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 activeTab="2"/>
  </bookViews>
  <sheets>
    <sheet name="Sens1" sheetId="1" r:id="rId1"/>
    <sheet name="Sens2" sheetId="8" r:id="rId2"/>
    <sheet name="Données" sheetId="2" r:id="rId3"/>
    <sheet name="GCD" sheetId="9" r:id="rId4"/>
    <sheet name="TCD" sheetId="5" r:id="rId5"/>
    <sheet name="Calcul" sheetId="3" r:id="rId6"/>
    <sheet name="INFOS" sheetId="10" r:id="rId7"/>
  </sheets>
  <definedNames>
    <definedName name="A10_Eiffel" localSheetId="0">Sens1!$A$1:$G$655</definedName>
    <definedName name="A10_Eiffel" localSheetId="1">Sens2!$A$1:$G$748</definedName>
  </definedNames>
  <calcPr calcId="145621"/>
  <pivotCaches>
    <pivotCache cacheId="24" r:id="rId8"/>
  </pivotCaches>
  <fileRecoveryPr repairLoad="1"/>
</workbook>
</file>

<file path=xl/calcChain.xml><?xml version="1.0" encoding="utf-8"?>
<calcChain xmlns="http://schemas.openxmlformats.org/spreadsheetml/2006/main">
  <c r="C3" i="2" l="1"/>
  <c r="D3" i="2"/>
  <c r="E3" i="2"/>
  <c r="F3" i="2"/>
  <c r="G3" i="2"/>
  <c r="H3" i="2"/>
  <c r="I3" i="2"/>
  <c r="C4" i="2"/>
  <c r="D4" i="2"/>
  <c r="E4" i="2"/>
  <c r="F4" i="2"/>
  <c r="G4" i="2"/>
  <c r="H4" i="2"/>
  <c r="I4" i="2"/>
  <c r="C5" i="2"/>
  <c r="D5" i="2"/>
  <c r="E5" i="2"/>
  <c r="G5" i="2" s="1"/>
  <c r="F5" i="2"/>
  <c r="H5" i="2"/>
  <c r="I5" i="2"/>
  <c r="C6" i="2"/>
  <c r="D6" i="2"/>
  <c r="E6" i="2"/>
  <c r="G6" i="2" s="1"/>
  <c r="F6" i="2"/>
  <c r="H6" i="2"/>
  <c r="I6" i="2"/>
  <c r="C7" i="2"/>
  <c r="D7" i="2"/>
  <c r="E7" i="2"/>
  <c r="F7" i="2"/>
  <c r="G7" i="2"/>
  <c r="H7" i="2"/>
  <c r="I7" i="2"/>
  <c r="C8" i="2"/>
  <c r="D8" i="2"/>
  <c r="E8" i="2"/>
  <c r="F8" i="2"/>
  <c r="G8" i="2"/>
  <c r="H8" i="2"/>
  <c r="I8" i="2"/>
  <c r="C9" i="2"/>
  <c r="D9" i="2"/>
  <c r="E9" i="2"/>
  <c r="G9" i="2" s="1"/>
  <c r="F9" i="2"/>
  <c r="H9" i="2"/>
  <c r="I9" i="2"/>
  <c r="C10" i="2"/>
  <c r="D10" i="2"/>
  <c r="E10" i="2"/>
  <c r="G10" i="2" s="1"/>
  <c r="F10" i="2"/>
  <c r="H10" i="2"/>
  <c r="I10" i="2"/>
  <c r="C11" i="2"/>
  <c r="D11" i="2"/>
  <c r="E11" i="2"/>
  <c r="F11" i="2"/>
  <c r="G11" i="2"/>
  <c r="H11" i="2"/>
  <c r="I11" i="2"/>
  <c r="C12" i="2"/>
  <c r="D12" i="2"/>
  <c r="E12" i="2"/>
  <c r="F12" i="2"/>
  <c r="G12" i="2"/>
  <c r="H12" i="2"/>
  <c r="I12" i="2"/>
  <c r="C13" i="2"/>
  <c r="D13" i="2"/>
  <c r="E13" i="2"/>
  <c r="G13" i="2" s="1"/>
  <c r="F13" i="2"/>
  <c r="H13" i="2"/>
  <c r="I13" i="2"/>
  <c r="C14" i="2"/>
  <c r="D14" i="2"/>
  <c r="E14" i="2"/>
  <c r="G14" i="2" s="1"/>
  <c r="F14" i="2"/>
  <c r="H14" i="2"/>
  <c r="I14" i="2"/>
  <c r="C15" i="2"/>
  <c r="D15" i="2"/>
  <c r="E15" i="2"/>
  <c r="F15" i="2"/>
  <c r="G15" i="2"/>
  <c r="H15" i="2"/>
  <c r="I15" i="2"/>
  <c r="C16" i="2"/>
  <c r="D16" i="2"/>
  <c r="E16" i="2"/>
  <c r="F16" i="2"/>
  <c r="G16" i="2"/>
  <c r="H16" i="2"/>
  <c r="I16" i="2"/>
  <c r="C17" i="2"/>
  <c r="D17" i="2"/>
  <c r="E17" i="2"/>
  <c r="G17" i="2" s="1"/>
  <c r="F17" i="2"/>
  <c r="H17" i="2"/>
  <c r="I17" i="2"/>
  <c r="C18" i="2"/>
  <c r="D18" i="2"/>
  <c r="E18" i="2"/>
  <c r="G18" i="2" s="1"/>
  <c r="F18" i="2"/>
  <c r="H18" i="2"/>
  <c r="I18" i="2"/>
  <c r="C19" i="2"/>
  <c r="D19" i="2"/>
  <c r="E19" i="2"/>
  <c r="F19" i="2"/>
  <c r="G19" i="2"/>
  <c r="H19" i="2"/>
  <c r="I19" i="2"/>
  <c r="C20" i="2"/>
  <c r="D20" i="2"/>
  <c r="E20" i="2"/>
  <c r="F20" i="2"/>
  <c r="G20" i="2"/>
  <c r="H20" i="2"/>
  <c r="I20" i="2"/>
  <c r="C21" i="2"/>
  <c r="D21" i="2"/>
  <c r="E21" i="2"/>
  <c r="G21" i="2" s="1"/>
  <c r="F21" i="2"/>
  <c r="H21" i="2"/>
  <c r="I21" i="2"/>
  <c r="C22" i="2"/>
  <c r="D22" i="2"/>
  <c r="E22" i="2"/>
  <c r="G22" i="2" s="1"/>
  <c r="F22" i="2"/>
  <c r="H22" i="2"/>
  <c r="I22" i="2"/>
  <c r="C23" i="2"/>
  <c r="D23" i="2"/>
  <c r="E23" i="2"/>
  <c r="F23" i="2"/>
  <c r="G23" i="2"/>
  <c r="H23" i="2"/>
  <c r="I23" i="2"/>
  <c r="C24" i="2"/>
  <c r="D24" i="2"/>
  <c r="E24" i="2"/>
  <c r="F24" i="2"/>
  <c r="G24" i="2"/>
  <c r="H24" i="2"/>
  <c r="I24" i="2"/>
  <c r="C25" i="2"/>
  <c r="D25" i="2"/>
  <c r="E25" i="2"/>
  <c r="G25" i="2" s="1"/>
  <c r="F25" i="2"/>
  <c r="H25" i="2"/>
  <c r="I25" i="2"/>
  <c r="C26" i="2"/>
  <c r="D26" i="2"/>
  <c r="E26" i="2"/>
  <c r="G26" i="2" s="1"/>
  <c r="F26" i="2"/>
  <c r="H26" i="2"/>
  <c r="I26" i="2"/>
  <c r="C27" i="2"/>
  <c r="D27" i="2"/>
  <c r="E27" i="2"/>
  <c r="F27" i="2"/>
  <c r="G27" i="2"/>
  <c r="H27" i="2"/>
  <c r="I27" i="2"/>
  <c r="C28" i="2"/>
  <c r="D28" i="2"/>
  <c r="E28" i="2"/>
  <c r="F28" i="2"/>
  <c r="G28" i="2"/>
  <c r="H28" i="2"/>
  <c r="I28" i="2"/>
  <c r="C29" i="2"/>
  <c r="D29" i="2"/>
  <c r="E29" i="2"/>
  <c r="G29" i="2" s="1"/>
  <c r="F29" i="2"/>
  <c r="H29" i="2"/>
  <c r="I29" i="2"/>
  <c r="C30" i="2"/>
  <c r="D30" i="2"/>
  <c r="E30" i="2"/>
  <c r="G30" i="2" s="1"/>
  <c r="F30" i="2"/>
  <c r="H30" i="2"/>
  <c r="I30" i="2"/>
  <c r="C31" i="2"/>
  <c r="D31" i="2"/>
  <c r="E31" i="2"/>
  <c r="F31" i="2"/>
  <c r="G31" i="2"/>
  <c r="H31" i="2"/>
  <c r="I31" i="2"/>
  <c r="C32" i="2"/>
  <c r="D32" i="2"/>
  <c r="E32" i="2"/>
  <c r="F32" i="2"/>
  <c r="G32" i="2"/>
  <c r="H32" i="2"/>
  <c r="I32" i="2"/>
  <c r="C33" i="2"/>
  <c r="D33" i="2"/>
  <c r="E33" i="2"/>
  <c r="G33" i="2" s="1"/>
  <c r="F33" i="2"/>
  <c r="H33" i="2"/>
  <c r="I33" i="2"/>
  <c r="C34" i="2"/>
  <c r="D34" i="2"/>
  <c r="E34" i="2"/>
  <c r="G34" i="2" s="1"/>
  <c r="F34" i="2"/>
  <c r="H34" i="2"/>
  <c r="I34" i="2"/>
  <c r="C35" i="2"/>
  <c r="D35" i="2"/>
  <c r="E35" i="2"/>
  <c r="F35" i="2"/>
  <c r="G35" i="2"/>
  <c r="H35" i="2"/>
  <c r="I35" i="2"/>
  <c r="C36" i="2"/>
  <c r="D36" i="2"/>
  <c r="E36" i="2"/>
  <c r="F36" i="2"/>
  <c r="G36" i="2"/>
  <c r="H36" i="2"/>
  <c r="I36" i="2"/>
  <c r="C37" i="2"/>
  <c r="D37" i="2"/>
  <c r="E37" i="2"/>
  <c r="G37" i="2" s="1"/>
  <c r="F37" i="2"/>
  <c r="H37" i="2"/>
  <c r="I37" i="2"/>
  <c r="C38" i="2"/>
  <c r="D38" i="2"/>
  <c r="E38" i="2"/>
  <c r="G38" i="2" s="1"/>
  <c r="F38" i="2"/>
  <c r="H38" i="2"/>
  <c r="I38" i="2"/>
  <c r="C39" i="2"/>
  <c r="D39" i="2"/>
  <c r="E39" i="2"/>
  <c r="F39" i="2"/>
  <c r="G39" i="2"/>
  <c r="H39" i="2"/>
  <c r="I39" i="2"/>
  <c r="C40" i="2"/>
  <c r="D40" i="2"/>
  <c r="E40" i="2"/>
  <c r="F40" i="2"/>
  <c r="G40" i="2"/>
  <c r="H40" i="2"/>
  <c r="I40" i="2"/>
  <c r="C41" i="2"/>
  <c r="D41" i="2"/>
  <c r="E41" i="2"/>
  <c r="G41" i="2" s="1"/>
  <c r="F41" i="2"/>
  <c r="H41" i="2"/>
  <c r="I41" i="2"/>
  <c r="C42" i="2"/>
  <c r="D42" i="2"/>
  <c r="E42" i="2"/>
  <c r="G42" i="2" s="1"/>
  <c r="F42" i="2"/>
  <c r="H42" i="2"/>
  <c r="I42" i="2"/>
  <c r="C43" i="2"/>
  <c r="D43" i="2"/>
  <c r="E43" i="2"/>
  <c r="F43" i="2"/>
  <c r="G43" i="2"/>
  <c r="H43" i="2"/>
  <c r="I43" i="2"/>
  <c r="C44" i="2"/>
  <c r="D44" i="2"/>
  <c r="E44" i="2"/>
  <c r="F44" i="2"/>
  <c r="G44" i="2"/>
  <c r="H44" i="2"/>
  <c r="I44" i="2"/>
  <c r="C45" i="2"/>
  <c r="D45" i="2"/>
  <c r="E45" i="2"/>
  <c r="G45" i="2" s="1"/>
  <c r="F45" i="2"/>
  <c r="H45" i="2"/>
  <c r="I45" i="2"/>
  <c r="C46" i="2"/>
  <c r="D46" i="2"/>
  <c r="E46" i="2"/>
  <c r="G46" i="2" s="1"/>
  <c r="F46" i="2"/>
  <c r="H46" i="2"/>
  <c r="I46" i="2"/>
  <c r="C47" i="2"/>
  <c r="D47" i="2"/>
  <c r="E47" i="2"/>
  <c r="F47" i="2"/>
  <c r="G47" i="2"/>
  <c r="H47" i="2"/>
  <c r="I47" i="2"/>
  <c r="C48" i="2"/>
  <c r="D48" i="2"/>
  <c r="E48" i="2"/>
  <c r="F48" i="2"/>
  <c r="G48" i="2"/>
  <c r="H48" i="2"/>
  <c r="I48" i="2"/>
  <c r="C49" i="2"/>
  <c r="D49" i="2"/>
  <c r="E49" i="2"/>
  <c r="G49" i="2" s="1"/>
  <c r="F49" i="2"/>
  <c r="H49" i="2"/>
  <c r="I49" i="2"/>
  <c r="C50" i="2"/>
  <c r="D50" i="2"/>
  <c r="E50" i="2"/>
  <c r="G50" i="2" s="1"/>
  <c r="F50" i="2"/>
  <c r="H50" i="2"/>
  <c r="I50" i="2"/>
  <c r="C51" i="2"/>
  <c r="D51" i="2"/>
  <c r="E51" i="2"/>
  <c r="F51" i="2"/>
  <c r="G51" i="2"/>
  <c r="H51" i="2"/>
  <c r="I51" i="2"/>
  <c r="C52" i="2"/>
  <c r="D52" i="2"/>
  <c r="E52" i="2"/>
  <c r="F52" i="2"/>
  <c r="G52" i="2"/>
  <c r="H52" i="2"/>
  <c r="I52" i="2"/>
  <c r="C53" i="2"/>
  <c r="D53" i="2"/>
  <c r="E53" i="2"/>
  <c r="G53" i="2" s="1"/>
  <c r="F53" i="2"/>
  <c r="H53" i="2"/>
  <c r="I53" i="2"/>
  <c r="C54" i="2"/>
  <c r="D54" i="2"/>
  <c r="E54" i="2"/>
  <c r="G54" i="2" s="1"/>
  <c r="F54" i="2"/>
  <c r="H54" i="2"/>
  <c r="I54" i="2"/>
  <c r="C55" i="2"/>
  <c r="D55" i="2"/>
  <c r="E55" i="2"/>
  <c r="F55" i="2"/>
  <c r="G55" i="2"/>
  <c r="H55" i="2"/>
  <c r="I55" i="2"/>
  <c r="C56" i="2"/>
  <c r="D56" i="2"/>
  <c r="E56" i="2"/>
  <c r="F56" i="2"/>
  <c r="G56" i="2"/>
  <c r="H56" i="2"/>
  <c r="I56" i="2"/>
  <c r="C57" i="2"/>
  <c r="D57" i="2"/>
  <c r="E57" i="2"/>
  <c r="G57" i="2" s="1"/>
  <c r="F57" i="2"/>
  <c r="H57" i="2"/>
  <c r="I57" i="2"/>
  <c r="C58" i="2"/>
  <c r="D58" i="2"/>
  <c r="E58" i="2"/>
  <c r="G58" i="2" s="1"/>
  <c r="F58" i="2"/>
  <c r="H58" i="2"/>
  <c r="I58" i="2"/>
  <c r="C59" i="2"/>
  <c r="D59" i="2"/>
  <c r="E59" i="2"/>
  <c r="F59" i="2"/>
  <c r="G59" i="2"/>
  <c r="H59" i="2"/>
  <c r="I59" i="2"/>
  <c r="C60" i="2"/>
  <c r="D60" i="2"/>
  <c r="E60" i="2"/>
  <c r="F60" i="2"/>
  <c r="G60" i="2"/>
  <c r="H60" i="2"/>
  <c r="I60" i="2"/>
  <c r="C61" i="2"/>
  <c r="D61" i="2"/>
  <c r="E61" i="2"/>
  <c r="G61" i="2" s="1"/>
  <c r="F61" i="2"/>
  <c r="H61" i="2"/>
  <c r="I61" i="2"/>
  <c r="C62" i="2"/>
  <c r="D62" i="2"/>
  <c r="E62" i="2"/>
  <c r="G62" i="2" s="1"/>
  <c r="F62" i="2"/>
  <c r="H62" i="2"/>
  <c r="I62" i="2"/>
  <c r="C63" i="2"/>
  <c r="D63" i="2"/>
  <c r="E63" i="2"/>
  <c r="F63" i="2"/>
  <c r="G63" i="2"/>
  <c r="H63" i="2"/>
  <c r="I63" i="2"/>
  <c r="C64" i="2"/>
  <c r="D64" i="2"/>
  <c r="E64" i="2"/>
  <c r="F64" i="2"/>
  <c r="G64" i="2"/>
  <c r="H64" i="2"/>
  <c r="I64" i="2"/>
  <c r="C65" i="2"/>
  <c r="D65" i="2"/>
  <c r="E65" i="2"/>
  <c r="G65" i="2" s="1"/>
  <c r="F65" i="2"/>
  <c r="H65" i="2"/>
  <c r="I65" i="2"/>
  <c r="C66" i="2"/>
  <c r="D66" i="2"/>
  <c r="E66" i="2"/>
  <c r="G66" i="2" s="1"/>
  <c r="F66" i="2"/>
  <c r="H66" i="2"/>
  <c r="I66" i="2"/>
  <c r="C67" i="2"/>
  <c r="D67" i="2"/>
  <c r="E67" i="2"/>
  <c r="F67" i="2"/>
  <c r="G67" i="2"/>
  <c r="H67" i="2"/>
  <c r="I67" i="2"/>
  <c r="C68" i="2"/>
  <c r="D68" i="2"/>
  <c r="E68" i="2"/>
  <c r="F68" i="2"/>
  <c r="G68" i="2"/>
  <c r="H68" i="2"/>
  <c r="I68" i="2"/>
  <c r="C69" i="2"/>
  <c r="D69" i="2"/>
  <c r="E69" i="2"/>
  <c r="G69" i="2" s="1"/>
  <c r="F69" i="2"/>
  <c r="H69" i="2"/>
  <c r="I69" i="2"/>
  <c r="C70" i="2"/>
  <c r="D70" i="2"/>
  <c r="E70" i="2"/>
  <c r="G70" i="2" s="1"/>
  <c r="F70" i="2"/>
  <c r="H70" i="2"/>
  <c r="I70" i="2"/>
  <c r="C71" i="2"/>
  <c r="D71" i="2"/>
  <c r="E71" i="2"/>
  <c r="F71" i="2"/>
  <c r="G71" i="2"/>
  <c r="H71" i="2"/>
  <c r="I71" i="2"/>
  <c r="C72" i="2"/>
  <c r="D72" i="2"/>
  <c r="E72" i="2"/>
  <c r="F72" i="2"/>
  <c r="G72" i="2"/>
  <c r="H72" i="2"/>
  <c r="I72" i="2"/>
  <c r="C73" i="2"/>
  <c r="D73" i="2"/>
  <c r="E73" i="2"/>
  <c r="G73" i="2" s="1"/>
  <c r="F73" i="2"/>
  <c r="H73" i="2"/>
  <c r="I73" i="2"/>
  <c r="C74" i="2"/>
  <c r="D74" i="2"/>
  <c r="E74" i="2"/>
  <c r="G74" i="2" s="1"/>
  <c r="F74" i="2"/>
  <c r="H74" i="2"/>
  <c r="I74" i="2"/>
  <c r="C75" i="2"/>
  <c r="D75" i="2"/>
  <c r="E75" i="2"/>
  <c r="F75" i="2"/>
  <c r="G75" i="2"/>
  <c r="H75" i="2"/>
  <c r="I75" i="2"/>
  <c r="C76" i="2"/>
  <c r="D76" i="2"/>
  <c r="E76" i="2"/>
  <c r="F76" i="2"/>
  <c r="G76" i="2"/>
  <c r="H76" i="2"/>
  <c r="I76" i="2"/>
  <c r="C77" i="2"/>
  <c r="D77" i="2"/>
  <c r="E77" i="2"/>
  <c r="G77" i="2" s="1"/>
  <c r="F77" i="2"/>
  <c r="H77" i="2"/>
  <c r="I77" i="2"/>
  <c r="C78" i="2"/>
  <c r="D78" i="2"/>
  <c r="E78" i="2"/>
  <c r="G78" i="2" s="1"/>
  <c r="F78" i="2"/>
  <c r="H78" i="2"/>
  <c r="I78" i="2"/>
  <c r="C79" i="2"/>
  <c r="D79" i="2"/>
  <c r="E79" i="2"/>
  <c r="F79" i="2"/>
  <c r="G79" i="2"/>
  <c r="H79" i="2"/>
  <c r="I79" i="2"/>
  <c r="C80" i="2"/>
  <c r="D80" i="2"/>
  <c r="E80" i="2"/>
  <c r="F80" i="2"/>
  <c r="G80" i="2"/>
  <c r="H80" i="2"/>
  <c r="I80" i="2"/>
  <c r="C81" i="2"/>
  <c r="D81" i="2"/>
  <c r="E81" i="2"/>
  <c r="G81" i="2" s="1"/>
  <c r="F81" i="2"/>
  <c r="H81" i="2"/>
  <c r="I81" i="2"/>
  <c r="C82" i="2"/>
  <c r="D82" i="2"/>
  <c r="E82" i="2"/>
  <c r="G82" i="2" s="1"/>
  <c r="F82" i="2"/>
  <c r="H82" i="2"/>
  <c r="I82" i="2"/>
  <c r="C83" i="2"/>
  <c r="D83" i="2"/>
  <c r="E83" i="2"/>
  <c r="F83" i="2"/>
  <c r="G83" i="2"/>
  <c r="H83" i="2"/>
  <c r="I83" i="2"/>
  <c r="C84" i="2"/>
  <c r="D84" i="2"/>
  <c r="E84" i="2"/>
  <c r="F84" i="2"/>
  <c r="G84" i="2"/>
  <c r="H84" i="2"/>
  <c r="I84" i="2"/>
  <c r="C85" i="2"/>
  <c r="D85" i="2"/>
  <c r="E85" i="2"/>
  <c r="G85" i="2" s="1"/>
  <c r="F85" i="2"/>
  <c r="H85" i="2"/>
  <c r="I85" i="2"/>
  <c r="C86" i="2"/>
  <c r="D86" i="2"/>
  <c r="E86" i="2"/>
  <c r="G86" i="2" s="1"/>
  <c r="F86" i="2"/>
  <c r="H86" i="2"/>
  <c r="I86" i="2"/>
  <c r="C87" i="2"/>
  <c r="D87" i="2"/>
  <c r="E87" i="2"/>
  <c r="F87" i="2"/>
  <c r="G87" i="2"/>
  <c r="H87" i="2"/>
  <c r="I87" i="2"/>
  <c r="C88" i="2"/>
  <c r="D88" i="2"/>
  <c r="E88" i="2"/>
  <c r="F88" i="2"/>
  <c r="G88" i="2"/>
  <c r="H88" i="2"/>
  <c r="I88" i="2"/>
  <c r="C89" i="2"/>
  <c r="D89" i="2"/>
  <c r="E89" i="2"/>
  <c r="G89" i="2" s="1"/>
  <c r="F89" i="2"/>
  <c r="H89" i="2"/>
  <c r="I89" i="2"/>
  <c r="C90" i="2"/>
  <c r="D90" i="2"/>
  <c r="E90" i="2"/>
  <c r="G90" i="2" s="1"/>
  <c r="F90" i="2"/>
  <c r="H90" i="2"/>
  <c r="I90" i="2"/>
  <c r="C91" i="2"/>
  <c r="D91" i="2"/>
  <c r="E91" i="2"/>
  <c r="F91" i="2"/>
  <c r="G91" i="2"/>
  <c r="H91" i="2"/>
  <c r="I91" i="2"/>
  <c r="C92" i="2"/>
  <c r="D92" i="2"/>
  <c r="E92" i="2"/>
  <c r="F92" i="2"/>
  <c r="G92" i="2"/>
  <c r="H92" i="2"/>
  <c r="I92" i="2"/>
  <c r="C93" i="2"/>
  <c r="D93" i="2"/>
  <c r="E93" i="2"/>
  <c r="G93" i="2" s="1"/>
  <c r="F93" i="2"/>
  <c r="H93" i="2"/>
  <c r="I93" i="2"/>
  <c r="C94" i="2"/>
  <c r="D94" i="2"/>
  <c r="E94" i="2"/>
  <c r="G94" i="2" s="1"/>
  <c r="F94" i="2"/>
  <c r="H94" i="2"/>
  <c r="I94" i="2"/>
  <c r="C95" i="2"/>
  <c r="D95" i="2"/>
  <c r="E95" i="2"/>
  <c r="F95" i="2"/>
  <c r="G95" i="2"/>
  <c r="H95" i="2"/>
  <c r="I95" i="2"/>
  <c r="C96" i="2"/>
  <c r="D96" i="2"/>
  <c r="E96" i="2"/>
  <c r="F96" i="2"/>
  <c r="G96" i="2"/>
  <c r="H96" i="2"/>
  <c r="I96" i="2"/>
  <c r="C97" i="2"/>
  <c r="D97" i="2"/>
  <c r="E97" i="2"/>
  <c r="G97" i="2" s="1"/>
  <c r="F97" i="2"/>
  <c r="H97" i="2"/>
  <c r="I97" i="2"/>
  <c r="C98" i="2"/>
  <c r="D98" i="2"/>
  <c r="E98" i="2"/>
  <c r="G98" i="2" s="1"/>
  <c r="F98" i="2"/>
  <c r="H98" i="2"/>
  <c r="I98" i="2"/>
  <c r="C99" i="2"/>
  <c r="D99" i="2"/>
  <c r="E99" i="2"/>
  <c r="F99" i="2"/>
  <c r="G99" i="2"/>
  <c r="H99" i="2"/>
  <c r="I99" i="2"/>
  <c r="C100" i="2"/>
  <c r="D100" i="2"/>
  <c r="E100" i="2"/>
  <c r="F100" i="2"/>
  <c r="G100" i="2"/>
  <c r="H100" i="2"/>
  <c r="I100" i="2"/>
  <c r="C101" i="2"/>
  <c r="D101" i="2"/>
  <c r="E101" i="2"/>
  <c r="G101" i="2" s="1"/>
  <c r="F101" i="2"/>
  <c r="H101" i="2"/>
  <c r="I101" i="2"/>
  <c r="C102" i="2"/>
  <c r="D102" i="2"/>
  <c r="E102" i="2"/>
  <c r="G102" i="2" s="1"/>
  <c r="F102" i="2"/>
  <c r="H102" i="2"/>
  <c r="I102" i="2"/>
  <c r="C103" i="2"/>
  <c r="D103" i="2"/>
  <c r="E103" i="2"/>
  <c r="F103" i="2"/>
  <c r="G103" i="2"/>
  <c r="H103" i="2"/>
  <c r="I103" i="2"/>
  <c r="C104" i="2"/>
  <c r="D104" i="2"/>
  <c r="E104" i="2"/>
  <c r="F104" i="2"/>
  <c r="G104" i="2"/>
  <c r="H104" i="2"/>
  <c r="I104" i="2"/>
  <c r="C105" i="2"/>
  <c r="D105" i="2"/>
  <c r="E105" i="2"/>
  <c r="G105" i="2" s="1"/>
  <c r="F105" i="2"/>
  <c r="H105" i="2"/>
  <c r="I105" i="2"/>
  <c r="C106" i="2"/>
  <c r="D106" i="2"/>
  <c r="E106" i="2"/>
  <c r="G106" i="2" s="1"/>
  <c r="F106" i="2"/>
  <c r="H106" i="2"/>
  <c r="I106" i="2"/>
  <c r="C107" i="2"/>
  <c r="D107" i="2"/>
  <c r="E107" i="2"/>
  <c r="F107" i="2"/>
  <c r="G107" i="2"/>
  <c r="H107" i="2"/>
  <c r="I107" i="2"/>
  <c r="C108" i="2"/>
  <c r="D108" i="2"/>
  <c r="E108" i="2"/>
  <c r="F108" i="2"/>
  <c r="G108" i="2"/>
  <c r="H108" i="2"/>
  <c r="I108" i="2"/>
  <c r="C109" i="2"/>
  <c r="D109" i="2"/>
  <c r="E109" i="2"/>
  <c r="G109" i="2" s="1"/>
  <c r="F109" i="2"/>
  <c r="H109" i="2"/>
  <c r="I109" i="2"/>
  <c r="C110" i="2"/>
  <c r="D110" i="2"/>
  <c r="E110" i="2"/>
  <c r="G110" i="2" s="1"/>
  <c r="F110" i="2"/>
  <c r="H110" i="2"/>
  <c r="I110" i="2"/>
  <c r="C111" i="2"/>
  <c r="D111" i="2"/>
  <c r="E111" i="2"/>
  <c r="F111" i="2"/>
  <c r="G111" i="2"/>
  <c r="H111" i="2"/>
  <c r="I111" i="2"/>
  <c r="C112" i="2"/>
  <c r="D112" i="2"/>
  <c r="E112" i="2"/>
  <c r="F112" i="2"/>
  <c r="G112" i="2"/>
  <c r="H112" i="2"/>
  <c r="I112" i="2"/>
  <c r="C113" i="2"/>
  <c r="D113" i="2"/>
  <c r="E113" i="2"/>
  <c r="G113" i="2" s="1"/>
  <c r="F113" i="2"/>
  <c r="H113" i="2"/>
  <c r="I113" i="2"/>
  <c r="C114" i="2"/>
  <c r="D114" i="2"/>
  <c r="E114" i="2"/>
  <c r="G114" i="2" s="1"/>
  <c r="F114" i="2"/>
  <c r="H114" i="2"/>
  <c r="I114" i="2"/>
  <c r="C115" i="2"/>
  <c r="D115" i="2"/>
  <c r="E115" i="2"/>
  <c r="F115" i="2"/>
  <c r="G115" i="2"/>
  <c r="H115" i="2"/>
  <c r="I115" i="2"/>
  <c r="C116" i="2"/>
  <c r="D116" i="2"/>
  <c r="E116" i="2"/>
  <c r="F116" i="2"/>
  <c r="G116" i="2"/>
  <c r="H116" i="2"/>
  <c r="I116" i="2"/>
  <c r="C117" i="2"/>
  <c r="D117" i="2"/>
  <c r="E117" i="2"/>
  <c r="G117" i="2" s="1"/>
  <c r="F117" i="2"/>
  <c r="H117" i="2"/>
  <c r="I117" i="2"/>
  <c r="C118" i="2"/>
  <c r="D118" i="2"/>
  <c r="E118" i="2"/>
  <c r="G118" i="2" s="1"/>
  <c r="F118" i="2"/>
  <c r="H118" i="2"/>
  <c r="I118" i="2"/>
  <c r="C119" i="2"/>
  <c r="D119" i="2"/>
  <c r="E119" i="2"/>
  <c r="F119" i="2"/>
  <c r="G119" i="2"/>
  <c r="H119" i="2"/>
  <c r="I119" i="2"/>
  <c r="C120" i="2"/>
  <c r="D120" i="2"/>
  <c r="E120" i="2"/>
  <c r="F120" i="2"/>
  <c r="G120" i="2"/>
  <c r="H120" i="2"/>
  <c r="I120" i="2"/>
  <c r="C121" i="2"/>
  <c r="D121" i="2"/>
  <c r="E121" i="2"/>
  <c r="G121" i="2" s="1"/>
  <c r="F121" i="2"/>
  <c r="H121" i="2"/>
  <c r="I121" i="2"/>
  <c r="C122" i="2"/>
  <c r="D122" i="2"/>
  <c r="E122" i="2"/>
  <c r="G122" i="2" s="1"/>
  <c r="F122" i="2"/>
  <c r="H122" i="2"/>
  <c r="I122" i="2"/>
  <c r="C123" i="2"/>
  <c r="D123" i="2"/>
  <c r="E123" i="2"/>
  <c r="F123" i="2"/>
  <c r="G123" i="2"/>
  <c r="H123" i="2"/>
  <c r="I123" i="2"/>
  <c r="C124" i="2"/>
  <c r="D124" i="2"/>
  <c r="E124" i="2"/>
  <c r="F124" i="2"/>
  <c r="G124" i="2"/>
  <c r="H124" i="2"/>
  <c r="I124" i="2"/>
  <c r="C125" i="2"/>
  <c r="D125" i="2"/>
  <c r="E125" i="2"/>
  <c r="G125" i="2" s="1"/>
  <c r="F125" i="2"/>
  <c r="H125" i="2"/>
  <c r="I125" i="2"/>
  <c r="C126" i="2"/>
  <c r="D126" i="2"/>
  <c r="E126" i="2"/>
  <c r="G126" i="2" s="1"/>
  <c r="F126" i="2"/>
  <c r="H126" i="2"/>
  <c r="I126" i="2"/>
  <c r="C127" i="2"/>
  <c r="D127" i="2"/>
  <c r="E127" i="2"/>
  <c r="F127" i="2"/>
  <c r="G127" i="2"/>
  <c r="H127" i="2"/>
  <c r="I127" i="2"/>
  <c r="C128" i="2"/>
  <c r="D128" i="2"/>
  <c r="E128" i="2"/>
  <c r="F128" i="2"/>
  <c r="G128" i="2"/>
  <c r="H128" i="2"/>
  <c r="I128" i="2"/>
  <c r="C129" i="2"/>
  <c r="D129" i="2"/>
  <c r="E129" i="2"/>
  <c r="G129" i="2" s="1"/>
  <c r="F129" i="2"/>
  <c r="H129" i="2"/>
  <c r="I129" i="2"/>
  <c r="C130" i="2"/>
  <c r="D130" i="2"/>
  <c r="E130" i="2"/>
  <c r="G130" i="2" s="1"/>
  <c r="F130" i="2"/>
  <c r="H130" i="2"/>
  <c r="I130" i="2"/>
  <c r="C131" i="2"/>
  <c r="D131" i="2"/>
  <c r="E131" i="2"/>
  <c r="F131" i="2"/>
  <c r="G131" i="2"/>
  <c r="H131" i="2"/>
  <c r="I131" i="2"/>
  <c r="C132" i="2"/>
  <c r="D132" i="2"/>
  <c r="E132" i="2"/>
  <c r="F132" i="2"/>
  <c r="G132" i="2"/>
  <c r="H132" i="2"/>
  <c r="I132" i="2"/>
  <c r="C133" i="2"/>
  <c r="D133" i="2"/>
  <c r="E133" i="2"/>
  <c r="G133" i="2" s="1"/>
  <c r="F133" i="2"/>
  <c r="H133" i="2"/>
  <c r="I133" i="2"/>
  <c r="C134" i="2"/>
  <c r="D134" i="2"/>
  <c r="E134" i="2"/>
  <c r="G134" i="2" s="1"/>
  <c r="F134" i="2"/>
  <c r="H134" i="2"/>
  <c r="I134" i="2"/>
  <c r="C135" i="2"/>
  <c r="D135" i="2"/>
  <c r="E135" i="2"/>
  <c r="F135" i="2"/>
  <c r="G135" i="2"/>
  <c r="H135" i="2"/>
  <c r="I135" i="2"/>
  <c r="C136" i="2"/>
  <c r="D136" i="2"/>
  <c r="E136" i="2"/>
  <c r="G136" i="2" s="1"/>
  <c r="F136" i="2"/>
  <c r="H136" i="2"/>
  <c r="I136" i="2"/>
  <c r="C137" i="2"/>
  <c r="D137" i="2"/>
  <c r="E137" i="2"/>
  <c r="G137" i="2" s="1"/>
  <c r="F137" i="2"/>
  <c r="H137" i="2"/>
  <c r="I137" i="2"/>
  <c r="C138" i="2"/>
  <c r="D138" i="2"/>
  <c r="E138" i="2"/>
  <c r="G138" i="2" s="1"/>
  <c r="F138" i="2"/>
  <c r="H138" i="2"/>
  <c r="I138" i="2"/>
  <c r="C139" i="2"/>
  <c r="D139" i="2"/>
  <c r="E139" i="2"/>
  <c r="F139" i="2"/>
  <c r="G139" i="2"/>
  <c r="H139" i="2"/>
  <c r="I139" i="2"/>
  <c r="C140" i="2"/>
  <c r="D140" i="2"/>
  <c r="E140" i="2"/>
  <c r="F140" i="2"/>
  <c r="G140" i="2"/>
  <c r="H140" i="2"/>
  <c r="I140" i="2"/>
  <c r="C141" i="2"/>
  <c r="D141" i="2"/>
  <c r="E141" i="2"/>
  <c r="G141" i="2" s="1"/>
  <c r="F141" i="2"/>
  <c r="H141" i="2"/>
  <c r="I141" i="2"/>
  <c r="C142" i="2"/>
  <c r="D142" i="2"/>
  <c r="E142" i="2"/>
  <c r="G142" i="2" s="1"/>
  <c r="F142" i="2"/>
  <c r="H142" i="2"/>
  <c r="I142" i="2"/>
  <c r="C143" i="2"/>
  <c r="D143" i="2"/>
  <c r="E143" i="2"/>
  <c r="F143" i="2"/>
  <c r="G143" i="2"/>
  <c r="H143" i="2"/>
  <c r="I143" i="2"/>
  <c r="C144" i="2"/>
  <c r="D144" i="2"/>
  <c r="E144" i="2"/>
  <c r="F144" i="2"/>
  <c r="G144" i="2"/>
  <c r="H144" i="2"/>
  <c r="I144" i="2"/>
  <c r="C145" i="2"/>
  <c r="D145" i="2"/>
  <c r="E145" i="2"/>
  <c r="G145" i="2" s="1"/>
  <c r="F145" i="2"/>
  <c r="H145" i="2"/>
  <c r="I145" i="2"/>
  <c r="C146" i="2"/>
  <c r="D146" i="2"/>
  <c r="E146" i="2"/>
  <c r="F146" i="2"/>
  <c r="G146" i="2"/>
  <c r="H146" i="2"/>
  <c r="I146" i="2"/>
  <c r="C147" i="2"/>
  <c r="D147" i="2"/>
  <c r="E147" i="2"/>
  <c r="F147" i="2"/>
  <c r="G147" i="2"/>
  <c r="H147" i="2"/>
  <c r="I147" i="2"/>
  <c r="C148" i="2"/>
  <c r="D148" i="2"/>
  <c r="E148" i="2"/>
  <c r="G148" i="2" s="1"/>
  <c r="F148" i="2"/>
  <c r="H148" i="2"/>
  <c r="I148" i="2"/>
  <c r="C149" i="2"/>
  <c r="D149" i="2"/>
  <c r="E149" i="2"/>
  <c r="G149" i="2" s="1"/>
  <c r="F149" i="2"/>
  <c r="H149" i="2"/>
  <c r="I149" i="2"/>
  <c r="C150" i="2"/>
  <c r="D150" i="2"/>
  <c r="E150" i="2"/>
  <c r="F150" i="2"/>
  <c r="G150" i="2"/>
  <c r="H150" i="2"/>
  <c r="I150" i="2"/>
  <c r="C151" i="2"/>
  <c r="D151" i="2"/>
  <c r="E151" i="2"/>
  <c r="F151" i="2"/>
  <c r="G151" i="2"/>
  <c r="H151" i="2"/>
  <c r="I151" i="2"/>
  <c r="C152" i="2"/>
  <c r="D152" i="2"/>
  <c r="E152" i="2"/>
  <c r="G152" i="2" s="1"/>
  <c r="F152" i="2"/>
  <c r="H152" i="2"/>
  <c r="I152" i="2"/>
  <c r="C153" i="2"/>
  <c r="D153" i="2"/>
  <c r="E153" i="2"/>
  <c r="G153" i="2" s="1"/>
  <c r="F153" i="2"/>
  <c r="H153" i="2"/>
  <c r="I153" i="2"/>
  <c r="C154" i="2"/>
  <c r="D154" i="2"/>
  <c r="E154" i="2"/>
  <c r="G154" i="2" s="1"/>
  <c r="F154" i="2"/>
  <c r="H154" i="2"/>
  <c r="I154" i="2"/>
  <c r="C155" i="2"/>
  <c r="D155" i="2"/>
  <c r="E155" i="2"/>
  <c r="F155" i="2"/>
  <c r="G155" i="2"/>
  <c r="H155" i="2"/>
  <c r="I155" i="2"/>
  <c r="C156" i="2"/>
  <c r="D156" i="2"/>
  <c r="E156" i="2"/>
  <c r="F156" i="2"/>
  <c r="G156" i="2"/>
  <c r="H156" i="2"/>
  <c r="I156" i="2"/>
  <c r="C157" i="2"/>
  <c r="D157" i="2"/>
  <c r="E157" i="2"/>
  <c r="G157" i="2" s="1"/>
  <c r="F157" i="2"/>
  <c r="H157" i="2"/>
  <c r="I157" i="2"/>
  <c r="C158" i="2"/>
  <c r="D158" i="2"/>
  <c r="E158" i="2"/>
  <c r="G158" i="2" s="1"/>
  <c r="F158" i="2"/>
  <c r="H158" i="2"/>
  <c r="I158" i="2"/>
  <c r="C159" i="2"/>
  <c r="D159" i="2"/>
  <c r="E159" i="2"/>
  <c r="F159" i="2"/>
  <c r="G159" i="2"/>
  <c r="H159" i="2"/>
  <c r="I159" i="2"/>
  <c r="C160" i="2"/>
  <c r="D160" i="2"/>
  <c r="E160" i="2"/>
  <c r="F160" i="2"/>
  <c r="G160" i="2"/>
  <c r="H160" i="2"/>
  <c r="I160" i="2"/>
  <c r="C161" i="2"/>
  <c r="D161" i="2"/>
  <c r="E161" i="2"/>
  <c r="G161" i="2" s="1"/>
  <c r="F161" i="2"/>
  <c r="H161" i="2"/>
  <c r="I161" i="2"/>
  <c r="C162" i="2"/>
  <c r="D162" i="2"/>
  <c r="E162" i="2"/>
  <c r="F162" i="2"/>
  <c r="G162" i="2"/>
  <c r="H162" i="2"/>
  <c r="I162" i="2"/>
  <c r="C163" i="2"/>
  <c r="D163" i="2"/>
  <c r="E163" i="2"/>
  <c r="F163" i="2"/>
  <c r="G163" i="2"/>
  <c r="H163" i="2"/>
  <c r="I163" i="2"/>
  <c r="C164" i="2"/>
  <c r="D164" i="2"/>
  <c r="E164" i="2"/>
  <c r="G164" i="2" s="1"/>
  <c r="F164" i="2"/>
  <c r="H164" i="2"/>
  <c r="I164" i="2"/>
  <c r="C165" i="2"/>
  <c r="D165" i="2"/>
  <c r="E165" i="2"/>
  <c r="G165" i="2" s="1"/>
  <c r="F165" i="2"/>
  <c r="H165" i="2"/>
  <c r="I165" i="2"/>
  <c r="C166" i="2"/>
  <c r="D166" i="2"/>
  <c r="E166" i="2"/>
  <c r="F166" i="2"/>
  <c r="G166" i="2"/>
  <c r="H166" i="2"/>
  <c r="I166" i="2"/>
  <c r="C167" i="2"/>
  <c r="D167" i="2"/>
  <c r="E167" i="2"/>
  <c r="F167" i="2"/>
  <c r="G167" i="2"/>
  <c r="H167" i="2"/>
  <c r="I167" i="2"/>
  <c r="C168" i="2"/>
  <c r="D168" i="2"/>
  <c r="E168" i="2"/>
  <c r="G168" i="2" s="1"/>
  <c r="F168" i="2"/>
  <c r="H168" i="2"/>
  <c r="I168" i="2"/>
  <c r="C169" i="2"/>
  <c r="D169" i="2"/>
  <c r="E169" i="2"/>
  <c r="G169" i="2" s="1"/>
  <c r="F169" i="2"/>
  <c r="H169" i="2"/>
  <c r="I169" i="2"/>
  <c r="C170" i="2"/>
  <c r="D170" i="2"/>
  <c r="E170" i="2"/>
  <c r="G170" i="2" s="1"/>
  <c r="F170" i="2"/>
  <c r="H170" i="2"/>
  <c r="I170" i="2"/>
  <c r="C171" i="2"/>
  <c r="D171" i="2"/>
  <c r="E171" i="2"/>
  <c r="F171" i="2"/>
  <c r="G171" i="2"/>
  <c r="H171" i="2"/>
  <c r="I171" i="2"/>
  <c r="C172" i="2"/>
  <c r="D172" i="2"/>
  <c r="E172" i="2"/>
  <c r="F172" i="2"/>
  <c r="G172" i="2"/>
  <c r="H172" i="2"/>
  <c r="I172" i="2"/>
  <c r="C173" i="2"/>
  <c r="D173" i="2"/>
  <c r="E173" i="2"/>
  <c r="G173" i="2" s="1"/>
  <c r="F173" i="2"/>
  <c r="H173" i="2"/>
  <c r="I173" i="2"/>
  <c r="C174" i="2"/>
  <c r="D174" i="2"/>
  <c r="E174" i="2"/>
  <c r="G174" i="2" s="1"/>
  <c r="F174" i="2"/>
  <c r="H174" i="2"/>
  <c r="I174" i="2"/>
  <c r="C175" i="2"/>
  <c r="D175" i="2"/>
  <c r="E175" i="2"/>
  <c r="F175" i="2"/>
  <c r="G175" i="2"/>
  <c r="H175" i="2"/>
  <c r="I175" i="2"/>
  <c r="C176" i="2"/>
  <c r="D176" i="2"/>
  <c r="E176" i="2"/>
  <c r="F176" i="2"/>
  <c r="G176" i="2"/>
  <c r="H176" i="2"/>
  <c r="I176" i="2"/>
  <c r="C177" i="2"/>
  <c r="D177" i="2"/>
  <c r="E177" i="2"/>
  <c r="G177" i="2" s="1"/>
  <c r="F177" i="2"/>
  <c r="H177" i="2"/>
  <c r="I177" i="2"/>
  <c r="C178" i="2"/>
  <c r="D178" i="2"/>
  <c r="E178" i="2"/>
  <c r="F178" i="2"/>
  <c r="G178" i="2"/>
  <c r="H178" i="2"/>
  <c r="I178" i="2"/>
  <c r="C179" i="2"/>
  <c r="D179" i="2"/>
  <c r="E179" i="2"/>
  <c r="F179" i="2"/>
  <c r="G179" i="2"/>
  <c r="H179" i="2"/>
  <c r="I179" i="2"/>
  <c r="C180" i="2"/>
  <c r="D180" i="2"/>
  <c r="E180" i="2"/>
  <c r="G180" i="2" s="1"/>
  <c r="F180" i="2"/>
  <c r="H180" i="2"/>
  <c r="I180" i="2"/>
  <c r="C181" i="2"/>
  <c r="D181" i="2"/>
  <c r="E181" i="2"/>
  <c r="G181" i="2" s="1"/>
  <c r="F181" i="2"/>
  <c r="H181" i="2"/>
  <c r="I181" i="2"/>
  <c r="C182" i="2"/>
  <c r="D182" i="2"/>
  <c r="E182" i="2"/>
  <c r="F182" i="2"/>
  <c r="G182" i="2"/>
  <c r="H182" i="2"/>
  <c r="I182" i="2"/>
  <c r="C183" i="2"/>
  <c r="D183" i="2"/>
  <c r="E183" i="2"/>
  <c r="F183" i="2"/>
  <c r="G183" i="2"/>
  <c r="H183" i="2"/>
  <c r="I183" i="2"/>
  <c r="C184" i="2"/>
  <c r="D184" i="2"/>
  <c r="E184" i="2"/>
  <c r="G184" i="2" s="1"/>
  <c r="F184" i="2"/>
  <c r="H184" i="2"/>
  <c r="I184" i="2"/>
  <c r="C185" i="2"/>
  <c r="D185" i="2"/>
  <c r="E185" i="2"/>
  <c r="G185" i="2" s="1"/>
  <c r="F185" i="2"/>
  <c r="H185" i="2"/>
  <c r="I185" i="2"/>
  <c r="C186" i="2"/>
  <c r="D186" i="2"/>
  <c r="E186" i="2"/>
  <c r="G186" i="2" s="1"/>
  <c r="F186" i="2"/>
  <c r="H186" i="2"/>
  <c r="I186" i="2"/>
  <c r="C187" i="2"/>
  <c r="D187" i="2"/>
  <c r="E187" i="2"/>
  <c r="F187" i="2"/>
  <c r="G187" i="2"/>
  <c r="H187" i="2"/>
  <c r="I187" i="2"/>
  <c r="C188" i="2"/>
  <c r="D188" i="2"/>
  <c r="E188" i="2"/>
  <c r="F188" i="2"/>
  <c r="G188" i="2"/>
  <c r="H188" i="2"/>
  <c r="I188" i="2"/>
  <c r="C189" i="2"/>
  <c r="D189" i="2"/>
  <c r="E189" i="2"/>
  <c r="G189" i="2" s="1"/>
  <c r="F189" i="2"/>
  <c r="H189" i="2"/>
  <c r="I189" i="2"/>
  <c r="C190" i="2"/>
  <c r="D190" i="2"/>
  <c r="E190" i="2"/>
  <c r="G190" i="2" s="1"/>
  <c r="F190" i="2"/>
  <c r="H190" i="2"/>
  <c r="I190" i="2"/>
  <c r="C191" i="2"/>
  <c r="D191" i="2"/>
  <c r="E191" i="2"/>
  <c r="F191" i="2"/>
  <c r="G191" i="2"/>
  <c r="H191" i="2"/>
  <c r="I191" i="2"/>
  <c r="C192" i="2"/>
  <c r="D192" i="2"/>
  <c r="E192" i="2"/>
  <c r="F192" i="2"/>
  <c r="G192" i="2"/>
  <c r="H192" i="2"/>
  <c r="I192" i="2"/>
  <c r="C193" i="2"/>
  <c r="D193" i="2"/>
  <c r="E193" i="2"/>
  <c r="G193" i="2" s="1"/>
  <c r="F193" i="2"/>
  <c r="H193" i="2"/>
  <c r="I193" i="2"/>
  <c r="C194" i="2"/>
  <c r="D194" i="2"/>
  <c r="E194" i="2"/>
  <c r="F194" i="2"/>
  <c r="G194" i="2"/>
  <c r="H194" i="2"/>
  <c r="I194" i="2"/>
  <c r="C195" i="2"/>
  <c r="D195" i="2"/>
  <c r="E195" i="2"/>
  <c r="F195" i="2"/>
  <c r="G195" i="2"/>
  <c r="H195" i="2"/>
  <c r="I195" i="2"/>
  <c r="C196" i="2"/>
  <c r="D196" i="2"/>
  <c r="E196" i="2"/>
  <c r="G196" i="2" s="1"/>
  <c r="F196" i="2"/>
  <c r="H196" i="2"/>
  <c r="I196" i="2"/>
  <c r="C197" i="2"/>
  <c r="D197" i="2"/>
  <c r="E197" i="2"/>
  <c r="G197" i="2" s="1"/>
  <c r="F197" i="2"/>
  <c r="H197" i="2"/>
  <c r="I197" i="2"/>
  <c r="C198" i="2"/>
  <c r="D198" i="2"/>
  <c r="E198" i="2"/>
  <c r="F198" i="2"/>
  <c r="G198" i="2"/>
  <c r="H198" i="2"/>
  <c r="I198" i="2"/>
  <c r="C199" i="2"/>
  <c r="D199" i="2"/>
  <c r="E199" i="2"/>
  <c r="F199" i="2"/>
  <c r="G199" i="2"/>
  <c r="H199" i="2"/>
  <c r="I199" i="2"/>
  <c r="C200" i="2"/>
  <c r="D200" i="2"/>
  <c r="E200" i="2"/>
  <c r="G200" i="2" s="1"/>
  <c r="F200" i="2"/>
  <c r="H200" i="2"/>
  <c r="I200" i="2"/>
  <c r="C201" i="2"/>
  <c r="D201" i="2"/>
  <c r="E201" i="2"/>
  <c r="G201" i="2" s="1"/>
  <c r="F201" i="2"/>
  <c r="H201" i="2"/>
  <c r="I201" i="2"/>
  <c r="C202" i="2"/>
  <c r="D202" i="2"/>
  <c r="E202" i="2"/>
  <c r="G202" i="2" s="1"/>
  <c r="F202" i="2"/>
  <c r="H202" i="2"/>
  <c r="I202" i="2"/>
  <c r="C203" i="2"/>
  <c r="D203" i="2"/>
  <c r="E203" i="2"/>
  <c r="F203" i="2"/>
  <c r="G203" i="2"/>
  <c r="H203" i="2"/>
  <c r="I203" i="2"/>
  <c r="C204" i="2"/>
  <c r="D204" i="2"/>
  <c r="E204" i="2"/>
  <c r="F204" i="2"/>
  <c r="G204" i="2"/>
  <c r="H204" i="2"/>
  <c r="I204" i="2"/>
  <c r="C205" i="2"/>
  <c r="D205" i="2"/>
  <c r="E205" i="2"/>
  <c r="G205" i="2" s="1"/>
  <c r="F205" i="2"/>
  <c r="H205" i="2"/>
  <c r="I205" i="2"/>
  <c r="C206" i="2"/>
  <c r="D206" i="2"/>
  <c r="E206" i="2"/>
  <c r="G206" i="2" s="1"/>
  <c r="F206" i="2"/>
  <c r="H206" i="2"/>
  <c r="I206" i="2"/>
  <c r="C207" i="2"/>
  <c r="D207" i="2"/>
  <c r="E207" i="2"/>
  <c r="F207" i="2"/>
  <c r="G207" i="2"/>
  <c r="H207" i="2"/>
  <c r="I207" i="2"/>
  <c r="C208" i="2"/>
  <c r="D208" i="2"/>
  <c r="E208" i="2"/>
  <c r="F208" i="2"/>
  <c r="G208" i="2"/>
  <c r="H208" i="2"/>
  <c r="I208" i="2"/>
  <c r="C209" i="2"/>
  <c r="D209" i="2"/>
  <c r="E209" i="2"/>
  <c r="G209" i="2" s="1"/>
  <c r="F209" i="2"/>
  <c r="H209" i="2"/>
  <c r="I209" i="2"/>
  <c r="C210" i="2"/>
  <c r="D210" i="2"/>
  <c r="E210" i="2"/>
  <c r="F210" i="2"/>
  <c r="G210" i="2"/>
  <c r="H210" i="2"/>
  <c r="I210" i="2"/>
  <c r="C211" i="2"/>
  <c r="D211" i="2"/>
  <c r="E211" i="2"/>
  <c r="F211" i="2"/>
  <c r="G211" i="2"/>
  <c r="H211" i="2"/>
  <c r="I211" i="2"/>
  <c r="C212" i="2"/>
  <c r="D212" i="2"/>
  <c r="E212" i="2"/>
  <c r="G212" i="2" s="1"/>
  <c r="F212" i="2"/>
  <c r="H212" i="2"/>
  <c r="I212" i="2"/>
  <c r="C213" i="2"/>
  <c r="D213" i="2"/>
  <c r="E213" i="2"/>
  <c r="G213" i="2" s="1"/>
  <c r="F213" i="2"/>
  <c r="H213" i="2"/>
  <c r="I213" i="2"/>
  <c r="C214" i="2"/>
  <c r="D214" i="2"/>
  <c r="E214" i="2"/>
  <c r="F214" i="2"/>
  <c r="G214" i="2"/>
  <c r="H214" i="2"/>
  <c r="I214" i="2"/>
  <c r="C215" i="2"/>
  <c r="D215" i="2"/>
  <c r="E215" i="2"/>
  <c r="F215" i="2"/>
  <c r="G215" i="2"/>
  <c r="H215" i="2"/>
  <c r="I215" i="2"/>
  <c r="C216" i="2"/>
  <c r="D216" i="2"/>
  <c r="E216" i="2"/>
  <c r="G216" i="2" s="1"/>
  <c r="F216" i="2"/>
  <c r="H216" i="2"/>
  <c r="I216" i="2"/>
  <c r="C217" i="2"/>
  <c r="D217" i="2"/>
  <c r="E217" i="2"/>
  <c r="G217" i="2" s="1"/>
  <c r="F217" i="2"/>
  <c r="H217" i="2"/>
  <c r="I217" i="2"/>
  <c r="C218" i="2"/>
  <c r="D218" i="2"/>
  <c r="E218" i="2"/>
  <c r="G218" i="2" s="1"/>
  <c r="F218" i="2"/>
  <c r="H218" i="2"/>
  <c r="I218" i="2"/>
  <c r="C219" i="2"/>
  <c r="D219" i="2"/>
  <c r="E219" i="2"/>
  <c r="F219" i="2"/>
  <c r="G219" i="2"/>
  <c r="H219" i="2"/>
  <c r="I219" i="2"/>
  <c r="C220" i="2"/>
  <c r="D220" i="2"/>
  <c r="E220" i="2"/>
  <c r="F220" i="2"/>
  <c r="G220" i="2"/>
  <c r="H220" i="2"/>
  <c r="I220" i="2"/>
  <c r="C221" i="2"/>
  <c r="D221" i="2"/>
  <c r="E221" i="2"/>
  <c r="G221" i="2" s="1"/>
  <c r="F221" i="2"/>
  <c r="H221" i="2"/>
  <c r="I221" i="2"/>
  <c r="C222" i="2"/>
  <c r="D222" i="2"/>
  <c r="E222" i="2"/>
  <c r="G222" i="2" s="1"/>
  <c r="F222" i="2"/>
  <c r="H222" i="2"/>
  <c r="I222" i="2"/>
  <c r="C223" i="2"/>
  <c r="D223" i="2"/>
  <c r="E223" i="2"/>
  <c r="F223" i="2"/>
  <c r="G223" i="2"/>
  <c r="H223" i="2"/>
  <c r="I223" i="2"/>
  <c r="C224" i="2"/>
  <c r="D224" i="2"/>
  <c r="E224" i="2"/>
  <c r="F224" i="2"/>
  <c r="G224" i="2"/>
  <c r="H224" i="2"/>
  <c r="I224" i="2"/>
  <c r="C225" i="2"/>
  <c r="D225" i="2"/>
  <c r="E225" i="2"/>
  <c r="G225" i="2" s="1"/>
  <c r="F225" i="2"/>
  <c r="H225" i="2"/>
  <c r="I225" i="2"/>
  <c r="C226" i="2"/>
  <c r="D226" i="2"/>
  <c r="E226" i="2"/>
  <c r="F226" i="2"/>
  <c r="G226" i="2"/>
  <c r="H226" i="2"/>
  <c r="I226" i="2"/>
  <c r="C227" i="2"/>
  <c r="D227" i="2"/>
  <c r="E227" i="2"/>
  <c r="F227" i="2"/>
  <c r="G227" i="2"/>
  <c r="H227" i="2"/>
  <c r="I227" i="2"/>
  <c r="C228" i="2"/>
  <c r="D228" i="2"/>
  <c r="E228" i="2"/>
  <c r="G228" i="2" s="1"/>
  <c r="F228" i="2"/>
  <c r="H228" i="2"/>
  <c r="I228" i="2"/>
  <c r="C229" i="2"/>
  <c r="D229" i="2"/>
  <c r="E229" i="2"/>
  <c r="G229" i="2" s="1"/>
  <c r="F229" i="2"/>
  <c r="H229" i="2"/>
  <c r="I229" i="2"/>
  <c r="C230" i="2"/>
  <c r="D230" i="2"/>
  <c r="E230" i="2"/>
  <c r="F230" i="2"/>
  <c r="G230" i="2"/>
  <c r="H230" i="2"/>
  <c r="I230" i="2"/>
  <c r="C231" i="2"/>
  <c r="D231" i="2"/>
  <c r="E231" i="2"/>
  <c r="F231" i="2"/>
  <c r="G231" i="2"/>
  <c r="H231" i="2"/>
  <c r="I231" i="2"/>
  <c r="C232" i="2"/>
  <c r="D232" i="2"/>
  <c r="E232" i="2"/>
  <c r="G232" i="2" s="1"/>
  <c r="F232" i="2"/>
  <c r="H232" i="2"/>
  <c r="I232" i="2"/>
  <c r="C233" i="2"/>
  <c r="D233" i="2"/>
  <c r="E233" i="2"/>
  <c r="G233" i="2" s="1"/>
  <c r="F233" i="2"/>
  <c r="H233" i="2"/>
  <c r="I233" i="2"/>
  <c r="C234" i="2"/>
  <c r="D234" i="2"/>
  <c r="E234" i="2"/>
  <c r="G234" i="2" s="1"/>
  <c r="F234" i="2"/>
  <c r="H234" i="2"/>
  <c r="I234" i="2"/>
  <c r="C235" i="2"/>
  <c r="D235" i="2"/>
  <c r="E235" i="2"/>
  <c r="F235" i="2"/>
  <c r="G235" i="2"/>
  <c r="H235" i="2"/>
  <c r="I235" i="2"/>
  <c r="C236" i="2"/>
  <c r="D236" i="2"/>
  <c r="E236" i="2"/>
  <c r="F236" i="2"/>
  <c r="G236" i="2"/>
  <c r="H236" i="2"/>
  <c r="I236" i="2"/>
  <c r="C237" i="2"/>
  <c r="D237" i="2"/>
  <c r="E237" i="2"/>
  <c r="G237" i="2" s="1"/>
  <c r="F237" i="2"/>
  <c r="H237" i="2"/>
  <c r="I237" i="2"/>
  <c r="C238" i="2"/>
  <c r="D238" i="2"/>
  <c r="E238" i="2"/>
  <c r="G238" i="2" s="1"/>
  <c r="F238" i="2"/>
  <c r="H238" i="2"/>
  <c r="I238" i="2"/>
  <c r="C239" i="2"/>
  <c r="D239" i="2"/>
  <c r="E239" i="2"/>
  <c r="F239" i="2"/>
  <c r="G239" i="2"/>
  <c r="H239" i="2"/>
  <c r="I239" i="2"/>
  <c r="C240" i="2"/>
  <c r="D240" i="2"/>
  <c r="E240" i="2"/>
  <c r="F240" i="2"/>
  <c r="G240" i="2"/>
  <c r="H240" i="2"/>
  <c r="I240" i="2"/>
  <c r="C241" i="2"/>
  <c r="D241" i="2"/>
  <c r="E241" i="2"/>
  <c r="G241" i="2" s="1"/>
  <c r="F241" i="2"/>
  <c r="H241" i="2"/>
  <c r="I241" i="2"/>
  <c r="C242" i="2"/>
  <c r="D242" i="2"/>
  <c r="E242" i="2"/>
  <c r="F242" i="2"/>
  <c r="G242" i="2"/>
  <c r="H242" i="2"/>
  <c r="I242" i="2"/>
  <c r="C243" i="2"/>
  <c r="D243" i="2"/>
  <c r="E243" i="2"/>
  <c r="F243" i="2"/>
  <c r="G243" i="2"/>
  <c r="H243" i="2"/>
  <c r="I243" i="2"/>
  <c r="C244" i="2"/>
  <c r="D244" i="2"/>
  <c r="E244" i="2"/>
  <c r="G244" i="2" s="1"/>
  <c r="F244" i="2"/>
  <c r="H244" i="2"/>
  <c r="I244" i="2"/>
  <c r="C245" i="2"/>
  <c r="D245" i="2"/>
  <c r="E245" i="2"/>
  <c r="G245" i="2" s="1"/>
  <c r="F245" i="2"/>
  <c r="H245" i="2"/>
  <c r="I245" i="2"/>
  <c r="C246" i="2"/>
  <c r="D246" i="2"/>
  <c r="E246" i="2"/>
  <c r="F246" i="2"/>
  <c r="G246" i="2"/>
  <c r="H246" i="2"/>
  <c r="I246" i="2"/>
  <c r="C247" i="2"/>
  <c r="D247" i="2"/>
  <c r="E247" i="2"/>
  <c r="F247" i="2"/>
  <c r="G247" i="2"/>
  <c r="H247" i="2"/>
  <c r="I247" i="2"/>
  <c r="C248" i="2"/>
  <c r="D248" i="2"/>
  <c r="E248" i="2"/>
  <c r="G248" i="2" s="1"/>
  <c r="F248" i="2"/>
  <c r="H248" i="2"/>
  <c r="I248" i="2"/>
  <c r="C249" i="2"/>
  <c r="D249" i="2"/>
  <c r="E249" i="2"/>
  <c r="G249" i="2" s="1"/>
  <c r="F249" i="2"/>
  <c r="H249" i="2"/>
  <c r="I249" i="2"/>
  <c r="C250" i="2"/>
  <c r="D250" i="2"/>
  <c r="E250" i="2"/>
  <c r="G250" i="2" s="1"/>
  <c r="F250" i="2"/>
  <c r="H250" i="2"/>
  <c r="I250" i="2"/>
  <c r="C251" i="2"/>
  <c r="D251" i="2"/>
  <c r="E251" i="2"/>
  <c r="F251" i="2"/>
  <c r="G251" i="2"/>
  <c r="H251" i="2"/>
  <c r="I251" i="2"/>
  <c r="C252" i="2"/>
  <c r="D252" i="2"/>
  <c r="E252" i="2"/>
  <c r="F252" i="2"/>
  <c r="G252" i="2"/>
  <c r="H252" i="2"/>
  <c r="I252" i="2"/>
  <c r="C253" i="2"/>
  <c r="D253" i="2"/>
  <c r="E253" i="2"/>
  <c r="G253" i="2" s="1"/>
  <c r="F253" i="2"/>
  <c r="H253" i="2"/>
  <c r="I253" i="2"/>
  <c r="C254" i="2"/>
  <c r="D254" i="2"/>
  <c r="E254" i="2"/>
  <c r="G254" i="2" s="1"/>
  <c r="F254" i="2"/>
  <c r="H254" i="2"/>
  <c r="I254" i="2"/>
  <c r="C255" i="2"/>
  <c r="D255" i="2"/>
  <c r="E255" i="2"/>
  <c r="F255" i="2"/>
  <c r="G255" i="2"/>
  <c r="H255" i="2"/>
  <c r="I255" i="2"/>
  <c r="C256" i="2"/>
  <c r="D256" i="2"/>
  <c r="E256" i="2"/>
  <c r="F256" i="2"/>
  <c r="G256" i="2"/>
  <c r="H256" i="2"/>
  <c r="I256" i="2"/>
  <c r="C257" i="2"/>
  <c r="D257" i="2"/>
  <c r="E257" i="2"/>
  <c r="G257" i="2" s="1"/>
  <c r="F257" i="2"/>
  <c r="H257" i="2"/>
  <c r="I257" i="2"/>
  <c r="C258" i="2"/>
  <c r="D258" i="2"/>
  <c r="E258" i="2"/>
  <c r="F258" i="2"/>
  <c r="G258" i="2"/>
  <c r="H258" i="2"/>
  <c r="I258" i="2"/>
  <c r="C259" i="2"/>
  <c r="D259" i="2"/>
  <c r="E259" i="2"/>
  <c r="F259" i="2"/>
  <c r="G259" i="2"/>
  <c r="H259" i="2"/>
  <c r="I259" i="2"/>
  <c r="C260" i="2"/>
  <c r="D260" i="2"/>
  <c r="E260" i="2"/>
  <c r="G260" i="2" s="1"/>
  <c r="F260" i="2"/>
  <c r="H260" i="2"/>
  <c r="I260" i="2"/>
  <c r="C261" i="2"/>
  <c r="D261" i="2"/>
  <c r="E261" i="2"/>
  <c r="G261" i="2" s="1"/>
  <c r="F261" i="2"/>
  <c r="H261" i="2"/>
  <c r="I261" i="2"/>
  <c r="C262" i="2"/>
  <c r="D262" i="2"/>
  <c r="E262" i="2"/>
  <c r="F262" i="2"/>
  <c r="G262" i="2"/>
  <c r="H262" i="2"/>
  <c r="I262" i="2"/>
  <c r="C263" i="2"/>
  <c r="D263" i="2"/>
  <c r="E263" i="2"/>
  <c r="F263" i="2"/>
  <c r="G263" i="2"/>
  <c r="H263" i="2"/>
  <c r="I263" i="2"/>
  <c r="C264" i="2"/>
  <c r="D264" i="2"/>
  <c r="E264" i="2"/>
  <c r="G264" i="2" s="1"/>
  <c r="F264" i="2"/>
  <c r="H264" i="2"/>
  <c r="I264" i="2"/>
  <c r="C265" i="2"/>
  <c r="D265" i="2"/>
  <c r="E265" i="2"/>
  <c r="G265" i="2" s="1"/>
  <c r="F265" i="2"/>
  <c r="H265" i="2"/>
  <c r="I265" i="2"/>
  <c r="C266" i="2"/>
  <c r="D266" i="2"/>
  <c r="E266" i="2"/>
  <c r="G266" i="2" s="1"/>
  <c r="F266" i="2"/>
  <c r="H266" i="2"/>
  <c r="I266" i="2"/>
  <c r="C267" i="2"/>
  <c r="D267" i="2"/>
  <c r="E267" i="2"/>
  <c r="F267" i="2"/>
  <c r="G267" i="2"/>
  <c r="H267" i="2"/>
  <c r="I267" i="2"/>
  <c r="C268" i="2"/>
  <c r="D268" i="2"/>
  <c r="E268" i="2"/>
  <c r="F268" i="2"/>
  <c r="G268" i="2"/>
  <c r="H268" i="2"/>
  <c r="I268" i="2"/>
  <c r="C269" i="2"/>
  <c r="D269" i="2"/>
  <c r="E269" i="2"/>
  <c r="G269" i="2" s="1"/>
  <c r="F269" i="2"/>
  <c r="H269" i="2"/>
  <c r="I269" i="2"/>
  <c r="C270" i="2"/>
  <c r="D270" i="2"/>
  <c r="E270" i="2"/>
  <c r="G270" i="2" s="1"/>
  <c r="F270" i="2"/>
  <c r="H270" i="2"/>
  <c r="I270" i="2"/>
  <c r="C271" i="2"/>
  <c r="D271" i="2"/>
  <c r="E271" i="2"/>
  <c r="F271" i="2"/>
  <c r="G271" i="2"/>
  <c r="H271" i="2"/>
  <c r="I271" i="2"/>
  <c r="C272" i="2"/>
  <c r="D272" i="2"/>
  <c r="E272" i="2"/>
  <c r="F272" i="2"/>
  <c r="G272" i="2"/>
  <c r="H272" i="2"/>
  <c r="I272" i="2"/>
  <c r="C273" i="2"/>
  <c r="D273" i="2"/>
  <c r="E273" i="2"/>
  <c r="G273" i="2" s="1"/>
  <c r="F273" i="2"/>
  <c r="H273" i="2"/>
  <c r="I273" i="2"/>
  <c r="C274" i="2"/>
  <c r="D274" i="2"/>
  <c r="E274" i="2"/>
  <c r="F274" i="2"/>
  <c r="G274" i="2"/>
  <c r="H274" i="2"/>
  <c r="I274" i="2"/>
  <c r="C275" i="2"/>
  <c r="D275" i="2"/>
  <c r="E275" i="2"/>
  <c r="F275" i="2"/>
  <c r="G275" i="2"/>
  <c r="H275" i="2"/>
  <c r="I275" i="2"/>
  <c r="C276" i="2"/>
  <c r="D276" i="2"/>
  <c r="E276" i="2"/>
  <c r="G276" i="2" s="1"/>
  <c r="F276" i="2"/>
  <c r="H276" i="2"/>
  <c r="I276" i="2"/>
  <c r="C277" i="2"/>
  <c r="D277" i="2"/>
  <c r="E277" i="2"/>
  <c r="G277" i="2" s="1"/>
  <c r="F277" i="2"/>
  <c r="H277" i="2"/>
  <c r="I277" i="2"/>
  <c r="C278" i="2"/>
  <c r="D278" i="2"/>
  <c r="E278" i="2"/>
  <c r="F278" i="2"/>
  <c r="G278" i="2"/>
  <c r="H278" i="2"/>
  <c r="I278" i="2"/>
  <c r="C279" i="2"/>
  <c r="D279" i="2"/>
  <c r="E279" i="2"/>
  <c r="F279" i="2"/>
  <c r="G279" i="2"/>
  <c r="H279" i="2"/>
  <c r="I279" i="2"/>
  <c r="C280" i="2"/>
  <c r="D280" i="2"/>
  <c r="E280" i="2"/>
  <c r="G280" i="2" s="1"/>
  <c r="F280" i="2"/>
  <c r="H280" i="2"/>
  <c r="I280" i="2"/>
  <c r="C281" i="2"/>
  <c r="D281" i="2"/>
  <c r="E281" i="2"/>
  <c r="G281" i="2" s="1"/>
  <c r="F281" i="2"/>
  <c r="H281" i="2"/>
  <c r="I281" i="2"/>
  <c r="C282" i="2"/>
  <c r="D282" i="2"/>
  <c r="E282" i="2"/>
  <c r="G282" i="2" s="1"/>
  <c r="F282" i="2"/>
  <c r="H282" i="2"/>
  <c r="I282" i="2"/>
  <c r="C283" i="2"/>
  <c r="D283" i="2"/>
  <c r="E283" i="2"/>
  <c r="F283" i="2"/>
  <c r="G283" i="2"/>
  <c r="H283" i="2"/>
  <c r="I283" i="2"/>
  <c r="C284" i="2"/>
  <c r="D284" i="2"/>
  <c r="E284" i="2"/>
  <c r="F284" i="2"/>
  <c r="G284" i="2"/>
  <c r="H284" i="2"/>
  <c r="I284" i="2"/>
  <c r="C285" i="2"/>
  <c r="D285" i="2"/>
  <c r="E285" i="2"/>
  <c r="G285" i="2" s="1"/>
  <c r="F285" i="2"/>
  <c r="H285" i="2"/>
  <c r="I285" i="2"/>
  <c r="C286" i="2"/>
  <c r="D286" i="2"/>
  <c r="E286" i="2"/>
  <c r="G286" i="2" s="1"/>
  <c r="F286" i="2"/>
  <c r="H286" i="2"/>
  <c r="I286" i="2"/>
  <c r="C287" i="2"/>
  <c r="D287" i="2"/>
  <c r="E287" i="2"/>
  <c r="F287" i="2"/>
  <c r="G287" i="2"/>
  <c r="H287" i="2"/>
  <c r="I287" i="2"/>
  <c r="C288" i="2"/>
  <c r="D288" i="2"/>
  <c r="E288" i="2"/>
  <c r="F288" i="2"/>
  <c r="G288" i="2"/>
  <c r="H288" i="2"/>
  <c r="I288" i="2"/>
  <c r="C289" i="2"/>
  <c r="D289" i="2"/>
  <c r="E289" i="2"/>
  <c r="G289" i="2" s="1"/>
  <c r="F289" i="2"/>
  <c r="H289" i="2"/>
  <c r="I289" i="2"/>
  <c r="C290" i="2"/>
  <c r="D290" i="2"/>
  <c r="E290" i="2"/>
  <c r="F290" i="2"/>
  <c r="G290" i="2"/>
  <c r="H290" i="2"/>
  <c r="I290" i="2"/>
  <c r="C291" i="2"/>
  <c r="D291" i="2"/>
  <c r="E291" i="2"/>
  <c r="F291" i="2"/>
  <c r="G291" i="2"/>
  <c r="H291" i="2"/>
  <c r="I291" i="2"/>
  <c r="C292" i="2"/>
  <c r="D292" i="2"/>
  <c r="E292" i="2"/>
  <c r="G292" i="2" s="1"/>
  <c r="F292" i="2"/>
  <c r="H292" i="2"/>
  <c r="I292" i="2"/>
  <c r="C293" i="2"/>
  <c r="D293" i="2"/>
  <c r="E293" i="2"/>
  <c r="G293" i="2" s="1"/>
  <c r="F293" i="2"/>
  <c r="H293" i="2"/>
  <c r="I293" i="2"/>
  <c r="C294" i="2"/>
  <c r="D294" i="2"/>
  <c r="E294" i="2"/>
  <c r="F294" i="2"/>
  <c r="G294" i="2"/>
  <c r="H294" i="2"/>
  <c r="I294" i="2"/>
  <c r="C295" i="2"/>
  <c r="D295" i="2"/>
  <c r="E295" i="2"/>
  <c r="F295" i="2"/>
  <c r="G295" i="2"/>
  <c r="H295" i="2"/>
  <c r="I295" i="2"/>
  <c r="C296" i="2"/>
  <c r="D296" i="2"/>
  <c r="E296" i="2"/>
  <c r="G296" i="2" s="1"/>
  <c r="F296" i="2"/>
  <c r="H296" i="2"/>
  <c r="I296" i="2"/>
  <c r="C297" i="2"/>
  <c r="D297" i="2"/>
  <c r="E297" i="2"/>
  <c r="G297" i="2" s="1"/>
  <c r="F297" i="2"/>
  <c r="H297" i="2"/>
  <c r="I297" i="2"/>
  <c r="C298" i="2"/>
  <c r="D298" i="2"/>
  <c r="E298" i="2"/>
  <c r="G298" i="2" s="1"/>
  <c r="F298" i="2"/>
  <c r="H298" i="2"/>
  <c r="I298" i="2"/>
  <c r="C299" i="2"/>
  <c r="D299" i="2"/>
  <c r="E299" i="2"/>
  <c r="F299" i="2"/>
  <c r="G299" i="2"/>
  <c r="H299" i="2"/>
  <c r="I299" i="2"/>
  <c r="C300" i="2"/>
  <c r="D300" i="2"/>
  <c r="E300" i="2"/>
  <c r="F300" i="2"/>
  <c r="G300" i="2"/>
  <c r="H300" i="2"/>
  <c r="I300" i="2"/>
  <c r="C301" i="2"/>
  <c r="D301" i="2"/>
  <c r="E301" i="2"/>
  <c r="G301" i="2" s="1"/>
  <c r="F301" i="2"/>
  <c r="H301" i="2"/>
  <c r="I301" i="2"/>
  <c r="C302" i="2"/>
  <c r="D302" i="2"/>
  <c r="E302" i="2"/>
  <c r="G302" i="2" s="1"/>
  <c r="F302" i="2"/>
  <c r="H302" i="2"/>
  <c r="I302" i="2"/>
  <c r="C303" i="2"/>
  <c r="D303" i="2"/>
  <c r="E303" i="2"/>
  <c r="F303" i="2"/>
  <c r="G303" i="2"/>
  <c r="H303" i="2"/>
  <c r="I303" i="2"/>
  <c r="C304" i="2"/>
  <c r="D304" i="2"/>
  <c r="E304" i="2"/>
  <c r="F304" i="2"/>
  <c r="G304" i="2"/>
  <c r="H304" i="2"/>
  <c r="I304" i="2"/>
  <c r="C305" i="2"/>
  <c r="D305" i="2"/>
  <c r="E305" i="2"/>
  <c r="G305" i="2" s="1"/>
  <c r="F305" i="2"/>
  <c r="H305" i="2"/>
  <c r="I305" i="2"/>
  <c r="C306" i="2"/>
  <c r="D306" i="2"/>
  <c r="E306" i="2"/>
  <c r="F306" i="2"/>
  <c r="G306" i="2"/>
  <c r="H306" i="2"/>
  <c r="I306" i="2"/>
  <c r="C307" i="2"/>
  <c r="D307" i="2"/>
  <c r="E307" i="2"/>
  <c r="F307" i="2"/>
  <c r="G307" i="2"/>
  <c r="H307" i="2"/>
  <c r="I307" i="2"/>
  <c r="C308" i="2"/>
  <c r="D308" i="2"/>
  <c r="E308" i="2"/>
  <c r="G308" i="2" s="1"/>
  <c r="F308" i="2"/>
  <c r="H308" i="2"/>
  <c r="I308" i="2"/>
  <c r="C309" i="2"/>
  <c r="D309" i="2"/>
  <c r="E309" i="2"/>
  <c r="G309" i="2" s="1"/>
  <c r="F309" i="2"/>
  <c r="H309" i="2"/>
  <c r="I309" i="2"/>
  <c r="C310" i="2"/>
  <c r="D310" i="2"/>
  <c r="E310" i="2"/>
  <c r="F310" i="2"/>
  <c r="G310" i="2"/>
  <c r="H310" i="2"/>
  <c r="I310" i="2"/>
  <c r="C311" i="2"/>
  <c r="D311" i="2"/>
  <c r="E311" i="2"/>
  <c r="F311" i="2"/>
  <c r="G311" i="2"/>
  <c r="H311" i="2"/>
  <c r="I311" i="2"/>
  <c r="C312" i="2"/>
  <c r="D312" i="2"/>
  <c r="E312" i="2"/>
  <c r="G312" i="2" s="1"/>
  <c r="F312" i="2"/>
  <c r="H312" i="2"/>
  <c r="I312" i="2"/>
  <c r="C313" i="2"/>
  <c r="D313" i="2"/>
  <c r="E313" i="2"/>
  <c r="G313" i="2" s="1"/>
  <c r="F313" i="2"/>
  <c r="H313" i="2"/>
  <c r="I313" i="2"/>
  <c r="C314" i="2"/>
  <c r="D314" i="2"/>
  <c r="E314" i="2"/>
  <c r="G314" i="2" s="1"/>
  <c r="F314" i="2"/>
  <c r="H314" i="2"/>
  <c r="I314" i="2"/>
  <c r="C315" i="2"/>
  <c r="D315" i="2"/>
  <c r="E315" i="2"/>
  <c r="F315" i="2"/>
  <c r="G315" i="2"/>
  <c r="H315" i="2"/>
  <c r="I315" i="2"/>
  <c r="C316" i="2"/>
  <c r="D316" i="2"/>
  <c r="E316" i="2"/>
  <c r="F316" i="2"/>
  <c r="G316" i="2"/>
  <c r="H316" i="2"/>
  <c r="I316" i="2"/>
  <c r="C317" i="2"/>
  <c r="D317" i="2"/>
  <c r="E317" i="2"/>
  <c r="G317" i="2" s="1"/>
  <c r="F317" i="2"/>
  <c r="H317" i="2"/>
  <c r="I317" i="2"/>
  <c r="C318" i="2"/>
  <c r="D318" i="2"/>
  <c r="E318" i="2"/>
  <c r="G318" i="2" s="1"/>
  <c r="F318" i="2"/>
  <c r="H318" i="2"/>
  <c r="I318" i="2"/>
  <c r="C319" i="2"/>
  <c r="D319" i="2"/>
  <c r="E319" i="2"/>
  <c r="F319" i="2"/>
  <c r="G319" i="2"/>
  <c r="H319" i="2"/>
  <c r="I319" i="2"/>
  <c r="C320" i="2"/>
  <c r="D320" i="2"/>
  <c r="E320" i="2"/>
  <c r="F320" i="2"/>
  <c r="G320" i="2"/>
  <c r="H320" i="2"/>
  <c r="I320" i="2"/>
  <c r="C321" i="2"/>
  <c r="D321" i="2"/>
  <c r="E321" i="2"/>
  <c r="G321" i="2" s="1"/>
  <c r="F321" i="2"/>
  <c r="H321" i="2"/>
  <c r="I321" i="2"/>
  <c r="C322" i="2"/>
  <c r="D322" i="2"/>
  <c r="E322" i="2"/>
  <c r="F322" i="2"/>
  <c r="G322" i="2"/>
  <c r="H322" i="2"/>
  <c r="I322" i="2"/>
  <c r="C323" i="2"/>
  <c r="D323" i="2"/>
  <c r="E323" i="2"/>
  <c r="F323" i="2"/>
  <c r="G323" i="2"/>
  <c r="H323" i="2"/>
  <c r="I323" i="2"/>
  <c r="C324" i="2"/>
  <c r="D324" i="2"/>
  <c r="E324" i="2"/>
  <c r="G324" i="2" s="1"/>
  <c r="F324" i="2"/>
  <c r="H324" i="2"/>
  <c r="I324" i="2"/>
  <c r="C325" i="2"/>
  <c r="D325" i="2"/>
  <c r="E325" i="2"/>
  <c r="G325" i="2" s="1"/>
  <c r="F325" i="2"/>
  <c r="H325" i="2"/>
  <c r="I325" i="2"/>
  <c r="C326" i="2"/>
  <c r="D326" i="2"/>
  <c r="E326" i="2"/>
  <c r="F326" i="2"/>
  <c r="G326" i="2"/>
  <c r="H326" i="2"/>
  <c r="I326" i="2"/>
  <c r="C327" i="2"/>
  <c r="D327" i="2"/>
  <c r="E327" i="2"/>
  <c r="F327" i="2"/>
  <c r="G327" i="2"/>
  <c r="H327" i="2"/>
  <c r="I327" i="2"/>
  <c r="C328" i="2"/>
  <c r="D328" i="2"/>
  <c r="E328" i="2"/>
  <c r="G328" i="2" s="1"/>
  <c r="F328" i="2"/>
  <c r="H328" i="2"/>
  <c r="I328" i="2"/>
  <c r="C329" i="2"/>
  <c r="D329" i="2"/>
  <c r="E329" i="2"/>
  <c r="G329" i="2" s="1"/>
  <c r="F329" i="2"/>
  <c r="H329" i="2"/>
  <c r="I329" i="2"/>
  <c r="C330" i="2"/>
  <c r="D330" i="2"/>
  <c r="E330" i="2"/>
  <c r="G330" i="2" s="1"/>
  <c r="F330" i="2"/>
  <c r="H330" i="2"/>
  <c r="I330" i="2"/>
  <c r="C331" i="2"/>
  <c r="D331" i="2"/>
  <c r="E331" i="2"/>
  <c r="F331" i="2"/>
  <c r="G331" i="2"/>
  <c r="H331" i="2"/>
  <c r="I331" i="2"/>
  <c r="C332" i="2"/>
  <c r="D332" i="2"/>
  <c r="E332" i="2"/>
  <c r="F332" i="2"/>
  <c r="G332" i="2"/>
  <c r="H332" i="2"/>
  <c r="I332" i="2"/>
  <c r="C333" i="2"/>
  <c r="D333" i="2"/>
  <c r="E333" i="2"/>
  <c r="G333" i="2" s="1"/>
  <c r="F333" i="2"/>
  <c r="H333" i="2"/>
  <c r="I333" i="2"/>
  <c r="C334" i="2"/>
  <c r="D334" i="2"/>
  <c r="E334" i="2"/>
  <c r="G334" i="2" s="1"/>
  <c r="F334" i="2"/>
  <c r="H334" i="2"/>
  <c r="I334" i="2"/>
  <c r="C335" i="2"/>
  <c r="D335" i="2"/>
  <c r="E335" i="2"/>
  <c r="F335" i="2"/>
  <c r="G335" i="2"/>
  <c r="H335" i="2"/>
  <c r="I335" i="2"/>
  <c r="C336" i="2"/>
  <c r="D336" i="2"/>
  <c r="E336" i="2"/>
  <c r="F336" i="2"/>
  <c r="G336" i="2"/>
  <c r="H336" i="2"/>
  <c r="I336" i="2"/>
  <c r="C337" i="2"/>
  <c r="D337" i="2"/>
  <c r="E337" i="2"/>
  <c r="G337" i="2" s="1"/>
  <c r="F337" i="2"/>
  <c r="H337" i="2"/>
  <c r="I337" i="2"/>
  <c r="C338" i="2"/>
  <c r="D338" i="2"/>
  <c r="E338" i="2"/>
  <c r="F338" i="2"/>
  <c r="G338" i="2"/>
  <c r="H338" i="2"/>
  <c r="I338" i="2"/>
  <c r="C339" i="2"/>
  <c r="D339" i="2"/>
  <c r="E339" i="2"/>
  <c r="F339" i="2"/>
  <c r="G339" i="2"/>
  <c r="H339" i="2"/>
  <c r="I339" i="2"/>
  <c r="C340" i="2"/>
  <c r="D340" i="2"/>
  <c r="E340" i="2"/>
  <c r="G340" i="2" s="1"/>
  <c r="F340" i="2"/>
  <c r="H340" i="2"/>
  <c r="I340" i="2"/>
  <c r="C341" i="2"/>
  <c r="D341" i="2"/>
  <c r="E341" i="2"/>
  <c r="G341" i="2" s="1"/>
  <c r="F341" i="2"/>
  <c r="H341" i="2"/>
  <c r="I341" i="2"/>
  <c r="C342" i="2"/>
  <c r="D342" i="2"/>
  <c r="E342" i="2"/>
  <c r="F342" i="2"/>
  <c r="G342" i="2"/>
  <c r="H342" i="2"/>
  <c r="I342" i="2"/>
  <c r="C343" i="2"/>
  <c r="D343" i="2"/>
  <c r="E343" i="2"/>
  <c r="G343" i="2" s="1"/>
  <c r="F343" i="2"/>
  <c r="H343" i="2"/>
  <c r="I343" i="2"/>
  <c r="C344" i="2"/>
  <c r="D344" i="2"/>
  <c r="E344" i="2"/>
  <c r="G344" i="2" s="1"/>
  <c r="F344" i="2"/>
  <c r="H344" i="2"/>
  <c r="I344" i="2"/>
  <c r="C345" i="2"/>
  <c r="D345" i="2"/>
  <c r="E345" i="2"/>
  <c r="F345" i="2"/>
  <c r="G345" i="2"/>
  <c r="H345" i="2"/>
  <c r="I345" i="2"/>
  <c r="C346" i="2"/>
  <c r="D346" i="2"/>
  <c r="E346" i="2"/>
  <c r="F346" i="2"/>
  <c r="G346" i="2"/>
  <c r="H346" i="2"/>
  <c r="I346" i="2"/>
  <c r="C347" i="2"/>
  <c r="D347" i="2"/>
  <c r="E347" i="2"/>
  <c r="G347" i="2" s="1"/>
  <c r="F347" i="2"/>
  <c r="H347" i="2"/>
  <c r="I347" i="2"/>
  <c r="C348" i="2"/>
  <c r="D348" i="2"/>
  <c r="E348" i="2"/>
  <c r="G348" i="2" s="1"/>
  <c r="F348" i="2"/>
  <c r="H348" i="2"/>
  <c r="I348" i="2"/>
  <c r="C349" i="2"/>
  <c r="D349" i="2"/>
  <c r="E349" i="2"/>
  <c r="F349" i="2"/>
  <c r="G349" i="2"/>
  <c r="H349" i="2"/>
  <c r="I349" i="2"/>
  <c r="C350" i="2"/>
  <c r="D350" i="2"/>
  <c r="E350" i="2"/>
  <c r="F350" i="2"/>
  <c r="G350" i="2"/>
  <c r="H350" i="2"/>
  <c r="I350" i="2"/>
  <c r="C351" i="2"/>
  <c r="D351" i="2"/>
  <c r="E351" i="2"/>
  <c r="G351" i="2" s="1"/>
  <c r="F351" i="2"/>
  <c r="H351" i="2"/>
  <c r="I351" i="2"/>
  <c r="C352" i="2"/>
  <c r="D352" i="2"/>
  <c r="E352" i="2"/>
  <c r="G352" i="2" s="1"/>
  <c r="F352" i="2"/>
  <c r="H352" i="2"/>
  <c r="I352" i="2"/>
  <c r="C353" i="2"/>
  <c r="D353" i="2"/>
  <c r="E353" i="2"/>
  <c r="F353" i="2"/>
  <c r="G353" i="2"/>
  <c r="H353" i="2"/>
  <c r="I353" i="2"/>
  <c r="C354" i="2"/>
  <c r="D354" i="2"/>
  <c r="E354" i="2"/>
  <c r="F354" i="2"/>
  <c r="G354" i="2"/>
  <c r="H354" i="2"/>
  <c r="I354" i="2"/>
  <c r="C355" i="2"/>
  <c r="D355" i="2"/>
  <c r="E355" i="2"/>
  <c r="G355" i="2" s="1"/>
  <c r="F355" i="2"/>
  <c r="H355" i="2"/>
  <c r="I355" i="2"/>
  <c r="C356" i="2"/>
  <c r="D356" i="2"/>
  <c r="E356" i="2"/>
  <c r="G356" i="2" s="1"/>
  <c r="F356" i="2"/>
  <c r="H356" i="2"/>
  <c r="I356" i="2"/>
  <c r="C357" i="2"/>
  <c r="D357" i="2"/>
  <c r="E357" i="2"/>
  <c r="F357" i="2"/>
  <c r="G357" i="2"/>
  <c r="H357" i="2"/>
  <c r="I357" i="2"/>
  <c r="C358" i="2"/>
  <c r="D358" i="2"/>
  <c r="E358" i="2"/>
  <c r="F358" i="2"/>
  <c r="G358" i="2"/>
  <c r="H358" i="2"/>
  <c r="I358" i="2"/>
  <c r="C359" i="2"/>
  <c r="D359" i="2"/>
  <c r="E359" i="2"/>
  <c r="G359" i="2" s="1"/>
  <c r="F359" i="2"/>
  <c r="H359" i="2"/>
  <c r="I359" i="2"/>
  <c r="C360" i="2"/>
  <c r="D360" i="2"/>
  <c r="E360" i="2"/>
  <c r="G360" i="2" s="1"/>
  <c r="F360" i="2"/>
  <c r="H360" i="2"/>
  <c r="I360" i="2"/>
  <c r="C361" i="2"/>
  <c r="D361" i="2"/>
  <c r="E361" i="2"/>
  <c r="F361" i="2"/>
  <c r="G361" i="2"/>
  <c r="H361" i="2"/>
  <c r="I361" i="2"/>
  <c r="C362" i="2"/>
  <c r="D362" i="2"/>
  <c r="E362" i="2"/>
  <c r="F362" i="2"/>
  <c r="G362" i="2"/>
  <c r="H362" i="2"/>
  <c r="I362" i="2"/>
  <c r="C363" i="2"/>
  <c r="D363" i="2"/>
  <c r="E363" i="2"/>
  <c r="G363" i="2" s="1"/>
  <c r="F363" i="2"/>
  <c r="H363" i="2"/>
  <c r="I363" i="2"/>
  <c r="C364" i="2"/>
  <c r="D364" i="2"/>
  <c r="E364" i="2"/>
  <c r="G364" i="2" s="1"/>
  <c r="F364" i="2"/>
  <c r="H364" i="2"/>
  <c r="I364" i="2"/>
  <c r="C365" i="2"/>
  <c r="D365" i="2"/>
  <c r="E365" i="2"/>
  <c r="F365" i="2"/>
  <c r="G365" i="2"/>
  <c r="H365" i="2"/>
  <c r="I365" i="2"/>
  <c r="C366" i="2"/>
  <c r="D366" i="2"/>
  <c r="E366" i="2"/>
  <c r="F366" i="2"/>
  <c r="G366" i="2"/>
  <c r="H366" i="2"/>
  <c r="I366" i="2"/>
  <c r="C367" i="2"/>
  <c r="D367" i="2"/>
  <c r="E367" i="2"/>
  <c r="G367" i="2" s="1"/>
  <c r="F367" i="2"/>
  <c r="H367" i="2"/>
  <c r="I367" i="2"/>
  <c r="C368" i="2"/>
  <c r="D368" i="2"/>
  <c r="E368" i="2"/>
  <c r="G368" i="2" s="1"/>
  <c r="F368" i="2"/>
  <c r="H368" i="2"/>
  <c r="I368" i="2"/>
  <c r="C369" i="2"/>
  <c r="D369" i="2"/>
  <c r="E369" i="2"/>
  <c r="F369" i="2"/>
  <c r="G369" i="2"/>
  <c r="H369" i="2"/>
  <c r="I369" i="2"/>
  <c r="C370" i="2"/>
  <c r="D370" i="2"/>
  <c r="E370" i="2"/>
  <c r="F370" i="2"/>
  <c r="G370" i="2"/>
  <c r="H370" i="2"/>
  <c r="I370" i="2"/>
  <c r="C371" i="2"/>
  <c r="D371" i="2"/>
  <c r="E371" i="2"/>
  <c r="G371" i="2" s="1"/>
  <c r="F371" i="2"/>
  <c r="H371" i="2"/>
  <c r="I371" i="2"/>
  <c r="C372" i="2"/>
  <c r="D372" i="2"/>
  <c r="E372" i="2"/>
  <c r="G372" i="2" s="1"/>
  <c r="F372" i="2"/>
  <c r="H372" i="2"/>
  <c r="I372" i="2"/>
  <c r="C373" i="2"/>
  <c r="D373" i="2"/>
  <c r="E373" i="2"/>
  <c r="F373" i="2"/>
  <c r="G373" i="2"/>
  <c r="H373" i="2"/>
  <c r="I373" i="2"/>
  <c r="C374" i="2"/>
  <c r="D374" i="2"/>
  <c r="E374" i="2"/>
  <c r="F374" i="2"/>
  <c r="G374" i="2"/>
  <c r="H374" i="2"/>
  <c r="I374" i="2"/>
  <c r="C375" i="2"/>
  <c r="D375" i="2"/>
  <c r="E375" i="2"/>
  <c r="G375" i="2" s="1"/>
  <c r="F375" i="2"/>
  <c r="H375" i="2"/>
  <c r="I375" i="2"/>
  <c r="C376" i="2"/>
  <c r="D376" i="2"/>
  <c r="E376" i="2"/>
  <c r="G376" i="2" s="1"/>
  <c r="F376" i="2"/>
  <c r="H376" i="2"/>
  <c r="I376" i="2"/>
  <c r="C377" i="2"/>
  <c r="D377" i="2"/>
  <c r="E377" i="2"/>
  <c r="F377" i="2"/>
  <c r="G377" i="2"/>
  <c r="H377" i="2"/>
  <c r="I377" i="2"/>
  <c r="C378" i="2"/>
  <c r="D378" i="2"/>
  <c r="E378" i="2"/>
  <c r="F378" i="2"/>
  <c r="G378" i="2"/>
  <c r="H378" i="2"/>
  <c r="I378" i="2"/>
  <c r="C379" i="2"/>
  <c r="D379" i="2"/>
  <c r="E379" i="2"/>
  <c r="G379" i="2" s="1"/>
  <c r="F379" i="2"/>
  <c r="H379" i="2"/>
  <c r="I379" i="2"/>
  <c r="C380" i="2"/>
  <c r="D380" i="2"/>
  <c r="E380" i="2"/>
  <c r="G380" i="2" s="1"/>
  <c r="F380" i="2"/>
  <c r="H380" i="2"/>
  <c r="I380" i="2"/>
  <c r="C381" i="2"/>
  <c r="D381" i="2"/>
  <c r="E381" i="2"/>
  <c r="F381" i="2"/>
  <c r="G381" i="2"/>
  <c r="H381" i="2"/>
  <c r="I381" i="2"/>
  <c r="C382" i="2"/>
  <c r="D382" i="2"/>
  <c r="E382" i="2"/>
  <c r="F382" i="2"/>
  <c r="G382" i="2"/>
  <c r="H382" i="2"/>
  <c r="I382" i="2"/>
  <c r="C383" i="2"/>
  <c r="D383" i="2"/>
  <c r="E383" i="2"/>
  <c r="G383" i="2" s="1"/>
  <c r="F383" i="2"/>
  <c r="H383" i="2"/>
  <c r="I383" i="2"/>
  <c r="C384" i="2"/>
  <c r="D384" i="2"/>
  <c r="E384" i="2"/>
  <c r="G384" i="2" s="1"/>
  <c r="F384" i="2"/>
  <c r="H384" i="2"/>
  <c r="I384" i="2"/>
  <c r="C385" i="2"/>
  <c r="D385" i="2"/>
  <c r="E385" i="2"/>
  <c r="F385" i="2"/>
  <c r="G385" i="2"/>
  <c r="H385" i="2"/>
  <c r="I385" i="2"/>
  <c r="C386" i="2"/>
  <c r="D386" i="2"/>
  <c r="E386" i="2"/>
  <c r="F386" i="2"/>
  <c r="G386" i="2"/>
  <c r="H386" i="2"/>
  <c r="I386" i="2"/>
  <c r="C387" i="2"/>
  <c r="D387" i="2"/>
  <c r="E387" i="2"/>
  <c r="G387" i="2" s="1"/>
  <c r="F387" i="2"/>
  <c r="H387" i="2"/>
  <c r="I387" i="2"/>
  <c r="C388" i="2"/>
  <c r="D388" i="2"/>
  <c r="E388" i="2"/>
  <c r="G388" i="2" s="1"/>
  <c r="F388" i="2"/>
  <c r="H388" i="2"/>
  <c r="I388" i="2"/>
  <c r="C389" i="2"/>
  <c r="D389" i="2"/>
  <c r="E389" i="2"/>
  <c r="F389" i="2"/>
  <c r="G389" i="2"/>
  <c r="H389" i="2"/>
  <c r="I389" i="2"/>
  <c r="C390" i="2"/>
  <c r="D390" i="2"/>
  <c r="E390" i="2"/>
  <c r="F390" i="2"/>
  <c r="G390" i="2"/>
  <c r="H390" i="2"/>
  <c r="I390" i="2"/>
  <c r="C391" i="2"/>
  <c r="D391" i="2"/>
  <c r="E391" i="2"/>
  <c r="G391" i="2" s="1"/>
  <c r="F391" i="2"/>
  <c r="H391" i="2"/>
  <c r="I391" i="2"/>
  <c r="C392" i="2"/>
  <c r="D392" i="2"/>
  <c r="E392" i="2"/>
  <c r="G392" i="2" s="1"/>
  <c r="F392" i="2"/>
  <c r="H392" i="2"/>
  <c r="I392" i="2"/>
  <c r="C393" i="2"/>
  <c r="D393" i="2"/>
  <c r="E393" i="2"/>
  <c r="F393" i="2"/>
  <c r="G393" i="2"/>
  <c r="H393" i="2"/>
  <c r="I393" i="2"/>
  <c r="C394" i="2"/>
  <c r="D394" i="2"/>
  <c r="E394" i="2"/>
  <c r="F394" i="2"/>
  <c r="G394" i="2"/>
  <c r="H394" i="2"/>
  <c r="I394" i="2"/>
  <c r="C395" i="2"/>
  <c r="D395" i="2"/>
  <c r="E395" i="2"/>
  <c r="G395" i="2" s="1"/>
  <c r="F395" i="2"/>
  <c r="H395" i="2"/>
  <c r="I395" i="2"/>
  <c r="C396" i="2"/>
  <c r="D396" i="2"/>
  <c r="E396" i="2"/>
  <c r="G396" i="2" s="1"/>
  <c r="F396" i="2"/>
  <c r="H396" i="2"/>
  <c r="I396" i="2"/>
  <c r="C397" i="2"/>
  <c r="D397" i="2"/>
  <c r="E397" i="2"/>
  <c r="F397" i="2"/>
  <c r="G397" i="2"/>
  <c r="H397" i="2"/>
  <c r="I397" i="2"/>
  <c r="C398" i="2"/>
  <c r="D398" i="2"/>
  <c r="E398" i="2"/>
  <c r="F398" i="2"/>
  <c r="G398" i="2"/>
  <c r="H398" i="2"/>
  <c r="I398" i="2"/>
  <c r="C399" i="2"/>
  <c r="D399" i="2"/>
  <c r="E399" i="2"/>
  <c r="G399" i="2" s="1"/>
  <c r="F399" i="2"/>
  <c r="H399" i="2"/>
  <c r="I399" i="2"/>
  <c r="C400" i="2"/>
  <c r="D400" i="2"/>
  <c r="E400" i="2"/>
  <c r="G400" i="2" s="1"/>
  <c r="F400" i="2"/>
  <c r="H400" i="2"/>
  <c r="I400" i="2"/>
  <c r="C401" i="2"/>
  <c r="D401" i="2"/>
  <c r="E401" i="2"/>
  <c r="F401" i="2"/>
  <c r="G401" i="2"/>
  <c r="H401" i="2"/>
  <c r="I401" i="2"/>
  <c r="C402" i="2"/>
  <c r="D402" i="2"/>
  <c r="E402" i="2"/>
  <c r="F402" i="2"/>
  <c r="G402" i="2"/>
  <c r="H402" i="2"/>
  <c r="I402" i="2"/>
  <c r="C403" i="2"/>
  <c r="D403" i="2"/>
  <c r="E403" i="2"/>
  <c r="G403" i="2" s="1"/>
  <c r="F403" i="2"/>
  <c r="H403" i="2"/>
  <c r="I403" i="2"/>
  <c r="C404" i="2"/>
  <c r="D404" i="2"/>
  <c r="E404" i="2"/>
  <c r="G404" i="2" s="1"/>
  <c r="F404" i="2"/>
  <c r="H404" i="2"/>
  <c r="I404" i="2"/>
  <c r="C405" i="2"/>
  <c r="D405" i="2"/>
  <c r="E405" i="2"/>
  <c r="F405" i="2"/>
  <c r="G405" i="2"/>
  <c r="H405" i="2"/>
  <c r="I405" i="2"/>
  <c r="C406" i="2"/>
  <c r="D406" i="2"/>
  <c r="E406" i="2"/>
  <c r="F406" i="2"/>
  <c r="G406" i="2"/>
  <c r="H406" i="2"/>
  <c r="I406" i="2"/>
  <c r="C407" i="2"/>
  <c r="D407" i="2"/>
  <c r="E407" i="2"/>
  <c r="G407" i="2" s="1"/>
  <c r="F407" i="2"/>
  <c r="H407" i="2"/>
  <c r="I407" i="2"/>
  <c r="C408" i="2"/>
  <c r="D408" i="2"/>
  <c r="E408" i="2"/>
  <c r="G408" i="2" s="1"/>
  <c r="F408" i="2"/>
  <c r="H408" i="2"/>
  <c r="I408" i="2"/>
  <c r="C409" i="2"/>
  <c r="D409" i="2"/>
  <c r="E409" i="2"/>
  <c r="F409" i="2"/>
  <c r="G409" i="2"/>
  <c r="H409" i="2"/>
  <c r="I409" i="2"/>
  <c r="C410" i="2"/>
  <c r="D410" i="2"/>
  <c r="E410" i="2"/>
  <c r="F410" i="2"/>
  <c r="G410" i="2"/>
  <c r="H410" i="2"/>
  <c r="I410" i="2"/>
  <c r="C411" i="2"/>
  <c r="D411" i="2"/>
  <c r="E411" i="2"/>
  <c r="G411" i="2" s="1"/>
  <c r="F411" i="2"/>
  <c r="H411" i="2"/>
  <c r="I411" i="2"/>
  <c r="C412" i="2"/>
  <c r="D412" i="2"/>
  <c r="E412" i="2"/>
  <c r="G412" i="2" s="1"/>
  <c r="F412" i="2"/>
  <c r="H412" i="2"/>
  <c r="I412" i="2"/>
  <c r="C413" i="2"/>
  <c r="D413" i="2"/>
  <c r="E413" i="2"/>
  <c r="F413" i="2"/>
  <c r="G413" i="2"/>
  <c r="H413" i="2"/>
  <c r="I413" i="2"/>
  <c r="C414" i="2"/>
  <c r="D414" i="2"/>
  <c r="E414" i="2"/>
  <c r="F414" i="2"/>
  <c r="G414" i="2"/>
  <c r="H414" i="2"/>
  <c r="I414" i="2"/>
  <c r="C415" i="2"/>
  <c r="D415" i="2"/>
  <c r="E415" i="2"/>
  <c r="G415" i="2" s="1"/>
  <c r="F415" i="2"/>
  <c r="H415" i="2"/>
  <c r="I415" i="2"/>
  <c r="C416" i="2"/>
  <c r="D416" i="2"/>
  <c r="E416" i="2"/>
  <c r="G416" i="2" s="1"/>
  <c r="F416" i="2"/>
  <c r="H416" i="2"/>
  <c r="I416" i="2"/>
  <c r="C417" i="2"/>
  <c r="D417" i="2"/>
  <c r="E417" i="2"/>
  <c r="F417" i="2"/>
  <c r="G417" i="2"/>
  <c r="H417" i="2"/>
  <c r="I417" i="2"/>
  <c r="C418" i="2"/>
  <c r="D418" i="2"/>
  <c r="E418" i="2"/>
  <c r="F418" i="2"/>
  <c r="G418" i="2"/>
  <c r="H418" i="2"/>
  <c r="I418" i="2"/>
  <c r="C419" i="2"/>
  <c r="D419" i="2"/>
  <c r="E419" i="2"/>
  <c r="G419" i="2" s="1"/>
  <c r="F419" i="2"/>
  <c r="H419" i="2"/>
  <c r="I419" i="2"/>
  <c r="C420" i="2"/>
  <c r="D420" i="2"/>
  <c r="E420" i="2"/>
  <c r="G420" i="2" s="1"/>
  <c r="F420" i="2"/>
  <c r="H420" i="2"/>
  <c r="I420" i="2"/>
  <c r="C421" i="2"/>
  <c r="D421" i="2"/>
  <c r="E421" i="2"/>
  <c r="F421" i="2"/>
  <c r="G421" i="2"/>
  <c r="H421" i="2"/>
  <c r="I421" i="2"/>
  <c r="C422" i="2"/>
  <c r="D422" i="2"/>
  <c r="E422" i="2"/>
  <c r="F422" i="2"/>
  <c r="G422" i="2"/>
  <c r="H422" i="2"/>
  <c r="I422" i="2"/>
  <c r="C423" i="2"/>
  <c r="D423" i="2"/>
  <c r="E423" i="2"/>
  <c r="G423" i="2" s="1"/>
  <c r="F423" i="2"/>
  <c r="H423" i="2"/>
  <c r="I423" i="2"/>
  <c r="C424" i="2"/>
  <c r="D424" i="2"/>
  <c r="E424" i="2"/>
  <c r="G424" i="2" s="1"/>
  <c r="F424" i="2"/>
  <c r="H424" i="2"/>
  <c r="I424" i="2"/>
  <c r="C425" i="2"/>
  <c r="D425" i="2"/>
  <c r="E425" i="2"/>
  <c r="F425" i="2"/>
  <c r="G425" i="2"/>
  <c r="H425" i="2"/>
  <c r="I425" i="2"/>
  <c r="C426" i="2"/>
  <c r="D426" i="2"/>
  <c r="E426" i="2"/>
  <c r="F426" i="2"/>
  <c r="G426" i="2"/>
  <c r="H426" i="2"/>
  <c r="I426" i="2"/>
  <c r="C427" i="2"/>
  <c r="D427" i="2"/>
  <c r="E427" i="2"/>
  <c r="G427" i="2" s="1"/>
  <c r="F427" i="2"/>
  <c r="H427" i="2"/>
  <c r="I427" i="2"/>
  <c r="C428" i="2"/>
  <c r="D428" i="2"/>
  <c r="E428" i="2"/>
  <c r="G428" i="2" s="1"/>
  <c r="F428" i="2"/>
  <c r="H428" i="2"/>
  <c r="I428" i="2"/>
  <c r="C429" i="2"/>
  <c r="D429" i="2"/>
  <c r="E429" i="2"/>
  <c r="F429" i="2"/>
  <c r="G429" i="2"/>
  <c r="H429" i="2"/>
  <c r="I429" i="2"/>
  <c r="C430" i="2"/>
  <c r="D430" i="2"/>
  <c r="E430" i="2"/>
  <c r="F430" i="2"/>
  <c r="G430" i="2"/>
  <c r="H430" i="2"/>
  <c r="I430" i="2"/>
  <c r="C431" i="2"/>
  <c r="D431" i="2"/>
  <c r="E431" i="2"/>
  <c r="G431" i="2" s="1"/>
  <c r="F431" i="2"/>
  <c r="H431" i="2"/>
  <c r="I431" i="2"/>
  <c r="C432" i="2"/>
  <c r="D432" i="2"/>
  <c r="E432" i="2"/>
  <c r="G432" i="2" s="1"/>
  <c r="F432" i="2"/>
  <c r="H432" i="2"/>
  <c r="I432" i="2"/>
  <c r="C433" i="2"/>
  <c r="D433" i="2"/>
  <c r="E433" i="2"/>
  <c r="F433" i="2"/>
  <c r="G433" i="2"/>
  <c r="H433" i="2"/>
  <c r="I433" i="2"/>
  <c r="C434" i="2"/>
  <c r="D434" i="2"/>
  <c r="E434" i="2"/>
  <c r="F434" i="2"/>
  <c r="G434" i="2"/>
  <c r="H434" i="2"/>
  <c r="I434" i="2"/>
  <c r="C435" i="2"/>
  <c r="D435" i="2"/>
  <c r="E435" i="2"/>
  <c r="G435" i="2" s="1"/>
  <c r="F435" i="2"/>
  <c r="H435" i="2"/>
  <c r="I435" i="2"/>
  <c r="C436" i="2"/>
  <c r="D436" i="2"/>
  <c r="E436" i="2"/>
  <c r="G436" i="2" s="1"/>
  <c r="F436" i="2"/>
  <c r="H436" i="2"/>
  <c r="I436" i="2"/>
  <c r="C437" i="2"/>
  <c r="D437" i="2"/>
  <c r="E437" i="2"/>
  <c r="F437" i="2"/>
  <c r="G437" i="2"/>
  <c r="H437" i="2"/>
  <c r="I437" i="2"/>
  <c r="C438" i="2"/>
  <c r="D438" i="2"/>
  <c r="E438" i="2"/>
  <c r="F438" i="2"/>
  <c r="G438" i="2"/>
  <c r="H438" i="2"/>
  <c r="I438" i="2"/>
  <c r="C439" i="2"/>
  <c r="D439" i="2"/>
  <c r="E439" i="2"/>
  <c r="G439" i="2" s="1"/>
  <c r="F439" i="2"/>
  <c r="H439" i="2"/>
  <c r="I439" i="2"/>
  <c r="C440" i="2"/>
  <c r="D440" i="2"/>
  <c r="E440" i="2"/>
  <c r="G440" i="2" s="1"/>
  <c r="F440" i="2"/>
  <c r="H440" i="2"/>
  <c r="I440" i="2"/>
  <c r="C441" i="2"/>
  <c r="D441" i="2"/>
  <c r="E441" i="2"/>
  <c r="F441" i="2"/>
  <c r="G441" i="2"/>
  <c r="H441" i="2"/>
  <c r="I441" i="2"/>
  <c r="C442" i="2"/>
  <c r="D442" i="2"/>
  <c r="E442" i="2"/>
  <c r="F442" i="2"/>
  <c r="G442" i="2"/>
  <c r="H442" i="2"/>
  <c r="I442" i="2"/>
  <c r="C443" i="2"/>
  <c r="D443" i="2"/>
  <c r="E443" i="2"/>
  <c r="G443" i="2" s="1"/>
  <c r="F443" i="2"/>
  <c r="H443" i="2"/>
  <c r="I443" i="2"/>
  <c r="C444" i="2"/>
  <c r="D444" i="2"/>
  <c r="E444" i="2"/>
  <c r="G444" i="2" s="1"/>
  <c r="F444" i="2"/>
  <c r="H444" i="2"/>
  <c r="I444" i="2"/>
  <c r="C445" i="2"/>
  <c r="D445" i="2"/>
  <c r="E445" i="2"/>
  <c r="F445" i="2"/>
  <c r="G445" i="2"/>
  <c r="H445" i="2"/>
  <c r="I445" i="2"/>
  <c r="C446" i="2"/>
  <c r="D446" i="2"/>
  <c r="E446" i="2"/>
  <c r="F446" i="2"/>
  <c r="G446" i="2"/>
  <c r="H446" i="2"/>
  <c r="I446" i="2"/>
  <c r="C447" i="2"/>
  <c r="D447" i="2"/>
  <c r="E447" i="2"/>
  <c r="G447" i="2" s="1"/>
  <c r="F447" i="2"/>
  <c r="H447" i="2"/>
  <c r="I447" i="2"/>
  <c r="C448" i="2"/>
  <c r="D448" i="2"/>
  <c r="E448" i="2"/>
  <c r="G448" i="2" s="1"/>
  <c r="F448" i="2"/>
  <c r="H448" i="2"/>
  <c r="I448" i="2"/>
  <c r="C449" i="2"/>
  <c r="D449" i="2"/>
  <c r="E449" i="2"/>
  <c r="F449" i="2"/>
  <c r="G449" i="2"/>
  <c r="H449" i="2"/>
  <c r="I449" i="2"/>
  <c r="C450" i="2"/>
  <c r="D450" i="2"/>
  <c r="E450" i="2"/>
  <c r="F450" i="2"/>
  <c r="G450" i="2"/>
  <c r="H450" i="2"/>
  <c r="I450" i="2"/>
  <c r="C451" i="2"/>
  <c r="D451" i="2"/>
  <c r="E451" i="2"/>
  <c r="G451" i="2" s="1"/>
  <c r="F451" i="2"/>
  <c r="H451" i="2"/>
  <c r="I451" i="2"/>
  <c r="C452" i="2"/>
  <c r="D452" i="2"/>
  <c r="E452" i="2"/>
  <c r="G452" i="2" s="1"/>
  <c r="F452" i="2"/>
  <c r="H452" i="2"/>
  <c r="I452" i="2"/>
  <c r="C453" i="2"/>
  <c r="D453" i="2"/>
  <c r="E453" i="2"/>
  <c r="F453" i="2"/>
  <c r="G453" i="2"/>
  <c r="H453" i="2"/>
  <c r="I453" i="2"/>
  <c r="C454" i="2"/>
  <c r="D454" i="2"/>
  <c r="E454" i="2"/>
  <c r="F454" i="2"/>
  <c r="G454" i="2"/>
  <c r="H454" i="2"/>
  <c r="I454" i="2"/>
  <c r="C455" i="2"/>
  <c r="D455" i="2"/>
  <c r="E455" i="2"/>
  <c r="G455" i="2" s="1"/>
  <c r="F455" i="2"/>
  <c r="H455" i="2"/>
  <c r="I455" i="2"/>
  <c r="C456" i="2"/>
  <c r="D456" i="2"/>
  <c r="E456" i="2"/>
  <c r="G456" i="2" s="1"/>
  <c r="F456" i="2"/>
  <c r="H456" i="2"/>
  <c r="I456" i="2"/>
  <c r="C457" i="2"/>
  <c r="D457" i="2"/>
  <c r="E457" i="2"/>
  <c r="F457" i="2"/>
  <c r="G457" i="2"/>
  <c r="H457" i="2"/>
  <c r="I457" i="2"/>
  <c r="C458" i="2"/>
  <c r="D458" i="2"/>
  <c r="E458" i="2"/>
  <c r="F458" i="2"/>
  <c r="G458" i="2"/>
  <c r="H458" i="2"/>
  <c r="I458" i="2"/>
  <c r="C459" i="2"/>
  <c r="D459" i="2"/>
  <c r="E459" i="2"/>
  <c r="G459" i="2" s="1"/>
  <c r="F459" i="2"/>
  <c r="H459" i="2"/>
  <c r="I459" i="2"/>
  <c r="C460" i="2"/>
  <c r="D460" i="2"/>
  <c r="E460" i="2"/>
  <c r="G460" i="2" s="1"/>
  <c r="F460" i="2"/>
  <c r="H460" i="2"/>
  <c r="I460" i="2"/>
  <c r="C461" i="2"/>
  <c r="D461" i="2"/>
  <c r="E461" i="2"/>
  <c r="F461" i="2"/>
  <c r="G461" i="2"/>
  <c r="H461" i="2"/>
  <c r="I461" i="2"/>
  <c r="C462" i="2"/>
  <c r="D462" i="2"/>
  <c r="E462" i="2"/>
  <c r="F462" i="2"/>
  <c r="G462" i="2"/>
  <c r="H462" i="2"/>
  <c r="I462" i="2"/>
  <c r="C463" i="2"/>
  <c r="D463" i="2"/>
  <c r="E463" i="2"/>
  <c r="G463" i="2" s="1"/>
  <c r="F463" i="2"/>
  <c r="H463" i="2"/>
  <c r="I463" i="2"/>
  <c r="C464" i="2"/>
  <c r="D464" i="2"/>
  <c r="E464" i="2"/>
  <c r="G464" i="2" s="1"/>
  <c r="F464" i="2"/>
  <c r="H464" i="2"/>
  <c r="I464" i="2"/>
  <c r="C465" i="2"/>
  <c r="D465" i="2"/>
  <c r="E465" i="2"/>
  <c r="F465" i="2"/>
  <c r="G465" i="2"/>
  <c r="H465" i="2"/>
  <c r="I465" i="2"/>
  <c r="C466" i="2"/>
  <c r="D466" i="2"/>
  <c r="E466" i="2"/>
  <c r="F466" i="2"/>
  <c r="G466" i="2"/>
  <c r="H466" i="2"/>
  <c r="I466" i="2"/>
  <c r="C467" i="2"/>
  <c r="D467" i="2"/>
  <c r="E467" i="2"/>
  <c r="G467" i="2" s="1"/>
  <c r="F467" i="2"/>
  <c r="H467" i="2"/>
  <c r="I467" i="2"/>
  <c r="C468" i="2"/>
  <c r="D468" i="2"/>
  <c r="E468" i="2"/>
  <c r="G468" i="2" s="1"/>
  <c r="F468" i="2"/>
  <c r="H468" i="2"/>
  <c r="I468" i="2"/>
  <c r="C469" i="2"/>
  <c r="D469" i="2"/>
  <c r="E469" i="2"/>
  <c r="F469" i="2"/>
  <c r="G469" i="2"/>
  <c r="H469" i="2"/>
  <c r="I469" i="2"/>
  <c r="C470" i="2"/>
  <c r="D470" i="2"/>
  <c r="E470" i="2"/>
  <c r="F470" i="2"/>
  <c r="G470" i="2"/>
  <c r="H470" i="2"/>
  <c r="I470" i="2"/>
  <c r="C471" i="2"/>
  <c r="D471" i="2"/>
  <c r="E471" i="2"/>
  <c r="G471" i="2" s="1"/>
  <c r="F471" i="2"/>
  <c r="H471" i="2"/>
  <c r="I471" i="2"/>
  <c r="C472" i="2"/>
  <c r="D472" i="2"/>
  <c r="E472" i="2"/>
  <c r="G472" i="2" s="1"/>
  <c r="F472" i="2"/>
  <c r="H472" i="2"/>
  <c r="I472" i="2"/>
  <c r="C473" i="2"/>
  <c r="D473" i="2"/>
  <c r="E473" i="2"/>
  <c r="F473" i="2"/>
  <c r="G473" i="2"/>
  <c r="H473" i="2"/>
  <c r="I473" i="2"/>
  <c r="C474" i="2"/>
  <c r="D474" i="2"/>
  <c r="E474" i="2"/>
  <c r="F474" i="2"/>
  <c r="G474" i="2"/>
  <c r="H474" i="2"/>
  <c r="I474" i="2"/>
  <c r="C475" i="2"/>
  <c r="D475" i="2"/>
  <c r="E475" i="2"/>
  <c r="G475" i="2" s="1"/>
  <c r="F475" i="2"/>
  <c r="H475" i="2"/>
  <c r="I475" i="2"/>
  <c r="C476" i="2"/>
  <c r="D476" i="2"/>
  <c r="E476" i="2"/>
  <c r="G476" i="2" s="1"/>
  <c r="F476" i="2"/>
  <c r="H476" i="2"/>
  <c r="I476" i="2"/>
  <c r="C477" i="2"/>
  <c r="D477" i="2"/>
  <c r="E477" i="2"/>
  <c r="F477" i="2"/>
  <c r="G477" i="2"/>
  <c r="H477" i="2"/>
  <c r="I477" i="2"/>
  <c r="C478" i="2"/>
  <c r="D478" i="2"/>
  <c r="E478" i="2"/>
  <c r="F478" i="2"/>
  <c r="G478" i="2"/>
  <c r="H478" i="2"/>
  <c r="I478" i="2"/>
  <c r="C479" i="2"/>
  <c r="D479" i="2"/>
  <c r="E479" i="2"/>
  <c r="G479" i="2" s="1"/>
  <c r="F479" i="2"/>
  <c r="H479" i="2"/>
  <c r="I479" i="2"/>
  <c r="C480" i="2"/>
  <c r="D480" i="2"/>
  <c r="E480" i="2"/>
  <c r="G480" i="2" s="1"/>
  <c r="F480" i="2"/>
  <c r="H480" i="2"/>
  <c r="I480" i="2"/>
  <c r="C481" i="2"/>
  <c r="D481" i="2"/>
  <c r="E481" i="2"/>
  <c r="F481" i="2"/>
  <c r="G481" i="2"/>
  <c r="H481" i="2"/>
  <c r="I481" i="2"/>
  <c r="C482" i="2"/>
  <c r="D482" i="2"/>
  <c r="E482" i="2"/>
  <c r="F482" i="2"/>
  <c r="G482" i="2"/>
  <c r="H482" i="2"/>
  <c r="I482" i="2"/>
  <c r="C483" i="2"/>
  <c r="D483" i="2"/>
  <c r="E483" i="2"/>
  <c r="G483" i="2" s="1"/>
  <c r="F483" i="2"/>
  <c r="H483" i="2"/>
  <c r="I483" i="2"/>
  <c r="C484" i="2"/>
  <c r="D484" i="2"/>
  <c r="E484" i="2"/>
  <c r="G484" i="2" s="1"/>
  <c r="F484" i="2"/>
  <c r="H484" i="2"/>
  <c r="I484" i="2"/>
  <c r="C485" i="2"/>
  <c r="D485" i="2"/>
  <c r="E485" i="2"/>
  <c r="F485" i="2"/>
  <c r="G485" i="2"/>
  <c r="H485" i="2"/>
  <c r="I485" i="2"/>
  <c r="C486" i="2"/>
  <c r="D486" i="2"/>
  <c r="E486" i="2"/>
  <c r="F486" i="2"/>
  <c r="G486" i="2"/>
  <c r="H486" i="2"/>
  <c r="I486" i="2"/>
  <c r="C487" i="2"/>
  <c r="D487" i="2"/>
  <c r="E487" i="2"/>
  <c r="G487" i="2" s="1"/>
  <c r="F487" i="2"/>
  <c r="H487" i="2"/>
  <c r="I487" i="2"/>
  <c r="C488" i="2"/>
  <c r="D488" i="2"/>
  <c r="E488" i="2"/>
  <c r="G488" i="2" s="1"/>
  <c r="F488" i="2"/>
  <c r="H488" i="2"/>
  <c r="I488" i="2"/>
  <c r="C489" i="2"/>
  <c r="D489" i="2"/>
  <c r="E489" i="2"/>
  <c r="F489" i="2"/>
  <c r="G489" i="2"/>
  <c r="H489" i="2"/>
  <c r="I489" i="2"/>
  <c r="C490" i="2"/>
  <c r="D490" i="2"/>
  <c r="E490" i="2"/>
  <c r="F490" i="2"/>
  <c r="G490" i="2"/>
  <c r="H490" i="2"/>
  <c r="I490" i="2"/>
  <c r="C491" i="2"/>
  <c r="D491" i="2"/>
  <c r="E491" i="2"/>
  <c r="G491" i="2" s="1"/>
  <c r="F491" i="2"/>
  <c r="H491" i="2"/>
  <c r="I491" i="2"/>
  <c r="C492" i="2"/>
  <c r="D492" i="2"/>
  <c r="E492" i="2"/>
  <c r="G492" i="2" s="1"/>
  <c r="F492" i="2"/>
  <c r="H492" i="2"/>
  <c r="I492" i="2"/>
  <c r="C493" i="2"/>
  <c r="D493" i="2"/>
  <c r="E493" i="2"/>
  <c r="F493" i="2"/>
  <c r="G493" i="2"/>
  <c r="H493" i="2"/>
  <c r="I493" i="2"/>
  <c r="C494" i="2"/>
  <c r="D494" i="2"/>
  <c r="E494" i="2"/>
  <c r="F494" i="2"/>
  <c r="G494" i="2"/>
  <c r="H494" i="2"/>
  <c r="I494" i="2"/>
  <c r="C495" i="2"/>
  <c r="D495" i="2"/>
  <c r="E495" i="2"/>
  <c r="G495" i="2" s="1"/>
  <c r="F495" i="2"/>
  <c r="H495" i="2"/>
  <c r="I495" i="2"/>
  <c r="C496" i="2"/>
  <c r="D496" i="2"/>
  <c r="E496" i="2"/>
  <c r="G496" i="2" s="1"/>
  <c r="F496" i="2"/>
  <c r="H496" i="2"/>
  <c r="I496" i="2"/>
  <c r="C497" i="2"/>
  <c r="D497" i="2"/>
  <c r="E497" i="2"/>
  <c r="F497" i="2"/>
  <c r="G497" i="2"/>
  <c r="H497" i="2"/>
  <c r="I497" i="2"/>
  <c r="C498" i="2"/>
  <c r="D498" i="2"/>
  <c r="E498" i="2"/>
  <c r="F498" i="2"/>
  <c r="G498" i="2"/>
  <c r="H498" i="2"/>
  <c r="I498" i="2"/>
  <c r="C499" i="2"/>
  <c r="D499" i="2"/>
  <c r="E499" i="2"/>
  <c r="G499" i="2" s="1"/>
  <c r="F499" i="2"/>
  <c r="H499" i="2"/>
  <c r="I499" i="2"/>
  <c r="C500" i="2"/>
  <c r="D500" i="2"/>
  <c r="E500" i="2"/>
  <c r="G500" i="2" s="1"/>
  <c r="F500" i="2"/>
  <c r="H500" i="2"/>
  <c r="I500" i="2"/>
  <c r="C501" i="2"/>
  <c r="D501" i="2"/>
  <c r="E501" i="2"/>
  <c r="F501" i="2"/>
  <c r="G501" i="2"/>
  <c r="H501" i="2"/>
  <c r="I501" i="2"/>
  <c r="C502" i="2"/>
  <c r="D502" i="2"/>
  <c r="E502" i="2"/>
  <c r="F502" i="2"/>
  <c r="G502" i="2"/>
  <c r="H502" i="2"/>
  <c r="I502" i="2"/>
  <c r="C503" i="2"/>
  <c r="D503" i="2"/>
  <c r="E503" i="2"/>
  <c r="G503" i="2" s="1"/>
  <c r="F503" i="2"/>
  <c r="H503" i="2"/>
  <c r="I503" i="2"/>
  <c r="C504" i="2"/>
  <c r="D504" i="2"/>
  <c r="E504" i="2"/>
  <c r="G504" i="2" s="1"/>
  <c r="F504" i="2"/>
  <c r="H504" i="2"/>
  <c r="I504" i="2"/>
  <c r="C505" i="2"/>
  <c r="D505" i="2"/>
  <c r="E505" i="2"/>
  <c r="F505" i="2"/>
  <c r="G505" i="2"/>
  <c r="H505" i="2"/>
  <c r="I505" i="2"/>
  <c r="C506" i="2"/>
  <c r="D506" i="2"/>
  <c r="E506" i="2"/>
  <c r="F506" i="2"/>
  <c r="G506" i="2"/>
  <c r="H506" i="2"/>
  <c r="I506" i="2"/>
  <c r="C507" i="2"/>
  <c r="D507" i="2"/>
  <c r="E507" i="2"/>
  <c r="G507" i="2" s="1"/>
  <c r="F507" i="2"/>
  <c r="H507" i="2"/>
  <c r="I507" i="2"/>
  <c r="C508" i="2"/>
  <c r="D508" i="2"/>
  <c r="E508" i="2"/>
  <c r="G508" i="2" s="1"/>
  <c r="F508" i="2"/>
  <c r="H508" i="2"/>
  <c r="I508" i="2"/>
  <c r="C509" i="2"/>
  <c r="D509" i="2"/>
  <c r="E509" i="2"/>
  <c r="F509" i="2"/>
  <c r="G509" i="2"/>
  <c r="H509" i="2"/>
  <c r="I509" i="2"/>
  <c r="C510" i="2"/>
  <c r="D510" i="2"/>
  <c r="E510" i="2"/>
  <c r="F510" i="2"/>
  <c r="G510" i="2"/>
  <c r="H510" i="2"/>
  <c r="I510" i="2"/>
  <c r="C511" i="2"/>
  <c r="D511" i="2"/>
  <c r="E511" i="2"/>
  <c r="G511" i="2" s="1"/>
  <c r="F511" i="2"/>
  <c r="H511" i="2"/>
  <c r="I511" i="2"/>
  <c r="C512" i="2"/>
  <c r="D512" i="2"/>
  <c r="E512" i="2"/>
  <c r="G512" i="2" s="1"/>
  <c r="F512" i="2"/>
  <c r="H512" i="2"/>
  <c r="I512" i="2"/>
  <c r="C513" i="2"/>
  <c r="D513" i="2"/>
  <c r="E513" i="2"/>
  <c r="F513" i="2"/>
  <c r="G513" i="2"/>
  <c r="H513" i="2"/>
  <c r="I513" i="2"/>
  <c r="C514" i="2"/>
  <c r="D514" i="2"/>
  <c r="E514" i="2"/>
  <c r="F514" i="2"/>
  <c r="G514" i="2"/>
  <c r="H514" i="2"/>
  <c r="I514" i="2"/>
  <c r="C515" i="2"/>
  <c r="D515" i="2"/>
  <c r="E515" i="2"/>
  <c r="G515" i="2" s="1"/>
  <c r="F515" i="2"/>
  <c r="H515" i="2"/>
  <c r="I515" i="2"/>
  <c r="C516" i="2"/>
  <c r="D516" i="2"/>
  <c r="E516" i="2"/>
  <c r="G516" i="2" s="1"/>
  <c r="F516" i="2"/>
  <c r="H516" i="2"/>
  <c r="I516" i="2"/>
  <c r="C517" i="2"/>
  <c r="D517" i="2"/>
  <c r="E517" i="2"/>
  <c r="F517" i="2"/>
  <c r="G517" i="2"/>
  <c r="H517" i="2"/>
  <c r="I517" i="2"/>
  <c r="C518" i="2"/>
  <c r="D518" i="2"/>
  <c r="E518" i="2"/>
  <c r="F518" i="2"/>
  <c r="G518" i="2"/>
  <c r="H518" i="2"/>
  <c r="I518" i="2"/>
  <c r="C519" i="2"/>
  <c r="D519" i="2"/>
  <c r="E519" i="2"/>
  <c r="G519" i="2" s="1"/>
  <c r="F519" i="2"/>
  <c r="H519" i="2"/>
  <c r="I519" i="2"/>
  <c r="C520" i="2"/>
  <c r="D520" i="2"/>
  <c r="E520" i="2"/>
  <c r="G520" i="2" s="1"/>
  <c r="F520" i="2"/>
  <c r="H520" i="2"/>
  <c r="I520" i="2"/>
  <c r="C521" i="2"/>
  <c r="D521" i="2"/>
  <c r="E521" i="2"/>
  <c r="F521" i="2"/>
  <c r="G521" i="2"/>
  <c r="H521" i="2"/>
  <c r="I521" i="2"/>
  <c r="C522" i="2"/>
  <c r="D522" i="2"/>
  <c r="E522" i="2"/>
  <c r="F522" i="2"/>
  <c r="G522" i="2"/>
  <c r="H522" i="2"/>
  <c r="I522" i="2"/>
  <c r="C523" i="2"/>
  <c r="D523" i="2"/>
  <c r="E523" i="2"/>
  <c r="G523" i="2" s="1"/>
  <c r="F523" i="2"/>
  <c r="H523" i="2"/>
  <c r="I523" i="2"/>
  <c r="C524" i="2"/>
  <c r="D524" i="2"/>
  <c r="E524" i="2"/>
  <c r="G524" i="2" s="1"/>
  <c r="F524" i="2"/>
  <c r="H524" i="2"/>
  <c r="I524" i="2"/>
  <c r="C525" i="2"/>
  <c r="D525" i="2"/>
  <c r="E525" i="2"/>
  <c r="F525" i="2"/>
  <c r="G525" i="2"/>
  <c r="H525" i="2"/>
  <c r="I525" i="2"/>
  <c r="C526" i="2"/>
  <c r="D526" i="2"/>
  <c r="E526" i="2"/>
  <c r="F526" i="2"/>
  <c r="G526" i="2"/>
  <c r="H526" i="2"/>
  <c r="I526" i="2"/>
  <c r="C527" i="2"/>
  <c r="D527" i="2"/>
  <c r="E527" i="2"/>
  <c r="G527" i="2" s="1"/>
  <c r="F527" i="2"/>
  <c r="H527" i="2"/>
  <c r="I527" i="2"/>
  <c r="C528" i="2"/>
  <c r="D528" i="2"/>
  <c r="E528" i="2"/>
  <c r="G528" i="2" s="1"/>
  <c r="F528" i="2"/>
  <c r="H528" i="2"/>
  <c r="I528" i="2"/>
  <c r="C529" i="2"/>
  <c r="D529" i="2"/>
  <c r="E529" i="2"/>
  <c r="F529" i="2"/>
  <c r="G529" i="2"/>
  <c r="H529" i="2"/>
  <c r="I529" i="2"/>
  <c r="C530" i="2"/>
  <c r="D530" i="2"/>
  <c r="E530" i="2"/>
  <c r="F530" i="2"/>
  <c r="G530" i="2"/>
  <c r="H530" i="2"/>
  <c r="I530" i="2"/>
  <c r="C531" i="2"/>
  <c r="D531" i="2"/>
  <c r="E531" i="2"/>
  <c r="G531" i="2" s="1"/>
  <c r="F531" i="2"/>
  <c r="H531" i="2"/>
  <c r="I531" i="2"/>
  <c r="C532" i="2"/>
  <c r="D532" i="2"/>
  <c r="E532" i="2"/>
  <c r="G532" i="2" s="1"/>
  <c r="F532" i="2"/>
  <c r="H532" i="2"/>
  <c r="I532" i="2"/>
  <c r="C533" i="2"/>
  <c r="D533" i="2"/>
  <c r="E533" i="2"/>
  <c r="F533" i="2"/>
  <c r="G533" i="2"/>
  <c r="H533" i="2"/>
  <c r="I533" i="2"/>
  <c r="C534" i="2"/>
  <c r="D534" i="2"/>
  <c r="E534" i="2"/>
  <c r="F534" i="2"/>
  <c r="G534" i="2"/>
  <c r="H534" i="2"/>
  <c r="I534" i="2"/>
  <c r="C535" i="2"/>
  <c r="D535" i="2"/>
  <c r="E535" i="2"/>
  <c r="G535" i="2" s="1"/>
  <c r="F535" i="2"/>
  <c r="H535" i="2"/>
  <c r="I535" i="2"/>
  <c r="C536" i="2"/>
  <c r="D536" i="2"/>
  <c r="E536" i="2"/>
  <c r="G536" i="2" s="1"/>
  <c r="F536" i="2"/>
  <c r="H536" i="2"/>
  <c r="I536" i="2"/>
  <c r="C537" i="2"/>
  <c r="D537" i="2"/>
  <c r="E537" i="2"/>
  <c r="F537" i="2"/>
  <c r="G537" i="2"/>
  <c r="H537" i="2"/>
  <c r="I537" i="2"/>
  <c r="C538" i="2"/>
  <c r="D538" i="2"/>
  <c r="E538" i="2"/>
  <c r="F538" i="2"/>
  <c r="G538" i="2"/>
  <c r="H538" i="2"/>
  <c r="I538" i="2"/>
  <c r="C539" i="2"/>
  <c r="D539" i="2"/>
  <c r="E539" i="2"/>
  <c r="G539" i="2" s="1"/>
  <c r="F539" i="2"/>
  <c r="H539" i="2"/>
  <c r="I539" i="2"/>
  <c r="C540" i="2"/>
  <c r="D540" i="2"/>
  <c r="E540" i="2"/>
  <c r="G540" i="2" s="1"/>
  <c r="F540" i="2"/>
  <c r="H540" i="2"/>
  <c r="I540" i="2"/>
  <c r="C541" i="2"/>
  <c r="D541" i="2"/>
  <c r="E541" i="2"/>
  <c r="F541" i="2"/>
  <c r="G541" i="2"/>
  <c r="H541" i="2"/>
  <c r="I541" i="2"/>
  <c r="C542" i="2"/>
  <c r="D542" i="2"/>
  <c r="E542" i="2"/>
  <c r="F542" i="2"/>
  <c r="G542" i="2"/>
  <c r="H542" i="2"/>
  <c r="I542" i="2"/>
  <c r="C543" i="2"/>
  <c r="D543" i="2"/>
  <c r="E543" i="2"/>
  <c r="G543" i="2" s="1"/>
  <c r="F543" i="2"/>
  <c r="H543" i="2"/>
  <c r="I543" i="2"/>
  <c r="C544" i="2"/>
  <c r="D544" i="2"/>
  <c r="E544" i="2"/>
  <c r="G544" i="2" s="1"/>
  <c r="F544" i="2"/>
  <c r="H544" i="2"/>
  <c r="I544" i="2"/>
  <c r="C545" i="2"/>
  <c r="D545" i="2"/>
  <c r="E545" i="2"/>
  <c r="F545" i="2"/>
  <c r="G545" i="2"/>
  <c r="H545" i="2"/>
  <c r="I545" i="2"/>
  <c r="C546" i="2"/>
  <c r="D546" i="2"/>
  <c r="E546" i="2"/>
  <c r="F546" i="2"/>
  <c r="G546" i="2"/>
  <c r="H546" i="2"/>
  <c r="I546" i="2"/>
  <c r="C547" i="2"/>
  <c r="D547" i="2"/>
  <c r="E547" i="2"/>
  <c r="G547" i="2" s="1"/>
  <c r="F547" i="2"/>
  <c r="H547" i="2"/>
  <c r="I547" i="2"/>
  <c r="C548" i="2"/>
  <c r="D548" i="2"/>
  <c r="E548" i="2"/>
  <c r="G548" i="2" s="1"/>
  <c r="F548" i="2"/>
  <c r="H548" i="2"/>
  <c r="I548" i="2"/>
  <c r="C549" i="2"/>
  <c r="D549" i="2"/>
  <c r="E549" i="2"/>
  <c r="F549" i="2"/>
  <c r="G549" i="2"/>
  <c r="H549" i="2"/>
  <c r="I549" i="2"/>
  <c r="C550" i="2"/>
  <c r="D550" i="2"/>
  <c r="E550" i="2"/>
  <c r="F550" i="2"/>
  <c r="G550" i="2"/>
  <c r="H550" i="2"/>
  <c r="I550" i="2"/>
  <c r="C551" i="2"/>
  <c r="D551" i="2"/>
  <c r="E551" i="2"/>
  <c r="G551" i="2" s="1"/>
  <c r="F551" i="2"/>
  <c r="H551" i="2"/>
  <c r="I551" i="2"/>
  <c r="C552" i="2"/>
  <c r="D552" i="2"/>
  <c r="E552" i="2"/>
  <c r="G552" i="2" s="1"/>
  <c r="F552" i="2"/>
  <c r="H552" i="2"/>
  <c r="I552" i="2"/>
  <c r="C553" i="2"/>
  <c r="D553" i="2"/>
  <c r="E553" i="2"/>
  <c r="F553" i="2"/>
  <c r="G553" i="2"/>
  <c r="H553" i="2"/>
  <c r="I553" i="2"/>
  <c r="C554" i="2"/>
  <c r="D554" i="2"/>
  <c r="E554" i="2"/>
  <c r="F554" i="2"/>
  <c r="G554" i="2"/>
  <c r="H554" i="2"/>
  <c r="I554" i="2"/>
  <c r="C555" i="2"/>
  <c r="D555" i="2"/>
  <c r="E555" i="2"/>
  <c r="G555" i="2" s="1"/>
  <c r="F555" i="2"/>
  <c r="H555" i="2"/>
  <c r="I555" i="2"/>
  <c r="C556" i="2"/>
  <c r="D556" i="2"/>
  <c r="E556" i="2"/>
  <c r="G556" i="2" s="1"/>
  <c r="F556" i="2"/>
  <c r="H556" i="2"/>
  <c r="I556" i="2"/>
  <c r="C557" i="2"/>
  <c r="D557" i="2"/>
  <c r="E557" i="2"/>
  <c r="F557" i="2"/>
  <c r="G557" i="2"/>
  <c r="H557" i="2"/>
  <c r="I557" i="2"/>
  <c r="C558" i="2"/>
  <c r="D558" i="2"/>
  <c r="E558" i="2"/>
  <c r="F558" i="2"/>
  <c r="G558" i="2"/>
  <c r="H558" i="2"/>
  <c r="I558" i="2"/>
  <c r="C559" i="2"/>
  <c r="D559" i="2"/>
  <c r="E559" i="2"/>
  <c r="G559" i="2" s="1"/>
  <c r="F559" i="2"/>
  <c r="H559" i="2"/>
  <c r="I559" i="2"/>
  <c r="C560" i="2"/>
  <c r="D560" i="2"/>
  <c r="E560" i="2"/>
  <c r="G560" i="2" s="1"/>
  <c r="F560" i="2"/>
  <c r="H560" i="2"/>
  <c r="I560" i="2"/>
  <c r="C561" i="2"/>
  <c r="D561" i="2"/>
  <c r="E561" i="2"/>
  <c r="F561" i="2"/>
  <c r="G561" i="2"/>
  <c r="H561" i="2"/>
  <c r="I561" i="2"/>
  <c r="C562" i="2"/>
  <c r="D562" i="2"/>
  <c r="E562" i="2"/>
  <c r="F562" i="2"/>
  <c r="G562" i="2"/>
  <c r="H562" i="2"/>
  <c r="I562" i="2"/>
  <c r="C563" i="2"/>
  <c r="D563" i="2"/>
  <c r="E563" i="2"/>
  <c r="G563" i="2" s="1"/>
  <c r="F563" i="2"/>
  <c r="H563" i="2"/>
  <c r="I563" i="2"/>
  <c r="C564" i="2"/>
  <c r="D564" i="2"/>
  <c r="E564" i="2"/>
  <c r="G564" i="2" s="1"/>
  <c r="F564" i="2"/>
  <c r="H564" i="2"/>
  <c r="I564" i="2"/>
  <c r="C565" i="2"/>
  <c r="D565" i="2"/>
  <c r="E565" i="2"/>
  <c r="F565" i="2"/>
  <c r="G565" i="2"/>
  <c r="H565" i="2"/>
  <c r="I565" i="2"/>
  <c r="C566" i="2"/>
  <c r="D566" i="2"/>
  <c r="E566" i="2"/>
  <c r="F566" i="2"/>
  <c r="G566" i="2"/>
  <c r="H566" i="2"/>
  <c r="I566" i="2"/>
  <c r="C567" i="2"/>
  <c r="D567" i="2"/>
  <c r="E567" i="2"/>
  <c r="G567" i="2" s="1"/>
  <c r="F567" i="2"/>
  <c r="H567" i="2"/>
  <c r="I567" i="2"/>
  <c r="C568" i="2"/>
  <c r="D568" i="2"/>
  <c r="E568" i="2"/>
  <c r="G568" i="2" s="1"/>
  <c r="F568" i="2"/>
  <c r="H568" i="2"/>
  <c r="I568" i="2"/>
  <c r="C569" i="2"/>
  <c r="D569" i="2"/>
  <c r="E569" i="2"/>
  <c r="F569" i="2"/>
  <c r="G569" i="2"/>
  <c r="H569" i="2"/>
  <c r="I569" i="2"/>
  <c r="C570" i="2"/>
  <c r="D570" i="2"/>
  <c r="E570" i="2"/>
  <c r="F570" i="2"/>
  <c r="G570" i="2"/>
  <c r="H570" i="2"/>
  <c r="I570" i="2"/>
  <c r="C571" i="2"/>
  <c r="D571" i="2"/>
  <c r="E571" i="2"/>
  <c r="G571" i="2" s="1"/>
  <c r="F571" i="2"/>
  <c r="H571" i="2"/>
  <c r="I571" i="2"/>
  <c r="C572" i="2"/>
  <c r="D572" i="2"/>
  <c r="E572" i="2"/>
  <c r="G572" i="2" s="1"/>
  <c r="F572" i="2"/>
  <c r="H572" i="2"/>
  <c r="I572" i="2"/>
  <c r="C573" i="2"/>
  <c r="D573" i="2"/>
  <c r="E573" i="2"/>
  <c r="F573" i="2"/>
  <c r="G573" i="2"/>
  <c r="H573" i="2"/>
  <c r="I573" i="2"/>
  <c r="C574" i="2"/>
  <c r="D574" i="2"/>
  <c r="E574" i="2"/>
  <c r="F574" i="2"/>
  <c r="G574" i="2"/>
  <c r="H574" i="2"/>
  <c r="I574" i="2"/>
  <c r="C575" i="2"/>
  <c r="D575" i="2"/>
  <c r="E575" i="2"/>
  <c r="G575" i="2" s="1"/>
  <c r="F575" i="2"/>
  <c r="H575" i="2"/>
  <c r="I575" i="2"/>
  <c r="C576" i="2"/>
  <c r="D576" i="2"/>
  <c r="E576" i="2"/>
  <c r="G576" i="2" s="1"/>
  <c r="F576" i="2"/>
  <c r="H576" i="2"/>
  <c r="I576" i="2"/>
  <c r="C577" i="2"/>
  <c r="D577" i="2"/>
  <c r="E577" i="2"/>
  <c r="F577" i="2"/>
  <c r="G577" i="2"/>
  <c r="H577" i="2"/>
  <c r="I577" i="2"/>
  <c r="C578" i="2"/>
  <c r="D578" i="2"/>
  <c r="E578" i="2"/>
  <c r="G578" i="2" s="1"/>
  <c r="F578" i="2"/>
  <c r="H578" i="2"/>
  <c r="I578" i="2"/>
  <c r="C579" i="2"/>
  <c r="D579" i="2"/>
  <c r="E579" i="2"/>
  <c r="G579" i="2" s="1"/>
  <c r="F579" i="2"/>
  <c r="H579" i="2"/>
  <c r="I579" i="2"/>
  <c r="C580" i="2"/>
  <c r="D580" i="2"/>
  <c r="E580" i="2"/>
  <c r="G580" i="2" s="1"/>
  <c r="F580" i="2"/>
  <c r="H580" i="2"/>
  <c r="I580" i="2"/>
  <c r="C581" i="2"/>
  <c r="D581" i="2"/>
  <c r="E581" i="2"/>
  <c r="F581" i="2"/>
  <c r="G581" i="2"/>
  <c r="H581" i="2"/>
  <c r="I581" i="2"/>
  <c r="C582" i="2"/>
  <c r="D582" i="2"/>
  <c r="E582" i="2"/>
  <c r="F582" i="2"/>
  <c r="G582" i="2"/>
  <c r="H582" i="2"/>
  <c r="I582" i="2"/>
  <c r="C583" i="2"/>
  <c r="D583" i="2"/>
  <c r="E583" i="2"/>
  <c r="G583" i="2" s="1"/>
  <c r="F583" i="2"/>
  <c r="H583" i="2"/>
  <c r="I583" i="2"/>
  <c r="C584" i="2"/>
  <c r="D584" i="2"/>
  <c r="E584" i="2"/>
  <c r="G584" i="2" s="1"/>
  <c r="F584" i="2"/>
  <c r="H584" i="2"/>
  <c r="I584" i="2"/>
  <c r="C585" i="2"/>
  <c r="D585" i="2"/>
  <c r="E585" i="2"/>
  <c r="F585" i="2"/>
  <c r="G585" i="2"/>
  <c r="H585" i="2"/>
  <c r="I585" i="2"/>
  <c r="C586" i="2"/>
  <c r="D586" i="2"/>
  <c r="E586" i="2"/>
  <c r="F586" i="2"/>
  <c r="G586" i="2"/>
  <c r="H586" i="2"/>
  <c r="I586" i="2"/>
  <c r="C587" i="2"/>
  <c r="D587" i="2"/>
  <c r="E587" i="2"/>
  <c r="G587" i="2" s="1"/>
  <c r="F587" i="2"/>
  <c r="H587" i="2"/>
  <c r="I587" i="2"/>
  <c r="C588" i="2"/>
  <c r="D588" i="2"/>
  <c r="E588" i="2"/>
  <c r="F588" i="2"/>
  <c r="G588" i="2"/>
  <c r="H588" i="2"/>
  <c r="I588" i="2"/>
  <c r="C589" i="2"/>
  <c r="D589" i="2"/>
  <c r="E589" i="2"/>
  <c r="F589" i="2"/>
  <c r="G589" i="2"/>
  <c r="H589" i="2"/>
  <c r="I589" i="2"/>
  <c r="C590" i="2"/>
  <c r="D590" i="2"/>
  <c r="E590" i="2"/>
  <c r="G590" i="2" s="1"/>
  <c r="F590" i="2"/>
  <c r="H590" i="2"/>
  <c r="I590" i="2"/>
  <c r="C591" i="2"/>
  <c r="D591" i="2"/>
  <c r="E591" i="2"/>
  <c r="G591" i="2" s="1"/>
  <c r="F591" i="2"/>
  <c r="H591" i="2"/>
  <c r="I591" i="2"/>
  <c r="C592" i="2"/>
  <c r="D592" i="2"/>
  <c r="E592" i="2"/>
  <c r="F592" i="2"/>
  <c r="G592" i="2"/>
  <c r="H592" i="2"/>
  <c r="I592" i="2"/>
  <c r="C593" i="2"/>
  <c r="D593" i="2"/>
  <c r="E593" i="2"/>
  <c r="F593" i="2"/>
  <c r="G593" i="2"/>
  <c r="H593" i="2"/>
  <c r="I593" i="2"/>
  <c r="C594" i="2"/>
  <c r="D594" i="2"/>
  <c r="E594" i="2"/>
  <c r="G594" i="2" s="1"/>
  <c r="F594" i="2"/>
  <c r="H594" i="2"/>
  <c r="I594" i="2"/>
  <c r="C595" i="2"/>
  <c r="D595" i="2"/>
  <c r="E595" i="2"/>
  <c r="G595" i="2" s="1"/>
  <c r="F595" i="2"/>
  <c r="H595" i="2"/>
  <c r="I595" i="2"/>
  <c r="C596" i="2"/>
  <c r="D596" i="2"/>
  <c r="E596" i="2"/>
  <c r="G596" i="2" s="1"/>
  <c r="F596" i="2"/>
  <c r="H596" i="2"/>
  <c r="I596" i="2"/>
  <c r="C597" i="2"/>
  <c r="D597" i="2"/>
  <c r="E597" i="2"/>
  <c r="F597" i="2"/>
  <c r="G597" i="2"/>
  <c r="H597" i="2"/>
  <c r="I597" i="2"/>
  <c r="C598" i="2"/>
  <c r="D598" i="2"/>
  <c r="E598" i="2"/>
  <c r="F598" i="2"/>
  <c r="G598" i="2"/>
  <c r="H598" i="2"/>
  <c r="I598" i="2"/>
  <c r="C599" i="2"/>
  <c r="D599" i="2"/>
  <c r="E599" i="2"/>
  <c r="G599" i="2" s="1"/>
  <c r="F599" i="2"/>
  <c r="H599" i="2"/>
  <c r="I599" i="2"/>
  <c r="C600" i="2"/>
  <c r="D600" i="2"/>
  <c r="E600" i="2"/>
  <c r="G600" i="2" s="1"/>
  <c r="F600" i="2"/>
  <c r="H600" i="2"/>
  <c r="I600" i="2"/>
  <c r="C601" i="2"/>
  <c r="D601" i="2"/>
  <c r="E601" i="2"/>
  <c r="F601" i="2"/>
  <c r="G601" i="2"/>
  <c r="H601" i="2"/>
  <c r="I601" i="2"/>
  <c r="C602" i="2"/>
  <c r="D602" i="2"/>
  <c r="E602" i="2"/>
  <c r="F602" i="2"/>
  <c r="G602" i="2"/>
  <c r="H602" i="2"/>
  <c r="I602" i="2"/>
  <c r="C603" i="2"/>
  <c r="D603" i="2"/>
  <c r="E603" i="2"/>
  <c r="G603" i="2" s="1"/>
  <c r="F603" i="2"/>
  <c r="H603" i="2"/>
  <c r="I603" i="2"/>
  <c r="C604" i="2"/>
  <c r="D604" i="2"/>
  <c r="E604" i="2"/>
  <c r="F604" i="2"/>
  <c r="G604" i="2"/>
  <c r="H604" i="2"/>
  <c r="I604" i="2"/>
  <c r="C605" i="2"/>
  <c r="D605" i="2"/>
  <c r="E605" i="2"/>
  <c r="F605" i="2"/>
  <c r="G605" i="2"/>
  <c r="H605" i="2"/>
  <c r="I605" i="2"/>
  <c r="C606" i="2"/>
  <c r="D606" i="2"/>
  <c r="E606" i="2"/>
  <c r="G606" i="2" s="1"/>
  <c r="F606" i="2"/>
  <c r="H606" i="2"/>
  <c r="I606" i="2"/>
  <c r="C607" i="2"/>
  <c r="D607" i="2"/>
  <c r="E607" i="2"/>
  <c r="G607" i="2" s="1"/>
  <c r="F607" i="2"/>
  <c r="H607" i="2"/>
  <c r="I607" i="2"/>
  <c r="C608" i="2"/>
  <c r="D608" i="2"/>
  <c r="E608" i="2"/>
  <c r="F608" i="2"/>
  <c r="G608" i="2"/>
  <c r="H608" i="2"/>
  <c r="I608" i="2"/>
  <c r="C609" i="2"/>
  <c r="D609" i="2"/>
  <c r="E609" i="2"/>
  <c r="F609" i="2"/>
  <c r="G609" i="2"/>
  <c r="H609" i="2"/>
  <c r="I609" i="2"/>
  <c r="C610" i="2"/>
  <c r="D610" i="2"/>
  <c r="E610" i="2"/>
  <c r="G610" i="2" s="1"/>
  <c r="F610" i="2"/>
  <c r="H610" i="2"/>
  <c r="I610" i="2"/>
  <c r="C611" i="2"/>
  <c r="D611" i="2"/>
  <c r="E611" i="2"/>
  <c r="G611" i="2" s="1"/>
  <c r="F611" i="2"/>
  <c r="H611" i="2"/>
  <c r="I611" i="2"/>
  <c r="C612" i="2"/>
  <c r="D612" i="2"/>
  <c r="E612" i="2"/>
  <c r="G612" i="2" s="1"/>
  <c r="F612" i="2"/>
  <c r="H612" i="2"/>
  <c r="I612" i="2"/>
  <c r="C613" i="2"/>
  <c r="D613" i="2"/>
  <c r="E613" i="2"/>
  <c r="F613" i="2"/>
  <c r="G613" i="2"/>
  <c r="H613" i="2"/>
  <c r="I613" i="2"/>
  <c r="C614" i="2"/>
  <c r="D614" i="2"/>
  <c r="E614" i="2"/>
  <c r="F614" i="2"/>
  <c r="G614" i="2"/>
  <c r="H614" i="2"/>
  <c r="I614" i="2"/>
  <c r="C615" i="2"/>
  <c r="D615" i="2"/>
  <c r="E615" i="2"/>
  <c r="G615" i="2" s="1"/>
  <c r="F615" i="2"/>
  <c r="H615" i="2"/>
  <c r="I615" i="2"/>
  <c r="C616" i="2"/>
  <c r="D616" i="2"/>
  <c r="E616" i="2"/>
  <c r="G616" i="2" s="1"/>
  <c r="F616" i="2"/>
  <c r="H616" i="2"/>
  <c r="I616" i="2"/>
  <c r="C617" i="2"/>
  <c r="D617" i="2"/>
  <c r="E617" i="2"/>
  <c r="F617" i="2"/>
  <c r="G617" i="2"/>
  <c r="H617" i="2"/>
  <c r="I617" i="2"/>
  <c r="C618" i="2"/>
  <c r="D618" i="2"/>
  <c r="E618" i="2"/>
  <c r="F618" i="2"/>
  <c r="G618" i="2"/>
  <c r="H618" i="2"/>
  <c r="I618" i="2"/>
  <c r="C619" i="2"/>
  <c r="D619" i="2"/>
  <c r="E619" i="2"/>
  <c r="G619" i="2" s="1"/>
  <c r="F619" i="2"/>
  <c r="H619" i="2"/>
  <c r="I619" i="2"/>
  <c r="C620" i="2"/>
  <c r="D620" i="2"/>
  <c r="E620" i="2"/>
  <c r="F620" i="2"/>
  <c r="G620" i="2"/>
  <c r="H620" i="2"/>
  <c r="I620" i="2"/>
  <c r="C621" i="2"/>
  <c r="D621" i="2"/>
  <c r="E621" i="2"/>
  <c r="F621" i="2"/>
  <c r="G621" i="2"/>
  <c r="H621" i="2"/>
  <c r="I621" i="2"/>
  <c r="C622" i="2"/>
  <c r="D622" i="2"/>
  <c r="E622" i="2"/>
  <c r="G622" i="2" s="1"/>
  <c r="F622" i="2"/>
  <c r="H622" i="2"/>
  <c r="I622" i="2"/>
  <c r="C623" i="2"/>
  <c r="D623" i="2"/>
  <c r="E623" i="2"/>
  <c r="G623" i="2" s="1"/>
  <c r="F623" i="2"/>
  <c r="H623" i="2"/>
  <c r="I623" i="2"/>
  <c r="C624" i="2"/>
  <c r="D624" i="2"/>
  <c r="E624" i="2"/>
  <c r="F624" i="2"/>
  <c r="G624" i="2"/>
  <c r="H624" i="2"/>
  <c r="I624" i="2"/>
  <c r="C625" i="2"/>
  <c r="D625" i="2"/>
  <c r="E625" i="2"/>
  <c r="F625" i="2"/>
  <c r="G625" i="2"/>
  <c r="H625" i="2"/>
  <c r="I625" i="2"/>
  <c r="C626" i="2"/>
  <c r="D626" i="2"/>
  <c r="E626" i="2"/>
  <c r="G626" i="2" s="1"/>
  <c r="F626" i="2"/>
  <c r="H626" i="2"/>
  <c r="I626" i="2"/>
  <c r="C627" i="2"/>
  <c r="D627" i="2"/>
  <c r="E627" i="2"/>
  <c r="G627" i="2" s="1"/>
  <c r="F627" i="2"/>
  <c r="H627" i="2"/>
  <c r="I627" i="2"/>
  <c r="C628" i="2"/>
  <c r="D628" i="2"/>
  <c r="E628" i="2"/>
  <c r="G628" i="2" s="1"/>
  <c r="F628" i="2"/>
  <c r="H628" i="2"/>
  <c r="I628" i="2"/>
  <c r="C629" i="2"/>
  <c r="D629" i="2"/>
  <c r="E629" i="2"/>
  <c r="F629" i="2"/>
  <c r="G629" i="2"/>
  <c r="H629" i="2"/>
  <c r="I629" i="2"/>
  <c r="C630" i="2"/>
  <c r="D630" i="2"/>
  <c r="E630" i="2"/>
  <c r="F630" i="2"/>
  <c r="G630" i="2"/>
  <c r="H630" i="2"/>
  <c r="I630" i="2"/>
  <c r="C631" i="2"/>
  <c r="D631" i="2"/>
  <c r="E631" i="2"/>
  <c r="G631" i="2" s="1"/>
  <c r="F631" i="2"/>
  <c r="H631" i="2"/>
  <c r="I631" i="2"/>
  <c r="C632" i="2"/>
  <c r="D632" i="2"/>
  <c r="E632" i="2"/>
  <c r="G632" i="2" s="1"/>
  <c r="F632" i="2"/>
  <c r="H632" i="2"/>
  <c r="I632" i="2"/>
  <c r="C633" i="2"/>
  <c r="D633" i="2"/>
  <c r="E633" i="2"/>
  <c r="F633" i="2"/>
  <c r="G633" i="2"/>
  <c r="H633" i="2"/>
  <c r="I633" i="2"/>
  <c r="C634" i="2"/>
  <c r="D634" i="2"/>
  <c r="E634" i="2"/>
  <c r="F634" i="2"/>
  <c r="G634" i="2"/>
  <c r="H634" i="2"/>
  <c r="I634" i="2"/>
  <c r="C635" i="2"/>
  <c r="D635" i="2"/>
  <c r="E635" i="2"/>
  <c r="G635" i="2" s="1"/>
  <c r="F635" i="2"/>
  <c r="H635" i="2"/>
  <c r="I635" i="2"/>
  <c r="C636" i="2"/>
  <c r="D636" i="2"/>
  <c r="E636" i="2"/>
  <c r="F636" i="2"/>
  <c r="G636" i="2"/>
  <c r="H636" i="2"/>
  <c r="I636" i="2"/>
  <c r="C637" i="2"/>
  <c r="D637" i="2"/>
  <c r="E637" i="2"/>
  <c r="F637" i="2"/>
  <c r="G637" i="2"/>
  <c r="H637" i="2"/>
  <c r="I637" i="2"/>
  <c r="C638" i="2"/>
  <c r="D638" i="2"/>
  <c r="E638" i="2"/>
  <c r="G638" i="2" s="1"/>
  <c r="F638" i="2"/>
  <c r="H638" i="2"/>
  <c r="I638" i="2"/>
  <c r="C639" i="2"/>
  <c r="D639" i="2"/>
  <c r="E639" i="2"/>
  <c r="G639" i="2" s="1"/>
  <c r="F639" i="2"/>
  <c r="H639" i="2"/>
  <c r="I639" i="2"/>
  <c r="C640" i="2"/>
  <c r="D640" i="2"/>
  <c r="E640" i="2"/>
  <c r="F640" i="2"/>
  <c r="G640" i="2"/>
  <c r="H640" i="2"/>
  <c r="I640" i="2"/>
  <c r="C641" i="2"/>
  <c r="D641" i="2"/>
  <c r="E641" i="2"/>
  <c r="F641" i="2"/>
  <c r="G641" i="2"/>
  <c r="H641" i="2"/>
  <c r="I641" i="2"/>
  <c r="C642" i="2"/>
  <c r="D642" i="2"/>
  <c r="E642" i="2"/>
  <c r="G642" i="2" s="1"/>
  <c r="F642" i="2"/>
  <c r="H642" i="2"/>
  <c r="I642" i="2"/>
  <c r="C643" i="2"/>
  <c r="D643" i="2"/>
  <c r="E643" i="2"/>
  <c r="G643" i="2" s="1"/>
  <c r="F643" i="2"/>
  <c r="H643" i="2"/>
  <c r="I643" i="2"/>
  <c r="C644" i="2"/>
  <c r="D644" i="2"/>
  <c r="E644" i="2"/>
  <c r="G644" i="2" s="1"/>
  <c r="F644" i="2"/>
  <c r="H644" i="2"/>
  <c r="I644" i="2"/>
  <c r="C645" i="2"/>
  <c r="D645" i="2"/>
  <c r="E645" i="2"/>
  <c r="F645" i="2"/>
  <c r="G645" i="2"/>
  <c r="H645" i="2"/>
  <c r="I645" i="2"/>
  <c r="C646" i="2"/>
  <c r="D646" i="2"/>
  <c r="E646" i="2"/>
  <c r="F646" i="2"/>
  <c r="G646" i="2"/>
  <c r="H646" i="2"/>
  <c r="I646" i="2"/>
  <c r="C647" i="2"/>
  <c r="D647" i="2"/>
  <c r="E647" i="2"/>
  <c r="G647" i="2" s="1"/>
  <c r="F647" i="2"/>
  <c r="H647" i="2"/>
  <c r="I647" i="2"/>
  <c r="C648" i="2"/>
  <c r="D648" i="2"/>
  <c r="E648" i="2"/>
  <c r="G648" i="2" s="1"/>
  <c r="F648" i="2"/>
  <c r="H648" i="2"/>
  <c r="I648" i="2"/>
  <c r="C649" i="2"/>
  <c r="D649" i="2"/>
  <c r="E649" i="2"/>
  <c r="F649" i="2"/>
  <c r="G649" i="2"/>
  <c r="H649" i="2"/>
  <c r="I649" i="2"/>
  <c r="C650" i="2"/>
  <c r="D650" i="2"/>
  <c r="E650" i="2"/>
  <c r="F650" i="2"/>
  <c r="G650" i="2"/>
  <c r="H650" i="2"/>
  <c r="I650" i="2"/>
  <c r="C651" i="2"/>
  <c r="D651" i="2"/>
  <c r="E651" i="2"/>
  <c r="G651" i="2" s="1"/>
  <c r="F651" i="2"/>
  <c r="H651" i="2"/>
  <c r="I651" i="2"/>
  <c r="C652" i="2"/>
  <c r="D652" i="2"/>
  <c r="E652" i="2"/>
  <c r="F652" i="2"/>
  <c r="G652" i="2"/>
  <c r="H652" i="2"/>
  <c r="I652" i="2"/>
  <c r="C653" i="2"/>
  <c r="D653" i="2"/>
  <c r="E653" i="2"/>
  <c r="F653" i="2"/>
  <c r="G653" i="2"/>
  <c r="H653" i="2"/>
  <c r="I653" i="2"/>
  <c r="C654" i="2"/>
  <c r="D654" i="2"/>
  <c r="E654" i="2"/>
  <c r="G654" i="2" s="1"/>
  <c r="F654" i="2"/>
  <c r="H654" i="2"/>
  <c r="I654" i="2"/>
  <c r="C655" i="2"/>
  <c r="D655" i="2"/>
  <c r="E655" i="2"/>
  <c r="G655" i="2" s="1"/>
  <c r="F655" i="2"/>
  <c r="H655" i="2"/>
  <c r="I655" i="2"/>
  <c r="C656" i="2"/>
  <c r="D656" i="2"/>
  <c r="E656" i="2"/>
  <c r="F656" i="2"/>
  <c r="G656" i="2"/>
  <c r="H656" i="2"/>
  <c r="I656" i="2"/>
  <c r="C657" i="2"/>
  <c r="D657" i="2"/>
  <c r="E657" i="2"/>
  <c r="F657" i="2"/>
  <c r="G657" i="2"/>
  <c r="H657" i="2"/>
  <c r="I657" i="2"/>
  <c r="C658" i="2"/>
  <c r="D658" i="2"/>
  <c r="E658" i="2"/>
  <c r="G658" i="2" s="1"/>
  <c r="F658" i="2"/>
  <c r="H658" i="2"/>
  <c r="I658" i="2"/>
  <c r="C659" i="2"/>
  <c r="D659" i="2"/>
  <c r="E659" i="2"/>
  <c r="G659" i="2" s="1"/>
  <c r="F659" i="2"/>
  <c r="H659" i="2"/>
  <c r="I659" i="2"/>
  <c r="C660" i="2"/>
  <c r="D660" i="2"/>
  <c r="E660" i="2"/>
  <c r="G660" i="2" s="1"/>
  <c r="F660" i="2"/>
  <c r="H660" i="2"/>
  <c r="I660" i="2"/>
  <c r="C661" i="2"/>
  <c r="D661" i="2"/>
  <c r="E661" i="2"/>
  <c r="F661" i="2"/>
  <c r="G661" i="2"/>
  <c r="H661" i="2"/>
  <c r="I661" i="2"/>
  <c r="C662" i="2"/>
  <c r="D662" i="2"/>
  <c r="E662" i="2"/>
  <c r="F662" i="2"/>
  <c r="G662" i="2"/>
  <c r="H662" i="2"/>
  <c r="I662" i="2"/>
  <c r="C663" i="2"/>
  <c r="D663" i="2"/>
  <c r="E663" i="2"/>
  <c r="G663" i="2" s="1"/>
  <c r="F663" i="2"/>
  <c r="H663" i="2"/>
  <c r="I663" i="2"/>
  <c r="C664" i="2"/>
  <c r="D664" i="2"/>
  <c r="E664" i="2"/>
  <c r="G664" i="2" s="1"/>
  <c r="F664" i="2"/>
  <c r="H664" i="2"/>
  <c r="I664" i="2"/>
  <c r="C665" i="2"/>
  <c r="D665" i="2"/>
  <c r="E665" i="2"/>
  <c r="F665" i="2"/>
  <c r="G665" i="2"/>
  <c r="H665" i="2"/>
  <c r="I665" i="2"/>
  <c r="C666" i="2"/>
  <c r="D666" i="2"/>
  <c r="E666" i="2"/>
  <c r="F666" i="2"/>
  <c r="G666" i="2"/>
  <c r="H666" i="2"/>
  <c r="I666" i="2"/>
  <c r="C667" i="2"/>
  <c r="D667" i="2"/>
  <c r="E667" i="2"/>
  <c r="G667" i="2" s="1"/>
  <c r="F667" i="2"/>
  <c r="H667" i="2"/>
  <c r="I667" i="2"/>
  <c r="C668" i="2"/>
  <c r="D668" i="2"/>
  <c r="E668" i="2"/>
  <c r="F668" i="2"/>
  <c r="G668" i="2"/>
  <c r="H668" i="2"/>
  <c r="I668" i="2"/>
  <c r="C669" i="2"/>
  <c r="D669" i="2"/>
  <c r="E669" i="2"/>
  <c r="F669" i="2"/>
  <c r="G669" i="2"/>
  <c r="H669" i="2"/>
  <c r="I669" i="2"/>
  <c r="C670" i="2"/>
  <c r="D670" i="2"/>
  <c r="E670" i="2"/>
  <c r="G670" i="2" s="1"/>
  <c r="F670" i="2"/>
  <c r="H670" i="2"/>
  <c r="I670" i="2"/>
  <c r="C671" i="2"/>
  <c r="D671" i="2"/>
  <c r="E671" i="2"/>
  <c r="G671" i="2" s="1"/>
  <c r="F671" i="2"/>
  <c r="H671" i="2"/>
  <c r="I671" i="2"/>
  <c r="C672" i="2"/>
  <c r="D672" i="2"/>
  <c r="E672" i="2"/>
  <c r="F672" i="2"/>
  <c r="G672" i="2"/>
  <c r="H672" i="2"/>
  <c r="I672" i="2"/>
  <c r="C673" i="2"/>
  <c r="D673" i="2"/>
  <c r="E673" i="2"/>
  <c r="F673" i="2"/>
  <c r="G673" i="2"/>
  <c r="H673" i="2"/>
  <c r="I673" i="2"/>
  <c r="C674" i="2"/>
  <c r="D674" i="2"/>
  <c r="E674" i="2"/>
  <c r="G674" i="2" s="1"/>
  <c r="F674" i="2"/>
  <c r="H674" i="2"/>
  <c r="I674" i="2"/>
  <c r="C675" i="2"/>
  <c r="D675" i="2"/>
  <c r="E675" i="2"/>
  <c r="G675" i="2" s="1"/>
  <c r="F675" i="2"/>
  <c r="H675" i="2"/>
  <c r="I675" i="2"/>
  <c r="C676" i="2"/>
  <c r="D676" i="2"/>
  <c r="E676" i="2"/>
  <c r="G676" i="2" s="1"/>
  <c r="F676" i="2"/>
  <c r="H676" i="2"/>
  <c r="I676" i="2"/>
  <c r="C677" i="2"/>
  <c r="D677" i="2"/>
  <c r="E677" i="2"/>
  <c r="F677" i="2"/>
  <c r="G677" i="2"/>
  <c r="H677" i="2"/>
  <c r="I677" i="2"/>
  <c r="C678" i="2"/>
  <c r="D678" i="2"/>
  <c r="E678" i="2"/>
  <c r="F678" i="2"/>
  <c r="G678" i="2"/>
  <c r="H678" i="2"/>
  <c r="I678" i="2"/>
  <c r="C679" i="2"/>
  <c r="D679" i="2"/>
  <c r="E679" i="2"/>
  <c r="G679" i="2" s="1"/>
  <c r="F679" i="2"/>
  <c r="H679" i="2"/>
  <c r="I679" i="2"/>
  <c r="C680" i="2"/>
  <c r="D680" i="2"/>
  <c r="E680" i="2"/>
  <c r="G680" i="2" s="1"/>
  <c r="F680" i="2"/>
  <c r="H680" i="2"/>
  <c r="I680" i="2"/>
  <c r="C681" i="2"/>
  <c r="D681" i="2"/>
  <c r="E681" i="2"/>
  <c r="F681" i="2"/>
  <c r="G681" i="2"/>
  <c r="H681" i="2"/>
  <c r="I681" i="2"/>
  <c r="C682" i="2"/>
  <c r="D682" i="2"/>
  <c r="E682" i="2"/>
  <c r="F682" i="2"/>
  <c r="G682" i="2"/>
  <c r="H682" i="2"/>
  <c r="I682" i="2"/>
  <c r="C683" i="2"/>
  <c r="D683" i="2"/>
  <c r="E683" i="2"/>
  <c r="G683" i="2" s="1"/>
  <c r="F683" i="2"/>
  <c r="H683" i="2"/>
  <c r="I683" i="2"/>
  <c r="C684" i="2"/>
  <c r="D684" i="2"/>
  <c r="E684" i="2"/>
  <c r="F684" i="2"/>
  <c r="G684" i="2"/>
  <c r="H684" i="2"/>
  <c r="I684" i="2"/>
  <c r="C685" i="2"/>
  <c r="D685" i="2"/>
  <c r="E685" i="2"/>
  <c r="F685" i="2"/>
  <c r="G685" i="2"/>
  <c r="H685" i="2"/>
  <c r="I685" i="2"/>
  <c r="C686" i="2"/>
  <c r="D686" i="2"/>
  <c r="E686" i="2"/>
  <c r="G686" i="2" s="1"/>
  <c r="F686" i="2"/>
  <c r="H686" i="2"/>
  <c r="I686" i="2"/>
  <c r="C687" i="2"/>
  <c r="D687" i="2"/>
  <c r="E687" i="2"/>
  <c r="G687" i="2" s="1"/>
  <c r="F687" i="2"/>
  <c r="H687" i="2"/>
  <c r="I687" i="2"/>
  <c r="C688" i="2"/>
  <c r="D688" i="2"/>
  <c r="E688" i="2"/>
  <c r="F688" i="2"/>
  <c r="G688" i="2"/>
  <c r="H688" i="2"/>
  <c r="I688" i="2"/>
  <c r="C689" i="2"/>
  <c r="D689" i="2"/>
  <c r="E689" i="2"/>
  <c r="F689" i="2"/>
  <c r="G689" i="2"/>
  <c r="H689" i="2"/>
  <c r="I689" i="2"/>
  <c r="C690" i="2"/>
  <c r="D690" i="2"/>
  <c r="E690" i="2"/>
  <c r="G690" i="2" s="1"/>
  <c r="F690" i="2"/>
  <c r="H690" i="2"/>
  <c r="I690" i="2"/>
  <c r="C691" i="2"/>
  <c r="D691" i="2"/>
  <c r="E691" i="2"/>
  <c r="G691" i="2" s="1"/>
  <c r="F691" i="2"/>
  <c r="H691" i="2"/>
  <c r="I691" i="2"/>
  <c r="C692" i="2"/>
  <c r="D692" i="2"/>
  <c r="E692" i="2"/>
  <c r="G692" i="2" s="1"/>
  <c r="F692" i="2"/>
  <c r="H692" i="2"/>
  <c r="I692" i="2"/>
  <c r="C693" i="2"/>
  <c r="D693" i="2"/>
  <c r="E693" i="2"/>
  <c r="F693" i="2"/>
  <c r="G693" i="2"/>
  <c r="H693" i="2"/>
  <c r="I693" i="2"/>
  <c r="C694" i="2"/>
  <c r="D694" i="2"/>
  <c r="E694" i="2"/>
  <c r="F694" i="2"/>
  <c r="G694" i="2"/>
  <c r="H694" i="2"/>
  <c r="I694" i="2"/>
  <c r="C695" i="2"/>
  <c r="D695" i="2"/>
  <c r="E695" i="2"/>
  <c r="G695" i="2" s="1"/>
  <c r="F695" i="2"/>
  <c r="H695" i="2"/>
  <c r="I695" i="2"/>
  <c r="C696" i="2"/>
  <c r="D696" i="2"/>
  <c r="E696" i="2"/>
  <c r="G696" i="2" s="1"/>
  <c r="F696" i="2"/>
  <c r="H696" i="2"/>
  <c r="I696" i="2"/>
  <c r="C697" i="2"/>
  <c r="D697" i="2"/>
  <c r="E697" i="2"/>
  <c r="F697" i="2"/>
  <c r="G697" i="2"/>
  <c r="H697" i="2"/>
  <c r="I697" i="2"/>
  <c r="C698" i="2"/>
  <c r="D698" i="2"/>
  <c r="E698" i="2"/>
  <c r="F698" i="2"/>
  <c r="G698" i="2"/>
  <c r="H698" i="2"/>
  <c r="I698" i="2"/>
  <c r="C699" i="2"/>
  <c r="D699" i="2"/>
  <c r="E699" i="2"/>
  <c r="G699" i="2" s="1"/>
  <c r="F699" i="2"/>
  <c r="H699" i="2"/>
  <c r="I699" i="2"/>
  <c r="C700" i="2"/>
  <c r="D700" i="2"/>
  <c r="E700" i="2"/>
  <c r="F700" i="2"/>
  <c r="G700" i="2"/>
  <c r="H700" i="2"/>
  <c r="I700" i="2"/>
  <c r="C701" i="2"/>
  <c r="D701" i="2"/>
  <c r="E701" i="2"/>
  <c r="F701" i="2"/>
  <c r="G701" i="2"/>
  <c r="H701" i="2"/>
  <c r="I701" i="2"/>
  <c r="C702" i="2"/>
  <c r="D702" i="2"/>
  <c r="E702" i="2"/>
  <c r="G702" i="2" s="1"/>
  <c r="F702" i="2"/>
  <c r="H702" i="2"/>
  <c r="I702" i="2"/>
  <c r="C703" i="2"/>
  <c r="D703" i="2"/>
  <c r="E703" i="2"/>
  <c r="G703" i="2" s="1"/>
  <c r="F703" i="2"/>
  <c r="H703" i="2"/>
  <c r="I703" i="2"/>
  <c r="C704" i="2"/>
  <c r="D704" i="2"/>
  <c r="E704" i="2"/>
  <c r="F704" i="2"/>
  <c r="G704" i="2"/>
  <c r="H704" i="2"/>
  <c r="I704" i="2"/>
  <c r="C705" i="2"/>
  <c r="D705" i="2"/>
  <c r="E705" i="2"/>
  <c r="F705" i="2"/>
  <c r="G705" i="2"/>
  <c r="H705" i="2"/>
  <c r="I705" i="2"/>
  <c r="C706" i="2"/>
  <c r="D706" i="2"/>
  <c r="E706" i="2"/>
  <c r="G706" i="2" s="1"/>
  <c r="F706" i="2"/>
  <c r="H706" i="2"/>
  <c r="I706" i="2"/>
  <c r="C707" i="2"/>
  <c r="D707" i="2"/>
  <c r="E707" i="2"/>
  <c r="G707" i="2" s="1"/>
  <c r="F707" i="2"/>
  <c r="H707" i="2"/>
  <c r="I707" i="2"/>
  <c r="C708" i="2"/>
  <c r="D708" i="2"/>
  <c r="E708" i="2"/>
  <c r="G708" i="2" s="1"/>
  <c r="F708" i="2"/>
  <c r="H708" i="2"/>
  <c r="I708" i="2"/>
  <c r="C709" i="2"/>
  <c r="D709" i="2"/>
  <c r="E709" i="2"/>
  <c r="F709" i="2"/>
  <c r="G709" i="2"/>
  <c r="H709" i="2"/>
  <c r="I709" i="2"/>
  <c r="C710" i="2"/>
  <c r="D710" i="2"/>
  <c r="E710" i="2"/>
  <c r="F710" i="2"/>
  <c r="G710" i="2"/>
  <c r="H710" i="2"/>
  <c r="I710" i="2"/>
  <c r="C711" i="2"/>
  <c r="D711" i="2"/>
  <c r="E711" i="2"/>
  <c r="G711" i="2" s="1"/>
  <c r="F711" i="2"/>
  <c r="H711" i="2"/>
  <c r="I711" i="2"/>
  <c r="C712" i="2"/>
  <c r="D712" i="2"/>
  <c r="E712" i="2"/>
  <c r="G712" i="2" s="1"/>
  <c r="F712" i="2"/>
  <c r="H712" i="2"/>
  <c r="I712" i="2"/>
  <c r="C713" i="2"/>
  <c r="D713" i="2"/>
  <c r="E713" i="2"/>
  <c r="F713" i="2"/>
  <c r="G713" i="2"/>
  <c r="H713" i="2"/>
  <c r="I713" i="2"/>
  <c r="C714" i="2"/>
  <c r="D714" i="2"/>
  <c r="E714" i="2"/>
  <c r="F714" i="2"/>
  <c r="G714" i="2"/>
  <c r="H714" i="2"/>
  <c r="I714" i="2"/>
  <c r="C715" i="2"/>
  <c r="D715" i="2"/>
  <c r="E715" i="2"/>
  <c r="G715" i="2" s="1"/>
  <c r="F715" i="2"/>
  <c r="H715" i="2"/>
  <c r="I715" i="2"/>
  <c r="C716" i="2"/>
  <c r="D716" i="2"/>
  <c r="E716" i="2"/>
  <c r="F716" i="2"/>
  <c r="G716" i="2"/>
  <c r="H716" i="2"/>
  <c r="I716" i="2"/>
  <c r="C717" i="2"/>
  <c r="D717" i="2"/>
  <c r="E717" i="2"/>
  <c r="F717" i="2"/>
  <c r="G717" i="2"/>
  <c r="H717" i="2"/>
  <c r="I717" i="2"/>
  <c r="C718" i="2"/>
  <c r="D718" i="2"/>
  <c r="E718" i="2"/>
  <c r="G718" i="2" s="1"/>
  <c r="F718" i="2"/>
  <c r="H718" i="2"/>
  <c r="I718" i="2"/>
  <c r="C719" i="2"/>
  <c r="D719" i="2"/>
  <c r="E719" i="2"/>
  <c r="G719" i="2" s="1"/>
  <c r="F719" i="2"/>
  <c r="H719" i="2"/>
  <c r="I719" i="2"/>
  <c r="C720" i="2"/>
  <c r="D720" i="2"/>
  <c r="E720" i="2"/>
  <c r="F720" i="2"/>
  <c r="G720" i="2"/>
  <c r="H720" i="2"/>
  <c r="I720" i="2"/>
  <c r="C721" i="2"/>
  <c r="D721" i="2"/>
  <c r="E721" i="2"/>
  <c r="F721" i="2"/>
  <c r="G721" i="2"/>
  <c r="H721" i="2"/>
  <c r="I721" i="2"/>
  <c r="C722" i="2"/>
  <c r="D722" i="2"/>
  <c r="E722" i="2"/>
  <c r="G722" i="2" s="1"/>
  <c r="F722" i="2"/>
  <c r="H722" i="2"/>
  <c r="I722" i="2"/>
  <c r="C723" i="2"/>
  <c r="D723" i="2"/>
  <c r="E723" i="2"/>
  <c r="G723" i="2" s="1"/>
  <c r="F723" i="2"/>
  <c r="H723" i="2"/>
  <c r="I723" i="2"/>
  <c r="C724" i="2"/>
  <c r="D724" i="2"/>
  <c r="E724" i="2"/>
  <c r="G724" i="2" s="1"/>
  <c r="F724" i="2"/>
  <c r="H724" i="2"/>
  <c r="I724" i="2"/>
  <c r="C725" i="2"/>
  <c r="D725" i="2"/>
  <c r="E725" i="2"/>
  <c r="F725" i="2"/>
  <c r="G725" i="2"/>
  <c r="H725" i="2"/>
  <c r="I725" i="2"/>
  <c r="C726" i="2"/>
  <c r="D726" i="2"/>
  <c r="E726" i="2"/>
  <c r="F726" i="2"/>
  <c r="G726" i="2"/>
  <c r="H726" i="2"/>
  <c r="I726" i="2"/>
  <c r="C727" i="2"/>
  <c r="D727" i="2"/>
  <c r="E727" i="2"/>
  <c r="G727" i="2" s="1"/>
  <c r="F727" i="2"/>
  <c r="H727" i="2"/>
  <c r="I727" i="2"/>
  <c r="C728" i="2"/>
  <c r="D728" i="2"/>
  <c r="E728" i="2"/>
  <c r="G728" i="2" s="1"/>
  <c r="F728" i="2"/>
  <c r="H728" i="2"/>
  <c r="I728" i="2"/>
  <c r="C729" i="2"/>
  <c r="D729" i="2"/>
  <c r="E729" i="2"/>
  <c r="F729" i="2"/>
  <c r="G729" i="2"/>
  <c r="H729" i="2"/>
  <c r="I729" i="2"/>
  <c r="C730" i="2"/>
  <c r="D730" i="2"/>
  <c r="E730" i="2"/>
  <c r="F730" i="2"/>
  <c r="G730" i="2"/>
  <c r="H730" i="2"/>
  <c r="I730" i="2"/>
  <c r="C731" i="2"/>
  <c r="D731" i="2"/>
  <c r="E731" i="2"/>
  <c r="G731" i="2" s="1"/>
  <c r="F731" i="2"/>
  <c r="H731" i="2"/>
  <c r="I731" i="2"/>
  <c r="C732" i="2"/>
  <c r="D732" i="2"/>
  <c r="E732" i="2"/>
  <c r="F732" i="2"/>
  <c r="G732" i="2"/>
  <c r="H732" i="2"/>
  <c r="I732" i="2"/>
  <c r="C733" i="2"/>
  <c r="D733" i="2"/>
  <c r="E733" i="2"/>
  <c r="F733" i="2"/>
  <c r="G733" i="2"/>
  <c r="H733" i="2"/>
  <c r="I733" i="2"/>
  <c r="C734" i="2"/>
  <c r="D734" i="2"/>
  <c r="E734" i="2"/>
  <c r="G734" i="2" s="1"/>
  <c r="F734" i="2"/>
  <c r="H734" i="2"/>
  <c r="I734" i="2"/>
  <c r="C735" i="2"/>
  <c r="D735" i="2"/>
  <c r="E735" i="2"/>
  <c r="G735" i="2" s="1"/>
  <c r="F735" i="2"/>
  <c r="H735" i="2"/>
  <c r="I735" i="2"/>
  <c r="C736" i="2"/>
  <c r="D736" i="2"/>
  <c r="E736" i="2"/>
  <c r="F736" i="2"/>
  <c r="G736" i="2"/>
  <c r="H736" i="2"/>
  <c r="I736" i="2"/>
  <c r="C737" i="2"/>
  <c r="D737" i="2"/>
  <c r="E737" i="2"/>
  <c r="F737" i="2"/>
  <c r="G737" i="2"/>
  <c r="H737" i="2"/>
  <c r="I737" i="2"/>
  <c r="C738" i="2"/>
  <c r="D738" i="2"/>
  <c r="E738" i="2"/>
  <c r="G738" i="2" s="1"/>
  <c r="F738" i="2"/>
  <c r="H738" i="2"/>
  <c r="I738" i="2"/>
  <c r="C739" i="2"/>
  <c r="D739" i="2"/>
  <c r="E739" i="2"/>
  <c r="G739" i="2" s="1"/>
  <c r="F739" i="2"/>
  <c r="H739" i="2"/>
  <c r="I739" i="2"/>
  <c r="C740" i="2"/>
  <c r="D740" i="2"/>
  <c r="E740" i="2"/>
  <c r="G740" i="2" s="1"/>
  <c r="F740" i="2"/>
  <c r="H740" i="2"/>
  <c r="I740" i="2"/>
  <c r="C741" i="2"/>
  <c r="D741" i="2"/>
  <c r="E741" i="2"/>
  <c r="F741" i="2"/>
  <c r="G741" i="2"/>
  <c r="H741" i="2"/>
  <c r="I741" i="2"/>
  <c r="C742" i="2"/>
  <c r="D742" i="2"/>
  <c r="E742" i="2"/>
  <c r="F742" i="2"/>
  <c r="G742" i="2"/>
  <c r="H742" i="2"/>
  <c r="I742" i="2"/>
  <c r="C743" i="2"/>
  <c r="D743" i="2"/>
  <c r="E743" i="2"/>
  <c r="G743" i="2" s="1"/>
  <c r="F743" i="2"/>
  <c r="H743" i="2"/>
  <c r="I743" i="2"/>
  <c r="C744" i="2"/>
  <c r="D744" i="2"/>
  <c r="E744" i="2"/>
  <c r="G744" i="2" s="1"/>
  <c r="F744" i="2"/>
  <c r="H744" i="2"/>
  <c r="I744" i="2"/>
  <c r="C745" i="2"/>
  <c r="D745" i="2"/>
  <c r="E745" i="2"/>
  <c r="F745" i="2"/>
  <c r="G745" i="2"/>
  <c r="H745" i="2"/>
  <c r="I745" i="2"/>
  <c r="C746" i="2"/>
  <c r="D746" i="2"/>
  <c r="E746" i="2"/>
  <c r="F746" i="2"/>
  <c r="G746" i="2"/>
  <c r="H746" i="2"/>
  <c r="I746" i="2"/>
  <c r="C747" i="2"/>
  <c r="D747" i="2"/>
  <c r="E747" i="2"/>
  <c r="G747" i="2" s="1"/>
  <c r="F747" i="2"/>
  <c r="H747" i="2"/>
  <c r="I747" i="2"/>
  <c r="C748" i="2"/>
  <c r="D748" i="2"/>
  <c r="E748" i="2"/>
  <c r="F748" i="2"/>
  <c r="G748" i="2"/>
  <c r="H748" i="2"/>
  <c r="I748" i="2"/>
  <c r="C749" i="2"/>
  <c r="D749" i="2"/>
  <c r="E749" i="2"/>
  <c r="F749" i="2"/>
  <c r="G749" i="2"/>
  <c r="H749" i="2"/>
  <c r="I749" i="2"/>
  <c r="C750" i="2"/>
  <c r="D750" i="2"/>
  <c r="E750" i="2"/>
  <c r="G750" i="2" s="1"/>
  <c r="F750" i="2"/>
  <c r="H750" i="2"/>
  <c r="I750" i="2"/>
  <c r="C751" i="2"/>
  <c r="D751" i="2"/>
  <c r="E751" i="2"/>
  <c r="G751" i="2" s="1"/>
  <c r="F751" i="2"/>
  <c r="H751" i="2"/>
  <c r="I751" i="2"/>
  <c r="C752" i="2"/>
  <c r="D752" i="2"/>
  <c r="E752" i="2"/>
  <c r="F752" i="2"/>
  <c r="G752" i="2"/>
  <c r="H752" i="2"/>
  <c r="I752" i="2"/>
  <c r="C753" i="2"/>
  <c r="D753" i="2"/>
  <c r="E753" i="2"/>
  <c r="F753" i="2"/>
  <c r="G753" i="2"/>
  <c r="H753" i="2"/>
  <c r="I753" i="2"/>
  <c r="C754" i="2"/>
  <c r="D754" i="2"/>
  <c r="E754" i="2"/>
  <c r="G754" i="2" s="1"/>
  <c r="F754" i="2"/>
  <c r="H754" i="2"/>
  <c r="I754" i="2"/>
  <c r="C755" i="2"/>
  <c r="D755" i="2"/>
  <c r="E755" i="2"/>
  <c r="G755" i="2" s="1"/>
  <c r="F755" i="2"/>
  <c r="H755" i="2"/>
  <c r="I755" i="2"/>
  <c r="C756" i="2"/>
  <c r="D756" i="2"/>
  <c r="E756" i="2"/>
  <c r="G756" i="2" s="1"/>
  <c r="F756" i="2"/>
  <c r="H756" i="2"/>
  <c r="I756" i="2"/>
  <c r="C757" i="2"/>
  <c r="D757" i="2"/>
  <c r="E757" i="2"/>
  <c r="F757" i="2"/>
  <c r="G757" i="2"/>
  <c r="H757" i="2"/>
  <c r="I757" i="2"/>
  <c r="C758" i="2"/>
  <c r="D758" i="2"/>
  <c r="E758" i="2"/>
  <c r="F758" i="2"/>
  <c r="G758" i="2"/>
  <c r="H758" i="2"/>
  <c r="I758" i="2"/>
  <c r="C759" i="2"/>
  <c r="D759" i="2"/>
  <c r="E759" i="2"/>
  <c r="G759" i="2" s="1"/>
  <c r="F759" i="2"/>
  <c r="H759" i="2"/>
  <c r="I759" i="2"/>
  <c r="C760" i="2"/>
  <c r="D760" i="2"/>
  <c r="E760" i="2"/>
  <c r="G760" i="2" s="1"/>
  <c r="F760" i="2"/>
  <c r="H760" i="2"/>
  <c r="I760" i="2"/>
  <c r="C761" i="2"/>
  <c r="D761" i="2"/>
  <c r="E761" i="2"/>
  <c r="F761" i="2"/>
  <c r="G761" i="2"/>
  <c r="H761" i="2"/>
  <c r="I761" i="2"/>
  <c r="C762" i="2"/>
  <c r="D762" i="2"/>
  <c r="E762" i="2"/>
  <c r="F762" i="2"/>
  <c r="G762" i="2"/>
  <c r="H762" i="2"/>
  <c r="I762" i="2"/>
  <c r="C763" i="2"/>
  <c r="D763" i="2"/>
  <c r="E763" i="2"/>
  <c r="G763" i="2" s="1"/>
  <c r="F763" i="2"/>
  <c r="H763" i="2"/>
  <c r="I763" i="2"/>
  <c r="C764" i="2"/>
  <c r="D764" i="2"/>
  <c r="E764" i="2"/>
  <c r="F764" i="2"/>
  <c r="G764" i="2"/>
  <c r="H764" i="2"/>
  <c r="I764" i="2"/>
  <c r="C765" i="2"/>
  <c r="D765" i="2"/>
  <c r="E765" i="2"/>
  <c r="F765" i="2"/>
  <c r="G765" i="2"/>
  <c r="H765" i="2"/>
  <c r="I765" i="2"/>
  <c r="C766" i="2"/>
  <c r="D766" i="2"/>
  <c r="E766" i="2"/>
  <c r="G766" i="2" s="1"/>
  <c r="F766" i="2"/>
  <c r="H766" i="2"/>
  <c r="I766" i="2"/>
  <c r="C767" i="2"/>
  <c r="D767" i="2"/>
  <c r="E767" i="2"/>
  <c r="G767" i="2" s="1"/>
  <c r="F767" i="2"/>
  <c r="H767" i="2"/>
  <c r="I767" i="2"/>
  <c r="C768" i="2"/>
  <c r="D768" i="2"/>
  <c r="E768" i="2"/>
  <c r="F768" i="2"/>
  <c r="G768" i="2"/>
  <c r="H768" i="2"/>
  <c r="I768" i="2"/>
  <c r="C769" i="2"/>
  <c r="D769" i="2"/>
  <c r="E769" i="2"/>
  <c r="F769" i="2"/>
  <c r="G769" i="2"/>
  <c r="H769" i="2"/>
  <c r="I769" i="2"/>
  <c r="C770" i="2"/>
  <c r="D770" i="2"/>
  <c r="E770" i="2"/>
  <c r="G770" i="2" s="1"/>
  <c r="F770" i="2"/>
  <c r="H770" i="2"/>
  <c r="I770" i="2"/>
  <c r="C771" i="2"/>
  <c r="D771" i="2"/>
  <c r="E771" i="2"/>
  <c r="G771" i="2" s="1"/>
  <c r="F771" i="2"/>
  <c r="H771" i="2"/>
  <c r="I771" i="2"/>
  <c r="C772" i="2"/>
  <c r="D772" i="2"/>
  <c r="E772" i="2"/>
  <c r="G772" i="2" s="1"/>
  <c r="F772" i="2"/>
  <c r="H772" i="2"/>
  <c r="I772" i="2"/>
  <c r="C773" i="2"/>
  <c r="D773" i="2"/>
  <c r="E773" i="2"/>
  <c r="F773" i="2"/>
  <c r="G773" i="2"/>
  <c r="H773" i="2"/>
  <c r="I773" i="2"/>
  <c r="C774" i="2"/>
  <c r="D774" i="2"/>
  <c r="E774" i="2"/>
  <c r="F774" i="2"/>
  <c r="G774" i="2"/>
  <c r="H774" i="2"/>
  <c r="I774" i="2"/>
  <c r="C775" i="2"/>
  <c r="D775" i="2"/>
  <c r="E775" i="2"/>
  <c r="G775" i="2" s="1"/>
  <c r="F775" i="2"/>
  <c r="H775" i="2"/>
  <c r="I775" i="2"/>
  <c r="C776" i="2"/>
  <c r="D776" i="2"/>
  <c r="E776" i="2"/>
  <c r="G776" i="2" s="1"/>
  <c r="F776" i="2"/>
  <c r="H776" i="2"/>
  <c r="I776" i="2"/>
  <c r="C777" i="2"/>
  <c r="D777" i="2"/>
  <c r="E777" i="2"/>
  <c r="F777" i="2"/>
  <c r="G777" i="2"/>
  <c r="H777" i="2"/>
  <c r="I777" i="2"/>
  <c r="C778" i="2"/>
  <c r="D778" i="2"/>
  <c r="E778" i="2"/>
  <c r="F778" i="2"/>
  <c r="G778" i="2"/>
  <c r="H778" i="2"/>
  <c r="I778" i="2"/>
  <c r="C779" i="2"/>
  <c r="D779" i="2"/>
  <c r="E779" i="2"/>
  <c r="G779" i="2" s="1"/>
  <c r="F779" i="2"/>
  <c r="H779" i="2"/>
  <c r="I779" i="2"/>
  <c r="C780" i="2"/>
  <c r="D780" i="2"/>
  <c r="E780" i="2"/>
  <c r="F780" i="2"/>
  <c r="G780" i="2"/>
  <c r="H780" i="2"/>
  <c r="I780" i="2"/>
  <c r="C781" i="2"/>
  <c r="D781" i="2"/>
  <c r="E781" i="2"/>
  <c r="F781" i="2"/>
  <c r="G781" i="2"/>
  <c r="H781" i="2"/>
  <c r="I781" i="2"/>
  <c r="C782" i="2"/>
  <c r="D782" i="2"/>
  <c r="E782" i="2"/>
  <c r="G782" i="2" s="1"/>
  <c r="F782" i="2"/>
  <c r="H782" i="2"/>
  <c r="I782" i="2"/>
  <c r="C783" i="2"/>
  <c r="D783" i="2"/>
  <c r="E783" i="2"/>
  <c r="G783" i="2" s="1"/>
  <c r="F783" i="2"/>
  <c r="H783" i="2"/>
  <c r="I783" i="2"/>
  <c r="C784" i="2"/>
  <c r="D784" i="2"/>
  <c r="E784" i="2"/>
  <c r="F784" i="2"/>
  <c r="G784" i="2"/>
  <c r="H784" i="2"/>
  <c r="I784" i="2"/>
  <c r="C785" i="2"/>
  <c r="D785" i="2"/>
  <c r="E785" i="2"/>
  <c r="F785" i="2"/>
  <c r="G785" i="2"/>
  <c r="H785" i="2"/>
  <c r="I785" i="2"/>
  <c r="C786" i="2"/>
  <c r="D786" i="2"/>
  <c r="E786" i="2"/>
  <c r="G786" i="2" s="1"/>
  <c r="F786" i="2"/>
  <c r="H786" i="2"/>
  <c r="I786" i="2"/>
  <c r="C787" i="2"/>
  <c r="D787" i="2"/>
  <c r="E787" i="2"/>
  <c r="G787" i="2" s="1"/>
  <c r="F787" i="2"/>
  <c r="H787" i="2"/>
  <c r="I787" i="2"/>
  <c r="C788" i="2"/>
  <c r="D788" i="2"/>
  <c r="E788" i="2"/>
  <c r="G788" i="2" s="1"/>
  <c r="F788" i="2"/>
  <c r="H788" i="2"/>
  <c r="I788" i="2"/>
  <c r="C789" i="2"/>
  <c r="D789" i="2"/>
  <c r="E789" i="2"/>
  <c r="F789" i="2"/>
  <c r="G789" i="2"/>
  <c r="H789" i="2"/>
  <c r="I789" i="2"/>
  <c r="C790" i="2"/>
  <c r="D790" i="2"/>
  <c r="E790" i="2"/>
  <c r="F790" i="2"/>
  <c r="G790" i="2"/>
  <c r="H790" i="2"/>
  <c r="I790" i="2"/>
  <c r="C791" i="2"/>
  <c r="D791" i="2"/>
  <c r="E791" i="2"/>
  <c r="G791" i="2" s="1"/>
  <c r="F791" i="2"/>
  <c r="H791" i="2"/>
  <c r="I791" i="2"/>
  <c r="C792" i="2"/>
  <c r="D792" i="2"/>
  <c r="E792" i="2"/>
  <c r="G792" i="2" s="1"/>
  <c r="F792" i="2"/>
  <c r="H792" i="2"/>
  <c r="I792" i="2"/>
  <c r="C793" i="2"/>
  <c r="D793" i="2"/>
  <c r="E793" i="2"/>
  <c r="F793" i="2"/>
  <c r="G793" i="2"/>
  <c r="H793" i="2"/>
  <c r="I793" i="2"/>
  <c r="C794" i="2"/>
  <c r="D794" i="2"/>
  <c r="E794" i="2"/>
  <c r="F794" i="2"/>
  <c r="G794" i="2"/>
  <c r="H794" i="2"/>
  <c r="I794" i="2"/>
  <c r="C795" i="2"/>
  <c r="D795" i="2"/>
  <c r="E795" i="2"/>
  <c r="G795" i="2" s="1"/>
  <c r="F795" i="2"/>
  <c r="H795" i="2"/>
  <c r="I795" i="2"/>
  <c r="C796" i="2"/>
  <c r="D796" i="2"/>
  <c r="E796" i="2"/>
  <c r="F796" i="2"/>
  <c r="G796" i="2"/>
  <c r="H796" i="2"/>
  <c r="I796" i="2"/>
  <c r="C797" i="2"/>
  <c r="D797" i="2"/>
  <c r="E797" i="2"/>
  <c r="F797" i="2"/>
  <c r="G797" i="2"/>
  <c r="H797" i="2"/>
  <c r="I797" i="2"/>
  <c r="C798" i="2"/>
  <c r="D798" i="2"/>
  <c r="E798" i="2"/>
  <c r="G798" i="2" s="1"/>
  <c r="F798" i="2"/>
  <c r="H798" i="2"/>
  <c r="I798" i="2"/>
  <c r="C799" i="2"/>
  <c r="D799" i="2"/>
  <c r="E799" i="2"/>
  <c r="G799" i="2" s="1"/>
  <c r="F799" i="2"/>
  <c r="H799" i="2"/>
  <c r="I799" i="2"/>
  <c r="C800" i="2"/>
  <c r="D800" i="2"/>
  <c r="E800" i="2"/>
  <c r="F800" i="2"/>
  <c r="G800" i="2"/>
  <c r="H800" i="2"/>
  <c r="I800" i="2"/>
  <c r="C801" i="2"/>
  <c r="D801" i="2"/>
  <c r="E801" i="2"/>
  <c r="F801" i="2"/>
  <c r="G801" i="2"/>
  <c r="H801" i="2"/>
  <c r="I801" i="2"/>
  <c r="C802" i="2"/>
  <c r="D802" i="2"/>
  <c r="E802" i="2"/>
  <c r="G802" i="2" s="1"/>
  <c r="F802" i="2"/>
  <c r="H802" i="2"/>
  <c r="I802" i="2"/>
  <c r="C803" i="2"/>
  <c r="D803" i="2"/>
  <c r="E803" i="2"/>
  <c r="G803" i="2" s="1"/>
  <c r="F803" i="2"/>
  <c r="H803" i="2"/>
  <c r="I803" i="2"/>
  <c r="C804" i="2"/>
  <c r="D804" i="2"/>
  <c r="E804" i="2"/>
  <c r="G804" i="2" s="1"/>
  <c r="F804" i="2"/>
  <c r="H804" i="2"/>
  <c r="I804" i="2"/>
  <c r="C805" i="2"/>
  <c r="D805" i="2"/>
  <c r="E805" i="2"/>
  <c r="F805" i="2"/>
  <c r="G805" i="2"/>
  <c r="H805" i="2"/>
  <c r="I805" i="2"/>
  <c r="C806" i="2"/>
  <c r="D806" i="2"/>
  <c r="E806" i="2"/>
  <c r="F806" i="2"/>
  <c r="G806" i="2"/>
  <c r="H806" i="2"/>
  <c r="I806" i="2"/>
  <c r="C807" i="2"/>
  <c r="D807" i="2"/>
  <c r="E807" i="2"/>
  <c r="G807" i="2" s="1"/>
  <c r="F807" i="2"/>
  <c r="H807" i="2"/>
  <c r="I807" i="2"/>
  <c r="C808" i="2"/>
  <c r="D808" i="2"/>
  <c r="E808" i="2"/>
  <c r="G808" i="2" s="1"/>
  <c r="F808" i="2"/>
  <c r="H808" i="2"/>
  <c r="I808" i="2"/>
  <c r="C809" i="2"/>
  <c r="D809" i="2"/>
  <c r="E809" i="2"/>
  <c r="F809" i="2"/>
  <c r="G809" i="2"/>
  <c r="H809" i="2"/>
  <c r="I809" i="2"/>
  <c r="C810" i="2"/>
  <c r="D810" i="2"/>
  <c r="E810" i="2"/>
  <c r="F810" i="2"/>
  <c r="G810" i="2"/>
  <c r="H810" i="2"/>
  <c r="I810" i="2"/>
  <c r="C811" i="2"/>
  <c r="D811" i="2"/>
  <c r="E811" i="2"/>
  <c r="G811" i="2" s="1"/>
  <c r="F811" i="2"/>
  <c r="H811" i="2"/>
  <c r="I811" i="2"/>
  <c r="C812" i="2"/>
  <c r="D812" i="2"/>
  <c r="E812" i="2"/>
  <c r="F812" i="2"/>
  <c r="G812" i="2"/>
  <c r="H812" i="2"/>
  <c r="I812" i="2"/>
  <c r="C813" i="2"/>
  <c r="D813" i="2"/>
  <c r="E813" i="2"/>
  <c r="F813" i="2"/>
  <c r="G813" i="2"/>
  <c r="H813" i="2"/>
  <c r="I813" i="2"/>
  <c r="C814" i="2"/>
  <c r="D814" i="2"/>
  <c r="E814" i="2"/>
  <c r="G814" i="2" s="1"/>
  <c r="F814" i="2"/>
  <c r="H814" i="2"/>
  <c r="I814" i="2"/>
  <c r="C815" i="2"/>
  <c r="D815" i="2"/>
  <c r="E815" i="2"/>
  <c r="G815" i="2" s="1"/>
  <c r="F815" i="2"/>
  <c r="H815" i="2"/>
  <c r="I815" i="2"/>
  <c r="C816" i="2"/>
  <c r="D816" i="2"/>
  <c r="E816" i="2"/>
  <c r="F816" i="2"/>
  <c r="G816" i="2"/>
  <c r="H816" i="2"/>
  <c r="I816" i="2"/>
  <c r="C817" i="2"/>
  <c r="D817" i="2"/>
  <c r="E817" i="2"/>
  <c r="F817" i="2"/>
  <c r="G817" i="2"/>
  <c r="H817" i="2"/>
  <c r="I817" i="2"/>
  <c r="C818" i="2"/>
  <c r="D818" i="2"/>
  <c r="E818" i="2"/>
  <c r="G818" i="2" s="1"/>
  <c r="F818" i="2"/>
  <c r="H818" i="2"/>
  <c r="I818" i="2"/>
  <c r="C819" i="2"/>
  <c r="D819" i="2"/>
  <c r="E819" i="2"/>
  <c r="G819" i="2" s="1"/>
  <c r="F819" i="2"/>
  <c r="H819" i="2"/>
  <c r="I819" i="2"/>
  <c r="C820" i="2"/>
  <c r="D820" i="2"/>
  <c r="E820" i="2"/>
  <c r="G820" i="2" s="1"/>
  <c r="F820" i="2"/>
  <c r="H820" i="2"/>
  <c r="I820" i="2"/>
  <c r="C821" i="2"/>
  <c r="D821" i="2"/>
  <c r="E821" i="2"/>
  <c r="F821" i="2"/>
  <c r="G821" i="2"/>
  <c r="H821" i="2"/>
  <c r="I821" i="2"/>
  <c r="C822" i="2"/>
  <c r="D822" i="2"/>
  <c r="E822" i="2"/>
  <c r="F822" i="2"/>
  <c r="G822" i="2"/>
  <c r="H822" i="2"/>
  <c r="I822" i="2"/>
  <c r="C823" i="2"/>
  <c r="D823" i="2"/>
  <c r="E823" i="2"/>
  <c r="G823" i="2" s="1"/>
  <c r="F823" i="2"/>
  <c r="H823" i="2"/>
  <c r="I823" i="2"/>
  <c r="C824" i="2"/>
  <c r="D824" i="2"/>
  <c r="E824" i="2"/>
  <c r="G824" i="2" s="1"/>
  <c r="F824" i="2"/>
  <c r="H824" i="2"/>
  <c r="I824" i="2"/>
  <c r="C825" i="2"/>
  <c r="D825" i="2"/>
  <c r="E825" i="2"/>
  <c r="F825" i="2"/>
  <c r="G825" i="2"/>
  <c r="H825" i="2"/>
  <c r="I825" i="2"/>
  <c r="C826" i="2"/>
  <c r="D826" i="2"/>
  <c r="E826" i="2"/>
  <c r="F826" i="2"/>
  <c r="G826" i="2"/>
  <c r="H826" i="2"/>
  <c r="I826" i="2"/>
  <c r="C827" i="2"/>
  <c r="D827" i="2"/>
  <c r="E827" i="2"/>
  <c r="G827" i="2" s="1"/>
  <c r="F827" i="2"/>
  <c r="H827" i="2"/>
  <c r="I827" i="2"/>
  <c r="C828" i="2"/>
  <c r="D828" i="2"/>
  <c r="E828" i="2"/>
  <c r="F828" i="2"/>
  <c r="G828" i="2"/>
  <c r="H828" i="2"/>
  <c r="I828" i="2"/>
  <c r="C829" i="2"/>
  <c r="D829" i="2"/>
  <c r="E829" i="2"/>
  <c r="F829" i="2"/>
  <c r="G829" i="2"/>
  <c r="H829" i="2"/>
  <c r="I829" i="2"/>
  <c r="C830" i="2"/>
  <c r="D830" i="2"/>
  <c r="E830" i="2"/>
  <c r="G830" i="2" s="1"/>
  <c r="F830" i="2"/>
  <c r="H830" i="2"/>
  <c r="I830" i="2"/>
  <c r="C831" i="2"/>
  <c r="D831" i="2"/>
  <c r="E831" i="2"/>
  <c r="G831" i="2" s="1"/>
  <c r="F831" i="2"/>
  <c r="H831" i="2"/>
  <c r="I831" i="2"/>
  <c r="C832" i="2"/>
  <c r="D832" i="2"/>
  <c r="E832" i="2"/>
  <c r="F832" i="2"/>
  <c r="G832" i="2"/>
  <c r="H832" i="2"/>
  <c r="I832" i="2"/>
  <c r="C833" i="2"/>
  <c r="D833" i="2"/>
  <c r="E833" i="2"/>
  <c r="F833" i="2"/>
  <c r="G833" i="2"/>
  <c r="H833" i="2"/>
  <c r="I833" i="2"/>
  <c r="C834" i="2"/>
  <c r="D834" i="2"/>
  <c r="E834" i="2"/>
  <c r="G834" i="2" s="1"/>
  <c r="F834" i="2"/>
  <c r="H834" i="2"/>
  <c r="I834" i="2"/>
  <c r="C835" i="2"/>
  <c r="D835" i="2"/>
  <c r="E835" i="2"/>
  <c r="G835" i="2" s="1"/>
  <c r="F835" i="2"/>
  <c r="H835" i="2"/>
  <c r="I835" i="2"/>
  <c r="C836" i="2"/>
  <c r="D836" i="2"/>
  <c r="E836" i="2"/>
  <c r="G836" i="2" s="1"/>
  <c r="F836" i="2"/>
  <c r="H836" i="2"/>
  <c r="I836" i="2"/>
  <c r="C837" i="2"/>
  <c r="D837" i="2"/>
  <c r="E837" i="2"/>
  <c r="F837" i="2"/>
  <c r="G837" i="2"/>
  <c r="H837" i="2"/>
  <c r="I837" i="2"/>
  <c r="C838" i="2"/>
  <c r="D838" i="2"/>
  <c r="E838" i="2"/>
  <c r="F838" i="2"/>
  <c r="G838" i="2"/>
  <c r="H838" i="2"/>
  <c r="I838" i="2"/>
  <c r="C839" i="2"/>
  <c r="D839" i="2"/>
  <c r="E839" i="2"/>
  <c r="G839" i="2" s="1"/>
  <c r="F839" i="2"/>
  <c r="H839" i="2"/>
  <c r="I839" i="2"/>
  <c r="C840" i="2"/>
  <c r="D840" i="2"/>
  <c r="E840" i="2"/>
  <c r="G840" i="2" s="1"/>
  <c r="F840" i="2"/>
  <c r="H840" i="2"/>
  <c r="I840" i="2"/>
  <c r="C841" i="2"/>
  <c r="D841" i="2"/>
  <c r="E841" i="2"/>
  <c r="F841" i="2"/>
  <c r="G841" i="2"/>
  <c r="H841" i="2"/>
  <c r="I841" i="2"/>
  <c r="C842" i="2"/>
  <c r="D842" i="2"/>
  <c r="E842" i="2"/>
  <c r="F842" i="2"/>
  <c r="G842" i="2"/>
  <c r="H842" i="2"/>
  <c r="I842" i="2"/>
  <c r="C843" i="2"/>
  <c r="D843" i="2"/>
  <c r="E843" i="2"/>
  <c r="G843" i="2" s="1"/>
  <c r="F843" i="2"/>
  <c r="H843" i="2"/>
  <c r="I843" i="2"/>
  <c r="C844" i="2"/>
  <c r="D844" i="2"/>
  <c r="E844" i="2"/>
  <c r="F844" i="2"/>
  <c r="G844" i="2"/>
  <c r="H844" i="2"/>
  <c r="I844" i="2"/>
  <c r="C845" i="2"/>
  <c r="D845" i="2"/>
  <c r="E845" i="2"/>
  <c r="F845" i="2"/>
  <c r="G845" i="2"/>
  <c r="H845" i="2"/>
  <c r="I845" i="2"/>
  <c r="C846" i="2"/>
  <c r="D846" i="2"/>
  <c r="E846" i="2"/>
  <c r="G846" i="2" s="1"/>
  <c r="F846" i="2"/>
  <c r="H846" i="2"/>
  <c r="I846" i="2"/>
  <c r="C847" i="2"/>
  <c r="D847" i="2"/>
  <c r="E847" i="2"/>
  <c r="G847" i="2" s="1"/>
  <c r="F847" i="2"/>
  <c r="H847" i="2"/>
  <c r="I847" i="2"/>
  <c r="C848" i="2"/>
  <c r="D848" i="2"/>
  <c r="E848" i="2"/>
  <c r="F848" i="2"/>
  <c r="G848" i="2"/>
  <c r="H848" i="2"/>
  <c r="I848" i="2"/>
  <c r="C849" i="2"/>
  <c r="D849" i="2"/>
  <c r="E849" i="2"/>
  <c r="F849" i="2"/>
  <c r="G849" i="2"/>
  <c r="H849" i="2"/>
  <c r="I849" i="2"/>
  <c r="C850" i="2"/>
  <c r="D850" i="2"/>
  <c r="E850" i="2"/>
  <c r="G850" i="2" s="1"/>
  <c r="F850" i="2"/>
  <c r="H850" i="2"/>
  <c r="I850" i="2"/>
  <c r="C851" i="2"/>
  <c r="D851" i="2"/>
  <c r="E851" i="2"/>
  <c r="G851" i="2" s="1"/>
  <c r="F851" i="2"/>
  <c r="H851" i="2"/>
  <c r="I851" i="2"/>
  <c r="C852" i="2"/>
  <c r="D852" i="2"/>
  <c r="E852" i="2"/>
  <c r="G852" i="2" s="1"/>
  <c r="F852" i="2"/>
  <c r="H852" i="2"/>
  <c r="I852" i="2"/>
  <c r="C853" i="2"/>
  <c r="D853" i="2"/>
  <c r="E853" i="2"/>
  <c r="F853" i="2"/>
  <c r="G853" i="2"/>
  <c r="H853" i="2"/>
  <c r="I853" i="2"/>
  <c r="C854" i="2"/>
  <c r="D854" i="2"/>
  <c r="E854" i="2"/>
  <c r="F854" i="2"/>
  <c r="G854" i="2"/>
  <c r="H854" i="2"/>
  <c r="I854" i="2"/>
  <c r="C855" i="2"/>
  <c r="D855" i="2"/>
  <c r="E855" i="2"/>
  <c r="G855" i="2" s="1"/>
  <c r="F855" i="2"/>
  <c r="H855" i="2"/>
  <c r="I855" i="2"/>
  <c r="C856" i="2"/>
  <c r="D856" i="2"/>
  <c r="E856" i="2"/>
  <c r="G856" i="2" s="1"/>
  <c r="F856" i="2"/>
  <c r="H856" i="2"/>
  <c r="I856" i="2"/>
  <c r="C857" i="2"/>
  <c r="D857" i="2"/>
  <c r="E857" i="2"/>
  <c r="F857" i="2"/>
  <c r="G857" i="2"/>
  <c r="H857" i="2"/>
  <c r="I857" i="2"/>
  <c r="C858" i="2"/>
  <c r="D858" i="2"/>
  <c r="E858" i="2"/>
  <c r="F858" i="2"/>
  <c r="G858" i="2"/>
  <c r="H858" i="2"/>
  <c r="I858" i="2"/>
  <c r="C859" i="2"/>
  <c r="D859" i="2"/>
  <c r="E859" i="2"/>
  <c r="G859" i="2" s="1"/>
  <c r="F859" i="2"/>
  <c r="H859" i="2"/>
  <c r="I859" i="2"/>
  <c r="C860" i="2"/>
  <c r="D860" i="2"/>
  <c r="E860" i="2"/>
  <c r="F860" i="2"/>
  <c r="G860" i="2"/>
  <c r="H860" i="2"/>
  <c r="I860" i="2"/>
  <c r="C861" i="2"/>
  <c r="D861" i="2"/>
  <c r="E861" i="2"/>
  <c r="F861" i="2"/>
  <c r="G861" i="2"/>
  <c r="H861" i="2"/>
  <c r="I861" i="2"/>
  <c r="C862" i="2"/>
  <c r="D862" i="2"/>
  <c r="E862" i="2"/>
  <c r="G862" i="2" s="1"/>
  <c r="F862" i="2"/>
  <c r="H862" i="2"/>
  <c r="I862" i="2"/>
  <c r="C863" i="2"/>
  <c r="D863" i="2"/>
  <c r="E863" i="2"/>
  <c r="G863" i="2" s="1"/>
  <c r="F863" i="2"/>
  <c r="H863" i="2"/>
  <c r="I863" i="2"/>
  <c r="C864" i="2"/>
  <c r="D864" i="2"/>
  <c r="E864" i="2"/>
  <c r="F864" i="2"/>
  <c r="G864" i="2"/>
  <c r="H864" i="2"/>
  <c r="I864" i="2"/>
  <c r="C865" i="2"/>
  <c r="D865" i="2"/>
  <c r="E865" i="2"/>
  <c r="F865" i="2"/>
  <c r="G865" i="2"/>
  <c r="H865" i="2"/>
  <c r="I865" i="2"/>
  <c r="C866" i="2"/>
  <c r="D866" i="2"/>
  <c r="E866" i="2"/>
  <c r="G866" i="2" s="1"/>
  <c r="F866" i="2"/>
  <c r="H866" i="2"/>
  <c r="I866" i="2"/>
  <c r="C867" i="2"/>
  <c r="D867" i="2"/>
  <c r="E867" i="2"/>
  <c r="G867" i="2" s="1"/>
  <c r="F867" i="2"/>
  <c r="H867" i="2"/>
  <c r="I867" i="2"/>
  <c r="C868" i="2"/>
  <c r="D868" i="2"/>
  <c r="E868" i="2"/>
  <c r="G868" i="2" s="1"/>
  <c r="F868" i="2"/>
  <c r="H868" i="2"/>
  <c r="I868" i="2"/>
  <c r="C869" i="2"/>
  <c r="D869" i="2"/>
  <c r="E869" i="2"/>
  <c r="F869" i="2"/>
  <c r="G869" i="2"/>
  <c r="H869" i="2"/>
  <c r="I869" i="2"/>
  <c r="C870" i="2"/>
  <c r="D870" i="2"/>
  <c r="E870" i="2"/>
  <c r="F870" i="2"/>
  <c r="G870" i="2"/>
  <c r="H870" i="2"/>
  <c r="I870" i="2"/>
  <c r="C871" i="2"/>
  <c r="D871" i="2"/>
  <c r="E871" i="2"/>
  <c r="G871" i="2" s="1"/>
  <c r="F871" i="2"/>
  <c r="H871" i="2"/>
  <c r="I871" i="2"/>
  <c r="C872" i="2"/>
  <c r="D872" i="2"/>
  <c r="E872" i="2"/>
  <c r="G872" i="2" s="1"/>
  <c r="F872" i="2"/>
  <c r="H872" i="2"/>
  <c r="I872" i="2"/>
  <c r="C873" i="2"/>
  <c r="D873" i="2"/>
  <c r="E873" i="2"/>
  <c r="F873" i="2"/>
  <c r="G873" i="2"/>
  <c r="H873" i="2"/>
  <c r="I873" i="2"/>
  <c r="C874" i="2"/>
  <c r="D874" i="2"/>
  <c r="E874" i="2"/>
  <c r="F874" i="2"/>
  <c r="G874" i="2"/>
  <c r="H874" i="2"/>
  <c r="I874" i="2"/>
  <c r="C875" i="2"/>
  <c r="D875" i="2"/>
  <c r="E875" i="2"/>
  <c r="G875" i="2" s="1"/>
  <c r="F875" i="2"/>
  <c r="H875" i="2"/>
  <c r="I875" i="2"/>
  <c r="C876" i="2"/>
  <c r="D876" i="2"/>
  <c r="E876" i="2"/>
  <c r="F876" i="2"/>
  <c r="G876" i="2"/>
  <c r="H876" i="2"/>
  <c r="I876" i="2"/>
  <c r="C877" i="2"/>
  <c r="D877" i="2"/>
  <c r="E877" i="2"/>
  <c r="F877" i="2"/>
  <c r="G877" i="2"/>
  <c r="H877" i="2"/>
  <c r="I877" i="2"/>
  <c r="C878" i="2"/>
  <c r="D878" i="2"/>
  <c r="E878" i="2"/>
  <c r="G878" i="2" s="1"/>
  <c r="F878" i="2"/>
  <c r="H878" i="2"/>
  <c r="I878" i="2"/>
  <c r="C879" i="2"/>
  <c r="D879" i="2"/>
  <c r="E879" i="2"/>
  <c r="G879" i="2" s="1"/>
  <c r="F879" i="2"/>
  <c r="H879" i="2"/>
  <c r="I879" i="2"/>
  <c r="C880" i="2"/>
  <c r="D880" i="2"/>
  <c r="E880" i="2"/>
  <c r="F880" i="2"/>
  <c r="G880" i="2"/>
  <c r="H880" i="2"/>
  <c r="I880" i="2"/>
  <c r="C881" i="2"/>
  <c r="D881" i="2"/>
  <c r="E881" i="2"/>
  <c r="F881" i="2"/>
  <c r="G881" i="2"/>
  <c r="H881" i="2"/>
  <c r="I881" i="2"/>
  <c r="C882" i="2"/>
  <c r="D882" i="2"/>
  <c r="E882" i="2"/>
  <c r="G882" i="2" s="1"/>
  <c r="F882" i="2"/>
  <c r="H882" i="2"/>
  <c r="I882" i="2"/>
  <c r="C883" i="2"/>
  <c r="D883" i="2"/>
  <c r="E883" i="2"/>
  <c r="G883" i="2" s="1"/>
  <c r="F883" i="2"/>
  <c r="H883" i="2"/>
  <c r="I883" i="2"/>
  <c r="C884" i="2"/>
  <c r="D884" i="2"/>
  <c r="E884" i="2"/>
  <c r="G884" i="2" s="1"/>
  <c r="F884" i="2"/>
  <c r="H884" i="2"/>
  <c r="I884" i="2"/>
  <c r="C885" i="2"/>
  <c r="D885" i="2"/>
  <c r="E885" i="2"/>
  <c r="F885" i="2"/>
  <c r="G885" i="2"/>
  <c r="H885" i="2"/>
  <c r="I885" i="2"/>
  <c r="C886" i="2"/>
  <c r="D886" i="2"/>
  <c r="E886" i="2"/>
  <c r="F886" i="2"/>
  <c r="G886" i="2"/>
  <c r="H886" i="2"/>
  <c r="I886" i="2"/>
  <c r="C887" i="2"/>
  <c r="D887" i="2"/>
  <c r="E887" i="2"/>
  <c r="G887" i="2" s="1"/>
  <c r="F887" i="2"/>
  <c r="H887" i="2"/>
  <c r="I887" i="2"/>
  <c r="C888" i="2"/>
  <c r="D888" i="2"/>
  <c r="E888" i="2"/>
  <c r="G888" i="2" s="1"/>
  <c r="F888" i="2"/>
  <c r="H888" i="2"/>
  <c r="I888" i="2"/>
  <c r="C889" i="2"/>
  <c r="D889" i="2"/>
  <c r="E889" i="2"/>
  <c r="F889" i="2"/>
  <c r="G889" i="2"/>
  <c r="H889" i="2"/>
  <c r="I889" i="2"/>
  <c r="C890" i="2"/>
  <c r="D890" i="2"/>
  <c r="E890" i="2"/>
  <c r="F890" i="2"/>
  <c r="G890" i="2"/>
  <c r="H890" i="2"/>
  <c r="I890" i="2"/>
  <c r="C891" i="2"/>
  <c r="D891" i="2"/>
  <c r="E891" i="2"/>
  <c r="G891" i="2" s="1"/>
  <c r="F891" i="2"/>
  <c r="H891" i="2"/>
  <c r="I891" i="2"/>
  <c r="C892" i="2"/>
  <c r="D892" i="2"/>
  <c r="E892" i="2"/>
  <c r="F892" i="2"/>
  <c r="G892" i="2"/>
  <c r="H892" i="2"/>
  <c r="I892" i="2"/>
  <c r="C893" i="2"/>
  <c r="D893" i="2"/>
  <c r="E893" i="2"/>
  <c r="F893" i="2"/>
  <c r="G893" i="2"/>
  <c r="H893" i="2"/>
  <c r="I893" i="2"/>
  <c r="C894" i="2"/>
  <c r="D894" i="2"/>
  <c r="E894" i="2"/>
  <c r="G894" i="2" s="1"/>
  <c r="F894" i="2"/>
  <c r="H894" i="2"/>
  <c r="I894" i="2"/>
  <c r="C895" i="2"/>
  <c r="D895" i="2"/>
  <c r="E895" i="2"/>
  <c r="G895" i="2" s="1"/>
  <c r="F895" i="2"/>
  <c r="H895" i="2"/>
  <c r="I895" i="2"/>
  <c r="C896" i="2"/>
  <c r="D896" i="2"/>
  <c r="E896" i="2"/>
  <c r="F896" i="2"/>
  <c r="G896" i="2"/>
  <c r="H896" i="2"/>
  <c r="I896" i="2"/>
  <c r="C897" i="2"/>
  <c r="D897" i="2"/>
  <c r="E897" i="2"/>
  <c r="F897" i="2"/>
  <c r="G897" i="2"/>
  <c r="H897" i="2"/>
  <c r="I897" i="2"/>
  <c r="C898" i="2"/>
  <c r="D898" i="2"/>
  <c r="E898" i="2"/>
  <c r="G898" i="2" s="1"/>
  <c r="F898" i="2"/>
  <c r="H898" i="2"/>
  <c r="I898" i="2"/>
  <c r="C899" i="2"/>
  <c r="D899" i="2"/>
  <c r="E899" i="2"/>
  <c r="G899" i="2" s="1"/>
  <c r="F899" i="2"/>
  <c r="H899" i="2"/>
  <c r="I899" i="2"/>
  <c r="C900" i="2"/>
  <c r="D900" i="2"/>
  <c r="E900" i="2"/>
  <c r="G900" i="2" s="1"/>
  <c r="F900" i="2"/>
  <c r="H900" i="2"/>
  <c r="I900" i="2"/>
  <c r="C901" i="2"/>
  <c r="D901" i="2"/>
  <c r="E901" i="2"/>
  <c r="F901" i="2"/>
  <c r="G901" i="2"/>
  <c r="H901" i="2"/>
  <c r="I901" i="2"/>
  <c r="C902" i="2"/>
  <c r="D902" i="2"/>
  <c r="E902" i="2"/>
  <c r="F902" i="2"/>
  <c r="G902" i="2"/>
  <c r="H902" i="2"/>
  <c r="I902" i="2"/>
  <c r="C903" i="2"/>
  <c r="D903" i="2"/>
  <c r="E903" i="2"/>
  <c r="G903" i="2" s="1"/>
  <c r="F903" i="2"/>
  <c r="H903" i="2"/>
  <c r="I903" i="2"/>
  <c r="C904" i="2"/>
  <c r="D904" i="2"/>
  <c r="E904" i="2"/>
  <c r="G904" i="2" s="1"/>
  <c r="F904" i="2"/>
  <c r="H904" i="2"/>
  <c r="I904" i="2"/>
  <c r="C905" i="2"/>
  <c r="D905" i="2"/>
  <c r="E905" i="2"/>
  <c r="F905" i="2"/>
  <c r="G905" i="2"/>
  <c r="H905" i="2"/>
  <c r="I905" i="2"/>
  <c r="C906" i="2"/>
  <c r="D906" i="2"/>
  <c r="E906" i="2"/>
  <c r="F906" i="2"/>
  <c r="G906" i="2"/>
  <c r="H906" i="2"/>
  <c r="I906" i="2"/>
  <c r="C907" i="2"/>
  <c r="D907" i="2"/>
  <c r="E907" i="2"/>
  <c r="G907" i="2" s="1"/>
  <c r="F907" i="2"/>
  <c r="H907" i="2"/>
  <c r="I907" i="2"/>
  <c r="C908" i="2"/>
  <c r="D908" i="2"/>
  <c r="E908" i="2"/>
  <c r="G908" i="2" s="1"/>
  <c r="F908" i="2"/>
  <c r="H908" i="2"/>
  <c r="I908" i="2"/>
  <c r="C909" i="2"/>
  <c r="D909" i="2"/>
  <c r="E909" i="2"/>
  <c r="F909" i="2"/>
  <c r="G909" i="2"/>
  <c r="H909" i="2"/>
  <c r="I909" i="2"/>
  <c r="C910" i="2"/>
  <c r="D910" i="2"/>
  <c r="E910" i="2"/>
  <c r="F910" i="2"/>
  <c r="G910" i="2"/>
  <c r="H910" i="2"/>
  <c r="I910" i="2"/>
  <c r="C911" i="2"/>
  <c r="D911" i="2"/>
  <c r="E911" i="2"/>
  <c r="G911" i="2" s="1"/>
  <c r="F911" i="2"/>
  <c r="H911" i="2"/>
  <c r="I911" i="2"/>
  <c r="C912" i="2"/>
  <c r="D912" i="2"/>
  <c r="E912" i="2"/>
  <c r="G912" i="2" s="1"/>
  <c r="F912" i="2"/>
  <c r="H912" i="2"/>
  <c r="I912" i="2"/>
  <c r="C913" i="2"/>
  <c r="D913" i="2"/>
  <c r="E913" i="2"/>
  <c r="F913" i="2"/>
  <c r="G913" i="2"/>
  <c r="H913" i="2"/>
  <c r="I913" i="2"/>
  <c r="C914" i="2"/>
  <c r="D914" i="2"/>
  <c r="E914" i="2"/>
  <c r="F914" i="2"/>
  <c r="G914" i="2"/>
  <c r="H914" i="2"/>
  <c r="I914" i="2"/>
  <c r="C915" i="2"/>
  <c r="D915" i="2"/>
  <c r="E915" i="2"/>
  <c r="G915" i="2" s="1"/>
  <c r="F915" i="2"/>
  <c r="H915" i="2"/>
  <c r="I915" i="2"/>
  <c r="C916" i="2"/>
  <c r="D916" i="2"/>
  <c r="E916" i="2"/>
  <c r="G916" i="2" s="1"/>
  <c r="F916" i="2"/>
  <c r="H916" i="2"/>
  <c r="I916" i="2"/>
  <c r="C917" i="2"/>
  <c r="D917" i="2"/>
  <c r="E917" i="2"/>
  <c r="F917" i="2"/>
  <c r="G917" i="2"/>
  <c r="H917" i="2"/>
  <c r="I917" i="2"/>
  <c r="C918" i="2"/>
  <c r="D918" i="2"/>
  <c r="E918" i="2"/>
  <c r="F918" i="2"/>
  <c r="G918" i="2"/>
  <c r="H918" i="2"/>
  <c r="I918" i="2"/>
  <c r="C919" i="2"/>
  <c r="D919" i="2"/>
  <c r="E919" i="2"/>
  <c r="G919" i="2" s="1"/>
  <c r="F919" i="2"/>
  <c r="H919" i="2"/>
  <c r="I919" i="2"/>
  <c r="C920" i="2"/>
  <c r="D920" i="2"/>
  <c r="E920" i="2"/>
  <c r="G920" i="2" s="1"/>
  <c r="F920" i="2"/>
  <c r="H920" i="2"/>
  <c r="I920" i="2"/>
  <c r="C921" i="2"/>
  <c r="D921" i="2"/>
  <c r="E921" i="2"/>
  <c r="F921" i="2"/>
  <c r="G921" i="2"/>
  <c r="H921" i="2"/>
  <c r="I921" i="2"/>
  <c r="C922" i="2"/>
  <c r="D922" i="2"/>
  <c r="E922" i="2"/>
  <c r="F922" i="2"/>
  <c r="G922" i="2"/>
  <c r="H922" i="2"/>
  <c r="I922" i="2"/>
  <c r="C923" i="2"/>
  <c r="D923" i="2"/>
  <c r="E923" i="2"/>
  <c r="G923" i="2" s="1"/>
  <c r="F923" i="2"/>
  <c r="H923" i="2"/>
  <c r="I923" i="2"/>
  <c r="C924" i="2"/>
  <c r="D924" i="2"/>
  <c r="E924" i="2"/>
  <c r="G924" i="2" s="1"/>
  <c r="F924" i="2"/>
  <c r="H924" i="2"/>
  <c r="I924" i="2"/>
  <c r="C925" i="2"/>
  <c r="D925" i="2"/>
  <c r="E925" i="2"/>
  <c r="F925" i="2"/>
  <c r="G925" i="2"/>
  <c r="H925" i="2"/>
  <c r="I925" i="2"/>
  <c r="C926" i="2"/>
  <c r="D926" i="2"/>
  <c r="E926" i="2"/>
  <c r="F926" i="2"/>
  <c r="G926" i="2"/>
  <c r="H926" i="2"/>
  <c r="I926" i="2"/>
  <c r="C927" i="2"/>
  <c r="D927" i="2"/>
  <c r="E927" i="2"/>
  <c r="G927" i="2" s="1"/>
  <c r="F927" i="2"/>
  <c r="H927" i="2"/>
  <c r="I927" i="2"/>
  <c r="C928" i="2"/>
  <c r="D928" i="2"/>
  <c r="E928" i="2"/>
  <c r="G928" i="2" s="1"/>
  <c r="F928" i="2"/>
  <c r="H928" i="2"/>
  <c r="I928" i="2"/>
  <c r="C929" i="2"/>
  <c r="D929" i="2"/>
  <c r="E929" i="2"/>
  <c r="F929" i="2"/>
  <c r="G929" i="2"/>
  <c r="H929" i="2"/>
  <c r="I929" i="2"/>
  <c r="C930" i="2"/>
  <c r="D930" i="2"/>
  <c r="E930" i="2"/>
  <c r="F930" i="2"/>
  <c r="G930" i="2"/>
  <c r="H930" i="2"/>
  <c r="I930" i="2"/>
  <c r="C931" i="2"/>
  <c r="D931" i="2"/>
  <c r="E931" i="2"/>
  <c r="G931" i="2" s="1"/>
  <c r="F931" i="2"/>
  <c r="H931" i="2"/>
  <c r="I931" i="2"/>
  <c r="C932" i="2"/>
  <c r="D932" i="2"/>
  <c r="E932" i="2"/>
  <c r="G932" i="2" s="1"/>
  <c r="F932" i="2"/>
  <c r="H932" i="2"/>
  <c r="I932" i="2"/>
  <c r="C933" i="2"/>
  <c r="D933" i="2"/>
  <c r="E933" i="2"/>
  <c r="F933" i="2"/>
  <c r="G933" i="2"/>
  <c r="H933" i="2"/>
  <c r="I933" i="2"/>
  <c r="C934" i="2"/>
  <c r="D934" i="2"/>
  <c r="E934" i="2"/>
  <c r="F934" i="2"/>
  <c r="G934" i="2"/>
  <c r="H934" i="2"/>
  <c r="I934" i="2"/>
  <c r="C935" i="2"/>
  <c r="D935" i="2"/>
  <c r="E935" i="2"/>
  <c r="G935" i="2" s="1"/>
  <c r="F935" i="2"/>
  <c r="H935" i="2"/>
  <c r="I935" i="2"/>
  <c r="C936" i="2"/>
  <c r="D936" i="2"/>
  <c r="E936" i="2"/>
  <c r="G936" i="2" s="1"/>
  <c r="F936" i="2"/>
  <c r="H936" i="2"/>
  <c r="I936" i="2"/>
  <c r="C937" i="2"/>
  <c r="D937" i="2"/>
  <c r="E937" i="2"/>
  <c r="F937" i="2"/>
  <c r="G937" i="2"/>
  <c r="H937" i="2"/>
  <c r="I937" i="2"/>
  <c r="C938" i="2"/>
  <c r="D938" i="2"/>
  <c r="E938" i="2"/>
  <c r="F938" i="2"/>
  <c r="G938" i="2"/>
  <c r="H938" i="2"/>
  <c r="I938" i="2"/>
  <c r="C939" i="2"/>
  <c r="D939" i="2"/>
  <c r="E939" i="2"/>
  <c r="G939" i="2" s="1"/>
  <c r="F939" i="2"/>
  <c r="H939" i="2"/>
  <c r="I939" i="2"/>
  <c r="C940" i="2"/>
  <c r="D940" i="2"/>
  <c r="E940" i="2"/>
  <c r="G940" i="2" s="1"/>
  <c r="F940" i="2"/>
  <c r="H940" i="2"/>
  <c r="I940" i="2"/>
  <c r="C941" i="2"/>
  <c r="D941" i="2"/>
  <c r="E941" i="2"/>
  <c r="F941" i="2"/>
  <c r="G941" i="2"/>
  <c r="H941" i="2"/>
  <c r="I941" i="2"/>
  <c r="C942" i="2"/>
  <c r="D942" i="2"/>
  <c r="E942" i="2"/>
  <c r="F942" i="2"/>
  <c r="G942" i="2"/>
  <c r="H942" i="2"/>
  <c r="I942" i="2"/>
  <c r="C943" i="2"/>
  <c r="D943" i="2"/>
  <c r="E943" i="2"/>
  <c r="G943" i="2" s="1"/>
  <c r="F943" i="2"/>
  <c r="H943" i="2"/>
  <c r="I943" i="2"/>
  <c r="C944" i="2"/>
  <c r="D944" i="2"/>
  <c r="E944" i="2"/>
  <c r="G944" i="2" s="1"/>
  <c r="F944" i="2"/>
  <c r="H944" i="2"/>
  <c r="I944" i="2"/>
  <c r="C945" i="2"/>
  <c r="D945" i="2"/>
  <c r="E945" i="2"/>
  <c r="F945" i="2"/>
  <c r="G945" i="2"/>
  <c r="H945" i="2"/>
  <c r="I945" i="2"/>
  <c r="C946" i="2"/>
  <c r="D946" i="2"/>
  <c r="E946" i="2"/>
  <c r="F946" i="2"/>
  <c r="G946" i="2"/>
  <c r="H946" i="2"/>
  <c r="I946" i="2"/>
  <c r="C947" i="2"/>
  <c r="D947" i="2"/>
  <c r="E947" i="2"/>
  <c r="G947" i="2" s="1"/>
  <c r="F947" i="2"/>
  <c r="H947" i="2"/>
  <c r="I947" i="2"/>
  <c r="C948" i="2"/>
  <c r="D948" i="2"/>
  <c r="E948" i="2"/>
  <c r="G948" i="2" s="1"/>
  <c r="F948" i="2"/>
  <c r="H948" i="2"/>
  <c r="I948" i="2"/>
  <c r="C949" i="2"/>
  <c r="D949" i="2"/>
  <c r="E949" i="2"/>
  <c r="F949" i="2"/>
  <c r="G949" i="2"/>
  <c r="H949" i="2"/>
  <c r="I949" i="2"/>
  <c r="C950" i="2"/>
  <c r="D950" i="2"/>
  <c r="E950" i="2"/>
  <c r="F950" i="2"/>
  <c r="G950" i="2"/>
  <c r="H950" i="2"/>
  <c r="I950" i="2"/>
  <c r="C951" i="2"/>
  <c r="D951" i="2"/>
  <c r="E951" i="2"/>
  <c r="G951" i="2" s="1"/>
  <c r="F951" i="2"/>
  <c r="H951" i="2"/>
  <c r="I951" i="2"/>
  <c r="C952" i="2"/>
  <c r="D952" i="2"/>
  <c r="E952" i="2"/>
  <c r="G952" i="2" s="1"/>
  <c r="F952" i="2"/>
  <c r="H952" i="2"/>
  <c r="I952" i="2"/>
  <c r="C953" i="2"/>
  <c r="D953" i="2"/>
  <c r="E953" i="2"/>
  <c r="F953" i="2"/>
  <c r="G953" i="2"/>
  <c r="H953" i="2"/>
  <c r="I953" i="2"/>
  <c r="C954" i="2"/>
  <c r="D954" i="2"/>
  <c r="E954" i="2"/>
  <c r="F954" i="2"/>
  <c r="G954" i="2"/>
  <c r="H954" i="2"/>
  <c r="I954" i="2"/>
  <c r="C955" i="2"/>
  <c r="D955" i="2"/>
  <c r="E955" i="2"/>
  <c r="G955" i="2" s="1"/>
  <c r="F955" i="2"/>
  <c r="H955" i="2"/>
  <c r="I955" i="2"/>
  <c r="C956" i="2"/>
  <c r="D956" i="2"/>
  <c r="E956" i="2"/>
  <c r="G956" i="2" s="1"/>
  <c r="F956" i="2"/>
  <c r="H956" i="2"/>
  <c r="I956" i="2"/>
  <c r="C957" i="2"/>
  <c r="D957" i="2"/>
  <c r="E957" i="2"/>
  <c r="F957" i="2"/>
  <c r="G957" i="2"/>
  <c r="H957" i="2"/>
  <c r="I957" i="2"/>
  <c r="C958" i="2"/>
  <c r="D958" i="2"/>
  <c r="E958" i="2"/>
  <c r="F958" i="2"/>
  <c r="G958" i="2"/>
  <c r="H958" i="2"/>
  <c r="I958" i="2"/>
  <c r="C959" i="2"/>
  <c r="D959" i="2"/>
  <c r="E959" i="2"/>
  <c r="G959" i="2" s="1"/>
  <c r="F959" i="2"/>
  <c r="H959" i="2"/>
  <c r="I959" i="2"/>
  <c r="C960" i="2"/>
  <c r="D960" i="2"/>
  <c r="E960" i="2"/>
  <c r="G960" i="2" s="1"/>
  <c r="F960" i="2"/>
  <c r="H960" i="2"/>
  <c r="I960" i="2"/>
  <c r="C961" i="2"/>
  <c r="D961" i="2"/>
  <c r="E961" i="2"/>
  <c r="F961" i="2"/>
  <c r="G961" i="2"/>
  <c r="H961" i="2"/>
  <c r="I961" i="2"/>
  <c r="C962" i="2"/>
  <c r="D962" i="2"/>
  <c r="E962" i="2"/>
  <c r="F962" i="2"/>
  <c r="G962" i="2"/>
  <c r="H962" i="2"/>
  <c r="I962" i="2"/>
  <c r="C963" i="2"/>
  <c r="D963" i="2"/>
  <c r="E963" i="2"/>
  <c r="G963" i="2" s="1"/>
  <c r="F963" i="2"/>
  <c r="H963" i="2"/>
  <c r="I963" i="2"/>
  <c r="C964" i="2"/>
  <c r="D964" i="2"/>
  <c r="E964" i="2"/>
  <c r="G964" i="2" s="1"/>
  <c r="F964" i="2"/>
  <c r="H964" i="2"/>
  <c r="I964" i="2"/>
  <c r="C965" i="2"/>
  <c r="D965" i="2"/>
  <c r="E965" i="2"/>
  <c r="F965" i="2"/>
  <c r="G965" i="2"/>
  <c r="H965" i="2"/>
  <c r="I965" i="2"/>
  <c r="C966" i="2"/>
  <c r="D966" i="2"/>
  <c r="E966" i="2"/>
  <c r="F966" i="2"/>
  <c r="G966" i="2"/>
  <c r="H966" i="2"/>
  <c r="I966" i="2"/>
  <c r="C967" i="2"/>
  <c r="D967" i="2"/>
  <c r="E967" i="2"/>
  <c r="G967" i="2" s="1"/>
  <c r="F967" i="2"/>
  <c r="H967" i="2"/>
  <c r="I967" i="2"/>
  <c r="C968" i="2"/>
  <c r="D968" i="2"/>
  <c r="E968" i="2"/>
  <c r="G968" i="2" s="1"/>
  <c r="F968" i="2"/>
  <c r="H968" i="2"/>
  <c r="I968" i="2"/>
  <c r="C969" i="2"/>
  <c r="D969" i="2"/>
  <c r="E969" i="2"/>
  <c r="F969" i="2"/>
  <c r="G969" i="2"/>
  <c r="H969" i="2"/>
  <c r="I969" i="2"/>
  <c r="C970" i="2"/>
  <c r="D970" i="2"/>
  <c r="E970" i="2"/>
  <c r="F970" i="2"/>
  <c r="G970" i="2"/>
  <c r="H970" i="2"/>
  <c r="I970" i="2"/>
  <c r="C971" i="2"/>
  <c r="D971" i="2"/>
  <c r="E971" i="2"/>
  <c r="G971" i="2" s="1"/>
  <c r="F971" i="2"/>
  <c r="H971" i="2"/>
  <c r="I971" i="2"/>
  <c r="C972" i="2"/>
  <c r="D972" i="2"/>
  <c r="E972" i="2"/>
  <c r="G972" i="2" s="1"/>
  <c r="F972" i="2"/>
  <c r="H972" i="2"/>
  <c r="I972" i="2"/>
  <c r="C973" i="2"/>
  <c r="D973" i="2"/>
  <c r="E973" i="2"/>
  <c r="F973" i="2"/>
  <c r="G973" i="2"/>
  <c r="H973" i="2"/>
  <c r="I973" i="2"/>
  <c r="C974" i="2"/>
  <c r="D974" i="2"/>
  <c r="E974" i="2"/>
  <c r="F974" i="2"/>
  <c r="G974" i="2"/>
  <c r="H974" i="2"/>
  <c r="I974" i="2"/>
  <c r="C975" i="2"/>
  <c r="D975" i="2"/>
  <c r="E975" i="2"/>
  <c r="G975" i="2" s="1"/>
  <c r="F975" i="2"/>
  <c r="H975" i="2"/>
  <c r="I975" i="2"/>
  <c r="C976" i="2"/>
  <c r="D976" i="2"/>
  <c r="E976" i="2"/>
  <c r="G976" i="2" s="1"/>
  <c r="F976" i="2"/>
  <c r="H976" i="2"/>
  <c r="I976" i="2"/>
  <c r="C977" i="2"/>
  <c r="D977" i="2"/>
  <c r="E977" i="2"/>
  <c r="F977" i="2"/>
  <c r="G977" i="2"/>
  <c r="H977" i="2"/>
  <c r="I977" i="2"/>
  <c r="C978" i="2"/>
  <c r="D978" i="2"/>
  <c r="E978" i="2"/>
  <c r="F978" i="2"/>
  <c r="G978" i="2"/>
  <c r="H978" i="2"/>
  <c r="I978" i="2"/>
  <c r="C979" i="2"/>
  <c r="D979" i="2"/>
  <c r="E979" i="2"/>
  <c r="G979" i="2" s="1"/>
  <c r="F979" i="2"/>
  <c r="H979" i="2"/>
  <c r="I979" i="2"/>
  <c r="C980" i="2"/>
  <c r="D980" i="2"/>
  <c r="E980" i="2"/>
  <c r="G980" i="2" s="1"/>
  <c r="F980" i="2"/>
  <c r="H980" i="2"/>
  <c r="I980" i="2"/>
  <c r="C981" i="2"/>
  <c r="D981" i="2"/>
  <c r="E981" i="2"/>
  <c r="F981" i="2"/>
  <c r="G981" i="2"/>
  <c r="H981" i="2"/>
  <c r="I981" i="2"/>
  <c r="C982" i="2"/>
  <c r="D982" i="2"/>
  <c r="E982" i="2"/>
  <c r="F982" i="2"/>
  <c r="G982" i="2"/>
  <c r="H982" i="2"/>
  <c r="I982" i="2"/>
  <c r="C983" i="2"/>
  <c r="D983" i="2"/>
  <c r="E983" i="2"/>
  <c r="G983" i="2" s="1"/>
  <c r="F983" i="2"/>
  <c r="H983" i="2"/>
  <c r="I983" i="2"/>
  <c r="C984" i="2"/>
  <c r="D984" i="2"/>
  <c r="E984" i="2"/>
  <c r="G984" i="2" s="1"/>
  <c r="F984" i="2"/>
  <c r="H984" i="2"/>
  <c r="I984" i="2"/>
  <c r="C985" i="2"/>
  <c r="D985" i="2"/>
  <c r="E985" i="2"/>
  <c r="F985" i="2"/>
  <c r="G985" i="2"/>
  <c r="H985" i="2"/>
  <c r="I985" i="2"/>
  <c r="C986" i="2"/>
  <c r="D986" i="2"/>
  <c r="E986" i="2"/>
  <c r="F986" i="2"/>
  <c r="G986" i="2"/>
  <c r="H986" i="2"/>
  <c r="I986" i="2"/>
  <c r="C987" i="2"/>
  <c r="D987" i="2"/>
  <c r="E987" i="2"/>
  <c r="G987" i="2" s="1"/>
  <c r="F987" i="2"/>
  <c r="H987" i="2"/>
  <c r="I987" i="2"/>
  <c r="C988" i="2"/>
  <c r="D988" i="2"/>
  <c r="E988" i="2"/>
  <c r="G988" i="2" s="1"/>
  <c r="F988" i="2"/>
  <c r="H988" i="2"/>
  <c r="I988" i="2"/>
  <c r="C989" i="2"/>
  <c r="D989" i="2"/>
  <c r="E989" i="2"/>
  <c r="F989" i="2"/>
  <c r="G989" i="2"/>
  <c r="H989" i="2"/>
  <c r="I989" i="2"/>
  <c r="C990" i="2"/>
  <c r="D990" i="2"/>
  <c r="E990" i="2"/>
  <c r="F990" i="2"/>
  <c r="G990" i="2"/>
  <c r="H990" i="2"/>
  <c r="I990" i="2"/>
  <c r="C991" i="2"/>
  <c r="D991" i="2"/>
  <c r="E991" i="2"/>
  <c r="G991" i="2" s="1"/>
  <c r="F991" i="2"/>
  <c r="H991" i="2"/>
  <c r="I991" i="2"/>
  <c r="C992" i="2"/>
  <c r="D992" i="2"/>
  <c r="E992" i="2"/>
  <c r="G992" i="2" s="1"/>
  <c r="F992" i="2"/>
  <c r="H992" i="2"/>
  <c r="I992" i="2"/>
  <c r="C993" i="2"/>
  <c r="D993" i="2"/>
  <c r="E993" i="2"/>
  <c r="F993" i="2"/>
  <c r="G993" i="2"/>
  <c r="H993" i="2"/>
  <c r="I993" i="2"/>
  <c r="C994" i="2"/>
  <c r="D994" i="2"/>
  <c r="E994" i="2"/>
  <c r="F994" i="2"/>
  <c r="G994" i="2"/>
  <c r="H994" i="2"/>
  <c r="I994" i="2"/>
  <c r="C995" i="2"/>
  <c r="D995" i="2"/>
  <c r="E995" i="2"/>
  <c r="G995" i="2" s="1"/>
  <c r="F995" i="2"/>
  <c r="H995" i="2"/>
  <c r="I995" i="2"/>
  <c r="C996" i="2"/>
  <c r="D996" i="2"/>
  <c r="E996" i="2"/>
  <c r="G996" i="2" s="1"/>
  <c r="F996" i="2"/>
  <c r="H996" i="2"/>
  <c r="I996" i="2"/>
  <c r="C997" i="2"/>
  <c r="D997" i="2"/>
  <c r="E997" i="2"/>
  <c r="F997" i="2"/>
  <c r="G997" i="2"/>
  <c r="H997" i="2"/>
  <c r="I997" i="2"/>
  <c r="C998" i="2"/>
  <c r="D998" i="2"/>
  <c r="E998" i="2"/>
  <c r="F998" i="2"/>
  <c r="G998" i="2"/>
  <c r="H998" i="2"/>
  <c r="I998" i="2"/>
  <c r="C999" i="2"/>
  <c r="D999" i="2"/>
  <c r="E999" i="2"/>
  <c r="G999" i="2" s="1"/>
  <c r="F999" i="2"/>
  <c r="H999" i="2"/>
  <c r="I999" i="2"/>
  <c r="C1000" i="2"/>
  <c r="D1000" i="2"/>
  <c r="E1000" i="2"/>
  <c r="G1000" i="2" s="1"/>
  <c r="F1000" i="2"/>
  <c r="H1000" i="2"/>
  <c r="I1000" i="2"/>
  <c r="C1001" i="2"/>
  <c r="D1001" i="2"/>
  <c r="E1001" i="2"/>
  <c r="F1001" i="2"/>
  <c r="G1001" i="2"/>
  <c r="H1001" i="2"/>
  <c r="I1001" i="2"/>
  <c r="C1002" i="2"/>
  <c r="D1002" i="2"/>
  <c r="E1002" i="2"/>
  <c r="F1002" i="2"/>
  <c r="G1002" i="2"/>
  <c r="H1002" i="2"/>
  <c r="I1002" i="2"/>
  <c r="C1003" i="2"/>
  <c r="D1003" i="2"/>
  <c r="E1003" i="2"/>
  <c r="G1003" i="2" s="1"/>
  <c r="F1003" i="2"/>
  <c r="H1003" i="2"/>
  <c r="I1003" i="2"/>
  <c r="C1004" i="2"/>
  <c r="D1004" i="2"/>
  <c r="E1004" i="2"/>
  <c r="G1004" i="2" s="1"/>
  <c r="F1004" i="2"/>
  <c r="H1004" i="2"/>
  <c r="I1004" i="2"/>
  <c r="C1005" i="2"/>
  <c r="D1005" i="2"/>
  <c r="E1005" i="2"/>
  <c r="F1005" i="2"/>
  <c r="G1005" i="2"/>
  <c r="H1005" i="2"/>
  <c r="I1005" i="2"/>
  <c r="C1006" i="2"/>
  <c r="D1006" i="2"/>
  <c r="E1006" i="2"/>
  <c r="F1006" i="2"/>
  <c r="G1006" i="2"/>
  <c r="H1006" i="2"/>
  <c r="I1006" i="2"/>
  <c r="C1007" i="2"/>
  <c r="D1007" i="2"/>
  <c r="E1007" i="2"/>
  <c r="G1007" i="2" s="1"/>
  <c r="F1007" i="2"/>
  <c r="H1007" i="2"/>
  <c r="I1007" i="2"/>
  <c r="C1008" i="2"/>
  <c r="D1008" i="2"/>
  <c r="E1008" i="2"/>
  <c r="G1008" i="2" s="1"/>
  <c r="F1008" i="2"/>
  <c r="H1008" i="2"/>
  <c r="I1008" i="2"/>
  <c r="C1009" i="2"/>
  <c r="D1009" i="2"/>
  <c r="E1009" i="2"/>
  <c r="F1009" i="2"/>
  <c r="G1009" i="2"/>
  <c r="H1009" i="2"/>
  <c r="I1009" i="2"/>
  <c r="C1010" i="2"/>
  <c r="D1010" i="2"/>
  <c r="E1010" i="2"/>
  <c r="F1010" i="2"/>
  <c r="G1010" i="2"/>
  <c r="H1010" i="2"/>
  <c r="I1010" i="2"/>
  <c r="C1011" i="2"/>
  <c r="D1011" i="2"/>
  <c r="E1011" i="2"/>
  <c r="G1011" i="2" s="1"/>
  <c r="F1011" i="2"/>
  <c r="H1011" i="2"/>
  <c r="I1011" i="2"/>
  <c r="C1012" i="2"/>
  <c r="D1012" i="2"/>
  <c r="E1012" i="2"/>
  <c r="G1012" i="2" s="1"/>
  <c r="F1012" i="2"/>
  <c r="H1012" i="2"/>
  <c r="I1012" i="2"/>
  <c r="C1013" i="2"/>
  <c r="D1013" i="2"/>
  <c r="E1013" i="2"/>
  <c r="F1013" i="2"/>
  <c r="G1013" i="2"/>
  <c r="H1013" i="2"/>
  <c r="I1013" i="2"/>
  <c r="C1014" i="2"/>
  <c r="D1014" i="2"/>
  <c r="E1014" i="2"/>
  <c r="F1014" i="2"/>
  <c r="G1014" i="2"/>
  <c r="H1014" i="2"/>
  <c r="I1014" i="2"/>
  <c r="C1015" i="2"/>
  <c r="D1015" i="2"/>
  <c r="E1015" i="2"/>
  <c r="G1015" i="2" s="1"/>
  <c r="F1015" i="2"/>
  <c r="H1015" i="2"/>
  <c r="I1015" i="2"/>
  <c r="C1016" i="2"/>
  <c r="D1016" i="2"/>
  <c r="E1016" i="2"/>
  <c r="G1016" i="2" s="1"/>
  <c r="F1016" i="2"/>
  <c r="H1016" i="2"/>
  <c r="I1016" i="2"/>
  <c r="C1017" i="2"/>
  <c r="D1017" i="2"/>
  <c r="E1017" i="2"/>
  <c r="F1017" i="2"/>
  <c r="G1017" i="2"/>
  <c r="H1017" i="2"/>
  <c r="I1017" i="2"/>
  <c r="C1018" i="2"/>
  <c r="D1018" i="2"/>
  <c r="E1018" i="2"/>
  <c r="F1018" i="2"/>
  <c r="G1018" i="2"/>
  <c r="H1018" i="2"/>
  <c r="I1018" i="2"/>
  <c r="C1019" i="2"/>
  <c r="D1019" i="2"/>
  <c r="E1019" i="2"/>
  <c r="G1019" i="2" s="1"/>
  <c r="F1019" i="2"/>
  <c r="H1019" i="2"/>
  <c r="I1019" i="2"/>
  <c r="C1020" i="2"/>
  <c r="D1020" i="2"/>
  <c r="E1020" i="2"/>
  <c r="G1020" i="2" s="1"/>
  <c r="F1020" i="2"/>
  <c r="H1020" i="2"/>
  <c r="I1020" i="2"/>
  <c r="C1021" i="2"/>
  <c r="D1021" i="2"/>
  <c r="E1021" i="2"/>
  <c r="F1021" i="2"/>
  <c r="G1021" i="2"/>
  <c r="H1021" i="2"/>
  <c r="I1021" i="2"/>
  <c r="C1022" i="2"/>
  <c r="D1022" i="2"/>
  <c r="E1022" i="2"/>
  <c r="F1022" i="2"/>
  <c r="G1022" i="2"/>
  <c r="H1022" i="2"/>
  <c r="I1022" i="2"/>
  <c r="C1023" i="2"/>
  <c r="D1023" i="2"/>
  <c r="E1023" i="2"/>
  <c r="G1023" i="2" s="1"/>
  <c r="F1023" i="2"/>
  <c r="H1023" i="2"/>
  <c r="I1023" i="2"/>
  <c r="C1024" i="2"/>
  <c r="D1024" i="2"/>
  <c r="E1024" i="2"/>
  <c r="G1024" i="2" s="1"/>
  <c r="F1024" i="2"/>
  <c r="H1024" i="2"/>
  <c r="I1024" i="2"/>
  <c r="C1025" i="2"/>
  <c r="D1025" i="2"/>
  <c r="E1025" i="2"/>
  <c r="F1025" i="2"/>
  <c r="G1025" i="2"/>
  <c r="H1025" i="2"/>
  <c r="I1025" i="2"/>
  <c r="C1026" i="2"/>
  <c r="D1026" i="2"/>
  <c r="E1026" i="2"/>
  <c r="F1026" i="2"/>
  <c r="G1026" i="2"/>
  <c r="H1026" i="2"/>
  <c r="I1026" i="2"/>
  <c r="C1027" i="2"/>
  <c r="D1027" i="2"/>
  <c r="E1027" i="2"/>
  <c r="G1027" i="2" s="1"/>
  <c r="F1027" i="2"/>
  <c r="H1027" i="2"/>
  <c r="I1027" i="2"/>
  <c r="C1028" i="2"/>
  <c r="D1028" i="2"/>
  <c r="E1028" i="2"/>
  <c r="G1028" i="2" s="1"/>
  <c r="F1028" i="2"/>
  <c r="H1028" i="2"/>
  <c r="I1028" i="2"/>
  <c r="C1029" i="2"/>
  <c r="D1029" i="2"/>
  <c r="E1029" i="2"/>
  <c r="F1029" i="2"/>
  <c r="G1029" i="2"/>
  <c r="H1029" i="2"/>
  <c r="I1029" i="2"/>
  <c r="C1030" i="2"/>
  <c r="D1030" i="2"/>
  <c r="E1030" i="2"/>
  <c r="F1030" i="2"/>
  <c r="G1030" i="2"/>
  <c r="H1030" i="2"/>
  <c r="I1030" i="2"/>
  <c r="C1031" i="2"/>
  <c r="D1031" i="2"/>
  <c r="E1031" i="2"/>
  <c r="G1031" i="2" s="1"/>
  <c r="F1031" i="2"/>
  <c r="H1031" i="2"/>
  <c r="I1031" i="2"/>
  <c r="C1032" i="2"/>
  <c r="D1032" i="2"/>
  <c r="E1032" i="2"/>
  <c r="G1032" i="2" s="1"/>
  <c r="F1032" i="2"/>
  <c r="H1032" i="2"/>
  <c r="I1032" i="2"/>
  <c r="C1033" i="2"/>
  <c r="D1033" i="2"/>
  <c r="E1033" i="2"/>
  <c r="F1033" i="2"/>
  <c r="G1033" i="2"/>
  <c r="H1033" i="2"/>
  <c r="I1033" i="2"/>
  <c r="C1034" i="2"/>
  <c r="D1034" i="2"/>
  <c r="E1034" i="2"/>
  <c r="F1034" i="2"/>
  <c r="G1034" i="2"/>
  <c r="H1034" i="2"/>
  <c r="I1034" i="2"/>
  <c r="C1035" i="2"/>
  <c r="D1035" i="2"/>
  <c r="E1035" i="2"/>
  <c r="G1035" i="2" s="1"/>
  <c r="F1035" i="2"/>
  <c r="H1035" i="2"/>
  <c r="I1035" i="2"/>
  <c r="C1036" i="2"/>
  <c r="D1036" i="2"/>
  <c r="E1036" i="2"/>
  <c r="G1036" i="2" s="1"/>
  <c r="F1036" i="2"/>
  <c r="H1036" i="2"/>
  <c r="I1036" i="2"/>
  <c r="C1037" i="2"/>
  <c r="D1037" i="2"/>
  <c r="E1037" i="2"/>
  <c r="F1037" i="2"/>
  <c r="G1037" i="2"/>
  <c r="H1037" i="2"/>
  <c r="I1037" i="2"/>
  <c r="C1038" i="2"/>
  <c r="D1038" i="2"/>
  <c r="E1038" i="2"/>
  <c r="F1038" i="2"/>
  <c r="G1038" i="2"/>
  <c r="H1038" i="2"/>
  <c r="I1038" i="2"/>
  <c r="C1039" i="2"/>
  <c r="D1039" i="2"/>
  <c r="E1039" i="2"/>
  <c r="G1039" i="2" s="1"/>
  <c r="F1039" i="2"/>
  <c r="H1039" i="2"/>
  <c r="I1039" i="2"/>
  <c r="C1040" i="2"/>
  <c r="D1040" i="2"/>
  <c r="E1040" i="2"/>
  <c r="G1040" i="2" s="1"/>
  <c r="F1040" i="2"/>
  <c r="H1040" i="2"/>
  <c r="I1040" i="2"/>
  <c r="C1041" i="2"/>
  <c r="D1041" i="2"/>
  <c r="E1041" i="2"/>
  <c r="F1041" i="2"/>
  <c r="G1041" i="2"/>
  <c r="H1041" i="2"/>
  <c r="I1041" i="2"/>
  <c r="C1042" i="2"/>
  <c r="D1042" i="2"/>
  <c r="E1042" i="2"/>
  <c r="F1042" i="2"/>
  <c r="G1042" i="2"/>
  <c r="H1042" i="2"/>
  <c r="I1042" i="2"/>
  <c r="C1043" i="2"/>
  <c r="D1043" i="2"/>
  <c r="E1043" i="2"/>
  <c r="G1043" i="2" s="1"/>
  <c r="F1043" i="2"/>
  <c r="H1043" i="2"/>
  <c r="I1043" i="2"/>
  <c r="C1044" i="2"/>
  <c r="D1044" i="2"/>
  <c r="E1044" i="2"/>
  <c r="G1044" i="2" s="1"/>
  <c r="F1044" i="2"/>
  <c r="H1044" i="2"/>
  <c r="I1044" i="2"/>
  <c r="C1045" i="2"/>
  <c r="D1045" i="2"/>
  <c r="E1045" i="2"/>
  <c r="F1045" i="2"/>
  <c r="G1045" i="2"/>
  <c r="H1045" i="2"/>
  <c r="I1045" i="2"/>
  <c r="C1046" i="2"/>
  <c r="D1046" i="2"/>
  <c r="E1046" i="2"/>
  <c r="F1046" i="2"/>
  <c r="G1046" i="2"/>
  <c r="H1046" i="2"/>
  <c r="I1046" i="2"/>
  <c r="C1047" i="2"/>
  <c r="D1047" i="2"/>
  <c r="E1047" i="2"/>
  <c r="G1047" i="2" s="1"/>
  <c r="F1047" i="2"/>
  <c r="H1047" i="2"/>
  <c r="I1047" i="2"/>
  <c r="C1048" i="2"/>
  <c r="D1048" i="2"/>
  <c r="E1048" i="2"/>
  <c r="G1048" i="2" s="1"/>
  <c r="F1048" i="2"/>
  <c r="H1048" i="2"/>
  <c r="I1048" i="2"/>
  <c r="C1049" i="2"/>
  <c r="D1049" i="2"/>
  <c r="E1049" i="2"/>
  <c r="F1049" i="2"/>
  <c r="G1049" i="2"/>
  <c r="H1049" i="2"/>
  <c r="I1049" i="2"/>
  <c r="C1050" i="2"/>
  <c r="D1050" i="2"/>
  <c r="E1050" i="2"/>
  <c r="F1050" i="2"/>
  <c r="G1050" i="2"/>
  <c r="H1050" i="2"/>
  <c r="I1050" i="2"/>
  <c r="C1051" i="2"/>
  <c r="D1051" i="2"/>
  <c r="E1051" i="2"/>
  <c r="G1051" i="2" s="1"/>
  <c r="F1051" i="2"/>
  <c r="H1051" i="2"/>
  <c r="I1051" i="2"/>
  <c r="C1052" i="2"/>
  <c r="D1052" i="2"/>
  <c r="E1052" i="2"/>
  <c r="G1052" i="2" s="1"/>
  <c r="F1052" i="2"/>
  <c r="H1052" i="2"/>
  <c r="I1052" i="2"/>
  <c r="C1053" i="2"/>
  <c r="D1053" i="2"/>
  <c r="E1053" i="2"/>
  <c r="F1053" i="2"/>
  <c r="G1053" i="2"/>
  <c r="H1053" i="2"/>
  <c r="I1053" i="2"/>
  <c r="C1054" i="2"/>
  <c r="D1054" i="2"/>
  <c r="E1054" i="2"/>
  <c r="F1054" i="2"/>
  <c r="G1054" i="2"/>
  <c r="H1054" i="2"/>
  <c r="I1054" i="2"/>
  <c r="C1055" i="2"/>
  <c r="D1055" i="2"/>
  <c r="E1055" i="2"/>
  <c r="G1055" i="2" s="1"/>
  <c r="F1055" i="2"/>
  <c r="H1055" i="2"/>
  <c r="I1055" i="2"/>
  <c r="C1056" i="2"/>
  <c r="D1056" i="2"/>
  <c r="E1056" i="2"/>
  <c r="G1056" i="2" s="1"/>
  <c r="F1056" i="2"/>
  <c r="H1056" i="2"/>
  <c r="I1056" i="2"/>
  <c r="C1057" i="2"/>
  <c r="D1057" i="2"/>
  <c r="E1057" i="2"/>
  <c r="F1057" i="2"/>
  <c r="G1057" i="2"/>
  <c r="H1057" i="2"/>
  <c r="I1057" i="2"/>
  <c r="C1058" i="2"/>
  <c r="D1058" i="2"/>
  <c r="E1058" i="2"/>
  <c r="F1058" i="2"/>
  <c r="G1058" i="2"/>
  <c r="H1058" i="2"/>
  <c r="I1058" i="2"/>
  <c r="C1059" i="2"/>
  <c r="D1059" i="2"/>
  <c r="E1059" i="2"/>
  <c r="G1059" i="2" s="1"/>
  <c r="F1059" i="2"/>
  <c r="H1059" i="2"/>
  <c r="I1059" i="2"/>
  <c r="C1060" i="2"/>
  <c r="D1060" i="2"/>
  <c r="E1060" i="2"/>
  <c r="G1060" i="2" s="1"/>
  <c r="F1060" i="2"/>
  <c r="H1060" i="2"/>
  <c r="I1060" i="2"/>
  <c r="C1061" i="2"/>
  <c r="D1061" i="2"/>
  <c r="E1061" i="2"/>
  <c r="F1061" i="2"/>
  <c r="G1061" i="2"/>
  <c r="H1061" i="2"/>
  <c r="I1061" i="2"/>
  <c r="C1062" i="2"/>
  <c r="D1062" i="2"/>
  <c r="E1062" i="2"/>
  <c r="F1062" i="2"/>
  <c r="G1062" i="2"/>
  <c r="H1062" i="2"/>
  <c r="I1062" i="2"/>
  <c r="C1063" i="2"/>
  <c r="D1063" i="2"/>
  <c r="E1063" i="2"/>
  <c r="G1063" i="2" s="1"/>
  <c r="F1063" i="2"/>
  <c r="H1063" i="2"/>
  <c r="I1063" i="2"/>
  <c r="C1064" i="2"/>
  <c r="D1064" i="2"/>
  <c r="E1064" i="2"/>
  <c r="G1064" i="2" s="1"/>
  <c r="F1064" i="2"/>
  <c r="H1064" i="2"/>
  <c r="I1064" i="2"/>
  <c r="C1065" i="2"/>
  <c r="D1065" i="2"/>
  <c r="E1065" i="2"/>
  <c r="F1065" i="2"/>
  <c r="G1065" i="2"/>
  <c r="H1065" i="2"/>
  <c r="I1065" i="2"/>
  <c r="C1066" i="2"/>
  <c r="D1066" i="2"/>
  <c r="E1066" i="2"/>
  <c r="F1066" i="2"/>
  <c r="G1066" i="2"/>
  <c r="H1066" i="2"/>
  <c r="I1066" i="2"/>
  <c r="C1067" i="2"/>
  <c r="D1067" i="2"/>
  <c r="E1067" i="2"/>
  <c r="G1067" i="2" s="1"/>
  <c r="F1067" i="2"/>
  <c r="H1067" i="2"/>
  <c r="I1067" i="2"/>
  <c r="C1068" i="2"/>
  <c r="D1068" i="2"/>
  <c r="E1068" i="2"/>
  <c r="G1068" i="2" s="1"/>
  <c r="F1068" i="2"/>
  <c r="H1068" i="2"/>
  <c r="I1068" i="2"/>
  <c r="C1069" i="2"/>
  <c r="D1069" i="2"/>
  <c r="E1069" i="2"/>
  <c r="F1069" i="2"/>
  <c r="G1069" i="2"/>
  <c r="H1069" i="2"/>
  <c r="I1069" i="2"/>
  <c r="C1070" i="2"/>
  <c r="D1070" i="2"/>
  <c r="E1070" i="2"/>
  <c r="F1070" i="2"/>
  <c r="G1070" i="2"/>
  <c r="H1070" i="2"/>
  <c r="I1070" i="2"/>
  <c r="C1071" i="2"/>
  <c r="D1071" i="2"/>
  <c r="E1071" i="2"/>
  <c r="G1071" i="2" s="1"/>
  <c r="F1071" i="2"/>
  <c r="H1071" i="2"/>
  <c r="I1071" i="2"/>
  <c r="C1072" i="2"/>
  <c r="D1072" i="2"/>
  <c r="E1072" i="2"/>
  <c r="G1072" i="2" s="1"/>
  <c r="F1072" i="2"/>
  <c r="H1072" i="2"/>
  <c r="I1072" i="2"/>
  <c r="C1073" i="2"/>
  <c r="D1073" i="2"/>
  <c r="E1073" i="2"/>
  <c r="F1073" i="2"/>
  <c r="G1073" i="2"/>
  <c r="H1073" i="2"/>
  <c r="I1073" i="2"/>
  <c r="C1074" i="2"/>
  <c r="D1074" i="2"/>
  <c r="E1074" i="2"/>
  <c r="F1074" i="2"/>
  <c r="G1074" i="2"/>
  <c r="H1074" i="2"/>
  <c r="I1074" i="2"/>
  <c r="C1075" i="2"/>
  <c r="D1075" i="2"/>
  <c r="E1075" i="2"/>
  <c r="G1075" i="2" s="1"/>
  <c r="F1075" i="2"/>
  <c r="H1075" i="2"/>
  <c r="I1075" i="2"/>
  <c r="C1076" i="2"/>
  <c r="D1076" i="2"/>
  <c r="E1076" i="2"/>
  <c r="G1076" i="2" s="1"/>
  <c r="F1076" i="2"/>
  <c r="H1076" i="2"/>
  <c r="I1076" i="2"/>
  <c r="C1077" i="2"/>
  <c r="D1077" i="2"/>
  <c r="E1077" i="2"/>
  <c r="F1077" i="2"/>
  <c r="G1077" i="2"/>
  <c r="H1077" i="2"/>
  <c r="I1077" i="2"/>
  <c r="C1078" i="2"/>
  <c r="D1078" i="2"/>
  <c r="E1078" i="2"/>
  <c r="F1078" i="2"/>
  <c r="G1078" i="2"/>
  <c r="H1078" i="2"/>
  <c r="I1078" i="2"/>
  <c r="C1079" i="2"/>
  <c r="D1079" i="2"/>
  <c r="E1079" i="2"/>
  <c r="G1079" i="2" s="1"/>
  <c r="F1079" i="2"/>
  <c r="H1079" i="2"/>
  <c r="I1079" i="2"/>
  <c r="C1080" i="2"/>
  <c r="D1080" i="2"/>
  <c r="E1080" i="2"/>
  <c r="G1080" i="2" s="1"/>
  <c r="F1080" i="2"/>
  <c r="H1080" i="2"/>
  <c r="I1080" i="2"/>
  <c r="C1081" i="2"/>
  <c r="D1081" i="2"/>
  <c r="E1081" i="2"/>
  <c r="F1081" i="2"/>
  <c r="G1081" i="2"/>
  <c r="H1081" i="2"/>
  <c r="I1081" i="2"/>
  <c r="C1082" i="2"/>
  <c r="D1082" i="2"/>
  <c r="E1082" i="2"/>
  <c r="F1082" i="2"/>
  <c r="G1082" i="2"/>
  <c r="H1082" i="2"/>
  <c r="I1082" i="2"/>
  <c r="C1083" i="2"/>
  <c r="D1083" i="2"/>
  <c r="E1083" i="2"/>
  <c r="G1083" i="2" s="1"/>
  <c r="F1083" i="2"/>
  <c r="H1083" i="2"/>
  <c r="I1083" i="2"/>
  <c r="C1084" i="2"/>
  <c r="D1084" i="2"/>
  <c r="E1084" i="2"/>
  <c r="G1084" i="2" s="1"/>
  <c r="F1084" i="2"/>
  <c r="H1084" i="2"/>
  <c r="I1084" i="2"/>
  <c r="C1085" i="2"/>
  <c r="D1085" i="2"/>
  <c r="E1085" i="2"/>
  <c r="F1085" i="2"/>
  <c r="G1085" i="2"/>
  <c r="H1085" i="2"/>
  <c r="I1085" i="2"/>
  <c r="C1086" i="2"/>
  <c r="D1086" i="2"/>
  <c r="E1086" i="2"/>
  <c r="F1086" i="2"/>
  <c r="G1086" i="2"/>
  <c r="H1086" i="2"/>
  <c r="I1086" i="2"/>
  <c r="C1087" i="2"/>
  <c r="D1087" i="2"/>
  <c r="E1087" i="2"/>
  <c r="G1087" i="2" s="1"/>
  <c r="F1087" i="2"/>
  <c r="H1087" i="2"/>
  <c r="I1087" i="2"/>
  <c r="C1088" i="2"/>
  <c r="D1088" i="2"/>
  <c r="E1088" i="2"/>
  <c r="G1088" i="2" s="1"/>
  <c r="F1088" i="2"/>
  <c r="H1088" i="2"/>
  <c r="I1088" i="2"/>
  <c r="C1089" i="2"/>
  <c r="D1089" i="2"/>
  <c r="E1089" i="2"/>
  <c r="F1089" i="2"/>
  <c r="G1089" i="2"/>
  <c r="H1089" i="2"/>
  <c r="I1089" i="2"/>
  <c r="C1090" i="2"/>
  <c r="D1090" i="2"/>
  <c r="E1090" i="2"/>
  <c r="F1090" i="2"/>
  <c r="G1090" i="2"/>
  <c r="H1090" i="2"/>
  <c r="I1090" i="2"/>
  <c r="C1091" i="2"/>
  <c r="D1091" i="2"/>
  <c r="E1091" i="2"/>
  <c r="G1091" i="2" s="1"/>
  <c r="F1091" i="2"/>
  <c r="H1091" i="2"/>
  <c r="I1091" i="2"/>
  <c r="C1092" i="2"/>
  <c r="D1092" i="2"/>
  <c r="E1092" i="2"/>
  <c r="G1092" i="2" s="1"/>
  <c r="F1092" i="2"/>
  <c r="H1092" i="2"/>
  <c r="I1092" i="2"/>
  <c r="C1093" i="2"/>
  <c r="D1093" i="2"/>
  <c r="E1093" i="2"/>
  <c r="F1093" i="2"/>
  <c r="G1093" i="2"/>
  <c r="H1093" i="2"/>
  <c r="I1093" i="2"/>
  <c r="C1094" i="2"/>
  <c r="D1094" i="2"/>
  <c r="E1094" i="2"/>
  <c r="F1094" i="2"/>
  <c r="G1094" i="2"/>
  <c r="H1094" i="2"/>
  <c r="I1094" i="2"/>
  <c r="C1095" i="2"/>
  <c r="D1095" i="2"/>
  <c r="E1095" i="2"/>
  <c r="G1095" i="2" s="1"/>
  <c r="F1095" i="2"/>
  <c r="H1095" i="2"/>
  <c r="I1095" i="2"/>
  <c r="C1096" i="2"/>
  <c r="D1096" i="2"/>
  <c r="E1096" i="2"/>
  <c r="G1096" i="2" s="1"/>
  <c r="F1096" i="2"/>
  <c r="H1096" i="2"/>
  <c r="I1096" i="2"/>
  <c r="C1097" i="2"/>
  <c r="D1097" i="2"/>
  <c r="E1097" i="2"/>
  <c r="F1097" i="2"/>
  <c r="G1097" i="2"/>
  <c r="H1097" i="2"/>
  <c r="I1097" i="2"/>
  <c r="C1098" i="2"/>
  <c r="D1098" i="2"/>
  <c r="E1098" i="2"/>
  <c r="F1098" i="2"/>
  <c r="G1098" i="2"/>
  <c r="H1098" i="2"/>
  <c r="I1098" i="2"/>
  <c r="C1099" i="2"/>
  <c r="D1099" i="2"/>
  <c r="E1099" i="2"/>
  <c r="G1099" i="2" s="1"/>
  <c r="F1099" i="2"/>
  <c r="H1099" i="2"/>
  <c r="I1099" i="2"/>
  <c r="C1100" i="2"/>
  <c r="D1100" i="2"/>
  <c r="E1100" i="2"/>
  <c r="G1100" i="2" s="1"/>
  <c r="F1100" i="2"/>
  <c r="H1100" i="2"/>
  <c r="I1100" i="2"/>
  <c r="C1101" i="2"/>
  <c r="D1101" i="2"/>
  <c r="E1101" i="2"/>
  <c r="F1101" i="2"/>
  <c r="G1101" i="2"/>
  <c r="H1101" i="2"/>
  <c r="I1101" i="2"/>
  <c r="C1102" i="2"/>
  <c r="D1102" i="2"/>
  <c r="E1102" i="2"/>
  <c r="F1102" i="2"/>
  <c r="G1102" i="2"/>
  <c r="H1102" i="2"/>
  <c r="I1102" i="2"/>
  <c r="C1103" i="2"/>
  <c r="D1103" i="2"/>
  <c r="E1103" i="2"/>
  <c r="G1103" i="2" s="1"/>
  <c r="F1103" i="2"/>
  <c r="H1103" i="2"/>
  <c r="I1103" i="2"/>
  <c r="C1104" i="2"/>
  <c r="D1104" i="2"/>
  <c r="E1104" i="2"/>
  <c r="G1104" i="2" s="1"/>
  <c r="F1104" i="2"/>
  <c r="H1104" i="2"/>
  <c r="I1104" i="2"/>
  <c r="C1105" i="2"/>
  <c r="D1105" i="2"/>
  <c r="E1105" i="2"/>
  <c r="F1105" i="2"/>
  <c r="G1105" i="2"/>
  <c r="H1105" i="2"/>
  <c r="I1105" i="2"/>
  <c r="C1106" i="2"/>
  <c r="D1106" i="2"/>
  <c r="E1106" i="2"/>
  <c r="F1106" i="2"/>
  <c r="G1106" i="2"/>
  <c r="H1106" i="2"/>
  <c r="I1106" i="2"/>
  <c r="C1107" i="2"/>
  <c r="D1107" i="2"/>
  <c r="E1107" i="2"/>
  <c r="G1107" i="2" s="1"/>
  <c r="F1107" i="2"/>
  <c r="H1107" i="2"/>
  <c r="I1107" i="2"/>
  <c r="C1108" i="2"/>
  <c r="D1108" i="2"/>
  <c r="E1108" i="2"/>
  <c r="G1108" i="2" s="1"/>
  <c r="F1108" i="2"/>
  <c r="H1108" i="2"/>
  <c r="I1108" i="2"/>
  <c r="C1109" i="2"/>
  <c r="D1109" i="2"/>
  <c r="E1109" i="2"/>
  <c r="F1109" i="2"/>
  <c r="G1109" i="2"/>
  <c r="H1109" i="2"/>
  <c r="I1109" i="2"/>
  <c r="C1110" i="2"/>
  <c r="D1110" i="2"/>
  <c r="E1110" i="2"/>
  <c r="F1110" i="2"/>
  <c r="G1110" i="2"/>
  <c r="H1110" i="2"/>
  <c r="I1110" i="2"/>
  <c r="C1111" i="2"/>
  <c r="D1111" i="2"/>
  <c r="E1111" i="2"/>
  <c r="G1111" i="2" s="1"/>
  <c r="F1111" i="2"/>
  <c r="H1111" i="2"/>
  <c r="I1111" i="2"/>
  <c r="C1112" i="2"/>
  <c r="D1112" i="2"/>
  <c r="E1112" i="2"/>
  <c r="G1112" i="2" s="1"/>
  <c r="F1112" i="2"/>
  <c r="H1112" i="2"/>
  <c r="I1112" i="2"/>
  <c r="C1113" i="2"/>
  <c r="D1113" i="2"/>
  <c r="E1113" i="2"/>
  <c r="F1113" i="2"/>
  <c r="G1113" i="2"/>
  <c r="H1113" i="2"/>
  <c r="I1113" i="2"/>
  <c r="C1114" i="2"/>
  <c r="D1114" i="2"/>
  <c r="E1114" i="2"/>
  <c r="F1114" i="2"/>
  <c r="G1114" i="2"/>
  <c r="H1114" i="2"/>
  <c r="I1114" i="2"/>
  <c r="C1115" i="2"/>
  <c r="D1115" i="2"/>
  <c r="E1115" i="2"/>
  <c r="G1115" i="2" s="1"/>
  <c r="F1115" i="2"/>
  <c r="H1115" i="2"/>
  <c r="I1115" i="2"/>
  <c r="C1116" i="2"/>
  <c r="D1116" i="2"/>
  <c r="E1116" i="2"/>
  <c r="G1116" i="2" s="1"/>
  <c r="F1116" i="2"/>
  <c r="H1116" i="2"/>
  <c r="I1116" i="2"/>
  <c r="C1117" i="2"/>
  <c r="D1117" i="2"/>
  <c r="E1117" i="2"/>
  <c r="F1117" i="2"/>
  <c r="G1117" i="2"/>
  <c r="H1117" i="2"/>
  <c r="I1117" i="2"/>
  <c r="C1118" i="2"/>
  <c r="D1118" i="2"/>
  <c r="E1118" i="2"/>
  <c r="F1118" i="2"/>
  <c r="G1118" i="2"/>
  <c r="H1118" i="2"/>
  <c r="I1118" i="2"/>
  <c r="C1119" i="2"/>
  <c r="D1119" i="2"/>
  <c r="E1119" i="2"/>
  <c r="G1119" i="2" s="1"/>
  <c r="F1119" i="2"/>
  <c r="H1119" i="2"/>
  <c r="I1119" i="2"/>
  <c r="C1120" i="2"/>
  <c r="D1120" i="2"/>
  <c r="E1120" i="2"/>
  <c r="G1120" i="2" s="1"/>
  <c r="F1120" i="2"/>
  <c r="H1120" i="2"/>
  <c r="I1120" i="2"/>
  <c r="C1121" i="2"/>
  <c r="D1121" i="2"/>
  <c r="E1121" i="2"/>
  <c r="F1121" i="2"/>
  <c r="G1121" i="2"/>
  <c r="H1121" i="2"/>
  <c r="I1121" i="2"/>
  <c r="C1122" i="2"/>
  <c r="D1122" i="2"/>
  <c r="E1122" i="2"/>
  <c r="F1122" i="2"/>
  <c r="G1122" i="2"/>
  <c r="H1122" i="2"/>
  <c r="I1122" i="2"/>
  <c r="C1123" i="2"/>
  <c r="D1123" i="2"/>
  <c r="E1123" i="2"/>
  <c r="G1123" i="2" s="1"/>
  <c r="F1123" i="2"/>
  <c r="H1123" i="2"/>
  <c r="I1123" i="2"/>
  <c r="C1124" i="2"/>
  <c r="D1124" i="2"/>
  <c r="E1124" i="2"/>
  <c r="G1124" i="2" s="1"/>
  <c r="F1124" i="2"/>
  <c r="H1124" i="2"/>
  <c r="I1124" i="2"/>
  <c r="C1125" i="2"/>
  <c r="D1125" i="2"/>
  <c r="E1125" i="2"/>
  <c r="F1125" i="2"/>
  <c r="G1125" i="2"/>
  <c r="H1125" i="2"/>
  <c r="I1125" i="2"/>
  <c r="C1126" i="2"/>
  <c r="D1126" i="2"/>
  <c r="E1126" i="2"/>
  <c r="F1126" i="2"/>
  <c r="G1126" i="2"/>
  <c r="H1126" i="2"/>
  <c r="I1126" i="2"/>
  <c r="C1127" i="2"/>
  <c r="D1127" i="2"/>
  <c r="E1127" i="2"/>
  <c r="G1127" i="2" s="1"/>
  <c r="F1127" i="2"/>
  <c r="H1127" i="2"/>
  <c r="I1127" i="2"/>
  <c r="C1128" i="2"/>
  <c r="D1128" i="2"/>
  <c r="E1128" i="2"/>
  <c r="G1128" i="2" s="1"/>
  <c r="F1128" i="2"/>
  <c r="H1128" i="2"/>
  <c r="I1128" i="2"/>
  <c r="C1129" i="2"/>
  <c r="D1129" i="2"/>
  <c r="E1129" i="2"/>
  <c r="F1129" i="2"/>
  <c r="G1129" i="2"/>
  <c r="H1129" i="2"/>
  <c r="I1129" i="2"/>
  <c r="C1130" i="2"/>
  <c r="D1130" i="2"/>
  <c r="E1130" i="2"/>
  <c r="F1130" i="2"/>
  <c r="G1130" i="2"/>
  <c r="H1130" i="2"/>
  <c r="I1130" i="2"/>
  <c r="C1131" i="2"/>
  <c r="D1131" i="2"/>
  <c r="E1131" i="2"/>
  <c r="G1131" i="2" s="1"/>
  <c r="F1131" i="2"/>
  <c r="H1131" i="2"/>
  <c r="I1131" i="2"/>
  <c r="C1132" i="2"/>
  <c r="D1132" i="2"/>
  <c r="E1132" i="2"/>
  <c r="G1132" i="2" s="1"/>
  <c r="F1132" i="2"/>
  <c r="H1132" i="2"/>
  <c r="I1132" i="2"/>
  <c r="C1133" i="2"/>
  <c r="D1133" i="2"/>
  <c r="E1133" i="2"/>
  <c r="F1133" i="2"/>
  <c r="G1133" i="2"/>
  <c r="H1133" i="2"/>
  <c r="I1133" i="2"/>
  <c r="C1134" i="2"/>
  <c r="D1134" i="2"/>
  <c r="E1134" i="2"/>
  <c r="F1134" i="2"/>
  <c r="G1134" i="2"/>
  <c r="H1134" i="2"/>
  <c r="I1134" i="2"/>
  <c r="C1135" i="2"/>
  <c r="D1135" i="2"/>
  <c r="E1135" i="2"/>
  <c r="G1135" i="2" s="1"/>
  <c r="F1135" i="2"/>
  <c r="H1135" i="2"/>
  <c r="I1135" i="2"/>
  <c r="C1136" i="2"/>
  <c r="D1136" i="2"/>
  <c r="E1136" i="2"/>
  <c r="G1136" i="2" s="1"/>
  <c r="F1136" i="2"/>
  <c r="H1136" i="2"/>
  <c r="I1136" i="2"/>
  <c r="C1137" i="2"/>
  <c r="D1137" i="2"/>
  <c r="E1137" i="2"/>
  <c r="F1137" i="2"/>
  <c r="G1137" i="2"/>
  <c r="H1137" i="2"/>
  <c r="I1137" i="2"/>
  <c r="C1138" i="2"/>
  <c r="D1138" i="2"/>
  <c r="E1138" i="2"/>
  <c r="F1138" i="2"/>
  <c r="G1138" i="2"/>
  <c r="H1138" i="2"/>
  <c r="I1138" i="2"/>
  <c r="C1139" i="2"/>
  <c r="D1139" i="2"/>
  <c r="E1139" i="2"/>
  <c r="G1139" i="2" s="1"/>
  <c r="F1139" i="2"/>
  <c r="H1139" i="2"/>
  <c r="I1139" i="2"/>
  <c r="C1140" i="2"/>
  <c r="D1140" i="2"/>
  <c r="E1140" i="2"/>
  <c r="G1140" i="2" s="1"/>
  <c r="F1140" i="2"/>
  <c r="H1140" i="2"/>
  <c r="I1140" i="2"/>
  <c r="C1141" i="2"/>
  <c r="D1141" i="2"/>
  <c r="E1141" i="2"/>
  <c r="F1141" i="2"/>
  <c r="G1141" i="2"/>
  <c r="H1141" i="2"/>
  <c r="I1141" i="2"/>
  <c r="C1142" i="2"/>
  <c r="D1142" i="2"/>
  <c r="E1142" i="2"/>
  <c r="F1142" i="2"/>
  <c r="G1142" i="2"/>
  <c r="H1142" i="2"/>
  <c r="I1142" i="2"/>
  <c r="C1143" i="2"/>
  <c r="D1143" i="2"/>
  <c r="E1143" i="2"/>
  <c r="G1143" i="2" s="1"/>
  <c r="F1143" i="2"/>
  <c r="H1143" i="2"/>
  <c r="I1143" i="2"/>
  <c r="C1144" i="2"/>
  <c r="D1144" i="2"/>
  <c r="E1144" i="2"/>
  <c r="G1144" i="2" s="1"/>
  <c r="F1144" i="2"/>
  <c r="H1144" i="2"/>
  <c r="I1144" i="2"/>
  <c r="C1145" i="2"/>
  <c r="D1145" i="2"/>
  <c r="E1145" i="2"/>
  <c r="F1145" i="2"/>
  <c r="G1145" i="2"/>
  <c r="H1145" i="2"/>
  <c r="I1145" i="2"/>
  <c r="C1146" i="2"/>
  <c r="D1146" i="2"/>
  <c r="E1146" i="2"/>
  <c r="F1146" i="2"/>
  <c r="G1146" i="2"/>
  <c r="H1146" i="2"/>
  <c r="I1146" i="2"/>
  <c r="C1147" i="2"/>
  <c r="D1147" i="2"/>
  <c r="E1147" i="2"/>
  <c r="G1147" i="2" s="1"/>
  <c r="F1147" i="2"/>
  <c r="H1147" i="2"/>
  <c r="I1147" i="2"/>
  <c r="C1148" i="2"/>
  <c r="D1148" i="2"/>
  <c r="E1148" i="2"/>
  <c r="G1148" i="2" s="1"/>
  <c r="F1148" i="2"/>
  <c r="H1148" i="2"/>
  <c r="I1148" i="2"/>
  <c r="C1149" i="2"/>
  <c r="D1149" i="2"/>
  <c r="E1149" i="2"/>
  <c r="F1149" i="2"/>
  <c r="G1149" i="2"/>
  <c r="H1149" i="2"/>
  <c r="I1149" i="2"/>
  <c r="C1150" i="2"/>
  <c r="D1150" i="2"/>
  <c r="E1150" i="2"/>
  <c r="F1150" i="2"/>
  <c r="G1150" i="2"/>
  <c r="H1150" i="2"/>
  <c r="I1150" i="2"/>
  <c r="C1151" i="2"/>
  <c r="D1151" i="2"/>
  <c r="E1151" i="2"/>
  <c r="G1151" i="2" s="1"/>
  <c r="F1151" i="2"/>
  <c r="H1151" i="2"/>
  <c r="I1151" i="2"/>
  <c r="C1152" i="2"/>
  <c r="D1152" i="2"/>
  <c r="E1152" i="2"/>
  <c r="G1152" i="2" s="1"/>
  <c r="F1152" i="2"/>
  <c r="H1152" i="2"/>
  <c r="I1152" i="2"/>
  <c r="C1153" i="2"/>
  <c r="D1153" i="2"/>
  <c r="E1153" i="2"/>
  <c r="F1153" i="2"/>
  <c r="G1153" i="2"/>
  <c r="H1153" i="2"/>
  <c r="I1153" i="2"/>
  <c r="C1154" i="2"/>
  <c r="D1154" i="2"/>
  <c r="E1154" i="2"/>
  <c r="F1154" i="2"/>
  <c r="G1154" i="2"/>
  <c r="H1154" i="2"/>
  <c r="I1154" i="2"/>
  <c r="C1155" i="2"/>
  <c r="D1155" i="2"/>
  <c r="E1155" i="2"/>
  <c r="G1155" i="2" s="1"/>
  <c r="F1155" i="2"/>
  <c r="H1155" i="2"/>
  <c r="I1155" i="2"/>
  <c r="C1156" i="2"/>
  <c r="D1156" i="2"/>
  <c r="E1156" i="2"/>
  <c r="G1156" i="2" s="1"/>
  <c r="F1156" i="2"/>
  <c r="H1156" i="2"/>
  <c r="I1156" i="2"/>
  <c r="C1157" i="2"/>
  <c r="D1157" i="2"/>
  <c r="E1157" i="2"/>
  <c r="F1157" i="2"/>
  <c r="G1157" i="2"/>
  <c r="H1157" i="2"/>
  <c r="I1157" i="2"/>
  <c r="C1158" i="2"/>
  <c r="D1158" i="2"/>
  <c r="E1158" i="2"/>
  <c r="F1158" i="2"/>
  <c r="G1158" i="2"/>
  <c r="H1158" i="2"/>
  <c r="I1158" i="2"/>
  <c r="C1159" i="2"/>
  <c r="D1159" i="2"/>
  <c r="E1159" i="2"/>
  <c r="G1159" i="2" s="1"/>
  <c r="F1159" i="2"/>
  <c r="H1159" i="2"/>
  <c r="I1159" i="2"/>
  <c r="C1160" i="2"/>
  <c r="D1160" i="2"/>
  <c r="E1160" i="2"/>
  <c r="G1160" i="2" s="1"/>
  <c r="F1160" i="2"/>
  <c r="H1160" i="2"/>
  <c r="I1160" i="2"/>
  <c r="C1161" i="2"/>
  <c r="D1161" i="2"/>
  <c r="E1161" i="2"/>
  <c r="F1161" i="2"/>
  <c r="G1161" i="2"/>
  <c r="H1161" i="2"/>
  <c r="I1161" i="2"/>
  <c r="C1162" i="2"/>
  <c r="D1162" i="2"/>
  <c r="E1162" i="2"/>
  <c r="F1162" i="2"/>
  <c r="G1162" i="2"/>
  <c r="H1162" i="2"/>
  <c r="I1162" i="2"/>
  <c r="C1163" i="2"/>
  <c r="D1163" i="2"/>
  <c r="E1163" i="2"/>
  <c r="G1163" i="2" s="1"/>
  <c r="F1163" i="2"/>
  <c r="H1163" i="2"/>
  <c r="I1163" i="2"/>
  <c r="C1164" i="2"/>
  <c r="D1164" i="2"/>
  <c r="E1164" i="2"/>
  <c r="G1164" i="2" s="1"/>
  <c r="F1164" i="2"/>
  <c r="H1164" i="2"/>
  <c r="I1164" i="2"/>
  <c r="C1165" i="2"/>
  <c r="D1165" i="2"/>
  <c r="E1165" i="2"/>
  <c r="F1165" i="2"/>
  <c r="G1165" i="2"/>
  <c r="H1165" i="2"/>
  <c r="I1165" i="2"/>
  <c r="C1166" i="2"/>
  <c r="D1166" i="2"/>
  <c r="E1166" i="2"/>
  <c r="F1166" i="2"/>
  <c r="G1166" i="2"/>
  <c r="H1166" i="2"/>
  <c r="I1166" i="2"/>
  <c r="C1167" i="2"/>
  <c r="D1167" i="2"/>
  <c r="E1167" i="2"/>
  <c r="G1167" i="2" s="1"/>
  <c r="F1167" i="2"/>
  <c r="H1167" i="2"/>
  <c r="I1167" i="2"/>
  <c r="C1168" i="2"/>
  <c r="D1168" i="2"/>
  <c r="E1168" i="2"/>
  <c r="G1168" i="2" s="1"/>
  <c r="F1168" i="2"/>
  <c r="H1168" i="2"/>
  <c r="I1168" i="2"/>
  <c r="C1169" i="2"/>
  <c r="D1169" i="2"/>
  <c r="E1169" i="2"/>
  <c r="F1169" i="2"/>
  <c r="G1169" i="2"/>
  <c r="H1169" i="2"/>
  <c r="I1169" i="2"/>
  <c r="C1170" i="2"/>
  <c r="D1170" i="2"/>
  <c r="E1170" i="2"/>
  <c r="F1170" i="2"/>
  <c r="G1170" i="2"/>
  <c r="H1170" i="2"/>
  <c r="I1170" i="2"/>
  <c r="C1171" i="2"/>
  <c r="D1171" i="2"/>
  <c r="E1171" i="2"/>
  <c r="G1171" i="2" s="1"/>
  <c r="F1171" i="2"/>
  <c r="H1171" i="2"/>
  <c r="I1171" i="2"/>
  <c r="C1172" i="2"/>
  <c r="D1172" i="2"/>
  <c r="E1172" i="2"/>
  <c r="G1172" i="2" s="1"/>
  <c r="F1172" i="2"/>
  <c r="H1172" i="2"/>
  <c r="I1172" i="2"/>
  <c r="C1173" i="2"/>
  <c r="D1173" i="2"/>
  <c r="E1173" i="2"/>
  <c r="F1173" i="2"/>
  <c r="G1173" i="2"/>
  <c r="H1173" i="2"/>
  <c r="I1173" i="2"/>
  <c r="C1174" i="2"/>
  <c r="D1174" i="2"/>
  <c r="E1174" i="2"/>
  <c r="F1174" i="2"/>
  <c r="G1174" i="2"/>
  <c r="H1174" i="2"/>
  <c r="I1174" i="2"/>
  <c r="C1175" i="2"/>
  <c r="D1175" i="2"/>
  <c r="E1175" i="2"/>
  <c r="G1175" i="2" s="1"/>
  <c r="F1175" i="2"/>
  <c r="H1175" i="2"/>
  <c r="I1175" i="2"/>
  <c r="C1176" i="2"/>
  <c r="D1176" i="2"/>
  <c r="E1176" i="2"/>
  <c r="G1176" i="2" s="1"/>
  <c r="F1176" i="2"/>
  <c r="H1176" i="2"/>
  <c r="I1176" i="2"/>
  <c r="C1177" i="2"/>
  <c r="D1177" i="2"/>
  <c r="E1177" i="2"/>
  <c r="F1177" i="2"/>
  <c r="G1177" i="2"/>
  <c r="H1177" i="2"/>
  <c r="I1177" i="2"/>
  <c r="C1178" i="2"/>
  <c r="D1178" i="2"/>
  <c r="E1178" i="2"/>
  <c r="F1178" i="2"/>
  <c r="G1178" i="2"/>
  <c r="H1178" i="2"/>
  <c r="I1178" i="2"/>
  <c r="C1179" i="2"/>
  <c r="D1179" i="2"/>
  <c r="E1179" i="2"/>
  <c r="G1179" i="2" s="1"/>
  <c r="F1179" i="2"/>
  <c r="H1179" i="2"/>
  <c r="I1179" i="2"/>
  <c r="C1180" i="2"/>
  <c r="D1180" i="2"/>
  <c r="E1180" i="2"/>
  <c r="G1180" i="2" s="1"/>
  <c r="F1180" i="2"/>
  <c r="H1180" i="2"/>
  <c r="I1180" i="2"/>
  <c r="C1181" i="2"/>
  <c r="D1181" i="2"/>
  <c r="E1181" i="2"/>
  <c r="F1181" i="2"/>
  <c r="G1181" i="2"/>
  <c r="H1181" i="2"/>
  <c r="I1181" i="2"/>
  <c r="C1182" i="2"/>
  <c r="D1182" i="2"/>
  <c r="E1182" i="2"/>
  <c r="F1182" i="2"/>
  <c r="G1182" i="2"/>
  <c r="H1182" i="2"/>
  <c r="I1182" i="2"/>
  <c r="C1183" i="2"/>
  <c r="D1183" i="2"/>
  <c r="E1183" i="2"/>
  <c r="G1183" i="2" s="1"/>
  <c r="F1183" i="2"/>
  <c r="H1183" i="2"/>
  <c r="I1183" i="2"/>
  <c r="C1184" i="2"/>
  <c r="D1184" i="2"/>
  <c r="E1184" i="2"/>
  <c r="G1184" i="2" s="1"/>
  <c r="F1184" i="2"/>
  <c r="H1184" i="2"/>
  <c r="I1184" i="2"/>
  <c r="C1185" i="2"/>
  <c r="D1185" i="2"/>
  <c r="E1185" i="2"/>
  <c r="F1185" i="2"/>
  <c r="G1185" i="2"/>
  <c r="H1185" i="2"/>
  <c r="I1185" i="2"/>
  <c r="C1186" i="2"/>
  <c r="D1186" i="2"/>
  <c r="E1186" i="2"/>
  <c r="F1186" i="2"/>
  <c r="G1186" i="2"/>
  <c r="H1186" i="2"/>
  <c r="I1186" i="2"/>
  <c r="C1187" i="2"/>
  <c r="D1187" i="2"/>
  <c r="E1187" i="2"/>
  <c r="G1187" i="2" s="1"/>
  <c r="F1187" i="2"/>
  <c r="H1187" i="2"/>
  <c r="I1187" i="2"/>
  <c r="C1188" i="2"/>
  <c r="D1188" i="2"/>
  <c r="E1188" i="2"/>
  <c r="G1188" i="2" s="1"/>
  <c r="F1188" i="2"/>
  <c r="H1188" i="2"/>
  <c r="I1188" i="2"/>
  <c r="C1189" i="2"/>
  <c r="D1189" i="2"/>
  <c r="E1189" i="2"/>
  <c r="F1189" i="2"/>
  <c r="G1189" i="2"/>
  <c r="H1189" i="2"/>
  <c r="I1189" i="2"/>
  <c r="C1190" i="2"/>
  <c r="D1190" i="2"/>
  <c r="E1190" i="2"/>
  <c r="F1190" i="2"/>
  <c r="G1190" i="2"/>
  <c r="H1190" i="2"/>
  <c r="I1190" i="2"/>
  <c r="C1191" i="2"/>
  <c r="D1191" i="2"/>
  <c r="E1191" i="2"/>
  <c r="G1191" i="2" s="1"/>
  <c r="F1191" i="2"/>
  <c r="H1191" i="2"/>
  <c r="I1191" i="2"/>
  <c r="C1192" i="2"/>
  <c r="D1192" i="2"/>
  <c r="E1192" i="2"/>
  <c r="G1192" i="2" s="1"/>
  <c r="F1192" i="2"/>
  <c r="H1192" i="2"/>
  <c r="I1192" i="2"/>
  <c r="C1193" i="2"/>
  <c r="D1193" i="2"/>
  <c r="E1193" i="2"/>
  <c r="F1193" i="2"/>
  <c r="G1193" i="2"/>
  <c r="H1193" i="2"/>
  <c r="I1193" i="2"/>
  <c r="C1194" i="2"/>
  <c r="D1194" i="2"/>
  <c r="E1194" i="2"/>
  <c r="F1194" i="2"/>
  <c r="G1194" i="2"/>
  <c r="H1194" i="2"/>
  <c r="I1194" i="2"/>
  <c r="C1195" i="2"/>
  <c r="D1195" i="2"/>
  <c r="E1195" i="2"/>
  <c r="G1195" i="2" s="1"/>
  <c r="F1195" i="2"/>
  <c r="H1195" i="2"/>
  <c r="I1195" i="2"/>
  <c r="C1196" i="2"/>
  <c r="D1196" i="2"/>
  <c r="E1196" i="2"/>
  <c r="G1196" i="2" s="1"/>
  <c r="F1196" i="2"/>
  <c r="H1196" i="2"/>
  <c r="I1196" i="2"/>
  <c r="C1197" i="2"/>
  <c r="D1197" i="2"/>
  <c r="E1197" i="2"/>
  <c r="F1197" i="2"/>
  <c r="G1197" i="2"/>
  <c r="H1197" i="2"/>
  <c r="I1197" i="2"/>
  <c r="C1198" i="2"/>
  <c r="D1198" i="2"/>
  <c r="E1198" i="2"/>
  <c r="F1198" i="2"/>
  <c r="G1198" i="2"/>
  <c r="H1198" i="2"/>
  <c r="I1198" i="2"/>
  <c r="C1199" i="2"/>
  <c r="D1199" i="2"/>
  <c r="E1199" i="2"/>
  <c r="G1199" i="2" s="1"/>
  <c r="F1199" i="2"/>
  <c r="H1199" i="2"/>
  <c r="I1199" i="2"/>
  <c r="C1200" i="2"/>
  <c r="D1200" i="2"/>
  <c r="E1200" i="2"/>
  <c r="G1200" i="2" s="1"/>
  <c r="F1200" i="2"/>
  <c r="H1200" i="2"/>
  <c r="I1200" i="2"/>
  <c r="C1201" i="2"/>
  <c r="D1201" i="2"/>
  <c r="E1201" i="2"/>
  <c r="F1201" i="2"/>
  <c r="G1201" i="2"/>
  <c r="H1201" i="2"/>
  <c r="I1201" i="2"/>
  <c r="C1202" i="2"/>
  <c r="D1202" i="2"/>
  <c r="E1202" i="2"/>
  <c r="F1202" i="2"/>
  <c r="G1202" i="2"/>
  <c r="H1202" i="2"/>
  <c r="I1202" i="2"/>
  <c r="C1203" i="2"/>
  <c r="D1203" i="2"/>
  <c r="E1203" i="2"/>
  <c r="G1203" i="2" s="1"/>
  <c r="F1203" i="2"/>
  <c r="H1203" i="2"/>
  <c r="I1203" i="2"/>
  <c r="C1204" i="2"/>
  <c r="D1204" i="2"/>
  <c r="E1204" i="2"/>
  <c r="G1204" i="2" s="1"/>
  <c r="F1204" i="2"/>
  <c r="H1204" i="2"/>
  <c r="I1204" i="2"/>
  <c r="C1205" i="2"/>
  <c r="D1205" i="2"/>
  <c r="E1205" i="2"/>
  <c r="F1205" i="2"/>
  <c r="G1205" i="2"/>
  <c r="H1205" i="2"/>
  <c r="I1205" i="2"/>
  <c r="C1206" i="2"/>
  <c r="D1206" i="2"/>
  <c r="E1206" i="2"/>
  <c r="F1206" i="2"/>
  <c r="G1206" i="2"/>
  <c r="H1206" i="2"/>
  <c r="I1206" i="2"/>
  <c r="C1207" i="2"/>
  <c r="D1207" i="2"/>
  <c r="E1207" i="2"/>
  <c r="G1207" i="2" s="1"/>
  <c r="F1207" i="2"/>
  <c r="H1207" i="2"/>
  <c r="I1207" i="2"/>
  <c r="C1208" i="2"/>
  <c r="D1208" i="2"/>
  <c r="E1208" i="2"/>
  <c r="G1208" i="2" s="1"/>
  <c r="F1208" i="2"/>
  <c r="H1208" i="2"/>
  <c r="I1208" i="2"/>
  <c r="C1209" i="2"/>
  <c r="D1209" i="2"/>
  <c r="E1209" i="2"/>
  <c r="F1209" i="2"/>
  <c r="G1209" i="2"/>
  <c r="H1209" i="2"/>
  <c r="I1209" i="2"/>
  <c r="C1210" i="2"/>
  <c r="D1210" i="2"/>
  <c r="E1210" i="2"/>
  <c r="F1210" i="2"/>
  <c r="G1210" i="2"/>
  <c r="H1210" i="2"/>
  <c r="I1210" i="2"/>
  <c r="C1211" i="2"/>
  <c r="D1211" i="2"/>
  <c r="E1211" i="2"/>
  <c r="G1211" i="2" s="1"/>
  <c r="F1211" i="2"/>
  <c r="H1211" i="2"/>
  <c r="I1211" i="2"/>
  <c r="C1212" i="2"/>
  <c r="D1212" i="2"/>
  <c r="E1212" i="2"/>
  <c r="G1212" i="2" s="1"/>
  <c r="F1212" i="2"/>
  <c r="H1212" i="2"/>
  <c r="I1212" i="2"/>
  <c r="C1213" i="2"/>
  <c r="D1213" i="2"/>
  <c r="E1213" i="2"/>
  <c r="F1213" i="2"/>
  <c r="G1213" i="2"/>
  <c r="H1213" i="2"/>
  <c r="I1213" i="2"/>
  <c r="C1214" i="2"/>
  <c r="D1214" i="2"/>
  <c r="E1214" i="2"/>
  <c r="F1214" i="2"/>
  <c r="G1214" i="2"/>
  <c r="H1214" i="2"/>
  <c r="I1214" i="2"/>
  <c r="C1215" i="2"/>
  <c r="D1215" i="2"/>
  <c r="E1215" i="2"/>
  <c r="G1215" i="2" s="1"/>
  <c r="F1215" i="2"/>
  <c r="H1215" i="2"/>
  <c r="I1215" i="2"/>
  <c r="C1216" i="2"/>
  <c r="D1216" i="2"/>
  <c r="E1216" i="2"/>
  <c r="G1216" i="2" s="1"/>
  <c r="F1216" i="2"/>
  <c r="H1216" i="2"/>
  <c r="I1216" i="2"/>
  <c r="C1217" i="2"/>
  <c r="D1217" i="2"/>
  <c r="E1217" i="2"/>
  <c r="F1217" i="2"/>
  <c r="G1217" i="2"/>
  <c r="H1217" i="2"/>
  <c r="I1217" i="2"/>
  <c r="C1218" i="2"/>
  <c r="D1218" i="2"/>
  <c r="E1218" i="2"/>
  <c r="F1218" i="2"/>
  <c r="G1218" i="2"/>
  <c r="H1218" i="2"/>
  <c r="I1218" i="2"/>
  <c r="C1219" i="2"/>
  <c r="D1219" i="2"/>
  <c r="E1219" i="2"/>
  <c r="G1219" i="2" s="1"/>
  <c r="F1219" i="2"/>
  <c r="H1219" i="2"/>
  <c r="I1219" i="2"/>
  <c r="C1220" i="2"/>
  <c r="D1220" i="2"/>
  <c r="E1220" i="2"/>
  <c r="G1220" i="2" s="1"/>
  <c r="F1220" i="2"/>
  <c r="H1220" i="2"/>
  <c r="I1220" i="2"/>
  <c r="C1221" i="2"/>
  <c r="D1221" i="2"/>
  <c r="E1221" i="2"/>
  <c r="F1221" i="2"/>
  <c r="G1221" i="2"/>
  <c r="H1221" i="2"/>
  <c r="I1221" i="2"/>
  <c r="C1222" i="2"/>
  <c r="D1222" i="2"/>
  <c r="E1222" i="2"/>
  <c r="F1222" i="2"/>
  <c r="G1222" i="2"/>
  <c r="H1222" i="2"/>
  <c r="I1222" i="2"/>
  <c r="C1223" i="2"/>
  <c r="D1223" i="2"/>
  <c r="E1223" i="2"/>
  <c r="G1223" i="2" s="1"/>
  <c r="F1223" i="2"/>
  <c r="H1223" i="2"/>
  <c r="I1223" i="2"/>
  <c r="C1224" i="2"/>
  <c r="D1224" i="2"/>
  <c r="E1224" i="2"/>
  <c r="G1224" i="2" s="1"/>
  <c r="F1224" i="2"/>
  <c r="H1224" i="2"/>
  <c r="I1224" i="2"/>
  <c r="C1225" i="2"/>
  <c r="D1225" i="2"/>
  <c r="E1225" i="2"/>
  <c r="F1225" i="2"/>
  <c r="G1225" i="2"/>
  <c r="H1225" i="2"/>
  <c r="I1225" i="2"/>
  <c r="C1226" i="2"/>
  <c r="D1226" i="2"/>
  <c r="E1226" i="2"/>
  <c r="F1226" i="2"/>
  <c r="G1226" i="2"/>
  <c r="H1226" i="2"/>
  <c r="I1226" i="2"/>
  <c r="C1227" i="2"/>
  <c r="D1227" i="2"/>
  <c r="E1227" i="2"/>
  <c r="G1227" i="2" s="1"/>
  <c r="F1227" i="2"/>
  <c r="H1227" i="2"/>
  <c r="I1227" i="2"/>
  <c r="C1228" i="2"/>
  <c r="D1228" i="2"/>
  <c r="E1228" i="2"/>
  <c r="G1228" i="2" s="1"/>
  <c r="F1228" i="2"/>
  <c r="H1228" i="2"/>
  <c r="I1228" i="2"/>
  <c r="C1229" i="2"/>
  <c r="D1229" i="2"/>
  <c r="E1229" i="2"/>
  <c r="F1229" i="2"/>
  <c r="G1229" i="2"/>
  <c r="H1229" i="2"/>
  <c r="I1229" i="2"/>
  <c r="C1230" i="2"/>
  <c r="D1230" i="2"/>
  <c r="E1230" i="2"/>
  <c r="F1230" i="2"/>
  <c r="G1230" i="2"/>
  <c r="H1230" i="2"/>
  <c r="I1230" i="2"/>
  <c r="C1231" i="2"/>
  <c r="D1231" i="2"/>
  <c r="E1231" i="2"/>
  <c r="G1231" i="2" s="1"/>
  <c r="F1231" i="2"/>
  <c r="H1231" i="2"/>
  <c r="I1231" i="2"/>
  <c r="C1232" i="2"/>
  <c r="D1232" i="2"/>
  <c r="E1232" i="2"/>
  <c r="G1232" i="2" s="1"/>
  <c r="F1232" i="2"/>
  <c r="H1232" i="2"/>
  <c r="I1232" i="2"/>
  <c r="C1233" i="2"/>
  <c r="D1233" i="2"/>
  <c r="E1233" i="2"/>
  <c r="F1233" i="2"/>
  <c r="G1233" i="2"/>
  <c r="H1233" i="2"/>
  <c r="I1233" i="2"/>
  <c r="C1234" i="2"/>
  <c r="D1234" i="2"/>
  <c r="E1234" i="2"/>
  <c r="F1234" i="2"/>
  <c r="G1234" i="2"/>
  <c r="H1234" i="2"/>
  <c r="I1234" i="2"/>
  <c r="C1235" i="2"/>
  <c r="D1235" i="2"/>
  <c r="E1235" i="2"/>
  <c r="G1235" i="2" s="1"/>
  <c r="F1235" i="2"/>
  <c r="H1235" i="2"/>
  <c r="I1235" i="2"/>
  <c r="C1236" i="2"/>
  <c r="D1236" i="2"/>
  <c r="E1236" i="2"/>
  <c r="G1236" i="2" s="1"/>
  <c r="F1236" i="2"/>
  <c r="H1236" i="2"/>
  <c r="I1236" i="2"/>
  <c r="C1237" i="2"/>
  <c r="D1237" i="2"/>
  <c r="E1237" i="2"/>
  <c r="F1237" i="2"/>
  <c r="G1237" i="2"/>
  <c r="H1237" i="2"/>
  <c r="I1237" i="2"/>
  <c r="C1238" i="2"/>
  <c r="D1238" i="2"/>
  <c r="E1238" i="2"/>
  <c r="F1238" i="2"/>
  <c r="G1238" i="2"/>
  <c r="H1238" i="2"/>
  <c r="I1238" i="2"/>
  <c r="C1239" i="2"/>
  <c r="D1239" i="2"/>
  <c r="E1239" i="2"/>
  <c r="G1239" i="2" s="1"/>
  <c r="F1239" i="2"/>
  <c r="H1239" i="2"/>
  <c r="I1239" i="2"/>
  <c r="C1240" i="2"/>
  <c r="D1240" i="2"/>
  <c r="E1240" i="2"/>
  <c r="G1240" i="2" s="1"/>
  <c r="F1240" i="2"/>
  <c r="H1240" i="2"/>
  <c r="I1240" i="2"/>
  <c r="C1241" i="2"/>
  <c r="D1241" i="2"/>
  <c r="E1241" i="2"/>
  <c r="F1241" i="2"/>
  <c r="G1241" i="2"/>
  <c r="H1241" i="2"/>
  <c r="I1241" i="2"/>
  <c r="C1242" i="2"/>
  <c r="D1242" i="2"/>
  <c r="E1242" i="2"/>
  <c r="F1242" i="2"/>
  <c r="G1242" i="2"/>
  <c r="H1242" i="2"/>
  <c r="I1242" i="2"/>
  <c r="C1243" i="2"/>
  <c r="D1243" i="2"/>
  <c r="E1243" i="2"/>
  <c r="G1243" i="2" s="1"/>
  <c r="F1243" i="2"/>
  <c r="H1243" i="2"/>
  <c r="I1243" i="2"/>
  <c r="C1244" i="2"/>
  <c r="D1244" i="2"/>
  <c r="E1244" i="2"/>
  <c r="G1244" i="2" s="1"/>
  <c r="F1244" i="2"/>
  <c r="H1244" i="2"/>
  <c r="I1244" i="2"/>
  <c r="C1245" i="2"/>
  <c r="D1245" i="2"/>
  <c r="E1245" i="2"/>
  <c r="F1245" i="2"/>
  <c r="G1245" i="2"/>
  <c r="H1245" i="2"/>
  <c r="I1245" i="2"/>
  <c r="C1246" i="2"/>
  <c r="D1246" i="2"/>
  <c r="E1246" i="2"/>
  <c r="F1246" i="2"/>
  <c r="G1246" i="2"/>
  <c r="H1246" i="2"/>
  <c r="I1246" i="2"/>
  <c r="C1247" i="2"/>
  <c r="D1247" i="2"/>
  <c r="E1247" i="2"/>
  <c r="G1247" i="2" s="1"/>
  <c r="F1247" i="2"/>
  <c r="H1247" i="2"/>
  <c r="I1247" i="2"/>
  <c r="C1248" i="2"/>
  <c r="D1248" i="2"/>
  <c r="E1248" i="2"/>
  <c r="G1248" i="2" s="1"/>
  <c r="F1248" i="2"/>
  <c r="H1248" i="2"/>
  <c r="I1248" i="2"/>
  <c r="C1249" i="2"/>
  <c r="D1249" i="2"/>
  <c r="E1249" i="2"/>
  <c r="F1249" i="2"/>
  <c r="G1249" i="2"/>
  <c r="H1249" i="2"/>
  <c r="I1249" i="2"/>
  <c r="C1250" i="2"/>
  <c r="D1250" i="2"/>
  <c r="E1250" i="2"/>
  <c r="F1250" i="2"/>
  <c r="G1250" i="2"/>
  <c r="H1250" i="2"/>
  <c r="I1250" i="2"/>
  <c r="C1251" i="2"/>
  <c r="D1251" i="2"/>
  <c r="E1251" i="2"/>
  <c r="G1251" i="2" s="1"/>
  <c r="F1251" i="2"/>
  <c r="H1251" i="2"/>
  <c r="I1251" i="2"/>
  <c r="C1252" i="2"/>
  <c r="D1252" i="2"/>
  <c r="E1252" i="2"/>
  <c r="G1252" i="2" s="1"/>
  <c r="F1252" i="2"/>
  <c r="H1252" i="2"/>
  <c r="I1252" i="2"/>
  <c r="C1253" i="2"/>
  <c r="D1253" i="2"/>
  <c r="E1253" i="2"/>
  <c r="F1253" i="2"/>
  <c r="G1253" i="2"/>
  <c r="H1253" i="2"/>
  <c r="I1253" i="2"/>
  <c r="C1254" i="2"/>
  <c r="D1254" i="2"/>
  <c r="E1254" i="2"/>
  <c r="F1254" i="2"/>
  <c r="G1254" i="2"/>
  <c r="H1254" i="2"/>
  <c r="I1254" i="2"/>
  <c r="C1255" i="2"/>
  <c r="D1255" i="2"/>
  <c r="E1255" i="2"/>
  <c r="G1255" i="2" s="1"/>
  <c r="F1255" i="2"/>
  <c r="H1255" i="2"/>
  <c r="I1255" i="2"/>
  <c r="C1256" i="2"/>
  <c r="D1256" i="2"/>
  <c r="E1256" i="2"/>
  <c r="G1256" i="2" s="1"/>
  <c r="F1256" i="2"/>
  <c r="H1256" i="2"/>
  <c r="I1256" i="2"/>
  <c r="C1257" i="2"/>
  <c r="D1257" i="2"/>
  <c r="E1257" i="2"/>
  <c r="F1257" i="2"/>
  <c r="G1257" i="2"/>
  <c r="H1257" i="2"/>
  <c r="I1257" i="2"/>
  <c r="C1258" i="2"/>
  <c r="D1258" i="2"/>
  <c r="E1258" i="2"/>
  <c r="F1258" i="2"/>
  <c r="G1258" i="2"/>
  <c r="H1258" i="2"/>
  <c r="I1258" i="2"/>
  <c r="C1259" i="2"/>
  <c r="D1259" i="2"/>
  <c r="E1259" i="2"/>
  <c r="G1259" i="2" s="1"/>
  <c r="F1259" i="2"/>
  <c r="H1259" i="2"/>
  <c r="I1259" i="2"/>
  <c r="C1260" i="2"/>
  <c r="D1260" i="2"/>
  <c r="E1260" i="2"/>
  <c r="G1260" i="2" s="1"/>
  <c r="F1260" i="2"/>
  <c r="H1260" i="2"/>
  <c r="I1260" i="2"/>
  <c r="C1261" i="2"/>
  <c r="D1261" i="2"/>
  <c r="E1261" i="2"/>
  <c r="F1261" i="2"/>
  <c r="G1261" i="2"/>
  <c r="H1261" i="2"/>
  <c r="I1261" i="2"/>
  <c r="C1262" i="2"/>
  <c r="D1262" i="2"/>
  <c r="E1262" i="2"/>
  <c r="F1262" i="2"/>
  <c r="G1262" i="2"/>
  <c r="H1262" i="2"/>
  <c r="I1262" i="2"/>
  <c r="C1263" i="2"/>
  <c r="D1263" i="2"/>
  <c r="E1263" i="2"/>
  <c r="G1263" i="2" s="1"/>
  <c r="F1263" i="2"/>
  <c r="H1263" i="2"/>
  <c r="I1263" i="2"/>
  <c r="C1264" i="2"/>
  <c r="D1264" i="2"/>
  <c r="E1264" i="2"/>
  <c r="G1264" i="2" s="1"/>
  <c r="F1264" i="2"/>
  <c r="H1264" i="2"/>
  <c r="I1264" i="2"/>
  <c r="C1265" i="2"/>
  <c r="D1265" i="2"/>
  <c r="E1265" i="2"/>
  <c r="F1265" i="2"/>
  <c r="G1265" i="2"/>
  <c r="H1265" i="2"/>
  <c r="I1265" i="2"/>
  <c r="C1266" i="2"/>
  <c r="D1266" i="2"/>
  <c r="E1266" i="2"/>
  <c r="F1266" i="2"/>
  <c r="G1266" i="2"/>
  <c r="H1266" i="2"/>
  <c r="I1266" i="2"/>
  <c r="C1267" i="2"/>
  <c r="D1267" i="2"/>
  <c r="E1267" i="2"/>
  <c r="G1267" i="2" s="1"/>
  <c r="F1267" i="2"/>
  <c r="H1267" i="2"/>
  <c r="I1267" i="2"/>
  <c r="C1268" i="2"/>
  <c r="D1268" i="2"/>
  <c r="E1268" i="2"/>
  <c r="G1268" i="2" s="1"/>
  <c r="F1268" i="2"/>
  <c r="H1268" i="2"/>
  <c r="I1268" i="2"/>
  <c r="C1269" i="2"/>
  <c r="D1269" i="2"/>
  <c r="E1269" i="2"/>
  <c r="F1269" i="2"/>
  <c r="G1269" i="2"/>
  <c r="H1269" i="2"/>
  <c r="I1269" i="2"/>
  <c r="C1270" i="2"/>
  <c r="D1270" i="2"/>
  <c r="E1270" i="2"/>
  <c r="F1270" i="2"/>
  <c r="G1270" i="2"/>
  <c r="H1270" i="2"/>
  <c r="I1270" i="2"/>
  <c r="C1271" i="2"/>
  <c r="D1271" i="2"/>
  <c r="E1271" i="2"/>
  <c r="G1271" i="2" s="1"/>
  <c r="F1271" i="2"/>
  <c r="H1271" i="2"/>
  <c r="I1271" i="2"/>
  <c r="C1272" i="2"/>
  <c r="D1272" i="2"/>
  <c r="E1272" i="2"/>
  <c r="G1272" i="2" s="1"/>
  <c r="F1272" i="2"/>
  <c r="H1272" i="2"/>
  <c r="I1272" i="2"/>
  <c r="C1273" i="2"/>
  <c r="D1273" i="2"/>
  <c r="E1273" i="2"/>
  <c r="F1273" i="2"/>
  <c r="G1273" i="2"/>
  <c r="H1273" i="2"/>
  <c r="I1273" i="2"/>
  <c r="C1274" i="2"/>
  <c r="D1274" i="2"/>
  <c r="E1274" i="2"/>
  <c r="F1274" i="2"/>
  <c r="G1274" i="2"/>
  <c r="H1274" i="2"/>
  <c r="I1274" i="2"/>
  <c r="C1275" i="2"/>
  <c r="D1275" i="2"/>
  <c r="E1275" i="2"/>
  <c r="G1275" i="2" s="1"/>
  <c r="F1275" i="2"/>
  <c r="H1275" i="2"/>
  <c r="I1275" i="2"/>
  <c r="C1276" i="2"/>
  <c r="D1276" i="2"/>
  <c r="E1276" i="2"/>
  <c r="G1276" i="2" s="1"/>
  <c r="F1276" i="2"/>
  <c r="H1276" i="2"/>
  <c r="I1276" i="2"/>
  <c r="C1277" i="2"/>
  <c r="D1277" i="2"/>
  <c r="E1277" i="2"/>
  <c r="F1277" i="2"/>
  <c r="G1277" i="2"/>
  <c r="H1277" i="2"/>
  <c r="I1277" i="2"/>
  <c r="C1278" i="2"/>
  <c r="D1278" i="2"/>
  <c r="E1278" i="2"/>
  <c r="F1278" i="2"/>
  <c r="G1278" i="2"/>
  <c r="H1278" i="2"/>
  <c r="I1278" i="2"/>
  <c r="C1279" i="2"/>
  <c r="D1279" i="2"/>
  <c r="E1279" i="2"/>
  <c r="G1279" i="2" s="1"/>
  <c r="F1279" i="2"/>
  <c r="H1279" i="2"/>
  <c r="I1279" i="2"/>
  <c r="C1280" i="2"/>
  <c r="D1280" i="2"/>
  <c r="E1280" i="2"/>
  <c r="G1280" i="2" s="1"/>
  <c r="F1280" i="2"/>
  <c r="H1280" i="2"/>
  <c r="I1280" i="2"/>
  <c r="C1281" i="2"/>
  <c r="D1281" i="2"/>
  <c r="E1281" i="2"/>
  <c r="F1281" i="2"/>
  <c r="G1281" i="2"/>
  <c r="H1281" i="2"/>
  <c r="I1281" i="2"/>
  <c r="C1282" i="2"/>
  <c r="D1282" i="2"/>
  <c r="E1282" i="2"/>
  <c r="F1282" i="2"/>
  <c r="G1282" i="2"/>
  <c r="H1282" i="2"/>
  <c r="I1282" i="2"/>
  <c r="C1283" i="2"/>
  <c r="D1283" i="2"/>
  <c r="E1283" i="2"/>
  <c r="G1283" i="2" s="1"/>
  <c r="F1283" i="2"/>
  <c r="H1283" i="2"/>
  <c r="I1283" i="2"/>
  <c r="C1284" i="2"/>
  <c r="D1284" i="2"/>
  <c r="E1284" i="2"/>
  <c r="G1284" i="2" s="1"/>
  <c r="F1284" i="2"/>
  <c r="H1284" i="2"/>
  <c r="I1284" i="2"/>
  <c r="C1285" i="2"/>
  <c r="D1285" i="2"/>
  <c r="E1285" i="2"/>
  <c r="F1285" i="2"/>
  <c r="G1285" i="2"/>
  <c r="H1285" i="2"/>
  <c r="I1285" i="2"/>
  <c r="C1286" i="2"/>
  <c r="D1286" i="2"/>
  <c r="E1286" i="2"/>
  <c r="F1286" i="2"/>
  <c r="G1286" i="2"/>
  <c r="H1286" i="2"/>
  <c r="I1286" i="2"/>
  <c r="C1287" i="2"/>
  <c r="D1287" i="2"/>
  <c r="E1287" i="2"/>
  <c r="G1287" i="2" s="1"/>
  <c r="F1287" i="2"/>
  <c r="H1287" i="2"/>
  <c r="I1287" i="2"/>
  <c r="C1288" i="2"/>
  <c r="D1288" i="2"/>
  <c r="E1288" i="2"/>
  <c r="G1288" i="2" s="1"/>
  <c r="F1288" i="2"/>
  <c r="H1288" i="2"/>
  <c r="I1288" i="2"/>
  <c r="C1289" i="2"/>
  <c r="D1289" i="2"/>
  <c r="E1289" i="2"/>
  <c r="F1289" i="2"/>
  <c r="G1289" i="2"/>
  <c r="H1289" i="2"/>
  <c r="I1289" i="2"/>
  <c r="C1290" i="2"/>
  <c r="D1290" i="2"/>
  <c r="E1290" i="2"/>
  <c r="F1290" i="2"/>
  <c r="G1290" i="2"/>
  <c r="H1290" i="2"/>
  <c r="I1290" i="2"/>
  <c r="C1291" i="2"/>
  <c r="D1291" i="2"/>
  <c r="E1291" i="2"/>
  <c r="G1291" i="2" s="1"/>
  <c r="F1291" i="2"/>
  <c r="H1291" i="2"/>
  <c r="I1291" i="2"/>
  <c r="C1292" i="2"/>
  <c r="D1292" i="2"/>
  <c r="E1292" i="2"/>
  <c r="G1292" i="2" s="1"/>
  <c r="F1292" i="2"/>
  <c r="H1292" i="2"/>
  <c r="I1292" i="2"/>
  <c r="C1293" i="2"/>
  <c r="D1293" i="2"/>
  <c r="E1293" i="2"/>
  <c r="F1293" i="2"/>
  <c r="G1293" i="2"/>
  <c r="H1293" i="2"/>
  <c r="I1293" i="2"/>
  <c r="C1294" i="2"/>
  <c r="D1294" i="2"/>
  <c r="E1294" i="2"/>
  <c r="F1294" i="2"/>
  <c r="G1294" i="2"/>
  <c r="H1294" i="2"/>
  <c r="I1294" i="2"/>
  <c r="C1295" i="2"/>
  <c r="D1295" i="2"/>
  <c r="E1295" i="2"/>
  <c r="G1295" i="2" s="1"/>
  <c r="F1295" i="2"/>
  <c r="H1295" i="2"/>
  <c r="I1295" i="2"/>
  <c r="C1296" i="2"/>
  <c r="D1296" i="2"/>
  <c r="E1296" i="2"/>
  <c r="G1296" i="2" s="1"/>
  <c r="F1296" i="2"/>
  <c r="H1296" i="2"/>
  <c r="I1296" i="2"/>
  <c r="C1297" i="2"/>
  <c r="D1297" i="2"/>
  <c r="E1297" i="2"/>
  <c r="F1297" i="2"/>
  <c r="G1297" i="2"/>
  <c r="H1297" i="2"/>
  <c r="I1297" i="2"/>
  <c r="C1298" i="2"/>
  <c r="D1298" i="2"/>
  <c r="E1298" i="2"/>
  <c r="F1298" i="2"/>
  <c r="G1298" i="2"/>
  <c r="H1298" i="2"/>
  <c r="I1298" i="2"/>
  <c r="C1299" i="2"/>
  <c r="D1299" i="2"/>
  <c r="E1299" i="2"/>
  <c r="G1299" i="2" s="1"/>
  <c r="F1299" i="2"/>
  <c r="H1299" i="2"/>
  <c r="I1299" i="2"/>
  <c r="C1300" i="2"/>
  <c r="D1300" i="2"/>
  <c r="E1300" i="2"/>
  <c r="G1300" i="2" s="1"/>
  <c r="F1300" i="2"/>
  <c r="H1300" i="2"/>
  <c r="I1300" i="2"/>
  <c r="C1301" i="2"/>
  <c r="D1301" i="2"/>
  <c r="E1301" i="2"/>
  <c r="F1301" i="2"/>
  <c r="G1301" i="2"/>
  <c r="H1301" i="2"/>
  <c r="I1301" i="2"/>
  <c r="C1302" i="2"/>
  <c r="D1302" i="2"/>
  <c r="E1302" i="2"/>
  <c r="F1302" i="2"/>
  <c r="G1302" i="2"/>
  <c r="H1302" i="2"/>
  <c r="I1302" i="2"/>
  <c r="C1303" i="2"/>
  <c r="D1303" i="2"/>
  <c r="E1303" i="2"/>
  <c r="G1303" i="2" s="1"/>
  <c r="F1303" i="2"/>
  <c r="H1303" i="2"/>
  <c r="I1303" i="2"/>
  <c r="C1304" i="2"/>
  <c r="D1304" i="2"/>
  <c r="E1304" i="2"/>
  <c r="G1304" i="2" s="1"/>
  <c r="F1304" i="2"/>
  <c r="H1304" i="2"/>
  <c r="I1304" i="2"/>
  <c r="C1305" i="2"/>
  <c r="D1305" i="2"/>
  <c r="E1305" i="2"/>
  <c r="F1305" i="2"/>
  <c r="G1305" i="2"/>
  <c r="H1305" i="2"/>
  <c r="I1305" i="2"/>
  <c r="C1306" i="2"/>
  <c r="D1306" i="2"/>
  <c r="E1306" i="2"/>
  <c r="F1306" i="2"/>
  <c r="G1306" i="2"/>
  <c r="H1306" i="2"/>
  <c r="I1306" i="2"/>
  <c r="C1307" i="2"/>
  <c r="D1307" i="2"/>
  <c r="E1307" i="2"/>
  <c r="G1307" i="2" s="1"/>
  <c r="F1307" i="2"/>
  <c r="H1307" i="2"/>
  <c r="I1307" i="2"/>
  <c r="C1308" i="2"/>
  <c r="D1308" i="2"/>
  <c r="E1308" i="2"/>
  <c r="G1308" i="2" s="1"/>
  <c r="F1308" i="2"/>
  <c r="H1308" i="2"/>
  <c r="I1308" i="2"/>
  <c r="C1309" i="2"/>
  <c r="D1309" i="2"/>
  <c r="E1309" i="2"/>
  <c r="F1309" i="2"/>
  <c r="G1309" i="2"/>
  <c r="H1309" i="2"/>
  <c r="I1309" i="2"/>
  <c r="C1310" i="2"/>
  <c r="D1310" i="2"/>
  <c r="E1310" i="2"/>
  <c r="F1310" i="2"/>
  <c r="G1310" i="2"/>
  <c r="H1310" i="2"/>
  <c r="I1310" i="2"/>
  <c r="C1311" i="2"/>
  <c r="D1311" i="2"/>
  <c r="E1311" i="2"/>
  <c r="G1311" i="2" s="1"/>
  <c r="F1311" i="2"/>
  <c r="H1311" i="2"/>
  <c r="I1311" i="2"/>
  <c r="C1312" i="2"/>
  <c r="D1312" i="2"/>
  <c r="E1312" i="2"/>
  <c r="G1312" i="2" s="1"/>
  <c r="F1312" i="2"/>
  <c r="H1312" i="2"/>
  <c r="I1312" i="2"/>
  <c r="C1313" i="2"/>
  <c r="D1313" i="2"/>
  <c r="E1313" i="2"/>
  <c r="F1313" i="2"/>
  <c r="G1313" i="2"/>
  <c r="H1313" i="2"/>
  <c r="I1313" i="2"/>
  <c r="C1314" i="2"/>
  <c r="D1314" i="2"/>
  <c r="E1314" i="2"/>
  <c r="F1314" i="2"/>
  <c r="G1314" i="2"/>
  <c r="H1314" i="2"/>
  <c r="I1314" i="2"/>
  <c r="C1315" i="2"/>
  <c r="D1315" i="2"/>
  <c r="E1315" i="2"/>
  <c r="G1315" i="2" s="1"/>
  <c r="F1315" i="2"/>
  <c r="H1315" i="2"/>
  <c r="I1315" i="2"/>
  <c r="C1316" i="2"/>
  <c r="D1316" i="2"/>
  <c r="E1316" i="2"/>
  <c r="G1316" i="2" s="1"/>
  <c r="F1316" i="2"/>
  <c r="H1316" i="2"/>
  <c r="I1316" i="2"/>
  <c r="C1317" i="2"/>
  <c r="D1317" i="2"/>
  <c r="E1317" i="2"/>
  <c r="F1317" i="2"/>
  <c r="G1317" i="2"/>
  <c r="H1317" i="2"/>
  <c r="I1317" i="2"/>
  <c r="C1318" i="2"/>
  <c r="D1318" i="2"/>
  <c r="E1318" i="2"/>
  <c r="F1318" i="2"/>
  <c r="G1318" i="2"/>
  <c r="H1318" i="2"/>
  <c r="I1318" i="2"/>
  <c r="C1319" i="2"/>
  <c r="D1319" i="2"/>
  <c r="E1319" i="2"/>
  <c r="G1319" i="2" s="1"/>
  <c r="F1319" i="2"/>
  <c r="H1319" i="2"/>
  <c r="I1319" i="2"/>
  <c r="C1320" i="2"/>
  <c r="D1320" i="2"/>
  <c r="E1320" i="2"/>
  <c r="G1320" i="2" s="1"/>
  <c r="F1320" i="2"/>
  <c r="H1320" i="2"/>
  <c r="I1320" i="2"/>
  <c r="C1321" i="2"/>
  <c r="D1321" i="2"/>
  <c r="E1321" i="2"/>
  <c r="F1321" i="2"/>
  <c r="G1321" i="2"/>
  <c r="H1321" i="2"/>
  <c r="I1321" i="2"/>
  <c r="C1322" i="2"/>
  <c r="D1322" i="2"/>
  <c r="E1322" i="2"/>
  <c r="F1322" i="2"/>
  <c r="G1322" i="2"/>
  <c r="H1322" i="2"/>
  <c r="I1322" i="2"/>
  <c r="C1323" i="2"/>
  <c r="D1323" i="2"/>
  <c r="E1323" i="2"/>
  <c r="G1323" i="2" s="1"/>
  <c r="F1323" i="2"/>
  <c r="H1323" i="2"/>
  <c r="I1323" i="2"/>
  <c r="C1324" i="2"/>
  <c r="D1324" i="2"/>
  <c r="E1324" i="2"/>
  <c r="G1324" i="2" s="1"/>
  <c r="F1324" i="2"/>
  <c r="H1324" i="2"/>
  <c r="I1324" i="2"/>
  <c r="C1325" i="2"/>
  <c r="D1325" i="2"/>
  <c r="E1325" i="2"/>
  <c r="F1325" i="2"/>
  <c r="G1325" i="2"/>
  <c r="H1325" i="2"/>
  <c r="I1325" i="2"/>
  <c r="C1326" i="2"/>
  <c r="D1326" i="2"/>
  <c r="E1326" i="2"/>
  <c r="F1326" i="2"/>
  <c r="G1326" i="2"/>
  <c r="H1326" i="2"/>
  <c r="I1326" i="2"/>
  <c r="C1327" i="2"/>
  <c r="D1327" i="2"/>
  <c r="E1327" i="2"/>
  <c r="G1327" i="2" s="1"/>
  <c r="F1327" i="2"/>
  <c r="H1327" i="2"/>
  <c r="I1327" i="2"/>
  <c r="C1328" i="2"/>
  <c r="D1328" i="2"/>
  <c r="E1328" i="2"/>
  <c r="G1328" i="2" s="1"/>
  <c r="F1328" i="2"/>
  <c r="H1328" i="2"/>
  <c r="I1328" i="2"/>
  <c r="C1329" i="2"/>
  <c r="D1329" i="2"/>
  <c r="E1329" i="2"/>
  <c r="F1329" i="2"/>
  <c r="G1329" i="2"/>
  <c r="H1329" i="2"/>
  <c r="I1329" i="2"/>
  <c r="C1330" i="2"/>
  <c r="D1330" i="2"/>
  <c r="E1330" i="2"/>
  <c r="F1330" i="2"/>
  <c r="G1330" i="2"/>
  <c r="H1330" i="2"/>
  <c r="I1330" i="2"/>
  <c r="C1331" i="2"/>
  <c r="D1331" i="2"/>
  <c r="E1331" i="2"/>
  <c r="G1331" i="2" s="1"/>
  <c r="F1331" i="2"/>
  <c r="H1331" i="2"/>
  <c r="I1331" i="2"/>
  <c r="C1332" i="2"/>
  <c r="D1332" i="2"/>
  <c r="E1332" i="2"/>
  <c r="G1332" i="2" s="1"/>
  <c r="F1332" i="2"/>
  <c r="H1332" i="2"/>
  <c r="I1332" i="2"/>
  <c r="C1333" i="2"/>
  <c r="D1333" i="2"/>
  <c r="E1333" i="2"/>
  <c r="F1333" i="2"/>
  <c r="G1333" i="2"/>
  <c r="H1333" i="2"/>
  <c r="I1333" i="2"/>
  <c r="C1334" i="2"/>
  <c r="D1334" i="2"/>
  <c r="E1334" i="2"/>
  <c r="F1334" i="2"/>
  <c r="G1334" i="2"/>
  <c r="H1334" i="2"/>
  <c r="I1334" i="2"/>
  <c r="C1335" i="2"/>
  <c r="D1335" i="2"/>
  <c r="E1335" i="2"/>
  <c r="G1335" i="2" s="1"/>
  <c r="F1335" i="2"/>
  <c r="H1335" i="2"/>
  <c r="I1335" i="2"/>
  <c r="C1336" i="2"/>
  <c r="D1336" i="2"/>
  <c r="E1336" i="2"/>
  <c r="G1336" i="2" s="1"/>
  <c r="F1336" i="2"/>
  <c r="H1336" i="2"/>
  <c r="I1336" i="2"/>
  <c r="C1337" i="2"/>
  <c r="D1337" i="2"/>
  <c r="E1337" i="2"/>
  <c r="F1337" i="2"/>
  <c r="G1337" i="2"/>
  <c r="H1337" i="2"/>
  <c r="I1337" i="2"/>
  <c r="C1338" i="2"/>
  <c r="D1338" i="2"/>
  <c r="E1338" i="2"/>
  <c r="F1338" i="2"/>
  <c r="G1338" i="2"/>
  <c r="H1338" i="2"/>
  <c r="I1338" i="2"/>
  <c r="C1339" i="2"/>
  <c r="D1339" i="2"/>
  <c r="E1339" i="2"/>
  <c r="G1339" i="2" s="1"/>
  <c r="F1339" i="2"/>
  <c r="H1339" i="2"/>
  <c r="I1339" i="2"/>
  <c r="C1340" i="2"/>
  <c r="D1340" i="2"/>
  <c r="E1340" i="2"/>
  <c r="G1340" i="2" s="1"/>
  <c r="F1340" i="2"/>
  <c r="H1340" i="2"/>
  <c r="I1340" i="2"/>
  <c r="C1341" i="2"/>
  <c r="D1341" i="2"/>
  <c r="E1341" i="2"/>
  <c r="F1341" i="2"/>
  <c r="G1341" i="2"/>
  <c r="H1341" i="2"/>
  <c r="I1341" i="2"/>
  <c r="C1342" i="2"/>
  <c r="D1342" i="2"/>
  <c r="E1342" i="2"/>
  <c r="F1342" i="2"/>
  <c r="G1342" i="2"/>
  <c r="H1342" i="2"/>
  <c r="I1342" i="2"/>
  <c r="C1343" i="2"/>
  <c r="D1343" i="2"/>
  <c r="E1343" i="2"/>
  <c r="G1343" i="2" s="1"/>
  <c r="F1343" i="2"/>
  <c r="H1343" i="2"/>
  <c r="I1343" i="2"/>
  <c r="C1344" i="2"/>
  <c r="D1344" i="2"/>
  <c r="E1344" i="2"/>
  <c r="G1344" i="2" s="1"/>
  <c r="F1344" i="2"/>
  <c r="H1344" i="2"/>
  <c r="I1344" i="2"/>
  <c r="C1345" i="2"/>
  <c r="D1345" i="2"/>
  <c r="E1345" i="2"/>
  <c r="F1345" i="2"/>
  <c r="G1345" i="2"/>
  <c r="H1345" i="2"/>
  <c r="I1345" i="2"/>
  <c r="C1346" i="2"/>
  <c r="D1346" i="2"/>
  <c r="E1346" i="2"/>
  <c r="F1346" i="2"/>
  <c r="G1346" i="2"/>
  <c r="H1346" i="2"/>
  <c r="I1346" i="2"/>
  <c r="C1347" i="2"/>
  <c r="D1347" i="2"/>
  <c r="E1347" i="2"/>
  <c r="G1347" i="2" s="1"/>
  <c r="F1347" i="2"/>
  <c r="H1347" i="2"/>
  <c r="I1347" i="2"/>
  <c r="C1348" i="2"/>
  <c r="D1348" i="2"/>
  <c r="E1348" i="2"/>
  <c r="G1348" i="2" s="1"/>
  <c r="F1348" i="2"/>
  <c r="H1348" i="2"/>
  <c r="I1348" i="2"/>
  <c r="C1349" i="2"/>
  <c r="D1349" i="2"/>
  <c r="E1349" i="2"/>
  <c r="F1349" i="2"/>
  <c r="G1349" i="2"/>
  <c r="H1349" i="2"/>
  <c r="I1349" i="2"/>
  <c r="C1350" i="2"/>
  <c r="D1350" i="2"/>
  <c r="E1350" i="2"/>
  <c r="F1350" i="2"/>
  <c r="G1350" i="2"/>
  <c r="H1350" i="2"/>
  <c r="I1350" i="2"/>
  <c r="C1351" i="2"/>
  <c r="D1351" i="2"/>
  <c r="E1351" i="2"/>
  <c r="G1351" i="2" s="1"/>
  <c r="F1351" i="2"/>
  <c r="H1351" i="2"/>
  <c r="I1351" i="2"/>
  <c r="C1352" i="2"/>
  <c r="D1352" i="2"/>
  <c r="E1352" i="2"/>
  <c r="G1352" i="2" s="1"/>
  <c r="F1352" i="2"/>
  <c r="H1352" i="2"/>
  <c r="I1352" i="2"/>
  <c r="C1353" i="2"/>
  <c r="D1353" i="2"/>
  <c r="E1353" i="2"/>
  <c r="F1353" i="2"/>
  <c r="G1353" i="2"/>
  <c r="H1353" i="2"/>
  <c r="I1353" i="2"/>
  <c r="C1354" i="2"/>
  <c r="D1354" i="2"/>
  <c r="E1354" i="2"/>
  <c r="F1354" i="2"/>
  <c r="G1354" i="2"/>
  <c r="H1354" i="2"/>
  <c r="I1354" i="2"/>
  <c r="C1355" i="2"/>
  <c r="D1355" i="2"/>
  <c r="E1355" i="2"/>
  <c r="G1355" i="2" s="1"/>
  <c r="F1355" i="2"/>
  <c r="H1355" i="2"/>
  <c r="I1355" i="2"/>
  <c r="C1356" i="2"/>
  <c r="D1356" i="2"/>
  <c r="E1356" i="2"/>
  <c r="G1356" i="2" s="1"/>
  <c r="F1356" i="2"/>
  <c r="H1356" i="2"/>
  <c r="I1356" i="2"/>
  <c r="C1357" i="2"/>
  <c r="D1357" i="2"/>
  <c r="E1357" i="2"/>
  <c r="F1357" i="2"/>
  <c r="G1357" i="2"/>
  <c r="H1357" i="2"/>
  <c r="I1357" i="2"/>
  <c r="C1358" i="2"/>
  <c r="D1358" i="2"/>
  <c r="E1358" i="2"/>
  <c r="F1358" i="2"/>
  <c r="G1358" i="2"/>
  <c r="H1358" i="2"/>
  <c r="I1358" i="2"/>
  <c r="C1359" i="2"/>
  <c r="D1359" i="2"/>
  <c r="E1359" i="2"/>
  <c r="G1359" i="2" s="1"/>
  <c r="F1359" i="2"/>
  <c r="H1359" i="2"/>
  <c r="I1359" i="2"/>
  <c r="C1360" i="2"/>
  <c r="D1360" i="2"/>
  <c r="E1360" i="2"/>
  <c r="G1360" i="2" s="1"/>
  <c r="F1360" i="2"/>
  <c r="H1360" i="2"/>
  <c r="I1360" i="2"/>
  <c r="C1361" i="2"/>
  <c r="D1361" i="2"/>
  <c r="E1361" i="2"/>
  <c r="F1361" i="2"/>
  <c r="G1361" i="2"/>
  <c r="H1361" i="2"/>
  <c r="I1361" i="2"/>
  <c r="C1362" i="2"/>
  <c r="D1362" i="2"/>
  <c r="E1362" i="2"/>
  <c r="F1362" i="2"/>
  <c r="G1362" i="2"/>
  <c r="H1362" i="2"/>
  <c r="I1362" i="2"/>
  <c r="C1363" i="2"/>
  <c r="D1363" i="2"/>
  <c r="E1363" i="2"/>
  <c r="G1363" i="2" s="1"/>
  <c r="F1363" i="2"/>
  <c r="H1363" i="2"/>
  <c r="I1363" i="2"/>
  <c r="C1364" i="2"/>
  <c r="D1364" i="2"/>
  <c r="E1364" i="2"/>
  <c r="G1364" i="2" s="1"/>
  <c r="F1364" i="2"/>
  <c r="H1364" i="2"/>
  <c r="I1364" i="2"/>
  <c r="C1365" i="2"/>
  <c r="D1365" i="2"/>
  <c r="E1365" i="2"/>
  <c r="F1365" i="2"/>
  <c r="G1365" i="2"/>
  <c r="H1365" i="2"/>
  <c r="I1365" i="2"/>
  <c r="C1366" i="2"/>
  <c r="D1366" i="2"/>
  <c r="E1366" i="2"/>
  <c r="F1366" i="2"/>
  <c r="G1366" i="2"/>
  <c r="H1366" i="2"/>
  <c r="I1366" i="2"/>
  <c r="C1367" i="2"/>
  <c r="D1367" i="2"/>
  <c r="E1367" i="2"/>
  <c r="G1367" i="2" s="1"/>
  <c r="F1367" i="2"/>
  <c r="H1367" i="2"/>
  <c r="I1367" i="2"/>
  <c r="C1368" i="2"/>
  <c r="D1368" i="2"/>
  <c r="E1368" i="2"/>
  <c r="G1368" i="2" s="1"/>
  <c r="F1368" i="2"/>
  <c r="H1368" i="2"/>
  <c r="I1368" i="2"/>
  <c r="C1369" i="2"/>
  <c r="D1369" i="2"/>
  <c r="E1369" i="2"/>
  <c r="F1369" i="2"/>
  <c r="G1369" i="2"/>
  <c r="H1369" i="2"/>
  <c r="I1369" i="2"/>
  <c r="C1370" i="2"/>
  <c r="D1370" i="2"/>
  <c r="E1370" i="2"/>
  <c r="F1370" i="2"/>
  <c r="G1370" i="2"/>
  <c r="H1370" i="2"/>
  <c r="I1370" i="2"/>
  <c r="C1371" i="2"/>
  <c r="D1371" i="2"/>
  <c r="E1371" i="2"/>
  <c r="G1371" i="2" s="1"/>
  <c r="F1371" i="2"/>
  <c r="H1371" i="2"/>
  <c r="I1371" i="2"/>
  <c r="C1372" i="2"/>
  <c r="D1372" i="2"/>
  <c r="E1372" i="2"/>
  <c r="G1372" i="2" s="1"/>
  <c r="F1372" i="2"/>
  <c r="H1372" i="2"/>
  <c r="I1372" i="2"/>
  <c r="C1373" i="2"/>
  <c r="D1373" i="2"/>
  <c r="E1373" i="2"/>
  <c r="F1373" i="2"/>
  <c r="G1373" i="2"/>
  <c r="H1373" i="2"/>
  <c r="I1373" i="2"/>
  <c r="C1374" i="2"/>
  <c r="D1374" i="2"/>
  <c r="E1374" i="2"/>
  <c r="F1374" i="2"/>
  <c r="G1374" i="2"/>
  <c r="H1374" i="2"/>
  <c r="I1374" i="2"/>
  <c r="C1375" i="2"/>
  <c r="D1375" i="2"/>
  <c r="E1375" i="2"/>
  <c r="G1375" i="2" s="1"/>
  <c r="F1375" i="2"/>
  <c r="H1375" i="2"/>
  <c r="I1375" i="2"/>
  <c r="C1376" i="2"/>
  <c r="D1376" i="2"/>
  <c r="E1376" i="2"/>
  <c r="G1376" i="2" s="1"/>
  <c r="F1376" i="2"/>
  <c r="H1376" i="2"/>
  <c r="I1376" i="2"/>
  <c r="C1377" i="2"/>
  <c r="D1377" i="2"/>
  <c r="E1377" i="2"/>
  <c r="F1377" i="2"/>
  <c r="G1377" i="2"/>
  <c r="H1377" i="2"/>
  <c r="I1377" i="2"/>
  <c r="C1378" i="2"/>
  <c r="D1378" i="2"/>
  <c r="E1378" i="2"/>
  <c r="F1378" i="2"/>
  <c r="G1378" i="2"/>
  <c r="H1378" i="2"/>
  <c r="I1378" i="2"/>
  <c r="C1379" i="2"/>
  <c r="D1379" i="2"/>
  <c r="E1379" i="2"/>
  <c r="G1379" i="2" s="1"/>
  <c r="F1379" i="2"/>
  <c r="H1379" i="2"/>
  <c r="I1379" i="2"/>
  <c r="C1380" i="2"/>
  <c r="D1380" i="2"/>
  <c r="E1380" i="2"/>
  <c r="G1380" i="2" s="1"/>
  <c r="F1380" i="2"/>
  <c r="H1380" i="2"/>
  <c r="I1380" i="2"/>
  <c r="C1381" i="2"/>
  <c r="D1381" i="2"/>
  <c r="E1381" i="2"/>
  <c r="F1381" i="2"/>
  <c r="G1381" i="2"/>
  <c r="H1381" i="2"/>
  <c r="I1381" i="2"/>
  <c r="C1382" i="2"/>
  <c r="D1382" i="2"/>
  <c r="E1382" i="2"/>
  <c r="F1382" i="2"/>
  <c r="G1382" i="2"/>
  <c r="H1382" i="2"/>
  <c r="I1382" i="2"/>
  <c r="C1383" i="2"/>
  <c r="D1383" i="2"/>
  <c r="E1383" i="2"/>
  <c r="G1383" i="2" s="1"/>
  <c r="F1383" i="2"/>
  <c r="H1383" i="2"/>
  <c r="I1383" i="2"/>
  <c r="C1384" i="2"/>
  <c r="D1384" i="2"/>
  <c r="E1384" i="2"/>
  <c r="G1384" i="2" s="1"/>
  <c r="F1384" i="2"/>
  <c r="H1384" i="2"/>
  <c r="I1384" i="2"/>
  <c r="C1385" i="2"/>
  <c r="D1385" i="2"/>
  <c r="E1385" i="2"/>
  <c r="F1385" i="2"/>
  <c r="G1385" i="2"/>
  <c r="H1385" i="2"/>
  <c r="I1385" i="2"/>
  <c r="C1386" i="2"/>
  <c r="D1386" i="2"/>
  <c r="E1386" i="2"/>
  <c r="F1386" i="2"/>
  <c r="G1386" i="2"/>
  <c r="H1386" i="2"/>
  <c r="I1386" i="2"/>
  <c r="C1387" i="2"/>
  <c r="D1387" i="2"/>
  <c r="E1387" i="2"/>
  <c r="G1387" i="2" s="1"/>
  <c r="F1387" i="2"/>
  <c r="H1387" i="2"/>
  <c r="I1387" i="2"/>
  <c r="C1388" i="2"/>
  <c r="D1388" i="2"/>
  <c r="E1388" i="2"/>
  <c r="G1388" i="2" s="1"/>
  <c r="F1388" i="2"/>
  <c r="H1388" i="2"/>
  <c r="I1388" i="2"/>
  <c r="D5" i="10" l="1"/>
  <c r="I3" i="10"/>
  <c r="H3" i="10"/>
  <c r="E2" i="10"/>
  <c r="D2" i="10"/>
  <c r="C2" i="10"/>
  <c r="A2" i="10"/>
  <c r="D212" i="3"/>
  <c r="C212" i="3"/>
  <c r="B212" i="3"/>
  <c r="A212" i="3"/>
  <c r="D211" i="3"/>
  <c r="C211" i="3"/>
  <c r="B211" i="3"/>
  <c r="A211" i="3"/>
  <c r="D210" i="3"/>
  <c r="C210" i="3"/>
  <c r="B210" i="3"/>
  <c r="A210" i="3"/>
  <c r="D209" i="3"/>
  <c r="C209" i="3"/>
  <c r="B209" i="3"/>
  <c r="A209" i="3"/>
  <c r="D208" i="3"/>
  <c r="C208" i="3"/>
  <c r="B208" i="3"/>
  <c r="A208" i="3"/>
  <c r="D207" i="3"/>
  <c r="C207" i="3"/>
  <c r="B207" i="3"/>
  <c r="A207" i="3"/>
  <c r="D206" i="3"/>
  <c r="C206" i="3"/>
  <c r="B206" i="3"/>
  <c r="A206" i="3"/>
  <c r="D205" i="3"/>
  <c r="C205" i="3"/>
  <c r="B205" i="3"/>
  <c r="A205" i="3"/>
  <c r="D204" i="3"/>
  <c r="C204" i="3"/>
  <c r="B204" i="3"/>
  <c r="A204" i="3"/>
  <c r="D203" i="3"/>
  <c r="C203" i="3"/>
  <c r="B203" i="3"/>
  <c r="A203" i="3"/>
  <c r="D202" i="3"/>
  <c r="C202" i="3"/>
  <c r="B202" i="3"/>
  <c r="A202" i="3"/>
  <c r="D201" i="3"/>
  <c r="C201" i="3"/>
  <c r="B201" i="3"/>
  <c r="A201" i="3"/>
  <c r="D200" i="3"/>
  <c r="C200" i="3"/>
  <c r="B200" i="3"/>
  <c r="A200" i="3"/>
  <c r="D199" i="3"/>
  <c r="C199" i="3"/>
  <c r="B199" i="3"/>
  <c r="A199" i="3"/>
  <c r="D198" i="3"/>
  <c r="C198" i="3"/>
  <c r="B198" i="3"/>
  <c r="A198" i="3"/>
  <c r="D197" i="3"/>
  <c r="C197" i="3"/>
  <c r="B197" i="3"/>
  <c r="A197" i="3"/>
  <c r="D196" i="3"/>
  <c r="C196" i="3"/>
  <c r="B196" i="3"/>
  <c r="A196" i="3"/>
  <c r="D195" i="3"/>
  <c r="C195" i="3"/>
  <c r="B195" i="3"/>
  <c r="A195" i="3"/>
  <c r="D194" i="3"/>
  <c r="C194" i="3"/>
  <c r="B194" i="3"/>
  <c r="A194" i="3"/>
  <c r="D193" i="3"/>
  <c r="C193" i="3"/>
  <c r="B193" i="3"/>
  <c r="A193" i="3"/>
  <c r="D192" i="3"/>
  <c r="C192" i="3"/>
  <c r="B192" i="3"/>
  <c r="A192" i="3"/>
  <c r="D191" i="3"/>
  <c r="C191" i="3"/>
  <c r="B191" i="3"/>
  <c r="A191" i="3"/>
  <c r="D190" i="3"/>
  <c r="C190" i="3"/>
  <c r="B190" i="3"/>
  <c r="A190" i="3"/>
  <c r="D189" i="3"/>
  <c r="C189" i="3"/>
  <c r="B189" i="3"/>
  <c r="A189" i="3"/>
  <c r="D188" i="3"/>
  <c r="C188" i="3"/>
  <c r="B188" i="3"/>
  <c r="A188" i="3"/>
  <c r="D187" i="3"/>
  <c r="C187" i="3"/>
  <c r="B187" i="3"/>
  <c r="A187" i="3"/>
  <c r="D186" i="3"/>
  <c r="C186" i="3"/>
  <c r="B186" i="3"/>
  <c r="A186" i="3"/>
  <c r="D185" i="3"/>
  <c r="C185" i="3"/>
  <c r="B185" i="3"/>
  <c r="A185" i="3"/>
  <c r="D184" i="3"/>
  <c r="C184" i="3"/>
  <c r="B184" i="3"/>
  <c r="A184" i="3"/>
  <c r="D183" i="3"/>
  <c r="C183" i="3"/>
  <c r="B183" i="3"/>
  <c r="A183" i="3"/>
  <c r="D182" i="3"/>
  <c r="C182" i="3"/>
  <c r="B182" i="3"/>
  <c r="A182" i="3"/>
  <c r="D181" i="3"/>
  <c r="C181" i="3"/>
  <c r="B181" i="3"/>
  <c r="A181" i="3"/>
  <c r="D180" i="3"/>
  <c r="C180" i="3"/>
  <c r="B180" i="3"/>
  <c r="A180" i="3"/>
  <c r="D179" i="3"/>
  <c r="C179" i="3"/>
  <c r="B179" i="3"/>
  <c r="A179" i="3"/>
  <c r="D178" i="3"/>
  <c r="C178" i="3"/>
  <c r="B178" i="3"/>
  <c r="A178" i="3"/>
  <c r="D177" i="3"/>
  <c r="C177" i="3"/>
  <c r="B177" i="3"/>
  <c r="A177" i="3"/>
  <c r="D176" i="3"/>
  <c r="C176" i="3"/>
  <c r="B176" i="3"/>
  <c r="A176" i="3"/>
  <c r="D175" i="3"/>
  <c r="C175" i="3"/>
  <c r="B175" i="3"/>
  <c r="A175" i="3"/>
  <c r="D174" i="3"/>
  <c r="C174" i="3"/>
  <c r="B174" i="3"/>
  <c r="A174" i="3"/>
  <c r="D173" i="3"/>
  <c r="C173" i="3"/>
  <c r="B173" i="3"/>
  <c r="A173" i="3"/>
  <c r="D172" i="3"/>
  <c r="C172" i="3"/>
  <c r="B172" i="3"/>
  <c r="A172" i="3"/>
  <c r="D171" i="3"/>
  <c r="C171" i="3"/>
  <c r="B171" i="3"/>
  <c r="A171" i="3"/>
  <c r="D170" i="3"/>
  <c r="C170" i="3"/>
  <c r="B170" i="3"/>
  <c r="A170" i="3"/>
  <c r="D169" i="3"/>
  <c r="C169" i="3"/>
  <c r="B169" i="3"/>
  <c r="A169" i="3"/>
  <c r="D168" i="3"/>
  <c r="C168" i="3"/>
  <c r="B168" i="3"/>
  <c r="A168" i="3"/>
  <c r="D167" i="3"/>
  <c r="C167" i="3"/>
  <c r="B167" i="3"/>
  <c r="A167" i="3"/>
  <c r="D166" i="3"/>
  <c r="C166" i="3"/>
  <c r="B166" i="3"/>
  <c r="A166" i="3"/>
  <c r="D165" i="3"/>
  <c r="C165" i="3"/>
  <c r="B165" i="3"/>
  <c r="A165" i="3"/>
  <c r="D164" i="3"/>
  <c r="C164" i="3"/>
  <c r="B164" i="3"/>
  <c r="A164" i="3"/>
  <c r="D163" i="3"/>
  <c r="C163" i="3"/>
  <c r="B163" i="3"/>
  <c r="A163" i="3"/>
  <c r="D162" i="3"/>
  <c r="C162" i="3"/>
  <c r="B162" i="3"/>
  <c r="A162" i="3"/>
  <c r="D161" i="3"/>
  <c r="C161" i="3"/>
  <c r="B161" i="3"/>
  <c r="A161" i="3"/>
  <c r="D160" i="3"/>
  <c r="C160" i="3"/>
  <c r="B160" i="3"/>
  <c r="A160" i="3"/>
  <c r="D159" i="3"/>
  <c r="C159" i="3"/>
  <c r="B159" i="3"/>
  <c r="A159" i="3"/>
  <c r="D158" i="3"/>
  <c r="C158" i="3"/>
  <c r="B158" i="3"/>
  <c r="A158" i="3"/>
  <c r="D157" i="3"/>
  <c r="C157" i="3"/>
  <c r="B157" i="3"/>
  <c r="A157" i="3"/>
  <c r="D156" i="3"/>
  <c r="C156" i="3"/>
  <c r="B156" i="3"/>
  <c r="A156" i="3"/>
  <c r="D155" i="3"/>
  <c r="C155" i="3"/>
  <c r="B155" i="3"/>
  <c r="A155" i="3"/>
  <c r="D154" i="3"/>
  <c r="C154" i="3"/>
  <c r="B154" i="3"/>
  <c r="A154" i="3"/>
  <c r="D153" i="3"/>
  <c r="C153" i="3"/>
  <c r="B153" i="3"/>
  <c r="A153" i="3"/>
  <c r="D152" i="3"/>
  <c r="C152" i="3"/>
  <c r="B152" i="3"/>
  <c r="A152" i="3"/>
  <c r="D151" i="3"/>
  <c r="C151" i="3"/>
  <c r="B151" i="3"/>
  <c r="A151" i="3"/>
  <c r="D150" i="3"/>
  <c r="C150" i="3"/>
  <c r="B150" i="3"/>
  <c r="A150" i="3"/>
  <c r="D149" i="3"/>
  <c r="C149" i="3"/>
  <c r="B149" i="3"/>
  <c r="A149" i="3"/>
  <c r="D148" i="3"/>
  <c r="C148" i="3"/>
  <c r="B148" i="3"/>
  <c r="A148" i="3"/>
  <c r="D147" i="3"/>
  <c r="C147" i="3"/>
  <c r="B147" i="3"/>
  <c r="A147" i="3"/>
  <c r="D146" i="3"/>
  <c r="C146" i="3"/>
  <c r="B146" i="3"/>
  <c r="A146" i="3"/>
  <c r="D145" i="3"/>
  <c r="C145" i="3"/>
  <c r="B145" i="3"/>
  <c r="A145" i="3"/>
  <c r="D144" i="3"/>
  <c r="C144" i="3"/>
  <c r="B144" i="3"/>
  <c r="A144" i="3"/>
  <c r="D143" i="3"/>
  <c r="C143" i="3"/>
  <c r="B143" i="3"/>
  <c r="A143" i="3"/>
  <c r="D142" i="3"/>
  <c r="C142" i="3"/>
  <c r="B142" i="3"/>
  <c r="A142" i="3"/>
  <c r="D141" i="3"/>
  <c r="C141" i="3"/>
  <c r="B141" i="3"/>
  <c r="A141" i="3"/>
  <c r="D140" i="3"/>
  <c r="C140" i="3"/>
  <c r="B140" i="3"/>
  <c r="A140" i="3"/>
  <c r="D139" i="3"/>
  <c r="C139" i="3"/>
  <c r="B139" i="3"/>
  <c r="A139" i="3"/>
  <c r="D138" i="3"/>
  <c r="C138" i="3"/>
  <c r="B138" i="3"/>
  <c r="A138" i="3"/>
  <c r="D137" i="3"/>
  <c r="C137" i="3"/>
  <c r="B137" i="3"/>
  <c r="A137" i="3"/>
  <c r="D136" i="3"/>
  <c r="C136" i="3"/>
  <c r="B136" i="3"/>
  <c r="A136" i="3"/>
  <c r="D135" i="3"/>
  <c r="C135" i="3"/>
  <c r="B135" i="3"/>
  <c r="A135" i="3"/>
  <c r="D134" i="3"/>
  <c r="C134" i="3"/>
  <c r="B134" i="3"/>
  <c r="A134" i="3"/>
  <c r="D133" i="3"/>
  <c r="C133" i="3"/>
  <c r="B133" i="3"/>
  <c r="A133" i="3"/>
  <c r="D132" i="3"/>
  <c r="C132" i="3"/>
  <c r="B132" i="3"/>
  <c r="A132" i="3"/>
  <c r="D131" i="3"/>
  <c r="C131" i="3"/>
  <c r="B131" i="3"/>
  <c r="A131" i="3"/>
  <c r="D130" i="3"/>
  <c r="C130" i="3"/>
  <c r="B130" i="3"/>
  <c r="A130" i="3"/>
  <c r="D129" i="3"/>
  <c r="C129" i="3"/>
  <c r="B129" i="3"/>
  <c r="A129" i="3"/>
  <c r="D128" i="3"/>
  <c r="C128" i="3"/>
  <c r="B128" i="3"/>
  <c r="A128" i="3"/>
  <c r="D127" i="3"/>
  <c r="C127" i="3"/>
  <c r="B127" i="3"/>
  <c r="A127" i="3"/>
  <c r="D126" i="3"/>
  <c r="C126" i="3"/>
  <c r="B126" i="3"/>
  <c r="A126" i="3"/>
  <c r="D125" i="3"/>
  <c r="C125" i="3"/>
  <c r="B125" i="3"/>
  <c r="A125" i="3"/>
  <c r="D124" i="3"/>
  <c r="C124" i="3"/>
  <c r="B124" i="3"/>
  <c r="A124" i="3"/>
  <c r="D123" i="3"/>
  <c r="C123" i="3"/>
  <c r="B123" i="3"/>
  <c r="A123" i="3"/>
  <c r="D122" i="3"/>
  <c r="C122" i="3"/>
  <c r="B122" i="3"/>
  <c r="A122" i="3"/>
  <c r="D121" i="3"/>
  <c r="C121" i="3"/>
  <c r="B121" i="3"/>
  <c r="A121" i="3"/>
  <c r="D120" i="3"/>
  <c r="C120" i="3"/>
  <c r="B120" i="3"/>
  <c r="A120" i="3"/>
  <c r="D119" i="3"/>
  <c r="C119" i="3"/>
  <c r="B119" i="3"/>
  <c r="A119" i="3"/>
  <c r="D118" i="3"/>
  <c r="C118" i="3"/>
  <c r="B118" i="3"/>
  <c r="A118" i="3"/>
  <c r="D117" i="3"/>
  <c r="C117" i="3"/>
  <c r="B117" i="3"/>
  <c r="A117" i="3"/>
  <c r="D116" i="3"/>
  <c r="C116" i="3"/>
  <c r="B116" i="3"/>
  <c r="A116" i="3"/>
  <c r="D115" i="3"/>
  <c r="C115" i="3"/>
  <c r="B115" i="3"/>
  <c r="A115" i="3"/>
  <c r="D114" i="3"/>
  <c r="C114" i="3"/>
  <c r="B114" i="3"/>
  <c r="A114" i="3"/>
  <c r="D113" i="3"/>
  <c r="C113" i="3"/>
  <c r="B113" i="3"/>
  <c r="A113" i="3"/>
  <c r="D112" i="3"/>
  <c r="C112" i="3"/>
  <c r="B112" i="3"/>
  <c r="A112" i="3"/>
  <c r="D111" i="3"/>
  <c r="C111" i="3"/>
  <c r="B111" i="3"/>
  <c r="A111" i="3"/>
  <c r="D110" i="3"/>
  <c r="C110" i="3"/>
  <c r="B110" i="3"/>
  <c r="A110" i="3"/>
  <c r="D109" i="3"/>
  <c r="C109" i="3"/>
  <c r="B109" i="3"/>
  <c r="A109" i="3"/>
  <c r="D108" i="3"/>
  <c r="C108" i="3"/>
  <c r="B108" i="3"/>
  <c r="A108" i="3"/>
  <c r="D107" i="3"/>
  <c r="C107" i="3"/>
  <c r="B107" i="3"/>
  <c r="A107" i="3"/>
  <c r="D106" i="3"/>
  <c r="C106" i="3"/>
  <c r="B106" i="3"/>
  <c r="A106" i="3"/>
  <c r="D105" i="3"/>
  <c r="C105" i="3"/>
  <c r="B105" i="3"/>
  <c r="A105" i="3"/>
  <c r="D104" i="3"/>
  <c r="C104" i="3"/>
  <c r="B104" i="3"/>
  <c r="A104" i="3"/>
  <c r="D103" i="3"/>
  <c r="C103" i="3"/>
  <c r="B103" i="3"/>
  <c r="A103" i="3"/>
  <c r="D102" i="3"/>
  <c r="C102" i="3"/>
  <c r="B102" i="3"/>
  <c r="A102" i="3"/>
  <c r="D101" i="3"/>
  <c r="C101" i="3"/>
  <c r="B101" i="3"/>
  <c r="A101" i="3"/>
  <c r="D100" i="3"/>
  <c r="C100" i="3"/>
  <c r="B100" i="3"/>
  <c r="A100" i="3"/>
  <c r="D99" i="3"/>
  <c r="C99" i="3"/>
  <c r="B99" i="3"/>
  <c r="A99" i="3"/>
  <c r="D98" i="3"/>
  <c r="C98" i="3"/>
  <c r="B98" i="3"/>
  <c r="A98" i="3"/>
  <c r="D97" i="3"/>
  <c r="C97" i="3"/>
  <c r="B97" i="3"/>
  <c r="A97" i="3"/>
  <c r="D96" i="3"/>
  <c r="C96" i="3"/>
  <c r="B96" i="3"/>
  <c r="A96" i="3"/>
  <c r="D95" i="3"/>
  <c r="C95" i="3"/>
  <c r="B95" i="3"/>
  <c r="A95" i="3"/>
  <c r="D94" i="3"/>
  <c r="C94" i="3"/>
  <c r="B94" i="3"/>
  <c r="A94" i="3"/>
  <c r="D93" i="3"/>
  <c r="C93" i="3"/>
  <c r="B93" i="3"/>
  <c r="A93" i="3"/>
  <c r="D92" i="3"/>
  <c r="C92" i="3"/>
  <c r="B92" i="3"/>
  <c r="A92" i="3"/>
  <c r="D91" i="3"/>
  <c r="C91" i="3"/>
  <c r="B91" i="3"/>
  <c r="A91" i="3"/>
  <c r="D90" i="3"/>
  <c r="C90" i="3"/>
  <c r="B90" i="3"/>
  <c r="A90" i="3"/>
  <c r="D89" i="3"/>
  <c r="C89" i="3"/>
  <c r="B89" i="3"/>
  <c r="A89" i="3"/>
  <c r="D88" i="3"/>
  <c r="C88" i="3"/>
  <c r="B88" i="3"/>
  <c r="A88" i="3"/>
  <c r="D87" i="3"/>
  <c r="C87" i="3"/>
  <c r="B87" i="3"/>
  <c r="A87" i="3"/>
  <c r="D86" i="3"/>
  <c r="C86" i="3"/>
  <c r="B86" i="3"/>
  <c r="A86" i="3"/>
  <c r="D85" i="3"/>
  <c r="C85" i="3"/>
  <c r="B85" i="3"/>
  <c r="A85" i="3"/>
  <c r="D84" i="3"/>
  <c r="C84" i="3"/>
  <c r="B84" i="3"/>
  <c r="A84" i="3"/>
  <c r="D83" i="3"/>
  <c r="C83" i="3"/>
  <c r="B83" i="3"/>
  <c r="A83" i="3"/>
  <c r="D82" i="3"/>
  <c r="C82" i="3"/>
  <c r="B82" i="3"/>
  <c r="A82" i="3"/>
  <c r="D81" i="3"/>
  <c r="C81" i="3"/>
  <c r="B81" i="3"/>
  <c r="A81" i="3"/>
  <c r="D80" i="3"/>
  <c r="C80" i="3"/>
  <c r="B80" i="3"/>
  <c r="A80" i="3"/>
  <c r="D79" i="3"/>
  <c r="C79" i="3"/>
  <c r="B79" i="3"/>
  <c r="A79" i="3"/>
  <c r="D78" i="3"/>
  <c r="C78" i="3"/>
  <c r="B78" i="3"/>
  <c r="A78" i="3"/>
  <c r="D77" i="3"/>
  <c r="C77" i="3"/>
  <c r="B77" i="3"/>
  <c r="A77" i="3"/>
  <c r="D76" i="3"/>
  <c r="C76" i="3"/>
  <c r="B76" i="3"/>
  <c r="A76" i="3"/>
  <c r="D75" i="3"/>
  <c r="C75" i="3"/>
  <c r="B75" i="3"/>
  <c r="A75" i="3"/>
  <c r="D74" i="3"/>
  <c r="C74" i="3"/>
  <c r="B74" i="3"/>
  <c r="A74" i="3"/>
  <c r="D73" i="3"/>
  <c r="C73" i="3"/>
  <c r="B73" i="3"/>
  <c r="A73" i="3"/>
  <c r="D72" i="3"/>
  <c r="C72" i="3"/>
  <c r="B72" i="3"/>
  <c r="A72" i="3"/>
  <c r="D71" i="3"/>
  <c r="C71" i="3"/>
  <c r="B71" i="3"/>
  <c r="A71" i="3"/>
  <c r="D70" i="3"/>
  <c r="C70" i="3"/>
  <c r="B70" i="3"/>
  <c r="A70" i="3"/>
  <c r="D69" i="3"/>
  <c r="C69" i="3"/>
  <c r="B69" i="3"/>
  <c r="A69" i="3"/>
  <c r="D68" i="3"/>
  <c r="C68" i="3"/>
  <c r="B68" i="3"/>
  <c r="A68" i="3"/>
  <c r="D67" i="3"/>
  <c r="C67" i="3"/>
  <c r="B67" i="3"/>
  <c r="A67" i="3"/>
  <c r="D66" i="3"/>
  <c r="C66" i="3"/>
  <c r="B66" i="3"/>
  <c r="A66" i="3"/>
  <c r="D65" i="3"/>
  <c r="C65" i="3"/>
  <c r="B65" i="3"/>
  <c r="A65" i="3"/>
  <c r="D64" i="3"/>
  <c r="C64" i="3"/>
  <c r="B64" i="3"/>
  <c r="A64" i="3"/>
  <c r="D63" i="3"/>
  <c r="C63" i="3"/>
  <c r="B63" i="3"/>
  <c r="A63" i="3"/>
  <c r="D62" i="3"/>
  <c r="C62" i="3"/>
  <c r="B62" i="3"/>
  <c r="A62" i="3"/>
  <c r="D61" i="3"/>
  <c r="C61" i="3"/>
  <c r="B61" i="3"/>
  <c r="A61" i="3"/>
  <c r="D60" i="3"/>
  <c r="C60" i="3"/>
  <c r="B60" i="3"/>
  <c r="A60" i="3"/>
  <c r="D59" i="3"/>
  <c r="C59" i="3"/>
  <c r="B59" i="3"/>
  <c r="A59" i="3"/>
  <c r="D58" i="3"/>
  <c r="C58" i="3"/>
  <c r="B58" i="3"/>
  <c r="A58" i="3"/>
  <c r="D57" i="3"/>
  <c r="C57" i="3"/>
  <c r="B57" i="3"/>
  <c r="A57" i="3"/>
  <c r="D56" i="3"/>
  <c r="C56" i="3"/>
  <c r="B56" i="3"/>
  <c r="A56" i="3"/>
  <c r="D55" i="3"/>
  <c r="C55" i="3"/>
  <c r="B55" i="3"/>
  <c r="A55" i="3"/>
  <c r="D54" i="3"/>
  <c r="C54" i="3"/>
  <c r="B54" i="3"/>
  <c r="A54" i="3"/>
  <c r="D53" i="3"/>
  <c r="C53" i="3"/>
  <c r="B53" i="3"/>
  <c r="A53" i="3"/>
  <c r="D52" i="3"/>
  <c r="C52" i="3"/>
  <c r="B52" i="3"/>
  <c r="A52" i="3"/>
  <c r="D51" i="3"/>
  <c r="C51" i="3"/>
  <c r="B51" i="3"/>
  <c r="A51" i="3"/>
  <c r="D50" i="3"/>
  <c r="C50" i="3"/>
  <c r="B50" i="3"/>
  <c r="A50" i="3"/>
  <c r="D49" i="3"/>
  <c r="C49" i="3"/>
  <c r="B49" i="3"/>
  <c r="A49" i="3"/>
  <c r="D48" i="3"/>
  <c r="C48" i="3"/>
  <c r="B48" i="3"/>
  <c r="A48" i="3"/>
  <c r="D47" i="3"/>
  <c r="C47" i="3"/>
  <c r="B47" i="3"/>
  <c r="A47" i="3"/>
  <c r="D46" i="3"/>
  <c r="C46" i="3"/>
  <c r="B46" i="3"/>
  <c r="A46" i="3"/>
  <c r="D45" i="3"/>
  <c r="C45" i="3"/>
  <c r="B45" i="3"/>
  <c r="A45" i="3"/>
  <c r="D44" i="3"/>
  <c r="C44" i="3"/>
  <c r="B44" i="3"/>
  <c r="A44" i="3"/>
  <c r="D43" i="3"/>
  <c r="C43" i="3"/>
  <c r="B43" i="3"/>
  <c r="A43" i="3"/>
  <c r="D42" i="3"/>
  <c r="C42" i="3"/>
  <c r="B42" i="3"/>
  <c r="A42" i="3"/>
  <c r="D41" i="3"/>
  <c r="C41" i="3"/>
  <c r="B41" i="3"/>
  <c r="A41" i="3"/>
  <c r="D40" i="3"/>
  <c r="C40" i="3"/>
  <c r="B40" i="3"/>
  <c r="A40" i="3"/>
  <c r="D39" i="3"/>
  <c r="C39" i="3"/>
  <c r="B39" i="3"/>
  <c r="A39" i="3"/>
  <c r="D38" i="3"/>
  <c r="C38" i="3"/>
  <c r="B38" i="3"/>
  <c r="A38" i="3"/>
  <c r="D37" i="3"/>
  <c r="C37" i="3"/>
  <c r="B37" i="3"/>
  <c r="A37" i="3"/>
  <c r="D36" i="3"/>
  <c r="C36" i="3"/>
  <c r="B36" i="3"/>
  <c r="A36" i="3"/>
  <c r="D35" i="3"/>
  <c r="C35" i="3"/>
  <c r="B35" i="3"/>
  <c r="A35" i="3"/>
  <c r="D34" i="3"/>
  <c r="C34" i="3"/>
  <c r="B34" i="3"/>
  <c r="A34" i="3"/>
  <c r="D33" i="3"/>
  <c r="C33" i="3"/>
  <c r="B33" i="3"/>
  <c r="A33" i="3"/>
  <c r="D32" i="3"/>
  <c r="C32" i="3"/>
  <c r="B32" i="3"/>
  <c r="A32" i="3"/>
  <c r="D31" i="3"/>
  <c r="C31" i="3"/>
  <c r="B31" i="3"/>
  <c r="A31" i="3"/>
  <c r="D30" i="3"/>
  <c r="C30" i="3"/>
  <c r="B30" i="3"/>
  <c r="A30" i="3"/>
  <c r="D29" i="3"/>
  <c r="C29" i="3"/>
  <c r="B29" i="3"/>
  <c r="A29" i="3"/>
  <c r="D28" i="3"/>
  <c r="C28" i="3"/>
  <c r="B28" i="3"/>
  <c r="A28" i="3"/>
  <c r="D27" i="3"/>
  <c r="C27" i="3"/>
  <c r="B27" i="3"/>
  <c r="A27" i="3"/>
  <c r="D26" i="3"/>
  <c r="C26" i="3"/>
  <c r="B26" i="3"/>
  <c r="A26" i="3"/>
  <c r="D25" i="3"/>
  <c r="C25" i="3"/>
  <c r="B25" i="3"/>
  <c r="A25" i="3"/>
  <c r="D24" i="3"/>
  <c r="C24" i="3"/>
  <c r="B24" i="3"/>
  <c r="A24" i="3"/>
  <c r="D23" i="3"/>
  <c r="C23" i="3"/>
  <c r="B23" i="3"/>
  <c r="A23" i="3"/>
  <c r="D22" i="3"/>
  <c r="C22" i="3"/>
  <c r="B22" i="3"/>
  <c r="A22" i="3"/>
  <c r="D21" i="3"/>
  <c r="C21" i="3"/>
  <c r="B21" i="3"/>
  <c r="A21" i="3"/>
  <c r="D20" i="3"/>
  <c r="C20" i="3"/>
  <c r="B20" i="3"/>
  <c r="A20" i="3"/>
  <c r="D19" i="3"/>
  <c r="C19" i="3"/>
  <c r="B19" i="3"/>
  <c r="A19" i="3"/>
  <c r="D18" i="3"/>
  <c r="C18" i="3"/>
  <c r="B18" i="3"/>
  <c r="A18" i="3"/>
  <c r="F17" i="3"/>
  <c r="E17" i="3"/>
  <c r="D17" i="3"/>
  <c r="C17" i="3"/>
  <c r="B17" i="3"/>
  <c r="A17" i="3"/>
  <c r="F16" i="3"/>
  <c r="E16" i="3"/>
  <c r="D16" i="3"/>
  <c r="C16" i="3"/>
  <c r="B16" i="3"/>
  <c r="A16" i="3"/>
  <c r="F15" i="3"/>
  <c r="E15" i="3"/>
  <c r="D15" i="3"/>
  <c r="C15" i="3"/>
  <c r="B15" i="3"/>
  <c r="A15" i="3"/>
  <c r="F14" i="3"/>
  <c r="E14" i="3"/>
  <c r="D14" i="3"/>
  <c r="C14" i="3"/>
  <c r="B14" i="3"/>
  <c r="A14" i="3"/>
  <c r="F13" i="3"/>
  <c r="E13" i="3"/>
  <c r="D13" i="3"/>
  <c r="C13" i="3"/>
  <c r="B13" i="3"/>
  <c r="A13" i="3"/>
  <c r="F12" i="3"/>
  <c r="E12" i="3"/>
  <c r="D12" i="3"/>
  <c r="C12" i="3"/>
  <c r="B12" i="3"/>
  <c r="A12" i="3"/>
  <c r="F11" i="3"/>
  <c r="E11" i="3"/>
  <c r="D11" i="3"/>
  <c r="C11" i="3"/>
  <c r="B11" i="3"/>
  <c r="A11" i="3"/>
  <c r="F10" i="3"/>
  <c r="E10" i="3"/>
  <c r="D10" i="3"/>
  <c r="C10" i="3"/>
  <c r="B10" i="3"/>
  <c r="A10" i="3"/>
  <c r="F9" i="3"/>
  <c r="E9" i="3"/>
  <c r="D9" i="3"/>
  <c r="C9" i="3"/>
  <c r="B9" i="3"/>
  <c r="A9" i="3"/>
  <c r="F8" i="3"/>
  <c r="E8" i="3"/>
  <c r="D8" i="3"/>
  <c r="C8" i="3"/>
  <c r="B8" i="3"/>
  <c r="A8" i="3"/>
  <c r="F7" i="3"/>
  <c r="E7" i="3"/>
  <c r="D7" i="3"/>
  <c r="C7" i="3"/>
  <c r="B7" i="3"/>
  <c r="A7" i="3"/>
  <c r="F6" i="3"/>
  <c r="E6" i="3"/>
  <c r="D6" i="3"/>
  <c r="C6" i="3"/>
  <c r="B6" i="3"/>
  <c r="A6" i="3"/>
  <c r="F5" i="3"/>
  <c r="E5" i="3"/>
  <c r="D5" i="3"/>
  <c r="C5" i="3"/>
  <c r="B5" i="3"/>
  <c r="A5" i="3"/>
  <c r="F4" i="3"/>
  <c r="E4" i="3"/>
  <c r="D4" i="3"/>
  <c r="C4" i="3"/>
  <c r="B4" i="3"/>
  <c r="A4" i="3"/>
  <c r="F3" i="3"/>
  <c r="E3" i="3"/>
  <c r="D3" i="3"/>
  <c r="C3" i="3"/>
  <c r="B3" i="3"/>
  <c r="A3" i="3"/>
  <c r="I2" i="3"/>
  <c r="I12" i="3" s="1"/>
  <c r="F2" i="3"/>
  <c r="E2" i="3"/>
  <c r="D2" i="3"/>
  <c r="C2" i="3"/>
  <c r="B2" i="3"/>
  <c r="A2" i="3"/>
  <c r="I2" i="2"/>
  <c r="F2" i="2"/>
  <c r="E2" i="2"/>
  <c r="G2" i="2" s="1"/>
  <c r="D2" i="2"/>
  <c r="C2" i="2"/>
  <c r="I14" i="3" l="1"/>
  <c r="I3" i="3"/>
  <c r="I7" i="3"/>
  <c r="I11" i="3"/>
  <c r="I15" i="3"/>
  <c r="I6" i="3"/>
  <c r="I13" i="3"/>
  <c r="I4" i="3"/>
  <c r="I8" i="3" l="1"/>
  <c r="I9" i="3" s="1"/>
  <c r="I10" i="3" s="1"/>
  <c r="I5" i="3"/>
  <c r="H2" i="2" l="1"/>
</calcChain>
</file>

<file path=xl/connections.xml><?xml version="1.0" encoding="utf-8"?>
<connections xmlns="http://schemas.openxmlformats.org/spreadsheetml/2006/main">
  <connection id="1" name="A10-Eiffel" type="6" refreshedVersion="4" background="1" saveData="1">
    <textPr sourceFile="C:\Propositions\Orléans\AGGLO_Orleans\Expérimentation_Priorité_Bus_aux_Feux\Offre\Flow\A10-Eiffel.csv" thousands=" " comma="1" semicolon="1">
      <textFields count="2">
        <textField/>
        <textField/>
      </textFields>
    </textPr>
  </connection>
  <connection id="2" name="A10-Eiffel1" type="6" refreshedVersion="4" background="1" saveData="1">
    <textPr sourceFile="C:\Propositions\Orléans\AGGLO_Orleans\Expérimentation_Priorité_Bus_aux_Feux\Offre\Flow\A10-Eiffel.csv" thousands=" " comma="1" semicolon="1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<sst xmlns="http://schemas.openxmlformats.org/spreadsheetml/2006/main" count="92" uniqueCount="66">
  <si>
    <t>sep=</t>
  </si>
  <si>
    <t>Flowcontrol Numéro de version: 1.8.2.8</t>
  </si>
  <si>
    <t>Rendu: Temps</t>
  </si>
  <si>
    <t>Période: 28-07-2014 00:00 - 07-08-2014 00:00</t>
  </si>
  <si>
    <t>Journées: Lundi</t>
  </si>
  <si>
    <t>Mardi</t>
  </si>
  <si>
    <t>Mercredi</t>
  </si>
  <si>
    <t>Jeudi</t>
  </si>
  <si>
    <t>Vendredi</t>
  </si>
  <si>
    <t>Samedi</t>
  </si>
  <si>
    <t>Dimanche</t>
  </si>
  <si>
    <t>Maximum Temps Temps: 0h 10m 35s</t>
  </si>
  <si>
    <t>Date</t>
  </si>
  <si>
    <t>Temps de parcours</t>
  </si>
  <si>
    <t>Date/Heure</t>
  </si>
  <si>
    <t>Jour  de la semaine</t>
  </si>
  <si>
    <t>Heure exacte</t>
  </si>
  <si>
    <t>Étiquettes de lignes</t>
  </si>
  <si>
    <t>Étiquettes de colonnes</t>
  </si>
  <si>
    <t>Moyenne de Temps de parcours</t>
  </si>
  <si>
    <t>Plage horaire</t>
  </si>
  <si>
    <t>Type de jour</t>
  </si>
  <si>
    <t>Jours Fériés en France</t>
  </si>
  <si>
    <t>Année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</si>
  <si>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</si>
  <si>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</si>
  <si>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</si>
  <si>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</si>
  <si>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</si>
  <si>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</si>
  <si>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</si>
  <si>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</si>
  <si>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</si>
  <si>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</si>
  <si>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</si>
  <si>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</si>
  <si>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</si>
  <si>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Sens</t>
  </si>
  <si>
    <t>Mini</t>
  </si>
  <si>
    <t>Maxi</t>
  </si>
  <si>
    <t>Nb valeurs</t>
  </si>
  <si>
    <t>Valeurs Admises - Précision</t>
  </si>
  <si>
    <t>Début</t>
  </si>
  <si>
    <t>Fin</t>
  </si>
  <si>
    <t>Durée</t>
  </si>
  <si>
    <t>Plage Horaire</t>
  </si>
  <si>
    <t>De :</t>
  </si>
  <si>
    <t>Sens 1 :</t>
  </si>
  <si>
    <t>Rue G. Eiffel</t>
  </si>
  <si>
    <t>Sens 2 :</t>
  </si>
  <si>
    <t>Jours Ouvrés</t>
  </si>
  <si>
    <t>Nb points</t>
  </si>
  <si>
    <t>Lundi</t>
  </si>
  <si>
    <t>Vers</t>
  </si>
  <si>
    <t>A10</t>
  </si>
  <si>
    <t>Week-End</t>
  </si>
  <si>
    <t>Les jours fériés sont dans la catégorie :</t>
  </si>
  <si>
    <t>Le Lundi est dans la catégorie :</t>
  </si>
  <si>
    <t>Le Mardi est dans la catégorie :</t>
  </si>
  <si>
    <t>Le Mercredi est dans la catégorie :</t>
  </si>
  <si>
    <t>Le Jeudi est dans la catégorie :</t>
  </si>
  <si>
    <t>Le Vendredi est dans la catégorie :</t>
  </si>
  <si>
    <t>Le Samedi est dans la catégorie :</t>
  </si>
  <si>
    <t>Le Dimanche est dans la catégorie :</t>
  </si>
  <si>
    <t>(Tous)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</si>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</sst>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mm&quot;min&quot;s&quot;s&quot;"/>
    <numFmt numFmtId="165" formatCode="hh&quot;h&quot;mm"/>
    <numFmt numFmtId="166" formatCode="0&quot;min&quot;"/>
    <numFmt numFmtId="167" formatCode="0&quot;h&quot;"/>
    <numFmt numFmtId="168" formatCode="#&quot;min&quot;"/>
    <numFmt numFmtId="169" formatCode="dddd&quot; &quot;dd&quot; &quot;mmm&quot; &quot;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9">
    <xf numFmtId="0" fontId="0" fillId="0" borderId="0" xfId="0"/>
    <xf numFmtId="22" fontId="0" fillId="0" borderId="0" xfId="0" applyNumberFormat="1"/>
    <xf numFmtId="0" fontId="0" fillId="0" borderId="0" xfId="0" pivotButton="1"/>
    <xf numFmtId="21" fontId="0" fillId="0" borderId="0" xfId="0" applyNumberFormat="1" applyAlignment="1">
      <alignment horizontal="left"/>
    </xf>
    <xf numFmtId="0" fontId="0" fillId="0" borderId="0" xfId="0"/>
    <xf numFmtId="22" fontId="0" fillId="0" borderId="0" xfId="0" applyNumberFormat="1"/>
    <xf numFmtId="0" fontId="0" fillId="0" borderId="0" xfId="0"/>
    <xf numFmtId="0" fontId="0" fillId="34" borderId="12" xfId="0" applyFill="1" applyBorder="1"/>
    <xf numFmtId="169" fontId="0" fillId="34" borderId="13" xfId="0" applyNumberFormat="1" applyFill="1" applyBorder="1"/>
    <xf numFmtId="0" fontId="0" fillId="34" borderId="14" xfId="0" applyFill="1" applyBorder="1"/>
    <xf numFmtId="169" fontId="0" fillId="34" borderId="15" xfId="0" applyNumberFormat="1" applyFill="1" applyBorder="1"/>
    <xf numFmtId="0" fontId="0" fillId="0" borderId="0" xfId="0" applyProtection="1">
      <protection locked="0"/>
    </xf>
    <xf numFmtId="0" fontId="0" fillId="34" borderId="16" xfId="0" applyFill="1" applyBorder="1"/>
    <xf numFmtId="0" fontId="0" fillId="35" borderId="0" xfId="1" applyNumberFormat="1" applyFont="1" applyFill="1" applyAlignment="1">
      <alignment horizontal="center"/>
    </xf>
    <xf numFmtId="0" fontId="0" fillId="34" borderId="13" xfId="0" applyFill="1" applyBorder="1"/>
    <xf numFmtId="0" fontId="0" fillId="0" borderId="0" xfId="0"/>
    <xf numFmtId="166" fontId="0" fillId="33" borderId="0" xfId="0" applyNumberFormat="1" applyFill="1"/>
    <xf numFmtId="167" fontId="0" fillId="33" borderId="0" xfId="0" applyNumberFormat="1" applyFill="1"/>
    <xf numFmtId="0" fontId="0" fillId="34" borderId="0" xfId="0" applyFill="1"/>
    <xf numFmtId="0" fontId="0" fillId="34" borderId="0" xfId="0" applyFill="1" applyAlignment="1">
      <alignment horizontal="center"/>
    </xf>
    <xf numFmtId="0" fontId="0" fillId="34" borderId="0" xfId="0" applyFill="1" applyAlignment="1">
      <alignment horizontal="right"/>
    </xf>
    <xf numFmtId="167" fontId="0" fillId="34" borderId="0" xfId="0" applyNumberFormat="1" applyFill="1"/>
    <xf numFmtId="0" fontId="0" fillId="35" borderId="0" xfId="0" applyFill="1"/>
    <xf numFmtId="166" fontId="0" fillId="35" borderId="0" xfId="0" applyNumberFormat="1" applyFill="1"/>
    <xf numFmtId="168" fontId="0" fillId="35" borderId="0" xfId="0" applyNumberFormat="1" applyFill="1"/>
    <xf numFmtId="166" fontId="0" fillId="36" borderId="0" xfId="0" applyNumberFormat="1" applyFill="1"/>
    <xf numFmtId="0" fontId="0" fillId="0" borderId="0" xfId="0" applyAlignment="1">
      <alignment horizontal="right"/>
    </xf>
    <xf numFmtId="0" fontId="0" fillId="33" borderId="0" xfId="0" applyFill="1" applyAlignment="1" applyProtection="1">
      <alignment horizontal="center"/>
      <protection locked="0"/>
    </xf>
    <xf numFmtId="0" fontId="0" fillId="0" borderId="0" xfId="0"/>
    <xf numFmtId="165" fontId="0" fillId="0" borderId="0" xfId="0" applyNumberFormat="1" applyFill="1"/>
    <xf numFmtId="164" fontId="0" fillId="0" borderId="0" xfId="0" applyNumberFormat="1" applyFill="1"/>
    <xf numFmtId="20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</xf>
    <xf numFmtId="45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0" fontId="0" fillId="34" borderId="10" xfId="0" applyFill="1" applyBorder="1" applyAlignment="1">
      <alignment horizontal="center"/>
    </xf>
    <xf numFmtId="0" fontId="0" fillId="34" borderId="11" xfId="0" applyFill="1" applyBorder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6">
    <dxf>
      <numFmt numFmtId="28" formatCode="mm:ss"/>
    </dxf>
    <dxf>
      <numFmt numFmtId="25" formatCode="hh:mm"/>
    </dxf>
    <dxf>
      <numFmt numFmtId="25" formatCode="hh:mm"/>
    </dxf>
    <dxf>
      <numFmt numFmtId="164" formatCode="mm&quot;min&quot;s&quot;s&quot;"/>
      <fill>
        <patternFill patternType="none">
          <fgColor indexed="64"/>
          <bgColor indexed="65"/>
        </patternFill>
      </fill>
    </dxf>
    <dxf>
      <numFmt numFmtId="165" formatCode="hh&quot;h&quot;mm"/>
      <fill>
        <patternFill patternType="none">
          <fgColor indexed="64"/>
          <bgColor indexed="65"/>
        </patternFill>
      </fill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styles" Target="styles.xml"/><Relationship Id="rId5" Type="http://schemas.openxmlformats.org/officeDocument/2006/relationships/worksheet" Target="worksheets/sheet4.xml"/><Relationship Id="rId10" Type="http://schemas.openxmlformats.org/officeDocument/2006/relationships/connections" Target="connections.xml"/><Relationship Id="rId4" Type="http://schemas.openxmlformats.org/officeDocument/2006/relationships/chartsheet" Target="chartsheets/sheet1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[GraphesV2_Envoi.xlsm]TCD!Tableau croisé dynamique2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Tit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</c:pivotFmt>
      <c:pivotFmt>
        <c:idx val="31"/>
      </c:pivotFmt>
      <c:pivotFmt>
        <c:idx val="32"/>
      </c:pivotFmt>
      <c:pivotFmt>
        <c:idx val="33"/>
        <c:spPr>
          <a:ln w="12700"/>
        </c:spPr>
      </c:pivotFmt>
      <c:pivotFmt>
        <c:idx val="34"/>
      </c:pivotFmt>
      <c:pivotFmt>
        <c:idx val="35"/>
        <c:marker>
          <c:symbol val="square"/>
          <c:size val="2"/>
          <c:spPr>
            <a:ln w="12700"/>
          </c:spPr>
        </c:marker>
      </c:pivotFmt>
      <c:pivotFmt>
        <c:idx val="36"/>
        <c:spPr>
          <a:ln w="12700"/>
        </c:spPr>
        <c:marker>
          <c:symbol val="square"/>
          <c:size val="2"/>
          <c:spPr>
            <a:ln w="12700"/>
          </c:spPr>
        </c:marker>
      </c:pivotFmt>
      <c:pivotFmt>
        <c:idx val="37"/>
        <c:spPr>
          <a:ln w="12700"/>
        </c:spPr>
        <c:marker>
          <c:symbol val="diamond"/>
          <c:size val="2"/>
          <c:spPr>
            <a:ln w="12700"/>
          </c:spPr>
        </c:marker>
      </c:pivotFmt>
      <c:pivotFmt>
        <c:idx val="38"/>
        <c:spPr>
          <a:ln w="12700"/>
        </c:spPr>
        <c:marker>
          <c:symbol val="triangle"/>
          <c:size val="2"/>
          <c:spPr>
            <a:ln w="12700"/>
          </c:spPr>
        </c:marker>
      </c:pivotFmt>
      <c:pivotFmt>
        <c:idx val="39"/>
        <c:spPr>
          <a:ln w="12700"/>
        </c:spPr>
        <c:marker>
          <c:symbol val="x"/>
          <c:size val="2"/>
          <c:spPr>
            <a:ln w="12700"/>
          </c:spPr>
        </c:marker>
      </c:pivotFmt>
      <c:pivotFmt>
        <c:idx val="40"/>
        <c:spPr>
          <a:ln w="12700"/>
        </c:spPr>
        <c:marker>
          <c:symbol val="star"/>
          <c:size val="2"/>
          <c:spPr>
            <a:ln w="12700"/>
          </c:spPr>
        </c:marker>
      </c:pivotFmt>
      <c:pivotFmt>
        <c:idx val="41"/>
        <c:spPr>
          <a:ln w="12700"/>
        </c:spPr>
        <c:marker>
          <c:symbol val="circle"/>
          <c:size val="2"/>
          <c:spPr>
            <a:ln w="12700"/>
          </c:spPr>
        </c:marker>
      </c:pivotFmt>
      <c:pivotFmt>
        <c:idx val="42"/>
        <c:spPr>
          <a:ln w="12700"/>
        </c:spPr>
        <c:marker>
          <c:symbol val="plus"/>
          <c:size val="2"/>
          <c:spPr>
            <a:ln w="12700"/>
          </c:spPr>
        </c:marker>
      </c:pivotFmt>
      <c:pivotFmt>
        <c:idx val="43"/>
        <c:marker>
          <c:symbol val="circle"/>
          <c:size val="2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TCD!$B$6:$B$8</c:f>
              <c:strCache>
                <c:ptCount val="1"/>
                <c:pt idx="0">
                  <c:v>Jours Ouvrés - Lundi</c:v>
                </c:pt>
              </c:strCache>
            </c:strRef>
          </c:tx>
          <c:spPr>
            <a:ln w="12700"/>
          </c:spPr>
          <c:marker>
            <c:symbol val="diamond"/>
            <c:size val="2"/>
            <c:spPr>
              <a:ln w="12700"/>
            </c:spPr>
          </c:marker>
          <c:cat>
            <c:strRef>
              <c:f>TCD!$A$9:$A$21</c:f>
              <c:strCache>
                <c:ptCount val="12"/>
                <c:pt idx="0">
                  <c:v>00:00:00</c:v>
                </c:pt>
                <c:pt idx="1">
                  <c:v>02:00:00</c:v>
                </c:pt>
                <c:pt idx="2">
                  <c:v>04:00:00</c:v>
                </c:pt>
                <c:pt idx="3">
                  <c:v>06:00:00</c:v>
                </c:pt>
                <c:pt idx="4">
                  <c:v>08:00:00</c:v>
                </c:pt>
                <c:pt idx="5">
                  <c:v>10:00:00</c:v>
                </c:pt>
                <c:pt idx="6">
                  <c:v>12:00:00</c:v>
                </c:pt>
                <c:pt idx="7">
                  <c:v>14:00:00</c:v>
                </c:pt>
                <c:pt idx="8">
                  <c:v>16:00:00</c:v>
                </c:pt>
                <c:pt idx="9">
                  <c:v>18:00:00</c:v>
                </c:pt>
                <c:pt idx="10">
                  <c:v>20:00:00</c:v>
                </c:pt>
                <c:pt idx="11">
                  <c:v>22:00:00</c:v>
                </c:pt>
              </c:strCache>
            </c:strRef>
          </c:cat>
          <c:val>
            <c:numRef>
              <c:f>TCD!$B$9:$B$21</c:f>
              <c:numCache>
                <c:formatCode>mm:ss</c:formatCode>
                <c:ptCount val="12"/>
                <c:pt idx="8">
                  <c:v>4.8077417695473242E-3</c:v>
                </c:pt>
                <c:pt idx="9">
                  <c:v>4.5336612654320978E-3</c:v>
                </c:pt>
                <c:pt idx="10">
                  <c:v>3.5809178743961339E-3</c:v>
                </c:pt>
                <c:pt idx="11">
                  <c:v>3.2598631239935589E-3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TCD!$C$6:$C$8</c:f>
              <c:strCache>
                <c:ptCount val="1"/>
                <c:pt idx="0">
                  <c:v>Jours Ouvrés - Mardi</c:v>
                </c:pt>
              </c:strCache>
            </c:strRef>
          </c:tx>
          <c:spPr>
            <a:ln w="12700"/>
          </c:spPr>
          <c:marker>
            <c:symbol val="square"/>
            <c:size val="2"/>
            <c:spPr>
              <a:ln w="12700"/>
            </c:spPr>
          </c:marker>
          <c:cat>
            <c:strRef>
              <c:f>TCD!$A$9:$A$21</c:f>
              <c:strCache>
                <c:ptCount val="12"/>
                <c:pt idx="0">
                  <c:v>00:00:00</c:v>
                </c:pt>
                <c:pt idx="1">
                  <c:v>02:00:00</c:v>
                </c:pt>
                <c:pt idx="2">
                  <c:v>04:00:00</c:v>
                </c:pt>
                <c:pt idx="3">
                  <c:v>06:00:00</c:v>
                </c:pt>
                <c:pt idx="4">
                  <c:v>08:00:00</c:v>
                </c:pt>
                <c:pt idx="5">
                  <c:v>10:00:00</c:v>
                </c:pt>
                <c:pt idx="6">
                  <c:v>12:00:00</c:v>
                </c:pt>
                <c:pt idx="7">
                  <c:v>14:00:00</c:v>
                </c:pt>
                <c:pt idx="8">
                  <c:v>16:00:00</c:v>
                </c:pt>
                <c:pt idx="9">
                  <c:v>18:00:00</c:v>
                </c:pt>
                <c:pt idx="10">
                  <c:v>20:00:00</c:v>
                </c:pt>
                <c:pt idx="11">
                  <c:v>22:00:00</c:v>
                </c:pt>
              </c:strCache>
            </c:strRef>
          </c:cat>
          <c:val>
            <c:numRef>
              <c:f>TCD!$C$9:$C$21</c:f>
              <c:numCache>
                <c:formatCode>mm:ss</c:formatCode>
                <c:ptCount val="12"/>
                <c:pt idx="0">
                  <c:v>3.0560587761674701E-3</c:v>
                </c:pt>
                <c:pt idx="1">
                  <c:v>3.1647544283413846E-3</c:v>
                </c:pt>
                <c:pt idx="2">
                  <c:v>3.0646135265700483E-3</c:v>
                </c:pt>
                <c:pt idx="3">
                  <c:v>3.9549575617283958E-3</c:v>
                </c:pt>
                <c:pt idx="4">
                  <c:v>4.3448067632850225E-3</c:v>
                </c:pt>
                <c:pt idx="5">
                  <c:v>4.8158212560386474E-3</c:v>
                </c:pt>
                <c:pt idx="6">
                  <c:v>4.3795289855072467E-3</c:v>
                </c:pt>
                <c:pt idx="7">
                  <c:v>4.3236714975845416E-3</c:v>
                </c:pt>
                <c:pt idx="8">
                  <c:v>4.8124035493827145E-3</c:v>
                </c:pt>
                <c:pt idx="9">
                  <c:v>5.2163848631239943E-3</c:v>
                </c:pt>
                <c:pt idx="10">
                  <c:v>3.5612922705314E-3</c:v>
                </c:pt>
                <c:pt idx="11">
                  <c:v>3.6528784219001611E-3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TCD!$D$6:$D$8</c:f>
              <c:strCache>
                <c:ptCount val="1"/>
                <c:pt idx="0">
                  <c:v>Jours Ouvrés - Mercredi</c:v>
                </c:pt>
              </c:strCache>
            </c:strRef>
          </c:tx>
          <c:spPr>
            <a:ln w="12700"/>
          </c:spPr>
          <c:marker>
            <c:symbol val="triangle"/>
            <c:size val="2"/>
            <c:spPr>
              <a:ln w="12700"/>
            </c:spPr>
          </c:marker>
          <c:cat>
            <c:strRef>
              <c:f>TCD!$A$9:$A$21</c:f>
              <c:strCache>
                <c:ptCount val="12"/>
                <c:pt idx="0">
                  <c:v>00:00:00</c:v>
                </c:pt>
                <c:pt idx="1">
                  <c:v>02:00:00</c:v>
                </c:pt>
                <c:pt idx="2">
                  <c:v>04:00:00</c:v>
                </c:pt>
                <c:pt idx="3">
                  <c:v>06:00:00</c:v>
                </c:pt>
                <c:pt idx="4">
                  <c:v>08:00:00</c:v>
                </c:pt>
                <c:pt idx="5">
                  <c:v>10:00:00</c:v>
                </c:pt>
                <c:pt idx="6">
                  <c:v>12:00:00</c:v>
                </c:pt>
                <c:pt idx="7">
                  <c:v>14:00:00</c:v>
                </c:pt>
                <c:pt idx="8">
                  <c:v>16:00:00</c:v>
                </c:pt>
                <c:pt idx="9">
                  <c:v>18:00:00</c:v>
                </c:pt>
                <c:pt idx="10">
                  <c:v>20:00:00</c:v>
                </c:pt>
                <c:pt idx="11">
                  <c:v>22:00:00</c:v>
                </c:pt>
              </c:strCache>
            </c:strRef>
          </c:cat>
          <c:val>
            <c:numRef>
              <c:f>TCD!$D$9:$D$21</c:f>
              <c:numCache>
                <c:formatCode>mm:ss</c:formatCode>
                <c:ptCount val="12"/>
                <c:pt idx="0">
                  <c:v>3.064718364197529E-3</c:v>
                </c:pt>
                <c:pt idx="1">
                  <c:v>3.3612163299663283E-3</c:v>
                </c:pt>
                <c:pt idx="2">
                  <c:v>3.0931712962962957E-3</c:v>
                </c:pt>
                <c:pt idx="3">
                  <c:v>3.7082326892109488E-3</c:v>
                </c:pt>
                <c:pt idx="4">
                  <c:v>4.430354267310789E-3</c:v>
                </c:pt>
                <c:pt idx="5">
                  <c:v>4.4847020933977463E-3</c:v>
                </c:pt>
                <c:pt idx="6">
                  <c:v>4.7946859903381647E-3</c:v>
                </c:pt>
                <c:pt idx="7">
                  <c:v>4.4140625000000005E-3</c:v>
                </c:pt>
                <c:pt idx="8">
                  <c:v>4.6477455716586154E-3</c:v>
                </c:pt>
                <c:pt idx="9">
                  <c:v>4.7020933977455718E-3</c:v>
                </c:pt>
                <c:pt idx="10">
                  <c:v>3.7937801932367136E-3</c:v>
                </c:pt>
                <c:pt idx="11">
                  <c:v>3.5305958132045086E-3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TCD!$E$6:$E$8</c:f>
              <c:strCache>
                <c:ptCount val="1"/>
                <c:pt idx="0">
                  <c:v>Jours Ouvrés - Jeudi</c:v>
                </c:pt>
              </c:strCache>
            </c:strRef>
          </c:tx>
          <c:spPr>
            <a:ln w="12700"/>
          </c:spPr>
          <c:marker>
            <c:symbol val="x"/>
            <c:size val="2"/>
            <c:spPr>
              <a:ln w="12700"/>
            </c:spPr>
          </c:marker>
          <c:cat>
            <c:strRef>
              <c:f>TCD!$A$9:$A$21</c:f>
              <c:strCache>
                <c:ptCount val="12"/>
                <c:pt idx="0">
                  <c:v>00:00:00</c:v>
                </c:pt>
                <c:pt idx="1">
                  <c:v>02:00:00</c:v>
                </c:pt>
                <c:pt idx="2">
                  <c:v>04:00:00</c:v>
                </c:pt>
                <c:pt idx="3">
                  <c:v>06:00:00</c:v>
                </c:pt>
                <c:pt idx="4">
                  <c:v>08:00:00</c:v>
                </c:pt>
                <c:pt idx="5">
                  <c:v>10:00:00</c:v>
                </c:pt>
                <c:pt idx="6">
                  <c:v>12:00:00</c:v>
                </c:pt>
                <c:pt idx="7">
                  <c:v>14:00:00</c:v>
                </c:pt>
                <c:pt idx="8">
                  <c:v>16:00:00</c:v>
                </c:pt>
                <c:pt idx="9">
                  <c:v>18:00:00</c:v>
                </c:pt>
                <c:pt idx="10">
                  <c:v>20:00:00</c:v>
                </c:pt>
                <c:pt idx="11">
                  <c:v>22:00:00</c:v>
                </c:pt>
              </c:strCache>
            </c:strRef>
          </c:cat>
          <c:val>
            <c:numRef>
              <c:f>TCD!$E$9:$E$21</c:f>
              <c:numCache>
                <c:formatCode>mm:ss</c:formatCode>
                <c:ptCount val="12"/>
                <c:pt idx="0">
                  <c:v>3.3244301994301987E-3</c:v>
                </c:pt>
                <c:pt idx="1">
                  <c:v>3.5648148148148136E-3</c:v>
                </c:pt>
                <c:pt idx="2">
                  <c:v>3.1270128824476655E-3</c:v>
                </c:pt>
                <c:pt idx="3">
                  <c:v>3.7094907407407402E-3</c:v>
                </c:pt>
                <c:pt idx="4">
                  <c:v>4.5177469135802466E-3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089920"/>
        <c:axId val="57916160"/>
      </c:lineChart>
      <c:catAx>
        <c:axId val="203089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/>
                  <a:t>Plage horaire, par tranches de 2h</a:t>
                </a:r>
              </a:p>
            </c:rich>
          </c:tx>
          <c:layout/>
          <c:overlay val="0"/>
        </c:title>
        <c:majorTickMark val="out"/>
        <c:minorTickMark val="in"/>
        <c:tickLblPos val="nextTo"/>
        <c:txPr>
          <a:bodyPr rot="-2700000"/>
          <a:lstStyle/>
          <a:p>
            <a:pPr>
              <a:defRPr/>
            </a:pPr>
            <a:endParaRPr lang="fr-FR"/>
          </a:p>
        </c:txPr>
        <c:crossAx val="57916160"/>
        <c:crosses val="autoZero"/>
        <c:auto val="1"/>
        <c:lblAlgn val="ctr"/>
        <c:lblOffset val="100"/>
        <c:tickLblSkip val="1"/>
        <c:tickMarkSkip val="2"/>
        <c:noMultiLvlLbl val="0"/>
      </c:catAx>
      <c:valAx>
        <c:axId val="57916160"/>
        <c:scaling>
          <c:orientation val="minMax"/>
          <c:min val="2.0833333333333333E-3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/>
                  <a:t>Temps de parcours</a:t>
                </a:r>
              </a:p>
            </c:rich>
          </c:tx>
          <c:layout/>
          <c:overlay val="0"/>
        </c:title>
        <c:numFmt formatCode="mm:ss" sourceLinked="1"/>
        <c:majorTickMark val="out"/>
        <c:minorTickMark val="none"/>
        <c:tickLblPos val="nextTo"/>
        <c:crossAx val="203089920"/>
        <c:crossesAt val="1"/>
        <c:crossBetween val="midCat"/>
        <c:majorUnit val="6.9444444444444447E-4"/>
      </c:valAx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4"/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9233" cy="6101658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lorian THIEBAUT" refreshedDate="41869.744658564814" createdVersion="4" refreshedVersion="4" minRefreshableVersion="3" recordCount="1387">
  <cacheSource type="worksheet">
    <worksheetSource name="Données"/>
  </cacheSource>
  <cacheFields count="7">
    <cacheField name="Jour  de la semaine" numFmtId="0">
      <sharedItems count="7">
        <s v="Lundi"/>
        <s v="Mardi"/>
        <s v="Mercredi"/>
        <s v="Jeudi"/>
        <s v="Vendredi" u="1"/>
        <s v="Dimanche" u="1"/>
        <s v="Samedi" u="1"/>
      </sharedItems>
    </cacheField>
    <cacheField name="Date" numFmtId="0">
      <sharedItems/>
    </cacheField>
    <cacheField name="Heure exacte" numFmtId="165">
      <sharedItems containsSemiMixedTypes="0" containsNonDate="0" containsDate="1" containsString="0" minDate="1899-12-30T00:01:03" maxDate="1899-12-30T23:57:23"/>
    </cacheField>
    <cacheField name="Temps de parcours" numFmtId="164">
      <sharedItems containsSemiMixedTypes="0" containsNonDate="0" containsDate="1" containsString="0" minDate="1899-12-30T00:03:20" maxDate="1899-12-30T00:12:18"/>
    </cacheField>
    <cacheField name="Plage horaire" numFmtId="20">
      <sharedItems containsSemiMixedTypes="0" containsNonDate="0" containsDate="1" containsString="0" minDate="1899-12-30T00:00:00" maxDate="1899-12-30T23:15:00" count="40">
        <d v="1899-12-30T16:00:00"/>
        <d v="1899-12-30T18:00:00"/>
        <d v="1899-12-30T20:00:00"/>
        <d v="1899-12-30T22:00:00"/>
        <d v="1899-12-30T00:00:00"/>
        <d v="1899-12-30T02:00:00"/>
        <d v="1899-12-30T04:00:00"/>
        <d v="1899-12-30T06:00:00"/>
        <d v="1899-12-30T08:00:00"/>
        <d v="1899-12-30T10:00:00"/>
        <d v="1899-12-30T12:00:00"/>
        <d v="1899-12-30T14:00:00"/>
        <d v="1899-12-30T06:45:00" u="1"/>
        <d v="1899-12-30T13:30:00" u="1"/>
        <d v="1899-12-30T20:15:00" u="1"/>
        <d v="1899-12-30T09:45:00" u="1"/>
        <d v="1899-12-30T16:30:00" u="1"/>
        <d v="1899-12-30T23:15:00" u="1"/>
        <d v="1899-12-30T12:45:00" u="1"/>
        <d v="1899-12-30T19:30:00" u="1"/>
        <d v="1899-12-30T15:45:00" u="1"/>
        <d v="1899-12-30T22:30:00" u="1"/>
        <d v="1899-12-30T18:45:00" u="1"/>
        <d v="1899-12-30T21:45:00" u="1"/>
        <d v="1899-12-30T03:00:00" u="1"/>
        <d v="1899-12-30T02:15:00" u="1"/>
        <d v="1899-12-30T09:00:00" u="1"/>
        <d v="1899-12-30T05:15:00" u="1"/>
        <d v="1899-12-30T01:30:00" u="1"/>
        <d v="1899-12-30T08:15:00" u="1"/>
        <d v="1899-12-30T15:00:00" u="1"/>
        <d v="1899-12-30T04:30:00" u="1"/>
        <d v="1899-12-30T11:15:00" u="1"/>
        <d v="1899-12-30T00:45:00" u="1"/>
        <d v="1899-12-30T07:30:00" u="1"/>
        <d v="1899-12-30T14:15:00" u="1"/>
        <d v="1899-12-30T03:45:00" u="1"/>
        <d v="1899-12-30T21:00:00" u="1"/>
        <d v="1899-12-30T10:30:00" u="1"/>
        <d v="1899-12-30T17:15:00" u="1"/>
      </sharedItems>
    </cacheField>
    <cacheField name="Type de jour" numFmtId="20">
      <sharedItems count="2">
        <s v="Jours Ouvrés"/>
        <s v="Week-End" u="1"/>
      </sharedItems>
    </cacheField>
    <cacheField name="Sens" numFmtId="0">
      <sharedItems count="2">
        <s v="A10 vers Rue G. Eiffel"/>
        <s v="Rue G. Eiffel vers A1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87">
  <r>
    <x v="0"/>
    <s v="28/07"/>
    <d v="1899-12-30T16:27:17"/>
    <d v="1899-12-30T00:06:51"/>
    <x v="0"/>
    <x v="0"/>
    <x v="0"/>
  </r>
  <r>
    <x v="0"/>
    <s v="28/07"/>
    <d v="1899-12-30T16:32:30"/>
    <d v="1899-12-30T00:06:59"/>
    <x v="0"/>
    <x v="0"/>
    <x v="0"/>
  </r>
  <r>
    <x v="0"/>
    <s v="28/07"/>
    <d v="1899-12-30T16:37:32"/>
    <d v="1899-12-30T00:07:03"/>
    <x v="0"/>
    <x v="0"/>
    <x v="0"/>
  </r>
  <r>
    <x v="0"/>
    <s v="28/07"/>
    <d v="1899-12-30T16:42:34"/>
    <d v="1899-12-30T00:05:49"/>
    <x v="0"/>
    <x v="0"/>
    <x v="0"/>
  </r>
  <r>
    <x v="0"/>
    <s v="28/07"/>
    <d v="1899-12-30T16:47:34"/>
    <d v="1899-12-30T00:05:45"/>
    <x v="0"/>
    <x v="0"/>
    <x v="0"/>
  </r>
  <r>
    <x v="0"/>
    <s v="28/07"/>
    <d v="1899-12-30T16:52:42"/>
    <d v="1899-12-30T00:06:06"/>
    <x v="0"/>
    <x v="0"/>
    <x v="0"/>
  </r>
  <r>
    <x v="0"/>
    <s v="28/07"/>
    <d v="1899-12-30T16:57:47"/>
    <d v="1899-12-30T00:06:31"/>
    <x v="0"/>
    <x v="0"/>
    <x v="0"/>
  </r>
  <r>
    <x v="0"/>
    <s v="28/07"/>
    <d v="1899-12-30T17:02:50"/>
    <d v="1899-12-30T00:07:06"/>
    <x v="0"/>
    <x v="0"/>
    <x v="0"/>
  </r>
  <r>
    <x v="0"/>
    <s v="28/07"/>
    <d v="1899-12-30T17:08:14"/>
    <d v="1899-12-30T00:06:40"/>
    <x v="0"/>
    <x v="0"/>
    <x v="0"/>
  </r>
  <r>
    <x v="0"/>
    <s v="28/07"/>
    <d v="1899-12-30T17:13:25"/>
    <d v="1899-12-30T00:06:34"/>
    <x v="0"/>
    <x v="0"/>
    <x v="0"/>
  </r>
  <r>
    <x v="0"/>
    <s v="28/07"/>
    <d v="1899-12-30T17:18:31"/>
    <d v="1899-12-30T00:07:14"/>
    <x v="0"/>
    <x v="0"/>
    <x v="0"/>
  </r>
  <r>
    <x v="0"/>
    <s v="28/07"/>
    <d v="1899-12-30T17:23:41"/>
    <d v="1899-12-30T00:06:42"/>
    <x v="0"/>
    <x v="0"/>
    <x v="0"/>
  </r>
  <r>
    <x v="0"/>
    <s v="28/07"/>
    <d v="1899-12-30T17:28:51"/>
    <d v="1899-12-30T00:06:46"/>
    <x v="0"/>
    <x v="0"/>
    <x v="0"/>
  </r>
  <r>
    <x v="0"/>
    <s v="28/07"/>
    <d v="1899-12-30T17:33:52"/>
    <d v="1899-12-30T00:09:26"/>
    <x v="0"/>
    <x v="0"/>
    <x v="0"/>
  </r>
  <r>
    <x v="0"/>
    <s v="28/07"/>
    <d v="1899-12-30T17:39:26"/>
    <d v="1899-12-30T00:08:46"/>
    <x v="0"/>
    <x v="0"/>
    <x v="0"/>
  </r>
  <r>
    <x v="0"/>
    <s v="28/07"/>
    <d v="1899-12-30T17:44:39"/>
    <d v="1899-12-30T00:07:03"/>
    <x v="0"/>
    <x v="0"/>
    <x v="0"/>
  </r>
  <r>
    <x v="0"/>
    <s v="28/07"/>
    <d v="1899-12-30T17:49:42"/>
    <d v="1899-12-30T00:06:47"/>
    <x v="0"/>
    <x v="0"/>
    <x v="0"/>
  </r>
  <r>
    <x v="0"/>
    <s v="28/07"/>
    <d v="1899-12-30T17:54:46"/>
    <d v="1899-12-30T00:06:29"/>
    <x v="0"/>
    <x v="0"/>
    <x v="0"/>
  </r>
  <r>
    <x v="0"/>
    <s v="28/07"/>
    <d v="1899-12-30T18:00:01"/>
    <d v="1899-12-30T00:06:28"/>
    <x v="1"/>
    <x v="0"/>
    <x v="0"/>
  </r>
  <r>
    <x v="0"/>
    <s v="28/07"/>
    <d v="1899-12-30T18:05:09"/>
    <d v="1899-12-30T00:07:09"/>
    <x v="1"/>
    <x v="0"/>
    <x v="0"/>
  </r>
  <r>
    <x v="0"/>
    <s v="28/07"/>
    <d v="1899-12-30T18:10:15"/>
    <d v="1899-12-30T00:07:13"/>
    <x v="1"/>
    <x v="0"/>
    <x v="0"/>
  </r>
  <r>
    <x v="0"/>
    <s v="28/07"/>
    <d v="1899-12-30T18:15:24"/>
    <d v="1899-12-30T00:07:27"/>
    <x v="1"/>
    <x v="0"/>
    <x v="0"/>
  </r>
  <r>
    <x v="0"/>
    <s v="28/07"/>
    <d v="1899-12-30T18:20:33"/>
    <d v="1899-12-30T00:07:23"/>
    <x v="1"/>
    <x v="0"/>
    <x v="0"/>
  </r>
  <r>
    <x v="0"/>
    <s v="28/07"/>
    <d v="1899-12-30T18:25:40"/>
    <d v="1899-12-30T00:06:27"/>
    <x v="1"/>
    <x v="0"/>
    <x v="0"/>
  </r>
  <r>
    <x v="0"/>
    <s v="28/07"/>
    <d v="1899-12-30T18:30:51"/>
    <d v="1899-12-30T00:07:25"/>
    <x v="1"/>
    <x v="0"/>
    <x v="0"/>
  </r>
  <r>
    <x v="0"/>
    <s v="28/07"/>
    <d v="1899-12-30T18:36:26"/>
    <d v="1899-12-30T00:07:29"/>
    <x v="1"/>
    <x v="0"/>
    <x v="0"/>
  </r>
  <r>
    <x v="0"/>
    <s v="28/07"/>
    <d v="1899-12-30T18:41:33"/>
    <d v="1899-12-30T00:06:36"/>
    <x v="1"/>
    <x v="0"/>
    <x v="0"/>
  </r>
  <r>
    <x v="0"/>
    <s v="28/07"/>
    <d v="1899-12-30T18:46:46"/>
    <d v="1899-12-30T00:06:24"/>
    <x v="1"/>
    <x v="0"/>
    <x v="0"/>
  </r>
  <r>
    <x v="0"/>
    <s v="28/07"/>
    <d v="1899-12-30T18:52:13"/>
    <d v="1899-12-30T00:06:32"/>
    <x v="1"/>
    <x v="0"/>
    <x v="0"/>
  </r>
  <r>
    <x v="0"/>
    <s v="28/07"/>
    <d v="1899-12-30T18:57:27"/>
    <d v="1899-12-30T00:06:16"/>
    <x v="1"/>
    <x v="0"/>
    <x v="0"/>
  </r>
  <r>
    <x v="0"/>
    <s v="28/07"/>
    <d v="1899-12-30T19:02:40"/>
    <d v="1899-12-30T00:06:47"/>
    <x v="1"/>
    <x v="0"/>
    <x v="0"/>
  </r>
  <r>
    <x v="0"/>
    <s v="28/07"/>
    <d v="1899-12-30T19:07:54"/>
    <d v="1899-12-30T00:06:41"/>
    <x v="1"/>
    <x v="0"/>
    <x v="0"/>
  </r>
  <r>
    <x v="0"/>
    <s v="28/07"/>
    <d v="1899-12-30T19:13:00"/>
    <d v="1899-12-30T00:06:24"/>
    <x v="1"/>
    <x v="0"/>
    <x v="0"/>
  </r>
  <r>
    <x v="0"/>
    <s v="28/07"/>
    <d v="1899-12-30T19:18:18"/>
    <d v="1899-12-30T00:05:30"/>
    <x v="1"/>
    <x v="0"/>
    <x v="0"/>
  </r>
  <r>
    <x v="0"/>
    <s v="28/07"/>
    <d v="1899-12-30T19:23:29"/>
    <d v="1899-12-30T00:05:15"/>
    <x v="1"/>
    <x v="0"/>
    <x v="0"/>
  </r>
  <r>
    <x v="0"/>
    <s v="28/07"/>
    <d v="1899-12-30T19:28:51"/>
    <d v="1899-12-30T00:05:21"/>
    <x v="1"/>
    <x v="0"/>
    <x v="0"/>
  </r>
  <r>
    <x v="0"/>
    <s v="28/07"/>
    <d v="1899-12-30T19:34:14"/>
    <d v="1899-12-30T00:05:55"/>
    <x v="1"/>
    <x v="0"/>
    <x v="0"/>
  </r>
  <r>
    <x v="0"/>
    <s v="28/07"/>
    <d v="1899-12-30T19:39:23"/>
    <d v="1899-12-30T00:06:06"/>
    <x v="1"/>
    <x v="0"/>
    <x v="0"/>
  </r>
  <r>
    <x v="0"/>
    <s v="28/07"/>
    <d v="1899-12-30T19:44:27"/>
    <d v="1899-12-30T00:07:42"/>
    <x v="1"/>
    <x v="0"/>
    <x v="0"/>
  </r>
  <r>
    <x v="0"/>
    <s v="28/07"/>
    <d v="1899-12-30T19:49:32"/>
    <d v="1899-12-30T00:07:52"/>
    <x v="1"/>
    <x v="0"/>
    <x v="0"/>
  </r>
  <r>
    <x v="0"/>
    <s v="28/07"/>
    <d v="1899-12-30T19:54:32"/>
    <d v="1899-12-30T00:05:26"/>
    <x v="1"/>
    <x v="0"/>
    <x v="0"/>
  </r>
  <r>
    <x v="0"/>
    <s v="28/07"/>
    <d v="1899-12-30T19:59:35"/>
    <d v="1899-12-30T00:04:53"/>
    <x v="1"/>
    <x v="0"/>
    <x v="0"/>
  </r>
  <r>
    <x v="0"/>
    <s v="28/07"/>
    <d v="1899-12-30T20:04:42"/>
    <d v="1899-12-30T00:05:29"/>
    <x v="2"/>
    <x v="0"/>
    <x v="0"/>
  </r>
  <r>
    <x v="0"/>
    <s v="28/07"/>
    <d v="1899-12-30T20:09:47"/>
    <d v="1899-12-30T00:05:17"/>
    <x v="2"/>
    <x v="0"/>
    <x v="0"/>
  </r>
  <r>
    <x v="0"/>
    <s v="28/07"/>
    <d v="1899-12-30T20:14:49"/>
    <d v="1899-12-30T00:05:09"/>
    <x v="2"/>
    <x v="0"/>
    <x v="0"/>
  </r>
  <r>
    <x v="0"/>
    <s v="28/07"/>
    <d v="1899-12-30T20:20:01"/>
    <d v="1899-12-30T00:05:29"/>
    <x v="2"/>
    <x v="0"/>
    <x v="0"/>
  </r>
  <r>
    <x v="0"/>
    <s v="28/07"/>
    <d v="1899-12-30T20:25:03"/>
    <d v="1899-12-30T00:05:29"/>
    <x v="2"/>
    <x v="0"/>
    <x v="0"/>
  </r>
  <r>
    <x v="0"/>
    <s v="28/07"/>
    <d v="1899-12-30T20:30:14"/>
    <d v="1899-12-30T00:05:25"/>
    <x v="2"/>
    <x v="0"/>
    <x v="0"/>
  </r>
  <r>
    <x v="0"/>
    <s v="28/07"/>
    <d v="1899-12-30T20:35:26"/>
    <d v="1899-12-30T00:05:06"/>
    <x v="2"/>
    <x v="0"/>
    <x v="0"/>
  </r>
  <r>
    <x v="0"/>
    <s v="28/07"/>
    <d v="1899-12-30T20:40:32"/>
    <d v="1899-12-30T00:05:06"/>
    <x v="2"/>
    <x v="0"/>
    <x v="0"/>
  </r>
  <r>
    <x v="0"/>
    <s v="28/07"/>
    <d v="1899-12-30T20:45:37"/>
    <d v="1899-12-30T00:05:02"/>
    <x v="2"/>
    <x v="0"/>
    <x v="0"/>
  </r>
  <r>
    <x v="0"/>
    <s v="28/07"/>
    <d v="1899-12-30T20:50:46"/>
    <d v="1899-12-30T00:05:45"/>
    <x v="2"/>
    <x v="0"/>
    <x v="0"/>
  </r>
  <r>
    <x v="0"/>
    <s v="28/07"/>
    <d v="1899-12-30T20:55:52"/>
    <d v="1899-12-30T00:04:46"/>
    <x v="2"/>
    <x v="0"/>
    <x v="0"/>
  </r>
  <r>
    <x v="0"/>
    <s v="28/07"/>
    <d v="1899-12-30T21:00:59"/>
    <d v="1899-12-30T00:05:19"/>
    <x v="2"/>
    <x v="0"/>
    <x v="0"/>
  </r>
  <r>
    <x v="0"/>
    <s v="28/07"/>
    <d v="1899-12-30T21:06:12"/>
    <d v="1899-12-30T00:05:22"/>
    <x v="2"/>
    <x v="0"/>
    <x v="0"/>
  </r>
  <r>
    <x v="0"/>
    <s v="28/07"/>
    <d v="1899-12-30T21:11:21"/>
    <d v="1899-12-30T00:05:29"/>
    <x v="2"/>
    <x v="0"/>
    <x v="0"/>
  </r>
  <r>
    <x v="0"/>
    <s v="28/07"/>
    <d v="1899-12-30T21:16:35"/>
    <d v="1899-12-30T00:05:38"/>
    <x v="2"/>
    <x v="0"/>
    <x v="0"/>
  </r>
  <r>
    <x v="0"/>
    <s v="28/07"/>
    <d v="1899-12-30T21:21:35"/>
    <d v="1899-12-30T00:05:46"/>
    <x v="2"/>
    <x v="0"/>
    <x v="0"/>
  </r>
  <r>
    <x v="0"/>
    <s v="28/07"/>
    <d v="1899-12-30T21:26:44"/>
    <d v="1899-12-30T00:05:17"/>
    <x v="2"/>
    <x v="0"/>
    <x v="0"/>
  </r>
  <r>
    <x v="0"/>
    <s v="28/07"/>
    <d v="1899-12-30T21:31:44"/>
    <d v="1899-12-30T00:05:17"/>
    <x v="2"/>
    <x v="0"/>
    <x v="0"/>
  </r>
  <r>
    <x v="0"/>
    <s v="28/07"/>
    <d v="1899-12-30T21:37:17"/>
    <d v="1899-12-30T00:04:15"/>
    <x v="2"/>
    <x v="0"/>
    <x v="0"/>
  </r>
  <r>
    <x v="0"/>
    <s v="28/07"/>
    <d v="1899-12-30T21:42:26"/>
    <d v="1899-12-30T00:04:08"/>
    <x v="2"/>
    <x v="0"/>
    <x v="0"/>
  </r>
  <r>
    <x v="0"/>
    <s v="28/07"/>
    <d v="1899-12-30T21:47:36"/>
    <d v="1899-12-30T00:04:29"/>
    <x v="2"/>
    <x v="0"/>
    <x v="0"/>
  </r>
  <r>
    <x v="0"/>
    <s v="28/07"/>
    <d v="1899-12-30T21:52:37"/>
    <d v="1899-12-30T00:04:44"/>
    <x v="2"/>
    <x v="0"/>
    <x v="0"/>
  </r>
  <r>
    <x v="0"/>
    <s v="28/07"/>
    <d v="1899-12-30T21:57:37"/>
    <d v="1899-12-30T00:04:49"/>
    <x v="2"/>
    <x v="0"/>
    <x v="0"/>
  </r>
  <r>
    <x v="0"/>
    <s v="28/07"/>
    <d v="1899-12-30T22:03:01"/>
    <d v="1899-12-30T00:04:49"/>
    <x v="3"/>
    <x v="0"/>
    <x v="0"/>
  </r>
  <r>
    <x v="0"/>
    <s v="28/07"/>
    <d v="1899-12-30T22:08:14"/>
    <d v="1899-12-30T00:05:18"/>
    <x v="3"/>
    <x v="0"/>
    <x v="0"/>
  </r>
  <r>
    <x v="0"/>
    <s v="28/07"/>
    <d v="1899-12-30T22:13:17"/>
    <d v="1899-12-30T00:05:18"/>
    <x v="3"/>
    <x v="0"/>
    <x v="0"/>
  </r>
  <r>
    <x v="0"/>
    <s v="28/07"/>
    <d v="1899-12-30T22:18:25"/>
    <d v="1899-12-30T00:04:56"/>
    <x v="3"/>
    <x v="0"/>
    <x v="0"/>
  </r>
  <r>
    <x v="0"/>
    <s v="28/07"/>
    <d v="1899-12-30T22:23:36"/>
    <d v="1899-12-30T00:04:51"/>
    <x v="3"/>
    <x v="0"/>
    <x v="0"/>
  </r>
  <r>
    <x v="0"/>
    <s v="28/07"/>
    <d v="1899-12-30T22:28:58"/>
    <d v="1899-12-30T00:05:17"/>
    <x v="3"/>
    <x v="0"/>
    <x v="0"/>
  </r>
  <r>
    <x v="0"/>
    <s v="28/07"/>
    <d v="1899-12-30T22:34:12"/>
    <d v="1899-12-30T00:05:56"/>
    <x v="3"/>
    <x v="0"/>
    <x v="0"/>
  </r>
  <r>
    <x v="0"/>
    <s v="28/07"/>
    <d v="1899-12-30T22:39:18"/>
    <d v="1899-12-30T00:05:31"/>
    <x v="3"/>
    <x v="0"/>
    <x v="0"/>
  </r>
  <r>
    <x v="0"/>
    <s v="28/07"/>
    <d v="1899-12-30T22:44:23"/>
    <d v="1899-12-30T00:04:37"/>
    <x v="3"/>
    <x v="0"/>
    <x v="0"/>
  </r>
  <r>
    <x v="0"/>
    <s v="28/07"/>
    <d v="1899-12-30T22:49:36"/>
    <d v="1899-12-30T00:04:53"/>
    <x v="3"/>
    <x v="0"/>
    <x v="0"/>
  </r>
  <r>
    <x v="0"/>
    <s v="28/07"/>
    <d v="1899-12-30T22:54:39"/>
    <d v="1899-12-30T00:04:32"/>
    <x v="3"/>
    <x v="0"/>
    <x v="0"/>
  </r>
  <r>
    <x v="0"/>
    <s v="28/07"/>
    <d v="1899-12-30T23:00:05"/>
    <d v="1899-12-30T00:04:38"/>
    <x v="3"/>
    <x v="0"/>
    <x v="0"/>
  </r>
  <r>
    <x v="0"/>
    <s v="28/07"/>
    <d v="1899-12-30T23:05:09"/>
    <d v="1899-12-30T00:04:39"/>
    <x v="3"/>
    <x v="0"/>
    <x v="0"/>
  </r>
  <r>
    <x v="0"/>
    <s v="28/07"/>
    <d v="1899-12-30T23:10:23"/>
    <d v="1899-12-30T00:04:39"/>
    <x v="3"/>
    <x v="0"/>
    <x v="0"/>
  </r>
  <r>
    <x v="0"/>
    <s v="28/07"/>
    <d v="1899-12-30T23:15:42"/>
    <d v="1899-12-30T00:04:39"/>
    <x v="3"/>
    <x v="0"/>
    <x v="0"/>
  </r>
  <r>
    <x v="0"/>
    <s v="28/07"/>
    <d v="1899-12-30T23:21:01"/>
    <d v="1899-12-30T00:04:39"/>
    <x v="3"/>
    <x v="0"/>
    <x v="0"/>
  </r>
  <r>
    <x v="0"/>
    <s v="28/07"/>
    <d v="1899-12-30T23:26:05"/>
    <d v="1899-12-30T00:03:56"/>
    <x v="3"/>
    <x v="0"/>
    <x v="0"/>
  </r>
  <r>
    <x v="0"/>
    <s v="28/07"/>
    <d v="1899-12-30T23:31:06"/>
    <d v="1899-12-30T00:03:56"/>
    <x v="3"/>
    <x v="0"/>
    <x v="0"/>
  </r>
  <r>
    <x v="0"/>
    <s v="28/07"/>
    <d v="1899-12-30T23:36:11"/>
    <d v="1899-12-30T00:03:52"/>
    <x v="3"/>
    <x v="0"/>
    <x v="0"/>
  </r>
  <r>
    <x v="0"/>
    <s v="28/07"/>
    <d v="1899-12-30T23:41:15"/>
    <d v="1899-12-30T00:03:52"/>
    <x v="3"/>
    <x v="0"/>
    <x v="0"/>
  </r>
  <r>
    <x v="0"/>
    <s v="28/07"/>
    <d v="1899-12-30T23:46:16"/>
    <d v="1899-12-30T00:03:52"/>
    <x v="3"/>
    <x v="0"/>
    <x v="0"/>
  </r>
  <r>
    <x v="0"/>
    <s v="28/07"/>
    <d v="1899-12-30T23:51:26"/>
    <d v="1899-12-30T00:04:39"/>
    <x v="3"/>
    <x v="0"/>
    <x v="0"/>
  </r>
  <r>
    <x v="0"/>
    <s v="28/07"/>
    <d v="1899-12-30T23:57:00"/>
    <d v="1899-12-30T00:04:39"/>
    <x v="3"/>
    <x v="0"/>
    <x v="0"/>
  </r>
  <r>
    <x v="1"/>
    <s v="29/07"/>
    <d v="1899-12-30T00:02:12"/>
    <d v="1899-12-30T00:04:57"/>
    <x v="4"/>
    <x v="0"/>
    <x v="0"/>
  </r>
  <r>
    <x v="1"/>
    <s v="29/07"/>
    <d v="1899-12-30T00:07:15"/>
    <d v="1899-12-30T00:04:33"/>
    <x v="4"/>
    <x v="0"/>
    <x v="0"/>
  </r>
  <r>
    <x v="1"/>
    <s v="29/07"/>
    <d v="1899-12-30T00:12:19"/>
    <d v="1899-12-30T00:04:33"/>
    <x v="4"/>
    <x v="0"/>
    <x v="0"/>
  </r>
  <r>
    <x v="1"/>
    <s v="29/07"/>
    <d v="1899-12-30T00:17:20"/>
    <d v="1899-12-30T00:04:03"/>
    <x v="4"/>
    <x v="0"/>
    <x v="0"/>
  </r>
  <r>
    <x v="1"/>
    <s v="29/07"/>
    <d v="1899-12-30T00:22:24"/>
    <d v="1899-12-30T00:04:35"/>
    <x v="4"/>
    <x v="0"/>
    <x v="0"/>
  </r>
  <r>
    <x v="1"/>
    <s v="29/07"/>
    <d v="1899-12-30T00:27:39"/>
    <d v="1899-12-30T00:04:35"/>
    <x v="4"/>
    <x v="0"/>
    <x v="0"/>
  </r>
  <r>
    <x v="1"/>
    <s v="29/07"/>
    <d v="1899-12-30T00:33:09"/>
    <d v="1899-12-30T00:04:35"/>
    <x v="4"/>
    <x v="0"/>
    <x v="0"/>
  </r>
  <r>
    <x v="1"/>
    <s v="29/07"/>
    <d v="1899-12-30T00:38:20"/>
    <d v="1899-12-30T00:04:27"/>
    <x v="4"/>
    <x v="0"/>
    <x v="0"/>
  </r>
  <r>
    <x v="1"/>
    <s v="29/07"/>
    <d v="1899-12-30T00:43:36"/>
    <d v="1899-12-30T00:04:27"/>
    <x v="4"/>
    <x v="0"/>
    <x v="0"/>
  </r>
  <r>
    <x v="1"/>
    <s v="29/07"/>
    <d v="1899-12-30T00:48:49"/>
    <d v="1899-12-30T00:04:27"/>
    <x v="4"/>
    <x v="0"/>
    <x v="0"/>
  </r>
  <r>
    <x v="1"/>
    <s v="29/07"/>
    <d v="1899-12-30T00:53:52"/>
    <d v="1899-12-30T00:04:12"/>
    <x v="4"/>
    <x v="0"/>
    <x v="0"/>
  </r>
  <r>
    <x v="1"/>
    <s v="29/07"/>
    <d v="1899-12-30T00:58:54"/>
    <d v="1899-12-30T00:04:12"/>
    <x v="4"/>
    <x v="0"/>
    <x v="0"/>
  </r>
  <r>
    <x v="1"/>
    <s v="29/07"/>
    <d v="1899-12-30T01:04:11"/>
    <d v="1899-12-30T00:04:24"/>
    <x v="4"/>
    <x v="0"/>
    <x v="0"/>
  </r>
  <r>
    <x v="1"/>
    <s v="29/07"/>
    <d v="1899-12-30T01:09:25"/>
    <d v="1899-12-30T00:04:24"/>
    <x v="4"/>
    <x v="0"/>
    <x v="0"/>
  </r>
  <r>
    <x v="1"/>
    <s v="29/07"/>
    <d v="1899-12-30T01:14:28"/>
    <d v="1899-12-30T00:04:24"/>
    <x v="4"/>
    <x v="0"/>
    <x v="0"/>
  </r>
  <r>
    <x v="1"/>
    <s v="29/07"/>
    <d v="1899-12-30T01:19:48"/>
    <d v="1899-12-30T00:04:24"/>
    <x v="4"/>
    <x v="0"/>
    <x v="0"/>
  </r>
  <r>
    <x v="1"/>
    <s v="29/07"/>
    <d v="1899-12-30T01:25:01"/>
    <d v="1899-12-30T00:04:12"/>
    <x v="4"/>
    <x v="0"/>
    <x v="0"/>
  </r>
  <r>
    <x v="1"/>
    <s v="29/07"/>
    <d v="1899-12-30T01:30:02"/>
    <d v="1899-12-30T00:04:12"/>
    <x v="4"/>
    <x v="0"/>
    <x v="0"/>
  </r>
  <r>
    <x v="1"/>
    <s v="29/07"/>
    <d v="1899-12-30T01:35:29"/>
    <d v="1899-12-30T00:04:19"/>
    <x v="4"/>
    <x v="0"/>
    <x v="0"/>
  </r>
  <r>
    <x v="1"/>
    <s v="29/07"/>
    <d v="1899-12-30T01:40:40"/>
    <d v="1899-12-30T00:04:19"/>
    <x v="4"/>
    <x v="0"/>
    <x v="0"/>
  </r>
  <r>
    <x v="1"/>
    <s v="29/07"/>
    <d v="1899-12-30T01:45:44"/>
    <d v="1899-12-30T00:04:19"/>
    <x v="4"/>
    <x v="0"/>
    <x v="0"/>
  </r>
  <r>
    <x v="1"/>
    <s v="29/07"/>
    <d v="1899-12-30T01:51:00"/>
    <d v="1899-12-30T00:04:19"/>
    <x v="4"/>
    <x v="0"/>
    <x v="0"/>
  </r>
  <r>
    <x v="1"/>
    <s v="29/07"/>
    <d v="1899-12-30T01:56:04"/>
    <d v="1899-12-30T00:04:21"/>
    <x v="4"/>
    <x v="0"/>
    <x v="0"/>
  </r>
  <r>
    <x v="1"/>
    <s v="29/07"/>
    <d v="1899-12-30T02:01:13"/>
    <d v="1899-12-30T00:04:21"/>
    <x v="5"/>
    <x v="0"/>
    <x v="0"/>
  </r>
  <r>
    <x v="1"/>
    <s v="29/07"/>
    <d v="1899-12-30T02:06:17"/>
    <d v="1899-12-30T00:04:32"/>
    <x v="5"/>
    <x v="0"/>
    <x v="0"/>
  </r>
  <r>
    <x v="1"/>
    <s v="29/07"/>
    <d v="1899-12-30T02:11:24"/>
    <d v="1899-12-30T00:04:32"/>
    <x v="5"/>
    <x v="0"/>
    <x v="0"/>
  </r>
  <r>
    <x v="1"/>
    <s v="29/07"/>
    <d v="1899-12-30T02:16:30"/>
    <d v="1899-12-30T00:04:32"/>
    <x v="5"/>
    <x v="0"/>
    <x v="0"/>
  </r>
  <r>
    <x v="1"/>
    <s v="29/07"/>
    <d v="1899-12-30T02:21:34"/>
    <d v="1899-12-30T00:04:22"/>
    <x v="5"/>
    <x v="0"/>
    <x v="0"/>
  </r>
  <r>
    <x v="1"/>
    <s v="29/07"/>
    <d v="1899-12-30T02:26:39"/>
    <d v="1899-12-30T00:04:22"/>
    <x v="5"/>
    <x v="0"/>
    <x v="0"/>
  </r>
  <r>
    <x v="1"/>
    <s v="29/07"/>
    <d v="1899-12-30T02:31:40"/>
    <d v="1899-12-30T00:04:22"/>
    <x v="5"/>
    <x v="0"/>
    <x v="0"/>
  </r>
  <r>
    <x v="1"/>
    <s v="29/07"/>
    <d v="1899-12-30T02:36:52"/>
    <d v="1899-12-30T00:05:24"/>
    <x v="5"/>
    <x v="0"/>
    <x v="0"/>
  </r>
  <r>
    <x v="1"/>
    <s v="29/07"/>
    <d v="1899-12-30T02:41:59"/>
    <d v="1899-12-30T00:05:34"/>
    <x v="5"/>
    <x v="0"/>
    <x v="0"/>
  </r>
  <r>
    <x v="1"/>
    <s v="29/07"/>
    <d v="1899-12-30T02:47:12"/>
    <d v="1899-12-30T00:05:34"/>
    <x v="5"/>
    <x v="0"/>
    <x v="0"/>
  </r>
  <r>
    <x v="1"/>
    <s v="29/07"/>
    <d v="1899-12-30T02:52:18"/>
    <d v="1899-12-30T00:05:19"/>
    <x v="5"/>
    <x v="0"/>
    <x v="0"/>
  </r>
  <r>
    <x v="1"/>
    <s v="29/07"/>
    <d v="1899-12-30T02:59:43"/>
    <d v="1899-12-30T00:05:19"/>
    <x v="5"/>
    <x v="0"/>
    <x v="0"/>
  </r>
  <r>
    <x v="1"/>
    <s v="29/07"/>
    <d v="1899-12-30T03:05:00"/>
    <d v="1899-12-30T00:04:01"/>
    <x v="5"/>
    <x v="0"/>
    <x v="0"/>
  </r>
  <r>
    <x v="1"/>
    <s v="29/07"/>
    <d v="1899-12-30T03:10:02"/>
    <d v="1899-12-30T00:04:01"/>
    <x v="5"/>
    <x v="0"/>
    <x v="0"/>
  </r>
  <r>
    <x v="1"/>
    <s v="29/07"/>
    <d v="1899-12-30T03:15:08"/>
    <d v="1899-12-30T00:04:01"/>
    <x v="5"/>
    <x v="0"/>
    <x v="0"/>
  </r>
  <r>
    <x v="1"/>
    <s v="29/07"/>
    <d v="1899-12-30T03:20:18"/>
    <d v="1899-12-30T00:04:01"/>
    <x v="5"/>
    <x v="0"/>
    <x v="0"/>
  </r>
  <r>
    <x v="1"/>
    <s v="29/07"/>
    <d v="1899-12-30T03:25:39"/>
    <d v="1899-12-30T00:04:36"/>
    <x v="5"/>
    <x v="0"/>
    <x v="0"/>
  </r>
  <r>
    <x v="1"/>
    <s v="29/07"/>
    <d v="1899-12-30T03:30:43"/>
    <d v="1899-12-30T00:04:36"/>
    <x v="5"/>
    <x v="0"/>
    <x v="0"/>
  </r>
  <r>
    <x v="1"/>
    <s v="29/07"/>
    <d v="1899-12-30T03:35:50"/>
    <d v="1899-12-30T00:03:58"/>
    <x v="5"/>
    <x v="0"/>
    <x v="0"/>
  </r>
  <r>
    <x v="1"/>
    <s v="29/07"/>
    <d v="1899-12-30T03:41:00"/>
    <d v="1899-12-30T00:03:58"/>
    <x v="5"/>
    <x v="0"/>
    <x v="0"/>
  </r>
  <r>
    <x v="1"/>
    <s v="29/07"/>
    <d v="1899-12-30T03:46:17"/>
    <d v="1899-12-30T00:03:58"/>
    <x v="5"/>
    <x v="0"/>
    <x v="0"/>
  </r>
  <r>
    <x v="1"/>
    <s v="29/07"/>
    <d v="1899-12-30T03:51:24"/>
    <d v="1899-12-30T00:04:43"/>
    <x v="5"/>
    <x v="0"/>
    <x v="0"/>
  </r>
  <r>
    <x v="1"/>
    <s v="29/07"/>
    <d v="1899-12-30T03:56:28"/>
    <d v="1899-12-30T00:04:43"/>
    <x v="5"/>
    <x v="0"/>
    <x v="0"/>
  </r>
  <r>
    <x v="1"/>
    <s v="29/07"/>
    <d v="1899-12-30T04:01:28"/>
    <d v="1899-12-30T00:04:43"/>
    <x v="6"/>
    <x v="0"/>
    <x v="0"/>
  </r>
  <r>
    <x v="1"/>
    <s v="29/07"/>
    <d v="1899-12-30T04:06:38"/>
    <d v="1899-12-30T00:03:22"/>
    <x v="6"/>
    <x v="0"/>
    <x v="0"/>
  </r>
  <r>
    <x v="1"/>
    <s v="29/07"/>
    <d v="1899-12-30T04:12:06"/>
    <d v="1899-12-30T00:03:22"/>
    <x v="6"/>
    <x v="0"/>
    <x v="0"/>
  </r>
  <r>
    <x v="1"/>
    <s v="29/07"/>
    <d v="1899-12-30T04:17:06"/>
    <d v="1899-12-30T00:03:22"/>
    <x v="6"/>
    <x v="0"/>
    <x v="0"/>
  </r>
  <r>
    <x v="1"/>
    <s v="29/07"/>
    <d v="1899-12-30T04:22:10"/>
    <d v="1899-12-30T00:05:14"/>
    <x v="6"/>
    <x v="0"/>
    <x v="0"/>
  </r>
  <r>
    <x v="1"/>
    <s v="29/07"/>
    <d v="1899-12-30T04:27:18"/>
    <d v="1899-12-30T00:04:45"/>
    <x v="6"/>
    <x v="0"/>
    <x v="0"/>
  </r>
  <r>
    <x v="1"/>
    <s v="29/07"/>
    <d v="1899-12-30T04:32:27"/>
    <d v="1899-12-30T00:04:28"/>
    <x v="6"/>
    <x v="0"/>
    <x v="0"/>
  </r>
  <r>
    <x v="1"/>
    <s v="29/07"/>
    <d v="1899-12-30T04:37:29"/>
    <d v="1899-12-30T00:04:15"/>
    <x v="6"/>
    <x v="0"/>
    <x v="0"/>
  </r>
  <r>
    <x v="1"/>
    <s v="29/07"/>
    <d v="1899-12-30T04:42:30"/>
    <d v="1899-12-30T00:04:15"/>
    <x v="6"/>
    <x v="0"/>
    <x v="0"/>
  </r>
  <r>
    <x v="1"/>
    <s v="29/07"/>
    <d v="1899-12-30T04:47:41"/>
    <d v="1899-12-30T00:04:15"/>
    <x v="6"/>
    <x v="0"/>
    <x v="0"/>
  </r>
  <r>
    <x v="1"/>
    <s v="29/07"/>
    <d v="1899-12-30T04:53:03"/>
    <d v="1899-12-30T00:04:42"/>
    <x v="6"/>
    <x v="0"/>
    <x v="0"/>
  </r>
  <r>
    <x v="1"/>
    <s v="29/07"/>
    <d v="1899-12-30T04:58:08"/>
    <d v="1899-12-30T00:04:45"/>
    <x v="6"/>
    <x v="0"/>
    <x v="0"/>
  </r>
  <r>
    <x v="1"/>
    <s v="29/07"/>
    <d v="1899-12-30T05:03:12"/>
    <d v="1899-12-30T00:04:45"/>
    <x v="6"/>
    <x v="0"/>
    <x v="0"/>
  </r>
  <r>
    <x v="1"/>
    <s v="29/07"/>
    <d v="1899-12-30T05:08:25"/>
    <d v="1899-12-30T00:04:32"/>
    <x v="6"/>
    <x v="0"/>
    <x v="0"/>
  </r>
  <r>
    <x v="1"/>
    <s v="29/07"/>
    <d v="1899-12-30T05:13:27"/>
    <d v="1899-12-30T00:04:32"/>
    <x v="6"/>
    <x v="0"/>
    <x v="0"/>
  </r>
  <r>
    <x v="1"/>
    <s v="29/07"/>
    <d v="1899-12-30T05:18:30"/>
    <d v="1899-12-30T00:04:42"/>
    <x v="6"/>
    <x v="0"/>
    <x v="0"/>
  </r>
  <r>
    <x v="1"/>
    <s v="29/07"/>
    <d v="1899-12-30T05:23:39"/>
    <d v="1899-12-30T00:04:36"/>
    <x v="6"/>
    <x v="0"/>
    <x v="0"/>
  </r>
  <r>
    <x v="1"/>
    <s v="29/07"/>
    <d v="1899-12-30T05:28:39"/>
    <d v="1899-12-30T00:04:34"/>
    <x v="6"/>
    <x v="0"/>
    <x v="0"/>
  </r>
  <r>
    <x v="1"/>
    <s v="29/07"/>
    <d v="1899-12-30T05:33:47"/>
    <d v="1899-12-30T00:04:34"/>
    <x v="6"/>
    <x v="0"/>
    <x v="0"/>
  </r>
  <r>
    <x v="1"/>
    <s v="29/07"/>
    <d v="1899-12-30T05:38:50"/>
    <d v="1899-12-30T00:04:32"/>
    <x v="6"/>
    <x v="0"/>
    <x v="0"/>
  </r>
  <r>
    <x v="1"/>
    <s v="29/07"/>
    <d v="1899-12-30T05:44:14"/>
    <d v="1899-12-30T00:04:32"/>
    <x v="6"/>
    <x v="0"/>
    <x v="0"/>
  </r>
  <r>
    <x v="1"/>
    <s v="29/07"/>
    <d v="1899-12-30T05:49:26"/>
    <d v="1899-12-30T00:04:20"/>
    <x v="6"/>
    <x v="0"/>
    <x v="0"/>
  </r>
  <r>
    <x v="1"/>
    <s v="29/07"/>
    <d v="1899-12-30T05:54:42"/>
    <d v="1899-12-30T00:04:23"/>
    <x v="6"/>
    <x v="0"/>
    <x v="0"/>
  </r>
  <r>
    <x v="1"/>
    <s v="29/07"/>
    <d v="1899-12-30T06:00:02"/>
    <d v="1899-12-30T00:04:27"/>
    <x v="7"/>
    <x v="0"/>
    <x v="0"/>
  </r>
  <r>
    <x v="1"/>
    <s v="29/07"/>
    <d v="1899-12-30T06:05:19"/>
    <d v="1899-12-30T00:04:27"/>
    <x v="7"/>
    <x v="0"/>
    <x v="0"/>
  </r>
  <r>
    <x v="1"/>
    <s v="29/07"/>
    <d v="1899-12-30T06:10:37"/>
    <d v="1899-12-30T00:04:31"/>
    <x v="7"/>
    <x v="0"/>
    <x v="0"/>
  </r>
  <r>
    <x v="1"/>
    <s v="29/07"/>
    <d v="1899-12-30T06:15:47"/>
    <d v="1899-12-30T00:04:31"/>
    <x v="7"/>
    <x v="0"/>
    <x v="0"/>
  </r>
  <r>
    <x v="1"/>
    <s v="29/07"/>
    <d v="1899-12-30T06:20:56"/>
    <d v="1899-12-30T00:04:42"/>
    <x v="7"/>
    <x v="0"/>
    <x v="0"/>
  </r>
  <r>
    <x v="1"/>
    <s v="29/07"/>
    <d v="1899-12-30T06:26:19"/>
    <d v="1899-12-30T00:04:54"/>
    <x v="7"/>
    <x v="0"/>
    <x v="0"/>
  </r>
  <r>
    <x v="1"/>
    <s v="29/07"/>
    <d v="1899-12-30T06:31:37"/>
    <d v="1899-12-30T00:04:54"/>
    <x v="7"/>
    <x v="0"/>
    <x v="0"/>
  </r>
  <r>
    <x v="1"/>
    <s v="29/07"/>
    <d v="1899-12-30T06:36:44"/>
    <d v="1899-12-30T00:05:27"/>
    <x v="7"/>
    <x v="0"/>
    <x v="0"/>
  </r>
  <r>
    <x v="1"/>
    <s v="29/07"/>
    <d v="1899-12-30T06:41:48"/>
    <d v="1899-12-30T00:08:43"/>
    <x v="7"/>
    <x v="0"/>
    <x v="0"/>
  </r>
  <r>
    <x v="1"/>
    <s v="29/07"/>
    <d v="1899-12-30T06:47:00"/>
    <d v="1899-12-30T00:09:22"/>
    <x v="7"/>
    <x v="0"/>
    <x v="0"/>
  </r>
  <r>
    <x v="1"/>
    <s v="29/07"/>
    <d v="1899-12-30T06:52:10"/>
    <d v="1899-12-30T00:05:14"/>
    <x v="7"/>
    <x v="0"/>
    <x v="0"/>
  </r>
  <r>
    <x v="1"/>
    <s v="29/07"/>
    <d v="1899-12-30T06:57:22"/>
    <d v="1899-12-30T00:05:18"/>
    <x v="7"/>
    <x v="0"/>
    <x v="0"/>
  </r>
  <r>
    <x v="1"/>
    <s v="29/07"/>
    <d v="1899-12-30T07:02:38"/>
    <d v="1899-12-30T00:05:17"/>
    <x v="7"/>
    <x v="0"/>
    <x v="0"/>
  </r>
  <r>
    <x v="1"/>
    <s v="29/07"/>
    <d v="1899-12-30T07:07:57"/>
    <d v="1899-12-30T00:05:18"/>
    <x v="7"/>
    <x v="0"/>
    <x v="0"/>
  </r>
  <r>
    <x v="1"/>
    <s v="29/07"/>
    <d v="1899-12-30T07:13:03"/>
    <d v="1899-12-30T00:04:58"/>
    <x v="7"/>
    <x v="0"/>
    <x v="0"/>
  </r>
  <r>
    <x v="1"/>
    <s v="29/07"/>
    <d v="1899-12-30T07:18:27"/>
    <d v="1899-12-30T00:05:21"/>
    <x v="7"/>
    <x v="0"/>
    <x v="0"/>
  </r>
  <r>
    <x v="1"/>
    <s v="29/07"/>
    <d v="1899-12-30T07:23:36"/>
    <d v="1899-12-30T00:05:49"/>
    <x v="7"/>
    <x v="0"/>
    <x v="0"/>
  </r>
  <r>
    <x v="1"/>
    <s v="29/07"/>
    <d v="1899-12-30T07:28:43"/>
    <d v="1899-12-30T00:05:50"/>
    <x v="7"/>
    <x v="0"/>
    <x v="0"/>
  </r>
  <r>
    <x v="1"/>
    <s v="29/07"/>
    <d v="1899-12-30T07:33:56"/>
    <d v="1899-12-30T00:05:55"/>
    <x v="7"/>
    <x v="0"/>
    <x v="0"/>
  </r>
  <r>
    <x v="1"/>
    <s v="29/07"/>
    <d v="1899-12-30T07:39:02"/>
    <d v="1899-12-30T00:06:26"/>
    <x v="7"/>
    <x v="0"/>
    <x v="0"/>
  </r>
  <r>
    <x v="1"/>
    <s v="29/07"/>
    <d v="1899-12-30T07:44:13"/>
    <d v="1899-12-30T00:06:27"/>
    <x v="7"/>
    <x v="0"/>
    <x v="0"/>
  </r>
  <r>
    <x v="1"/>
    <s v="29/07"/>
    <d v="1899-12-30T07:49:27"/>
    <d v="1899-12-30T00:06:37"/>
    <x v="7"/>
    <x v="0"/>
    <x v="0"/>
  </r>
  <r>
    <x v="1"/>
    <s v="29/07"/>
    <d v="1899-12-30T07:54:31"/>
    <d v="1899-12-30T00:06:28"/>
    <x v="7"/>
    <x v="0"/>
    <x v="0"/>
  </r>
  <r>
    <x v="1"/>
    <s v="29/07"/>
    <d v="1899-12-30T07:59:54"/>
    <d v="1899-12-30T00:05:45"/>
    <x v="7"/>
    <x v="0"/>
    <x v="0"/>
  </r>
  <r>
    <x v="1"/>
    <s v="29/07"/>
    <d v="1899-12-30T08:05:04"/>
    <d v="1899-12-30T00:06:11"/>
    <x v="8"/>
    <x v="0"/>
    <x v="0"/>
  </r>
  <r>
    <x v="1"/>
    <s v="29/07"/>
    <d v="1899-12-30T08:10:06"/>
    <d v="1899-12-30T00:06:02"/>
    <x v="8"/>
    <x v="0"/>
    <x v="0"/>
  </r>
  <r>
    <x v="1"/>
    <s v="29/07"/>
    <d v="1899-12-30T08:15:14"/>
    <d v="1899-12-30T00:06:12"/>
    <x v="8"/>
    <x v="0"/>
    <x v="0"/>
  </r>
  <r>
    <x v="1"/>
    <s v="29/07"/>
    <d v="1899-12-30T08:20:21"/>
    <d v="1899-12-30T00:06:16"/>
    <x v="8"/>
    <x v="0"/>
    <x v="0"/>
  </r>
  <r>
    <x v="1"/>
    <s v="29/07"/>
    <d v="1899-12-30T08:25:29"/>
    <d v="1899-12-30T00:06:20"/>
    <x v="8"/>
    <x v="0"/>
    <x v="0"/>
  </r>
  <r>
    <x v="1"/>
    <s v="29/07"/>
    <d v="1899-12-30T08:30:31"/>
    <d v="1899-12-30T00:05:44"/>
    <x v="8"/>
    <x v="0"/>
    <x v="0"/>
  </r>
  <r>
    <x v="1"/>
    <s v="29/07"/>
    <d v="1899-12-30T08:35:44"/>
    <d v="1899-12-30T00:06:38"/>
    <x v="8"/>
    <x v="0"/>
    <x v="0"/>
  </r>
  <r>
    <x v="1"/>
    <s v="29/07"/>
    <d v="1899-12-30T08:40:56"/>
    <d v="1899-12-30T00:06:32"/>
    <x v="8"/>
    <x v="0"/>
    <x v="0"/>
  </r>
  <r>
    <x v="1"/>
    <s v="29/07"/>
    <d v="1899-12-30T08:46:17"/>
    <d v="1899-12-30T00:06:51"/>
    <x v="8"/>
    <x v="0"/>
    <x v="0"/>
  </r>
  <r>
    <x v="1"/>
    <s v="29/07"/>
    <d v="1899-12-30T08:51:33"/>
    <d v="1899-12-30T00:05:43"/>
    <x v="8"/>
    <x v="0"/>
    <x v="0"/>
  </r>
  <r>
    <x v="1"/>
    <s v="29/07"/>
    <d v="1899-12-30T08:56:38"/>
    <d v="1899-12-30T00:05:42"/>
    <x v="8"/>
    <x v="0"/>
    <x v="0"/>
  </r>
  <r>
    <x v="1"/>
    <s v="29/07"/>
    <d v="1899-12-30T09:01:52"/>
    <d v="1899-12-30T00:06:07"/>
    <x v="8"/>
    <x v="0"/>
    <x v="0"/>
  </r>
  <r>
    <x v="1"/>
    <s v="29/07"/>
    <d v="1899-12-30T09:07:26"/>
    <d v="1899-12-30T00:06:25"/>
    <x v="8"/>
    <x v="0"/>
    <x v="0"/>
  </r>
  <r>
    <x v="1"/>
    <s v="29/07"/>
    <d v="1899-12-30T09:12:27"/>
    <d v="1899-12-30T00:06:36"/>
    <x v="8"/>
    <x v="0"/>
    <x v="0"/>
  </r>
  <r>
    <x v="1"/>
    <s v="29/07"/>
    <d v="1899-12-30T09:17:27"/>
    <d v="1899-12-30T00:06:08"/>
    <x v="8"/>
    <x v="0"/>
    <x v="0"/>
  </r>
  <r>
    <x v="1"/>
    <s v="29/07"/>
    <d v="1899-12-30T09:22:43"/>
    <d v="1899-12-30T00:06:51"/>
    <x v="8"/>
    <x v="0"/>
    <x v="0"/>
  </r>
  <r>
    <x v="1"/>
    <s v="29/07"/>
    <d v="1899-12-30T09:27:48"/>
    <d v="1899-12-30T00:05:59"/>
    <x v="8"/>
    <x v="0"/>
    <x v="0"/>
  </r>
  <r>
    <x v="1"/>
    <s v="29/07"/>
    <d v="1899-12-30T09:33:19"/>
    <d v="1899-12-30T00:06:06"/>
    <x v="8"/>
    <x v="0"/>
    <x v="0"/>
  </r>
  <r>
    <x v="1"/>
    <s v="29/07"/>
    <d v="1899-12-30T09:38:29"/>
    <d v="1899-12-30T00:06:03"/>
    <x v="8"/>
    <x v="0"/>
    <x v="0"/>
  </r>
  <r>
    <x v="1"/>
    <s v="29/07"/>
    <d v="1899-12-30T09:43:37"/>
    <d v="1899-12-30T00:06:11"/>
    <x v="8"/>
    <x v="0"/>
    <x v="0"/>
  </r>
  <r>
    <x v="1"/>
    <s v="29/07"/>
    <d v="1899-12-30T09:48:48"/>
    <d v="1899-12-30T00:06:25"/>
    <x v="8"/>
    <x v="0"/>
    <x v="0"/>
  </r>
  <r>
    <x v="1"/>
    <s v="29/07"/>
    <d v="1899-12-30T09:53:51"/>
    <d v="1899-12-30T00:06:30"/>
    <x v="8"/>
    <x v="0"/>
    <x v="0"/>
  </r>
  <r>
    <x v="1"/>
    <s v="29/07"/>
    <d v="1899-12-30T09:59:08"/>
    <d v="1899-12-30T00:06:22"/>
    <x v="8"/>
    <x v="0"/>
    <x v="0"/>
  </r>
  <r>
    <x v="1"/>
    <s v="29/07"/>
    <d v="1899-12-30T10:04:23"/>
    <d v="1899-12-30T00:06:55"/>
    <x v="9"/>
    <x v="0"/>
    <x v="0"/>
  </r>
  <r>
    <x v="1"/>
    <s v="29/07"/>
    <d v="1899-12-30T10:09:29"/>
    <d v="1899-12-30T00:06:40"/>
    <x v="9"/>
    <x v="0"/>
    <x v="0"/>
  </r>
  <r>
    <x v="1"/>
    <s v="29/07"/>
    <d v="1899-12-30T10:14:29"/>
    <d v="1899-12-30T00:06:00"/>
    <x v="9"/>
    <x v="0"/>
    <x v="0"/>
  </r>
  <r>
    <x v="1"/>
    <s v="29/07"/>
    <d v="1899-12-30T10:19:40"/>
    <d v="1899-12-30T00:06:32"/>
    <x v="9"/>
    <x v="0"/>
    <x v="0"/>
  </r>
  <r>
    <x v="1"/>
    <s v="29/07"/>
    <d v="1899-12-30T10:24:47"/>
    <d v="1899-12-30T00:06:37"/>
    <x v="9"/>
    <x v="0"/>
    <x v="0"/>
  </r>
  <r>
    <x v="1"/>
    <s v="29/07"/>
    <d v="1899-12-30T10:29:51"/>
    <d v="1899-12-30T00:07:07"/>
    <x v="9"/>
    <x v="0"/>
    <x v="0"/>
  </r>
  <r>
    <x v="1"/>
    <s v="29/07"/>
    <d v="1899-12-30T10:35:02"/>
    <d v="1899-12-30T00:06:51"/>
    <x v="9"/>
    <x v="0"/>
    <x v="0"/>
  </r>
  <r>
    <x v="1"/>
    <s v="29/07"/>
    <d v="1899-12-30T10:40:10"/>
    <d v="1899-12-30T00:06:14"/>
    <x v="9"/>
    <x v="0"/>
    <x v="0"/>
  </r>
  <r>
    <x v="1"/>
    <s v="29/07"/>
    <d v="1899-12-30T10:45:33"/>
    <d v="1899-12-30T00:06:02"/>
    <x v="9"/>
    <x v="0"/>
    <x v="0"/>
  </r>
  <r>
    <x v="1"/>
    <s v="29/07"/>
    <d v="1899-12-30T10:50:46"/>
    <d v="1899-12-30T00:06:50"/>
    <x v="9"/>
    <x v="0"/>
    <x v="0"/>
  </r>
  <r>
    <x v="1"/>
    <s v="29/07"/>
    <d v="1899-12-30T10:56:13"/>
    <d v="1899-12-30T00:06:53"/>
    <x v="9"/>
    <x v="0"/>
    <x v="0"/>
  </r>
  <r>
    <x v="1"/>
    <s v="29/07"/>
    <d v="1899-12-30T11:01:27"/>
    <d v="1899-12-30T00:06:54"/>
    <x v="9"/>
    <x v="0"/>
    <x v="0"/>
  </r>
  <r>
    <x v="1"/>
    <s v="29/07"/>
    <d v="1899-12-30T11:06:28"/>
    <d v="1899-12-30T00:06:23"/>
    <x v="9"/>
    <x v="0"/>
    <x v="0"/>
  </r>
  <r>
    <x v="1"/>
    <s v="29/07"/>
    <d v="1899-12-30T11:11:30"/>
    <d v="1899-12-30T00:06:34"/>
    <x v="9"/>
    <x v="0"/>
    <x v="0"/>
  </r>
  <r>
    <x v="1"/>
    <s v="29/07"/>
    <d v="1899-12-30T11:16:51"/>
    <d v="1899-12-30T00:06:33"/>
    <x v="9"/>
    <x v="0"/>
    <x v="0"/>
  </r>
  <r>
    <x v="1"/>
    <s v="29/07"/>
    <d v="1899-12-30T11:21:59"/>
    <d v="1899-12-30T00:07:24"/>
    <x v="9"/>
    <x v="0"/>
    <x v="0"/>
  </r>
  <r>
    <x v="1"/>
    <s v="29/07"/>
    <d v="1899-12-30T11:27:07"/>
    <d v="1899-12-30T00:08:32"/>
    <x v="9"/>
    <x v="0"/>
    <x v="0"/>
  </r>
  <r>
    <x v="1"/>
    <s v="29/07"/>
    <d v="1899-12-30T11:32:14"/>
    <d v="1899-12-30T00:08:42"/>
    <x v="9"/>
    <x v="0"/>
    <x v="0"/>
  </r>
  <r>
    <x v="1"/>
    <s v="29/07"/>
    <d v="1899-12-30T11:37:19"/>
    <d v="1899-12-30T00:07:42"/>
    <x v="9"/>
    <x v="0"/>
    <x v="0"/>
  </r>
  <r>
    <x v="1"/>
    <s v="29/07"/>
    <d v="1899-12-30T11:42:20"/>
    <d v="1899-12-30T00:06:48"/>
    <x v="9"/>
    <x v="0"/>
    <x v="0"/>
  </r>
  <r>
    <x v="1"/>
    <s v="29/07"/>
    <d v="1899-12-30T11:47:26"/>
    <d v="1899-12-30T00:06:45"/>
    <x v="9"/>
    <x v="0"/>
    <x v="0"/>
  </r>
  <r>
    <x v="1"/>
    <s v="29/07"/>
    <d v="1899-12-30T11:52:29"/>
    <d v="1899-12-30T00:07:47"/>
    <x v="9"/>
    <x v="0"/>
    <x v="0"/>
  </r>
  <r>
    <x v="1"/>
    <s v="29/07"/>
    <d v="1899-12-30T11:57:43"/>
    <d v="1899-12-30T00:06:45"/>
    <x v="9"/>
    <x v="0"/>
    <x v="0"/>
  </r>
  <r>
    <x v="1"/>
    <s v="29/07"/>
    <d v="1899-12-30T12:03:14"/>
    <d v="1899-12-30T00:06:24"/>
    <x v="10"/>
    <x v="0"/>
    <x v="0"/>
  </r>
  <r>
    <x v="1"/>
    <s v="29/07"/>
    <d v="1899-12-30T12:08:22"/>
    <d v="1899-12-30T00:06:30"/>
    <x v="10"/>
    <x v="0"/>
    <x v="0"/>
  </r>
  <r>
    <x v="1"/>
    <s v="29/07"/>
    <d v="1899-12-30T12:13:29"/>
    <d v="1899-12-30T00:06:07"/>
    <x v="10"/>
    <x v="0"/>
    <x v="0"/>
  </r>
  <r>
    <x v="1"/>
    <s v="29/07"/>
    <d v="1899-12-30T12:18:29"/>
    <d v="1899-12-30T00:05:29"/>
    <x v="10"/>
    <x v="0"/>
    <x v="0"/>
  </r>
  <r>
    <x v="1"/>
    <s v="29/07"/>
    <d v="1899-12-30T12:23:33"/>
    <d v="1899-12-30T00:05:58"/>
    <x v="10"/>
    <x v="0"/>
    <x v="0"/>
  </r>
  <r>
    <x v="1"/>
    <s v="29/07"/>
    <d v="1899-12-30T12:28:34"/>
    <d v="1899-12-30T00:06:18"/>
    <x v="10"/>
    <x v="0"/>
    <x v="0"/>
  </r>
  <r>
    <x v="1"/>
    <s v="29/07"/>
    <d v="1899-12-30T12:33:44"/>
    <d v="1899-12-30T00:06:13"/>
    <x v="10"/>
    <x v="0"/>
    <x v="0"/>
  </r>
  <r>
    <x v="1"/>
    <s v="29/07"/>
    <d v="1899-12-30T12:38:51"/>
    <d v="1899-12-30T00:06:13"/>
    <x v="10"/>
    <x v="0"/>
    <x v="0"/>
  </r>
  <r>
    <x v="1"/>
    <s v="29/07"/>
    <d v="1899-12-30T12:44:03"/>
    <d v="1899-12-30T00:05:35"/>
    <x v="10"/>
    <x v="0"/>
    <x v="0"/>
  </r>
  <r>
    <x v="1"/>
    <s v="29/07"/>
    <d v="1899-12-30T12:49:10"/>
    <d v="1899-12-30T00:05:17"/>
    <x v="10"/>
    <x v="0"/>
    <x v="0"/>
  </r>
  <r>
    <x v="1"/>
    <s v="29/07"/>
    <d v="1899-12-30T12:54:16"/>
    <d v="1899-12-30T00:05:27"/>
    <x v="10"/>
    <x v="0"/>
    <x v="0"/>
  </r>
  <r>
    <x v="1"/>
    <s v="29/07"/>
    <d v="1899-12-30T12:59:24"/>
    <d v="1899-12-30T00:05:46"/>
    <x v="10"/>
    <x v="0"/>
    <x v="0"/>
  </r>
  <r>
    <x v="1"/>
    <s v="29/07"/>
    <d v="1899-12-30T13:04:25"/>
    <d v="1899-12-30T00:07:27"/>
    <x v="10"/>
    <x v="0"/>
    <x v="0"/>
  </r>
  <r>
    <x v="1"/>
    <s v="29/07"/>
    <d v="1899-12-30T13:09:34"/>
    <d v="1899-12-30T00:06:05"/>
    <x v="10"/>
    <x v="0"/>
    <x v="0"/>
  </r>
  <r>
    <x v="1"/>
    <s v="29/07"/>
    <d v="1899-12-30T13:14:44"/>
    <d v="1899-12-30T00:06:19"/>
    <x v="10"/>
    <x v="0"/>
    <x v="0"/>
  </r>
  <r>
    <x v="1"/>
    <s v="29/07"/>
    <d v="1899-12-30T13:20:01"/>
    <d v="1899-12-30T00:06:39"/>
    <x v="10"/>
    <x v="0"/>
    <x v="0"/>
  </r>
  <r>
    <x v="1"/>
    <s v="29/07"/>
    <d v="1899-12-30T13:25:18"/>
    <d v="1899-12-30T00:06:54"/>
    <x v="10"/>
    <x v="0"/>
    <x v="0"/>
  </r>
  <r>
    <x v="1"/>
    <s v="29/07"/>
    <d v="1899-12-30T13:30:27"/>
    <d v="1899-12-30T00:10:35"/>
    <x v="10"/>
    <x v="0"/>
    <x v="0"/>
  </r>
  <r>
    <x v="1"/>
    <s v="29/07"/>
    <d v="1899-12-30T13:35:33"/>
    <d v="1899-12-30T00:05:58"/>
    <x v="10"/>
    <x v="0"/>
    <x v="0"/>
  </r>
  <r>
    <x v="1"/>
    <s v="29/07"/>
    <d v="1899-12-30T13:40:40"/>
    <d v="1899-12-30T00:06:03"/>
    <x v="10"/>
    <x v="0"/>
    <x v="0"/>
  </r>
  <r>
    <x v="1"/>
    <s v="29/07"/>
    <d v="1899-12-30T13:45:50"/>
    <d v="1899-12-30T00:06:04"/>
    <x v="10"/>
    <x v="0"/>
    <x v="0"/>
  </r>
  <r>
    <x v="1"/>
    <s v="29/07"/>
    <d v="1899-12-30T13:51:25"/>
    <d v="1899-12-30T00:05:55"/>
    <x v="10"/>
    <x v="0"/>
    <x v="0"/>
  </r>
  <r>
    <x v="1"/>
    <s v="29/07"/>
    <d v="1899-12-30T13:56:33"/>
    <d v="1899-12-30T00:05:47"/>
    <x v="10"/>
    <x v="0"/>
    <x v="0"/>
  </r>
  <r>
    <x v="1"/>
    <s v="29/07"/>
    <d v="1899-12-30T14:01:35"/>
    <d v="1899-12-30T00:05:44"/>
    <x v="11"/>
    <x v="0"/>
    <x v="0"/>
  </r>
  <r>
    <x v="1"/>
    <s v="29/07"/>
    <d v="1899-12-30T14:06:44"/>
    <d v="1899-12-30T00:05:59"/>
    <x v="11"/>
    <x v="0"/>
    <x v="0"/>
  </r>
  <r>
    <x v="1"/>
    <s v="29/07"/>
    <d v="1899-12-30T14:11:58"/>
    <d v="1899-12-30T00:06:26"/>
    <x v="11"/>
    <x v="0"/>
    <x v="0"/>
  </r>
  <r>
    <x v="1"/>
    <s v="29/07"/>
    <d v="1899-12-30T14:17:03"/>
    <d v="1899-12-30T00:06:05"/>
    <x v="11"/>
    <x v="0"/>
    <x v="0"/>
  </r>
  <r>
    <x v="1"/>
    <s v="29/07"/>
    <d v="1899-12-30T14:22:24"/>
    <d v="1899-12-30T00:05:40"/>
    <x v="11"/>
    <x v="0"/>
    <x v="0"/>
  </r>
  <r>
    <x v="1"/>
    <s v="29/07"/>
    <d v="1899-12-30T14:27:43"/>
    <d v="1899-12-30T00:05:50"/>
    <x v="11"/>
    <x v="0"/>
    <x v="0"/>
  </r>
  <r>
    <x v="1"/>
    <s v="29/07"/>
    <d v="1899-12-30T14:32:54"/>
    <d v="1899-12-30T00:05:52"/>
    <x v="11"/>
    <x v="0"/>
    <x v="0"/>
  </r>
  <r>
    <x v="1"/>
    <s v="29/07"/>
    <d v="1899-12-30T14:37:58"/>
    <d v="1899-12-30T00:05:58"/>
    <x v="11"/>
    <x v="0"/>
    <x v="0"/>
  </r>
  <r>
    <x v="1"/>
    <s v="29/07"/>
    <d v="1899-12-30T14:43:06"/>
    <d v="1899-12-30T00:06:07"/>
    <x v="11"/>
    <x v="0"/>
    <x v="0"/>
  </r>
  <r>
    <x v="1"/>
    <s v="29/07"/>
    <d v="1899-12-30T14:48:14"/>
    <d v="1899-12-30T00:05:57"/>
    <x v="11"/>
    <x v="0"/>
    <x v="0"/>
  </r>
  <r>
    <x v="1"/>
    <s v="29/07"/>
    <d v="1899-12-30T14:53:29"/>
    <d v="1899-12-30T00:06:03"/>
    <x v="11"/>
    <x v="0"/>
    <x v="0"/>
  </r>
  <r>
    <x v="1"/>
    <s v="29/07"/>
    <d v="1899-12-30T14:58:44"/>
    <d v="1899-12-30T00:06:32"/>
    <x v="11"/>
    <x v="0"/>
    <x v="0"/>
  </r>
  <r>
    <x v="1"/>
    <s v="29/07"/>
    <d v="1899-12-30T15:03:48"/>
    <d v="1899-12-30T00:06:30"/>
    <x v="11"/>
    <x v="0"/>
    <x v="0"/>
  </r>
  <r>
    <x v="1"/>
    <s v="29/07"/>
    <d v="1899-12-30T15:08:58"/>
    <d v="1899-12-30T00:06:56"/>
    <x v="11"/>
    <x v="0"/>
    <x v="0"/>
  </r>
  <r>
    <x v="1"/>
    <s v="29/07"/>
    <d v="1899-12-30T15:14:16"/>
    <d v="1899-12-30T00:06:23"/>
    <x v="11"/>
    <x v="0"/>
    <x v="0"/>
  </r>
  <r>
    <x v="1"/>
    <s v="29/07"/>
    <d v="1899-12-30T15:19:25"/>
    <d v="1899-12-30T00:06:34"/>
    <x v="11"/>
    <x v="0"/>
    <x v="0"/>
  </r>
  <r>
    <x v="1"/>
    <s v="29/07"/>
    <d v="1899-12-30T15:24:25"/>
    <d v="1899-12-30T00:06:18"/>
    <x v="11"/>
    <x v="0"/>
    <x v="0"/>
  </r>
  <r>
    <x v="1"/>
    <s v="29/07"/>
    <d v="1899-12-30T15:29:35"/>
    <d v="1899-12-30T00:06:28"/>
    <x v="11"/>
    <x v="0"/>
    <x v="0"/>
  </r>
  <r>
    <x v="1"/>
    <s v="29/07"/>
    <d v="1899-12-30T15:34:35"/>
    <d v="1899-12-30T00:06:25"/>
    <x v="11"/>
    <x v="0"/>
    <x v="0"/>
  </r>
  <r>
    <x v="1"/>
    <s v="29/07"/>
    <d v="1899-12-30T15:39:39"/>
    <d v="1899-12-30T00:06:23"/>
    <x v="11"/>
    <x v="0"/>
    <x v="0"/>
  </r>
  <r>
    <x v="1"/>
    <s v="29/07"/>
    <d v="1899-12-30T15:44:49"/>
    <d v="1899-12-30T00:06:19"/>
    <x v="11"/>
    <x v="0"/>
    <x v="0"/>
  </r>
  <r>
    <x v="1"/>
    <s v="29/07"/>
    <d v="1899-12-30T15:49:56"/>
    <d v="1899-12-30T00:06:18"/>
    <x v="11"/>
    <x v="0"/>
    <x v="0"/>
  </r>
  <r>
    <x v="1"/>
    <s v="29/07"/>
    <d v="1899-12-30T15:55:08"/>
    <d v="1899-12-30T00:06:25"/>
    <x v="11"/>
    <x v="0"/>
    <x v="0"/>
  </r>
  <r>
    <x v="1"/>
    <s v="29/07"/>
    <d v="1899-12-30T16:00:25"/>
    <d v="1899-12-30T00:06:21"/>
    <x v="0"/>
    <x v="0"/>
    <x v="0"/>
  </r>
  <r>
    <x v="1"/>
    <s v="29/07"/>
    <d v="1899-12-30T16:05:26"/>
    <d v="1899-12-30T00:06:29"/>
    <x v="0"/>
    <x v="0"/>
    <x v="0"/>
  </r>
  <r>
    <x v="1"/>
    <s v="29/07"/>
    <d v="1899-12-30T16:10:41"/>
    <d v="1899-12-30T00:05:54"/>
    <x v="0"/>
    <x v="0"/>
    <x v="0"/>
  </r>
  <r>
    <x v="1"/>
    <s v="29/07"/>
    <d v="1899-12-30T16:15:48"/>
    <d v="1899-12-30T00:05:30"/>
    <x v="0"/>
    <x v="0"/>
    <x v="0"/>
  </r>
  <r>
    <x v="1"/>
    <s v="29/07"/>
    <d v="1899-12-30T16:20:57"/>
    <d v="1899-12-30T00:05:55"/>
    <x v="0"/>
    <x v="0"/>
    <x v="0"/>
  </r>
  <r>
    <x v="1"/>
    <s v="29/07"/>
    <d v="1899-12-30T16:26:05"/>
    <d v="1899-12-30T00:06:23"/>
    <x v="0"/>
    <x v="0"/>
    <x v="0"/>
  </r>
  <r>
    <x v="1"/>
    <s v="29/07"/>
    <d v="1899-12-30T16:31:13"/>
    <d v="1899-12-30T00:06:36"/>
    <x v="0"/>
    <x v="0"/>
    <x v="0"/>
  </r>
  <r>
    <x v="1"/>
    <s v="29/07"/>
    <d v="1899-12-30T16:36:19"/>
    <d v="1899-12-30T00:06:57"/>
    <x v="0"/>
    <x v="0"/>
    <x v="0"/>
  </r>
  <r>
    <x v="1"/>
    <s v="29/07"/>
    <d v="1899-12-30T16:41:33"/>
    <d v="1899-12-30T00:06:52"/>
    <x v="0"/>
    <x v="0"/>
    <x v="0"/>
  </r>
  <r>
    <x v="1"/>
    <s v="29/07"/>
    <d v="1899-12-30T16:46:37"/>
    <d v="1899-12-30T00:06:49"/>
    <x v="0"/>
    <x v="0"/>
    <x v="0"/>
  </r>
  <r>
    <x v="1"/>
    <s v="29/07"/>
    <d v="1899-12-30T16:51:47"/>
    <d v="1899-12-30T00:07:32"/>
    <x v="0"/>
    <x v="0"/>
    <x v="0"/>
  </r>
  <r>
    <x v="1"/>
    <s v="29/07"/>
    <d v="1899-12-30T16:56:57"/>
    <d v="1899-12-30T00:07:33"/>
    <x v="0"/>
    <x v="0"/>
    <x v="0"/>
  </r>
  <r>
    <x v="1"/>
    <s v="29/07"/>
    <d v="1899-12-30T17:01:59"/>
    <d v="1899-12-30T00:07:38"/>
    <x v="0"/>
    <x v="0"/>
    <x v="0"/>
  </r>
  <r>
    <x v="1"/>
    <s v="29/07"/>
    <d v="1899-12-30T17:07:22"/>
    <d v="1899-12-30T00:07:19"/>
    <x v="0"/>
    <x v="0"/>
    <x v="0"/>
  </r>
  <r>
    <x v="1"/>
    <s v="29/07"/>
    <d v="1899-12-30T17:12:32"/>
    <d v="1899-12-30T00:07:35"/>
    <x v="0"/>
    <x v="0"/>
    <x v="0"/>
  </r>
  <r>
    <x v="1"/>
    <s v="29/07"/>
    <d v="1899-12-30T17:17:46"/>
    <d v="1899-12-30T00:07:18"/>
    <x v="0"/>
    <x v="0"/>
    <x v="0"/>
  </r>
  <r>
    <x v="1"/>
    <s v="29/07"/>
    <d v="1899-12-30T17:23:03"/>
    <d v="1899-12-30T00:07:02"/>
    <x v="0"/>
    <x v="0"/>
    <x v="0"/>
  </r>
  <r>
    <x v="1"/>
    <s v="29/07"/>
    <d v="1899-12-30T17:28:13"/>
    <d v="1899-12-30T00:07:07"/>
    <x v="0"/>
    <x v="0"/>
    <x v="0"/>
  </r>
  <r>
    <x v="1"/>
    <s v="29/07"/>
    <d v="1899-12-30T17:33:23"/>
    <d v="1899-12-30T00:07:09"/>
    <x v="0"/>
    <x v="0"/>
    <x v="0"/>
  </r>
  <r>
    <x v="1"/>
    <s v="29/07"/>
    <d v="1899-12-30T17:38:31"/>
    <d v="1899-12-30T00:07:04"/>
    <x v="0"/>
    <x v="0"/>
    <x v="0"/>
  </r>
  <r>
    <x v="1"/>
    <s v="29/07"/>
    <d v="1899-12-30T17:43:34"/>
    <d v="1899-12-30T00:07:13"/>
    <x v="0"/>
    <x v="0"/>
    <x v="0"/>
  </r>
  <r>
    <x v="1"/>
    <s v="29/07"/>
    <d v="1899-12-30T17:48:38"/>
    <d v="1899-12-30T00:07:27"/>
    <x v="0"/>
    <x v="0"/>
    <x v="0"/>
  </r>
  <r>
    <x v="1"/>
    <s v="29/07"/>
    <d v="1899-12-30T17:53:44"/>
    <d v="1899-12-30T00:07:33"/>
    <x v="0"/>
    <x v="0"/>
    <x v="0"/>
  </r>
  <r>
    <x v="1"/>
    <s v="29/07"/>
    <d v="1899-12-30T17:58:57"/>
    <d v="1899-12-30T00:07:03"/>
    <x v="0"/>
    <x v="0"/>
    <x v="0"/>
  </r>
  <r>
    <x v="1"/>
    <s v="29/07"/>
    <d v="1899-12-30T18:03:59"/>
    <d v="1899-12-30T00:06:09"/>
    <x v="1"/>
    <x v="0"/>
    <x v="0"/>
  </r>
  <r>
    <x v="1"/>
    <s v="29/07"/>
    <d v="1899-12-30T18:09:10"/>
    <d v="1899-12-30T00:07:14"/>
    <x v="1"/>
    <x v="0"/>
    <x v="0"/>
  </r>
  <r>
    <x v="1"/>
    <s v="29/07"/>
    <d v="1899-12-30T18:14:21"/>
    <d v="1899-12-30T00:07:13"/>
    <x v="1"/>
    <x v="0"/>
    <x v="0"/>
  </r>
  <r>
    <x v="1"/>
    <s v="29/07"/>
    <d v="1899-12-30T18:19:22"/>
    <d v="1899-12-30T00:06:49"/>
    <x v="1"/>
    <x v="0"/>
    <x v="0"/>
  </r>
  <r>
    <x v="1"/>
    <s v="29/07"/>
    <d v="1899-12-30T18:24:28"/>
    <d v="1899-12-30T00:07:33"/>
    <x v="1"/>
    <x v="0"/>
    <x v="0"/>
  </r>
  <r>
    <x v="1"/>
    <s v="29/07"/>
    <d v="1899-12-30T18:29:39"/>
    <d v="1899-12-30T00:07:44"/>
    <x v="1"/>
    <x v="0"/>
    <x v="0"/>
  </r>
  <r>
    <x v="1"/>
    <s v="29/07"/>
    <d v="1899-12-30T18:34:40"/>
    <d v="1899-12-30T00:06:23"/>
    <x v="1"/>
    <x v="0"/>
    <x v="0"/>
  </r>
  <r>
    <x v="1"/>
    <s v="29/07"/>
    <d v="1899-12-30T18:40:00"/>
    <d v="1899-12-30T00:06:54"/>
    <x v="1"/>
    <x v="0"/>
    <x v="0"/>
  </r>
  <r>
    <x v="1"/>
    <s v="29/07"/>
    <d v="1899-12-30T18:45:13"/>
    <d v="1899-12-30T00:07:39"/>
    <x v="1"/>
    <x v="0"/>
    <x v="0"/>
  </r>
  <r>
    <x v="1"/>
    <s v="29/07"/>
    <d v="1899-12-30T18:50:19"/>
    <d v="1899-12-30T00:08:15"/>
    <x v="1"/>
    <x v="0"/>
    <x v="0"/>
  </r>
  <r>
    <x v="1"/>
    <s v="29/07"/>
    <d v="1899-12-30T18:55:35"/>
    <d v="1899-12-30T00:07:38"/>
    <x v="1"/>
    <x v="0"/>
    <x v="0"/>
  </r>
  <r>
    <x v="1"/>
    <s v="29/07"/>
    <d v="1899-12-30T19:00:45"/>
    <d v="1899-12-30T00:08:59"/>
    <x v="1"/>
    <x v="0"/>
    <x v="0"/>
  </r>
  <r>
    <x v="1"/>
    <s v="29/07"/>
    <d v="1899-12-30T19:05:51"/>
    <d v="1899-12-30T00:08:26"/>
    <x v="1"/>
    <x v="0"/>
    <x v="0"/>
  </r>
  <r>
    <x v="1"/>
    <s v="29/07"/>
    <d v="1899-12-30T19:11:15"/>
    <d v="1899-12-30T00:08:50"/>
    <x v="1"/>
    <x v="0"/>
    <x v="0"/>
  </r>
  <r>
    <x v="1"/>
    <s v="29/07"/>
    <d v="1899-12-30T19:16:15"/>
    <d v="1899-12-30T00:08:49"/>
    <x v="1"/>
    <x v="0"/>
    <x v="0"/>
  </r>
  <r>
    <x v="1"/>
    <s v="29/07"/>
    <d v="1899-12-30T19:21:26"/>
    <d v="1899-12-30T00:08:24"/>
    <x v="1"/>
    <x v="0"/>
    <x v="0"/>
  </r>
  <r>
    <x v="1"/>
    <s v="29/07"/>
    <d v="1899-12-30T19:26:38"/>
    <d v="1899-12-30T00:08:03"/>
    <x v="1"/>
    <x v="0"/>
    <x v="0"/>
  </r>
  <r>
    <x v="1"/>
    <s v="29/07"/>
    <d v="1899-12-30T19:32:11"/>
    <d v="1899-12-30T00:09:17"/>
    <x v="1"/>
    <x v="0"/>
    <x v="0"/>
  </r>
  <r>
    <x v="1"/>
    <s v="29/07"/>
    <d v="1899-12-30T19:37:26"/>
    <d v="1899-12-30T00:08:57"/>
    <x v="1"/>
    <x v="0"/>
    <x v="0"/>
  </r>
  <r>
    <x v="1"/>
    <s v="29/07"/>
    <d v="1899-12-30T19:42:37"/>
    <d v="1899-12-30T00:06:54"/>
    <x v="1"/>
    <x v="0"/>
    <x v="0"/>
  </r>
  <r>
    <x v="1"/>
    <s v="29/07"/>
    <d v="1899-12-30T19:47:46"/>
    <d v="1899-12-30T00:05:18"/>
    <x v="1"/>
    <x v="0"/>
    <x v="0"/>
  </r>
  <r>
    <x v="1"/>
    <s v="29/07"/>
    <d v="1899-12-30T19:52:52"/>
    <d v="1899-12-30T00:05:49"/>
    <x v="1"/>
    <x v="0"/>
    <x v="0"/>
  </r>
  <r>
    <x v="1"/>
    <s v="29/07"/>
    <d v="1899-12-30T19:57:58"/>
    <d v="1899-12-30T00:05:29"/>
    <x v="1"/>
    <x v="0"/>
    <x v="0"/>
  </r>
  <r>
    <x v="1"/>
    <s v="29/07"/>
    <d v="1899-12-30T20:03:14"/>
    <d v="1899-12-30T00:04:52"/>
    <x v="2"/>
    <x v="0"/>
    <x v="0"/>
  </r>
  <r>
    <x v="1"/>
    <s v="29/07"/>
    <d v="1899-12-30T20:08:24"/>
    <d v="1899-12-30T00:05:05"/>
    <x v="2"/>
    <x v="0"/>
    <x v="0"/>
  </r>
  <r>
    <x v="1"/>
    <s v="29/07"/>
    <d v="1899-12-30T20:13:25"/>
    <d v="1899-12-30T00:05:17"/>
    <x v="2"/>
    <x v="0"/>
    <x v="0"/>
  </r>
  <r>
    <x v="1"/>
    <s v="29/07"/>
    <d v="1899-12-30T20:18:26"/>
    <d v="1899-12-30T00:05:33"/>
    <x v="2"/>
    <x v="0"/>
    <x v="0"/>
  </r>
  <r>
    <x v="1"/>
    <s v="29/07"/>
    <d v="1899-12-30T20:23:36"/>
    <d v="1899-12-30T00:06:11"/>
    <x v="2"/>
    <x v="0"/>
    <x v="0"/>
  </r>
  <r>
    <x v="1"/>
    <s v="29/07"/>
    <d v="1899-12-30T20:28:41"/>
    <d v="1899-12-30T00:06:13"/>
    <x v="2"/>
    <x v="0"/>
    <x v="0"/>
  </r>
  <r>
    <x v="1"/>
    <s v="29/07"/>
    <d v="1899-12-30T20:34:14"/>
    <d v="1899-12-30T00:06:13"/>
    <x v="2"/>
    <x v="0"/>
    <x v="0"/>
  </r>
  <r>
    <x v="1"/>
    <s v="29/07"/>
    <d v="1899-12-30T20:39:24"/>
    <d v="1899-12-30T00:05:02"/>
    <x v="2"/>
    <x v="0"/>
    <x v="0"/>
  </r>
  <r>
    <x v="1"/>
    <s v="29/07"/>
    <d v="1899-12-30T20:44:30"/>
    <d v="1899-12-30T00:04:41"/>
    <x v="2"/>
    <x v="0"/>
    <x v="0"/>
  </r>
  <r>
    <x v="1"/>
    <s v="29/07"/>
    <d v="1899-12-30T20:49:32"/>
    <d v="1899-12-30T00:04:41"/>
    <x v="2"/>
    <x v="0"/>
    <x v="0"/>
  </r>
  <r>
    <x v="1"/>
    <s v="29/07"/>
    <d v="1899-12-30T20:54:36"/>
    <d v="1899-12-30T00:05:32"/>
    <x v="2"/>
    <x v="0"/>
    <x v="0"/>
  </r>
  <r>
    <x v="1"/>
    <s v="29/07"/>
    <d v="1899-12-30T20:59:45"/>
    <d v="1899-12-30T00:05:33"/>
    <x v="2"/>
    <x v="0"/>
    <x v="0"/>
  </r>
  <r>
    <x v="1"/>
    <s v="29/07"/>
    <d v="1899-12-30T21:04:46"/>
    <d v="1899-12-30T00:05:33"/>
    <x v="2"/>
    <x v="0"/>
    <x v="0"/>
  </r>
  <r>
    <x v="1"/>
    <s v="29/07"/>
    <d v="1899-12-30T21:09:51"/>
    <d v="1899-12-30T00:05:06"/>
    <x v="2"/>
    <x v="0"/>
    <x v="0"/>
  </r>
  <r>
    <x v="1"/>
    <s v="29/07"/>
    <d v="1899-12-30T21:15:15"/>
    <d v="1899-12-30T00:04:59"/>
    <x v="2"/>
    <x v="0"/>
    <x v="0"/>
  </r>
  <r>
    <x v="1"/>
    <s v="29/07"/>
    <d v="1899-12-30T21:20:20"/>
    <d v="1899-12-30T00:05:03"/>
    <x v="2"/>
    <x v="0"/>
    <x v="0"/>
  </r>
  <r>
    <x v="1"/>
    <s v="29/07"/>
    <d v="1899-12-30T21:25:35"/>
    <d v="1899-12-30T00:04:52"/>
    <x v="2"/>
    <x v="0"/>
    <x v="0"/>
  </r>
  <r>
    <x v="1"/>
    <s v="29/07"/>
    <d v="1899-12-30T21:30:44"/>
    <d v="1899-12-30T00:04:44"/>
    <x v="2"/>
    <x v="0"/>
    <x v="0"/>
  </r>
  <r>
    <x v="1"/>
    <s v="29/07"/>
    <d v="1899-12-30T21:35:46"/>
    <d v="1899-12-30T00:04:44"/>
    <x v="2"/>
    <x v="0"/>
    <x v="0"/>
  </r>
  <r>
    <x v="1"/>
    <s v="29/07"/>
    <d v="1899-12-30T21:41:00"/>
    <d v="1899-12-30T00:04:44"/>
    <x v="2"/>
    <x v="0"/>
    <x v="0"/>
  </r>
  <r>
    <x v="1"/>
    <s v="29/07"/>
    <d v="1899-12-30T21:46:01"/>
    <d v="1899-12-30T00:04:33"/>
    <x v="2"/>
    <x v="0"/>
    <x v="0"/>
  </r>
  <r>
    <x v="1"/>
    <s v="29/07"/>
    <d v="1899-12-30T21:51:14"/>
    <d v="1899-12-30T00:04:21"/>
    <x v="2"/>
    <x v="0"/>
    <x v="0"/>
  </r>
  <r>
    <x v="1"/>
    <s v="29/07"/>
    <d v="1899-12-30T21:56:23"/>
    <d v="1899-12-30T00:04:25"/>
    <x v="2"/>
    <x v="0"/>
    <x v="0"/>
  </r>
  <r>
    <x v="1"/>
    <s v="29/07"/>
    <d v="1899-12-30T22:01:35"/>
    <d v="1899-12-30T00:04:25"/>
    <x v="3"/>
    <x v="0"/>
    <x v="0"/>
  </r>
  <r>
    <x v="1"/>
    <s v="29/07"/>
    <d v="1899-12-30T22:06:37"/>
    <d v="1899-12-30T00:04:49"/>
    <x v="3"/>
    <x v="0"/>
    <x v="0"/>
  </r>
  <r>
    <x v="1"/>
    <s v="29/07"/>
    <d v="1899-12-30T22:11:49"/>
    <d v="1899-12-30T00:04:52"/>
    <x v="3"/>
    <x v="0"/>
    <x v="0"/>
  </r>
  <r>
    <x v="1"/>
    <s v="29/07"/>
    <d v="1899-12-30T22:17:12"/>
    <d v="1899-12-30T00:06:29"/>
    <x v="3"/>
    <x v="0"/>
    <x v="0"/>
  </r>
  <r>
    <x v="1"/>
    <s v="29/07"/>
    <d v="1899-12-30T22:22:23"/>
    <d v="1899-12-30T00:05:54"/>
    <x v="3"/>
    <x v="0"/>
    <x v="0"/>
  </r>
  <r>
    <x v="1"/>
    <s v="29/07"/>
    <d v="1899-12-30T22:27:31"/>
    <d v="1899-12-30T00:05:45"/>
    <x v="3"/>
    <x v="0"/>
    <x v="0"/>
  </r>
  <r>
    <x v="1"/>
    <s v="29/07"/>
    <d v="1899-12-30T22:32:50"/>
    <d v="1899-12-30T00:05:20"/>
    <x v="3"/>
    <x v="0"/>
    <x v="0"/>
  </r>
  <r>
    <x v="1"/>
    <s v="29/07"/>
    <d v="1899-12-30T22:38:19"/>
    <d v="1899-12-30T00:05:15"/>
    <x v="3"/>
    <x v="0"/>
    <x v="0"/>
  </r>
  <r>
    <x v="1"/>
    <s v="29/07"/>
    <d v="1899-12-30T22:43:35"/>
    <d v="1899-12-30T00:05:33"/>
    <x v="3"/>
    <x v="0"/>
    <x v="0"/>
  </r>
  <r>
    <x v="1"/>
    <s v="29/07"/>
    <d v="1899-12-30T22:49:01"/>
    <d v="1899-12-30T00:05:33"/>
    <x v="3"/>
    <x v="0"/>
    <x v="0"/>
  </r>
  <r>
    <x v="1"/>
    <s v="29/07"/>
    <d v="1899-12-30T22:54:05"/>
    <d v="1899-12-30T00:05:17"/>
    <x v="3"/>
    <x v="0"/>
    <x v="0"/>
  </r>
  <r>
    <x v="1"/>
    <s v="29/07"/>
    <d v="1899-12-30T22:59:22"/>
    <d v="1899-12-30T00:04:28"/>
    <x v="3"/>
    <x v="0"/>
    <x v="0"/>
  </r>
  <r>
    <x v="1"/>
    <s v="29/07"/>
    <d v="1899-12-30T23:04:23"/>
    <d v="1899-12-30T00:04:28"/>
    <x v="3"/>
    <x v="0"/>
    <x v="0"/>
  </r>
  <r>
    <x v="1"/>
    <s v="29/07"/>
    <d v="1899-12-30T23:09:34"/>
    <d v="1899-12-30T00:04:37"/>
    <x v="3"/>
    <x v="0"/>
    <x v="0"/>
  </r>
  <r>
    <x v="1"/>
    <s v="29/07"/>
    <d v="1899-12-30T23:14:41"/>
    <d v="1899-12-30T00:05:03"/>
    <x v="3"/>
    <x v="0"/>
    <x v="0"/>
  </r>
  <r>
    <x v="1"/>
    <s v="29/07"/>
    <d v="1899-12-30T23:20:00"/>
    <d v="1899-12-30T00:05:01"/>
    <x v="3"/>
    <x v="0"/>
    <x v="0"/>
  </r>
  <r>
    <x v="1"/>
    <s v="29/07"/>
    <d v="1899-12-30T23:25:00"/>
    <d v="1899-12-30T00:04:56"/>
    <x v="3"/>
    <x v="0"/>
    <x v="0"/>
  </r>
  <r>
    <x v="1"/>
    <s v="29/07"/>
    <d v="1899-12-30T23:30:10"/>
    <d v="1899-12-30T00:05:01"/>
    <x v="3"/>
    <x v="0"/>
    <x v="0"/>
  </r>
  <r>
    <x v="1"/>
    <s v="29/07"/>
    <d v="1899-12-30T23:35:16"/>
    <d v="1899-12-30T00:06:23"/>
    <x v="3"/>
    <x v="0"/>
    <x v="0"/>
  </r>
  <r>
    <x v="1"/>
    <s v="29/07"/>
    <d v="1899-12-30T23:40:24"/>
    <d v="1899-12-30T00:06:13"/>
    <x v="3"/>
    <x v="0"/>
    <x v="0"/>
  </r>
  <r>
    <x v="1"/>
    <s v="29/07"/>
    <d v="1899-12-30T23:45:34"/>
    <d v="1899-12-30T00:05:14"/>
    <x v="3"/>
    <x v="0"/>
    <x v="0"/>
  </r>
  <r>
    <x v="1"/>
    <s v="29/07"/>
    <d v="1899-12-30T23:50:46"/>
    <d v="1899-12-30T00:05:00"/>
    <x v="3"/>
    <x v="0"/>
    <x v="0"/>
  </r>
  <r>
    <x v="1"/>
    <s v="29/07"/>
    <d v="1899-12-30T23:55:47"/>
    <d v="1899-12-30T00:05:23"/>
    <x v="3"/>
    <x v="0"/>
    <x v="0"/>
  </r>
  <r>
    <x v="2"/>
    <s v="30/07"/>
    <d v="1899-12-30T00:01:03"/>
    <d v="1899-12-30T00:05:23"/>
    <x v="4"/>
    <x v="0"/>
    <x v="0"/>
  </r>
  <r>
    <x v="2"/>
    <s v="30/07"/>
    <d v="1899-12-30T00:06:26"/>
    <d v="1899-12-30T00:04:31"/>
    <x v="4"/>
    <x v="0"/>
    <x v="0"/>
  </r>
  <r>
    <x v="2"/>
    <s v="30/07"/>
    <d v="1899-12-30T00:11:32"/>
    <d v="1899-12-30T00:04:31"/>
    <x v="4"/>
    <x v="0"/>
    <x v="0"/>
  </r>
  <r>
    <x v="2"/>
    <s v="30/07"/>
    <d v="1899-12-30T00:16:37"/>
    <d v="1899-12-30T00:04:31"/>
    <x v="4"/>
    <x v="0"/>
    <x v="0"/>
  </r>
  <r>
    <x v="2"/>
    <s v="30/07"/>
    <d v="1899-12-30T00:21:50"/>
    <d v="1899-12-30T00:04:19"/>
    <x v="4"/>
    <x v="0"/>
    <x v="0"/>
  </r>
  <r>
    <x v="2"/>
    <s v="30/07"/>
    <d v="1899-12-30T00:27:13"/>
    <d v="1899-12-30T00:04:19"/>
    <x v="4"/>
    <x v="0"/>
    <x v="0"/>
  </r>
  <r>
    <x v="2"/>
    <s v="30/07"/>
    <d v="1899-12-30T00:32:29"/>
    <d v="1899-12-30T00:04:47"/>
    <x v="4"/>
    <x v="0"/>
    <x v="0"/>
  </r>
  <r>
    <x v="2"/>
    <s v="30/07"/>
    <d v="1899-12-30T00:37:33"/>
    <d v="1899-12-30T00:04:29"/>
    <x v="4"/>
    <x v="0"/>
    <x v="0"/>
  </r>
  <r>
    <x v="2"/>
    <s v="30/07"/>
    <d v="1899-12-30T00:42:39"/>
    <d v="1899-12-30T00:04:13"/>
    <x v="4"/>
    <x v="0"/>
    <x v="0"/>
  </r>
  <r>
    <x v="2"/>
    <s v="30/07"/>
    <d v="1899-12-30T00:47:47"/>
    <d v="1899-12-30T00:03:47"/>
    <x v="4"/>
    <x v="0"/>
    <x v="0"/>
  </r>
  <r>
    <x v="2"/>
    <s v="30/07"/>
    <d v="1899-12-30T00:52:54"/>
    <d v="1899-12-30T00:04:54"/>
    <x v="4"/>
    <x v="0"/>
    <x v="0"/>
  </r>
  <r>
    <x v="2"/>
    <s v="30/07"/>
    <d v="1899-12-30T00:58:10"/>
    <d v="1899-12-30T00:04:54"/>
    <x v="4"/>
    <x v="0"/>
    <x v="0"/>
  </r>
  <r>
    <x v="2"/>
    <s v="30/07"/>
    <d v="1899-12-30T01:03:13"/>
    <d v="1899-12-30T00:04:54"/>
    <x v="4"/>
    <x v="0"/>
    <x v="0"/>
  </r>
  <r>
    <x v="2"/>
    <s v="30/07"/>
    <d v="1899-12-30T01:08:20"/>
    <d v="1899-12-30T00:04:27"/>
    <x v="4"/>
    <x v="0"/>
    <x v="0"/>
  </r>
  <r>
    <x v="2"/>
    <s v="30/07"/>
    <d v="1899-12-30T01:13:24"/>
    <d v="1899-12-30T00:04:27"/>
    <x v="4"/>
    <x v="0"/>
    <x v="0"/>
  </r>
  <r>
    <x v="2"/>
    <s v="30/07"/>
    <d v="1899-12-30T01:18:26"/>
    <d v="1899-12-30T00:04:27"/>
    <x v="4"/>
    <x v="0"/>
    <x v="0"/>
  </r>
  <r>
    <x v="2"/>
    <s v="30/07"/>
    <d v="1899-12-30T01:23:39"/>
    <d v="1899-12-30T00:04:04"/>
    <x v="4"/>
    <x v="0"/>
    <x v="0"/>
  </r>
  <r>
    <x v="2"/>
    <s v="30/07"/>
    <d v="1899-12-30T01:28:45"/>
    <d v="1899-12-30T00:04:04"/>
    <x v="4"/>
    <x v="0"/>
    <x v="0"/>
  </r>
  <r>
    <x v="2"/>
    <s v="30/07"/>
    <d v="1899-12-30T01:34:00"/>
    <d v="1899-12-30T00:04:04"/>
    <x v="4"/>
    <x v="0"/>
    <x v="0"/>
  </r>
  <r>
    <x v="2"/>
    <s v="30/07"/>
    <d v="1899-12-30T01:39:09"/>
    <d v="1899-12-30T00:04:04"/>
    <x v="4"/>
    <x v="0"/>
    <x v="0"/>
  </r>
  <r>
    <x v="2"/>
    <s v="30/07"/>
    <d v="1899-12-30T01:44:20"/>
    <d v="1899-12-30T00:04:04"/>
    <x v="4"/>
    <x v="0"/>
    <x v="0"/>
  </r>
  <r>
    <x v="2"/>
    <s v="30/07"/>
    <d v="1899-12-30T01:49:30"/>
    <d v="1899-12-30T00:04:04"/>
    <x v="4"/>
    <x v="0"/>
    <x v="0"/>
  </r>
  <r>
    <x v="2"/>
    <s v="30/07"/>
    <d v="1899-12-30T01:54:34"/>
    <d v="1899-12-30T00:04:19"/>
    <x v="4"/>
    <x v="0"/>
    <x v="0"/>
  </r>
  <r>
    <x v="2"/>
    <s v="30/07"/>
    <d v="1899-12-30T01:59:42"/>
    <d v="1899-12-30T00:04:19"/>
    <x v="4"/>
    <x v="0"/>
    <x v="0"/>
  </r>
  <r>
    <x v="2"/>
    <s v="30/07"/>
    <d v="1899-12-30T02:04:43"/>
    <d v="1899-12-30T00:04:19"/>
    <x v="5"/>
    <x v="0"/>
    <x v="0"/>
  </r>
  <r>
    <x v="2"/>
    <s v="30/07"/>
    <d v="1899-12-30T02:09:56"/>
    <d v="1899-12-30T00:04:22"/>
    <x v="5"/>
    <x v="0"/>
    <x v="0"/>
  </r>
  <r>
    <x v="2"/>
    <s v="30/07"/>
    <d v="1899-12-30T02:15:01"/>
    <d v="1899-12-30T00:04:22"/>
    <x v="5"/>
    <x v="0"/>
    <x v="0"/>
  </r>
  <r>
    <x v="2"/>
    <s v="30/07"/>
    <d v="1899-12-30T02:20:18"/>
    <d v="1899-12-30T00:04:22"/>
    <x v="5"/>
    <x v="0"/>
    <x v="0"/>
  </r>
  <r>
    <x v="2"/>
    <s v="30/07"/>
    <d v="1899-12-30T02:25:19"/>
    <d v="1899-12-30T00:04:44"/>
    <x v="5"/>
    <x v="0"/>
    <x v="0"/>
  </r>
  <r>
    <x v="2"/>
    <s v="30/07"/>
    <d v="1899-12-30T02:30:25"/>
    <d v="1899-12-30T00:04:44"/>
    <x v="5"/>
    <x v="0"/>
    <x v="0"/>
  </r>
  <r>
    <x v="2"/>
    <s v="30/07"/>
    <d v="1899-12-30T02:35:31"/>
    <d v="1899-12-30T00:04:44"/>
    <x v="5"/>
    <x v="0"/>
    <x v="0"/>
  </r>
  <r>
    <x v="2"/>
    <s v="30/07"/>
    <d v="1899-12-30T02:40:33"/>
    <d v="1899-12-30T00:05:28"/>
    <x v="5"/>
    <x v="0"/>
    <x v="0"/>
  </r>
  <r>
    <x v="2"/>
    <s v="30/07"/>
    <d v="1899-12-30T02:45:38"/>
    <d v="1899-12-30T00:05:28"/>
    <x v="5"/>
    <x v="0"/>
    <x v="0"/>
  </r>
  <r>
    <x v="2"/>
    <s v="30/07"/>
    <d v="1899-12-30T02:51:02"/>
    <d v="1899-12-30T00:05:23"/>
    <x v="5"/>
    <x v="0"/>
    <x v="0"/>
  </r>
  <r>
    <x v="2"/>
    <s v="30/07"/>
    <d v="1899-12-30T02:59:18"/>
    <d v="1899-12-30T00:04:42"/>
    <x v="5"/>
    <x v="0"/>
    <x v="0"/>
  </r>
  <r>
    <x v="2"/>
    <s v="30/07"/>
    <d v="1899-12-30T03:04:24"/>
    <d v="1899-12-30T00:04:29"/>
    <x v="5"/>
    <x v="0"/>
    <x v="0"/>
  </r>
  <r>
    <x v="2"/>
    <s v="30/07"/>
    <d v="1899-12-30T03:09:35"/>
    <d v="1899-12-30T00:04:44"/>
    <x v="5"/>
    <x v="0"/>
    <x v="0"/>
  </r>
  <r>
    <x v="2"/>
    <s v="30/07"/>
    <d v="1899-12-30T03:14:42"/>
    <d v="1899-12-30T00:04:44"/>
    <x v="5"/>
    <x v="0"/>
    <x v="0"/>
  </r>
  <r>
    <x v="2"/>
    <s v="30/07"/>
    <d v="1899-12-30T03:20:02"/>
    <d v="1899-12-30T00:04:44"/>
    <x v="5"/>
    <x v="0"/>
    <x v="0"/>
  </r>
  <r>
    <x v="2"/>
    <s v="30/07"/>
    <d v="1899-12-30T03:25:08"/>
    <d v="1899-12-30T00:05:40"/>
    <x v="5"/>
    <x v="0"/>
    <x v="0"/>
  </r>
  <r>
    <x v="2"/>
    <s v="30/07"/>
    <d v="1899-12-30T03:30:10"/>
    <d v="1899-12-30T00:05:40"/>
    <x v="5"/>
    <x v="0"/>
    <x v="0"/>
  </r>
  <r>
    <x v="2"/>
    <s v="30/07"/>
    <d v="1899-12-30T03:35:24"/>
    <d v="1899-12-30T00:04:34"/>
    <x v="5"/>
    <x v="0"/>
    <x v="0"/>
  </r>
  <r>
    <x v="2"/>
    <s v="30/07"/>
    <d v="1899-12-30T03:40:33"/>
    <d v="1899-12-30T00:04:34"/>
    <x v="5"/>
    <x v="0"/>
    <x v="0"/>
  </r>
  <r>
    <x v="2"/>
    <s v="30/07"/>
    <d v="1899-12-30T03:45:43"/>
    <d v="1899-12-30T00:04:34"/>
    <x v="5"/>
    <x v="0"/>
    <x v="0"/>
  </r>
  <r>
    <x v="2"/>
    <s v="30/07"/>
    <d v="1899-12-30T03:50:46"/>
    <d v="1899-12-30T00:05:04"/>
    <x v="5"/>
    <x v="0"/>
    <x v="0"/>
  </r>
  <r>
    <x v="2"/>
    <s v="30/07"/>
    <d v="1899-12-30T03:55:56"/>
    <d v="1899-12-30T00:05:04"/>
    <x v="5"/>
    <x v="0"/>
    <x v="0"/>
  </r>
  <r>
    <x v="2"/>
    <s v="30/07"/>
    <d v="1899-12-30T04:01:08"/>
    <d v="1899-12-30T00:05:04"/>
    <x v="6"/>
    <x v="0"/>
    <x v="0"/>
  </r>
  <r>
    <x v="2"/>
    <s v="30/07"/>
    <d v="1899-12-30T04:06:16"/>
    <d v="1899-12-30T00:04:14"/>
    <x v="6"/>
    <x v="0"/>
    <x v="0"/>
  </r>
  <r>
    <x v="2"/>
    <s v="30/07"/>
    <d v="1899-12-30T04:11:20"/>
    <d v="1899-12-30T00:04:14"/>
    <x v="6"/>
    <x v="0"/>
    <x v="0"/>
  </r>
  <r>
    <x v="2"/>
    <s v="30/07"/>
    <d v="1899-12-30T04:16:32"/>
    <d v="1899-12-30T00:04:14"/>
    <x v="6"/>
    <x v="0"/>
    <x v="0"/>
  </r>
  <r>
    <x v="2"/>
    <s v="30/07"/>
    <d v="1899-12-30T04:21:37"/>
    <d v="1899-12-30T00:04:16"/>
    <x v="6"/>
    <x v="0"/>
    <x v="0"/>
  </r>
  <r>
    <x v="2"/>
    <s v="30/07"/>
    <d v="1899-12-30T04:26:42"/>
    <d v="1899-12-30T00:04:16"/>
    <x v="6"/>
    <x v="0"/>
    <x v="0"/>
  </r>
  <r>
    <x v="2"/>
    <s v="30/07"/>
    <d v="1899-12-30T04:31:50"/>
    <d v="1899-12-30T00:04:16"/>
    <x v="6"/>
    <x v="0"/>
    <x v="0"/>
  </r>
  <r>
    <x v="2"/>
    <s v="30/07"/>
    <d v="1899-12-30T04:37:01"/>
    <d v="1899-12-30T00:04:19"/>
    <x v="6"/>
    <x v="0"/>
    <x v="0"/>
  </r>
  <r>
    <x v="2"/>
    <s v="30/07"/>
    <d v="1899-12-30T04:42:11"/>
    <d v="1899-12-30T00:04:20"/>
    <x v="6"/>
    <x v="0"/>
    <x v="0"/>
  </r>
  <r>
    <x v="2"/>
    <s v="30/07"/>
    <d v="1899-12-30T04:47:15"/>
    <d v="1899-12-30T00:04:20"/>
    <x v="6"/>
    <x v="0"/>
    <x v="0"/>
  </r>
  <r>
    <x v="2"/>
    <s v="30/07"/>
    <d v="1899-12-30T04:52:19"/>
    <d v="1899-12-30T00:04:20"/>
    <x v="6"/>
    <x v="0"/>
    <x v="0"/>
  </r>
  <r>
    <x v="2"/>
    <s v="30/07"/>
    <d v="1899-12-30T04:57:26"/>
    <d v="1899-12-30T00:04:17"/>
    <x v="6"/>
    <x v="0"/>
    <x v="0"/>
  </r>
  <r>
    <x v="2"/>
    <s v="30/07"/>
    <d v="1899-12-30T05:02:30"/>
    <d v="1899-12-30T00:04:17"/>
    <x v="6"/>
    <x v="0"/>
    <x v="0"/>
  </r>
  <r>
    <x v="2"/>
    <s v="30/07"/>
    <d v="1899-12-30T05:07:36"/>
    <d v="1899-12-30T00:04:34"/>
    <x v="6"/>
    <x v="0"/>
    <x v="0"/>
  </r>
  <r>
    <x v="2"/>
    <s v="30/07"/>
    <d v="1899-12-30T05:12:42"/>
    <d v="1899-12-30T00:04:30"/>
    <x v="6"/>
    <x v="0"/>
    <x v="0"/>
  </r>
  <r>
    <x v="2"/>
    <s v="30/07"/>
    <d v="1899-12-30T05:18:13"/>
    <d v="1899-12-30T00:04:30"/>
    <x v="6"/>
    <x v="0"/>
    <x v="0"/>
  </r>
  <r>
    <x v="2"/>
    <s v="30/07"/>
    <d v="1899-12-30T05:23:19"/>
    <d v="1899-12-30T00:04:13"/>
    <x v="6"/>
    <x v="0"/>
    <x v="0"/>
  </r>
  <r>
    <x v="2"/>
    <s v="30/07"/>
    <d v="1899-12-30T05:28:22"/>
    <d v="1899-12-30T00:04:13"/>
    <x v="6"/>
    <x v="0"/>
    <x v="0"/>
  </r>
  <r>
    <x v="2"/>
    <s v="30/07"/>
    <d v="1899-12-30T05:33:33"/>
    <d v="1899-12-30T00:04:13"/>
    <x v="6"/>
    <x v="0"/>
    <x v="0"/>
  </r>
  <r>
    <x v="2"/>
    <s v="30/07"/>
    <d v="1899-12-30T05:38:38"/>
    <d v="1899-12-30T00:04:40"/>
    <x v="6"/>
    <x v="0"/>
    <x v="0"/>
  </r>
  <r>
    <x v="2"/>
    <s v="30/07"/>
    <d v="1899-12-30T05:43:46"/>
    <d v="1899-12-30T00:04:39"/>
    <x v="6"/>
    <x v="0"/>
    <x v="0"/>
  </r>
  <r>
    <x v="2"/>
    <s v="30/07"/>
    <d v="1899-12-30T05:48:52"/>
    <d v="1899-12-30T00:04:21"/>
    <x v="6"/>
    <x v="0"/>
    <x v="0"/>
  </r>
  <r>
    <x v="2"/>
    <s v="30/07"/>
    <d v="1899-12-30T05:54:02"/>
    <d v="1899-12-30T00:05:17"/>
    <x v="6"/>
    <x v="0"/>
    <x v="0"/>
  </r>
  <r>
    <x v="2"/>
    <s v="30/07"/>
    <d v="1899-12-30T05:59:17"/>
    <d v="1899-12-30T00:05:17"/>
    <x v="6"/>
    <x v="0"/>
    <x v="0"/>
  </r>
  <r>
    <x v="2"/>
    <s v="30/07"/>
    <d v="1899-12-30T06:04:24"/>
    <d v="1899-12-30T00:05:17"/>
    <x v="7"/>
    <x v="0"/>
    <x v="0"/>
  </r>
  <r>
    <x v="2"/>
    <s v="30/07"/>
    <d v="1899-12-30T06:09:27"/>
    <d v="1899-12-30T00:04:15"/>
    <x v="7"/>
    <x v="0"/>
    <x v="0"/>
  </r>
  <r>
    <x v="2"/>
    <s v="30/07"/>
    <d v="1899-12-30T06:14:36"/>
    <d v="1899-12-30T00:04:28"/>
    <x v="7"/>
    <x v="0"/>
    <x v="0"/>
  </r>
  <r>
    <x v="2"/>
    <s v="30/07"/>
    <d v="1899-12-30T06:19:49"/>
    <d v="1899-12-30T00:05:19"/>
    <x v="7"/>
    <x v="0"/>
    <x v="0"/>
  </r>
  <r>
    <x v="2"/>
    <s v="30/07"/>
    <d v="1899-12-30T06:24:54"/>
    <d v="1899-12-30T00:05:19"/>
    <x v="7"/>
    <x v="0"/>
    <x v="0"/>
  </r>
  <r>
    <x v="2"/>
    <s v="30/07"/>
    <d v="1899-12-30T06:30:04"/>
    <d v="1899-12-30T00:05:17"/>
    <x v="7"/>
    <x v="0"/>
    <x v="0"/>
  </r>
  <r>
    <x v="2"/>
    <s v="30/07"/>
    <d v="1899-12-30T06:35:09"/>
    <d v="1899-12-30T00:04:28"/>
    <x v="7"/>
    <x v="0"/>
    <x v="0"/>
  </r>
  <r>
    <x v="2"/>
    <s v="30/07"/>
    <d v="1899-12-30T06:40:15"/>
    <d v="1899-12-30T00:04:28"/>
    <x v="7"/>
    <x v="0"/>
    <x v="0"/>
  </r>
  <r>
    <x v="2"/>
    <s v="30/07"/>
    <d v="1899-12-30T06:45:39"/>
    <d v="1899-12-30T00:04:28"/>
    <x v="7"/>
    <x v="0"/>
    <x v="0"/>
  </r>
  <r>
    <x v="2"/>
    <s v="30/07"/>
    <d v="1899-12-30T06:50:57"/>
    <d v="1899-12-30T00:04:49"/>
    <x v="7"/>
    <x v="0"/>
    <x v="0"/>
  </r>
  <r>
    <x v="2"/>
    <s v="30/07"/>
    <d v="1899-12-30T06:56:19"/>
    <d v="1899-12-30T00:04:49"/>
    <x v="7"/>
    <x v="0"/>
    <x v="0"/>
  </r>
  <r>
    <x v="2"/>
    <s v="30/07"/>
    <d v="1899-12-30T07:01:30"/>
    <d v="1899-12-30T00:05:26"/>
    <x v="7"/>
    <x v="0"/>
    <x v="0"/>
  </r>
  <r>
    <x v="2"/>
    <s v="30/07"/>
    <d v="1899-12-30T07:06:31"/>
    <d v="1899-12-30T00:05:41"/>
    <x v="7"/>
    <x v="0"/>
    <x v="0"/>
  </r>
  <r>
    <x v="2"/>
    <s v="30/07"/>
    <d v="1899-12-30T07:11:41"/>
    <d v="1899-12-30T00:05:48"/>
    <x v="7"/>
    <x v="0"/>
    <x v="0"/>
  </r>
  <r>
    <x v="2"/>
    <s v="30/07"/>
    <d v="1899-12-30T07:16:48"/>
    <d v="1899-12-30T00:05:33"/>
    <x v="7"/>
    <x v="0"/>
    <x v="0"/>
  </r>
  <r>
    <x v="2"/>
    <s v="30/07"/>
    <d v="1899-12-30T07:22:05"/>
    <d v="1899-12-30T00:05:48"/>
    <x v="7"/>
    <x v="0"/>
    <x v="0"/>
  </r>
  <r>
    <x v="2"/>
    <s v="30/07"/>
    <d v="1899-12-30T07:27:24"/>
    <d v="1899-12-30T00:06:25"/>
    <x v="7"/>
    <x v="0"/>
    <x v="0"/>
  </r>
  <r>
    <x v="2"/>
    <s v="30/07"/>
    <d v="1899-12-30T07:32:35"/>
    <d v="1899-12-30T00:06:04"/>
    <x v="7"/>
    <x v="0"/>
    <x v="0"/>
  </r>
  <r>
    <x v="2"/>
    <s v="30/07"/>
    <d v="1899-12-30T07:37:37"/>
    <d v="1899-12-30T00:06:22"/>
    <x v="7"/>
    <x v="0"/>
    <x v="0"/>
  </r>
  <r>
    <x v="2"/>
    <s v="30/07"/>
    <d v="1899-12-30T07:42:37"/>
    <d v="1899-12-30T00:05:40"/>
    <x v="7"/>
    <x v="0"/>
    <x v="0"/>
  </r>
  <r>
    <x v="2"/>
    <s v="30/07"/>
    <d v="1899-12-30T07:47:52"/>
    <d v="1899-12-30T00:05:37"/>
    <x v="7"/>
    <x v="0"/>
    <x v="0"/>
  </r>
  <r>
    <x v="2"/>
    <s v="30/07"/>
    <d v="1899-12-30T07:53:00"/>
    <d v="1899-12-30T00:05:41"/>
    <x v="7"/>
    <x v="0"/>
    <x v="0"/>
  </r>
  <r>
    <x v="2"/>
    <s v="30/07"/>
    <d v="1899-12-30T07:58:03"/>
    <d v="1899-12-30T00:05:47"/>
    <x v="7"/>
    <x v="0"/>
    <x v="0"/>
  </r>
  <r>
    <x v="2"/>
    <s v="30/07"/>
    <d v="1899-12-30T08:03:24"/>
    <d v="1899-12-30T00:05:50"/>
    <x v="8"/>
    <x v="0"/>
    <x v="0"/>
  </r>
  <r>
    <x v="2"/>
    <s v="30/07"/>
    <d v="1899-12-30T08:08:25"/>
    <d v="1899-12-30T00:06:10"/>
    <x v="8"/>
    <x v="0"/>
    <x v="0"/>
  </r>
  <r>
    <x v="2"/>
    <s v="30/07"/>
    <d v="1899-12-30T08:13:35"/>
    <d v="1899-12-30T00:06:25"/>
    <x v="8"/>
    <x v="0"/>
    <x v="0"/>
  </r>
  <r>
    <x v="2"/>
    <s v="30/07"/>
    <d v="1899-12-30T08:18:44"/>
    <d v="1899-12-30T00:06:36"/>
    <x v="8"/>
    <x v="0"/>
    <x v="0"/>
  </r>
  <r>
    <x v="2"/>
    <s v="30/07"/>
    <d v="1899-12-30T08:24:10"/>
    <d v="1899-12-30T00:07:34"/>
    <x v="8"/>
    <x v="0"/>
    <x v="0"/>
  </r>
  <r>
    <x v="2"/>
    <s v="30/07"/>
    <d v="1899-12-30T08:29:23"/>
    <d v="1899-12-30T00:05:15"/>
    <x v="8"/>
    <x v="0"/>
    <x v="0"/>
  </r>
  <r>
    <x v="2"/>
    <s v="30/07"/>
    <d v="1899-12-30T08:34:34"/>
    <d v="1899-12-30T00:07:24"/>
    <x v="8"/>
    <x v="0"/>
    <x v="0"/>
  </r>
  <r>
    <x v="2"/>
    <s v="30/07"/>
    <d v="1899-12-30T08:39:38"/>
    <d v="1899-12-30T00:07:20"/>
    <x v="8"/>
    <x v="0"/>
    <x v="0"/>
  </r>
  <r>
    <x v="2"/>
    <s v="30/07"/>
    <d v="1899-12-30T08:44:41"/>
    <d v="1899-12-30T00:06:34"/>
    <x v="8"/>
    <x v="0"/>
    <x v="0"/>
  </r>
  <r>
    <x v="2"/>
    <s v="30/07"/>
    <d v="1899-12-30T08:49:51"/>
    <d v="1899-12-30T00:06:10"/>
    <x v="8"/>
    <x v="0"/>
    <x v="0"/>
  </r>
  <r>
    <x v="2"/>
    <s v="30/07"/>
    <d v="1899-12-30T08:54:54"/>
    <d v="1899-12-30T00:05:57"/>
    <x v="8"/>
    <x v="0"/>
    <x v="0"/>
  </r>
  <r>
    <x v="2"/>
    <s v="30/07"/>
    <d v="1899-12-30T09:00:00"/>
    <d v="1899-12-30T00:06:15"/>
    <x v="8"/>
    <x v="0"/>
    <x v="0"/>
  </r>
  <r>
    <x v="2"/>
    <s v="30/07"/>
    <d v="1899-12-30T09:05:13"/>
    <d v="1899-12-30T00:05:59"/>
    <x v="8"/>
    <x v="0"/>
    <x v="0"/>
  </r>
  <r>
    <x v="2"/>
    <s v="30/07"/>
    <d v="1899-12-30T09:10:25"/>
    <d v="1899-12-30T00:06:11"/>
    <x v="8"/>
    <x v="0"/>
    <x v="0"/>
  </r>
  <r>
    <x v="2"/>
    <s v="30/07"/>
    <d v="1899-12-30T09:15:31"/>
    <d v="1899-12-30T00:06:02"/>
    <x v="8"/>
    <x v="0"/>
    <x v="0"/>
  </r>
  <r>
    <x v="2"/>
    <s v="30/07"/>
    <d v="1899-12-30T09:20:40"/>
    <d v="1899-12-30T00:05:31"/>
    <x v="8"/>
    <x v="0"/>
    <x v="0"/>
  </r>
  <r>
    <x v="2"/>
    <s v="30/07"/>
    <d v="1899-12-30T09:25:45"/>
    <d v="1899-12-30T00:05:48"/>
    <x v="8"/>
    <x v="0"/>
    <x v="0"/>
  </r>
  <r>
    <x v="2"/>
    <s v="30/07"/>
    <d v="1899-12-30T09:30:52"/>
    <d v="1899-12-30T00:05:58"/>
    <x v="8"/>
    <x v="0"/>
    <x v="0"/>
  </r>
  <r>
    <x v="2"/>
    <s v="30/07"/>
    <d v="1899-12-30T09:35:56"/>
    <d v="1899-12-30T00:06:44"/>
    <x v="8"/>
    <x v="0"/>
    <x v="0"/>
  </r>
  <r>
    <x v="2"/>
    <s v="30/07"/>
    <d v="1899-12-30T09:41:04"/>
    <d v="1899-12-30T00:06:20"/>
    <x v="8"/>
    <x v="0"/>
    <x v="0"/>
  </r>
  <r>
    <x v="2"/>
    <s v="30/07"/>
    <d v="1899-12-30T09:46:16"/>
    <d v="1899-12-30T00:05:58"/>
    <x v="8"/>
    <x v="0"/>
    <x v="0"/>
  </r>
  <r>
    <x v="2"/>
    <s v="30/07"/>
    <d v="1899-12-30T09:51:22"/>
    <d v="1899-12-30T00:07:08"/>
    <x v="8"/>
    <x v="0"/>
    <x v="0"/>
  </r>
  <r>
    <x v="2"/>
    <s v="30/07"/>
    <d v="1899-12-30T09:56:26"/>
    <d v="1899-12-30T00:07:35"/>
    <x v="8"/>
    <x v="0"/>
    <x v="0"/>
  </r>
  <r>
    <x v="2"/>
    <s v="30/07"/>
    <d v="1899-12-30T10:01:42"/>
    <d v="1899-12-30T00:07:18"/>
    <x v="9"/>
    <x v="0"/>
    <x v="0"/>
  </r>
  <r>
    <x v="2"/>
    <s v="30/07"/>
    <d v="1899-12-30T10:06:50"/>
    <d v="1899-12-30T00:06:11"/>
    <x v="9"/>
    <x v="0"/>
    <x v="0"/>
  </r>
  <r>
    <x v="2"/>
    <s v="30/07"/>
    <d v="1899-12-30T10:11:59"/>
    <d v="1899-12-30T00:06:00"/>
    <x v="9"/>
    <x v="0"/>
    <x v="0"/>
  </r>
  <r>
    <x v="2"/>
    <s v="30/07"/>
    <d v="1899-12-30T10:17:22"/>
    <d v="1899-12-30T00:06:38"/>
    <x v="9"/>
    <x v="0"/>
    <x v="0"/>
  </r>
  <r>
    <x v="2"/>
    <s v="30/07"/>
    <d v="1899-12-30T10:22:37"/>
    <d v="1899-12-30T00:06:25"/>
    <x v="9"/>
    <x v="0"/>
    <x v="0"/>
  </r>
  <r>
    <x v="2"/>
    <s v="30/07"/>
    <d v="1899-12-30T10:28:01"/>
    <d v="1899-12-30T00:06:23"/>
    <x v="9"/>
    <x v="0"/>
    <x v="0"/>
  </r>
  <r>
    <x v="2"/>
    <s v="30/07"/>
    <d v="1899-12-30T10:33:12"/>
    <d v="1899-12-30T00:06:36"/>
    <x v="9"/>
    <x v="0"/>
    <x v="0"/>
  </r>
  <r>
    <x v="2"/>
    <s v="30/07"/>
    <d v="1899-12-30T10:38:14"/>
    <d v="1899-12-30T00:06:19"/>
    <x v="9"/>
    <x v="0"/>
    <x v="0"/>
  </r>
  <r>
    <x v="2"/>
    <s v="30/07"/>
    <d v="1899-12-30T10:43:26"/>
    <d v="1899-12-30T00:06:21"/>
    <x v="9"/>
    <x v="0"/>
    <x v="0"/>
  </r>
  <r>
    <x v="2"/>
    <s v="30/07"/>
    <d v="1899-12-30T10:48:36"/>
    <d v="1899-12-30T00:06:21"/>
    <x v="9"/>
    <x v="0"/>
    <x v="0"/>
  </r>
  <r>
    <x v="2"/>
    <s v="30/07"/>
    <d v="1899-12-30T10:53:45"/>
    <d v="1899-12-30T00:06:40"/>
    <x v="9"/>
    <x v="0"/>
    <x v="0"/>
  </r>
  <r>
    <x v="2"/>
    <s v="30/07"/>
    <d v="1899-12-30T10:58:47"/>
    <d v="1899-12-30T00:06:53"/>
    <x v="9"/>
    <x v="0"/>
    <x v="0"/>
  </r>
  <r>
    <x v="2"/>
    <s v="30/07"/>
    <d v="1899-12-30T11:04:02"/>
    <d v="1899-12-30T00:06:34"/>
    <x v="9"/>
    <x v="0"/>
    <x v="0"/>
  </r>
  <r>
    <x v="2"/>
    <s v="30/07"/>
    <d v="1899-12-30T11:09:11"/>
    <d v="1899-12-30T00:06:36"/>
    <x v="9"/>
    <x v="0"/>
    <x v="0"/>
  </r>
  <r>
    <x v="2"/>
    <s v="30/07"/>
    <d v="1899-12-30T11:14:22"/>
    <d v="1899-12-30T00:06:22"/>
    <x v="9"/>
    <x v="0"/>
    <x v="0"/>
  </r>
  <r>
    <x v="2"/>
    <s v="30/07"/>
    <d v="1899-12-30T11:19:29"/>
    <d v="1899-12-30T00:06:27"/>
    <x v="9"/>
    <x v="0"/>
    <x v="0"/>
  </r>
  <r>
    <x v="2"/>
    <s v="30/07"/>
    <d v="1899-12-30T11:24:38"/>
    <d v="1899-12-30T00:06:21"/>
    <x v="9"/>
    <x v="0"/>
    <x v="0"/>
  </r>
  <r>
    <x v="2"/>
    <s v="30/07"/>
    <d v="1899-12-30T11:30:08"/>
    <d v="1899-12-30T00:06:13"/>
    <x v="9"/>
    <x v="0"/>
    <x v="0"/>
  </r>
  <r>
    <x v="2"/>
    <s v="30/07"/>
    <d v="1899-12-30T11:35:09"/>
    <d v="1899-12-30T00:06:19"/>
    <x v="9"/>
    <x v="0"/>
    <x v="0"/>
  </r>
  <r>
    <x v="2"/>
    <s v="30/07"/>
    <d v="1899-12-30T11:40:12"/>
    <d v="1899-12-30T00:05:44"/>
    <x v="9"/>
    <x v="0"/>
    <x v="0"/>
  </r>
  <r>
    <x v="2"/>
    <s v="30/07"/>
    <d v="1899-12-30T11:45:20"/>
    <d v="1899-12-30T00:06:44"/>
    <x v="9"/>
    <x v="0"/>
    <x v="0"/>
  </r>
  <r>
    <x v="2"/>
    <s v="30/07"/>
    <d v="1899-12-30T11:50:27"/>
    <d v="1899-12-30T00:06:55"/>
    <x v="9"/>
    <x v="0"/>
    <x v="0"/>
  </r>
  <r>
    <x v="2"/>
    <s v="30/07"/>
    <d v="1899-12-30T11:55:36"/>
    <d v="1899-12-30T00:06:12"/>
    <x v="9"/>
    <x v="0"/>
    <x v="0"/>
  </r>
  <r>
    <x v="2"/>
    <s v="30/07"/>
    <d v="1899-12-30T12:00:37"/>
    <d v="1899-12-30T00:06:37"/>
    <x v="10"/>
    <x v="0"/>
    <x v="0"/>
  </r>
  <r>
    <x v="2"/>
    <s v="30/07"/>
    <d v="1899-12-30T12:05:41"/>
    <d v="1899-12-30T00:06:27"/>
    <x v="10"/>
    <x v="0"/>
    <x v="0"/>
  </r>
  <r>
    <x v="2"/>
    <s v="30/07"/>
    <d v="1899-12-30T12:11:13"/>
    <d v="1899-12-30T00:06:31"/>
    <x v="10"/>
    <x v="0"/>
    <x v="0"/>
  </r>
  <r>
    <x v="2"/>
    <s v="30/07"/>
    <d v="1899-12-30T12:16:29"/>
    <d v="1899-12-30T00:05:51"/>
    <x v="10"/>
    <x v="0"/>
    <x v="0"/>
  </r>
  <r>
    <x v="2"/>
    <s v="30/07"/>
    <d v="1899-12-30T12:21:33"/>
    <d v="1899-12-30T00:07:00"/>
    <x v="10"/>
    <x v="0"/>
    <x v="0"/>
  </r>
  <r>
    <x v="2"/>
    <s v="30/07"/>
    <d v="1899-12-30T12:26:45"/>
    <d v="1899-12-30T00:06:55"/>
    <x v="10"/>
    <x v="0"/>
    <x v="0"/>
  </r>
  <r>
    <x v="2"/>
    <s v="30/07"/>
    <d v="1899-12-30T12:31:48"/>
    <d v="1899-12-30T00:05:57"/>
    <x v="10"/>
    <x v="0"/>
    <x v="0"/>
  </r>
  <r>
    <x v="2"/>
    <s v="30/07"/>
    <d v="1899-12-30T12:36:54"/>
    <d v="1899-12-30T00:05:49"/>
    <x v="10"/>
    <x v="0"/>
    <x v="0"/>
  </r>
  <r>
    <x v="2"/>
    <s v="30/07"/>
    <d v="1899-12-30T12:41:57"/>
    <d v="1899-12-30T00:12:16"/>
    <x v="10"/>
    <x v="0"/>
    <x v="0"/>
  </r>
  <r>
    <x v="2"/>
    <s v="30/07"/>
    <d v="1899-12-30T12:47:14"/>
    <d v="1899-12-30T00:12:18"/>
    <x v="10"/>
    <x v="0"/>
    <x v="0"/>
  </r>
  <r>
    <x v="2"/>
    <s v="30/07"/>
    <d v="1899-12-30T12:52:18"/>
    <d v="1899-12-30T00:12:14"/>
    <x v="10"/>
    <x v="0"/>
    <x v="0"/>
  </r>
  <r>
    <x v="2"/>
    <s v="30/07"/>
    <d v="1899-12-30T12:57:24"/>
    <d v="1899-12-30T00:05:43"/>
    <x v="10"/>
    <x v="0"/>
    <x v="0"/>
  </r>
  <r>
    <x v="2"/>
    <s v="30/07"/>
    <d v="1899-12-30T13:02:47"/>
    <d v="1899-12-30T00:05:54"/>
    <x v="10"/>
    <x v="0"/>
    <x v="0"/>
  </r>
  <r>
    <x v="2"/>
    <s v="30/07"/>
    <d v="1899-12-30T13:08:14"/>
    <d v="1899-12-30T00:05:55"/>
    <x v="10"/>
    <x v="0"/>
    <x v="0"/>
  </r>
  <r>
    <x v="2"/>
    <s v="30/07"/>
    <d v="1899-12-30T13:13:26"/>
    <d v="1899-12-30T00:05:42"/>
    <x v="10"/>
    <x v="0"/>
    <x v="0"/>
  </r>
  <r>
    <x v="2"/>
    <s v="30/07"/>
    <d v="1899-12-30T13:18:35"/>
    <d v="1899-12-30T00:05:57"/>
    <x v="10"/>
    <x v="0"/>
    <x v="0"/>
  </r>
  <r>
    <x v="2"/>
    <s v="30/07"/>
    <d v="1899-12-30T13:24:06"/>
    <d v="1899-12-30T00:06:01"/>
    <x v="10"/>
    <x v="0"/>
    <x v="0"/>
  </r>
  <r>
    <x v="2"/>
    <s v="30/07"/>
    <d v="1899-12-30T13:29:17"/>
    <d v="1899-12-30T00:06:08"/>
    <x v="10"/>
    <x v="0"/>
    <x v="0"/>
  </r>
  <r>
    <x v="2"/>
    <s v="30/07"/>
    <d v="1899-12-30T13:34:20"/>
    <d v="1899-12-30T00:05:56"/>
    <x v="10"/>
    <x v="0"/>
    <x v="0"/>
  </r>
  <r>
    <x v="2"/>
    <s v="30/07"/>
    <d v="1899-12-30T13:39:30"/>
    <d v="1899-12-30T00:06:29"/>
    <x v="10"/>
    <x v="0"/>
    <x v="0"/>
  </r>
  <r>
    <x v="2"/>
    <s v="30/07"/>
    <d v="1899-12-30T13:44:31"/>
    <d v="1899-12-30T00:05:35"/>
    <x v="10"/>
    <x v="0"/>
    <x v="0"/>
  </r>
  <r>
    <x v="2"/>
    <s v="30/07"/>
    <d v="1899-12-30T13:49:34"/>
    <d v="1899-12-30T00:05:50"/>
    <x v="10"/>
    <x v="0"/>
    <x v="0"/>
  </r>
  <r>
    <x v="2"/>
    <s v="30/07"/>
    <d v="1899-12-30T13:54:54"/>
    <d v="1899-12-30T00:05:43"/>
    <x v="10"/>
    <x v="0"/>
    <x v="0"/>
  </r>
  <r>
    <x v="2"/>
    <s v="30/07"/>
    <d v="1899-12-30T14:00:15"/>
    <d v="1899-12-30T00:06:11"/>
    <x v="11"/>
    <x v="0"/>
    <x v="0"/>
  </r>
  <r>
    <x v="2"/>
    <s v="30/07"/>
    <d v="1899-12-30T14:05:24"/>
    <d v="1899-12-30T00:05:44"/>
    <x v="11"/>
    <x v="0"/>
    <x v="0"/>
  </r>
  <r>
    <x v="2"/>
    <s v="30/07"/>
    <d v="1899-12-30T14:10:37"/>
    <d v="1899-12-30T00:05:45"/>
    <x v="11"/>
    <x v="0"/>
    <x v="0"/>
  </r>
  <r>
    <x v="2"/>
    <s v="30/07"/>
    <d v="1899-12-30T14:15:57"/>
    <d v="1899-12-30T00:06:16"/>
    <x v="11"/>
    <x v="0"/>
    <x v="0"/>
  </r>
  <r>
    <x v="2"/>
    <s v="30/07"/>
    <d v="1899-12-30T14:21:00"/>
    <d v="1899-12-30T00:05:54"/>
    <x v="11"/>
    <x v="0"/>
    <x v="0"/>
  </r>
  <r>
    <x v="2"/>
    <s v="30/07"/>
    <d v="1899-12-30T14:26:22"/>
    <d v="1899-12-30T00:06:17"/>
    <x v="11"/>
    <x v="0"/>
    <x v="0"/>
  </r>
  <r>
    <x v="2"/>
    <s v="30/07"/>
    <d v="1899-12-30T14:31:31"/>
    <d v="1899-12-30T00:05:55"/>
    <x v="11"/>
    <x v="0"/>
    <x v="0"/>
  </r>
  <r>
    <x v="2"/>
    <s v="30/07"/>
    <d v="1899-12-30T14:36:58"/>
    <d v="1899-12-30T00:06:14"/>
    <x v="11"/>
    <x v="0"/>
    <x v="0"/>
  </r>
  <r>
    <x v="2"/>
    <s v="30/07"/>
    <d v="1899-12-30T14:42:12"/>
    <d v="1899-12-30T00:06:41"/>
    <x v="11"/>
    <x v="0"/>
    <x v="0"/>
  </r>
  <r>
    <x v="2"/>
    <s v="30/07"/>
    <d v="1899-12-30T14:47:15"/>
    <d v="1899-12-30T00:06:01"/>
    <x v="11"/>
    <x v="0"/>
    <x v="0"/>
  </r>
  <r>
    <x v="2"/>
    <s v="30/07"/>
    <d v="1899-12-30T14:52:30"/>
    <d v="1899-12-30T00:05:56"/>
    <x v="11"/>
    <x v="0"/>
    <x v="0"/>
  </r>
  <r>
    <x v="2"/>
    <s v="30/07"/>
    <d v="1899-12-30T14:57:37"/>
    <d v="1899-12-30T00:06:08"/>
    <x v="11"/>
    <x v="0"/>
    <x v="0"/>
  </r>
  <r>
    <x v="2"/>
    <s v="30/07"/>
    <d v="1899-12-30T15:02:41"/>
    <d v="1899-12-30T00:06:30"/>
    <x v="11"/>
    <x v="0"/>
    <x v="0"/>
  </r>
  <r>
    <x v="2"/>
    <s v="30/07"/>
    <d v="1899-12-30T15:07:49"/>
    <d v="1899-12-30T00:06:07"/>
    <x v="11"/>
    <x v="0"/>
    <x v="0"/>
  </r>
  <r>
    <x v="2"/>
    <s v="30/07"/>
    <d v="1899-12-30T15:13:05"/>
    <d v="1899-12-30T00:06:34"/>
    <x v="11"/>
    <x v="0"/>
    <x v="0"/>
  </r>
  <r>
    <x v="2"/>
    <s v="30/07"/>
    <d v="1899-12-30T15:18:12"/>
    <d v="1899-12-30T00:06:38"/>
    <x v="11"/>
    <x v="0"/>
    <x v="0"/>
  </r>
  <r>
    <x v="2"/>
    <s v="30/07"/>
    <d v="1899-12-30T15:23:24"/>
    <d v="1899-12-30T00:06:37"/>
    <x v="11"/>
    <x v="0"/>
    <x v="0"/>
  </r>
  <r>
    <x v="2"/>
    <s v="30/07"/>
    <d v="1899-12-30T15:28:25"/>
    <d v="1899-12-30T00:08:10"/>
    <x v="11"/>
    <x v="0"/>
    <x v="0"/>
  </r>
  <r>
    <x v="2"/>
    <s v="30/07"/>
    <d v="1899-12-30T15:33:33"/>
    <d v="1899-12-30T00:07:40"/>
    <x v="11"/>
    <x v="0"/>
    <x v="0"/>
  </r>
  <r>
    <x v="2"/>
    <s v="30/07"/>
    <d v="1899-12-30T15:38:42"/>
    <d v="1899-12-30T00:06:26"/>
    <x v="11"/>
    <x v="0"/>
    <x v="0"/>
  </r>
  <r>
    <x v="2"/>
    <s v="30/07"/>
    <d v="1899-12-30T15:44:02"/>
    <d v="1899-12-30T00:06:28"/>
    <x v="11"/>
    <x v="0"/>
    <x v="0"/>
  </r>
  <r>
    <x v="2"/>
    <s v="30/07"/>
    <d v="1899-12-30T15:49:31"/>
    <d v="1899-12-30T00:06:26"/>
    <x v="11"/>
    <x v="0"/>
    <x v="0"/>
  </r>
  <r>
    <x v="2"/>
    <s v="30/07"/>
    <d v="1899-12-30T15:54:38"/>
    <d v="1899-12-30T00:05:58"/>
    <x v="11"/>
    <x v="0"/>
    <x v="0"/>
  </r>
  <r>
    <x v="2"/>
    <s v="30/07"/>
    <d v="1899-12-30T15:59:53"/>
    <d v="1899-12-30T00:05:57"/>
    <x v="11"/>
    <x v="0"/>
    <x v="0"/>
  </r>
  <r>
    <x v="2"/>
    <s v="30/07"/>
    <d v="1899-12-30T16:04:57"/>
    <d v="1899-12-30T00:06:08"/>
    <x v="0"/>
    <x v="0"/>
    <x v="0"/>
  </r>
  <r>
    <x v="2"/>
    <s v="30/07"/>
    <d v="1899-12-30T16:10:14"/>
    <d v="1899-12-30T00:06:12"/>
    <x v="0"/>
    <x v="0"/>
    <x v="0"/>
  </r>
  <r>
    <x v="2"/>
    <s v="30/07"/>
    <d v="1899-12-30T16:15:20"/>
    <d v="1899-12-30T00:05:50"/>
    <x v="0"/>
    <x v="0"/>
    <x v="0"/>
  </r>
  <r>
    <x v="2"/>
    <s v="30/07"/>
    <d v="1899-12-30T16:20:31"/>
    <d v="1899-12-30T00:05:42"/>
    <x v="0"/>
    <x v="0"/>
    <x v="0"/>
  </r>
  <r>
    <x v="2"/>
    <s v="30/07"/>
    <d v="1899-12-30T16:25:46"/>
    <d v="1899-12-30T00:06:00"/>
    <x v="0"/>
    <x v="0"/>
    <x v="0"/>
  </r>
  <r>
    <x v="2"/>
    <s v="30/07"/>
    <d v="1899-12-30T16:31:15"/>
    <d v="1899-12-30T00:06:26"/>
    <x v="0"/>
    <x v="0"/>
    <x v="0"/>
  </r>
  <r>
    <x v="2"/>
    <s v="30/07"/>
    <d v="1899-12-30T16:36:36"/>
    <d v="1899-12-30T00:05:53"/>
    <x v="0"/>
    <x v="0"/>
    <x v="0"/>
  </r>
  <r>
    <x v="2"/>
    <s v="30/07"/>
    <d v="1899-12-30T16:41:38"/>
    <d v="1899-12-30T00:06:01"/>
    <x v="0"/>
    <x v="0"/>
    <x v="0"/>
  </r>
  <r>
    <x v="2"/>
    <s v="30/07"/>
    <d v="1899-12-30T16:47:08"/>
    <d v="1899-12-30T00:07:02"/>
    <x v="0"/>
    <x v="0"/>
    <x v="0"/>
  </r>
  <r>
    <x v="2"/>
    <s v="30/07"/>
    <d v="1899-12-30T16:52:26"/>
    <d v="1899-12-30T00:07:14"/>
    <x v="0"/>
    <x v="0"/>
    <x v="0"/>
  </r>
  <r>
    <x v="2"/>
    <s v="30/07"/>
    <d v="1899-12-30T16:57:44"/>
    <d v="1899-12-30T00:06:29"/>
    <x v="0"/>
    <x v="0"/>
    <x v="0"/>
  </r>
  <r>
    <x v="2"/>
    <s v="30/07"/>
    <d v="1899-12-30T17:02:56"/>
    <d v="1899-12-30T00:07:28"/>
    <x v="0"/>
    <x v="0"/>
    <x v="0"/>
  </r>
  <r>
    <x v="2"/>
    <s v="30/07"/>
    <d v="1899-12-30T17:07:56"/>
    <d v="1899-12-30T00:06:44"/>
    <x v="0"/>
    <x v="0"/>
    <x v="0"/>
  </r>
  <r>
    <x v="2"/>
    <s v="30/07"/>
    <d v="1899-12-30T17:13:18"/>
    <d v="1899-12-30T00:06:43"/>
    <x v="0"/>
    <x v="0"/>
    <x v="0"/>
  </r>
  <r>
    <x v="2"/>
    <s v="30/07"/>
    <d v="1899-12-30T17:18:21"/>
    <d v="1899-12-30T00:06:58"/>
    <x v="0"/>
    <x v="0"/>
    <x v="0"/>
  </r>
  <r>
    <x v="2"/>
    <s v="30/07"/>
    <d v="1899-12-30T17:23:26"/>
    <d v="1899-12-30T00:06:49"/>
    <x v="0"/>
    <x v="0"/>
    <x v="0"/>
  </r>
  <r>
    <x v="2"/>
    <s v="30/07"/>
    <d v="1899-12-30T17:28:34"/>
    <d v="1899-12-30T00:06:34"/>
    <x v="0"/>
    <x v="0"/>
    <x v="0"/>
  </r>
  <r>
    <x v="2"/>
    <s v="30/07"/>
    <d v="1899-12-30T17:33:40"/>
    <d v="1899-12-30T00:06:47"/>
    <x v="0"/>
    <x v="0"/>
    <x v="0"/>
  </r>
  <r>
    <x v="2"/>
    <s v="30/07"/>
    <d v="1899-12-30T17:39:03"/>
    <d v="1899-12-30T00:07:26"/>
    <x v="0"/>
    <x v="0"/>
    <x v="0"/>
  </r>
  <r>
    <x v="2"/>
    <s v="30/07"/>
    <d v="1899-12-30T17:44:12"/>
    <d v="1899-12-30T00:07:16"/>
    <x v="0"/>
    <x v="0"/>
    <x v="0"/>
  </r>
  <r>
    <x v="2"/>
    <s v="30/07"/>
    <d v="1899-12-30T17:49:33"/>
    <d v="1899-12-30T00:07:26"/>
    <x v="0"/>
    <x v="0"/>
    <x v="0"/>
  </r>
  <r>
    <x v="2"/>
    <s v="30/07"/>
    <d v="1899-12-30T17:54:36"/>
    <d v="1899-12-30T00:07:49"/>
    <x v="0"/>
    <x v="0"/>
    <x v="0"/>
  </r>
  <r>
    <x v="2"/>
    <s v="30/07"/>
    <d v="1899-12-30T17:59:57"/>
    <d v="1899-12-30T00:06:59"/>
    <x v="0"/>
    <x v="0"/>
    <x v="0"/>
  </r>
  <r>
    <x v="2"/>
    <s v="30/07"/>
    <d v="1899-12-30T18:05:01"/>
    <d v="1899-12-30T00:05:53"/>
    <x v="1"/>
    <x v="0"/>
    <x v="0"/>
  </r>
  <r>
    <x v="2"/>
    <s v="30/07"/>
    <d v="1899-12-30T18:10:14"/>
    <d v="1899-12-30T00:06:00"/>
    <x v="1"/>
    <x v="0"/>
    <x v="0"/>
  </r>
  <r>
    <x v="2"/>
    <s v="30/07"/>
    <d v="1899-12-30T18:15:21"/>
    <d v="1899-12-30T00:07:22"/>
    <x v="1"/>
    <x v="0"/>
    <x v="0"/>
  </r>
  <r>
    <x v="2"/>
    <s v="30/07"/>
    <d v="1899-12-30T18:20:32"/>
    <d v="1899-12-30T00:07:58"/>
    <x v="1"/>
    <x v="0"/>
    <x v="0"/>
  </r>
  <r>
    <x v="2"/>
    <s v="30/07"/>
    <d v="1899-12-30T18:25:38"/>
    <d v="1899-12-30T00:07:48"/>
    <x v="1"/>
    <x v="0"/>
    <x v="0"/>
  </r>
  <r>
    <x v="2"/>
    <s v="30/07"/>
    <d v="1899-12-30T18:30:51"/>
    <d v="1899-12-30T00:07:01"/>
    <x v="1"/>
    <x v="0"/>
    <x v="0"/>
  </r>
  <r>
    <x v="2"/>
    <s v="30/07"/>
    <d v="1899-12-30T18:36:09"/>
    <d v="1899-12-30T00:07:24"/>
    <x v="1"/>
    <x v="0"/>
    <x v="0"/>
  </r>
  <r>
    <x v="2"/>
    <s v="30/07"/>
    <d v="1899-12-30T18:41:25"/>
    <d v="1899-12-30T00:07:37"/>
    <x v="1"/>
    <x v="0"/>
    <x v="0"/>
  </r>
  <r>
    <x v="2"/>
    <s v="30/07"/>
    <d v="1899-12-30T18:46:32"/>
    <d v="1899-12-30T00:07:12"/>
    <x v="1"/>
    <x v="0"/>
    <x v="0"/>
  </r>
  <r>
    <x v="2"/>
    <s v="30/07"/>
    <d v="1899-12-30T18:51:39"/>
    <d v="1899-12-30T00:07:25"/>
    <x v="1"/>
    <x v="0"/>
    <x v="0"/>
  </r>
  <r>
    <x v="2"/>
    <s v="30/07"/>
    <d v="1899-12-30T18:56:56"/>
    <d v="1899-12-30T00:07:05"/>
    <x v="1"/>
    <x v="0"/>
    <x v="0"/>
  </r>
  <r>
    <x v="2"/>
    <s v="30/07"/>
    <d v="1899-12-30T19:02:11"/>
    <d v="1899-12-30T00:07:04"/>
    <x v="1"/>
    <x v="0"/>
    <x v="0"/>
  </r>
  <r>
    <x v="2"/>
    <s v="30/07"/>
    <d v="1899-12-30T19:07:21"/>
    <d v="1899-12-30T00:06:56"/>
    <x v="1"/>
    <x v="0"/>
    <x v="0"/>
  </r>
  <r>
    <x v="2"/>
    <s v="30/07"/>
    <d v="1899-12-30T19:12:36"/>
    <d v="1899-12-30T00:06:50"/>
    <x v="1"/>
    <x v="0"/>
    <x v="0"/>
  </r>
  <r>
    <x v="2"/>
    <s v="30/07"/>
    <d v="1899-12-30T19:17:44"/>
    <d v="1899-12-30T00:06:25"/>
    <x v="1"/>
    <x v="0"/>
    <x v="0"/>
  </r>
  <r>
    <x v="2"/>
    <s v="30/07"/>
    <d v="1899-12-30T19:22:49"/>
    <d v="1899-12-30T00:06:53"/>
    <x v="1"/>
    <x v="0"/>
    <x v="0"/>
  </r>
  <r>
    <x v="2"/>
    <s v="30/07"/>
    <d v="1899-12-30T19:28:11"/>
    <d v="1899-12-30T00:07:14"/>
    <x v="1"/>
    <x v="0"/>
    <x v="0"/>
  </r>
  <r>
    <x v="2"/>
    <s v="30/07"/>
    <d v="1899-12-30T19:33:15"/>
    <d v="1899-12-30T00:07:26"/>
    <x v="1"/>
    <x v="0"/>
    <x v="0"/>
  </r>
  <r>
    <x v="2"/>
    <s v="30/07"/>
    <d v="1899-12-30T19:38:23"/>
    <d v="1899-12-30T00:05:39"/>
    <x v="1"/>
    <x v="0"/>
    <x v="0"/>
  </r>
  <r>
    <x v="2"/>
    <s v="30/07"/>
    <d v="1899-12-30T19:43:26"/>
    <d v="1899-12-30T00:05:57"/>
    <x v="1"/>
    <x v="0"/>
    <x v="0"/>
  </r>
  <r>
    <x v="2"/>
    <s v="30/07"/>
    <d v="1899-12-30T19:48:44"/>
    <d v="1899-12-30T00:06:03"/>
    <x v="1"/>
    <x v="0"/>
    <x v="0"/>
  </r>
  <r>
    <x v="2"/>
    <s v="30/07"/>
    <d v="1899-12-30T19:53:53"/>
    <d v="1899-12-30T00:05:33"/>
    <x v="1"/>
    <x v="0"/>
    <x v="0"/>
  </r>
  <r>
    <x v="2"/>
    <s v="30/07"/>
    <d v="1899-12-30T19:58:57"/>
    <d v="1899-12-30T00:04:59"/>
    <x v="1"/>
    <x v="0"/>
    <x v="0"/>
  </r>
  <r>
    <x v="2"/>
    <s v="30/07"/>
    <d v="1899-12-30T20:04:06"/>
    <d v="1899-12-30T00:04:45"/>
    <x v="2"/>
    <x v="0"/>
    <x v="0"/>
  </r>
  <r>
    <x v="2"/>
    <s v="30/07"/>
    <d v="1899-12-30T20:09:23"/>
    <d v="1899-12-30T00:04:46"/>
    <x v="2"/>
    <x v="0"/>
    <x v="0"/>
  </r>
  <r>
    <x v="2"/>
    <s v="30/07"/>
    <d v="1899-12-30T20:14:29"/>
    <d v="1899-12-30T00:04:42"/>
    <x v="2"/>
    <x v="0"/>
    <x v="0"/>
  </r>
  <r>
    <x v="2"/>
    <s v="30/07"/>
    <d v="1899-12-30T20:19:37"/>
    <d v="1899-12-30T00:05:13"/>
    <x v="2"/>
    <x v="0"/>
    <x v="0"/>
  </r>
  <r>
    <x v="2"/>
    <s v="30/07"/>
    <d v="1899-12-30T20:24:39"/>
    <d v="1899-12-30T00:06:20"/>
    <x v="2"/>
    <x v="0"/>
    <x v="0"/>
  </r>
  <r>
    <x v="2"/>
    <s v="30/07"/>
    <d v="1899-12-30T20:29:48"/>
    <d v="1899-12-30T00:07:27"/>
    <x v="2"/>
    <x v="0"/>
    <x v="0"/>
  </r>
  <r>
    <x v="2"/>
    <s v="30/07"/>
    <d v="1899-12-30T20:34:52"/>
    <d v="1899-12-30T00:06:53"/>
    <x v="2"/>
    <x v="0"/>
    <x v="0"/>
  </r>
  <r>
    <x v="2"/>
    <s v="30/07"/>
    <d v="1899-12-30T20:39:53"/>
    <d v="1899-12-30T00:06:11"/>
    <x v="2"/>
    <x v="0"/>
    <x v="0"/>
  </r>
  <r>
    <x v="2"/>
    <s v="30/07"/>
    <d v="1899-12-30T20:45:20"/>
    <d v="1899-12-30T00:05:31"/>
    <x v="2"/>
    <x v="0"/>
    <x v="0"/>
  </r>
  <r>
    <x v="2"/>
    <s v="30/07"/>
    <d v="1899-12-30T20:50:21"/>
    <d v="1899-12-30T00:05:30"/>
    <x v="2"/>
    <x v="0"/>
    <x v="0"/>
  </r>
  <r>
    <x v="2"/>
    <s v="30/07"/>
    <d v="1899-12-30T20:55:26"/>
    <d v="1899-12-30T00:06:00"/>
    <x v="2"/>
    <x v="0"/>
    <x v="0"/>
  </r>
  <r>
    <x v="2"/>
    <s v="30/07"/>
    <d v="1899-12-30T21:00:29"/>
    <d v="1899-12-30T00:05:52"/>
    <x v="2"/>
    <x v="0"/>
    <x v="0"/>
  </r>
  <r>
    <x v="2"/>
    <s v="30/07"/>
    <d v="1899-12-30T21:05:34"/>
    <d v="1899-12-30T00:06:10"/>
    <x v="2"/>
    <x v="0"/>
    <x v="0"/>
  </r>
  <r>
    <x v="2"/>
    <s v="30/07"/>
    <d v="1899-12-30T21:10:53"/>
    <d v="1899-12-30T00:05:59"/>
    <x v="2"/>
    <x v="0"/>
    <x v="0"/>
  </r>
  <r>
    <x v="2"/>
    <s v="30/07"/>
    <d v="1899-12-30T21:16:10"/>
    <d v="1899-12-30T00:05:18"/>
    <x v="2"/>
    <x v="0"/>
    <x v="0"/>
  </r>
  <r>
    <x v="2"/>
    <s v="30/07"/>
    <d v="1899-12-30T21:21:19"/>
    <d v="1899-12-30T00:04:49"/>
    <x v="2"/>
    <x v="0"/>
    <x v="0"/>
  </r>
  <r>
    <x v="2"/>
    <s v="30/07"/>
    <d v="1899-12-30T21:26:21"/>
    <d v="1899-12-30T00:04:41"/>
    <x v="2"/>
    <x v="0"/>
    <x v="0"/>
  </r>
  <r>
    <x v="2"/>
    <s v="30/07"/>
    <d v="1899-12-30T21:31:34"/>
    <d v="1899-12-30T00:04:51"/>
    <x v="2"/>
    <x v="0"/>
    <x v="0"/>
  </r>
  <r>
    <x v="2"/>
    <s v="30/07"/>
    <d v="1899-12-30T21:36:37"/>
    <d v="1899-12-30T00:04:58"/>
    <x v="2"/>
    <x v="0"/>
    <x v="0"/>
  </r>
  <r>
    <x v="2"/>
    <s v="30/07"/>
    <d v="1899-12-30T21:41:43"/>
    <d v="1899-12-30T00:05:09"/>
    <x v="2"/>
    <x v="0"/>
    <x v="0"/>
  </r>
  <r>
    <x v="2"/>
    <s v="30/07"/>
    <d v="1899-12-30T21:46:58"/>
    <d v="1899-12-30T00:05:09"/>
    <x v="2"/>
    <x v="0"/>
    <x v="0"/>
  </r>
  <r>
    <x v="2"/>
    <s v="30/07"/>
    <d v="1899-12-30T21:52:10"/>
    <d v="1899-12-30T00:05:15"/>
    <x v="2"/>
    <x v="0"/>
    <x v="0"/>
  </r>
  <r>
    <x v="2"/>
    <s v="30/07"/>
    <d v="1899-12-30T21:57:25"/>
    <d v="1899-12-30T00:04:10"/>
    <x v="2"/>
    <x v="0"/>
    <x v="0"/>
  </r>
  <r>
    <x v="2"/>
    <s v="30/07"/>
    <d v="1899-12-30T22:02:47"/>
    <d v="1899-12-30T00:04:20"/>
    <x v="3"/>
    <x v="0"/>
    <x v="0"/>
  </r>
  <r>
    <x v="2"/>
    <s v="30/07"/>
    <d v="1899-12-30T22:08:04"/>
    <d v="1899-12-30T00:04:20"/>
    <x v="3"/>
    <x v="0"/>
    <x v="0"/>
  </r>
  <r>
    <x v="2"/>
    <s v="30/07"/>
    <d v="1899-12-30T22:13:14"/>
    <d v="1899-12-30T00:04:20"/>
    <x v="3"/>
    <x v="0"/>
    <x v="0"/>
  </r>
  <r>
    <x v="2"/>
    <s v="30/07"/>
    <d v="1899-12-30T22:18:24"/>
    <d v="1899-12-30T00:04:20"/>
    <x v="3"/>
    <x v="0"/>
    <x v="0"/>
  </r>
  <r>
    <x v="2"/>
    <s v="30/07"/>
    <d v="1899-12-30T22:23:42"/>
    <d v="1899-12-30T00:04:34"/>
    <x v="3"/>
    <x v="0"/>
    <x v="0"/>
  </r>
  <r>
    <x v="2"/>
    <s v="30/07"/>
    <d v="1899-12-30T22:29:06"/>
    <d v="1899-12-30T00:04:35"/>
    <x v="3"/>
    <x v="0"/>
    <x v="0"/>
  </r>
  <r>
    <x v="2"/>
    <s v="30/07"/>
    <d v="1899-12-30T22:34:26"/>
    <d v="1899-12-30T00:05:07"/>
    <x v="3"/>
    <x v="0"/>
    <x v="0"/>
  </r>
  <r>
    <x v="2"/>
    <s v="30/07"/>
    <d v="1899-12-30T22:39:52"/>
    <d v="1899-12-30T00:05:21"/>
    <x v="3"/>
    <x v="0"/>
    <x v="0"/>
  </r>
  <r>
    <x v="2"/>
    <s v="30/07"/>
    <d v="1899-12-30T22:45:10"/>
    <d v="1899-12-30T00:05:04"/>
    <x v="3"/>
    <x v="0"/>
    <x v="0"/>
  </r>
  <r>
    <x v="2"/>
    <s v="30/07"/>
    <d v="1899-12-30T22:50:18"/>
    <d v="1899-12-30T00:04:56"/>
    <x v="3"/>
    <x v="0"/>
    <x v="0"/>
  </r>
  <r>
    <x v="2"/>
    <s v="30/07"/>
    <d v="1899-12-30T22:55:19"/>
    <d v="1899-12-30T00:04:50"/>
    <x v="3"/>
    <x v="0"/>
    <x v="0"/>
  </r>
  <r>
    <x v="2"/>
    <s v="30/07"/>
    <d v="1899-12-30T23:00:34"/>
    <d v="1899-12-30T00:04:50"/>
    <x v="3"/>
    <x v="0"/>
    <x v="0"/>
  </r>
  <r>
    <x v="2"/>
    <s v="30/07"/>
    <d v="1899-12-30T23:05:45"/>
    <d v="1899-12-30T00:04:37"/>
    <x v="3"/>
    <x v="0"/>
    <x v="0"/>
  </r>
  <r>
    <x v="2"/>
    <s v="30/07"/>
    <d v="1899-12-30T23:10:46"/>
    <d v="1899-12-30T00:05:52"/>
    <x v="3"/>
    <x v="0"/>
    <x v="0"/>
  </r>
  <r>
    <x v="2"/>
    <s v="30/07"/>
    <d v="1899-12-30T23:16:07"/>
    <d v="1899-12-30T00:05:52"/>
    <x v="3"/>
    <x v="0"/>
    <x v="0"/>
  </r>
  <r>
    <x v="2"/>
    <s v="30/07"/>
    <d v="1899-12-30T23:21:15"/>
    <d v="1899-12-30T00:04:16"/>
    <x v="3"/>
    <x v="0"/>
    <x v="0"/>
  </r>
  <r>
    <x v="2"/>
    <s v="30/07"/>
    <d v="1899-12-30T23:26:18"/>
    <d v="1899-12-30T00:04:16"/>
    <x v="3"/>
    <x v="0"/>
    <x v="0"/>
  </r>
  <r>
    <x v="2"/>
    <s v="30/07"/>
    <d v="1899-12-30T23:31:34"/>
    <d v="1899-12-30T00:04:16"/>
    <x v="3"/>
    <x v="0"/>
    <x v="0"/>
  </r>
  <r>
    <x v="2"/>
    <s v="30/07"/>
    <d v="1899-12-30T23:36:45"/>
    <d v="1899-12-30T00:06:37"/>
    <x v="3"/>
    <x v="0"/>
    <x v="0"/>
  </r>
  <r>
    <x v="2"/>
    <s v="30/07"/>
    <d v="1899-12-30T23:41:53"/>
    <d v="1899-12-30T00:07:07"/>
    <x v="3"/>
    <x v="0"/>
    <x v="0"/>
  </r>
  <r>
    <x v="2"/>
    <s v="30/07"/>
    <d v="1899-12-30T23:47:12"/>
    <d v="1899-12-30T00:07:07"/>
    <x v="3"/>
    <x v="0"/>
    <x v="0"/>
  </r>
  <r>
    <x v="2"/>
    <s v="30/07"/>
    <d v="1899-12-30T23:52:16"/>
    <d v="1899-12-30T00:05:32"/>
    <x v="3"/>
    <x v="0"/>
    <x v="0"/>
  </r>
  <r>
    <x v="2"/>
    <s v="30/07"/>
    <d v="1899-12-30T23:57:23"/>
    <d v="1899-12-30T00:04:47"/>
    <x v="3"/>
    <x v="0"/>
    <x v="0"/>
  </r>
  <r>
    <x v="3"/>
    <s v="31/07"/>
    <d v="1899-12-30T00:02:38"/>
    <d v="1899-12-30T00:04:47"/>
    <x v="4"/>
    <x v="0"/>
    <x v="0"/>
  </r>
  <r>
    <x v="3"/>
    <s v="31/07"/>
    <d v="1899-12-30T00:07:59"/>
    <d v="1899-12-30T00:04:22"/>
    <x v="4"/>
    <x v="0"/>
    <x v="0"/>
  </r>
  <r>
    <x v="3"/>
    <s v="31/07"/>
    <d v="1899-12-30T00:13:03"/>
    <d v="1899-12-30T00:04:22"/>
    <x v="4"/>
    <x v="0"/>
    <x v="0"/>
  </r>
  <r>
    <x v="0"/>
    <s v="28/07"/>
    <d v="1899-12-30T16:27:17"/>
    <d v="1899-12-30T00:06:51"/>
    <x v="0"/>
    <x v="0"/>
    <x v="1"/>
  </r>
  <r>
    <x v="0"/>
    <s v="28/07"/>
    <d v="1899-12-30T16:32:30"/>
    <d v="1899-12-30T00:06:59"/>
    <x v="0"/>
    <x v="0"/>
    <x v="1"/>
  </r>
  <r>
    <x v="0"/>
    <s v="28/07"/>
    <d v="1899-12-30T16:37:32"/>
    <d v="1899-12-30T00:07:03"/>
    <x v="0"/>
    <x v="0"/>
    <x v="1"/>
  </r>
  <r>
    <x v="0"/>
    <s v="28/07"/>
    <d v="1899-12-30T16:42:34"/>
    <d v="1899-12-30T00:05:49"/>
    <x v="0"/>
    <x v="0"/>
    <x v="1"/>
  </r>
  <r>
    <x v="0"/>
    <s v="28/07"/>
    <d v="1899-12-30T16:47:34"/>
    <d v="1899-12-30T00:05:45"/>
    <x v="0"/>
    <x v="0"/>
    <x v="1"/>
  </r>
  <r>
    <x v="0"/>
    <s v="28/07"/>
    <d v="1899-12-30T16:52:42"/>
    <d v="1899-12-30T00:06:06"/>
    <x v="0"/>
    <x v="0"/>
    <x v="1"/>
  </r>
  <r>
    <x v="0"/>
    <s v="28/07"/>
    <d v="1899-12-30T16:57:47"/>
    <d v="1899-12-30T00:06:31"/>
    <x v="0"/>
    <x v="0"/>
    <x v="1"/>
  </r>
  <r>
    <x v="0"/>
    <s v="28/07"/>
    <d v="1899-12-30T17:02:50"/>
    <d v="1899-12-30T00:07:06"/>
    <x v="0"/>
    <x v="0"/>
    <x v="1"/>
  </r>
  <r>
    <x v="0"/>
    <s v="28/07"/>
    <d v="1899-12-30T17:08:14"/>
    <d v="1899-12-30T00:06:40"/>
    <x v="0"/>
    <x v="0"/>
    <x v="1"/>
  </r>
  <r>
    <x v="0"/>
    <s v="28/07"/>
    <d v="1899-12-30T17:13:25"/>
    <d v="1899-12-30T00:06:34"/>
    <x v="0"/>
    <x v="0"/>
    <x v="1"/>
  </r>
  <r>
    <x v="0"/>
    <s v="28/07"/>
    <d v="1899-12-30T17:18:31"/>
    <d v="1899-12-30T00:07:14"/>
    <x v="0"/>
    <x v="0"/>
    <x v="1"/>
  </r>
  <r>
    <x v="0"/>
    <s v="28/07"/>
    <d v="1899-12-30T17:23:41"/>
    <d v="1899-12-30T00:06:42"/>
    <x v="0"/>
    <x v="0"/>
    <x v="1"/>
  </r>
  <r>
    <x v="0"/>
    <s v="28/07"/>
    <d v="1899-12-30T17:28:51"/>
    <d v="1899-12-30T00:06:46"/>
    <x v="0"/>
    <x v="0"/>
    <x v="1"/>
  </r>
  <r>
    <x v="0"/>
    <s v="28/07"/>
    <d v="1899-12-30T17:33:52"/>
    <d v="1899-12-30T00:09:26"/>
    <x v="0"/>
    <x v="0"/>
    <x v="1"/>
  </r>
  <r>
    <x v="0"/>
    <s v="28/07"/>
    <d v="1899-12-30T17:39:26"/>
    <d v="1899-12-30T00:08:46"/>
    <x v="0"/>
    <x v="0"/>
    <x v="1"/>
  </r>
  <r>
    <x v="0"/>
    <s v="28/07"/>
    <d v="1899-12-30T17:44:39"/>
    <d v="1899-12-30T00:07:03"/>
    <x v="0"/>
    <x v="0"/>
    <x v="1"/>
  </r>
  <r>
    <x v="0"/>
    <s v="28/07"/>
    <d v="1899-12-30T17:49:42"/>
    <d v="1899-12-30T00:06:47"/>
    <x v="0"/>
    <x v="0"/>
    <x v="1"/>
  </r>
  <r>
    <x v="0"/>
    <s v="28/07"/>
    <d v="1899-12-30T17:54:46"/>
    <d v="1899-12-30T00:06:29"/>
    <x v="0"/>
    <x v="0"/>
    <x v="1"/>
  </r>
  <r>
    <x v="0"/>
    <s v="28/07"/>
    <d v="1899-12-30T18:00:01"/>
    <d v="1899-12-30T00:06:28"/>
    <x v="1"/>
    <x v="0"/>
    <x v="1"/>
  </r>
  <r>
    <x v="0"/>
    <s v="28/07"/>
    <d v="1899-12-30T18:05:09"/>
    <d v="1899-12-30T00:07:09"/>
    <x v="1"/>
    <x v="0"/>
    <x v="1"/>
  </r>
  <r>
    <x v="0"/>
    <s v="28/07"/>
    <d v="1899-12-30T18:10:15"/>
    <d v="1899-12-30T00:07:13"/>
    <x v="1"/>
    <x v="0"/>
    <x v="1"/>
  </r>
  <r>
    <x v="0"/>
    <s v="28/07"/>
    <d v="1899-12-30T18:15:24"/>
    <d v="1899-12-30T00:07:27"/>
    <x v="1"/>
    <x v="0"/>
    <x v="1"/>
  </r>
  <r>
    <x v="0"/>
    <s v="28/07"/>
    <d v="1899-12-30T18:20:33"/>
    <d v="1899-12-30T00:07:23"/>
    <x v="1"/>
    <x v="0"/>
    <x v="1"/>
  </r>
  <r>
    <x v="0"/>
    <s v="28/07"/>
    <d v="1899-12-30T18:25:40"/>
    <d v="1899-12-30T00:06:27"/>
    <x v="1"/>
    <x v="0"/>
    <x v="1"/>
  </r>
  <r>
    <x v="0"/>
    <s v="28/07"/>
    <d v="1899-12-30T18:30:51"/>
    <d v="1899-12-30T00:07:25"/>
    <x v="1"/>
    <x v="0"/>
    <x v="1"/>
  </r>
  <r>
    <x v="0"/>
    <s v="28/07"/>
    <d v="1899-12-30T18:36:26"/>
    <d v="1899-12-30T00:07:29"/>
    <x v="1"/>
    <x v="0"/>
    <x v="1"/>
  </r>
  <r>
    <x v="0"/>
    <s v="28/07"/>
    <d v="1899-12-30T18:41:33"/>
    <d v="1899-12-30T00:06:36"/>
    <x v="1"/>
    <x v="0"/>
    <x v="1"/>
  </r>
  <r>
    <x v="0"/>
    <s v="28/07"/>
    <d v="1899-12-30T18:46:46"/>
    <d v="1899-12-30T00:06:24"/>
    <x v="1"/>
    <x v="0"/>
    <x v="1"/>
  </r>
  <r>
    <x v="0"/>
    <s v="28/07"/>
    <d v="1899-12-30T18:52:13"/>
    <d v="1899-12-30T00:06:32"/>
    <x v="1"/>
    <x v="0"/>
    <x v="1"/>
  </r>
  <r>
    <x v="0"/>
    <s v="28/07"/>
    <d v="1899-12-30T18:57:27"/>
    <d v="1899-12-30T00:06:16"/>
    <x v="1"/>
    <x v="0"/>
    <x v="1"/>
  </r>
  <r>
    <x v="0"/>
    <s v="28/07"/>
    <d v="1899-12-30T19:02:40"/>
    <d v="1899-12-30T00:06:47"/>
    <x v="1"/>
    <x v="0"/>
    <x v="1"/>
  </r>
  <r>
    <x v="0"/>
    <s v="28/07"/>
    <d v="1899-12-30T19:07:54"/>
    <d v="1899-12-30T00:06:41"/>
    <x v="1"/>
    <x v="0"/>
    <x v="1"/>
  </r>
  <r>
    <x v="0"/>
    <s v="28/07"/>
    <d v="1899-12-30T19:13:00"/>
    <d v="1899-12-30T00:06:24"/>
    <x v="1"/>
    <x v="0"/>
    <x v="1"/>
  </r>
  <r>
    <x v="0"/>
    <s v="28/07"/>
    <d v="1899-12-30T19:18:18"/>
    <d v="1899-12-30T00:05:30"/>
    <x v="1"/>
    <x v="0"/>
    <x v="1"/>
  </r>
  <r>
    <x v="0"/>
    <s v="28/07"/>
    <d v="1899-12-30T19:23:29"/>
    <d v="1899-12-30T00:05:15"/>
    <x v="1"/>
    <x v="0"/>
    <x v="1"/>
  </r>
  <r>
    <x v="0"/>
    <s v="28/07"/>
    <d v="1899-12-30T19:28:51"/>
    <d v="1899-12-30T00:05:21"/>
    <x v="1"/>
    <x v="0"/>
    <x v="1"/>
  </r>
  <r>
    <x v="0"/>
    <s v="28/07"/>
    <d v="1899-12-30T19:34:14"/>
    <d v="1899-12-30T00:05:55"/>
    <x v="1"/>
    <x v="0"/>
    <x v="1"/>
  </r>
  <r>
    <x v="0"/>
    <s v="28/07"/>
    <d v="1899-12-30T19:39:23"/>
    <d v="1899-12-30T00:06:06"/>
    <x v="1"/>
    <x v="0"/>
    <x v="1"/>
  </r>
  <r>
    <x v="0"/>
    <s v="28/07"/>
    <d v="1899-12-30T19:44:27"/>
    <d v="1899-12-30T00:07:42"/>
    <x v="1"/>
    <x v="0"/>
    <x v="1"/>
  </r>
  <r>
    <x v="0"/>
    <s v="28/07"/>
    <d v="1899-12-30T19:49:32"/>
    <d v="1899-12-30T00:07:52"/>
    <x v="1"/>
    <x v="0"/>
    <x v="1"/>
  </r>
  <r>
    <x v="0"/>
    <s v="28/07"/>
    <d v="1899-12-30T19:54:32"/>
    <d v="1899-12-30T00:05:26"/>
    <x v="1"/>
    <x v="0"/>
    <x v="1"/>
  </r>
  <r>
    <x v="0"/>
    <s v="28/07"/>
    <d v="1899-12-30T19:59:35"/>
    <d v="1899-12-30T00:04:53"/>
    <x v="1"/>
    <x v="0"/>
    <x v="1"/>
  </r>
  <r>
    <x v="0"/>
    <s v="28/07"/>
    <d v="1899-12-30T20:04:42"/>
    <d v="1899-12-30T00:05:29"/>
    <x v="2"/>
    <x v="0"/>
    <x v="1"/>
  </r>
  <r>
    <x v="0"/>
    <s v="28/07"/>
    <d v="1899-12-30T20:09:47"/>
    <d v="1899-12-30T00:05:17"/>
    <x v="2"/>
    <x v="0"/>
    <x v="1"/>
  </r>
  <r>
    <x v="0"/>
    <s v="28/07"/>
    <d v="1899-12-30T20:14:49"/>
    <d v="1899-12-30T00:05:09"/>
    <x v="2"/>
    <x v="0"/>
    <x v="1"/>
  </r>
  <r>
    <x v="0"/>
    <s v="28/07"/>
    <d v="1899-12-30T20:20:01"/>
    <d v="1899-12-30T00:05:29"/>
    <x v="2"/>
    <x v="0"/>
    <x v="1"/>
  </r>
  <r>
    <x v="0"/>
    <s v="28/07"/>
    <d v="1899-12-30T20:25:03"/>
    <d v="1899-12-30T00:05:29"/>
    <x v="2"/>
    <x v="0"/>
    <x v="1"/>
  </r>
  <r>
    <x v="0"/>
    <s v="28/07"/>
    <d v="1899-12-30T20:30:14"/>
    <d v="1899-12-30T00:05:25"/>
    <x v="2"/>
    <x v="0"/>
    <x v="1"/>
  </r>
  <r>
    <x v="0"/>
    <s v="28/07"/>
    <d v="1899-12-30T20:35:26"/>
    <d v="1899-12-30T00:05:06"/>
    <x v="2"/>
    <x v="0"/>
    <x v="1"/>
  </r>
  <r>
    <x v="0"/>
    <s v="28/07"/>
    <d v="1899-12-30T20:40:32"/>
    <d v="1899-12-30T00:05:06"/>
    <x v="2"/>
    <x v="0"/>
    <x v="1"/>
  </r>
  <r>
    <x v="0"/>
    <s v="28/07"/>
    <d v="1899-12-30T20:45:37"/>
    <d v="1899-12-30T00:05:02"/>
    <x v="2"/>
    <x v="0"/>
    <x v="1"/>
  </r>
  <r>
    <x v="0"/>
    <s v="28/07"/>
    <d v="1899-12-30T20:50:46"/>
    <d v="1899-12-30T00:05:45"/>
    <x v="2"/>
    <x v="0"/>
    <x v="1"/>
  </r>
  <r>
    <x v="0"/>
    <s v="28/07"/>
    <d v="1899-12-30T20:55:52"/>
    <d v="1899-12-30T00:04:46"/>
    <x v="2"/>
    <x v="0"/>
    <x v="1"/>
  </r>
  <r>
    <x v="0"/>
    <s v="28/07"/>
    <d v="1899-12-30T21:00:59"/>
    <d v="1899-12-30T00:05:19"/>
    <x v="2"/>
    <x v="0"/>
    <x v="1"/>
  </r>
  <r>
    <x v="0"/>
    <s v="28/07"/>
    <d v="1899-12-30T21:06:12"/>
    <d v="1899-12-30T00:05:22"/>
    <x v="2"/>
    <x v="0"/>
    <x v="1"/>
  </r>
  <r>
    <x v="0"/>
    <s v="28/07"/>
    <d v="1899-12-30T21:11:21"/>
    <d v="1899-12-30T00:05:29"/>
    <x v="2"/>
    <x v="0"/>
    <x v="1"/>
  </r>
  <r>
    <x v="0"/>
    <s v="28/07"/>
    <d v="1899-12-30T21:16:35"/>
    <d v="1899-12-30T00:05:38"/>
    <x v="2"/>
    <x v="0"/>
    <x v="1"/>
  </r>
  <r>
    <x v="0"/>
    <s v="28/07"/>
    <d v="1899-12-30T21:21:35"/>
    <d v="1899-12-30T00:05:46"/>
    <x v="2"/>
    <x v="0"/>
    <x v="1"/>
  </r>
  <r>
    <x v="0"/>
    <s v="28/07"/>
    <d v="1899-12-30T21:26:44"/>
    <d v="1899-12-30T00:05:17"/>
    <x v="2"/>
    <x v="0"/>
    <x v="1"/>
  </r>
  <r>
    <x v="0"/>
    <s v="28/07"/>
    <d v="1899-12-30T21:31:44"/>
    <d v="1899-12-30T00:05:17"/>
    <x v="2"/>
    <x v="0"/>
    <x v="1"/>
  </r>
  <r>
    <x v="0"/>
    <s v="28/07"/>
    <d v="1899-12-30T21:37:17"/>
    <d v="1899-12-30T00:04:15"/>
    <x v="2"/>
    <x v="0"/>
    <x v="1"/>
  </r>
  <r>
    <x v="0"/>
    <s v="28/07"/>
    <d v="1899-12-30T21:42:26"/>
    <d v="1899-12-30T00:04:08"/>
    <x v="2"/>
    <x v="0"/>
    <x v="1"/>
  </r>
  <r>
    <x v="0"/>
    <s v="28/07"/>
    <d v="1899-12-30T21:47:36"/>
    <d v="1899-12-30T00:04:29"/>
    <x v="2"/>
    <x v="0"/>
    <x v="1"/>
  </r>
  <r>
    <x v="0"/>
    <s v="28/07"/>
    <d v="1899-12-30T21:52:37"/>
    <d v="1899-12-30T00:04:44"/>
    <x v="2"/>
    <x v="0"/>
    <x v="1"/>
  </r>
  <r>
    <x v="0"/>
    <s v="28/07"/>
    <d v="1899-12-30T21:57:37"/>
    <d v="1899-12-30T00:04:49"/>
    <x v="2"/>
    <x v="0"/>
    <x v="1"/>
  </r>
  <r>
    <x v="0"/>
    <s v="28/07"/>
    <d v="1899-12-30T22:03:01"/>
    <d v="1899-12-30T00:04:49"/>
    <x v="3"/>
    <x v="0"/>
    <x v="1"/>
  </r>
  <r>
    <x v="0"/>
    <s v="28/07"/>
    <d v="1899-12-30T22:08:14"/>
    <d v="1899-12-30T00:05:18"/>
    <x v="3"/>
    <x v="0"/>
    <x v="1"/>
  </r>
  <r>
    <x v="0"/>
    <s v="28/07"/>
    <d v="1899-12-30T22:13:17"/>
    <d v="1899-12-30T00:05:18"/>
    <x v="3"/>
    <x v="0"/>
    <x v="1"/>
  </r>
  <r>
    <x v="0"/>
    <s v="28/07"/>
    <d v="1899-12-30T22:18:25"/>
    <d v="1899-12-30T00:04:56"/>
    <x v="3"/>
    <x v="0"/>
    <x v="1"/>
  </r>
  <r>
    <x v="0"/>
    <s v="28/07"/>
    <d v="1899-12-30T22:23:36"/>
    <d v="1899-12-30T00:04:51"/>
    <x v="3"/>
    <x v="0"/>
    <x v="1"/>
  </r>
  <r>
    <x v="0"/>
    <s v="28/07"/>
    <d v="1899-12-30T22:28:58"/>
    <d v="1899-12-30T00:05:17"/>
    <x v="3"/>
    <x v="0"/>
    <x v="1"/>
  </r>
  <r>
    <x v="0"/>
    <s v="28/07"/>
    <d v="1899-12-30T22:34:12"/>
    <d v="1899-12-30T00:05:56"/>
    <x v="3"/>
    <x v="0"/>
    <x v="1"/>
  </r>
  <r>
    <x v="0"/>
    <s v="28/07"/>
    <d v="1899-12-30T22:39:18"/>
    <d v="1899-12-30T00:05:31"/>
    <x v="3"/>
    <x v="0"/>
    <x v="1"/>
  </r>
  <r>
    <x v="0"/>
    <s v="28/07"/>
    <d v="1899-12-30T22:44:23"/>
    <d v="1899-12-30T00:04:37"/>
    <x v="3"/>
    <x v="0"/>
    <x v="1"/>
  </r>
  <r>
    <x v="0"/>
    <s v="28/07"/>
    <d v="1899-12-30T22:49:36"/>
    <d v="1899-12-30T00:04:53"/>
    <x v="3"/>
    <x v="0"/>
    <x v="1"/>
  </r>
  <r>
    <x v="0"/>
    <s v="28/07"/>
    <d v="1899-12-30T22:54:39"/>
    <d v="1899-12-30T00:04:32"/>
    <x v="3"/>
    <x v="0"/>
    <x v="1"/>
  </r>
  <r>
    <x v="0"/>
    <s v="28/07"/>
    <d v="1899-12-30T23:00:05"/>
    <d v="1899-12-30T00:04:38"/>
    <x v="3"/>
    <x v="0"/>
    <x v="1"/>
  </r>
  <r>
    <x v="0"/>
    <s v="28/07"/>
    <d v="1899-12-30T23:05:09"/>
    <d v="1899-12-30T00:04:39"/>
    <x v="3"/>
    <x v="0"/>
    <x v="1"/>
  </r>
  <r>
    <x v="0"/>
    <s v="28/07"/>
    <d v="1899-12-30T23:10:23"/>
    <d v="1899-12-30T00:04:39"/>
    <x v="3"/>
    <x v="0"/>
    <x v="1"/>
  </r>
  <r>
    <x v="0"/>
    <s v="28/07"/>
    <d v="1899-12-30T23:15:42"/>
    <d v="1899-12-30T00:04:39"/>
    <x v="3"/>
    <x v="0"/>
    <x v="1"/>
  </r>
  <r>
    <x v="0"/>
    <s v="28/07"/>
    <d v="1899-12-30T23:21:01"/>
    <d v="1899-12-30T00:04:39"/>
    <x v="3"/>
    <x v="0"/>
    <x v="1"/>
  </r>
  <r>
    <x v="0"/>
    <s v="28/07"/>
    <d v="1899-12-30T23:26:05"/>
    <d v="1899-12-30T00:03:56"/>
    <x v="3"/>
    <x v="0"/>
    <x v="1"/>
  </r>
  <r>
    <x v="0"/>
    <s v="28/07"/>
    <d v="1899-12-30T23:31:06"/>
    <d v="1899-12-30T00:03:56"/>
    <x v="3"/>
    <x v="0"/>
    <x v="1"/>
  </r>
  <r>
    <x v="0"/>
    <s v="28/07"/>
    <d v="1899-12-30T23:36:11"/>
    <d v="1899-12-30T00:03:52"/>
    <x v="3"/>
    <x v="0"/>
    <x v="1"/>
  </r>
  <r>
    <x v="0"/>
    <s v="28/07"/>
    <d v="1899-12-30T23:41:15"/>
    <d v="1899-12-30T00:03:52"/>
    <x v="3"/>
    <x v="0"/>
    <x v="1"/>
  </r>
  <r>
    <x v="0"/>
    <s v="28/07"/>
    <d v="1899-12-30T23:46:16"/>
    <d v="1899-12-30T00:03:52"/>
    <x v="3"/>
    <x v="0"/>
    <x v="1"/>
  </r>
  <r>
    <x v="0"/>
    <s v="28/07"/>
    <d v="1899-12-30T23:51:26"/>
    <d v="1899-12-30T00:04:39"/>
    <x v="3"/>
    <x v="0"/>
    <x v="1"/>
  </r>
  <r>
    <x v="0"/>
    <s v="28/07"/>
    <d v="1899-12-30T23:57:00"/>
    <d v="1899-12-30T00:04:39"/>
    <x v="3"/>
    <x v="0"/>
    <x v="1"/>
  </r>
  <r>
    <x v="1"/>
    <s v="29/07"/>
    <d v="1899-12-30T00:02:12"/>
    <d v="1899-12-30T00:04:57"/>
    <x v="4"/>
    <x v="0"/>
    <x v="1"/>
  </r>
  <r>
    <x v="1"/>
    <s v="29/07"/>
    <d v="1899-12-30T00:07:15"/>
    <d v="1899-12-30T00:04:33"/>
    <x v="4"/>
    <x v="0"/>
    <x v="1"/>
  </r>
  <r>
    <x v="1"/>
    <s v="29/07"/>
    <d v="1899-12-30T00:12:19"/>
    <d v="1899-12-30T00:04:33"/>
    <x v="4"/>
    <x v="0"/>
    <x v="1"/>
  </r>
  <r>
    <x v="1"/>
    <s v="29/07"/>
    <d v="1899-12-30T00:17:20"/>
    <d v="1899-12-30T00:04:03"/>
    <x v="4"/>
    <x v="0"/>
    <x v="1"/>
  </r>
  <r>
    <x v="1"/>
    <s v="29/07"/>
    <d v="1899-12-30T00:22:24"/>
    <d v="1899-12-30T00:04:35"/>
    <x v="4"/>
    <x v="0"/>
    <x v="1"/>
  </r>
  <r>
    <x v="1"/>
    <s v="29/07"/>
    <d v="1899-12-30T00:27:39"/>
    <d v="1899-12-30T00:04:35"/>
    <x v="4"/>
    <x v="0"/>
    <x v="1"/>
  </r>
  <r>
    <x v="1"/>
    <s v="29/07"/>
    <d v="1899-12-30T00:33:09"/>
    <d v="1899-12-30T00:04:35"/>
    <x v="4"/>
    <x v="0"/>
    <x v="1"/>
  </r>
  <r>
    <x v="1"/>
    <s v="29/07"/>
    <d v="1899-12-30T00:38:20"/>
    <d v="1899-12-30T00:04:27"/>
    <x v="4"/>
    <x v="0"/>
    <x v="1"/>
  </r>
  <r>
    <x v="1"/>
    <s v="29/07"/>
    <d v="1899-12-30T00:43:36"/>
    <d v="1899-12-30T00:04:27"/>
    <x v="4"/>
    <x v="0"/>
    <x v="1"/>
  </r>
  <r>
    <x v="1"/>
    <s v="29/07"/>
    <d v="1899-12-30T00:48:49"/>
    <d v="1899-12-30T00:04:27"/>
    <x v="4"/>
    <x v="0"/>
    <x v="1"/>
  </r>
  <r>
    <x v="1"/>
    <s v="29/07"/>
    <d v="1899-12-30T00:53:52"/>
    <d v="1899-12-30T00:04:12"/>
    <x v="4"/>
    <x v="0"/>
    <x v="1"/>
  </r>
  <r>
    <x v="1"/>
    <s v="29/07"/>
    <d v="1899-12-30T00:58:54"/>
    <d v="1899-12-30T00:04:12"/>
    <x v="4"/>
    <x v="0"/>
    <x v="1"/>
  </r>
  <r>
    <x v="1"/>
    <s v="29/07"/>
    <d v="1899-12-30T01:04:11"/>
    <d v="1899-12-30T00:04:24"/>
    <x v="4"/>
    <x v="0"/>
    <x v="1"/>
  </r>
  <r>
    <x v="1"/>
    <s v="29/07"/>
    <d v="1899-12-30T01:09:25"/>
    <d v="1899-12-30T00:04:24"/>
    <x v="4"/>
    <x v="0"/>
    <x v="1"/>
  </r>
  <r>
    <x v="1"/>
    <s v="29/07"/>
    <d v="1899-12-30T01:14:28"/>
    <d v="1899-12-30T00:04:24"/>
    <x v="4"/>
    <x v="0"/>
    <x v="1"/>
  </r>
  <r>
    <x v="1"/>
    <s v="29/07"/>
    <d v="1899-12-30T01:19:48"/>
    <d v="1899-12-30T00:04:24"/>
    <x v="4"/>
    <x v="0"/>
    <x v="1"/>
  </r>
  <r>
    <x v="1"/>
    <s v="29/07"/>
    <d v="1899-12-30T01:25:01"/>
    <d v="1899-12-30T00:04:12"/>
    <x v="4"/>
    <x v="0"/>
    <x v="1"/>
  </r>
  <r>
    <x v="1"/>
    <s v="29/07"/>
    <d v="1899-12-30T01:30:02"/>
    <d v="1899-12-30T00:04:12"/>
    <x v="4"/>
    <x v="0"/>
    <x v="1"/>
  </r>
  <r>
    <x v="1"/>
    <s v="29/07"/>
    <d v="1899-12-30T01:35:29"/>
    <d v="1899-12-30T00:04:19"/>
    <x v="4"/>
    <x v="0"/>
    <x v="1"/>
  </r>
  <r>
    <x v="1"/>
    <s v="29/07"/>
    <d v="1899-12-30T01:40:40"/>
    <d v="1899-12-30T00:04:19"/>
    <x v="4"/>
    <x v="0"/>
    <x v="1"/>
  </r>
  <r>
    <x v="1"/>
    <s v="29/07"/>
    <d v="1899-12-30T01:45:44"/>
    <d v="1899-12-30T00:04:19"/>
    <x v="4"/>
    <x v="0"/>
    <x v="1"/>
  </r>
  <r>
    <x v="1"/>
    <s v="29/07"/>
    <d v="1899-12-30T01:51:00"/>
    <d v="1899-12-30T00:04:19"/>
    <x v="4"/>
    <x v="0"/>
    <x v="1"/>
  </r>
  <r>
    <x v="1"/>
    <s v="29/07"/>
    <d v="1899-12-30T01:56:04"/>
    <d v="1899-12-30T00:04:21"/>
    <x v="4"/>
    <x v="0"/>
    <x v="1"/>
  </r>
  <r>
    <x v="1"/>
    <s v="29/07"/>
    <d v="1899-12-30T02:01:13"/>
    <d v="1899-12-30T00:04:21"/>
    <x v="5"/>
    <x v="0"/>
    <x v="1"/>
  </r>
  <r>
    <x v="1"/>
    <s v="29/07"/>
    <d v="1899-12-30T02:06:17"/>
    <d v="1899-12-30T00:04:32"/>
    <x v="5"/>
    <x v="0"/>
    <x v="1"/>
  </r>
  <r>
    <x v="1"/>
    <s v="29/07"/>
    <d v="1899-12-30T02:11:24"/>
    <d v="1899-12-30T00:04:32"/>
    <x v="5"/>
    <x v="0"/>
    <x v="1"/>
  </r>
  <r>
    <x v="1"/>
    <s v="29/07"/>
    <d v="1899-12-30T02:16:30"/>
    <d v="1899-12-30T00:04:32"/>
    <x v="5"/>
    <x v="0"/>
    <x v="1"/>
  </r>
  <r>
    <x v="1"/>
    <s v="29/07"/>
    <d v="1899-12-30T02:21:34"/>
    <d v="1899-12-30T00:04:22"/>
    <x v="5"/>
    <x v="0"/>
    <x v="1"/>
  </r>
  <r>
    <x v="1"/>
    <s v="29/07"/>
    <d v="1899-12-30T02:26:39"/>
    <d v="1899-12-30T00:04:22"/>
    <x v="5"/>
    <x v="0"/>
    <x v="1"/>
  </r>
  <r>
    <x v="1"/>
    <s v="29/07"/>
    <d v="1899-12-30T02:31:40"/>
    <d v="1899-12-30T00:04:22"/>
    <x v="5"/>
    <x v="0"/>
    <x v="1"/>
  </r>
  <r>
    <x v="1"/>
    <s v="29/07"/>
    <d v="1899-12-30T02:36:52"/>
    <d v="1899-12-30T00:05:24"/>
    <x v="5"/>
    <x v="0"/>
    <x v="1"/>
  </r>
  <r>
    <x v="1"/>
    <s v="29/07"/>
    <d v="1899-12-30T02:41:59"/>
    <d v="1899-12-30T00:05:34"/>
    <x v="5"/>
    <x v="0"/>
    <x v="1"/>
  </r>
  <r>
    <x v="1"/>
    <s v="29/07"/>
    <d v="1899-12-30T02:47:12"/>
    <d v="1899-12-30T00:05:34"/>
    <x v="5"/>
    <x v="0"/>
    <x v="1"/>
  </r>
  <r>
    <x v="1"/>
    <s v="29/07"/>
    <d v="1899-12-30T02:52:18"/>
    <d v="1899-12-30T00:05:19"/>
    <x v="5"/>
    <x v="0"/>
    <x v="1"/>
  </r>
  <r>
    <x v="1"/>
    <s v="29/07"/>
    <d v="1899-12-30T02:59:43"/>
    <d v="1899-12-30T00:05:19"/>
    <x v="5"/>
    <x v="0"/>
    <x v="1"/>
  </r>
  <r>
    <x v="1"/>
    <s v="29/07"/>
    <d v="1899-12-30T03:05:00"/>
    <d v="1899-12-30T00:04:01"/>
    <x v="5"/>
    <x v="0"/>
    <x v="1"/>
  </r>
  <r>
    <x v="1"/>
    <s v="29/07"/>
    <d v="1899-12-30T03:10:02"/>
    <d v="1899-12-30T00:04:01"/>
    <x v="5"/>
    <x v="0"/>
    <x v="1"/>
  </r>
  <r>
    <x v="1"/>
    <s v="29/07"/>
    <d v="1899-12-30T03:15:08"/>
    <d v="1899-12-30T00:04:01"/>
    <x v="5"/>
    <x v="0"/>
    <x v="1"/>
  </r>
  <r>
    <x v="1"/>
    <s v="29/07"/>
    <d v="1899-12-30T03:20:18"/>
    <d v="1899-12-30T00:04:01"/>
    <x v="5"/>
    <x v="0"/>
    <x v="1"/>
  </r>
  <r>
    <x v="1"/>
    <s v="29/07"/>
    <d v="1899-12-30T03:25:39"/>
    <d v="1899-12-30T00:04:36"/>
    <x v="5"/>
    <x v="0"/>
    <x v="1"/>
  </r>
  <r>
    <x v="1"/>
    <s v="29/07"/>
    <d v="1899-12-30T03:30:43"/>
    <d v="1899-12-30T00:04:36"/>
    <x v="5"/>
    <x v="0"/>
    <x v="1"/>
  </r>
  <r>
    <x v="1"/>
    <s v="29/07"/>
    <d v="1899-12-30T03:35:50"/>
    <d v="1899-12-30T00:03:58"/>
    <x v="5"/>
    <x v="0"/>
    <x v="1"/>
  </r>
  <r>
    <x v="1"/>
    <s v="29/07"/>
    <d v="1899-12-30T03:41:00"/>
    <d v="1899-12-30T00:03:58"/>
    <x v="5"/>
    <x v="0"/>
    <x v="1"/>
  </r>
  <r>
    <x v="1"/>
    <s v="29/07"/>
    <d v="1899-12-30T03:46:17"/>
    <d v="1899-12-30T00:03:58"/>
    <x v="5"/>
    <x v="0"/>
    <x v="1"/>
  </r>
  <r>
    <x v="1"/>
    <s v="29/07"/>
    <d v="1899-12-30T03:51:24"/>
    <d v="1899-12-30T00:04:43"/>
    <x v="5"/>
    <x v="0"/>
    <x v="1"/>
  </r>
  <r>
    <x v="1"/>
    <s v="29/07"/>
    <d v="1899-12-30T03:56:28"/>
    <d v="1899-12-30T00:04:43"/>
    <x v="5"/>
    <x v="0"/>
    <x v="1"/>
  </r>
  <r>
    <x v="1"/>
    <s v="29/07"/>
    <d v="1899-12-30T04:01:28"/>
    <d v="1899-12-30T00:04:43"/>
    <x v="6"/>
    <x v="0"/>
    <x v="1"/>
  </r>
  <r>
    <x v="1"/>
    <s v="29/07"/>
    <d v="1899-12-30T04:06:38"/>
    <d v="1899-12-30T00:03:22"/>
    <x v="6"/>
    <x v="0"/>
    <x v="1"/>
  </r>
  <r>
    <x v="1"/>
    <s v="29/07"/>
    <d v="1899-12-30T04:12:06"/>
    <d v="1899-12-30T00:03:22"/>
    <x v="6"/>
    <x v="0"/>
    <x v="1"/>
  </r>
  <r>
    <x v="1"/>
    <s v="29/07"/>
    <d v="1899-12-30T04:17:06"/>
    <d v="1899-12-30T00:03:22"/>
    <x v="6"/>
    <x v="0"/>
    <x v="1"/>
  </r>
  <r>
    <x v="1"/>
    <s v="29/07"/>
    <d v="1899-12-30T04:22:10"/>
    <d v="1899-12-30T00:05:14"/>
    <x v="6"/>
    <x v="0"/>
    <x v="1"/>
  </r>
  <r>
    <x v="1"/>
    <s v="29/07"/>
    <d v="1899-12-30T04:27:18"/>
    <d v="1899-12-30T00:04:45"/>
    <x v="6"/>
    <x v="0"/>
    <x v="1"/>
  </r>
  <r>
    <x v="1"/>
    <s v="29/07"/>
    <d v="1899-12-30T04:32:27"/>
    <d v="1899-12-30T00:04:28"/>
    <x v="6"/>
    <x v="0"/>
    <x v="1"/>
  </r>
  <r>
    <x v="1"/>
    <s v="29/07"/>
    <d v="1899-12-30T04:37:29"/>
    <d v="1899-12-30T00:04:15"/>
    <x v="6"/>
    <x v="0"/>
    <x v="1"/>
  </r>
  <r>
    <x v="1"/>
    <s v="29/07"/>
    <d v="1899-12-30T04:42:30"/>
    <d v="1899-12-30T00:04:15"/>
    <x v="6"/>
    <x v="0"/>
    <x v="1"/>
  </r>
  <r>
    <x v="1"/>
    <s v="29/07"/>
    <d v="1899-12-30T04:47:41"/>
    <d v="1899-12-30T00:04:15"/>
    <x v="6"/>
    <x v="0"/>
    <x v="1"/>
  </r>
  <r>
    <x v="1"/>
    <s v="29/07"/>
    <d v="1899-12-30T04:53:03"/>
    <d v="1899-12-30T00:04:42"/>
    <x v="6"/>
    <x v="0"/>
    <x v="1"/>
  </r>
  <r>
    <x v="1"/>
    <s v="29/07"/>
    <d v="1899-12-30T04:58:08"/>
    <d v="1899-12-30T00:04:45"/>
    <x v="6"/>
    <x v="0"/>
    <x v="1"/>
  </r>
  <r>
    <x v="1"/>
    <s v="29/07"/>
    <d v="1899-12-30T05:03:12"/>
    <d v="1899-12-30T00:04:45"/>
    <x v="6"/>
    <x v="0"/>
    <x v="1"/>
  </r>
  <r>
    <x v="1"/>
    <s v="29/07"/>
    <d v="1899-12-30T05:08:25"/>
    <d v="1899-12-30T00:04:32"/>
    <x v="6"/>
    <x v="0"/>
    <x v="1"/>
  </r>
  <r>
    <x v="1"/>
    <s v="29/07"/>
    <d v="1899-12-30T05:13:27"/>
    <d v="1899-12-30T00:04:32"/>
    <x v="6"/>
    <x v="0"/>
    <x v="1"/>
  </r>
  <r>
    <x v="1"/>
    <s v="29/07"/>
    <d v="1899-12-30T05:18:30"/>
    <d v="1899-12-30T00:04:42"/>
    <x v="6"/>
    <x v="0"/>
    <x v="1"/>
  </r>
  <r>
    <x v="1"/>
    <s v="29/07"/>
    <d v="1899-12-30T05:23:39"/>
    <d v="1899-12-30T00:04:36"/>
    <x v="6"/>
    <x v="0"/>
    <x v="1"/>
  </r>
  <r>
    <x v="1"/>
    <s v="29/07"/>
    <d v="1899-12-30T05:28:39"/>
    <d v="1899-12-30T00:04:34"/>
    <x v="6"/>
    <x v="0"/>
    <x v="1"/>
  </r>
  <r>
    <x v="1"/>
    <s v="29/07"/>
    <d v="1899-12-30T05:33:47"/>
    <d v="1899-12-30T00:04:34"/>
    <x v="6"/>
    <x v="0"/>
    <x v="1"/>
  </r>
  <r>
    <x v="1"/>
    <s v="29/07"/>
    <d v="1899-12-30T05:38:50"/>
    <d v="1899-12-30T00:04:32"/>
    <x v="6"/>
    <x v="0"/>
    <x v="1"/>
  </r>
  <r>
    <x v="1"/>
    <s v="29/07"/>
    <d v="1899-12-30T05:44:14"/>
    <d v="1899-12-30T00:04:32"/>
    <x v="6"/>
    <x v="0"/>
    <x v="1"/>
  </r>
  <r>
    <x v="1"/>
    <s v="29/07"/>
    <d v="1899-12-30T05:49:26"/>
    <d v="1899-12-30T00:04:20"/>
    <x v="6"/>
    <x v="0"/>
    <x v="1"/>
  </r>
  <r>
    <x v="1"/>
    <s v="29/07"/>
    <d v="1899-12-30T05:54:42"/>
    <d v="1899-12-30T00:04:23"/>
    <x v="6"/>
    <x v="0"/>
    <x v="1"/>
  </r>
  <r>
    <x v="1"/>
    <s v="29/07"/>
    <d v="1899-12-30T06:00:02"/>
    <d v="1899-12-30T00:04:27"/>
    <x v="7"/>
    <x v="0"/>
    <x v="1"/>
  </r>
  <r>
    <x v="1"/>
    <s v="29/07"/>
    <d v="1899-12-30T06:05:19"/>
    <d v="1899-12-30T00:04:27"/>
    <x v="7"/>
    <x v="0"/>
    <x v="1"/>
  </r>
  <r>
    <x v="1"/>
    <s v="29/07"/>
    <d v="1899-12-30T06:10:37"/>
    <d v="1899-12-30T00:04:31"/>
    <x v="7"/>
    <x v="0"/>
    <x v="1"/>
  </r>
  <r>
    <x v="1"/>
    <s v="29/07"/>
    <d v="1899-12-30T06:15:47"/>
    <d v="1899-12-30T00:04:31"/>
    <x v="7"/>
    <x v="0"/>
    <x v="1"/>
  </r>
  <r>
    <x v="1"/>
    <s v="29/07"/>
    <d v="1899-12-30T06:20:56"/>
    <d v="1899-12-30T00:04:42"/>
    <x v="7"/>
    <x v="0"/>
    <x v="1"/>
  </r>
  <r>
    <x v="1"/>
    <s v="29/07"/>
    <d v="1899-12-30T06:26:19"/>
    <d v="1899-12-30T00:04:54"/>
    <x v="7"/>
    <x v="0"/>
    <x v="1"/>
  </r>
  <r>
    <x v="1"/>
    <s v="29/07"/>
    <d v="1899-12-30T06:31:37"/>
    <d v="1899-12-30T00:04:54"/>
    <x v="7"/>
    <x v="0"/>
    <x v="1"/>
  </r>
  <r>
    <x v="1"/>
    <s v="29/07"/>
    <d v="1899-12-30T06:36:44"/>
    <d v="1899-12-30T00:05:27"/>
    <x v="7"/>
    <x v="0"/>
    <x v="1"/>
  </r>
  <r>
    <x v="1"/>
    <s v="29/07"/>
    <d v="1899-12-30T06:41:48"/>
    <d v="1899-12-30T00:08:43"/>
    <x v="7"/>
    <x v="0"/>
    <x v="1"/>
  </r>
  <r>
    <x v="1"/>
    <s v="29/07"/>
    <d v="1899-12-30T06:47:00"/>
    <d v="1899-12-30T00:09:22"/>
    <x v="7"/>
    <x v="0"/>
    <x v="1"/>
  </r>
  <r>
    <x v="1"/>
    <s v="29/07"/>
    <d v="1899-12-30T06:52:10"/>
    <d v="1899-12-30T00:05:14"/>
    <x v="7"/>
    <x v="0"/>
    <x v="1"/>
  </r>
  <r>
    <x v="1"/>
    <s v="29/07"/>
    <d v="1899-12-30T06:57:22"/>
    <d v="1899-12-30T00:05:18"/>
    <x v="7"/>
    <x v="0"/>
    <x v="1"/>
  </r>
  <r>
    <x v="1"/>
    <s v="29/07"/>
    <d v="1899-12-30T07:02:38"/>
    <d v="1899-12-30T00:05:17"/>
    <x v="7"/>
    <x v="0"/>
    <x v="1"/>
  </r>
  <r>
    <x v="1"/>
    <s v="29/07"/>
    <d v="1899-12-30T07:07:57"/>
    <d v="1899-12-30T00:05:18"/>
    <x v="7"/>
    <x v="0"/>
    <x v="1"/>
  </r>
  <r>
    <x v="1"/>
    <s v="29/07"/>
    <d v="1899-12-30T07:13:03"/>
    <d v="1899-12-30T00:04:58"/>
    <x v="7"/>
    <x v="0"/>
    <x v="1"/>
  </r>
  <r>
    <x v="1"/>
    <s v="29/07"/>
    <d v="1899-12-30T07:18:27"/>
    <d v="1899-12-30T00:05:21"/>
    <x v="7"/>
    <x v="0"/>
    <x v="1"/>
  </r>
  <r>
    <x v="1"/>
    <s v="29/07"/>
    <d v="1899-12-30T07:23:36"/>
    <d v="1899-12-30T00:05:49"/>
    <x v="7"/>
    <x v="0"/>
    <x v="1"/>
  </r>
  <r>
    <x v="1"/>
    <s v="29/07"/>
    <d v="1899-12-30T07:28:43"/>
    <d v="1899-12-30T00:05:50"/>
    <x v="7"/>
    <x v="0"/>
    <x v="1"/>
  </r>
  <r>
    <x v="1"/>
    <s v="29/07"/>
    <d v="1899-12-30T07:33:56"/>
    <d v="1899-12-30T00:05:55"/>
    <x v="7"/>
    <x v="0"/>
    <x v="1"/>
  </r>
  <r>
    <x v="1"/>
    <s v="29/07"/>
    <d v="1899-12-30T07:39:02"/>
    <d v="1899-12-30T00:06:26"/>
    <x v="7"/>
    <x v="0"/>
    <x v="1"/>
  </r>
  <r>
    <x v="1"/>
    <s v="29/07"/>
    <d v="1899-12-30T07:44:13"/>
    <d v="1899-12-30T00:06:27"/>
    <x v="7"/>
    <x v="0"/>
    <x v="1"/>
  </r>
  <r>
    <x v="1"/>
    <s v="29/07"/>
    <d v="1899-12-30T07:49:27"/>
    <d v="1899-12-30T00:06:37"/>
    <x v="7"/>
    <x v="0"/>
    <x v="1"/>
  </r>
  <r>
    <x v="1"/>
    <s v="29/07"/>
    <d v="1899-12-30T07:54:31"/>
    <d v="1899-12-30T00:06:28"/>
    <x v="7"/>
    <x v="0"/>
    <x v="1"/>
  </r>
  <r>
    <x v="1"/>
    <s v="29/07"/>
    <d v="1899-12-30T07:59:54"/>
    <d v="1899-12-30T00:05:45"/>
    <x v="7"/>
    <x v="0"/>
    <x v="1"/>
  </r>
  <r>
    <x v="1"/>
    <s v="29/07"/>
    <d v="1899-12-30T08:05:04"/>
    <d v="1899-12-30T00:06:11"/>
    <x v="8"/>
    <x v="0"/>
    <x v="1"/>
  </r>
  <r>
    <x v="1"/>
    <s v="29/07"/>
    <d v="1899-12-30T08:10:06"/>
    <d v="1899-12-30T00:06:02"/>
    <x v="8"/>
    <x v="0"/>
    <x v="1"/>
  </r>
  <r>
    <x v="1"/>
    <s v="29/07"/>
    <d v="1899-12-30T08:15:14"/>
    <d v="1899-12-30T00:06:12"/>
    <x v="8"/>
    <x v="0"/>
    <x v="1"/>
  </r>
  <r>
    <x v="1"/>
    <s v="29/07"/>
    <d v="1899-12-30T08:20:21"/>
    <d v="1899-12-30T00:06:16"/>
    <x v="8"/>
    <x v="0"/>
    <x v="1"/>
  </r>
  <r>
    <x v="1"/>
    <s v="29/07"/>
    <d v="1899-12-30T08:25:29"/>
    <d v="1899-12-30T00:06:20"/>
    <x v="8"/>
    <x v="0"/>
    <x v="1"/>
  </r>
  <r>
    <x v="1"/>
    <s v="29/07"/>
    <d v="1899-12-30T08:30:31"/>
    <d v="1899-12-30T00:05:44"/>
    <x v="8"/>
    <x v="0"/>
    <x v="1"/>
  </r>
  <r>
    <x v="1"/>
    <s v="29/07"/>
    <d v="1899-12-30T08:35:44"/>
    <d v="1899-12-30T00:06:38"/>
    <x v="8"/>
    <x v="0"/>
    <x v="1"/>
  </r>
  <r>
    <x v="1"/>
    <s v="29/07"/>
    <d v="1899-12-30T08:40:56"/>
    <d v="1899-12-30T00:06:32"/>
    <x v="8"/>
    <x v="0"/>
    <x v="1"/>
  </r>
  <r>
    <x v="1"/>
    <s v="29/07"/>
    <d v="1899-12-30T08:46:17"/>
    <d v="1899-12-30T00:06:51"/>
    <x v="8"/>
    <x v="0"/>
    <x v="1"/>
  </r>
  <r>
    <x v="1"/>
    <s v="29/07"/>
    <d v="1899-12-30T08:51:33"/>
    <d v="1899-12-30T00:05:43"/>
    <x v="8"/>
    <x v="0"/>
    <x v="1"/>
  </r>
  <r>
    <x v="1"/>
    <s v="29/07"/>
    <d v="1899-12-30T08:56:38"/>
    <d v="1899-12-30T00:05:42"/>
    <x v="8"/>
    <x v="0"/>
    <x v="1"/>
  </r>
  <r>
    <x v="1"/>
    <s v="29/07"/>
    <d v="1899-12-30T09:01:52"/>
    <d v="1899-12-30T00:06:07"/>
    <x v="8"/>
    <x v="0"/>
    <x v="1"/>
  </r>
  <r>
    <x v="1"/>
    <s v="29/07"/>
    <d v="1899-12-30T09:07:26"/>
    <d v="1899-12-30T00:06:25"/>
    <x v="8"/>
    <x v="0"/>
    <x v="1"/>
  </r>
  <r>
    <x v="1"/>
    <s v="29/07"/>
    <d v="1899-12-30T09:12:27"/>
    <d v="1899-12-30T00:06:36"/>
    <x v="8"/>
    <x v="0"/>
    <x v="1"/>
  </r>
  <r>
    <x v="1"/>
    <s v="29/07"/>
    <d v="1899-12-30T09:17:27"/>
    <d v="1899-12-30T00:06:08"/>
    <x v="8"/>
    <x v="0"/>
    <x v="1"/>
  </r>
  <r>
    <x v="1"/>
    <s v="29/07"/>
    <d v="1899-12-30T09:22:43"/>
    <d v="1899-12-30T00:06:51"/>
    <x v="8"/>
    <x v="0"/>
    <x v="1"/>
  </r>
  <r>
    <x v="1"/>
    <s v="29/07"/>
    <d v="1899-12-30T09:27:48"/>
    <d v="1899-12-30T00:05:59"/>
    <x v="8"/>
    <x v="0"/>
    <x v="1"/>
  </r>
  <r>
    <x v="1"/>
    <s v="29/07"/>
    <d v="1899-12-30T09:33:19"/>
    <d v="1899-12-30T00:06:06"/>
    <x v="8"/>
    <x v="0"/>
    <x v="1"/>
  </r>
  <r>
    <x v="1"/>
    <s v="29/07"/>
    <d v="1899-12-30T09:38:29"/>
    <d v="1899-12-30T00:06:03"/>
    <x v="8"/>
    <x v="0"/>
    <x v="1"/>
  </r>
  <r>
    <x v="1"/>
    <s v="29/07"/>
    <d v="1899-12-30T09:43:37"/>
    <d v="1899-12-30T00:06:11"/>
    <x v="8"/>
    <x v="0"/>
    <x v="1"/>
  </r>
  <r>
    <x v="1"/>
    <s v="29/07"/>
    <d v="1899-12-30T09:48:48"/>
    <d v="1899-12-30T00:06:25"/>
    <x v="8"/>
    <x v="0"/>
    <x v="1"/>
  </r>
  <r>
    <x v="1"/>
    <s v="29/07"/>
    <d v="1899-12-30T09:53:51"/>
    <d v="1899-12-30T00:06:30"/>
    <x v="8"/>
    <x v="0"/>
    <x v="1"/>
  </r>
  <r>
    <x v="1"/>
    <s v="29/07"/>
    <d v="1899-12-30T09:59:08"/>
    <d v="1899-12-30T00:06:22"/>
    <x v="8"/>
    <x v="0"/>
    <x v="1"/>
  </r>
  <r>
    <x v="1"/>
    <s v="29/07"/>
    <d v="1899-12-30T10:04:23"/>
    <d v="1899-12-30T00:06:55"/>
    <x v="9"/>
    <x v="0"/>
    <x v="1"/>
  </r>
  <r>
    <x v="1"/>
    <s v="29/07"/>
    <d v="1899-12-30T10:09:29"/>
    <d v="1899-12-30T00:06:40"/>
    <x v="9"/>
    <x v="0"/>
    <x v="1"/>
  </r>
  <r>
    <x v="1"/>
    <s v="29/07"/>
    <d v="1899-12-30T10:14:29"/>
    <d v="1899-12-30T00:06:00"/>
    <x v="9"/>
    <x v="0"/>
    <x v="1"/>
  </r>
  <r>
    <x v="1"/>
    <s v="29/07"/>
    <d v="1899-12-30T10:19:40"/>
    <d v="1899-12-30T00:06:32"/>
    <x v="9"/>
    <x v="0"/>
    <x v="1"/>
  </r>
  <r>
    <x v="1"/>
    <s v="29/07"/>
    <d v="1899-12-30T10:24:47"/>
    <d v="1899-12-30T00:06:37"/>
    <x v="9"/>
    <x v="0"/>
    <x v="1"/>
  </r>
  <r>
    <x v="1"/>
    <s v="29/07"/>
    <d v="1899-12-30T10:29:51"/>
    <d v="1899-12-30T00:07:07"/>
    <x v="9"/>
    <x v="0"/>
    <x v="1"/>
  </r>
  <r>
    <x v="1"/>
    <s v="29/07"/>
    <d v="1899-12-30T10:35:02"/>
    <d v="1899-12-30T00:06:51"/>
    <x v="9"/>
    <x v="0"/>
    <x v="1"/>
  </r>
  <r>
    <x v="1"/>
    <s v="29/07"/>
    <d v="1899-12-30T10:40:10"/>
    <d v="1899-12-30T00:06:14"/>
    <x v="9"/>
    <x v="0"/>
    <x v="1"/>
  </r>
  <r>
    <x v="1"/>
    <s v="29/07"/>
    <d v="1899-12-30T10:45:33"/>
    <d v="1899-12-30T00:06:02"/>
    <x v="9"/>
    <x v="0"/>
    <x v="1"/>
  </r>
  <r>
    <x v="1"/>
    <s v="29/07"/>
    <d v="1899-12-30T10:50:46"/>
    <d v="1899-12-30T00:06:50"/>
    <x v="9"/>
    <x v="0"/>
    <x v="1"/>
  </r>
  <r>
    <x v="1"/>
    <s v="29/07"/>
    <d v="1899-12-30T10:56:13"/>
    <d v="1899-12-30T00:06:53"/>
    <x v="9"/>
    <x v="0"/>
    <x v="1"/>
  </r>
  <r>
    <x v="1"/>
    <s v="29/07"/>
    <d v="1899-12-30T11:01:27"/>
    <d v="1899-12-30T00:06:54"/>
    <x v="9"/>
    <x v="0"/>
    <x v="1"/>
  </r>
  <r>
    <x v="1"/>
    <s v="29/07"/>
    <d v="1899-12-30T11:06:28"/>
    <d v="1899-12-30T00:06:23"/>
    <x v="9"/>
    <x v="0"/>
    <x v="1"/>
  </r>
  <r>
    <x v="1"/>
    <s v="29/07"/>
    <d v="1899-12-30T11:11:30"/>
    <d v="1899-12-30T00:06:34"/>
    <x v="9"/>
    <x v="0"/>
    <x v="1"/>
  </r>
  <r>
    <x v="1"/>
    <s v="29/07"/>
    <d v="1899-12-30T11:16:51"/>
    <d v="1899-12-30T00:06:33"/>
    <x v="9"/>
    <x v="0"/>
    <x v="1"/>
  </r>
  <r>
    <x v="1"/>
    <s v="29/07"/>
    <d v="1899-12-30T11:21:59"/>
    <d v="1899-12-30T00:07:24"/>
    <x v="9"/>
    <x v="0"/>
    <x v="1"/>
  </r>
  <r>
    <x v="1"/>
    <s v="29/07"/>
    <d v="1899-12-30T11:27:07"/>
    <d v="1899-12-30T00:08:32"/>
    <x v="9"/>
    <x v="0"/>
    <x v="1"/>
  </r>
  <r>
    <x v="1"/>
    <s v="29/07"/>
    <d v="1899-12-30T11:32:14"/>
    <d v="1899-12-30T00:08:42"/>
    <x v="9"/>
    <x v="0"/>
    <x v="1"/>
  </r>
  <r>
    <x v="1"/>
    <s v="29/07"/>
    <d v="1899-12-30T11:37:19"/>
    <d v="1899-12-30T00:07:42"/>
    <x v="9"/>
    <x v="0"/>
    <x v="1"/>
  </r>
  <r>
    <x v="1"/>
    <s v="29/07"/>
    <d v="1899-12-30T11:42:20"/>
    <d v="1899-12-30T00:06:48"/>
    <x v="9"/>
    <x v="0"/>
    <x v="1"/>
  </r>
  <r>
    <x v="1"/>
    <s v="29/07"/>
    <d v="1899-12-30T11:47:26"/>
    <d v="1899-12-30T00:06:45"/>
    <x v="9"/>
    <x v="0"/>
    <x v="1"/>
  </r>
  <r>
    <x v="1"/>
    <s v="29/07"/>
    <d v="1899-12-30T11:52:29"/>
    <d v="1899-12-30T00:07:47"/>
    <x v="9"/>
    <x v="0"/>
    <x v="1"/>
  </r>
  <r>
    <x v="1"/>
    <s v="29/07"/>
    <d v="1899-12-30T11:57:43"/>
    <d v="1899-12-30T00:06:45"/>
    <x v="9"/>
    <x v="0"/>
    <x v="1"/>
  </r>
  <r>
    <x v="1"/>
    <s v="29/07"/>
    <d v="1899-12-30T12:03:14"/>
    <d v="1899-12-30T00:06:24"/>
    <x v="10"/>
    <x v="0"/>
    <x v="1"/>
  </r>
  <r>
    <x v="1"/>
    <s v="29/07"/>
    <d v="1899-12-30T12:08:22"/>
    <d v="1899-12-30T00:06:30"/>
    <x v="10"/>
    <x v="0"/>
    <x v="1"/>
  </r>
  <r>
    <x v="1"/>
    <s v="29/07"/>
    <d v="1899-12-30T12:13:29"/>
    <d v="1899-12-30T00:06:07"/>
    <x v="10"/>
    <x v="0"/>
    <x v="1"/>
  </r>
  <r>
    <x v="1"/>
    <s v="29/07"/>
    <d v="1899-12-30T12:18:29"/>
    <d v="1899-12-30T00:05:29"/>
    <x v="10"/>
    <x v="0"/>
    <x v="1"/>
  </r>
  <r>
    <x v="1"/>
    <s v="29/07"/>
    <d v="1899-12-30T12:23:33"/>
    <d v="1899-12-30T00:05:58"/>
    <x v="10"/>
    <x v="0"/>
    <x v="1"/>
  </r>
  <r>
    <x v="1"/>
    <s v="29/07"/>
    <d v="1899-12-30T12:28:34"/>
    <d v="1899-12-30T00:06:18"/>
    <x v="10"/>
    <x v="0"/>
    <x v="1"/>
  </r>
  <r>
    <x v="1"/>
    <s v="29/07"/>
    <d v="1899-12-30T12:33:44"/>
    <d v="1899-12-30T00:06:13"/>
    <x v="10"/>
    <x v="0"/>
    <x v="1"/>
  </r>
  <r>
    <x v="1"/>
    <s v="29/07"/>
    <d v="1899-12-30T12:38:51"/>
    <d v="1899-12-30T00:06:13"/>
    <x v="10"/>
    <x v="0"/>
    <x v="1"/>
  </r>
  <r>
    <x v="1"/>
    <s v="29/07"/>
    <d v="1899-12-30T12:44:03"/>
    <d v="1899-12-30T00:05:35"/>
    <x v="10"/>
    <x v="0"/>
    <x v="1"/>
  </r>
  <r>
    <x v="1"/>
    <s v="29/07"/>
    <d v="1899-12-30T12:49:10"/>
    <d v="1899-12-30T00:05:17"/>
    <x v="10"/>
    <x v="0"/>
    <x v="1"/>
  </r>
  <r>
    <x v="1"/>
    <s v="29/07"/>
    <d v="1899-12-30T12:54:16"/>
    <d v="1899-12-30T00:05:27"/>
    <x v="10"/>
    <x v="0"/>
    <x v="1"/>
  </r>
  <r>
    <x v="1"/>
    <s v="29/07"/>
    <d v="1899-12-30T12:59:24"/>
    <d v="1899-12-30T00:05:46"/>
    <x v="10"/>
    <x v="0"/>
    <x v="1"/>
  </r>
  <r>
    <x v="1"/>
    <s v="29/07"/>
    <d v="1899-12-30T13:04:25"/>
    <d v="1899-12-30T00:07:27"/>
    <x v="10"/>
    <x v="0"/>
    <x v="1"/>
  </r>
  <r>
    <x v="1"/>
    <s v="29/07"/>
    <d v="1899-12-30T13:09:34"/>
    <d v="1899-12-30T00:06:05"/>
    <x v="10"/>
    <x v="0"/>
    <x v="1"/>
  </r>
  <r>
    <x v="1"/>
    <s v="29/07"/>
    <d v="1899-12-30T13:14:44"/>
    <d v="1899-12-30T00:06:19"/>
    <x v="10"/>
    <x v="0"/>
    <x v="1"/>
  </r>
  <r>
    <x v="1"/>
    <s v="29/07"/>
    <d v="1899-12-30T13:20:01"/>
    <d v="1899-12-30T00:06:39"/>
    <x v="10"/>
    <x v="0"/>
    <x v="1"/>
  </r>
  <r>
    <x v="1"/>
    <s v="29/07"/>
    <d v="1899-12-30T13:25:18"/>
    <d v="1899-12-30T00:06:54"/>
    <x v="10"/>
    <x v="0"/>
    <x v="1"/>
  </r>
  <r>
    <x v="1"/>
    <s v="29/07"/>
    <d v="1899-12-30T13:30:27"/>
    <d v="1899-12-30T00:10:35"/>
    <x v="10"/>
    <x v="0"/>
    <x v="1"/>
  </r>
  <r>
    <x v="1"/>
    <s v="29/07"/>
    <d v="1899-12-30T13:35:33"/>
    <d v="1899-12-30T00:05:58"/>
    <x v="10"/>
    <x v="0"/>
    <x v="1"/>
  </r>
  <r>
    <x v="1"/>
    <s v="29/07"/>
    <d v="1899-12-30T13:40:40"/>
    <d v="1899-12-30T00:06:03"/>
    <x v="10"/>
    <x v="0"/>
    <x v="1"/>
  </r>
  <r>
    <x v="1"/>
    <s v="29/07"/>
    <d v="1899-12-30T13:45:50"/>
    <d v="1899-12-30T00:06:04"/>
    <x v="10"/>
    <x v="0"/>
    <x v="1"/>
  </r>
  <r>
    <x v="1"/>
    <s v="29/07"/>
    <d v="1899-12-30T13:51:25"/>
    <d v="1899-12-30T00:05:55"/>
    <x v="10"/>
    <x v="0"/>
    <x v="1"/>
  </r>
  <r>
    <x v="1"/>
    <s v="29/07"/>
    <d v="1899-12-30T13:56:33"/>
    <d v="1899-12-30T00:05:47"/>
    <x v="10"/>
    <x v="0"/>
    <x v="1"/>
  </r>
  <r>
    <x v="1"/>
    <s v="29/07"/>
    <d v="1899-12-30T14:01:35"/>
    <d v="1899-12-30T00:05:44"/>
    <x v="11"/>
    <x v="0"/>
    <x v="1"/>
  </r>
  <r>
    <x v="1"/>
    <s v="29/07"/>
    <d v="1899-12-30T14:06:44"/>
    <d v="1899-12-30T00:05:59"/>
    <x v="11"/>
    <x v="0"/>
    <x v="1"/>
  </r>
  <r>
    <x v="1"/>
    <s v="29/07"/>
    <d v="1899-12-30T14:11:58"/>
    <d v="1899-12-30T00:06:26"/>
    <x v="11"/>
    <x v="0"/>
    <x v="1"/>
  </r>
  <r>
    <x v="1"/>
    <s v="29/07"/>
    <d v="1899-12-30T14:17:03"/>
    <d v="1899-12-30T00:06:05"/>
    <x v="11"/>
    <x v="0"/>
    <x v="1"/>
  </r>
  <r>
    <x v="1"/>
    <s v="29/07"/>
    <d v="1899-12-30T14:22:24"/>
    <d v="1899-12-30T00:05:40"/>
    <x v="11"/>
    <x v="0"/>
    <x v="1"/>
  </r>
  <r>
    <x v="1"/>
    <s v="29/07"/>
    <d v="1899-12-30T14:27:43"/>
    <d v="1899-12-30T00:05:50"/>
    <x v="11"/>
    <x v="0"/>
    <x v="1"/>
  </r>
  <r>
    <x v="1"/>
    <s v="29/07"/>
    <d v="1899-12-30T14:32:54"/>
    <d v="1899-12-30T00:05:52"/>
    <x v="11"/>
    <x v="0"/>
    <x v="1"/>
  </r>
  <r>
    <x v="1"/>
    <s v="29/07"/>
    <d v="1899-12-30T14:37:58"/>
    <d v="1899-12-30T00:05:58"/>
    <x v="11"/>
    <x v="0"/>
    <x v="1"/>
  </r>
  <r>
    <x v="1"/>
    <s v="29/07"/>
    <d v="1899-12-30T14:43:06"/>
    <d v="1899-12-30T00:06:07"/>
    <x v="11"/>
    <x v="0"/>
    <x v="1"/>
  </r>
  <r>
    <x v="1"/>
    <s v="29/07"/>
    <d v="1899-12-30T14:48:14"/>
    <d v="1899-12-30T00:05:57"/>
    <x v="11"/>
    <x v="0"/>
    <x v="1"/>
  </r>
  <r>
    <x v="1"/>
    <s v="29/07"/>
    <d v="1899-12-30T14:53:29"/>
    <d v="1899-12-30T00:06:03"/>
    <x v="11"/>
    <x v="0"/>
    <x v="1"/>
  </r>
  <r>
    <x v="1"/>
    <s v="29/07"/>
    <d v="1899-12-30T14:58:44"/>
    <d v="1899-12-30T00:06:32"/>
    <x v="11"/>
    <x v="0"/>
    <x v="1"/>
  </r>
  <r>
    <x v="1"/>
    <s v="29/07"/>
    <d v="1899-12-30T15:03:48"/>
    <d v="1899-12-30T00:06:30"/>
    <x v="11"/>
    <x v="0"/>
    <x v="1"/>
  </r>
  <r>
    <x v="1"/>
    <s v="29/07"/>
    <d v="1899-12-30T15:08:58"/>
    <d v="1899-12-30T00:06:56"/>
    <x v="11"/>
    <x v="0"/>
    <x v="1"/>
  </r>
  <r>
    <x v="1"/>
    <s v="29/07"/>
    <d v="1899-12-30T15:14:16"/>
    <d v="1899-12-30T00:06:23"/>
    <x v="11"/>
    <x v="0"/>
    <x v="1"/>
  </r>
  <r>
    <x v="1"/>
    <s v="29/07"/>
    <d v="1899-12-30T15:19:25"/>
    <d v="1899-12-30T00:06:34"/>
    <x v="11"/>
    <x v="0"/>
    <x v="1"/>
  </r>
  <r>
    <x v="1"/>
    <s v="29/07"/>
    <d v="1899-12-30T15:24:25"/>
    <d v="1899-12-30T00:06:18"/>
    <x v="11"/>
    <x v="0"/>
    <x v="1"/>
  </r>
  <r>
    <x v="1"/>
    <s v="29/07"/>
    <d v="1899-12-30T15:29:35"/>
    <d v="1899-12-30T00:06:28"/>
    <x v="11"/>
    <x v="0"/>
    <x v="1"/>
  </r>
  <r>
    <x v="1"/>
    <s v="29/07"/>
    <d v="1899-12-30T15:34:35"/>
    <d v="1899-12-30T00:06:25"/>
    <x v="11"/>
    <x v="0"/>
    <x v="1"/>
  </r>
  <r>
    <x v="1"/>
    <s v="29/07"/>
    <d v="1899-12-30T15:39:39"/>
    <d v="1899-12-30T00:06:23"/>
    <x v="11"/>
    <x v="0"/>
    <x v="1"/>
  </r>
  <r>
    <x v="1"/>
    <s v="29/07"/>
    <d v="1899-12-30T15:44:49"/>
    <d v="1899-12-30T00:06:19"/>
    <x v="11"/>
    <x v="0"/>
    <x v="1"/>
  </r>
  <r>
    <x v="1"/>
    <s v="29/07"/>
    <d v="1899-12-30T15:49:56"/>
    <d v="1899-12-30T00:06:18"/>
    <x v="11"/>
    <x v="0"/>
    <x v="1"/>
  </r>
  <r>
    <x v="1"/>
    <s v="29/07"/>
    <d v="1899-12-30T15:55:08"/>
    <d v="1899-12-30T00:06:25"/>
    <x v="11"/>
    <x v="0"/>
    <x v="1"/>
  </r>
  <r>
    <x v="1"/>
    <s v="29/07"/>
    <d v="1899-12-30T16:00:25"/>
    <d v="1899-12-30T00:06:21"/>
    <x v="0"/>
    <x v="0"/>
    <x v="1"/>
  </r>
  <r>
    <x v="1"/>
    <s v="29/07"/>
    <d v="1899-12-30T16:05:26"/>
    <d v="1899-12-30T00:06:29"/>
    <x v="0"/>
    <x v="0"/>
    <x v="1"/>
  </r>
  <r>
    <x v="1"/>
    <s v="29/07"/>
    <d v="1899-12-30T16:10:41"/>
    <d v="1899-12-30T00:05:54"/>
    <x v="0"/>
    <x v="0"/>
    <x v="1"/>
  </r>
  <r>
    <x v="1"/>
    <s v="29/07"/>
    <d v="1899-12-30T16:15:48"/>
    <d v="1899-12-30T00:05:30"/>
    <x v="0"/>
    <x v="0"/>
    <x v="1"/>
  </r>
  <r>
    <x v="1"/>
    <s v="29/07"/>
    <d v="1899-12-30T16:20:57"/>
    <d v="1899-12-30T00:05:55"/>
    <x v="0"/>
    <x v="0"/>
    <x v="1"/>
  </r>
  <r>
    <x v="1"/>
    <s v="29/07"/>
    <d v="1899-12-30T16:26:05"/>
    <d v="1899-12-30T00:06:23"/>
    <x v="0"/>
    <x v="0"/>
    <x v="1"/>
  </r>
  <r>
    <x v="1"/>
    <s v="29/07"/>
    <d v="1899-12-30T16:31:13"/>
    <d v="1899-12-30T00:06:36"/>
    <x v="0"/>
    <x v="0"/>
    <x v="1"/>
  </r>
  <r>
    <x v="1"/>
    <s v="29/07"/>
    <d v="1899-12-30T16:36:19"/>
    <d v="1899-12-30T00:06:57"/>
    <x v="0"/>
    <x v="0"/>
    <x v="1"/>
  </r>
  <r>
    <x v="1"/>
    <s v="29/07"/>
    <d v="1899-12-30T16:41:33"/>
    <d v="1899-12-30T00:06:52"/>
    <x v="0"/>
    <x v="0"/>
    <x v="1"/>
  </r>
  <r>
    <x v="1"/>
    <s v="29/07"/>
    <d v="1899-12-30T16:46:37"/>
    <d v="1899-12-30T00:06:49"/>
    <x v="0"/>
    <x v="0"/>
    <x v="1"/>
  </r>
  <r>
    <x v="1"/>
    <s v="29/07"/>
    <d v="1899-12-30T16:51:47"/>
    <d v="1899-12-30T00:07:32"/>
    <x v="0"/>
    <x v="0"/>
    <x v="1"/>
  </r>
  <r>
    <x v="1"/>
    <s v="29/07"/>
    <d v="1899-12-30T16:56:57"/>
    <d v="1899-12-30T00:07:33"/>
    <x v="0"/>
    <x v="0"/>
    <x v="1"/>
  </r>
  <r>
    <x v="1"/>
    <s v="29/07"/>
    <d v="1899-12-30T17:01:59"/>
    <d v="1899-12-30T00:07:38"/>
    <x v="0"/>
    <x v="0"/>
    <x v="1"/>
  </r>
  <r>
    <x v="1"/>
    <s v="29/07"/>
    <d v="1899-12-30T17:07:22"/>
    <d v="1899-12-30T00:07:19"/>
    <x v="0"/>
    <x v="0"/>
    <x v="1"/>
  </r>
  <r>
    <x v="1"/>
    <s v="29/07"/>
    <d v="1899-12-30T17:12:32"/>
    <d v="1899-12-30T00:07:35"/>
    <x v="0"/>
    <x v="0"/>
    <x v="1"/>
  </r>
  <r>
    <x v="1"/>
    <s v="29/07"/>
    <d v="1899-12-30T17:17:46"/>
    <d v="1899-12-30T00:07:18"/>
    <x v="0"/>
    <x v="0"/>
    <x v="1"/>
  </r>
  <r>
    <x v="1"/>
    <s v="29/07"/>
    <d v="1899-12-30T17:23:03"/>
    <d v="1899-12-30T00:07:02"/>
    <x v="0"/>
    <x v="0"/>
    <x v="1"/>
  </r>
  <r>
    <x v="1"/>
    <s v="29/07"/>
    <d v="1899-12-30T17:28:13"/>
    <d v="1899-12-30T00:07:07"/>
    <x v="0"/>
    <x v="0"/>
    <x v="1"/>
  </r>
  <r>
    <x v="1"/>
    <s v="29/07"/>
    <d v="1899-12-30T17:33:23"/>
    <d v="1899-12-30T00:07:09"/>
    <x v="0"/>
    <x v="0"/>
    <x v="1"/>
  </r>
  <r>
    <x v="1"/>
    <s v="29/07"/>
    <d v="1899-12-30T17:38:31"/>
    <d v="1899-12-30T00:07:04"/>
    <x v="0"/>
    <x v="0"/>
    <x v="1"/>
  </r>
  <r>
    <x v="1"/>
    <s v="29/07"/>
    <d v="1899-12-30T17:43:34"/>
    <d v="1899-12-30T00:07:13"/>
    <x v="0"/>
    <x v="0"/>
    <x v="1"/>
  </r>
  <r>
    <x v="1"/>
    <s v="29/07"/>
    <d v="1899-12-30T17:48:38"/>
    <d v="1899-12-30T00:07:27"/>
    <x v="0"/>
    <x v="0"/>
    <x v="1"/>
  </r>
  <r>
    <x v="1"/>
    <s v="29/07"/>
    <d v="1899-12-30T17:53:44"/>
    <d v="1899-12-30T00:07:33"/>
    <x v="0"/>
    <x v="0"/>
    <x v="1"/>
  </r>
  <r>
    <x v="1"/>
    <s v="29/07"/>
    <d v="1899-12-30T17:58:57"/>
    <d v="1899-12-30T00:07:03"/>
    <x v="0"/>
    <x v="0"/>
    <x v="1"/>
  </r>
  <r>
    <x v="1"/>
    <s v="29/07"/>
    <d v="1899-12-30T18:03:59"/>
    <d v="1899-12-30T00:06:09"/>
    <x v="1"/>
    <x v="0"/>
    <x v="1"/>
  </r>
  <r>
    <x v="1"/>
    <s v="29/07"/>
    <d v="1899-12-30T18:09:10"/>
    <d v="1899-12-30T00:07:14"/>
    <x v="1"/>
    <x v="0"/>
    <x v="1"/>
  </r>
  <r>
    <x v="1"/>
    <s v="29/07"/>
    <d v="1899-12-30T18:14:21"/>
    <d v="1899-12-30T00:07:13"/>
    <x v="1"/>
    <x v="0"/>
    <x v="1"/>
  </r>
  <r>
    <x v="1"/>
    <s v="29/07"/>
    <d v="1899-12-30T18:19:22"/>
    <d v="1899-12-30T00:06:49"/>
    <x v="1"/>
    <x v="0"/>
    <x v="1"/>
  </r>
  <r>
    <x v="1"/>
    <s v="29/07"/>
    <d v="1899-12-30T18:24:28"/>
    <d v="1899-12-30T00:07:33"/>
    <x v="1"/>
    <x v="0"/>
    <x v="1"/>
  </r>
  <r>
    <x v="1"/>
    <s v="29/07"/>
    <d v="1899-12-30T18:29:39"/>
    <d v="1899-12-30T00:07:44"/>
    <x v="1"/>
    <x v="0"/>
    <x v="1"/>
  </r>
  <r>
    <x v="1"/>
    <s v="29/07"/>
    <d v="1899-12-30T18:34:40"/>
    <d v="1899-12-30T00:06:23"/>
    <x v="1"/>
    <x v="0"/>
    <x v="1"/>
  </r>
  <r>
    <x v="1"/>
    <s v="29/07"/>
    <d v="1899-12-30T18:40:00"/>
    <d v="1899-12-30T00:06:54"/>
    <x v="1"/>
    <x v="0"/>
    <x v="1"/>
  </r>
  <r>
    <x v="1"/>
    <s v="29/07"/>
    <d v="1899-12-30T18:45:13"/>
    <d v="1899-12-30T00:07:39"/>
    <x v="1"/>
    <x v="0"/>
    <x v="1"/>
  </r>
  <r>
    <x v="1"/>
    <s v="29/07"/>
    <d v="1899-12-30T18:50:19"/>
    <d v="1899-12-30T00:08:15"/>
    <x v="1"/>
    <x v="0"/>
    <x v="1"/>
  </r>
  <r>
    <x v="1"/>
    <s v="29/07"/>
    <d v="1899-12-30T18:55:35"/>
    <d v="1899-12-30T00:07:38"/>
    <x v="1"/>
    <x v="0"/>
    <x v="1"/>
  </r>
  <r>
    <x v="1"/>
    <s v="29/07"/>
    <d v="1899-12-30T19:00:45"/>
    <d v="1899-12-30T00:08:59"/>
    <x v="1"/>
    <x v="0"/>
    <x v="1"/>
  </r>
  <r>
    <x v="1"/>
    <s v="29/07"/>
    <d v="1899-12-30T19:05:51"/>
    <d v="1899-12-30T00:08:26"/>
    <x v="1"/>
    <x v="0"/>
    <x v="1"/>
  </r>
  <r>
    <x v="1"/>
    <s v="29/07"/>
    <d v="1899-12-30T19:11:15"/>
    <d v="1899-12-30T00:08:50"/>
    <x v="1"/>
    <x v="0"/>
    <x v="1"/>
  </r>
  <r>
    <x v="1"/>
    <s v="29/07"/>
    <d v="1899-12-30T19:16:15"/>
    <d v="1899-12-30T00:08:49"/>
    <x v="1"/>
    <x v="0"/>
    <x v="1"/>
  </r>
  <r>
    <x v="1"/>
    <s v="29/07"/>
    <d v="1899-12-30T19:21:26"/>
    <d v="1899-12-30T00:08:24"/>
    <x v="1"/>
    <x v="0"/>
    <x v="1"/>
  </r>
  <r>
    <x v="1"/>
    <s v="29/07"/>
    <d v="1899-12-30T19:26:38"/>
    <d v="1899-12-30T00:08:03"/>
    <x v="1"/>
    <x v="0"/>
    <x v="1"/>
  </r>
  <r>
    <x v="1"/>
    <s v="29/07"/>
    <d v="1899-12-30T19:32:11"/>
    <d v="1899-12-30T00:09:17"/>
    <x v="1"/>
    <x v="0"/>
    <x v="1"/>
  </r>
  <r>
    <x v="1"/>
    <s v="29/07"/>
    <d v="1899-12-30T19:37:26"/>
    <d v="1899-12-30T00:08:57"/>
    <x v="1"/>
    <x v="0"/>
    <x v="1"/>
  </r>
  <r>
    <x v="1"/>
    <s v="29/07"/>
    <d v="1899-12-30T19:42:37"/>
    <d v="1899-12-30T00:06:54"/>
    <x v="1"/>
    <x v="0"/>
    <x v="1"/>
  </r>
  <r>
    <x v="1"/>
    <s v="29/07"/>
    <d v="1899-12-30T19:47:46"/>
    <d v="1899-12-30T00:05:18"/>
    <x v="1"/>
    <x v="0"/>
    <x v="1"/>
  </r>
  <r>
    <x v="1"/>
    <s v="29/07"/>
    <d v="1899-12-30T19:52:52"/>
    <d v="1899-12-30T00:05:49"/>
    <x v="1"/>
    <x v="0"/>
    <x v="1"/>
  </r>
  <r>
    <x v="1"/>
    <s v="29/07"/>
    <d v="1899-12-30T19:57:58"/>
    <d v="1899-12-30T00:05:29"/>
    <x v="1"/>
    <x v="0"/>
    <x v="1"/>
  </r>
  <r>
    <x v="1"/>
    <s v="29/07"/>
    <d v="1899-12-30T20:03:14"/>
    <d v="1899-12-30T00:04:52"/>
    <x v="2"/>
    <x v="0"/>
    <x v="1"/>
  </r>
  <r>
    <x v="1"/>
    <s v="29/07"/>
    <d v="1899-12-30T20:08:24"/>
    <d v="1899-12-30T00:05:05"/>
    <x v="2"/>
    <x v="0"/>
    <x v="1"/>
  </r>
  <r>
    <x v="1"/>
    <s v="29/07"/>
    <d v="1899-12-30T20:13:25"/>
    <d v="1899-12-30T00:05:17"/>
    <x v="2"/>
    <x v="0"/>
    <x v="1"/>
  </r>
  <r>
    <x v="1"/>
    <s v="29/07"/>
    <d v="1899-12-30T20:18:26"/>
    <d v="1899-12-30T00:05:33"/>
    <x v="2"/>
    <x v="0"/>
    <x v="1"/>
  </r>
  <r>
    <x v="1"/>
    <s v="29/07"/>
    <d v="1899-12-30T20:23:36"/>
    <d v="1899-12-30T00:06:11"/>
    <x v="2"/>
    <x v="0"/>
    <x v="1"/>
  </r>
  <r>
    <x v="1"/>
    <s v="29/07"/>
    <d v="1899-12-30T20:28:41"/>
    <d v="1899-12-30T00:06:13"/>
    <x v="2"/>
    <x v="0"/>
    <x v="1"/>
  </r>
  <r>
    <x v="1"/>
    <s v="29/07"/>
    <d v="1899-12-30T20:34:14"/>
    <d v="1899-12-30T00:06:13"/>
    <x v="2"/>
    <x v="0"/>
    <x v="1"/>
  </r>
  <r>
    <x v="1"/>
    <s v="29/07"/>
    <d v="1899-12-30T20:39:24"/>
    <d v="1899-12-30T00:05:02"/>
    <x v="2"/>
    <x v="0"/>
    <x v="1"/>
  </r>
  <r>
    <x v="1"/>
    <s v="29/07"/>
    <d v="1899-12-30T20:44:30"/>
    <d v="1899-12-30T00:04:41"/>
    <x v="2"/>
    <x v="0"/>
    <x v="1"/>
  </r>
  <r>
    <x v="1"/>
    <s v="29/07"/>
    <d v="1899-12-30T20:49:32"/>
    <d v="1899-12-30T00:04:41"/>
    <x v="2"/>
    <x v="0"/>
    <x v="1"/>
  </r>
  <r>
    <x v="1"/>
    <s v="29/07"/>
    <d v="1899-12-30T20:54:36"/>
    <d v="1899-12-30T00:05:32"/>
    <x v="2"/>
    <x v="0"/>
    <x v="1"/>
  </r>
  <r>
    <x v="1"/>
    <s v="29/07"/>
    <d v="1899-12-30T20:59:45"/>
    <d v="1899-12-30T00:05:33"/>
    <x v="2"/>
    <x v="0"/>
    <x v="1"/>
  </r>
  <r>
    <x v="1"/>
    <s v="29/07"/>
    <d v="1899-12-30T21:04:46"/>
    <d v="1899-12-30T00:05:33"/>
    <x v="2"/>
    <x v="0"/>
    <x v="1"/>
  </r>
  <r>
    <x v="1"/>
    <s v="29/07"/>
    <d v="1899-12-30T21:09:51"/>
    <d v="1899-12-30T00:05:06"/>
    <x v="2"/>
    <x v="0"/>
    <x v="1"/>
  </r>
  <r>
    <x v="1"/>
    <s v="29/07"/>
    <d v="1899-12-30T21:15:15"/>
    <d v="1899-12-30T00:04:59"/>
    <x v="2"/>
    <x v="0"/>
    <x v="1"/>
  </r>
  <r>
    <x v="1"/>
    <s v="29/07"/>
    <d v="1899-12-30T21:20:20"/>
    <d v="1899-12-30T00:05:03"/>
    <x v="2"/>
    <x v="0"/>
    <x v="1"/>
  </r>
  <r>
    <x v="1"/>
    <s v="29/07"/>
    <d v="1899-12-30T21:25:35"/>
    <d v="1899-12-30T00:04:52"/>
    <x v="2"/>
    <x v="0"/>
    <x v="1"/>
  </r>
  <r>
    <x v="1"/>
    <s v="29/07"/>
    <d v="1899-12-30T21:30:44"/>
    <d v="1899-12-30T00:04:44"/>
    <x v="2"/>
    <x v="0"/>
    <x v="1"/>
  </r>
  <r>
    <x v="1"/>
    <s v="29/07"/>
    <d v="1899-12-30T21:35:46"/>
    <d v="1899-12-30T00:04:44"/>
    <x v="2"/>
    <x v="0"/>
    <x v="1"/>
  </r>
  <r>
    <x v="1"/>
    <s v="29/07"/>
    <d v="1899-12-30T21:41:00"/>
    <d v="1899-12-30T00:04:44"/>
    <x v="2"/>
    <x v="0"/>
    <x v="1"/>
  </r>
  <r>
    <x v="1"/>
    <s v="29/07"/>
    <d v="1899-12-30T21:46:01"/>
    <d v="1899-12-30T00:04:33"/>
    <x v="2"/>
    <x v="0"/>
    <x v="1"/>
  </r>
  <r>
    <x v="1"/>
    <s v="29/07"/>
    <d v="1899-12-30T21:51:14"/>
    <d v="1899-12-30T00:04:21"/>
    <x v="2"/>
    <x v="0"/>
    <x v="1"/>
  </r>
  <r>
    <x v="1"/>
    <s v="29/07"/>
    <d v="1899-12-30T21:56:23"/>
    <d v="1899-12-30T00:04:25"/>
    <x v="2"/>
    <x v="0"/>
    <x v="1"/>
  </r>
  <r>
    <x v="1"/>
    <s v="29/07"/>
    <d v="1899-12-30T22:01:35"/>
    <d v="1899-12-30T00:04:25"/>
    <x v="3"/>
    <x v="0"/>
    <x v="1"/>
  </r>
  <r>
    <x v="1"/>
    <s v="29/07"/>
    <d v="1899-12-30T22:06:37"/>
    <d v="1899-12-30T00:04:49"/>
    <x v="3"/>
    <x v="0"/>
    <x v="1"/>
  </r>
  <r>
    <x v="1"/>
    <s v="29/07"/>
    <d v="1899-12-30T22:11:49"/>
    <d v="1899-12-30T00:04:52"/>
    <x v="3"/>
    <x v="0"/>
    <x v="1"/>
  </r>
  <r>
    <x v="1"/>
    <s v="29/07"/>
    <d v="1899-12-30T22:17:12"/>
    <d v="1899-12-30T00:06:29"/>
    <x v="3"/>
    <x v="0"/>
    <x v="1"/>
  </r>
  <r>
    <x v="1"/>
    <s v="29/07"/>
    <d v="1899-12-30T22:22:23"/>
    <d v="1899-12-30T00:05:54"/>
    <x v="3"/>
    <x v="0"/>
    <x v="1"/>
  </r>
  <r>
    <x v="1"/>
    <s v="29/07"/>
    <d v="1899-12-30T22:27:31"/>
    <d v="1899-12-30T00:05:45"/>
    <x v="3"/>
    <x v="0"/>
    <x v="1"/>
  </r>
  <r>
    <x v="1"/>
    <s v="29/07"/>
    <d v="1899-12-30T22:32:50"/>
    <d v="1899-12-30T00:05:20"/>
    <x v="3"/>
    <x v="0"/>
    <x v="1"/>
  </r>
  <r>
    <x v="1"/>
    <s v="29/07"/>
    <d v="1899-12-30T22:38:19"/>
    <d v="1899-12-30T00:05:15"/>
    <x v="3"/>
    <x v="0"/>
    <x v="1"/>
  </r>
  <r>
    <x v="1"/>
    <s v="29/07"/>
    <d v="1899-12-30T22:43:35"/>
    <d v="1899-12-30T00:05:33"/>
    <x v="3"/>
    <x v="0"/>
    <x v="1"/>
  </r>
  <r>
    <x v="1"/>
    <s v="29/07"/>
    <d v="1899-12-30T22:49:01"/>
    <d v="1899-12-30T00:05:33"/>
    <x v="3"/>
    <x v="0"/>
    <x v="1"/>
  </r>
  <r>
    <x v="1"/>
    <s v="29/07"/>
    <d v="1899-12-30T22:54:05"/>
    <d v="1899-12-30T00:05:17"/>
    <x v="3"/>
    <x v="0"/>
    <x v="1"/>
  </r>
  <r>
    <x v="1"/>
    <s v="29/07"/>
    <d v="1899-12-30T22:59:22"/>
    <d v="1899-12-30T00:04:28"/>
    <x v="3"/>
    <x v="0"/>
    <x v="1"/>
  </r>
  <r>
    <x v="1"/>
    <s v="29/07"/>
    <d v="1899-12-30T23:04:23"/>
    <d v="1899-12-30T00:04:28"/>
    <x v="3"/>
    <x v="0"/>
    <x v="1"/>
  </r>
  <r>
    <x v="1"/>
    <s v="29/07"/>
    <d v="1899-12-30T23:09:34"/>
    <d v="1899-12-30T00:04:37"/>
    <x v="3"/>
    <x v="0"/>
    <x v="1"/>
  </r>
  <r>
    <x v="1"/>
    <s v="29/07"/>
    <d v="1899-12-30T23:14:41"/>
    <d v="1899-12-30T00:05:03"/>
    <x v="3"/>
    <x v="0"/>
    <x v="1"/>
  </r>
  <r>
    <x v="1"/>
    <s v="29/07"/>
    <d v="1899-12-30T23:20:00"/>
    <d v="1899-12-30T00:05:01"/>
    <x v="3"/>
    <x v="0"/>
    <x v="1"/>
  </r>
  <r>
    <x v="1"/>
    <s v="29/07"/>
    <d v="1899-12-30T23:25:00"/>
    <d v="1899-12-30T00:04:56"/>
    <x v="3"/>
    <x v="0"/>
    <x v="1"/>
  </r>
  <r>
    <x v="1"/>
    <s v="29/07"/>
    <d v="1899-12-30T23:30:10"/>
    <d v="1899-12-30T00:05:01"/>
    <x v="3"/>
    <x v="0"/>
    <x v="1"/>
  </r>
  <r>
    <x v="1"/>
    <s v="29/07"/>
    <d v="1899-12-30T23:35:16"/>
    <d v="1899-12-30T00:06:23"/>
    <x v="3"/>
    <x v="0"/>
    <x v="1"/>
  </r>
  <r>
    <x v="1"/>
    <s v="29/07"/>
    <d v="1899-12-30T23:40:24"/>
    <d v="1899-12-30T00:06:13"/>
    <x v="3"/>
    <x v="0"/>
    <x v="1"/>
  </r>
  <r>
    <x v="1"/>
    <s v="29/07"/>
    <d v="1899-12-30T23:45:34"/>
    <d v="1899-12-30T00:05:14"/>
    <x v="3"/>
    <x v="0"/>
    <x v="1"/>
  </r>
  <r>
    <x v="1"/>
    <s v="29/07"/>
    <d v="1899-12-30T23:50:46"/>
    <d v="1899-12-30T00:05:00"/>
    <x v="3"/>
    <x v="0"/>
    <x v="1"/>
  </r>
  <r>
    <x v="1"/>
    <s v="29/07"/>
    <d v="1899-12-30T23:55:47"/>
    <d v="1899-12-30T00:05:23"/>
    <x v="3"/>
    <x v="0"/>
    <x v="1"/>
  </r>
  <r>
    <x v="2"/>
    <s v="30/07"/>
    <d v="1899-12-30T00:01:03"/>
    <d v="1899-12-30T00:05:23"/>
    <x v="4"/>
    <x v="0"/>
    <x v="1"/>
  </r>
  <r>
    <x v="2"/>
    <s v="30/07"/>
    <d v="1899-12-30T00:06:26"/>
    <d v="1899-12-30T00:04:31"/>
    <x v="4"/>
    <x v="0"/>
    <x v="1"/>
  </r>
  <r>
    <x v="2"/>
    <s v="30/07"/>
    <d v="1899-12-30T00:11:32"/>
    <d v="1899-12-30T00:04:31"/>
    <x v="4"/>
    <x v="0"/>
    <x v="1"/>
  </r>
  <r>
    <x v="2"/>
    <s v="30/07"/>
    <d v="1899-12-30T00:16:37"/>
    <d v="1899-12-30T00:04:31"/>
    <x v="4"/>
    <x v="0"/>
    <x v="1"/>
  </r>
  <r>
    <x v="2"/>
    <s v="30/07"/>
    <d v="1899-12-30T00:21:50"/>
    <d v="1899-12-30T00:04:19"/>
    <x v="4"/>
    <x v="0"/>
    <x v="1"/>
  </r>
  <r>
    <x v="2"/>
    <s v="30/07"/>
    <d v="1899-12-30T00:27:13"/>
    <d v="1899-12-30T00:04:19"/>
    <x v="4"/>
    <x v="0"/>
    <x v="1"/>
  </r>
  <r>
    <x v="2"/>
    <s v="30/07"/>
    <d v="1899-12-30T00:32:29"/>
    <d v="1899-12-30T00:04:47"/>
    <x v="4"/>
    <x v="0"/>
    <x v="1"/>
  </r>
  <r>
    <x v="2"/>
    <s v="30/07"/>
    <d v="1899-12-30T00:37:33"/>
    <d v="1899-12-30T00:04:29"/>
    <x v="4"/>
    <x v="0"/>
    <x v="1"/>
  </r>
  <r>
    <x v="2"/>
    <s v="30/07"/>
    <d v="1899-12-30T00:42:39"/>
    <d v="1899-12-30T00:04:13"/>
    <x v="4"/>
    <x v="0"/>
    <x v="1"/>
  </r>
  <r>
    <x v="2"/>
    <s v="30/07"/>
    <d v="1899-12-30T00:47:47"/>
    <d v="1899-12-30T00:03:47"/>
    <x v="4"/>
    <x v="0"/>
    <x v="1"/>
  </r>
  <r>
    <x v="2"/>
    <s v="30/07"/>
    <d v="1899-12-30T00:52:54"/>
    <d v="1899-12-30T00:04:54"/>
    <x v="4"/>
    <x v="0"/>
    <x v="1"/>
  </r>
  <r>
    <x v="2"/>
    <s v="30/07"/>
    <d v="1899-12-30T00:58:10"/>
    <d v="1899-12-30T00:04:54"/>
    <x v="4"/>
    <x v="0"/>
    <x v="1"/>
  </r>
  <r>
    <x v="2"/>
    <s v="30/07"/>
    <d v="1899-12-30T01:03:13"/>
    <d v="1899-12-30T00:04:54"/>
    <x v="4"/>
    <x v="0"/>
    <x v="1"/>
  </r>
  <r>
    <x v="2"/>
    <s v="30/07"/>
    <d v="1899-12-30T01:08:20"/>
    <d v="1899-12-30T00:04:27"/>
    <x v="4"/>
    <x v="0"/>
    <x v="1"/>
  </r>
  <r>
    <x v="2"/>
    <s v="30/07"/>
    <d v="1899-12-30T01:13:24"/>
    <d v="1899-12-30T00:04:27"/>
    <x v="4"/>
    <x v="0"/>
    <x v="1"/>
  </r>
  <r>
    <x v="2"/>
    <s v="30/07"/>
    <d v="1899-12-30T01:18:26"/>
    <d v="1899-12-30T00:04:27"/>
    <x v="4"/>
    <x v="0"/>
    <x v="1"/>
  </r>
  <r>
    <x v="2"/>
    <s v="30/07"/>
    <d v="1899-12-30T01:23:39"/>
    <d v="1899-12-30T00:04:04"/>
    <x v="4"/>
    <x v="0"/>
    <x v="1"/>
  </r>
  <r>
    <x v="2"/>
    <s v="30/07"/>
    <d v="1899-12-30T01:28:45"/>
    <d v="1899-12-30T00:04:04"/>
    <x v="4"/>
    <x v="0"/>
    <x v="1"/>
  </r>
  <r>
    <x v="2"/>
    <s v="30/07"/>
    <d v="1899-12-30T01:34:00"/>
    <d v="1899-12-30T00:04:04"/>
    <x v="4"/>
    <x v="0"/>
    <x v="1"/>
  </r>
  <r>
    <x v="2"/>
    <s v="30/07"/>
    <d v="1899-12-30T01:39:09"/>
    <d v="1899-12-30T00:04:04"/>
    <x v="4"/>
    <x v="0"/>
    <x v="1"/>
  </r>
  <r>
    <x v="2"/>
    <s v="30/07"/>
    <d v="1899-12-30T01:44:20"/>
    <d v="1899-12-30T00:04:04"/>
    <x v="4"/>
    <x v="0"/>
    <x v="1"/>
  </r>
  <r>
    <x v="2"/>
    <s v="30/07"/>
    <d v="1899-12-30T01:49:30"/>
    <d v="1899-12-30T00:04:04"/>
    <x v="4"/>
    <x v="0"/>
    <x v="1"/>
  </r>
  <r>
    <x v="2"/>
    <s v="30/07"/>
    <d v="1899-12-30T01:54:34"/>
    <d v="1899-12-30T00:04:19"/>
    <x v="4"/>
    <x v="0"/>
    <x v="1"/>
  </r>
  <r>
    <x v="2"/>
    <s v="30/07"/>
    <d v="1899-12-30T01:59:42"/>
    <d v="1899-12-30T00:04:19"/>
    <x v="4"/>
    <x v="0"/>
    <x v="1"/>
  </r>
  <r>
    <x v="2"/>
    <s v="30/07"/>
    <d v="1899-12-30T02:04:43"/>
    <d v="1899-12-30T00:04:19"/>
    <x v="5"/>
    <x v="0"/>
    <x v="1"/>
  </r>
  <r>
    <x v="2"/>
    <s v="30/07"/>
    <d v="1899-12-30T02:09:56"/>
    <d v="1899-12-30T00:04:22"/>
    <x v="5"/>
    <x v="0"/>
    <x v="1"/>
  </r>
  <r>
    <x v="2"/>
    <s v="30/07"/>
    <d v="1899-12-30T02:15:01"/>
    <d v="1899-12-30T00:04:22"/>
    <x v="5"/>
    <x v="0"/>
    <x v="1"/>
  </r>
  <r>
    <x v="2"/>
    <s v="30/07"/>
    <d v="1899-12-30T02:20:18"/>
    <d v="1899-12-30T00:04:22"/>
    <x v="5"/>
    <x v="0"/>
    <x v="1"/>
  </r>
  <r>
    <x v="2"/>
    <s v="30/07"/>
    <d v="1899-12-30T02:25:19"/>
    <d v="1899-12-30T00:04:44"/>
    <x v="5"/>
    <x v="0"/>
    <x v="1"/>
  </r>
  <r>
    <x v="2"/>
    <s v="30/07"/>
    <d v="1899-12-30T02:30:25"/>
    <d v="1899-12-30T00:04:44"/>
    <x v="5"/>
    <x v="0"/>
    <x v="1"/>
  </r>
  <r>
    <x v="2"/>
    <s v="30/07"/>
    <d v="1899-12-30T02:35:31"/>
    <d v="1899-12-30T00:04:44"/>
    <x v="5"/>
    <x v="0"/>
    <x v="1"/>
  </r>
  <r>
    <x v="2"/>
    <s v="30/07"/>
    <d v="1899-12-30T02:40:33"/>
    <d v="1899-12-30T00:05:28"/>
    <x v="5"/>
    <x v="0"/>
    <x v="1"/>
  </r>
  <r>
    <x v="2"/>
    <s v="30/07"/>
    <d v="1899-12-30T02:45:38"/>
    <d v="1899-12-30T00:05:28"/>
    <x v="5"/>
    <x v="0"/>
    <x v="1"/>
  </r>
  <r>
    <x v="2"/>
    <s v="30/07"/>
    <d v="1899-12-30T02:51:02"/>
    <d v="1899-12-30T00:05:23"/>
    <x v="5"/>
    <x v="0"/>
    <x v="1"/>
  </r>
  <r>
    <x v="2"/>
    <s v="30/07"/>
    <d v="1899-12-30T02:59:18"/>
    <d v="1899-12-30T00:04:42"/>
    <x v="5"/>
    <x v="0"/>
    <x v="1"/>
  </r>
  <r>
    <x v="2"/>
    <s v="30/07"/>
    <d v="1899-12-30T03:04:24"/>
    <d v="1899-12-30T00:04:29"/>
    <x v="5"/>
    <x v="0"/>
    <x v="1"/>
  </r>
  <r>
    <x v="2"/>
    <s v="30/07"/>
    <d v="1899-12-30T03:09:35"/>
    <d v="1899-12-30T00:04:44"/>
    <x v="5"/>
    <x v="0"/>
    <x v="1"/>
  </r>
  <r>
    <x v="2"/>
    <s v="30/07"/>
    <d v="1899-12-30T03:14:42"/>
    <d v="1899-12-30T00:04:44"/>
    <x v="5"/>
    <x v="0"/>
    <x v="1"/>
  </r>
  <r>
    <x v="2"/>
    <s v="30/07"/>
    <d v="1899-12-30T03:20:02"/>
    <d v="1899-12-30T00:04:44"/>
    <x v="5"/>
    <x v="0"/>
    <x v="1"/>
  </r>
  <r>
    <x v="2"/>
    <s v="30/07"/>
    <d v="1899-12-30T03:25:08"/>
    <d v="1899-12-30T00:05:40"/>
    <x v="5"/>
    <x v="0"/>
    <x v="1"/>
  </r>
  <r>
    <x v="2"/>
    <s v="30/07"/>
    <d v="1899-12-30T03:30:10"/>
    <d v="1899-12-30T00:05:40"/>
    <x v="5"/>
    <x v="0"/>
    <x v="1"/>
  </r>
  <r>
    <x v="2"/>
    <s v="30/07"/>
    <d v="1899-12-30T03:35:24"/>
    <d v="1899-12-30T00:04:34"/>
    <x v="5"/>
    <x v="0"/>
    <x v="1"/>
  </r>
  <r>
    <x v="2"/>
    <s v="30/07"/>
    <d v="1899-12-30T03:40:33"/>
    <d v="1899-12-30T00:04:34"/>
    <x v="5"/>
    <x v="0"/>
    <x v="1"/>
  </r>
  <r>
    <x v="2"/>
    <s v="30/07"/>
    <d v="1899-12-30T03:45:43"/>
    <d v="1899-12-30T00:04:34"/>
    <x v="5"/>
    <x v="0"/>
    <x v="1"/>
  </r>
  <r>
    <x v="2"/>
    <s v="30/07"/>
    <d v="1899-12-30T03:50:46"/>
    <d v="1899-12-30T00:05:04"/>
    <x v="5"/>
    <x v="0"/>
    <x v="1"/>
  </r>
  <r>
    <x v="2"/>
    <s v="30/07"/>
    <d v="1899-12-30T03:55:56"/>
    <d v="1899-12-30T00:05:04"/>
    <x v="5"/>
    <x v="0"/>
    <x v="1"/>
  </r>
  <r>
    <x v="2"/>
    <s v="30/07"/>
    <d v="1899-12-30T04:01:08"/>
    <d v="1899-12-30T00:05:04"/>
    <x v="6"/>
    <x v="0"/>
    <x v="1"/>
  </r>
  <r>
    <x v="2"/>
    <s v="30/07"/>
    <d v="1899-12-30T04:06:16"/>
    <d v="1899-12-30T00:04:14"/>
    <x v="6"/>
    <x v="0"/>
    <x v="1"/>
  </r>
  <r>
    <x v="2"/>
    <s v="30/07"/>
    <d v="1899-12-30T04:11:20"/>
    <d v="1899-12-30T00:04:14"/>
    <x v="6"/>
    <x v="0"/>
    <x v="1"/>
  </r>
  <r>
    <x v="2"/>
    <s v="30/07"/>
    <d v="1899-12-30T04:16:32"/>
    <d v="1899-12-30T00:04:14"/>
    <x v="6"/>
    <x v="0"/>
    <x v="1"/>
  </r>
  <r>
    <x v="2"/>
    <s v="30/07"/>
    <d v="1899-12-30T04:21:37"/>
    <d v="1899-12-30T00:04:16"/>
    <x v="6"/>
    <x v="0"/>
    <x v="1"/>
  </r>
  <r>
    <x v="2"/>
    <s v="30/07"/>
    <d v="1899-12-30T04:26:42"/>
    <d v="1899-12-30T00:04:16"/>
    <x v="6"/>
    <x v="0"/>
    <x v="1"/>
  </r>
  <r>
    <x v="2"/>
    <s v="30/07"/>
    <d v="1899-12-30T04:31:50"/>
    <d v="1899-12-30T00:04:16"/>
    <x v="6"/>
    <x v="0"/>
    <x v="1"/>
  </r>
  <r>
    <x v="2"/>
    <s v="30/07"/>
    <d v="1899-12-30T04:37:01"/>
    <d v="1899-12-30T00:04:19"/>
    <x v="6"/>
    <x v="0"/>
    <x v="1"/>
  </r>
  <r>
    <x v="2"/>
    <s v="30/07"/>
    <d v="1899-12-30T04:42:11"/>
    <d v="1899-12-30T00:04:20"/>
    <x v="6"/>
    <x v="0"/>
    <x v="1"/>
  </r>
  <r>
    <x v="2"/>
    <s v="30/07"/>
    <d v="1899-12-30T04:47:15"/>
    <d v="1899-12-30T00:04:20"/>
    <x v="6"/>
    <x v="0"/>
    <x v="1"/>
  </r>
  <r>
    <x v="2"/>
    <s v="30/07"/>
    <d v="1899-12-30T04:52:19"/>
    <d v="1899-12-30T00:04:20"/>
    <x v="6"/>
    <x v="0"/>
    <x v="1"/>
  </r>
  <r>
    <x v="2"/>
    <s v="30/07"/>
    <d v="1899-12-30T04:57:26"/>
    <d v="1899-12-30T00:04:17"/>
    <x v="6"/>
    <x v="0"/>
    <x v="1"/>
  </r>
  <r>
    <x v="2"/>
    <s v="30/07"/>
    <d v="1899-12-30T05:02:30"/>
    <d v="1899-12-30T00:04:17"/>
    <x v="6"/>
    <x v="0"/>
    <x v="1"/>
  </r>
  <r>
    <x v="2"/>
    <s v="30/07"/>
    <d v="1899-12-30T05:07:36"/>
    <d v="1899-12-30T00:04:34"/>
    <x v="6"/>
    <x v="0"/>
    <x v="1"/>
  </r>
  <r>
    <x v="2"/>
    <s v="30/07"/>
    <d v="1899-12-30T05:12:42"/>
    <d v="1899-12-30T00:04:30"/>
    <x v="6"/>
    <x v="0"/>
    <x v="1"/>
  </r>
  <r>
    <x v="2"/>
    <s v="30/07"/>
    <d v="1899-12-30T05:18:13"/>
    <d v="1899-12-30T00:04:30"/>
    <x v="6"/>
    <x v="0"/>
    <x v="1"/>
  </r>
  <r>
    <x v="2"/>
    <s v="30/07"/>
    <d v="1899-12-30T05:23:19"/>
    <d v="1899-12-30T00:04:13"/>
    <x v="6"/>
    <x v="0"/>
    <x v="1"/>
  </r>
  <r>
    <x v="2"/>
    <s v="30/07"/>
    <d v="1899-12-30T05:28:22"/>
    <d v="1899-12-30T00:04:13"/>
    <x v="6"/>
    <x v="0"/>
    <x v="1"/>
  </r>
  <r>
    <x v="2"/>
    <s v="30/07"/>
    <d v="1899-12-30T05:33:33"/>
    <d v="1899-12-30T00:04:13"/>
    <x v="6"/>
    <x v="0"/>
    <x v="1"/>
  </r>
  <r>
    <x v="2"/>
    <s v="30/07"/>
    <d v="1899-12-30T05:38:38"/>
    <d v="1899-12-30T00:04:40"/>
    <x v="6"/>
    <x v="0"/>
    <x v="1"/>
  </r>
  <r>
    <x v="2"/>
    <s v="30/07"/>
    <d v="1899-12-30T05:43:46"/>
    <d v="1899-12-30T00:04:39"/>
    <x v="6"/>
    <x v="0"/>
    <x v="1"/>
  </r>
  <r>
    <x v="2"/>
    <s v="30/07"/>
    <d v="1899-12-30T05:48:52"/>
    <d v="1899-12-30T00:04:21"/>
    <x v="6"/>
    <x v="0"/>
    <x v="1"/>
  </r>
  <r>
    <x v="2"/>
    <s v="30/07"/>
    <d v="1899-12-30T05:54:02"/>
    <d v="1899-12-30T00:05:17"/>
    <x v="6"/>
    <x v="0"/>
    <x v="1"/>
  </r>
  <r>
    <x v="2"/>
    <s v="30/07"/>
    <d v="1899-12-30T05:59:17"/>
    <d v="1899-12-30T00:05:17"/>
    <x v="6"/>
    <x v="0"/>
    <x v="1"/>
  </r>
  <r>
    <x v="2"/>
    <s v="30/07"/>
    <d v="1899-12-30T06:04:24"/>
    <d v="1899-12-30T00:05:17"/>
    <x v="7"/>
    <x v="0"/>
    <x v="1"/>
  </r>
  <r>
    <x v="2"/>
    <s v="30/07"/>
    <d v="1899-12-30T06:09:27"/>
    <d v="1899-12-30T00:04:15"/>
    <x v="7"/>
    <x v="0"/>
    <x v="1"/>
  </r>
  <r>
    <x v="2"/>
    <s v="30/07"/>
    <d v="1899-12-30T06:14:36"/>
    <d v="1899-12-30T00:04:28"/>
    <x v="7"/>
    <x v="0"/>
    <x v="1"/>
  </r>
  <r>
    <x v="2"/>
    <s v="30/07"/>
    <d v="1899-12-30T06:19:49"/>
    <d v="1899-12-30T00:05:19"/>
    <x v="7"/>
    <x v="0"/>
    <x v="1"/>
  </r>
  <r>
    <x v="2"/>
    <s v="30/07"/>
    <d v="1899-12-30T06:24:54"/>
    <d v="1899-12-30T00:05:19"/>
    <x v="7"/>
    <x v="0"/>
    <x v="1"/>
  </r>
  <r>
    <x v="2"/>
    <s v="30/07"/>
    <d v="1899-12-30T06:30:04"/>
    <d v="1899-12-30T00:05:17"/>
    <x v="7"/>
    <x v="0"/>
    <x v="1"/>
  </r>
  <r>
    <x v="2"/>
    <s v="30/07"/>
    <d v="1899-12-30T06:35:09"/>
    <d v="1899-12-30T00:04:28"/>
    <x v="7"/>
    <x v="0"/>
    <x v="1"/>
  </r>
  <r>
    <x v="2"/>
    <s v="30/07"/>
    <d v="1899-12-30T06:40:15"/>
    <d v="1899-12-30T00:04:28"/>
    <x v="7"/>
    <x v="0"/>
    <x v="1"/>
  </r>
  <r>
    <x v="2"/>
    <s v="30/07"/>
    <d v="1899-12-30T06:45:39"/>
    <d v="1899-12-30T00:04:28"/>
    <x v="7"/>
    <x v="0"/>
    <x v="1"/>
  </r>
  <r>
    <x v="2"/>
    <s v="30/07"/>
    <d v="1899-12-30T06:50:57"/>
    <d v="1899-12-30T00:04:49"/>
    <x v="7"/>
    <x v="0"/>
    <x v="1"/>
  </r>
  <r>
    <x v="2"/>
    <s v="30/07"/>
    <d v="1899-12-30T06:56:19"/>
    <d v="1899-12-30T00:04:49"/>
    <x v="7"/>
    <x v="0"/>
    <x v="1"/>
  </r>
  <r>
    <x v="2"/>
    <s v="30/07"/>
    <d v="1899-12-30T07:01:30"/>
    <d v="1899-12-30T00:05:26"/>
    <x v="7"/>
    <x v="0"/>
    <x v="1"/>
  </r>
  <r>
    <x v="2"/>
    <s v="30/07"/>
    <d v="1899-12-30T07:06:31"/>
    <d v="1899-12-30T00:05:41"/>
    <x v="7"/>
    <x v="0"/>
    <x v="1"/>
  </r>
  <r>
    <x v="2"/>
    <s v="30/07"/>
    <d v="1899-12-30T07:11:41"/>
    <d v="1899-12-30T00:05:48"/>
    <x v="7"/>
    <x v="0"/>
    <x v="1"/>
  </r>
  <r>
    <x v="2"/>
    <s v="30/07"/>
    <d v="1899-12-30T07:16:48"/>
    <d v="1899-12-30T00:05:33"/>
    <x v="7"/>
    <x v="0"/>
    <x v="1"/>
  </r>
  <r>
    <x v="2"/>
    <s v="30/07"/>
    <d v="1899-12-30T07:22:05"/>
    <d v="1899-12-30T00:05:48"/>
    <x v="7"/>
    <x v="0"/>
    <x v="1"/>
  </r>
  <r>
    <x v="2"/>
    <s v="30/07"/>
    <d v="1899-12-30T07:27:24"/>
    <d v="1899-12-30T00:06:25"/>
    <x v="7"/>
    <x v="0"/>
    <x v="1"/>
  </r>
  <r>
    <x v="2"/>
    <s v="30/07"/>
    <d v="1899-12-30T07:32:35"/>
    <d v="1899-12-30T00:06:04"/>
    <x v="7"/>
    <x v="0"/>
    <x v="1"/>
  </r>
  <r>
    <x v="2"/>
    <s v="30/07"/>
    <d v="1899-12-30T07:37:37"/>
    <d v="1899-12-30T00:06:22"/>
    <x v="7"/>
    <x v="0"/>
    <x v="1"/>
  </r>
  <r>
    <x v="2"/>
    <s v="30/07"/>
    <d v="1899-12-30T07:42:37"/>
    <d v="1899-12-30T00:05:40"/>
    <x v="7"/>
    <x v="0"/>
    <x v="1"/>
  </r>
  <r>
    <x v="2"/>
    <s v="30/07"/>
    <d v="1899-12-30T07:47:52"/>
    <d v="1899-12-30T00:05:37"/>
    <x v="7"/>
    <x v="0"/>
    <x v="1"/>
  </r>
  <r>
    <x v="2"/>
    <s v="30/07"/>
    <d v="1899-12-30T07:53:00"/>
    <d v="1899-12-30T00:05:41"/>
    <x v="7"/>
    <x v="0"/>
    <x v="1"/>
  </r>
  <r>
    <x v="2"/>
    <s v="30/07"/>
    <d v="1899-12-30T07:58:03"/>
    <d v="1899-12-30T00:05:47"/>
    <x v="7"/>
    <x v="0"/>
    <x v="1"/>
  </r>
  <r>
    <x v="2"/>
    <s v="30/07"/>
    <d v="1899-12-30T08:03:24"/>
    <d v="1899-12-30T00:05:50"/>
    <x v="8"/>
    <x v="0"/>
    <x v="1"/>
  </r>
  <r>
    <x v="2"/>
    <s v="30/07"/>
    <d v="1899-12-30T08:08:25"/>
    <d v="1899-12-30T00:06:10"/>
    <x v="8"/>
    <x v="0"/>
    <x v="1"/>
  </r>
  <r>
    <x v="2"/>
    <s v="30/07"/>
    <d v="1899-12-30T08:13:35"/>
    <d v="1899-12-30T00:06:25"/>
    <x v="8"/>
    <x v="0"/>
    <x v="1"/>
  </r>
  <r>
    <x v="2"/>
    <s v="30/07"/>
    <d v="1899-12-30T08:18:44"/>
    <d v="1899-12-30T00:06:36"/>
    <x v="8"/>
    <x v="0"/>
    <x v="1"/>
  </r>
  <r>
    <x v="2"/>
    <s v="30/07"/>
    <d v="1899-12-30T08:24:10"/>
    <d v="1899-12-30T00:07:34"/>
    <x v="8"/>
    <x v="0"/>
    <x v="1"/>
  </r>
  <r>
    <x v="2"/>
    <s v="30/07"/>
    <d v="1899-12-30T08:29:23"/>
    <d v="1899-12-30T00:05:15"/>
    <x v="8"/>
    <x v="0"/>
    <x v="1"/>
  </r>
  <r>
    <x v="2"/>
    <s v="30/07"/>
    <d v="1899-12-30T08:34:34"/>
    <d v="1899-12-30T00:07:24"/>
    <x v="8"/>
    <x v="0"/>
    <x v="1"/>
  </r>
  <r>
    <x v="2"/>
    <s v="30/07"/>
    <d v="1899-12-30T08:39:38"/>
    <d v="1899-12-30T00:07:20"/>
    <x v="8"/>
    <x v="0"/>
    <x v="1"/>
  </r>
  <r>
    <x v="2"/>
    <s v="30/07"/>
    <d v="1899-12-30T08:44:41"/>
    <d v="1899-12-30T00:06:34"/>
    <x v="8"/>
    <x v="0"/>
    <x v="1"/>
  </r>
  <r>
    <x v="2"/>
    <s v="30/07"/>
    <d v="1899-12-30T08:49:51"/>
    <d v="1899-12-30T00:06:10"/>
    <x v="8"/>
    <x v="0"/>
    <x v="1"/>
  </r>
  <r>
    <x v="2"/>
    <s v="30/07"/>
    <d v="1899-12-30T08:54:54"/>
    <d v="1899-12-30T00:05:57"/>
    <x v="8"/>
    <x v="0"/>
    <x v="1"/>
  </r>
  <r>
    <x v="2"/>
    <s v="30/07"/>
    <d v="1899-12-30T09:00:00"/>
    <d v="1899-12-30T00:06:15"/>
    <x v="8"/>
    <x v="0"/>
    <x v="1"/>
  </r>
  <r>
    <x v="2"/>
    <s v="30/07"/>
    <d v="1899-12-30T09:05:13"/>
    <d v="1899-12-30T00:05:59"/>
    <x v="8"/>
    <x v="0"/>
    <x v="1"/>
  </r>
  <r>
    <x v="2"/>
    <s v="30/07"/>
    <d v="1899-12-30T09:10:25"/>
    <d v="1899-12-30T00:06:11"/>
    <x v="8"/>
    <x v="0"/>
    <x v="1"/>
  </r>
  <r>
    <x v="2"/>
    <s v="30/07"/>
    <d v="1899-12-30T09:15:31"/>
    <d v="1899-12-30T00:06:02"/>
    <x v="8"/>
    <x v="0"/>
    <x v="1"/>
  </r>
  <r>
    <x v="2"/>
    <s v="30/07"/>
    <d v="1899-12-30T09:20:40"/>
    <d v="1899-12-30T00:05:31"/>
    <x v="8"/>
    <x v="0"/>
    <x v="1"/>
  </r>
  <r>
    <x v="2"/>
    <s v="30/07"/>
    <d v="1899-12-30T09:25:45"/>
    <d v="1899-12-30T00:05:48"/>
    <x v="8"/>
    <x v="0"/>
    <x v="1"/>
  </r>
  <r>
    <x v="2"/>
    <s v="30/07"/>
    <d v="1899-12-30T09:30:52"/>
    <d v="1899-12-30T00:05:58"/>
    <x v="8"/>
    <x v="0"/>
    <x v="1"/>
  </r>
  <r>
    <x v="2"/>
    <s v="30/07"/>
    <d v="1899-12-30T09:35:56"/>
    <d v="1899-12-30T00:06:44"/>
    <x v="8"/>
    <x v="0"/>
    <x v="1"/>
  </r>
  <r>
    <x v="2"/>
    <s v="30/07"/>
    <d v="1899-12-30T09:41:04"/>
    <d v="1899-12-30T00:06:20"/>
    <x v="8"/>
    <x v="0"/>
    <x v="1"/>
  </r>
  <r>
    <x v="2"/>
    <s v="30/07"/>
    <d v="1899-12-30T09:46:16"/>
    <d v="1899-12-30T00:05:58"/>
    <x v="8"/>
    <x v="0"/>
    <x v="1"/>
  </r>
  <r>
    <x v="2"/>
    <s v="30/07"/>
    <d v="1899-12-30T09:51:22"/>
    <d v="1899-12-30T00:07:08"/>
    <x v="8"/>
    <x v="0"/>
    <x v="1"/>
  </r>
  <r>
    <x v="2"/>
    <s v="30/07"/>
    <d v="1899-12-30T09:56:26"/>
    <d v="1899-12-30T00:07:35"/>
    <x v="8"/>
    <x v="0"/>
    <x v="1"/>
  </r>
  <r>
    <x v="2"/>
    <s v="30/07"/>
    <d v="1899-12-30T10:01:42"/>
    <d v="1899-12-30T00:07:18"/>
    <x v="9"/>
    <x v="0"/>
    <x v="1"/>
  </r>
  <r>
    <x v="2"/>
    <s v="30/07"/>
    <d v="1899-12-30T10:06:50"/>
    <d v="1899-12-30T00:06:11"/>
    <x v="9"/>
    <x v="0"/>
    <x v="1"/>
  </r>
  <r>
    <x v="2"/>
    <s v="30/07"/>
    <d v="1899-12-30T10:11:59"/>
    <d v="1899-12-30T00:06:00"/>
    <x v="9"/>
    <x v="0"/>
    <x v="1"/>
  </r>
  <r>
    <x v="2"/>
    <s v="30/07"/>
    <d v="1899-12-30T10:17:22"/>
    <d v="1899-12-30T00:06:38"/>
    <x v="9"/>
    <x v="0"/>
    <x v="1"/>
  </r>
  <r>
    <x v="2"/>
    <s v="30/07"/>
    <d v="1899-12-30T10:22:37"/>
    <d v="1899-12-30T00:06:25"/>
    <x v="9"/>
    <x v="0"/>
    <x v="1"/>
  </r>
  <r>
    <x v="2"/>
    <s v="30/07"/>
    <d v="1899-12-30T10:28:01"/>
    <d v="1899-12-30T00:06:23"/>
    <x v="9"/>
    <x v="0"/>
    <x v="1"/>
  </r>
  <r>
    <x v="2"/>
    <s v="30/07"/>
    <d v="1899-12-30T10:33:12"/>
    <d v="1899-12-30T00:06:36"/>
    <x v="9"/>
    <x v="0"/>
    <x v="1"/>
  </r>
  <r>
    <x v="2"/>
    <s v="30/07"/>
    <d v="1899-12-30T10:38:14"/>
    <d v="1899-12-30T00:06:19"/>
    <x v="9"/>
    <x v="0"/>
    <x v="1"/>
  </r>
  <r>
    <x v="2"/>
    <s v="30/07"/>
    <d v="1899-12-30T10:43:26"/>
    <d v="1899-12-30T00:06:21"/>
    <x v="9"/>
    <x v="0"/>
    <x v="1"/>
  </r>
  <r>
    <x v="2"/>
    <s v="30/07"/>
    <d v="1899-12-30T10:48:36"/>
    <d v="1899-12-30T00:06:21"/>
    <x v="9"/>
    <x v="0"/>
    <x v="1"/>
  </r>
  <r>
    <x v="2"/>
    <s v="30/07"/>
    <d v="1899-12-30T10:53:45"/>
    <d v="1899-12-30T00:06:40"/>
    <x v="9"/>
    <x v="0"/>
    <x v="1"/>
  </r>
  <r>
    <x v="2"/>
    <s v="30/07"/>
    <d v="1899-12-30T10:58:47"/>
    <d v="1899-12-30T00:06:53"/>
    <x v="9"/>
    <x v="0"/>
    <x v="1"/>
  </r>
  <r>
    <x v="2"/>
    <s v="30/07"/>
    <d v="1899-12-30T11:04:02"/>
    <d v="1899-12-30T00:06:34"/>
    <x v="9"/>
    <x v="0"/>
    <x v="1"/>
  </r>
  <r>
    <x v="2"/>
    <s v="30/07"/>
    <d v="1899-12-30T11:09:11"/>
    <d v="1899-12-30T00:06:36"/>
    <x v="9"/>
    <x v="0"/>
    <x v="1"/>
  </r>
  <r>
    <x v="2"/>
    <s v="30/07"/>
    <d v="1899-12-30T11:14:22"/>
    <d v="1899-12-30T00:06:22"/>
    <x v="9"/>
    <x v="0"/>
    <x v="1"/>
  </r>
  <r>
    <x v="2"/>
    <s v="30/07"/>
    <d v="1899-12-30T11:19:29"/>
    <d v="1899-12-30T00:06:27"/>
    <x v="9"/>
    <x v="0"/>
    <x v="1"/>
  </r>
  <r>
    <x v="2"/>
    <s v="30/07"/>
    <d v="1899-12-30T11:24:38"/>
    <d v="1899-12-30T00:06:21"/>
    <x v="9"/>
    <x v="0"/>
    <x v="1"/>
  </r>
  <r>
    <x v="2"/>
    <s v="30/07"/>
    <d v="1899-12-30T11:30:08"/>
    <d v="1899-12-30T00:06:13"/>
    <x v="9"/>
    <x v="0"/>
    <x v="1"/>
  </r>
  <r>
    <x v="2"/>
    <s v="30/07"/>
    <d v="1899-12-30T11:35:09"/>
    <d v="1899-12-30T00:06:19"/>
    <x v="9"/>
    <x v="0"/>
    <x v="1"/>
  </r>
  <r>
    <x v="2"/>
    <s v="30/07"/>
    <d v="1899-12-30T11:40:12"/>
    <d v="1899-12-30T00:05:44"/>
    <x v="9"/>
    <x v="0"/>
    <x v="1"/>
  </r>
  <r>
    <x v="2"/>
    <s v="30/07"/>
    <d v="1899-12-30T11:45:20"/>
    <d v="1899-12-30T00:06:44"/>
    <x v="9"/>
    <x v="0"/>
    <x v="1"/>
  </r>
  <r>
    <x v="2"/>
    <s v="30/07"/>
    <d v="1899-12-30T11:50:27"/>
    <d v="1899-12-30T00:06:55"/>
    <x v="9"/>
    <x v="0"/>
    <x v="1"/>
  </r>
  <r>
    <x v="2"/>
    <s v="30/07"/>
    <d v="1899-12-30T11:55:36"/>
    <d v="1899-12-30T00:06:12"/>
    <x v="9"/>
    <x v="0"/>
    <x v="1"/>
  </r>
  <r>
    <x v="2"/>
    <s v="30/07"/>
    <d v="1899-12-30T12:00:37"/>
    <d v="1899-12-30T00:06:37"/>
    <x v="10"/>
    <x v="0"/>
    <x v="1"/>
  </r>
  <r>
    <x v="2"/>
    <s v="30/07"/>
    <d v="1899-12-30T12:05:41"/>
    <d v="1899-12-30T00:06:27"/>
    <x v="10"/>
    <x v="0"/>
    <x v="1"/>
  </r>
  <r>
    <x v="2"/>
    <s v="30/07"/>
    <d v="1899-12-30T12:11:13"/>
    <d v="1899-12-30T00:06:31"/>
    <x v="10"/>
    <x v="0"/>
    <x v="1"/>
  </r>
  <r>
    <x v="2"/>
    <s v="30/07"/>
    <d v="1899-12-30T12:16:29"/>
    <d v="1899-12-30T00:05:51"/>
    <x v="10"/>
    <x v="0"/>
    <x v="1"/>
  </r>
  <r>
    <x v="2"/>
    <s v="30/07"/>
    <d v="1899-12-30T12:21:33"/>
    <d v="1899-12-30T00:07:00"/>
    <x v="10"/>
    <x v="0"/>
    <x v="1"/>
  </r>
  <r>
    <x v="2"/>
    <s v="30/07"/>
    <d v="1899-12-30T12:26:45"/>
    <d v="1899-12-30T00:06:55"/>
    <x v="10"/>
    <x v="0"/>
    <x v="1"/>
  </r>
  <r>
    <x v="2"/>
    <s v="30/07"/>
    <d v="1899-12-30T12:31:48"/>
    <d v="1899-12-30T00:05:57"/>
    <x v="10"/>
    <x v="0"/>
    <x v="1"/>
  </r>
  <r>
    <x v="2"/>
    <s v="30/07"/>
    <d v="1899-12-30T12:36:54"/>
    <d v="1899-12-30T00:05:49"/>
    <x v="10"/>
    <x v="0"/>
    <x v="1"/>
  </r>
  <r>
    <x v="2"/>
    <s v="30/07"/>
    <d v="1899-12-30T12:41:57"/>
    <d v="1899-12-30T00:12:16"/>
    <x v="10"/>
    <x v="0"/>
    <x v="1"/>
  </r>
  <r>
    <x v="2"/>
    <s v="30/07"/>
    <d v="1899-12-30T12:47:14"/>
    <d v="1899-12-30T00:12:18"/>
    <x v="10"/>
    <x v="0"/>
    <x v="1"/>
  </r>
  <r>
    <x v="2"/>
    <s v="30/07"/>
    <d v="1899-12-30T12:52:18"/>
    <d v="1899-12-30T00:12:14"/>
    <x v="10"/>
    <x v="0"/>
    <x v="1"/>
  </r>
  <r>
    <x v="2"/>
    <s v="30/07"/>
    <d v="1899-12-30T12:57:24"/>
    <d v="1899-12-30T00:05:43"/>
    <x v="10"/>
    <x v="0"/>
    <x v="1"/>
  </r>
  <r>
    <x v="2"/>
    <s v="30/07"/>
    <d v="1899-12-30T13:02:47"/>
    <d v="1899-12-30T00:05:54"/>
    <x v="10"/>
    <x v="0"/>
    <x v="1"/>
  </r>
  <r>
    <x v="2"/>
    <s v="30/07"/>
    <d v="1899-12-30T13:08:14"/>
    <d v="1899-12-30T00:05:55"/>
    <x v="10"/>
    <x v="0"/>
    <x v="1"/>
  </r>
  <r>
    <x v="2"/>
    <s v="30/07"/>
    <d v="1899-12-30T13:13:26"/>
    <d v="1899-12-30T00:05:42"/>
    <x v="10"/>
    <x v="0"/>
    <x v="1"/>
  </r>
  <r>
    <x v="2"/>
    <s v="30/07"/>
    <d v="1899-12-30T13:18:35"/>
    <d v="1899-12-30T00:05:57"/>
    <x v="10"/>
    <x v="0"/>
    <x v="1"/>
  </r>
  <r>
    <x v="2"/>
    <s v="30/07"/>
    <d v="1899-12-30T13:24:06"/>
    <d v="1899-12-30T00:06:01"/>
    <x v="10"/>
    <x v="0"/>
    <x v="1"/>
  </r>
  <r>
    <x v="2"/>
    <s v="30/07"/>
    <d v="1899-12-30T13:29:17"/>
    <d v="1899-12-30T00:06:08"/>
    <x v="10"/>
    <x v="0"/>
    <x v="1"/>
  </r>
  <r>
    <x v="2"/>
    <s v="30/07"/>
    <d v="1899-12-30T13:34:20"/>
    <d v="1899-12-30T00:05:56"/>
    <x v="10"/>
    <x v="0"/>
    <x v="1"/>
  </r>
  <r>
    <x v="2"/>
    <s v="30/07"/>
    <d v="1899-12-30T13:39:30"/>
    <d v="1899-12-30T00:06:29"/>
    <x v="10"/>
    <x v="0"/>
    <x v="1"/>
  </r>
  <r>
    <x v="2"/>
    <s v="30/07"/>
    <d v="1899-12-30T13:44:31"/>
    <d v="1899-12-30T00:05:35"/>
    <x v="10"/>
    <x v="0"/>
    <x v="1"/>
  </r>
  <r>
    <x v="2"/>
    <s v="30/07"/>
    <d v="1899-12-30T13:49:34"/>
    <d v="1899-12-30T00:05:50"/>
    <x v="10"/>
    <x v="0"/>
    <x v="1"/>
  </r>
  <r>
    <x v="2"/>
    <s v="30/07"/>
    <d v="1899-12-30T13:54:54"/>
    <d v="1899-12-30T00:05:43"/>
    <x v="10"/>
    <x v="0"/>
    <x v="1"/>
  </r>
  <r>
    <x v="2"/>
    <s v="30/07"/>
    <d v="1899-12-30T14:00:15"/>
    <d v="1899-12-30T00:06:11"/>
    <x v="11"/>
    <x v="0"/>
    <x v="1"/>
  </r>
  <r>
    <x v="2"/>
    <s v="30/07"/>
    <d v="1899-12-30T14:05:24"/>
    <d v="1899-12-30T00:05:44"/>
    <x v="11"/>
    <x v="0"/>
    <x v="1"/>
  </r>
  <r>
    <x v="2"/>
    <s v="30/07"/>
    <d v="1899-12-30T14:10:37"/>
    <d v="1899-12-30T00:05:45"/>
    <x v="11"/>
    <x v="0"/>
    <x v="1"/>
  </r>
  <r>
    <x v="2"/>
    <s v="30/07"/>
    <d v="1899-12-30T14:15:57"/>
    <d v="1899-12-30T00:06:16"/>
    <x v="11"/>
    <x v="0"/>
    <x v="1"/>
  </r>
  <r>
    <x v="2"/>
    <s v="30/07"/>
    <d v="1899-12-30T14:21:00"/>
    <d v="1899-12-30T00:05:54"/>
    <x v="11"/>
    <x v="0"/>
    <x v="1"/>
  </r>
  <r>
    <x v="2"/>
    <s v="30/07"/>
    <d v="1899-12-30T14:26:22"/>
    <d v="1899-12-30T00:06:17"/>
    <x v="11"/>
    <x v="0"/>
    <x v="1"/>
  </r>
  <r>
    <x v="2"/>
    <s v="30/07"/>
    <d v="1899-12-30T14:31:31"/>
    <d v="1899-12-30T00:05:55"/>
    <x v="11"/>
    <x v="0"/>
    <x v="1"/>
  </r>
  <r>
    <x v="2"/>
    <s v="30/07"/>
    <d v="1899-12-30T14:36:58"/>
    <d v="1899-12-30T00:06:14"/>
    <x v="11"/>
    <x v="0"/>
    <x v="1"/>
  </r>
  <r>
    <x v="2"/>
    <s v="30/07"/>
    <d v="1899-12-30T14:42:12"/>
    <d v="1899-12-30T00:06:41"/>
    <x v="11"/>
    <x v="0"/>
    <x v="1"/>
  </r>
  <r>
    <x v="2"/>
    <s v="30/07"/>
    <d v="1899-12-30T14:47:15"/>
    <d v="1899-12-30T00:06:01"/>
    <x v="11"/>
    <x v="0"/>
    <x v="1"/>
  </r>
  <r>
    <x v="2"/>
    <s v="30/07"/>
    <d v="1899-12-30T14:52:30"/>
    <d v="1899-12-30T00:05:56"/>
    <x v="11"/>
    <x v="0"/>
    <x v="1"/>
  </r>
  <r>
    <x v="2"/>
    <s v="30/07"/>
    <d v="1899-12-30T14:57:37"/>
    <d v="1899-12-30T00:06:08"/>
    <x v="11"/>
    <x v="0"/>
    <x v="1"/>
  </r>
  <r>
    <x v="2"/>
    <s v="30/07"/>
    <d v="1899-12-30T15:02:41"/>
    <d v="1899-12-30T00:06:30"/>
    <x v="11"/>
    <x v="0"/>
    <x v="1"/>
  </r>
  <r>
    <x v="2"/>
    <s v="30/07"/>
    <d v="1899-12-30T15:07:49"/>
    <d v="1899-12-30T00:06:07"/>
    <x v="11"/>
    <x v="0"/>
    <x v="1"/>
  </r>
  <r>
    <x v="2"/>
    <s v="30/07"/>
    <d v="1899-12-30T15:13:05"/>
    <d v="1899-12-30T00:06:34"/>
    <x v="11"/>
    <x v="0"/>
    <x v="1"/>
  </r>
  <r>
    <x v="2"/>
    <s v="30/07"/>
    <d v="1899-12-30T15:18:12"/>
    <d v="1899-12-30T00:06:38"/>
    <x v="11"/>
    <x v="0"/>
    <x v="1"/>
  </r>
  <r>
    <x v="2"/>
    <s v="30/07"/>
    <d v="1899-12-30T15:23:24"/>
    <d v="1899-12-30T00:06:37"/>
    <x v="11"/>
    <x v="0"/>
    <x v="1"/>
  </r>
  <r>
    <x v="2"/>
    <s v="30/07"/>
    <d v="1899-12-30T15:28:25"/>
    <d v="1899-12-30T00:08:10"/>
    <x v="11"/>
    <x v="0"/>
    <x v="1"/>
  </r>
  <r>
    <x v="2"/>
    <s v="30/07"/>
    <d v="1899-12-30T15:33:33"/>
    <d v="1899-12-30T00:07:40"/>
    <x v="11"/>
    <x v="0"/>
    <x v="1"/>
  </r>
  <r>
    <x v="2"/>
    <s v="30/07"/>
    <d v="1899-12-30T15:38:42"/>
    <d v="1899-12-30T00:06:26"/>
    <x v="11"/>
    <x v="0"/>
    <x v="1"/>
  </r>
  <r>
    <x v="2"/>
    <s v="30/07"/>
    <d v="1899-12-30T15:44:02"/>
    <d v="1899-12-30T00:06:28"/>
    <x v="11"/>
    <x v="0"/>
    <x v="1"/>
  </r>
  <r>
    <x v="2"/>
    <s v="30/07"/>
    <d v="1899-12-30T15:49:31"/>
    <d v="1899-12-30T00:06:26"/>
    <x v="11"/>
    <x v="0"/>
    <x v="1"/>
  </r>
  <r>
    <x v="2"/>
    <s v="30/07"/>
    <d v="1899-12-30T15:54:38"/>
    <d v="1899-12-30T00:05:58"/>
    <x v="11"/>
    <x v="0"/>
    <x v="1"/>
  </r>
  <r>
    <x v="2"/>
    <s v="30/07"/>
    <d v="1899-12-30T15:59:53"/>
    <d v="1899-12-30T00:05:57"/>
    <x v="11"/>
    <x v="0"/>
    <x v="1"/>
  </r>
  <r>
    <x v="2"/>
    <s v="30/07"/>
    <d v="1899-12-30T16:04:57"/>
    <d v="1899-12-30T00:06:08"/>
    <x v="0"/>
    <x v="0"/>
    <x v="1"/>
  </r>
  <r>
    <x v="2"/>
    <s v="30/07"/>
    <d v="1899-12-30T16:10:14"/>
    <d v="1899-12-30T00:06:12"/>
    <x v="0"/>
    <x v="0"/>
    <x v="1"/>
  </r>
  <r>
    <x v="2"/>
    <s v="30/07"/>
    <d v="1899-12-30T16:15:20"/>
    <d v="1899-12-30T00:05:50"/>
    <x v="0"/>
    <x v="0"/>
    <x v="1"/>
  </r>
  <r>
    <x v="2"/>
    <s v="30/07"/>
    <d v="1899-12-30T16:20:31"/>
    <d v="1899-12-30T00:05:42"/>
    <x v="0"/>
    <x v="0"/>
    <x v="1"/>
  </r>
  <r>
    <x v="2"/>
    <s v="30/07"/>
    <d v="1899-12-30T16:25:46"/>
    <d v="1899-12-30T00:06:00"/>
    <x v="0"/>
    <x v="0"/>
    <x v="1"/>
  </r>
  <r>
    <x v="2"/>
    <s v="30/07"/>
    <d v="1899-12-30T16:31:15"/>
    <d v="1899-12-30T00:06:26"/>
    <x v="0"/>
    <x v="0"/>
    <x v="1"/>
  </r>
  <r>
    <x v="2"/>
    <s v="30/07"/>
    <d v="1899-12-30T16:36:36"/>
    <d v="1899-12-30T00:05:53"/>
    <x v="0"/>
    <x v="0"/>
    <x v="1"/>
  </r>
  <r>
    <x v="2"/>
    <s v="30/07"/>
    <d v="1899-12-30T16:41:38"/>
    <d v="1899-12-30T00:06:01"/>
    <x v="0"/>
    <x v="0"/>
    <x v="1"/>
  </r>
  <r>
    <x v="2"/>
    <s v="30/07"/>
    <d v="1899-12-30T16:47:08"/>
    <d v="1899-12-30T00:07:02"/>
    <x v="0"/>
    <x v="0"/>
    <x v="1"/>
  </r>
  <r>
    <x v="2"/>
    <s v="30/07"/>
    <d v="1899-12-30T16:52:26"/>
    <d v="1899-12-30T00:07:14"/>
    <x v="0"/>
    <x v="0"/>
    <x v="1"/>
  </r>
  <r>
    <x v="2"/>
    <s v="30/07"/>
    <d v="1899-12-30T16:57:44"/>
    <d v="1899-12-30T00:06:29"/>
    <x v="0"/>
    <x v="0"/>
    <x v="1"/>
  </r>
  <r>
    <x v="2"/>
    <s v="30/07"/>
    <d v="1899-12-30T17:02:56"/>
    <d v="1899-12-30T00:07:28"/>
    <x v="0"/>
    <x v="0"/>
    <x v="1"/>
  </r>
  <r>
    <x v="2"/>
    <s v="30/07"/>
    <d v="1899-12-30T17:07:56"/>
    <d v="1899-12-30T00:06:44"/>
    <x v="0"/>
    <x v="0"/>
    <x v="1"/>
  </r>
  <r>
    <x v="2"/>
    <s v="30/07"/>
    <d v="1899-12-30T17:13:18"/>
    <d v="1899-12-30T00:06:43"/>
    <x v="0"/>
    <x v="0"/>
    <x v="1"/>
  </r>
  <r>
    <x v="2"/>
    <s v="30/07"/>
    <d v="1899-12-30T17:18:21"/>
    <d v="1899-12-30T00:06:58"/>
    <x v="0"/>
    <x v="0"/>
    <x v="1"/>
  </r>
  <r>
    <x v="2"/>
    <s v="30/07"/>
    <d v="1899-12-30T17:23:26"/>
    <d v="1899-12-30T00:06:49"/>
    <x v="0"/>
    <x v="0"/>
    <x v="1"/>
  </r>
  <r>
    <x v="2"/>
    <s v="30/07"/>
    <d v="1899-12-30T17:28:34"/>
    <d v="1899-12-30T00:06:34"/>
    <x v="0"/>
    <x v="0"/>
    <x v="1"/>
  </r>
  <r>
    <x v="2"/>
    <s v="30/07"/>
    <d v="1899-12-30T17:33:40"/>
    <d v="1899-12-30T00:06:47"/>
    <x v="0"/>
    <x v="0"/>
    <x v="1"/>
  </r>
  <r>
    <x v="2"/>
    <s v="30/07"/>
    <d v="1899-12-30T17:39:03"/>
    <d v="1899-12-30T00:07:26"/>
    <x v="0"/>
    <x v="0"/>
    <x v="1"/>
  </r>
  <r>
    <x v="2"/>
    <s v="30/07"/>
    <d v="1899-12-30T17:44:12"/>
    <d v="1899-12-30T00:07:16"/>
    <x v="0"/>
    <x v="0"/>
    <x v="1"/>
  </r>
  <r>
    <x v="2"/>
    <s v="30/07"/>
    <d v="1899-12-30T17:49:33"/>
    <d v="1899-12-30T00:07:26"/>
    <x v="0"/>
    <x v="0"/>
    <x v="1"/>
  </r>
  <r>
    <x v="2"/>
    <s v="30/07"/>
    <d v="1899-12-30T17:54:36"/>
    <d v="1899-12-30T00:07:49"/>
    <x v="0"/>
    <x v="0"/>
    <x v="1"/>
  </r>
  <r>
    <x v="2"/>
    <s v="30/07"/>
    <d v="1899-12-30T17:59:57"/>
    <d v="1899-12-30T00:06:59"/>
    <x v="0"/>
    <x v="0"/>
    <x v="1"/>
  </r>
  <r>
    <x v="2"/>
    <s v="30/07"/>
    <d v="1899-12-30T18:05:01"/>
    <d v="1899-12-30T00:05:53"/>
    <x v="1"/>
    <x v="0"/>
    <x v="1"/>
  </r>
  <r>
    <x v="2"/>
    <s v="30/07"/>
    <d v="1899-12-30T18:10:14"/>
    <d v="1899-12-30T00:06:00"/>
    <x v="1"/>
    <x v="0"/>
    <x v="1"/>
  </r>
  <r>
    <x v="2"/>
    <s v="30/07"/>
    <d v="1899-12-30T18:15:21"/>
    <d v="1899-12-30T00:07:22"/>
    <x v="1"/>
    <x v="0"/>
    <x v="1"/>
  </r>
  <r>
    <x v="2"/>
    <s v="30/07"/>
    <d v="1899-12-30T18:20:32"/>
    <d v="1899-12-30T00:07:58"/>
    <x v="1"/>
    <x v="0"/>
    <x v="1"/>
  </r>
  <r>
    <x v="2"/>
    <s v="30/07"/>
    <d v="1899-12-30T18:25:38"/>
    <d v="1899-12-30T00:07:48"/>
    <x v="1"/>
    <x v="0"/>
    <x v="1"/>
  </r>
  <r>
    <x v="2"/>
    <s v="30/07"/>
    <d v="1899-12-30T18:30:51"/>
    <d v="1899-12-30T00:07:01"/>
    <x v="1"/>
    <x v="0"/>
    <x v="1"/>
  </r>
  <r>
    <x v="2"/>
    <s v="30/07"/>
    <d v="1899-12-30T18:36:09"/>
    <d v="1899-12-30T00:07:24"/>
    <x v="1"/>
    <x v="0"/>
    <x v="1"/>
  </r>
  <r>
    <x v="2"/>
    <s v="30/07"/>
    <d v="1899-12-30T18:41:25"/>
    <d v="1899-12-30T00:07:37"/>
    <x v="1"/>
    <x v="0"/>
    <x v="1"/>
  </r>
  <r>
    <x v="2"/>
    <s v="30/07"/>
    <d v="1899-12-30T18:46:32"/>
    <d v="1899-12-30T00:07:12"/>
    <x v="1"/>
    <x v="0"/>
    <x v="1"/>
  </r>
  <r>
    <x v="2"/>
    <s v="30/07"/>
    <d v="1899-12-30T18:51:39"/>
    <d v="1899-12-30T00:07:25"/>
    <x v="1"/>
    <x v="0"/>
    <x v="1"/>
  </r>
  <r>
    <x v="2"/>
    <s v="30/07"/>
    <d v="1899-12-30T18:56:56"/>
    <d v="1899-12-30T00:07:05"/>
    <x v="1"/>
    <x v="0"/>
    <x v="1"/>
  </r>
  <r>
    <x v="2"/>
    <s v="30/07"/>
    <d v="1899-12-30T19:02:11"/>
    <d v="1899-12-30T00:07:04"/>
    <x v="1"/>
    <x v="0"/>
    <x v="1"/>
  </r>
  <r>
    <x v="2"/>
    <s v="30/07"/>
    <d v="1899-12-30T19:07:21"/>
    <d v="1899-12-30T00:06:56"/>
    <x v="1"/>
    <x v="0"/>
    <x v="1"/>
  </r>
  <r>
    <x v="2"/>
    <s v="30/07"/>
    <d v="1899-12-30T19:12:36"/>
    <d v="1899-12-30T00:06:50"/>
    <x v="1"/>
    <x v="0"/>
    <x v="1"/>
  </r>
  <r>
    <x v="2"/>
    <s v="30/07"/>
    <d v="1899-12-30T19:17:44"/>
    <d v="1899-12-30T00:06:25"/>
    <x v="1"/>
    <x v="0"/>
    <x v="1"/>
  </r>
  <r>
    <x v="2"/>
    <s v="30/07"/>
    <d v="1899-12-30T19:22:49"/>
    <d v="1899-12-30T00:06:53"/>
    <x v="1"/>
    <x v="0"/>
    <x v="1"/>
  </r>
  <r>
    <x v="2"/>
    <s v="30/07"/>
    <d v="1899-12-30T19:28:11"/>
    <d v="1899-12-30T00:07:14"/>
    <x v="1"/>
    <x v="0"/>
    <x v="1"/>
  </r>
  <r>
    <x v="2"/>
    <s v="30/07"/>
    <d v="1899-12-30T19:33:15"/>
    <d v="1899-12-30T00:07:26"/>
    <x v="1"/>
    <x v="0"/>
    <x v="1"/>
  </r>
  <r>
    <x v="2"/>
    <s v="30/07"/>
    <d v="1899-12-30T19:38:23"/>
    <d v="1899-12-30T00:05:39"/>
    <x v="1"/>
    <x v="0"/>
    <x v="1"/>
  </r>
  <r>
    <x v="2"/>
    <s v="30/07"/>
    <d v="1899-12-30T19:43:26"/>
    <d v="1899-12-30T00:05:57"/>
    <x v="1"/>
    <x v="0"/>
    <x v="1"/>
  </r>
  <r>
    <x v="2"/>
    <s v="30/07"/>
    <d v="1899-12-30T19:48:44"/>
    <d v="1899-12-30T00:06:03"/>
    <x v="1"/>
    <x v="0"/>
    <x v="1"/>
  </r>
  <r>
    <x v="2"/>
    <s v="30/07"/>
    <d v="1899-12-30T19:53:53"/>
    <d v="1899-12-30T00:05:33"/>
    <x v="1"/>
    <x v="0"/>
    <x v="1"/>
  </r>
  <r>
    <x v="2"/>
    <s v="30/07"/>
    <d v="1899-12-30T19:58:57"/>
    <d v="1899-12-30T00:04:59"/>
    <x v="1"/>
    <x v="0"/>
    <x v="1"/>
  </r>
  <r>
    <x v="2"/>
    <s v="30/07"/>
    <d v="1899-12-30T20:04:06"/>
    <d v="1899-12-30T00:04:45"/>
    <x v="2"/>
    <x v="0"/>
    <x v="1"/>
  </r>
  <r>
    <x v="2"/>
    <s v="30/07"/>
    <d v="1899-12-30T20:09:23"/>
    <d v="1899-12-30T00:04:46"/>
    <x v="2"/>
    <x v="0"/>
    <x v="1"/>
  </r>
  <r>
    <x v="2"/>
    <s v="30/07"/>
    <d v="1899-12-30T20:14:29"/>
    <d v="1899-12-30T00:04:42"/>
    <x v="2"/>
    <x v="0"/>
    <x v="1"/>
  </r>
  <r>
    <x v="2"/>
    <s v="30/07"/>
    <d v="1899-12-30T20:19:37"/>
    <d v="1899-12-30T00:05:13"/>
    <x v="2"/>
    <x v="0"/>
    <x v="1"/>
  </r>
  <r>
    <x v="2"/>
    <s v="30/07"/>
    <d v="1899-12-30T20:24:39"/>
    <d v="1899-12-30T00:06:20"/>
    <x v="2"/>
    <x v="0"/>
    <x v="1"/>
  </r>
  <r>
    <x v="2"/>
    <s v="30/07"/>
    <d v="1899-12-30T20:29:48"/>
    <d v="1899-12-30T00:07:27"/>
    <x v="2"/>
    <x v="0"/>
    <x v="1"/>
  </r>
  <r>
    <x v="2"/>
    <s v="30/07"/>
    <d v="1899-12-30T20:34:52"/>
    <d v="1899-12-30T00:06:53"/>
    <x v="2"/>
    <x v="0"/>
    <x v="1"/>
  </r>
  <r>
    <x v="2"/>
    <s v="30/07"/>
    <d v="1899-12-30T20:39:53"/>
    <d v="1899-12-30T00:06:11"/>
    <x v="2"/>
    <x v="0"/>
    <x v="1"/>
  </r>
  <r>
    <x v="2"/>
    <s v="30/07"/>
    <d v="1899-12-30T20:45:20"/>
    <d v="1899-12-30T00:05:31"/>
    <x v="2"/>
    <x v="0"/>
    <x v="1"/>
  </r>
  <r>
    <x v="2"/>
    <s v="30/07"/>
    <d v="1899-12-30T20:50:21"/>
    <d v="1899-12-30T00:05:30"/>
    <x v="2"/>
    <x v="0"/>
    <x v="1"/>
  </r>
  <r>
    <x v="2"/>
    <s v="30/07"/>
    <d v="1899-12-30T20:55:26"/>
    <d v="1899-12-30T00:06:00"/>
    <x v="2"/>
    <x v="0"/>
    <x v="1"/>
  </r>
  <r>
    <x v="2"/>
    <s v="30/07"/>
    <d v="1899-12-30T21:00:29"/>
    <d v="1899-12-30T00:05:52"/>
    <x v="2"/>
    <x v="0"/>
    <x v="1"/>
  </r>
  <r>
    <x v="2"/>
    <s v="30/07"/>
    <d v="1899-12-30T21:05:34"/>
    <d v="1899-12-30T00:06:10"/>
    <x v="2"/>
    <x v="0"/>
    <x v="1"/>
  </r>
  <r>
    <x v="2"/>
    <s v="30/07"/>
    <d v="1899-12-30T21:10:53"/>
    <d v="1899-12-30T00:05:59"/>
    <x v="2"/>
    <x v="0"/>
    <x v="1"/>
  </r>
  <r>
    <x v="2"/>
    <s v="30/07"/>
    <d v="1899-12-30T21:16:10"/>
    <d v="1899-12-30T00:05:18"/>
    <x v="2"/>
    <x v="0"/>
    <x v="1"/>
  </r>
  <r>
    <x v="2"/>
    <s v="30/07"/>
    <d v="1899-12-30T21:21:19"/>
    <d v="1899-12-30T00:04:49"/>
    <x v="2"/>
    <x v="0"/>
    <x v="1"/>
  </r>
  <r>
    <x v="2"/>
    <s v="30/07"/>
    <d v="1899-12-30T21:26:21"/>
    <d v="1899-12-30T00:04:41"/>
    <x v="2"/>
    <x v="0"/>
    <x v="1"/>
  </r>
  <r>
    <x v="2"/>
    <s v="30/07"/>
    <d v="1899-12-30T21:31:34"/>
    <d v="1899-12-30T00:04:51"/>
    <x v="2"/>
    <x v="0"/>
    <x v="1"/>
  </r>
  <r>
    <x v="2"/>
    <s v="30/07"/>
    <d v="1899-12-30T21:36:37"/>
    <d v="1899-12-30T00:04:58"/>
    <x v="2"/>
    <x v="0"/>
    <x v="1"/>
  </r>
  <r>
    <x v="2"/>
    <s v="30/07"/>
    <d v="1899-12-30T21:41:43"/>
    <d v="1899-12-30T00:05:09"/>
    <x v="2"/>
    <x v="0"/>
    <x v="1"/>
  </r>
  <r>
    <x v="2"/>
    <s v="30/07"/>
    <d v="1899-12-30T21:46:58"/>
    <d v="1899-12-30T00:05:09"/>
    <x v="2"/>
    <x v="0"/>
    <x v="1"/>
  </r>
  <r>
    <x v="2"/>
    <s v="30/07"/>
    <d v="1899-12-30T21:52:10"/>
    <d v="1899-12-30T00:05:15"/>
    <x v="2"/>
    <x v="0"/>
    <x v="1"/>
  </r>
  <r>
    <x v="2"/>
    <s v="30/07"/>
    <d v="1899-12-30T21:57:25"/>
    <d v="1899-12-30T00:04:10"/>
    <x v="2"/>
    <x v="0"/>
    <x v="1"/>
  </r>
  <r>
    <x v="2"/>
    <s v="30/07"/>
    <d v="1899-12-30T22:02:47"/>
    <d v="1899-12-30T00:04:20"/>
    <x v="3"/>
    <x v="0"/>
    <x v="1"/>
  </r>
  <r>
    <x v="2"/>
    <s v="30/07"/>
    <d v="1899-12-30T22:08:04"/>
    <d v="1899-12-30T00:04:20"/>
    <x v="3"/>
    <x v="0"/>
    <x v="1"/>
  </r>
  <r>
    <x v="2"/>
    <s v="30/07"/>
    <d v="1899-12-30T22:13:14"/>
    <d v="1899-12-30T00:04:20"/>
    <x v="3"/>
    <x v="0"/>
    <x v="1"/>
  </r>
  <r>
    <x v="2"/>
    <s v="30/07"/>
    <d v="1899-12-30T22:18:24"/>
    <d v="1899-12-30T00:04:20"/>
    <x v="3"/>
    <x v="0"/>
    <x v="1"/>
  </r>
  <r>
    <x v="2"/>
    <s v="30/07"/>
    <d v="1899-12-30T22:23:42"/>
    <d v="1899-12-30T00:04:34"/>
    <x v="3"/>
    <x v="0"/>
    <x v="1"/>
  </r>
  <r>
    <x v="2"/>
    <s v="30/07"/>
    <d v="1899-12-30T22:29:06"/>
    <d v="1899-12-30T00:04:35"/>
    <x v="3"/>
    <x v="0"/>
    <x v="1"/>
  </r>
  <r>
    <x v="2"/>
    <s v="30/07"/>
    <d v="1899-12-30T22:34:26"/>
    <d v="1899-12-30T00:05:07"/>
    <x v="3"/>
    <x v="0"/>
    <x v="1"/>
  </r>
  <r>
    <x v="2"/>
    <s v="30/07"/>
    <d v="1899-12-30T22:39:52"/>
    <d v="1899-12-30T00:05:21"/>
    <x v="3"/>
    <x v="0"/>
    <x v="1"/>
  </r>
  <r>
    <x v="2"/>
    <s v="30/07"/>
    <d v="1899-12-30T22:45:10"/>
    <d v="1899-12-30T00:05:04"/>
    <x v="3"/>
    <x v="0"/>
    <x v="1"/>
  </r>
  <r>
    <x v="2"/>
    <s v="30/07"/>
    <d v="1899-12-30T22:50:18"/>
    <d v="1899-12-30T00:04:56"/>
    <x v="3"/>
    <x v="0"/>
    <x v="1"/>
  </r>
  <r>
    <x v="2"/>
    <s v="30/07"/>
    <d v="1899-12-30T22:55:19"/>
    <d v="1899-12-30T00:04:50"/>
    <x v="3"/>
    <x v="0"/>
    <x v="1"/>
  </r>
  <r>
    <x v="2"/>
    <s v="30/07"/>
    <d v="1899-12-30T23:00:34"/>
    <d v="1899-12-30T00:04:50"/>
    <x v="3"/>
    <x v="0"/>
    <x v="1"/>
  </r>
  <r>
    <x v="2"/>
    <s v="30/07"/>
    <d v="1899-12-30T23:05:45"/>
    <d v="1899-12-30T00:04:37"/>
    <x v="3"/>
    <x v="0"/>
    <x v="1"/>
  </r>
  <r>
    <x v="2"/>
    <s v="30/07"/>
    <d v="1899-12-30T23:10:46"/>
    <d v="1899-12-30T00:05:52"/>
    <x v="3"/>
    <x v="0"/>
    <x v="1"/>
  </r>
  <r>
    <x v="2"/>
    <s v="30/07"/>
    <d v="1899-12-30T23:16:07"/>
    <d v="1899-12-30T00:05:52"/>
    <x v="3"/>
    <x v="0"/>
    <x v="1"/>
  </r>
  <r>
    <x v="2"/>
    <s v="30/07"/>
    <d v="1899-12-30T23:21:15"/>
    <d v="1899-12-30T00:04:16"/>
    <x v="3"/>
    <x v="0"/>
    <x v="1"/>
  </r>
  <r>
    <x v="2"/>
    <s v="30/07"/>
    <d v="1899-12-30T23:26:18"/>
    <d v="1899-12-30T00:04:16"/>
    <x v="3"/>
    <x v="0"/>
    <x v="1"/>
  </r>
  <r>
    <x v="2"/>
    <s v="30/07"/>
    <d v="1899-12-30T23:31:34"/>
    <d v="1899-12-30T00:04:16"/>
    <x v="3"/>
    <x v="0"/>
    <x v="1"/>
  </r>
  <r>
    <x v="2"/>
    <s v="30/07"/>
    <d v="1899-12-30T23:36:45"/>
    <d v="1899-12-30T00:06:37"/>
    <x v="3"/>
    <x v="0"/>
    <x v="1"/>
  </r>
  <r>
    <x v="2"/>
    <s v="30/07"/>
    <d v="1899-12-30T23:41:53"/>
    <d v="1899-12-30T00:07:07"/>
    <x v="3"/>
    <x v="0"/>
    <x v="1"/>
  </r>
  <r>
    <x v="2"/>
    <s v="30/07"/>
    <d v="1899-12-30T23:47:12"/>
    <d v="1899-12-30T00:07:07"/>
    <x v="3"/>
    <x v="0"/>
    <x v="1"/>
  </r>
  <r>
    <x v="2"/>
    <s v="30/07"/>
    <d v="1899-12-30T23:52:16"/>
    <d v="1899-12-30T00:05:32"/>
    <x v="3"/>
    <x v="0"/>
    <x v="1"/>
  </r>
  <r>
    <x v="2"/>
    <s v="30/07"/>
    <d v="1899-12-30T23:57:23"/>
    <d v="1899-12-30T00:04:47"/>
    <x v="3"/>
    <x v="0"/>
    <x v="1"/>
  </r>
  <r>
    <x v="3"/>
    <s v="31/07"/>
    <d v="1899-12-30T00:02:38"/>
    <d v="1899-12-30T00:04:47"/>
    <x v="4"/>
    <x v="0"/>
    <x v="1"/>
  </r>
  <r>
    <x v="3"/>
    <s v="31/07"/>
    <d v="1899-12-30T00:07:59"/>
    <d v="1899-12-30T00:04:22"/>
    <x v="4"/>
    <x v="0"/>
    <x v="1"/>
  </r>
  <r>
    <x v="3"/>
    <s v="31/07"/>
    <d v="1899-12-30T00:13:03"/>
    <d v="1899-12-30T00:04:22"/>
    <x v="4"/>
    <x v="0"/>
    <x v="1"/>
  </r>
  <r>
    <x v="3"/>
    <s v="31/07"/>
    <d v="1899-12-30T00:18:12"/>
    <d v="1899-12-30T00:04:22"/>
    <x v="4"/>
    <x v="0"/>
    <x v="1"/>
  </r>
  <r>
    <x v="3"/>
    <s v="31/07"/>
    <d v="1899-12-30T00:23:13"/>
    <d v="1899-12-30T00:05:26"/>
    <x v="4"/>
    <x v="0"/>
    <x v="1"/>
  </r>
  <r>
    <x v="3"/>
    <s v="31/07"/>
    <d v="1899-12-30T00:28:22"/>
    <d v="1899-12-30T00:05:26"/>
    <x v="4"/>
    <x v="0"/>
    <x v="1"/>
  </r>
  <r>
    <x v="3"/>
    <s v="31/07"/>
    <d v="1899-12-30T00:33:32"/>
    <d v="1899-12-30T00:05:26"/>
    <x v="4"/>
    <x v="0"/>
    <x v="1"/>
  </r>
  <r>
    <x v="3"/>
    <s v="31/07"/>
    <d v="1899-12-30T00:38:36"/>
    <d v="1899-12-30T00:05:21"/>
    <x v="4"/>
    <x v="0"/>
    <x v="1"/>
  </r>
  <r>
    <x v="3"/>
    <s v="31/07"/>
    <d v="1899-12-30T00:43:43"/>
    <d v="1899-12-30T00:04:54"/>
    <x v="4"/>
    <x v="0"/>
    <x v="1"/>
  </r>
  <r>
    <x v="3"/>
    <s v="31/07"/>
    <d v="1899-12-30T00:48:59"/>
    <d v="1899-12-30T00:06:03"/>
    <x v="4"/>
    <x v="0"/>
    <x v="1"/>
  </r>
  <r>
    <x v="3"/>
    <s v="31/07"/>
    <d v="1899-12-30T00:54:11"/>
    <d v="1899-12-30T00:05:35"/>
    <x v="4"/>
    <x v="0"/>
    <x v="1"/>
  </r>
  <r>
    <x v="3"/>
    <s v="31/07"/>
    <d v="1899-12-30T00:59:14"/>
    <d v="1899-12-30T00:05:04"/>
    <x v="4"/>
    <x v="0"/>
    <x v="1"/>
  </r>
  <r>
    <x v="3"/>
    <s v="31/07"/>
    <d v="1899-12-30T01:04:23"/>
    <d v="1899-12-30T00:04:23"/>
    <x v="4"/>
    <x v="0"/>
    <x v="1"/>
  </r>
  <r>
    <x v="3"/>
    <s v="31/07"/>
    <d v="1899-12-30T01:09:35"/>
    <d v="1899-12-30T00:05:38"/>
    <x v="4"/>
    <x v="0"/>
    <x v="1"/>
  </r>
  <r>
    <x v="3"/>
    <s v="31/07"/>
    <d v="1899-12-30T01:14:40"/>
    <d v="1899-12-30T00:05:38"/>
    <x v="4"/>
    <x v="0"/>
    <x v="1"/>
  </r>
  <r>
    <x v="3"/>
    <s v="31/07"/>
    <d v="1899-12-30T01:20:09"/>
    <d v="1899-12-30T00:04:10"/>
    <x v="4"/>
    <x v="0"/>
    <x v="1"/>
  </r>
  <r>
    <x v="3"/>
    <s v="31/07"/>
    <d v="1899-12-30T01:25:24"/>
    <d v="1899-12-30T00:04:10"/>
    <x v="4"/>
    <x v="0"/>
    <x v="1"/>
  </r>
  <r>
    <x v="3"/>
    <s v="31/07"/>
    <d v="1899-12-30T01:30:37"/>
    <d v="1899-12-30T00:04:10"/>
    <x v="4"/>
    <x v="0"/>
    <x v="1"/>
  </r>
  <r>
    <x v="3"/>
    <s v="31/07"/>
    <d v="1899-12-30T01:35:38"/>
    <d v="1899-12-30T00:04:10"/>
    <x v="4"/>
    <x v="0"/>
    <x v="1"/>
  </r>
  <r>
    <x v="3"/>
    <s v="31/07"/>
    <d v="1899-12-30T01:40:38"/>
    <d v="1899-12-30T00:04:19"/>
    <x v="4"/>
    <x v="0"/>
    <x v="1"/>
  </r>
  <r>
    <x v="3"/>
    <s v="31/07"/>
    <d v="1899-12-30T01:45:47"/>
    <d v="1899-12-30T00:04:19"/>
    <x v="4"/>
    <x v="0"/>
    <x v="1"/>
  </r>
  <r>
    <x v="3"/>
    <s v="31/07"/>
    <d v="1899-12-30T01:51:01"/>
    <d v="1899-12-30T00:04:26"/>
    <x v="4"/>
    <x v="0"/>
    <x v="1"/>
  </r>
  <r>
    <x v="3"/>
    <s v="31/07"/>
    <d v="1899-12-30T01:56:12"/>
    <d v="1899-12-30T00:04:26"/>
    <x v="4"/>
    <x v="0"/>
    <x v="1"/>
  </r>
  <r>
    <x v="3"/>
    <s v="31/07"/>
    <d v="1899-12-30T02:01:30"/>
    <d v="1899-12-30T00:04:26"/>
    <x v="5"/>
    <x v="0"/>
    <x v="1"/>
  </r>
  <r>
    <x v="3"/>
    <s v="31/07"/>
    <d v="1899-12-30T02:06:43"/>
    <d v="1899-12-30T00:04:37"/>
    <x v="5"/>
    <x v="0"/>
    <x v="1"/>
  </r>
  <r>
    <x v="3"/>
    <s v="31/07"/>
    <d v="1899-12-30T02:11:54"/>
    <d v="1899-12-30T00:04:43"/>
    <x v="5"/>
    <x v="0"/>
    <x v="1"/>
  </r>
  <r>
    <x v="3"/>
    <s v="31/07"/>
    <d v="1899-12-30T02:17:11"/>
    <d v="1899-12-30T00:04:43"/>
    <x v="5"/>
    <x v="0"/>
    <x v="1"/>
  </r>
  <r>
    <x v="3"/>
    <s v="31/07"/>
    <d v="1899-12-30T02:22:15"/>
    <d v="1899-12-30T00:04:10"/>
    <x v="5"/>
    <x v="0"/>
    <x v="1"/>
  </r>
  <r>
    <x v="3"/>
    <s v="31/07"/>
    <d v="1899-12-30T02:27:25"/>
    <d v="1899-12-30T00:03:56"/>
    <x v="5"/>
    <x v="0"/>
    <x v="1"/>
  </r>
  <r>
    <x v="3"/>
    <s v="31/07"/>
    <d v="1899-12-30T02:32:35"/>
    <d v="1899-12-30T00:03:56"/>
    <x v="5"/>
    <x v="0"/>
    <x v="1"/>
  </r>
  <r>
    <x v="3"/>
    <s v="31/07"/>
    <d v="1899-12-30T02:37:47"/>
    <d v="1899-12-30T00:04:22"/>
    <x v="5"/>
    <x v="0"/>
    <x v="1"/>
  </r>
  <r>
    <x v="3"/>
    <s v="31/07"/>
    <d v="1899-12-30T02:42:57"/>
    <d v="1899-12-30T00:04:22"/>
    <x v="5"/>
    <x v="0"/>
    <x v="1"/>
  </r>
  <r>
    <x v="3"/>
    <s v="31/07"/>
    <d v="1899-12-30T02:48:02"/>
    <d v="1899-12-30T00:04:22"/>
    <x v="5"/>
    <x v="0"/>
    <x v="1"/>
  </r>
  <r>
    <x v="3"/>
    <s v="31/07"/>
    <d v="1899-12-30T02:53:27"/>
    <d v="1899-12-30T00:07:13"/>
    <x v="5"/>
    <x v="0"/>
    <x v="1"/>
  </r>
  <r>
    <x v="3"/>
    <s v="31/07"/>
    <d v="1899-12-30T02:59:25"/>
    <d v="1899-12-30T00:07:13"/>
    <x v="5"/>
    <x v="0"/>
    <x v="1"/>
  </r>
  <r>
    <x v="3"/>
    <s v="31/07"/>
    <d v="1899-12-30T03:04:27"/>
    <d v="1899-12-30T00:07:13"/>
    <x v="5"/>
    <x v="0"/>
    <x v="1"/>
  </r>
  <r>
    <x v="3"/>
    <s v="31/07"/>
    <d v="1899-12-30T03:09:35"/>
    <d v="1899-12-30T00:06:16"/>
    <x v="5"/>
    <x v="0"/>
    <x v="1"/>
  </r>
  <r>
    <x v="3"/>
    <s v="31/07"/>
    <d v="1899-12-30T03:14:51"/>
    <d v="1899-12-30T00:06:16"/>
    <x v="5"/>
    <x v="0"/>
    <x v="1"/>
  </r>
  <r>
    <x v="3"/>
    <s v="31/07"/>
    <d v="1899-12-30T03:20:02"/>
    <d v="1899-12-30T00:04:00"/>
    <x v="5"/>
    <x v="0"/>
    <x v="1"/>
  </r>
  <r>
    <x v="3"/>
    <s v="31/07"/>
    <d v="1899-12-30T03:25:18"/>
    <d v="1899-12-30T00:04:00"/>
    <x v="5"/>
    <x v="0"/>
    <x v="1"/>
  </r>
  <r>
    <x v="3"/>
    <s v="31/07"/>
    <d v="1899-12-30T03:30:30"/>
    <d v="1899-12-30T00:04:00"/>
    <x v="5"/>
    <x v="0"/>
    <x v="1"/>
  </r>
  <r>
    <x v="3"/>
    <s v="31/07"/>
    <d v="1899-12-30T03:35:31"/>
    <d v="1899-12-30T00:04:00"/>
    <x v="5"/>
    <x v="0"/>
    <x v="1"/>
  </r>
  <r>
    <x v="3"/>
    <s v="31/07"/>
    <d v="1899-12-30T03:40:42"/>
    <d v="1899-12-30T00:07:50"/>
    <x v="5"/>
    <x v="0"/>
    <x v="1"/>
  </r>
  <r>
    <x v="3"/>
    <s v="31/07"/>
    <d v="1899-12-30T03:45:57"/>
    <d v="1899-12-30T00:07:50"/>
    <x v="5"/>
    <x v="0"/>
    <x v="1"/>
  </r>
  <r>
    <x v="3"/>
    <s v="31/07"/>
    <d v="1899-12-30T03:51:01"/>
    <d v="1899-12-30T00:04:18"/>
    <x v="5"/>
    <x v="0"/>
    <x v="1"/>
  </r>
  <r>
    <x v="3"/>
    <s v="31/07"/>
    <d v="1899-12-30T03:56:27"/>
    <d v="1899-12-30T00:04:18"/>
    <x v="5"/>
    <x v="0"/>
    <x v="1"/>
  </r>
  <r>
    <x v="3"/>
    <s v="31/07"/>
    <d v="1899-12-30T04:01:39"/>
    <d v="1899-12-30T00:04:18"/>
    <x v="6"/>
    <x v="0"/>
    <x v="1"/>
  </r>
  <r>
    <x v="3"/>
    <s v="31/07"/>
    <d v="1899-12-30T04:06:45"/>
    <d v="1899-12-30T00:04:48"/>
    <x v="6"/>
    <x v="0"/>
    <x v="1"/>
  </r>
  <r>
    <x v="3"/>
    <s v="31/07"/>
    <d v="1899-12-30T04:11:54"/>
    <d v="1899-12-30T00:04:48"/>
    <x v="6"/>
    <x v="0"/>
    <x v="1"/>
  </r>
  <r>
    <x v="3"/>
    <s v="31/07"/>
    <d v="1899-12-30T04:17:09"/>
    <d v="1899-12-30T00:04:48"/>
    <x v="6"/>
    <x v="0"/>
    <x v="1"/>
  </r>
  <r>
    <x v="3"/>
    <s v="31/07"/>
    <d v="1899-12-30T04:22:22"/>
    <d v="1899-12-30T00:04:31"/>
    <x v="6"/>
    <x v="0"/>
    <x v="1"/>
  </r>
  <r>
    <x v="3"/>
    <s v="31/07"/>
    <d v="1899-12-30T04:27:22"/>
    <d v="1899-12-30T00:04:31"/>
    <x v="6"/>
    <x v="0"/>
    <x v="1"/>
  </r>
  <r>
    <x v="3"/>
    <s v="31/07"/>
    <d v="1899-12-30T04:32:28"/>
    <d v="1899-12-30T00:04:20"/>
    <x v="6"/>
    <x v="0"/>
    <x v="1"/>
  </r>
  <r>
    <x v="3"/>
    <s v="31/07"/>
    <d v="1899-12-30T04:37:35"/>
    <d v="1899-12-30T00:05:10"/>
    <x v="6"/>
    <x v="0"/>
    <x v="1"/>
  </r>
  <r>
    <x v="3"/>
    <s v="31/07"/>
    <d v="1899-12-30T04:42:49"/>
    <d v="1899-12-30T00:05:32"/>
    <x v="6"/>
    <x v="0"/>
    <x v="1"/>
  </r>
  <r>
    <x v="3"/>
    <s v="31/07"/>
    <d v="1899-12-30T04:48:09"/>
    <d v="1899-12-30T00:04:37"/>
    <x v="6"/>
    <x v="0"/>
    <x v="1"/>
  </r>
  <r>
    <x v="3"/>
    <s v="31/07"/>
    <d v="1899-12-30T04:53:29"/>
    <d v="1899-12-30T00:04:53"/>
    <x v="6"/>
    <x v="0"/>
    <x v="1"/>
  </r>
  <r>
    <x v="3"/>
    <s v="31/07"/>
    <d v="1899-12-30T04:58:33"/>
    <d v="1899-12-30T00:04:53"/>
    <x v="6"/>
    <x v="0"/>
    <x v="1"/>
  </r>
  <r>
    <x v="3"/>
    <s v="31/07"/>
    <d v="1899-12-30T05:03:35"/>
    <d v="1899-12-30T00:04:53"/>
    <x v="6"/>
    <x v="0"/>
    <x v="1"/>
  </r>
  <r>
    <x v="3"/>
    <s v="31/07"/>
    <d v="1899-12-30T05:08:54"/>
    <d v="1899-12-30T00:03:20"/>
    <x v="6"/>
    <x v="0"/>
    <x v="1"/>
  </r>
  <r>
    <x v="3"/>
    <s v="31/07"/>
    <d v="1899-12-30T05:14:01"/>
    <d v="1899-12-30T00:03:20"/>
    <x v="6"/>
    <x v="0"/>
    <x v="1"/>
  </r>
  <r>
    <x v="3"/>
    <s v="31/07"/>
    <d v="1899-12-30T05:19:10"/>
    <d v="1899-12-30T00:03:20"/>
    <x v="6"/>
    <x v="0"/>
    <x v="1"/>
  </r>
  <r>
    <x v="3"/>
    <s v="31/07"/>
    <d v="1899-12-30T05:24:26"/>
    <d v="1899-12-30T00:03:57"/>
    <x v="6"/>
    <x v="0"/>
    <x v="1"/>
  </r>
  <r>
    <x v="3"/>
    <s v="31/07"/>
    <d v="1899-12-30T05:29:31"/>
    <d v="1899-12-30T00:03:57"/>
    <x v="6"/>
    <x v="0"/>
    <x v="1"/>
  </r>
  <r>
    <x v="3"/>
    <s v="31/07"/>
    <d v="1899-12-30T05:34:52"/>
    <d v="1899-12-30T00:03:57"/>
    <x v="6"/>
    <x v="0"/>
    <x v="1"/>
  </r>
  <r>
    <x v="3"/>
    <s v="31/07"/>
    <d v="1899-12-30T05:39:57"/>
    <d v="1899-12-30T00:04:26"/>
    <x v="6"/>
    <x v="0"/>
    <x v="1"/>
  </r>
  <r>
    <x v="3"/>
    <s v="31/07"/>
    <d v="1899-12-30T05:45:03"/>
    <d v="1899-12-30T00:04:26"/>
    <x v="6"/>
    <x v="0"/>
    <x v="1"/>
  </r>
  <r>
    <x v="3"/>
    <s v="31/07"/>
    <d v="1899-12-30T05:50:13"/>
    <d v="1899-12-30T00:05:17"/>
    <x v="6"/>
    <x v="0"/>
    <x v="1"/>
  </r>
  <r>
    <x v="3"/>
    <s v="31/07"/>
    <d v="1899-12-30T05:55:14"/>
    <d v="1899-12-30T00:05:32"/>
    <x v="6"/>
    <x v="0"/>
    <x v="1"/>
  </r>
  <r>
    <x v="3"/>
    <s v="31/07"/>
    <d v="1899-12-30T06:00:20"/>
    <d v="1899-12-30T00:05:34"/>
    <x v="7"/>
    <x v="0"/>
    <x v="1"/>
  </r>
  <r>
    <x v="3"/>
    <s v="31/07"/>
    <d v="1899-12-30T06:05:21"/>
    <d v="1899-12-30T00:05:31"/>
    <x v="7"/>
    <x v="0"/>
    <x v="1"/>
  </r>
  <r>
    <x v="3"/>
    <s v="31/07"/>
    <d v="1899-12-30T06:10:35"/>
    <d v="1899-12-30T00:04:18"/>
    <x v="7"/>
    <x v="0"/>
    <x v="1"/>
  </r>
  <r>
    <x v="3"/>
    <s v="31/07"/>
    <d v="1899-12-30T06:15:52"/>
    <d v="1899-12-30T00:04:31"/>
    <x v="7"/>
    <x v="0"/>
    <x v="1"/>
  </r>
  <r>
    <x v="3"/>
    <s v="31/07"/>
    <d v="1899-12-30T06:21:05"/>
    <d v="1899-12-30T00:04:32"/>
    <x v="7"/>
    <x v="0"/>
    <x v="1"/>
  </r>
  <r>
    <x v="3"/>
    <s v="31/07"/>
    <d v="1899-12-30T06:26:27"/>
    <d v="1899-12-30T00:04:26"/>
    <x v="7"/>
    <x v="0"/>
    <x v="1"/>
  </r>
  <r>
    <x v="3"/>
    <s v="31/07"/>
    <d v="1899-12-30T06:31:32"/>
    <d v="1899-12-30T00:04:17"/>
    <x v="7"/>
    <x v="0"/>
    <x v="1"/>
  </r>
  <r>
    <x v="3"/>
    <s v="31/07"/>
    <d v="1899-12-30T06:36:49"/>
    <d v="1899-12-30T00:05:33"/>
    <x v="7"/>
    <x v="0"/>
    <x v="1"/>
  </r>
  <r>
    <x v="3"/>
    <s v="31/07"/>
    <d v="1899-12-30T06:41:53"/>
    <d v="1899-12-30T00:05:26"/>
    <x v="7"/>
    <x v="0"/>
    <x v="1"/>
  </r>
  <r>
    <x v="3"/>
    <s v="31/07"/>
    <d v="1899-12-30T06:46:54"/>
    <d v="1899-12-30T00:04:26"/>
    <x v="7"/>
    <x v="0"/>
    <x v="1"/>
  </r>
  <r>
    <x v="3"/>
    <s v="31/07"/>
    <d v="1899-12-30T06:52:20"/>
    <d v="1899-12-30T00:04:21"/>
    <x v="7"/>
    <x v="0"/>
    <x v="1"/>
  </r>
  <r>
    <x v="3"/>
    <s v="31/07"/>
    <d v="1899-12-30T06:57:28"/>
    <d v="1899-12-30T00:04:52"/>
    <x v="7"/>
    <x v="0"/>
    <x v="1"/>
  </r>
  <r>
    <x v="3"/>
    <s v="31/07"/>
    <d v="1899-12-30T07:02:30"/>
    <d v="1899-12-30T00:05:45"/>
    <x v="7"/>
    <x v="0"/>
    <x v="1"/>
  </r>
  <r>
    <x v="3"/>
    <s v="31/07"/>
    <d v="1899-12-30T07:07:30"/>
    <d v="1899-12-30T00:06:15"/>
    <x v="7"/>
    <x v="0"/>
    <x v="1"/>
  </r>
  <r>
    <x v="3"/>
    <s v="31/07"/>
    <d v="1899-12-30T07:12:30"/>
    <d v="1899-12-30T00:06:16"/>
    <x v="7"/>
    <x v="0"/>
    <x v="1"/>
  </r>
  <r>
    <x v="3"/>
    <s v="31/07"/>
    <d v="1899-12-30T07:17:38"/>
    <d v="1899-12-30T00:05:48"/>
    <x v="7"/>
    <x v="0"/>
    <x v="1"/>
  </r>
  <r>
    <x v="3"/>
    <s v="31/07"/>
    <d v="1899-12-30T07:22:54"/>
    <d v="1899-12-30T00:06:03"/>
    <x v="7"/>
    <x v="0"/>
    <x v="1"/>
  </r>
  <r>
    <x v="3"/>
    <s v="31/07"/>
    <d v="1899-12-30T07:28:15"/>
    <d v="1899-12-30T00:05:52"/>
    <x v="7"/>
    <x v="0"/>
    <x v="1"/>
  </r>
  <r>
    <x v="3"/>
    <s v="31/07"/>
    <d v="1899-12-30T07:33:39"/>
    <d v="1899-12-30T00:05:23"/>
    <x v="7"/>
    <x v="0"/>
    <x v="1"/>
  </r>
  <r>
    <x v="3"/>
    <s v="31/07"/>
    <d v="1899-12-30T07:38:50"/>
    <d v="1899-12-30T00:05:44"/>
    <x v="7"/>
    <x v="0"/>
    <x v="1"/>
  </r>
  <r>
    <x v="3"/>
    <s v="31/07"/>
    <d v="1899-12-30T07:44:22"/>
    <d v="1899-12-30T00:05:45"/>
    <x v="7"/>
    <x v="0"/>
    <x v="1"/>
  </r>
  <r>
    <x v="3"/>
    <s v="31/07"/>
    <d v="1899-12-30T07:49:29"/>
    <d v="1899-12-30T00:06:09"/>
    <x v="7"/>
    <x v="0"/>
    <x v="1"/>
  </r>
  <r>
    <x v="3"/>
    <s v="31/07"/>
    <d v="1899-12-30T07:54:30"/>
    <d v="1899-12-30T00:05:19"/>
    <x v="7"/>
    <x v="0"/>
    <x v="1"/>
  </r>
  <r>
    <x v="3"/>
    <s v="31/07"/>
    <d v="1899-12-30T07:59:50"/>
    <d v="1899-12-30T00:06:06"/>
    <x v="7"/>
    <x v="0"/>
    <x v="1"/>
  </r>
  <r>
    <x v="3"/>
    <s v="31/07"/>
    <d v="1899-12-30T08:04:51"/>
    <d v="1899-12-30T00:06:05"/>
    <x v="8"/>
    <x v="0"/>
    <x v="1"/>
  </r>
  <r>
    <x v="3"/>
    <s v="31/07"/>
    <d v="1899-12-30T08:10:18"/>
    <d v="1899-12-30T00:06:38"/>
    <x v="8"/>
    <x v="0"/>
    <x v="1"/>
  </r>
  <r>
    <x v="3"/>
    <s v="31/07"/>
    <d v="1899-12-30T08:15:21"/>
    <d v="1899-12-30T00:06:48"/>
    <x v="8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>
  <location ref="A6:F21" firstHeaderRow="1" firstDataRow="3" firstDataCol="1" rowPageCount="1" colPageCount="1"/>
  <pivotFields count="7">
    <pivotField axis="axisCol" multipleItemSelectionAllowed="1" showAll="0" defaultSubtotal="0">
      <items count="7">
        <item x="0"/>
        <item x="1"/>
        <item x="2"/>
        <item x="3"/>
        <item m="1" x="4"/>
        <item m="1" x="6"/>
        <item m="1" x="5"/>
      </items>
    </pivotField>
    <pivotField showAll="0" defaultSubtotal="0"/>
    <pivotField showAll="0" defaultSubtotal="0"/>
    <pivotField dataField="1" numFmtId="164" showAll="0" defaultSubtotal="0"/>
    <pivotField axis="axisRow" showAll="0" sortType="ascending" defaultSubtotal="0">
      <items count="40">
        <item x="4"/>
        <item m="1" x="33"/>
        <item m="1" x="28"/>
        <item x="5"/>
        <item m="1" x="25"/>
        <item m="1" x="24"/>
        <item m="1" x="36"/>
        <item x="6"/>
        <item m="1" x="31"/>
        <item m="1" x="27"/>
        <item x="7"/>
        <item m="1" x="12"/>
        <item m="1" x="34"/>
        <item x="8"/>
        <item m="1" x="29"/>
        <item m="1" x="26"/>
        <item m="1" x="15"/>
        <item x="9"/>
        <item m="1" x="38"/>
        <item m="1" x="32"/>
        <item x="10"/>
        <item m="1" x="18"/>
        <item m="1" x="13"/>
        <item x="11"/>
        <item m="1" x="35"/>
        <item m="1" x="30"/>
        <item m="1" x="20"/>
        <item x="0"/>
        <item m="1" x="16"/>
        <item m="1" x="39"/>
        <item x="1"/>
        <item m="1" x="22"/>
        <item m="1" x="19"/>
        <item x="2"/>
        <item m="1" x="14"/>
        <item m="1" x="37"/>
        <item m="1" x="23"/>
        <item x="3"/>
        <item m="1" x="21"/>
        <item m="1" x="17"/>
      </items>
    </pivotField>
    <pivotField axis="axisCol" showAll="0" defaultSubtotal="0">
      <items count="2">
        <item x="0"/>
        <item m="1" x="1"/>
      </items>
    </pivotField>
    <pivotField axis="axisPage" showAll="0" defaultSubtotal="0">
      <items count="2">
        <item x="0"/>
        <item x="1"/>
      </items>
    </pivotField>
  </pivotFields>
  <rowFields count="1">
    <field x="4"/>
  </rowFields>
  <rowItems count="13">
    <i>
      <x/>
    </i>
    <i>
      <x v="3"/>
    </i>
    <i>
      <x v="7"/>
    </i>
    <i>
      <x v="10"/>
    </i>
    <i>
      <x v="13"/>
    </i>
    <i>
      <x v="17"/>
    </i>
    <i>
      <x v="20"/>
    </i>
    <i>
      <x v="23"/>
    </i>
    <i>
      <x v="27"/>
    </i>
    <i>
      <x v="30"/>
    </i>
    <i>
      <x v="33"/>
    </i>
    <i>
      <x v="37"/>
    </i>
    <i t="grand">
      <x/>
    </i>
  </rowItems>
  <colFields count="2">
    <field x="5"/>
    <field x="0"/>
  </colFields>
  <colItems count="5">
    <i>
      <x/>
      <x/>
    </i>
    <i r="1">
      <x v="1"/>
    </i>
    <i r="1">
      <x v="2"/>
    </i>
    <i r="1">
      <x v="3"/>
    </i>
    <i t="grand">
      <x/>
    </i>
  </colItems>
  <pageFields count="1">
    <pageField fld="6" hier="-1"/>
  </pageFields>
  <dataFields count="1">
    <dataField name="Moyenne de Temps de parcours" fld="3" subtotal="average" baseField="4" baseItem="1"/>
  </dataFields>
  <formats count="1">
    <format dxfId="0">
      <pivotArea collapsedLevelsAreSubtotals="1" fieldPosition="0">
        <references count="1">
          <reference field="4" count="0"/>
        </references>
      </pivotArea>
    </format>
  </formats>
  <chartFormats count="9">
    <chartFormat chart="2" format="35" series="1">
      <pivotArea type="data" outline="0" fieldPosition="0">
        <references count="2">
          <reference field="0" count="1" selected="0">
            <x v="1"/>
          </reference>
          <reference field="5" count="1" selected="0">
            <x v="0"/>
          </reference>
        </references>
      </pivotArea>
    </chartFormat>
    <chartFormat chart="2" format="3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5" count="1" selected="0">
            <x v="0"/>
          </reference>
        </references>
      </pivotArea>
    </chartFormat>
    <chartFormat chart="2" format="3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5" count="1" selected="0">
            <x v="0"/>
          </reference>
        </references>
      </pivotArea>
    </chartFormat>
    <chartFormat chart="2" format="38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5" count="1" selected="0">
            <x v="0"/>
          </reference>
        </references>
      </pivotArea>
    </chartFormat>
    <chartFormat chart="2" format="39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5" count="1" selected="0">
            <x v="0"/>
          </reference>
        </references>
      </pivotArea>
    </chartFormat>
    <chartFormat chart="2" format="4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5" count="1" selected="0">
            <x v="0"/>
          </reference>
        </references>
      </pivotArea>
    </chartFormat>
    <chartFormat chart="2" format="4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5" count="1" selected="0">
            <x v="1"/>
          </reference>
        </references>
      </pivotArea>
    </chartFormat>
    <chartFormat chart="2" format="4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5" count="1" selected="0">
            <x v="1"/>
          </reference>
        </references>
      </pivotArea>
    </chartFormat>
    <chartFormat chart="2" format="43" series="1">
      <pivotArea type="data" grandCol="1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A10-Eiffel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A10-Eiffel" connectionId="2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1" name="Données" displayName="Données" ref="C1:I1388" totalsRowShown="0" headerRowDxfId="5">
  <autoFilter ref="C1:I1388"/>
  <tableColumns count="7">
    <tableColumn id="3" name="Jour  de la semaine">
      <calculatedColumnFormula>PROPER(TEXT(A2,"jjjj"))</calculatedColumnFormula>
    </tableColumn>
    <tableColumn id="4" name="Date">
      <calculatedColumnFormula>TEXT(A2,"jj""/""mm")</calculatedColumnFormula>
    </tableColumn>
    <tableColumn id="5" name="Heure exacte" dataDxfId="4">
      <calculatedColumnFormula>IF(A2="","",A2-INT(A2))</calculatedColumnFormula>
    </tableColumn>
    <tableColumn id="6" name="Temps de parcours" dataDxfId="3">
      <calculatedColumnFormula>TIME(,,B2)</calculatedColumnFormula>
    </tableColumn>
    <tableColumn id="7" name="Plage horaire" dataDxfId="2">
      <calculatedColumnFormula>IF(OR(FLOOR(HOUR(E2)*60+MINUTE(E2),INFOS!$B$2)/60&lt;INFOS!$B$5,AND(INFOS!$C$5&gt;0,FLOOR(HOUR(E2)*60+MINUTE(E2),INFOS!$B$2)/60&gt;=INFOS!$C$5)),"",TIME(,FLOOR(HOUR(E2)*60+MINUTE(E2),INFOS!$B$2),))</calculatedColumnFormula>
    </tableColumn>
    <tableColumn id="8" name="Type de jour" dataDxfId="1">
      <calculatedColumnFormula>IF(ISNA(MATCH(INT(A2),Calcul!$I$3:$I$15,0)),INDEX(INFOS!$B$7:$B$14,WEEKDAY(A2,2)),INFOS!$B$14)</calculatedColumnFormula>
    </tableColumn>
    <tableColumn id="9" name="Sens">
      <calculatedColumnFormula>IF(ROW(A1)&lt;=COUNTA(Sens1!A:A)-6,INFOS!$H$2&amp;" vers "&amp;INFOS!$I$2,INFOS!$H$3&amp;" vers "&amp;INFOS!$I$3)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55"/>
  <sheetViews>
    <sheetView topLeftCell="A641" workbookViewId="0">
      <selection activeCell="G650" sqref="G650"/>
    </sheetView>
  </sheetViews>
  <sheetFormatPr baseColWidth="10" defaultRowHeight="15" x14ac:dyDescent="0.25"/>
  <cols>
    <col min="1" max="1" width="40.140625" bestFit="1" customWidth="1"/>
    <col min="2" max="2" width="6.140625" bestFit="1" customWidth="1"/>
    <col min="3" max="3" width="9" bestFit="1" customWidth="1"/>
    <col min="4" max="4" width="5.7109375" bestFit="1" customWidth="1"/>
    <col min="5" max="5" width="9.28515625" bestFit="1" customWidth="1"/>
    <col min="6" max="6" width="7.5703125" bestFit="1" customWidth="1"/>
    <col min="7" max="7" width="9.85546875" bestFit="1" customWidth="1"/>
  </cols>
  <sheetData>
    <row r="1" spans="1:7" x14ac:dyDescent="0.25">
      <c r="A1" t="s">
        <v>0</v>
      </c>
    </row>
    <row r="2" spans="1:7" x14ac:dyDescent="0.25">
      <c r="A2" t="s">
        <v>1</v>
      </c>
    </row>
    <row r="3" spans="1:7" x14ac:dyDescent="0.25">
      <c r="A3" t="s">
        <v>2</v>
      </c>
    </row>
    <row r="4" spans="1:7" x14ac:dyDescent="0.25">
      <c r="A4" t="s">
        <v>3</v>
      </c>
    </row>
    <row r="6" spans="1:7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</row>
    <row r="7" spans="1:7" x14ac:dyDescent="0.25">
      <c r="A7" t="s">
        <v>11</v>
      </c>
    </row>
    <row r="9" spans="1:7" x14ac:dyDescent="0.25">
      <c r="A9" s="1">
        <v>41848.685613425929</v>
      </c>
      <c r="B9">
        <v>411</v>
      </c>
    </row>
    <row r="10" spans="1:7" x14ac:dyDescent="0.25">
      <c r="A10" s="1">
        <v>41848.689236111109</v>
      </c>
      <c r="B10">
        <v>419</v>
      </c>
    </row>
    <row r="11" spans="1:7" x14ac:dyDescent="0.25">
      <c r="A11" s="1">
        <v>41848.692731481482</v>
      </c>
      <c r="B11">
        <v>423</v>
      </c>
    </row>
    <row r="12" spans="1:7" x14ac:dyDescent="0.25">
      <c r="A12" s="1">
        <v>41848.696226851855</v>
      </c>
      <c r="B12">
        <v>349</v>
      </c>
    </row>
    <row r="13" spans="1:7" x14ac:dyDescent="0.25">
      <c r="A13" s="1">
        <v>41848.699699074074</v>
      </c>
      <c r="B13">
        <v>345</v>
      </c>
    </row>
    <row r="14" spans="1:7" x14ac:dyDescent="0.25">
      <c r="A14" s="1">
        <v>41848.703263888892</v>
      </c>
      <c r="B14">
        <v>366</v>
      </c>
    </row>
    <row r="15" spans="1:7" x14ac:dyDescent="0.25">
      <c r="A15" s="1">
        <v>41848.706793981481</v>
      </c>
      <c r="B15">
        <v>391</v>
      </c>
    </row>
    <row r="16" spans="1:7" x14ac:dyDescent="0.25">
      <c r="A16" s="1">
        <v>41848.710300925923</v>
      </c>
      <c r="B16">
        <v>426</v>
      </c>
    </row>
    <row r="17" spans="1:2" x14ac:dyDescent="0.25">
      <c r="A17" s="1">
        <v>41848.714050925926</v>
      </c>
      <c r="B17">
        <v>400</v>
      </c>
    </row>
    <row r="18" spans="1:2" x14ac:dyDescent="0.25">
      <c r="A18" s="1">
        <v>41848.717650462961</v>
      </c>
      <c r="B18">
        <v>394</v>
      </c>
    </row>
    <row r="19" spans="1:2" x14ac:dyDescent="0.25">
      <c r="A19" s="1">
        <v>41848.721192129633</v>
      </c>
      <c r="B19">
        <v>434</v>
      </c>
    </row>
    <row r="20" spans="1:2" x14ac:dyDescent="0.25">
      <c r="A20" s="1">
        <v>41848.724780092591</v>
      </c>
      <c r="B20">
        <v>402</v>
      </c>
    </row>
    <row r="21" spans="1:2" x14ac:dyDescent="0.25">
      <c r="A21" s="1">
        <v>41848.728368055556</v>
      </c>
      <c r="B21">
        <v>406</v>
      </c>
    </row>
    <row r="22" spans="1:2" x14ac:dyDescent="0.25">
      <c r="A22" s="1">
        <v>41848.731851851851</v>
      </c>
      <c r="B22">
        <v>566</v>
      </c>
    </row>
    <row r="23" spans="1:2" x14ac:dyDescent="0.25">
      <c r="A23" s="1">
        <v>41848.735717592594</v>
      </c>
      <c r="B23">
        <v>526</v>
      </c>
    </row>
    <row r="24" spans="1:2" x14ac:dyDescent="0.25">
      <c r="A24" s="1">
        <v>41848.739340277774</v>
      </c>
      <c r="B24">
        <v>423</v>
      </c>
    </row>
    <row r="25" spans="1:2" x14ac:dyDescent="0.25">
      <c r="A25" s="1">
        <v>41848.742847222224</v>
      </c>
      <c r="B25">
        <v>407</v>
      </c>
    </row>
    <row r="26" spans="1:2" x14ac:dyDescent="0.25">
      <c r="A26" s="1">
        <v>41848.746365740742</v>
      </c>
      <c r="B26">
        <v>389</v>
      </c>
    </row>
    <row r="27" spans="1:2" x14ac:dyDescent="0.25">
      <c r="A27" s="1">
        <v>41848.750011574077</v>
      </c>
      <c r="B27">
        <v>388</v>
      </c>
    </row>
    <row r="28" spans="1:2" x14ac:dyDescent="0.25">
      <c r="A28" s="1">
        <v>41848.753576388888</v>
      </c>
      <c r="B28">
        <v>429</v>
      </c>
    </row>
    <row r="29" spans="1:2" x14ac:dyDescent="0.25">
      <c r="A29" s="1">
        <v>41848.757118055553</v>
      </c>
      <c r="B29">
        <v>433</v>
      </c>
    </row>
    <row r="30" spans="1:2" x14ac:dyDescent="0.25">
      <c r="A30" s="1">
        <v>41848.760694444441</v>
      </c>
      <c r="B30">
        <v>447</v>
      </c>
    </row>
    <row r="31" spans="1:2" x14ac:dyDescent="0.25">
      <c r="A31" s="1">
        <v>41848.764270833337</v>
      </c>
      <c r="B31">
        <v>443</v>
      </c>
    </row>
    <row r="32" spans="1:2" x14ac:dyDescent="0.25">
      <c r="A32" s="1">
        <v>41848.767824074072</v>
      </c>
      <c r="B32">
        <v>387</v>
      </c>
    </row>
    <row r="33" spans="1:2" x14ac:dyDescent="0.25">
      <c r="A33" s="1">
        <v>41848.771423611113</v>
      </c>
      <c r="B33">
        <v>445</v>
      </c>
    </row>
    <row r="34" spans="1:2" x14ac:dyDescent="0.25">
      <c r="A34" s="1">
        <v>41848.775300925925</v>
      </c>
      <c r="B34">
        <v>449</v>
      </c>
    </row>
    <row r="35" spans="1:2" x14ac:dyDescent="0.25">
      <c r="A35" s="1">
        <v>41848.778854166667</v>
      </c>
      <c r="B35">
        <v>396</v>
      </c>
    </row>
    <row r="36" spans="1:2" x14ac:dyDescent="0.25">
      <c r="A36" s="1">
        <v>41848.782476851855</v>
      </c>
      <c r="B36">
        <v>384</v>
      </c>
    </row>
    <row r="37" spans="1:2" x14ac:dyDescent="0.25">
      <c r="A37" s="1">
        <v>41848.786261574074</v>
      </c>
      <c r="B37">
        <v>392</v>
      </c>
    </row>
    <row r="38" spans="1:2" x14ac:dyDescent="0.25">
      <c r="A38" s="1">
        <v>41848.789895833332</v>
      </c>
      <c r="B38">
        <v>376</v>
      </c>
    </row>
    <row r="39" spans="1:2" x14ac:dyDescent="0.25">
      <c r="A39" s="1">
        <v>41848.79351851852</v>
      </c>
      <c r="B39">
        <v>407</v>
      </c>
    </row>
    <row r="40" spans="1:2" x14ac:dyDescent="0.25">
      <c r="A40" s="1">
        <v>41848.797152777777</v>
      </c>
      <c r="B40">
        <v>401</v>
      </c>
    </row>
    <row r="41" spans="1:2" x14ac:dyDescent="0.25">
      <c r="A41" s="1">
        <v>41848.800694444442</v>
      </c>
      <c r="B41">
        <v>384</v>
      </c>
    </row>
    <row r="42" spans="1:2" x14ac:dyDescent="0.25">
      <c r="A42" s="1">
        <v>41848.804375</v>
      </c>
      <c r="B42">
        <v>330</v>
      </c>
    </row>
    <row r="43" spans="1:2" x14ac:dyDescent="0.25">
      <c r="A43" s="1">
        <v>41848.807974537034</v>
      </c>
      <c r="B43">
        <v>315</v>
      </c>
    </row>
    <row r="44" spans="1:2" x14ac:dyDescent="0.25">
      <c r="A44" s="1">
        <v>41848.811701388891</v>
      </c>
      <c r="B44">
        <v>321</v>
      </c>
    </row>
    <row r="45" spans="1:2" x14ac:dyDescent="0.25">
      <c r="A45" s="1">
        <v>41848.815439814818</v>
      </c>
      <c r="B45">
        <v>355</v>
      </c>
    </row>
    <row r="46" spans="1:2" x14ac:dyDescent="0.25">
      <c r="A46" s="1">
        <v>41848.819016203706</v>
      </c>
      <c r="B46">
        <v>366</v>
      </c>
    </row>
    <row r="47" spans="1:2" x14ac:dyDescent="0.25">
      <c r="A47" s="1">
        <v>41848.822534722225</v>
      </c>
      <c r="B47">
        <v>462</v>
      </c>
    </row>
    <row r="48" spans="1:2" x14ac:dyDescent="0.25">
      <c r="A48" s="1">
        <v>41848.826064814813</v>
      </c>
      <c r="B48">
        <v>472</v>
      </c>
    </row>
    <row r="49" spans="1:2" x14ac:dyDescent="0.25">
      <c r="A49" s="1">
        <v>41848.82953703704</v>
      </c>
      <c r="B49">
        <v>326</v>
      </c>
    </row>
    <row r="50" spans="1:2" x14ac:dyDescent="0.25">
      <c r="A50" s="1">
        <v>41848.833043981482</v>
      </c>
      <c r="B50">
        <v>293</v>
      </c>
    </row>
    <row r="51" spans="1:2" x14ac:dyDescent="0.25">
      <c r="A51" s="1">
        <v>41848.836597222224</v>
      </c>
      <c r="B51">
        <v>329</v>
      </c>
    </row>
    <row r="52" spans="1:2" x14ac:dyDescent="0.25">
      <c r="A52" s="1">
        <v>41848.840127314812</v>
      </c>
      <c r="B52">
        <v>317</v>
      </c>
    </row>
    <row r="53" spans="1:2" x14ac:dyDescent="0.25">
      <c r="A53" s="1">
        <v>41848.843622685185</v>
      </c>
      <c r="B53">
        <v>309</v>
      </c>
    </row>
    <row r="54" spans="1:2" x14ac:dyDescent="0.25">
      <c r="A54" s="1">
        <v>41848.847233796296</v>
      </c>
      <c r="B54">
        <v>329</v>
      </c>
    </row>
    <row r="55" spans="1:2" x14ac:dyDescent="0.25">
      <c r="A55" s="1">
        <v>41848.850729166668</v>
      </c>
      <c r="B55">
        <v>329</v>
      </c>
    </row>
    <row r="56" spans="1:2" x14ac:dyDescent="0.25">
      <c r="A56" s="1">
        <v>41848.854328703703</v>
      </c>
      <c r="B56">
        <v>325</v>
      </c>
    </row>
    <row r="57" spans="1:2" x14ac:dyDescent="0.25">
      <c r="A57" s="1">
        <v>41848.857939814814</v>
      </c>
      <c r="B57">
        <v>306</v>
      </c>
    </row>
    <row r="58" spans="1:2" x14ac:dyDescent="0.25">
      <c r="A58" s="1">
        <v>41848.861481481479</v>
      </c>
      <c r="B58">
        <v>306</v>
      </c>
    </row>
    <row r="59" spans="1:2" x14ac:dyDescent="0.25">
      <c r="A59" s="1">
        <v>41848.865011574075</v>
      </c>
      <c r="B59">
        <v>302</v>
      </c>
    </row>
    <row r="60" spans="1:2" x14ac:dyDescent="0.25">
      <c r="A60" s="1">
        <v>41848.868587962963</v>
      </c>
      <c r="B60">
        <v>345</v>
      </c>
    </row>
    <row r="61" spans="1:2" x14ac:dyDescent="0.25">
      <c r="A61" s="1">
        <v>41848.872129629628</v>
      </c>
      <c r="B61">
        <v>286</v>
      </c>
    </row>
    <row r="62" spans="1:2" x14ac:dyDescent="0.25">
      <c r="A62" s="1">
        <v>41848.87568287037</v>
      </c>
      <c r="B62">
        <v>319</v>
      </c>
    </row>
    <row r="63" spans="1:2" x14ac:dyDescent="0.25">
      <c r="A63" s="1">
        <v>41848.879305555558</v>
      </c>
      <c r="B63">
        <v>322</v>
      </c>
    </row>
    <row r="64" spans="1:2" x14ac:dyDescent="0.25">
      <c r="A64" s="1">
        <v>41848.882881944446</v>
      </c>
      <c r="B64">
        <v>329</v>
      </c>
    </row>
    <row r="65" spans="1:2" x14ac:dyDescent="0.25">
      <c r="A65" s="1">
        <v>41848.886516203704</v>
      </c>
      <c r="B65">
        <v>338</v>
      </c>
    </row>
    <row r="66" spans="1:2" x14ac:dyDescent="0.25">
      <c r="A66" s="1">
        <v>41848.889988425923</v>
      </c>
      <c r="B66">
        <v>346</v>
      </c>
    </row>
    <row r="67" spans="1:2" x14ac:dyDescent="0.25">
      <c r="A67" s="1">
        <v>41848.893564814818</v>
      </c>
      <c r="B67">
        <v>317</v>
      </c>
    </row>
    <row r="68" spans="1:2" x14ac:dyDescent="0.25">
      <c r="A68" s="1">
        <v>41848.897037037037</v>
      </c>
      <c r="B68">
        <v>317</v>
      </c>
    </row>
    <row r="69" spans="1:2" x14ac:dyDescent="0.25">
      <c r="A69" s="1">
        <v>41848.900891203702</v>
      </c>
      <c r="B69">
        <v>255</v>
      </c>
    </row>
    <row r="70" spans="1:2" x14ac:dyDescent="0.25">
      <c r="A70" s="1">
        <v>41848.904467592591</v>
      </c>
      <c r="B70">
        <v>248</v>
      </c>
    </row>
    <row r="71" spans="1:2" x14ac:dyDescent="0.25">
      <c r="A71" s="1">
        <v>41848.908055555556</v>
      </c>
      <c r="B71">
        <v>269</v>
      </c>
    </row>
    <row r="72" spans="1:2" x14ac:dyDescent="0.25">
      <c r="A72" s="1">
        <v>41848.911539351851</v>
      </c>
      <c r="B72">
        <v>284</v>
      </c>
    </row>
    <row r="73" spans="1:2" x14ac:dyDescent="0.25">
      <c r="A73" s="1">
        <v>41848.915011574078</v>
      </c>
      <c r="B73">
        <v>289</v>
      </c>
    </row>
    <row r="74" spans="1:2" x14ac:dyDescent="0.25">
      <c r="A74" s="1">
        <v>41848.918761574074</v>
      </c>
      <c r="B74">
        <v>289</v>
      </c>
    </row>
    <row r="75" spans="1:2" x14ac:dyDescent="0.25">
      <c r="A75" s="1">
        <v>41848.922384259262</v>
      </c>
      <c r="B75">
        <v>318</v>
      </c>
    </row>
    <row r="76" spans="1:2" x14ac:dyDescent="0.25">
      <c r="A76" s="1">
        <v>41848.925891203704</v>
      </c>
      <c r="B76">
        <v>318</v>
      </c>
    </row>
    <row r="77" spans="1:2" x14ac:dyDescent="0.25">
      <c r="A77" s="1">
        <v>41848.929456018515</v>
      </c>
      <c r="B77">
        <v>296</v>
      </c>
    </row>
    <row r="78" spans="1:2" x14ac:dyDescent="0.25">
      <c r="A78" s="1">
        <v>41848.933055555557</v>
      </c>
      <c r="B78">
        <v>291</v>
      </c>
    </row>
    <row r="79" spans="1:2" x14ac:dyDescent="0.25">
      <c r="A79" s="1">
        <v>41848.936782407407</v>
      </c>
      <c r="B79">
        <v>317</v>
      </c>
    </row>
    <row r="80" spans="1:2" x14ac:dyDescent="0.25">
      <c r="A80" s="1">
        <v>41848.940416666665</v>
      </c>
      <c r="B80">
        <v>356</v>
      </c>
    </row>
    <row r="81" spans="1:2" x14ac:dyDescent="0.25">
      <c r="A81" s="1">
        <v>41848.943958333337</v>
      </c>
      <c r="B81">
        <v>331</v>
      </c>
    </row>
    <row r="82" spans="1:2" x14ac:dyDescent="0.25">
      <c r="A82" s="1">
        <v>41848.947488425925</v>
      </c>
      <c r="B82">
        <v>277</v>
      </c>
    </row>
    <row r="83" spans="1:2" x14ac:dyDescent="0.25">
      <c r="A83" s="1">
        <v>41848.951111111113</v>
      </c>
      <c r="B83">
        <v>293</v>
      </c>
    </row>
    <row r="84" spans="1:2" x14ac:dyDescent="0.25">
      <c r="A84" s="1">
        <v>41848.954618055555</v>
      </c>
      <c r="B84">
        <v>272</v>
      </c>
    </row>
    <row r="85" spans="1:2" x14ac:dyDescent="0.25">
      <c r="A85" s="1">
        <v>41848.958391203705</v>
      </c>
      <c r="B85">
        <v>278</v>
      </c>
    </row>
    <row r="86" spans="1:2" x14ac:dyDescent="0.25">
      <c r="A86" s="1">
        <v>41848.961909722224</v>
      </c>
      <c r="B86">
        <v>279</v>
      </c>
    </row>
    <row r="87" spans="1:2" x14ac:dyDescent="0.25">
      <c r="A87" s="1">
        <v>41848.965543981481</v>
      </c>
      <c r="B87">
        <v>279</v>
      </c>
    </row>
    <row r="88" spans="1:2" x14ac:dyDescent="0.25">
      <c r="A88" s="1">
        <v>41848.969236111108</v>
      </c>
      <c r="B88">
        <v>279</v>
      </c>
    </row>
    <row r="89" spans="1:2" x14ac:dyDescent="0.25">
      <c r="A89" s="1">
        <v>41848.972928240742</v>
      </c>
      <c r="B89">
        <v>279</v>
      </c>
    </row>
    <row r="90" spans="1:2" x14ac:dyDescent="0.25">
      <c r="A90" s="1">
        <v>41848.976446759261</v>
      </c>
      <c r="B90">
        <v>236</v>
      </c>
    </row>
    <row r="91" spans="1:2" x14ac:dyDescent="0.25">
      <c r="A91" s="1">
        <v>41848.979930555557</v>
      </c>
      <c r="B91">
        <v>236</v>
      </c>
    </row>
    <row r="92" spans="1:2" x14ac:dyDescent="0.25">
      <c r="A92" s="1">
        <v>41848.983460648145</v>
      </c>
      <c r="B92">
        <v>232</v>
      </c>
    </row>
    <row r="93" spans="1:2" x14ac:dyDescent="0.25">
      <c r="A93" s="1">
        <v>41848.986979166664</v>
      </c>
      <c r="B93">
        <v>232</v>
      </c>
    </row>
    <row r="94" spans="1:2" x14ac:dyDescent="0.25">
      <c r="A94" s="1">
        <v>41848.99046296296</v>
      </c>
      <c r="B94">
        <v>232</v>
      </c>
    </row>
    <row r="95" spans="1:2" x14ac:dyDescent="0.25">
      <c r="A95" s="1">
        <v>41848.994050925925</v>
      </c>
      <c r="B95">
        <v>279</v>
      </c>
    </row>
    <row r="96" spans="1:2" x14ac:dyDescent="0.25">
      <c r="A96" s="1">
        <v>41848.997916666667</v>
      </c>
      <c r="B96">
        <v>279</v>
      </c>
    </row>
    <row r="97" spans="1:2" x14ac:dyDescent="0.25">
      <c r="A97" s="1">
        <v>41849.001527777778</v>
      </c>
      <c r="B97">
        <v>297</v>
      </c>
    </row>
    <row r="98" spans="1:2" x14ac:dyDescent="0.25">
      <c r="A98" s="1">
        <v>41849.00503472222</v>
      </c>
      <c r="B98">
        <v>273</v>
      </c>
    </row>
    <row r="99" spans="1:2" x14ac:dyDescent="0.25">
      <c r="A99" s="1">
        <v>41849.008553240739</v>
      </c>
      <c r="B99">
        <v>273</v>
      </c>
    </row>
    <row r="100" spans="1:2" x14ac:dyDescent="0.25">
      <c r="A100" s="1">
        <v>41849.012037037035</v>
      </c>
      <c r="B100">
        <v>243</v>
      </c>
    </row>
    <row r="101" spans="1:2" x14ac:dyDescent="0.25">
      <c r="A101" s="1">
        <v>41849.015555555554</v>
      </c>
      <c r="B101">
        <v>275</v>
      </c>
    </row>
    <row r="102" spans="1:2" x14ac:dyDescent="0.25">
      <c r="A102" s="1">
        <v>41849.019201388888</v>
      </c>
      <c r="B102">
        <v>275</v>
      </c>
    </row>
    <row r="103" spans="1:2" x14ac:dyDescent="0.25">
      <c r="A103" s="1">
        <v>41849.023020833331</v>
      </c>
      <c r="B103">
        <v>275</v>
      </c>
    </row>
    <row r="104" spans="1:2" x14ac:dyDescent="0.25">
      <c r="A104" s="1">
        <v>41849.026620370372</v>
      </c>
      <c r="B104">
        <v>267</v>
      </c>
    </row>
    <row r="105" spans="1:2" x14ac:dyDescent="0.25">
      <c r="A105" s="1">
        <v>41849.030277777776</v>
      </c>
      <c r="B105">
        <v>267</v>
      </c>
    </row>
    <row r="106" spans="1:2" x14ac:dyDescent="0.25">
      <c r="A106" s="1">
        <v>41849.033900462964</v>
      </c>
      <c r="B106">
        <v>267</v>
      </c>
    </row>
    <row r="107" spans="1:2" x14ac:dyDescent="0.25">
      <c r="A107" s="1">
        <v>41849.037407407406</v>
      </c>
      <c r="B107">
        <v>252</v>
      </c>
    </row>
    <row r="108" spans="1:2" x14ac:dyDescent="0.25">
      <c r="A108" s="1">
        <v>41849.040902777779</v>
      </c>
      <c r="B108">
        <v>252</v>
      </c>
    </row>
    <row r="109" spans="1:2" x14ac:dyDescent="0.25">
      <c r="A109" s="1">
        <v>41849.044571759259</v>
      </c>
      <c r="B109">
        <v>264</v>
      </c>
    </row>
    <row r="110" spans="1:2" x14ac:dyDescent="0.25">
      <c r="A110" s="1">
        <v>41849.048206018517</v>
      </c>
      <c r="B110">
        <v>264</v>
      </c>
    </row>
    <row r="111" spans="1:2" x14ac:dyDescent="0.25">
      <c r="A111" s="1">
        <v>41849.051712962966</v>
      </c>
      <c r="B111">
        <v>264</v>
      </c>
    </row>
    <row r="112" spans="1:2" x14ac:dyDescent="0.25">
      <c r="A112" s="1">
        <v>41849.05541666667</v>
      </c>
      <c r="B112">
        <v>264</v>
      </c>
    </row>
    <row r="113" spans="1:2" x14ac:dyDescent="0.25">
      <c r="A113" s="1">
        <v>41849.059039351851</v>
      </c>
      <c r="B113">
        <v>252</v>
      </c>
    </row>
    <row r="114" spans="1:2" x14ac:dyDescent="0.25">
      <c r="A114" s="1">
        <v>41849.062523148146</v>
      </c>
      <c r="B114">
        <v>252</v>
      </c>
    </row>
    <row r="115" spans="1:2" x14ac:dyDescent="0.25">
      <c r="A115" s="1">
        <v>41849.066307870373</v>
      </c>
      <c r="B115">
        <v>259</v>
      </c>
    </row>
    <row r="116" spans="1:2" x14ac:dyDescent="0.25">
      <c r="A116" s="1">
        <v>41849.069907407407</v>
      </c>
      <c r="B116">
        <v>259</v>
      </c>
    </row>
    <row r="117" spans="1:2" x14ac:dyDescent="0.25">
      <c r="A117" s="1">
        <v>41849.073425925926</v>
      </c>
      <c r="B117">
        <v>259</v>
      </c>
    </row>
    <row r="118" spans="1:2" x14ac:dyDescent="0.25">
      <c r="A118" s="1">
        <v>41849.07708333333</v>
      </c>
      <c r="B118">
        <v>259</v>
      </c>
    </row>
    <row r="119" spans="1:2" x14ac:dyDescent="0.25">
      <c r="A119" s="1">
        <v>41849.080601851849</v>
      </c>
      <c r="B119">
        <v>261</v>
      </c>
    </row>
    <row r="120" spans="1:2" x14ac:dyDescent="0.25">
      <c r="A120" s="1">
        <v>41849.084178240744</v>
      </c>
      <c r="B120">
        <v>261</v>
      </c>
    </row>
    <row r="121" spans="1:2" x14ac:dyDescent="0.25">
      <c r="A121" s="1">
        <v>41849.087696759256</v>
      </c>
      <c r="B121">
        <v>272</v>
      </c>
    </row>
    <row r="122" spans="1:2" x14ac:dyDescent="0.25">
      <c r="A122" s="1">
        <v>41849.091249999998</v>
      </c>
      <c r="B122">
        <v>272</v>
      </c>
    </row>
    <row r="123" spans="1:2" x14ac:dyDescent="0.25">
      <c r="A123" s="1">
        <v>41849.09479166667</v>
      </c>
      <c r="B123">
        <v>272</v>
      </c>
    </row>
    <row r="124" spans="1:2" x14ac:dyDescent="0.25">
      <c r="A124" s="1">
        <v>41849.098310185182</v>
      </c>
      <c r="B124">
        <v>262</v>
      </c>
    </row>
    <row r="125" spans="1:2" x14ac:dyDescent="0.25">
      <c r="A125" s="1">
        <v>41849.101840277777</v>
      </c>
      <c r="B125">
        <v>262</v>
      </c>
    </row>
    <row r="126" spans="1:2" x14ac:dyDescent="0.25">
      <c r="A126" s="1">
        <v>41849.105324074073</v>
      </c>
      <c r="B126">
        <v>262</v>
      </c>
    </row>
    <row r="127" spans="1:2" x14ac:dyDescent="0.25">
      <c r="A127" s="1">
        <v>41849.108935185184</v>
      </c>
      <c r="B127">
        <v>324</v>
      </c>
    </row>
    <row r="128" spans="1:2" x14ac:dyDescent="0.25">
      <c r="A128" s="1">
        <v>41849.112488425926</v>
      </c>
      <c r="B128">
        <v>334</v>
      </c>
    </row>
    <row r="129" spans="1:2" x14ac:dyDescent="0.25">
      <c r="A129" s="1">
        <v>41849.116111111114</v>
      </c>
      <c r="B129">
        <v>334</v>
      </c>
    </row>
    <row r="130" spans="1:2" x14ac:dyDescent="0.25">
      <c r="A130" s="1">
        <v>41849.119652777779</v>
      </c>
      <c r="B130">
        <v>319</v>
      </c>
    </row>
    <row r="131" spans="1:2" x14ac:dyDescent="0.25">
      <c r="A131" s="1">
        <v>41849.124803240738</v>
      </c>
      <c r="B131">
        <v>319</v>
      </c>
    </row>
    <row r="132" spans="1:2" x14ac:dyDescent="0.25">
      <c r="A132" s="1">
        <v>41849.128472222219</v>
      </c>
      <c r="B132">
        <v>241</v>
      </c>
    </row>
    <row r="133" spans="1:2" x14ac:dyDescent="0.25">
      <c r="A133" s="1">
        <v>41849.131967592592</v>
      </c>
      <c r="B133">
        <v>241</v>
      </c>
    </row>
    <row r="134" spans="1:2" x14ac:dyDescent="0.25">
      <c r="A134" s="1">
        <v>41849.135509259257</v>
      </c>
      <c r="B134">
        <v>241</v>
      </c>
    </row>
    <row r="135" spans="1:2" x14ac:dyDescent="0.25">
      <c r="A135" s="1">
        <v>41849.139097222222</v>
      </c>
      <c r="B135">
        <v>241</v>
      </c>
    </row>
    <row r="136" spans="1:2" x14ac:dyDescent="0.25">
      <c r="A136" s="1">
        <v>41849.142812500002</v>
      </c>
      <c r="B136">
        <v>276</v>
      </c>
    </row>
    <row r="137" spans="1:2" x14ac:dyDescent="0.25">
      <c r="A137" s="1">
        <v>41849.146331018521</v>
      </c>
      <c r="B137">
        <v>276</v>
      </c>
    </row>
    <row r="138" spans="1:2" x14ac:dyDescent="0.25">
      <c r="A138" s="1">
        <v>41849.149884259263</v>
      </c>
      <c r="B138">
        <v>238</v>
      </c>
    </row>
    <row r="139" spans="1:2" x14ac:dyDescent="0.25">
      <c r="A139" s="1">
        <v>41849.15347222222</v>
      </c>
      <c r="B139">
        <v>238</v>
      </c>
    </row>
    <row r="140" spans="1:2" x14ac:dyDescent="0.25">
      <c r="A140" s="1">
        <v>41849.157141203701</v>
      </c>
      <c r="B140">
        <v>238</v>
      </c>
    </row>
    <row r="141" spans="1:2" x14ac:dyDescent="0.25">
      <c r="A141" s="1">
        <v>41849.160694444443</v>
      </c>
      <c r="B141">
        <v>283</v>
      </c>
    </row>
    <row r="142" spans="1:2" x14ac:dyDescent="0.25">
      <c r="A142" s="1">
        <v>41849.164212962962</v>
      </c>
      <c r="B142">
        <v>283</v>
      </c>
    </row>
    <row r="143" spans="1:2" x14ac:dyDescent="0.25">
      <c r="A143" s="1">
        <v>41849.167685185188</v>
      </c>
      <c r="B143">
        <v>283</v>
      </c>
    </row>
    <row r="144" spans="1:2" x14ac:dyDescent="0.25">
      <c r="A144" s="1">
        <v>41849.171273148146</v>
      </c>
      <c r="B144">
        <v>202</v>
      </c>
    </row>
    <row r="145" spans="1:2" x14ac:dyDescent="0.25">
      <c r="A145" s="1">
        <v>41849.175069444442</v>
      </c>
      <c r="B145">
        <v>202</v>
      </c>
    </row>
    <row r="146" spans="1:2" x14ac:dyDescent="0.25">
      <c r="A146" s="1">
        <v>41849.178541666668</v>
      </c>
      <c r="B146">
        <v>202</v>
      </c>
    </row>
    <row r="147" spans="1:2" x14ac:dyDescent="0.25">
      <c r="A147" s="1">
        <v>41849.182060185187</v>
      </c>
      <c r="B147">
        <v>314</v>
      </c>
    </row>
    <row r="148" spans="1:2" x14ac:dyDescent="0.25">
      <c r="A148" s="1">
        <v>41849.185624999998</v>
      </c>
      <c r="B148">
        <v>285</v>
      </c>
    </row>
    <row r="149" spans="1:2" x14ac:dyDescent="0.25">
      <c r="A149" s="1">
        <v>41849.189201388886</v>
      </c>
      <c r="B149">
        <v>268</v>
      </c>
    </row>
    <row r="150" spans="1:2" x14ac:dyDescent="0.25">
      <c r="A150" s="1">
        <v>41849.192696759259</v>
      </c>
      <c r="B150">
        <v>255</v>
      </c>
    </row>
    <row r="151" spans="1:2" x14ac:dyDescent="0.25">
      <c r="A151" s="1">
        <v>41849.196180555555</v>
      </c>
      <c r="B151">
        <v>255</v>
      </c>
    </row>
    <row r="152" spans="1:2" x14ac:dyDescent="0.25">
      <c r="A152" s="1">
        <v>41849.199780092589</v>
      </c>
      <c r="B152">
        <v>255</v>
      </c>
    </row>
    <row r="153" spans="1:2" x14ac:dyDescent="0.25">
      <c r="A153" s="1">
        <v>41849.203506944446</v>
      </c>
      <c r="B153">
        <v>282</v>
      </c>
    </row>
    <row r="154" spans="1:2" x14ac:dyDescent="0.25">
      <c r="A154" s="1">
        <v>41849.207037037035</v>
      </c>
      <c r="B154">
        <v>285</v>
      </c>
    </row>
    <row r="155" spans="1:2" x14ac:dyDescent="0.25">
      <c r="A155" s="1">
        <v>41849.210555555554</v>
      </c>
      <c r="B155">
        <v>285</v>
      </c>
    </row>
    <row r="156" spans="1:2" x14ac:dyDescent="0.25">
      <c r="A156" s="1">
        <v>41849.214178240742</v>
      </c>
      <c r="B156">
        <v>272</v>
      </c>
    </row>
    <row r="157" spans="1:2" x14ac:dyDescent="0.25">
      <c r="A157" s="1">
        <v>41849.217673611114</v>
      </c>
      <c r="B157">
        <v>272</v>
      </c>
    </row>
    <row r="158" spans="1:2" x14ac:dyDescent="0.25">
      <c r="A158" s="1">
        <v>41849.221180555556</v>
      </c>
      <c r="B158">
        <v>282</v>
      </c>
    </row>
    <row r="159" spans="1:2" x14ac:dyDescent="0.25">
      <c r="A159" s="1">
        <v>41849.224756944444</v>
      </c>
      <c r="B159">
        <v>276</v>
      </c>
    </row>
    <row r="160" spans="1:2" x14ac:dyDescent="0.25">
      <c r="A160" s="1">
        <v>41849.228229166663</v>
      </c>
      <c r="B160">
        <v>274</v>
      </c>
    </row>
    <row r="161" spans="1:2" x14ac:dyDescent="0.25">
      <c r="A161" s="1">
        <v>41849.231793981482</v>
      </c>
      <c r="B161">
        <v>274</v>
      </c>
    </row>
    <row r="162" spans="1:2" x14ac:dyDescent="0.25">
      <c r="A162" s="1">
        <v>41849.235300925924</v>
      </c>
      <c r="B162">
        <v>272</v>
      </c>
    </row>
    <row r="163" spans="1:2" x14ac:dyDescent="0.25">
      <c r="A163" s="1">
        <v>41849.239050925928</v>
      </c>
      <c r="B163">
        <v>272</v>
      </c>
    </row>
    <row r="164" spans="1:2" x14ac:dyDescent="0.25">
      <c r="A164" s="1">
        <v>41849.242662037039</v>
      </c>
      <c r="B164">
        <v>260</v>
      </c>
    </row>
    <row r="165" spans="1:2" x14ac:dyDescent="0.25">
      <c r="A165" s="1">
        <v>41849.246319444443</v>
      </c>
      <c r="B165">
        <v>263</v>
      </c>
    </row>
    <row r="166" spans="1:2" x14ac:dyDescent="0.25">
      <c r="A166" s="1">
        <v>41849.250023148146</v>
      </c>
      <c r="B166">
        <v>267</v>
      </c>
    </row>
    <row r="167" spans="1:2" x14ac:dyDescent="0.25">
      <c r="A167" s="1">
        <v>41849.253692129627</v>
      </c>
      <c r="B167">
        <v>267</v>
      </c>
    </row>
    <row r="168" spans="1:2" x14ac:dyDescent="0.25">
      <c r="A168" s="1">
        <v>41849.257372685184</v>
      </c>
      <c r="B168">
        <v>271</v>
      </c>
    </row>
    <row r="169" spans="1:2" x14ac:dyDescent="0.25">
      <c r="A169" s="1">
        <v>41849.260960648149</v>
      </c>
      <c r="B169">
        <v>271</v>
      </c>
    </row>
    <row r="170" spans="1:2" x14ac:dyDescent="0.25">
      <c r="A170" s="1">
        <v>41849.264537037037</v>
      </c>
      <c r="B170">
        <v>282</v>
      </c>
    </row>
    <row r="171" spans="1:2" x14ac:dyDescent="0.25">
      <c r="A171" s="1">
        <v>41849.268275462964</v>
      </c>
      <c r="B171">
        <v>294</v>
      </c>
    </row>
    <row r="172" spans="1:2" x14ac:dyDescent="0.25">
      <c r="A172" s="1">
        <v>41849.271956018521</v>
      </c>
      <c r="B172">
        <v>294</v>
      </c>
    </row>
    <row r="173" spans="1:2" x14ac:dyDescent="0.25">
      <c r="A173" s="1">
        <v>41849.275509259256</v>
      </c>
      <c r="B173">
        <v>327</v>
      </c>
    </row>
    <row r="174" spans="1:2" x14ac:dyDescent="0.25">
      <c r="A174" s="1">
        <v>41849.279027777775</v>
      </c>
      <c r="B174">
        <v>523</v>
      </c>
    </row>
    <row r="175" spans="1:2" x14ac:dyDescent="0.25">
      <c r="A175" s="1">
        <v>41849.282638888886</v>
      </c>
      <c r="B175">
        <v>562</v>
      </c>
    </row>
    <row r="176" spans="1:2" x14ac:dyDescent="0.25">
      <c r="A176" s="1">
        <v>41849.286226851851</v>
      </c>
      <c r="B176">
        <v>314</v>
      </c>
    </row>
    <row r="177" spans="1:2" x14ac:dyDescent="0.25">
      <c r="A177" s="1">
        <v>41849.289837962962</v>
      </c>
      <c r="B177">
        <v>318</v>
      </c>
    </row>
    <row r="178" spans="1:2" x14ac:dyDescent="0.25">
      <c r="A178" s="1">
        <v>41849.293495370373</v>
      </c>
      <c r="B178">
        <v>317</v>
      </c>
    </row>
    <row r="179" spans="1:2" x14ac:dyDescent="0.25">
      <c r="A179" s="1">
        <v>41849.2971875</v>
      </c>
      <c r="B179">
        <v>318</v>
      </c>
    </row>
    <row r="180" spans="1:2" x14ac:dyDescent="0.25">
      <c r="A180" s="1">
        <v>41849.300729166665</v>
      </c>
      <c r="B180">
        <v>298</v>
      </c>
    </row>
    <row r="181" spans="1:2" x14ac:dyDescent="0.25">
      <c r="A181" s="1">
        <v>41849.304479166669</v>
      </c>
      <c r="B181">
        <v>321</v>
      </c>
    </row>
    <row r="182" spans="1:2" x14ac:dyDescent="0.25">
      <c r="A182" s="1">
        <v>41849.308055555557</v>
      </c>
      <c r="B182">
        <v>349</v>
      </c>
    </row>
    <row r="183" spans="1:2" x14ac:dyDescent="0.25">
      <c r="A183" s="1">
        <v>41849.311608796299</v>
      </c>
      <c r="B183">
        <v>350</v>
      </c>
    </row>
    <row r="184" spans="1:2" x14ac:dyDescent="0.25">
      <c r="A184" s="1">
        <v>41849.31523148148</v>
      </c>
      <c r="B184">
        <v>355</v>
      </c>
    </row>
    <row r="185" spans="1:2" x14ac:dyDescent="0.25">
      <c r="A185" s="1">
        <v>41849.318773148145</v>
      </c>
      <c r="B185">
        <v>386</v>
      </c>
    </row>
    <row r="186" spans="1:2" x14ac:dyDescent="0.25">
      <c r="A186" s="1">
        <v>41849.322372685187</v>
      </c>
      <c r="B186">
        <v>387</v>
      </c>
    </row>
    <row r="187" spans="1:2" x14ac:dyDescent="0.25">
      <c r="A187" s="1">
        <v>41849.326006944444</v>
      </c>
      <c r="B187">
        <v>397</v>
      </c>
    </row>
    <row r="188" spans="1:2" x14ac:dyDescent="0.25">
      <c r="A188" s="1">
        <v>41849.329525462963</v>
      </c>
      <c r="B188">
        <v>388</v>
      </c>
    </row>
    <row r="189" spans="1:2" x14ac:dyDescent="0.25">
      <c r="A189" s="1">
        <v>41849.33326388889</v>
      </c>
      <c r="B189">
        <v>345</v>
      </c>
    </row>
    <row r="190" spans="1:2" x14ac:dyDescent="0.25">
      <c r="A190" s="1">
        <v>41849.336851851855</v>
      </c>
      <c r="B190">
        <v>371</v>
      </c>
    </row>
    <row r="191" spans="1:2" x14ac:dyDescent="0.25">
      <c r="A191" s="1">
        <v>41849.34034722222</v>
      </c>
      <c r="B191">
        <v>362</v>
      </c>
    </row>
    <row r="192" spans="1:2" x14ac:dyDescent="0.25">
      <c r="A192" s="1">
        <v>41849.343912037039</v>
      </c>
      <c r="B192">
        <v>372</v>
      </c>
    </row>
    <row r="193" spans="1:2" x14ac:dyDescent="0.25">
      <c r="A193" s="1">
        <v>41849.34746527778</v>
      </c>
      <c r="B193">
        <v>376</v>
      </c>
    </row>
    <row r="194" spans="1:2" x14ac:dyDescent="0.25">
      <c r="A194" s="1">
        <v>41849.351030092592</v>
      </c>
      <c r="B194">
        <v>380</v>
      </c>
    </row>
    <row r="195" spans="1:2" x14ac:dyDescent="0.25">
      <c r="A195" s="1">
        <v>41849.354525462964</v>
      </c>
      <c r="B195">
        <v>344</v>
      </c>
    </row>
    <row r="196" spans="1:2" x14ac:dyDescent="0.25">
      <c r="A196" s="1">
        <v>41849.358148148145</v>
      </c>
      <c r="B196">
        <v>398</v>
      </c>
    </row>
    <row r="197" spans="1:2" x14ac:dyDescent="0.25">
      <c r="A197" s="1">
        <v>41849.361759259256</v>
      </c>
      <c r="B197">
        <v>392</v>
      </c>
    </row>
    <row r="198" spans="1:2" x14ac:dyDescent="0.25">
      <c r="A198" s="1">
        <v>41849.365474537037</v>
      </c>
      <c r="B198">
        <v>411</v>
      </c>
    </row>
    <row r="199" spans="1:2" x14ac:dyDescent="0.25">
      <c r="A199" s="1">
        <v>41849.369131944448</v>
      </c>
      <c r="B199">
        <v>343</v>
      </c>
    </row>
    <row r="200" spans="1:2" x14ac:dyDescent="0.25">
      <c r="A200" s="1">
        <v>41849.372662037036</v>
      </c>
      <c r="B200">
        <v>342</v>
      </c>
    </row>
    <row r="201" spans="1:2" x14ac:dyDescent="0.25">
      <c r="A201" s="1">
        <v>41849.376296296294</v>
      </c>
      <c r="B201">
        <v>367</v>
      </c>
    </row>
    <row r="202" spans="1:2" x14ac:dyDescent="0.25">
      <c r="A202" s="1">
        <v>41849.380162037036</v>
      </c>
      <c r="B202">
        <v>385</v>
      </c>
    </row>
    <row r="203" spans="1:2" x14ac:dyDescent="0.25">
      <c r="A203" s="1">
        <v>41849.383645833332</v>
      </c>
      <c r="B203">
        <v>396</v>
      </c>
    </row>
    <row r="204" spans="1:2" x14ac:dyDescent="0.25">
      <c r="A204" s="1">
        <v>41849.387118055558</v>
      </c>
      <c r="B204">
        <v>368</v>
      </c>
    </row>
    <row r="205" spans="1:2" x14ac:dyDescent="0.25">
      <c r="A205" s="1">
        <v>41849.390775462962</v>
      </c>
      <c r="B205">
        <v>411</v>
      </c>
    </row>
    <row r="206" spans="1:2" x14ac:dyDescent="0.25">
      <c r="A206" s="1">
        <v>41849.394305555557</v>
      </c>
      <c r="B206">
        <v>359</v>
      </c>
    </row>
    <row r="207" spans="1:2" x14ac:dyDescent="0.25">
      <c r="A207" s="1">
        <v>41849.398136574076</v>
      </c>
      <c r="B207">
        <v>366</v>
      </c>
    </row>
    <row r="208" spans="1:2" x14ac:dyDescent="0.25">
      <c r="A208" s="1">
        <v>41849.401724537034</v>
      </c>
      <c r="B208">
        <v>363</v>
      </c>
    </row>
    <row r="209" spans="1:2" x14ac:dyDescent="0.25">
      <c r="A209" s="1">
        <v>41849.405289351853</v>
      </c>
      <c r="B209">
        <v>371</v>
      </c>
    </row>
    <row r="210" spans="1:2" x14ac:dyDescent="0.25">
      <c r="A210" s="1">
        <v>41849.408888888887</v>
      </c>
      <c r="B210">
        <v>385</v>
      </c>
    </row>
    <row r="211" spans="1:2" x14ac:dyDescent="0.25">
      <c r="A211" s="1">
        <v>41849.412395833337</v>
      </c>
      <c r="B211">
        <v>390</v>
      </c>
    </row>
    <row r="212" spans="1:2" x14ac:dyDescent="0.25">
      <c r="A212" s="1">
        <v>41849.416064814817</v>
      </c>
      <c r="B212">
        <v>382</v>
      </c>
    </row>
    <row r="213" spans="1:2" x14ac:dyDescent="0.25">
      <c r="A213" s="1">
        <v>41849.419710648152</v>
      </c>
      <c r="B213">
        <v>415</v>
      </c>
    </row>
    <row r="214" spans="1:2" x14ac:dyDescent="0.25">
      <c r="A214" s="1">
        <v>41849.423252314817</v>
      </c>
      <c r="B214">
        <v>400</v>
      </c>
    </row>
    <row r="215" spans="1:2" x14ac:dyDescent="0.25">
      <c r="A215" s="1">
        <v>41849.426724537036</v>
      </c>
      <c r="B215">
        <v>360</v>
      </c>
    </row>
    <row r="216" spans="1:2" x14ac:dyDescent="0.25">
      <c r="A216" s="1">
        <v>41849.430324074077</v>
      </c>
      <c r="B216">
        <v>392</v>
      </c>
    </row>
    <row r="217" spans="1:2" x14ac:dyDescent="0.25">
      <c r="A217" s="1">
        <v>41849.433877314812</v>
      </c>
      <c r="B217">
        <v>397</v>
      </c>
    </row>
    <row r="218" spans="1:2" x14ac:dyDescent="0.25">
      <c r="A218" s="1">
        <v>41849.437395833331</v>
      </c>
      <c r="B218">
        <v>427</v>
      </c>
    </row>
    <row r="219" spans="1:2" x14ac:dyDescent="0.25">
      <c r="A219" s="1">
        <v>41849.440995370373</v>
      </c>
      <c r="B219">
        <v>411</v>
      </c>
    </row>
    <row r="220" spans="1:2" x14ac:dyDescent="0.25">
      <c r="A220" s="1">
        <v>41849.444560185184</v>
      </c>
      <c r="B220">
        <v>374</v>
      </c>
    </row>
    <row r="221" spans="1:2" x14ac:dyDescent="0.25">
      <c r="A221" s="1">
        <v>41849.448298611111</v>
      </c>
      <c r="B221">
        <v>362</v>
      </c>
    </row>
    <row r="222" spans="1:2" x14ac:dyDescent="0.25">
      <c r="A222" s="1">
        <v>41849.451921296299</v>
      </c>
      <c r="B222">
        <v>410</v>
      </c>
    </row>
    <row r="223" spans="1:2" x14ac:dyDescent="0.25">
      <c r="A223" s="1">
        <v>41849.455706018518</v>
      </c>
      <c r="B223">
        <v>413</v>
      </c>
    </row>
    <row r="224" spans="1:2" x14ac:dyDescent="0.25">
      <c r="A224" s="1">
        <v>41849.459340277775</v>
      </c>
      <c r="B224">
        <v>414</v>
      </c>
    </row>
    <row r="225" spans="1:2" x14ac:dyDescent="0.25">
      <c r="A225" s="1">
        <v>41849.462824074071</v>
      </c>
      <c r="B225">
        <v>383</v>
      </c>
    </row>
    <row r="226" spans="1:2" x14ac:dyDescent="0.25">
      <c r="A226" s="1">
        <v>41849.466319444444</v>
      </c>
      <c r="B226">
        <v>394</v>
      </c>
    </row>
    <row r="227" spans="1:2" x14ac:dyDescent="0.25">
      <c r="A227" s="1">
        <v>41849.470034722224</v>
      </c>
      <c r="B227">
        <v>393</v>
      </c>
    </row>
    <row r="228" spans="1:2" x14ac:dyDescent="0.25">
      <c r="A228" s="1">
        <v>41849.473599537036</v>
      </c>
      <c r="B228">
        <v>444</v>
      </c>
    </row>
    <row r="229" spans="1:2" x14ac:dyDescent="0.25">
      <c r="A229" s="1">
        <v>41849.477164351854</v>
      </c>
      <c r="B229">
        <v>512</v>
      </c>
    </row>
    <row r="230" spans="1:2" x14ac:dyDescent="0.25">
      <c r="A230" s="1">
        <v>41849.480717592596</v>
      </c>
      <c r="B230">
        <v>522</v>
      </c>
    </row>
    <row r="231" spans="1:2" x14ac:dyDescent="0.25">
      <c r="A231" s="1">
        <v>41849.484247685185</v>
      </c>
      <c r="B231">
        <v>462</v>
      </c>
    </row>
    <row r="232" spans="1:2" x14ac:dyDescent="0.25">
      <c r="A232" s="1">
        <v>41849.48773148148</v>
      </c>
      <c r="B232">
        <v>408</v>
      </c>
    </row>
    <row r="233" spans="1:2" x14ac:dyDescent="0.25">
      <c r="A233" s="1">
        <v>41849.491273148145</v>
      </c>
      <c r="B233">
        <v>405</v>
      </c>
    </row>
    <row r="234" spans="1:2" x14ac:dyDescent="0.25">
      <c r="A234" s="1">
        <v>41849.494780092595</v>
      </c>
      <c r="B234">
        <v>467</v>
      </c>
    </row>
    <row r="235" spans="1:2" x14ac:dyDescent="0.25">
      <c r="A235" s="1">
        <v>41849.498414351852</v>
      </c>
      <c r="B235">
        <v>405</v>
      </c>
    </row>
    <row r="236" spans="1:2" x14ac:dyDescent="0.25">
      <c r="A236" s="1">
        <v>41849.502245370371</v>
      </c>
      <c r="B236">
        <v>384</v>
      </c>
    </row>
    <row r="237" spans="1:2" x14ac:dyDescent="0.25">
      <c r="A237" s="1">
        <v>41849.505810185183</v>
      </c>
      <c r="B237">
        <v>390</v>
      </c>
    </row>
    <row r="238" spans="1:2" x14ac:dyDescent="0.25">
      <c r="A238" s="1">
        <v>41849.509363425925</v>
      </c>
      <c r="B238">
        <v>367</v>
      </c>
    </row>
    <row r="239" spans="1:2" x14ac:dyDescent="0.25">
      <c r="A239" s="1">
        <v>41849.512835648151</v>
      </c>
      <c r="B239">
        <v>329</v>
      </c>
    </row>
    <row r="240" spans="1:2" x14ac:dyDescent="0.25">
      <c r="A240" s="1">
        <v>41849.51635416667</v>
      </c>
      <c r="B240">
        <v>358</v>
      </c>
    </row>
    <row r="241" spans="1:2" x14ac:dyDescent="0.25">
      <c r="A241" s="1">
        <v>41849.519837962966</v>
      </c>
      <c r="B241">
        <v>378</v>
      </c>
    </row>
    <row r="242" spans="1:2" x14ac:dyDescent="0.25">
      <c r="A242" s="1">
        <v>41849.523425925923</v>
      </c>
      <c r="B242">
        <v>373</v>
      </c>
    </row>
    <row r="243" spans="1:2" x14ac:dyDescent="0.25">
      <c r="A243" s="1">
        <v>41849.526979166665</v>
      </c>
      <c r="B243">
        <v>373</v>
      </c>
    </row>
    <row r="244" spans="1:2" x14ac:dyDescent="0.25">
      <c r="A244" s="1">
        <v>41849.530590277776</v>
      </c>
      <c r="B244">
        <v>335</v>
      </c>
    </row>
    <row r="245" spans="1:2" x14ac:dyDescent="0.25">
      <c r="A245" s="1">
        <v>41849.534143518518</v>
      </c>
      <c r="B245">
        <v>317</v>
      </c>
    </row>
    <row r="246" spans="1:2" x14ac:dyDescent="0.25">
      <c r="A246" s="1">
        <v>41849.537685185183</v>
      </c>
      <c r="B246">
        <v>327</v>
      </c>
    </row>
    <row r="247" spans="1:2" x14ac:dyDescent="0.25">
      <c r="A247" s="1">
        <v>41849.541250000002</v>
      </c>
      <c r="B247">
        <v>346</v>
      </c>
    </row>
    <row r="248" spans="1:2" x14ac:dyDescent="0.25">
      <c r="A248" s="1">
        <v>41849.544733796298</v>
      </c>
      <c r="B248">
        <v>447</v>
      </c>
    </row>
    <row r="249" spans="1:2" x14ac:dyDescent="0.25">
      <c r="A249" s="1">
        <v>41849.548310185186</v>
      </c>
      <c r="B249">
        <v>365</v>
      </c>
    </row>
    <row r="250" spans="1:2" x14ac:dyDescent="0.25">
      <c r="A250" s="1">
        <v>41849.551898148151</v>
      </c>
      <c r="B250">
        <v>379</v>
      </c>
    </row>
    <row r="251" spans="1:2" x14ac:dyDescent="0.25">
      <c r="A251" s="1">
        <v>41849.555567129632</v>
      </c>
      <c r="B251">
        <v>399</v>
      </c>
    </row>
    <row r="252" spans="1:2" x14ac:dyDescent="0.25">
      <c r="A252" s="1">
        <v>41849.559236111112</v>
      </c>
      <c r="B252">
        <v>414</v>
      </c>
    </row>
    <row r="253" spans="1:2" x14ac:dyDescent="0.25">
      <c r="A253" s="1">
        <v>41849.5628125</v>
      </c>
      <c r="B253">
        <v>635</v>
      </c>
    </row>
    <row r="254" spans="1:2" x14ac:dyDescent="0.25">
      <c r="A254" s="1">
        <v>41849.566354166665</v>
      </c>
      <c r="B254">
        <v>358</v>
      </c>
    </row>
    <row r="255" spans="1:2" x14ac:dyDescent="0.25">
      <c r="A255" s="1">
        <v>41849.569907407407</v>
      </c>
      <c r="B255">
        <v>363</v>
      </c>
    </row>
    <row r="256" spans="1:2" x14ac:dyDescent="0.25">
      <c r="A256" s="1">
        <v>41849.573495370372</v>
      </c>
      <c r="B256">
        <v>364</v>
      </c>
    </row>
    <row r="257" spans="1:2" x14ac:dyDescent="0.25">
      <c r="A257" s="1">
        <v>41849.577372685184</v>
      </c>
      <c r="B257">
        <v>355</v>
      </c>
    </row>
    <row r="258" spans="1:2" x14ac:dyDescent="0.25">
      <c r="A258" s="1">
        <v>41849.580937500003</v>
      </c>
      <c r="B258">
        <v>347</v>
      </c>
    </row>
    <row r="259" spans="1:2" x14ac:dyDescent="0.25">
      <c r="A259" s="1">
        <v>41849.584432870368</v>
      </c>
      <c r="B259">
        <v>344</v>
      </c>
    </row>
    <row r="260" spans="1:2" x14ac:dyDescent="0.25">
      <c r="A260" s="1">
        <v>41849.588009259256</v>
      </c>
      <c r="B260">
        <v>359</v>
      </c>
    </row>
    <row r="261" spans="1:2" x14ac:dyDescent="0.25">
      <c r="A261" s="1">
        <v>41849.591643518521</v>
      </c>
      <c r="B261">
        <v>386</v>
      </c>
    </row>
    <row r="262" spans="1:2" x14ac:dyDescent="0.25">
      <c r="A262" s="1">
        <v>41849.595173611109</v>
      </c>
      <c r="B262">
        <v>365</v>
      </c>
    </row>
    <row r="263" spans="1:2" x14ac:dyDescent="0.25">
      <c r="A263" s="1">
        <v>41849.59888888889</v>
      </c>
      <c r="B263">
        <v>340</v>
      </c>
    </row>
    <row r="264" spans="1:2" x14ac:dyDescent="0.25">
      <c r="A264" s="1">
        <v>41849.602581018517</v>
      </c>
      <c r="B264">
        <v>350</v>
      </c>
    </row>
    <row r="265" spans="1:2" x14ac:dyDescent="0.25">
      <c r="A265" s="1">
        <v>41849.606180555558</v>
      </c>
      <c r="B265">
        <v>352</v>
      </c>
    </row>
    <row r="266" spans="1:2" x14ac:dyDescent="0.25">
      <c r="A266" s="1">
        <v>41849.609699074077</v>
      </c>
      <c r="B266">
        <v>358</v>
      </c>
    </row>
    <row r="267" spans="1:2" x14ac:dyDescent="0.25">
      <c r="A267" s="1">
        <v>41849.613263888888</v>
      </c>
      <c r="B267">
        <v>367</v>
      </c>
    </row>
    <row r="268" spans="1:2" x14ac:dyDescent="0.25">
      <c r="A268" s="1">
        <v>41849.616828703707</v>
      </c>
      <c r="B268">
        <v>357</v>
      </c>
    </row>
    <row r="269" spans="1:2" x14ac:dyDescent="0.25">
      <c r="A269" s="1">
        <v>41849.620474537034</v>
      </c>
      <c r="B269">
        <v>363</v>
      </c>
    </row>
    <row r="270" spans="1:2" x14ac:dyDescent="0.25">
      <c r="A270" s="1">
        <v>41849.624120370368</v>
      </c>
      <c r="B270">
        <v>392</v>
      </c>
    </row>
    <row r="271" spans="1:2" x14ac:dyDescent="0.25">
      <c r="A271" s="1">
        <v>41849.627638888887</v>
      </c>
      <c r="B271">
        <v>390</v>
      </c>
    </row>
    <row r="272" spans="1:2" x14ac:dyDescent="0.25">
      <c r="A272" s="1">
        <v>41849.631226851852</v>
      </c>
      <c r="B272">
        <v>416</v>
      </c>
    </row>
    <row r="273" spans="1:2" x14ac:dyDescent="0.25">
      <c r="A273" s="1">
        <v>41849.63490740741</v>
      </c>
      <c r="B273">
        <v>383</v>
      </c>
    </row>
    <row r="274" spans="1:2" x14ac:dyDescent="0.25">
      <c r="A274" s="1">
        <v>41849.638483796298</v>
      </c>
      <c r="B274">
        <v>394</v>
      </c>
    </row>
    <row r="275" spans="1:2" x14ac:dyDescent="0.25">
      <c r="A275" s="1">
        <v>41849.641956018517</v>
      </c>
      <c r="B275">
        <v>378</v>
      </c>
    </row>
    <row r="276" spans="1:2" x14ac:dyDescent="0.25">
      <c r="A276" s="1">
        <v>41849.645543981482</v>
      </c>
      <c r="B276">
        <v>388</v>
      </c>
    </row>
    <row r="277" spans="1:2" x14ac:dyDescent="0.25">
      <c r="A277" s="1">
        <v>41849.649016203701</v>
      </c>
      <c r="B277">
        <v>385</v>
      </c>
    </row>
    <row r="278" spans="1:2" x14ac:dyDescent="0.25">
      <c r="A278" s="1">
        <v>41849.65253472222</v>
      </c>
      <c r="B278">
        <v>383</v>
      </c>
    </row>
    <row r="279" spans="1:2" x14ac:dyDescent="0.25">
      <c r="A279" s="1">
        <v>41849.656122685185</v>
      </c>
      <c r="B279">
        <v>379</v>
      </c>
    </row>
    <row r="280" spans="1:2" x14ac:dyDescent="0.25">
      <c r="A280" s="1">
        <v>41849.659675925926</v>
      </c>
      <c r="B280">
        <v>378</v>
      </c>
    </row>
    <row r="281" spans="1:2" x14ac:dyDescent="0.25">
      <c r="A281" s="1">
        <v>41849.663287037038</v>
      </c>
      <c r="B281">
        <v>385</v>
      </c>
    </row>
    <row r="282" spans="1:2" x14ac:dyDescent="0.25">
      <c r="A282" s="1">
        <v>41849.666956018518</v>
      </c>
      <c r="B282">
        <v>381</v>
      </c>
    </row>
    <row r="283" spans="1:2" x14ac:dyDescent="0.25">
      <c r="A283" s="1">
        <v>41849.670439814814</v>
      </c>
      <c r="B283">
        <v>389</v>
      </c>
    </row>
    <row r="284" spans="1:2" x14ac:dyDescent="0.25">
      <c r="A284" s="1">
        <v>41849.674085648148</v>
      </c>
      <c r="B284">
        <v>354</v>
      </c>
    </row>
    <row r="285" spans="1:2" x14ac:dyDescent="0.25">
      <c r="A285" s="1">
        <v>41849.67763888889</v>
      </c>
      <c r="B285">
        <v>330</v>
      </c>
    </row>
    <row r="286" spans="1:2" x14ac:dyDescent="0.25">
      <c r="A286" s="1">
        <v>41849.681215277778</v>
      </c>
      <c r="B286">
        <v>355</v>
      </c>
    </row>
    <row r="287" spans="1:2" x14ac:dyDescent="0.25">
      <c r="A287" s="1">
        <v>41849.68478009259</v>
      </c>
      <c r="B287">
        <v>383</v>
      </c>
    </row>
    <row r="288" spans="1:2" x14ac:dyDescent="0.25">
      <c r="A288" s="1">
        <v>41849.688344907408</v>
      </c>
      <c r="B288">
        <v>396</v>
      </c>
    </row>
    <row r="289" spans="1:2" x14ac:dyDescent="0.25">
      <c r="A289" s="1">
        <v>41849.691886574074</v>
      </c>
      <c r="B289">
        <v>417</v>
      </c>
    </row>
    <row r="290" spans="1:2" x14ac:dyDescent="0.25">
      <c r="A290" s="1">
        <v>41849.695520833331</v>
      </c>
      <c r="B290">
        <v>412</v>
      </c>
    </row>
    <row r="291" spans="1:2" x14ac:dyDescent="0.25">
      <c r="A291" s="1">
        <v>41849.69903935185</v>
      </c>
      <c r="B291">
        <v>409</v>
      </c>
    </row>
    <row r="292" spans="1:2" x14ac:dyDescent="0.25">
      <c r="A292" s="1">
        <v>41849.702627314815</v>
      </c>
      <c r="B292">
        <v>452</v>
      </c>
    </row>
    <row r="293" spans="1:2" x14ac:dyDescent="0.25">
      <c r="A293" s="1">
        <v>41849.70621527778</v>
      </c>
      <c r="B293">
        <v>453</v>
      </c>
    </row>
    <row r="294" spans="1:2" x14ac:dyDescent="0.25">
      <c r="A294" s="1">
        <v>41849.709710648145</v>
      </c>
      <c r="B294">
        <v>458</v>
      </c>
    </row>
    <row r="295" spans="1:2" x14ac:dyDescent="0.25">
      <c r="A295" s="1">
        <v>41849.713449074072</v>
      </c>
      <c r="B295">
        <v>439</v>
      </c>
    </row>
    <row r="296" spans="1:2" x14ac:dyDescent="0.25">
      <c r="A296" s="1">
        <v>41849.717037037037</v>
      </c>
      <c r="B296">
        <v>455</v>
      </c>
    </row>
    <row r="297" spans="1:2" x14ac:dyDescent="0.25">
      <c r="A297" s="1">
        <v>41849.720671296294</v>
      </c>
      <c r="B297">
        <v>438</v>
      </c>
    </row>
    <row r="298" spans="1:2" x14ac:dyDescent="0.25">
      <c r="A298" s="1">
        <v>41849.724340277775</v>
      </c>
      <c r="B298">
        <v>422</v>
      </c>
    </row>
    <row r="299" spans="1:2" x14ac:dyDescent="0.25">
      <c r="A299" s="1">
        <v>41849.72792824074</v>
      </c>
      <c r="B299">
        <v>427</v>
      </c>
    </row>
    <row r="300" spans="1:2" x14ac:dyDescent="0.25">
      <c r="A300" s="1">
        <v>41849.731516203705</v>
      </c>
      <c r="B300">
        <v>429</v>
      </c>
    </row>
    <row r="301" spans="1:2" x14ac:dyDescent="0.25">
      <c r="A301" s="1">
        <v>41849.735081018516</v>
      </c>
      <c r="B301">
        <v>424</v>
      </c>
    </row>
    <row r="302" spans="1:2" x14ac:dyDescent="0.25">
      <c r="A302" s="1">
        <v>41849.738587962966</v>
      </c>
      <c r="B302">
        <v>433</v>
      </c>
    </row>
    <row r="303" spans="1:2" x14ac:dyDescent="0.25">
      <c r="A303" s="1">
        <v>41849.742106481484</v>
      </c>
      <c r="B303">
        <v>447</v>
      </c>
    </row>
    <row r="304" spans="1:2" x14ac:dyDescent="0.25">
      <c r="A304" s="1">
        <v>41849.745648148149</v>
      </c>
      <c r="B304">
        <v>453</v>
      </c>
    </row>
    <row r="305" spans="1:2" x14ac:dyDescent="0.25">
      <c r="A305" s="1">
        <v>41849.74927083333</v>
      </c>
      <c r="B305">
        <v>423</v>
      </c>
    </row>
    <row r="306" spans="1:2" x14ac:dyDescent="0.25">
      <c r="A306" s="1">
        <v>41849.752766203703</v>
      </c>
      <c r="B306">
        <v>369</v>
      </c>
    </row>
    <row r="307" spans="1:2" x14ac:dyDescent="0.25">
      <c r="A307" s="1">
        <v>41849.756365740737</v>
      </c>
      <c r="B307">
        <v>434</v>
      </c>
    </row>
    <row r="308" spans="1:2" x14ac:dyDescent="0.25">
      <c r="A308" s="1">
        <v>41849.759965277779</v>
      </c>
      <c r="B308">
        <v>433</v>
      </c>
    </row>
    <row r="309" spans="1:2" x14ac:dyDescent="0.25">
      <c r="A309" s="1">
        <v>41849.763449074075</v>
      </c>
      <c r="B309">
        <v>409</v>
      </c>
    </row>
    <row r="310" spans="1:2" x14ac:dyDescent="0.25">
      <c r="A310" s="1">
        <v>41849.76699074074</v>
      </c>
      <c r="B310">
        <v>453</v>
      </c>
    </row>
    <row r="311" spans="1:2" x14ac:dyDescent="0.25">
      <c r="A311" s="1">
        <v>41849.770590277774</v>
      </c>
      <c r="B311">
        <v>464</v>
      </c>
    </row>
    <row r="312" spans="1:2" x14ac:dyDescent="0.25">
      <c r="A312" s="1">
        <v>41849.774074074077</v>
      </c>
      <c r="B312">
        <v>383</v>
      </c>
    </row>
    <row r="313" spans="1:2" x14ac:dyDescent="0.25">
      <c r="A313" s="1">
        <v>41849.777777777781</v>
      </c>
      <c r="B313">
        <v>414</v>
      </c>
    </row>
    <row r="314" spans="1:2" x14ac:dyDescent="0.25">
      <c r="A314" s="1">
        <v>41849.781400462962</v>
      </c>
      <c r="B314">
        <v>459</v>
      </c>
    </row>
    <row r="315" spans="1:2" x14ac:dyDescent="0.25">
      <c r="A315" s="1">
        <v>41849.784942129627</v>
      </c>
      <c r="B315">
        <v>495</v>
      </c>
    </row>
    <row r="316" spans="1:2" x14ac:dyDescent="0.25">
      <c r="A316" s="1">
        <v>41849.788599537038</v>
      </c>
      <c r="B316">
        <v>458</v>
      </c>
    </row>
    <row r="317" spans="1:2" x14ac:dyDescent="0.25">
      <c r="A317" s="1">
        <v>41849.792187500003</v>
      </c>
      <c r="B317">
        <v>539</v>
      </c>
    </row>
    <row r="318" spans="1:2" x14ac:dyDescent="0.25">
      <c r="A318" s="1">
        <v>41849.795729166668</v>
      </c>
      <c r="B318">
        <v>506</v>
      </c>
    </row>
    <row r="319" spans="1:2" x14ac:dyDescent="0.25">
      <c r="A319" s="1">
        <v>41849.799479166664</v>
      </c>
      <c r="B319">
        <v>530</v>
      </c>
    </row>
    <row r="320" spans="1:2" x14ac:dyDescent="0.25">
      <c r="A320" s="1">
        <v>41849.802951388891</v>
      </c>
      <c r="B320">
        <v>529</v>
      </c>
    </row>
    <row r="321" spans="1:2" x14ac:dyDescent="0.25">
      <c r="A321" s="1">
        <v>41849.806550925925</v>
      </c>
      <c r="B321">
        <v>504</v>
      </c>
    </row>
    <row r="322" spans="1:2" x14ac:dyDescent="0.25">
      <c r="A322" s="1">
        <v>41849.810162037036</v>
      </c>
      <c r="B322">
        <v>483</v>
      </c>
    </row>
    <row r="323" spans="1:2" x14ac:dyDescent="0.25">
      <c r="A323" s="1">
        <v>41849.814016203702</v>
      </c>
      <c r="B323">
        <v>557</v>
      </c>
    </row>
    <row r="324" spans="1:2" x14ac:dyDescent="0.25">
      <c r="A324" s="1">
        <v>41849.817662037036</v>
      </c>
      <c r="B324">
        <v>537</v>
      </c>
    </row>
    <row r="325" spans="1:2" x14ac:dyDescent="0.25">
      <c r="A325" s="1">
        <v>41849.821261574078</v>
      </c>
      <c r="B325">
        <v>414</v>
      </c>
    </row>
    <row r="326" spans="1:2" x14ac:dyDescent="0.25">
      <c r="A326" s="1">
        <v>41849.824837962966</v>
      </c>
      <c r="B326">
        <v>318</v>
      </c>
    </row>
    <row r="327" spans="1:2" x14ac:dyDescent="0.25">
      <c r="A327" s="1">
        <v>41849.828379629631</v>
      </c>
      <c r="B327">
        <v>349</v>
      </c>
    </row>
    <row r="328" spans="1:2" x14ac:dyDescent="0.25">
      <c r="A328" s="1">
        <v>41849.831921296296</v>
      </c>
      <c r="B328">
        <v>329</v>
      </c>
    </row>
    <row r="329" spans="1:2" x14ac:dyDescent="0.25">
      <c r="A329" s="1">
        <v>41849.835578703707</v>
      </c>
      <c r="B329">
        <v>292</v>
      </c>
    </row>
    <row r="330" spans="1:2" x14ac:dyDescent="0.25">
      <c r="A330" s="1">
        <v>41849.839166666665</v>
      </c>
      <c r="B330">
        <v>305</v>
      </c>
    </row>
    <row r="331" spans="1:2" x14ac:dyDescent="0.25">
      <c r="A331" s="1">
        <v>41849.842650462961</v>
      </c>
      <c r="B331">
        <v>317</v>
      </c>
    </row>
    <row r="332" spans="1:2" x14ac:dyDescent="0.25">
      <c r="A332" s="1">
        <v>41849.846134259256</v>
      </c>
      <c r="B332">
        <v>333</v>
      </c>
    </row>
    <row r="333" spans="1:2" x14ac:dyDescent="0.25">
      <c r="A333" s="1">
        <v>41849.849722222221</v>
      </c>
      <c r="B333">
        <v>371</v>
      </c>
    </row>
    <row r="334" spans="1:2" x14ac:dyDescent="0.25">
      <c r="A334" s="1">
        <v>41849.853252314817</v>
      </c>
      <c r="B334">
        <v>373</v>
      </c>
    </row>
    <row r="335" spans="1:2" x14ac:dyDescent="0.25">
      <c r="A335" s="1">
        <v>41849.857106481482</v>
      </c>
      <c r="B335">
        <v>373</v>
      </c>
    </row>
    <row r="336" spans="1:2" x14ac:dyDescent="0.25">
      <c r="A336" s="1">
        <v>41849.860694444447</v>
      </c>
      <c r="B336">
        <v>302</v>
      </c>
    </row>
    <row r="337" spans="1:2" x14ac:dyDescent="0.25">
      <c r="A337" s="1">
        <v>41849.864236111112</v>
      </c>
      <c r="B337">
        <v>281</v>
      </c>
    </row>
    <row r="338" spans="1:2" x14ac:dyDescent="0.25">
      <c r="A338" s="1">
        <v>41849.867731481485</v>
      </c>
      <c r="B338">
        <v>281</v>
      </c>
    </row>
    <row r="339" spans="1:2" x14ac:dyDescent="0.25">
      <c r="A339" s="1">
        <v>41849.871249999997</v>
      </c>
      <c r="B339">
        <v>332</v>
      </c>
    </row>
    <row r="340" spans="1:2" x14ac:dyDescent="0.25">
      <c r="A340" s="1">
        <v>41849.874826388892</v>
      </c>
      <c r="B340">
        <v>333</v>
      </c>
    </row>
    <row r="341" spans="1:2" x14ac:dyDescent="0.25">
      <c r="A341" s="1">
        <v>41849.878310185188</v>
      </c>
      <c r="B341">
        <v>333</v>
      </c>
    </row>
    <row r="342" spans="1:2" x14ac:dyDescent="0.25">
      <c r="A342" s="1">
        <v>41849.881840277776</v>
      </c>
      <c r="B342">
        <v>306</v>
      </c>
    </row>
    <row r="343" spans="1:2" x14ac:dyDescent="0.25">
      <c r="A343" s="1">
        <v>41849.88559027778</v>
      </c>
      <c r="B343">
        <v>299</v>
      </c>
    </row>
    <row r="344" spans="1:2" x14ac:dyDescent="0.25">
      <c r="A344" s="1">
        <v>41849.889120370368</v>
      </c>
      <c r="B344">
        <v>303</v>
      </c>
    </row>
    <row r="345" spans="1:2" x14ac:dyDescent="0.25">
      <c r="A345" s="1">
        <v>41849.892766203702</v>
      </c>
      <c r="B345">
        <v>292</v>
      </c>
    </row>
    <row r="346" spans="1:2" x14ac:dyDescent="0.25">
      <c r="A346" s="1">
        <v>41849.89634259259</v>
      </c>
      <c r="B346">
        <v>284</v>
      </c>
    </row>
    <row r="347" spans="1:2" x14ac:dyDescent="0.25">
      <c r="A347" s="1">
        <v>41849.899837962963</v>
      </c>
      <c r="B347">
        <v>284</v>
      </c>
    </row>
    <row r="348" spans="1:2" x14ac:dyDescent="0.25">
      <c r="A348" s="1">
        <v>41849.90347222222</v>
      </c>
      <c r="B348">
        <v>284</v>
      </c>
    </row>
    <row r="349" spans="1:2" x14ac:dyDescent="0.25">
      <c r="A349" s="1">
        <v>41849.906956018516</v>
      </c>
      <c r="B349">
        <v>273</v>
      </c>
    </row>
    <row r="350" spans="1:2" x14ac:dyDescent="0.25">
      <c r="A350" s="1">
        <v>41849.910578703704</v>
      </c>
      <c r="B350">
        <v>261</v>
      </c>
    </row>
    <row r="351" spans="1:2" x14ac:dyDescent="0.25">
      <c r="A351" s="1">
        <v>41849.914155092592</v>
      </c>
      <c r="B351">
        <v>265</v>
      </c>
    </row>
    <row r="352" spans="1:2" x14ac:dyDescent="0.25">
      <c r="A352" s="1">
        <v>41849.917766203704</v>
      </c>
      <c r="B352">
        <v>265</v>
      </c>
    </row>
    <row r="353" spans="1:2" x14ac:dyDescent="0.25">
      <c r="A353" s="1">
        <v>41849.921261574076</v>
      </c>
      <c r="B353">
        <v>289</v>
      </c>
    </row>
    <row r="354" spans="1:2" x14ac:dyDescent="0.25">
      <c r="A354" s="1">
        <v>41849.924872685187</v>
      </c>
      <c r="B354">
        <v>292</v>
      </c>
    </row>
    <row r="355" spans="1:2" x14ac:dyDescent="0.25">
      <c r="A355" s="1">
        <v>41849.928611111114</v>
      </c>
      <c r="B355">
        <v>389</v>
      </c>
    </row>
    <row r="356" spans="1:2" x14ac:dyDescent="0.25">
      <c r="A356" s="1">
        <v>41849.932210648149</v>
      </c>
      <c r="B356">
        <v>354</v>
      </c>
    </row>
    <row r="357" spans="1:2" x14ac:dyDescent="0.25">
      <c r="A357" s="1">
        <v>41849.93577546296</v>
      </c>
      <c r="B357">
        <v>345</v>
      </c>
    </row>
    <row r="358" spans="1:2" x14ac:dyDescent="0.25">
      <c r="A358" s="1">
        <v>41849.939467592594</v>
      </c>
      <c r="B358">
        <v>320</v>
      </c>
    </row>
    <row r="359" spans="1:2" x14ac:dyDescent="0.25">
      <c r="A359" s="1">
        <v>41849.94327546296</v>
      </c>
      <c r="B359">
        <v>315</v>
      </c>
    </row>
    <row r="360" spans="1:2" x14ac:dyDescent="0.25">
      <c r="A360" s="1">
        <v>41849.946932870371</v>
      </c>
      <c r="B360">
        <v>333</v>
      </c>
    </row>
    <row r="361" spans="1:2" x14ac:dyDescent="0.25">
      <c r="A361" s="1">
        <v>41849.950706018521</v>
      </c>
      <c r="B361">
        <v>333</v>
      </c>
    </row>
    <row r="362" spans="1:2" x14ac:dyDescent="0.25">
      <c r="A362" s="1">
        <v>41849.954224537039</v>
      </c>
      <c r="B362">
        <v>317</v>
      </c>
    </row>
    <row r="363" spans="1:2" x14ac:dyDescent="0.25">
      <c r="A363" s="1">
        <v>41849.95789351852</v>
      </c>
      <c r="B363">
        <v>268</v>
      </c>
    </row>
    <row r="364" spans="1:2" x14ac:dyDescent="0.25">
      <c r="A364" s="1">
        <v>41849.961377314816</v>
      </c>
      <c r="B364">
        <v>268</v>
      </c>
    </row>
    <row r="365" spans="1:2" x14ac:dyDescent="0.25">
      <c r="A365" s="1">
        <v>41849.96497685185</v>
      </c>
      <c r="B365">
        <v>277</v>
      </c>
    </row>
    <row r="366" spans="1:2" x14ac:dyDescent="0.25">
      <c r="A366" s="1">
        <v>41849.968530092592</v>
      </c>
      <c r="B366">
        <v>303</v>
      </c>
    </row>
    <row r="367" spans="1:2" x14ac:dyDescent="0.25">
      <c r="A367" s="1">
        <v>41849.972222222219</v>
      </c>
      <c r="B367">
        <v>301</v>
      </c>
    </row>
    <row r="368" spans="1:2" x14ac:dyDescent="0.25">
      <c r="A368" s="1">
        <v>41849.975694444445</v>
      </c>
      <c r="B368">
        <v>296</v>
      </c>
    </row>
    <row r="369" spans="1:2" x14ac:dyDescent="0.25">
      <c r="A369" s="1">
        <v>41849.97928240741</v>
      </c>
      <c r="B369">
        <v>301</v>
      </c>
    </row>
    <row r="370" spans="1:2" x14ac:dyDescent="0.25">
      <c r="A370" s="1">
        <v>41849.982824074075</v>
      </c>
      <c r="B370">
        <v>383</v>
      </c>
    </row>
    <row r="371" spans="1:2" x14ac:dyDescent="0.25">
      <c r="A371" s="1">
        <v>41849.986388888887</v>
      </c>
      <c r="B371">
        <v>373</v>
      </c>
    </row>
    <row r="372" spans="1:2" x14ac:dyDescent="0.25">
      <c r="A372" s="1">
        <v>41849.989976851852</v>
      </c>
      <c r="B372">
        <v>314</v>
      </c>
    </row>
    <row r="373" spans="1:2" x14ac:dyDescent="0.25">
      <c r="A373" s="1">
        <v>41849.993587962963</v>
      </c>
      <c r="B373">
        <v>300</v>
      </c>
    </row>
    <row r="374" spans="1:2" x14ac:dyDescent="0.25">
      <c r="A374" s="1">
        <v>41849.997071759259</v>
      </c>
      <c r="B374">
        <v>323</v>
      </c>
    </row>
    <row r="375" spans="1:2" x14ac:dyDescent="0.25">
      <c r="A375" s="1">
        <v>41850.00072916667</v>
      </c>
      <c r="B375">
        <v>323</v>
      </c>
    </row>
    <row r="376" spans="1:2" x14ac:dyDescent="0.25">
      <c r="A376" s="1">
        <v>41850.004467592589</v>
      </c>
      <c r="B376">
        <v>271</v>
      </c>
    </row>
    <row r="377" spans="1:2" x14ac:dyDescent="0.25">
      <c r="A377" s="1">
        <v>41850.008009259262</v>
      </c>
      <c r="B377">
        <v>271</v>
      </c>
    </row>
    <row r="378" spans="1:2" x14ac:dyDescent="0.25">
      <c r="A378" s="1">
        <v>41850.01153935185</v>
      </c>
      <c r="B378">
        <v>271</v>
      </c>
    </row>
    <row r="379" spans="1:2" x14ac:dyDescent="0.25">
      <c r="A379" s="1">
        <v>41850.015162037038</v>
      </c>
      <c r="B379">
        <v>259</v>
      </c>
    </row>
    <row r="380" spans="1:2" x14ac:dyDescent="0.25">
      <c r="A380" s="1">
        <v>41850.018900462965</v>
      </c>
      <c r="B380">
        <v>259</v>
      </c>
    </row>
    <row r="381" spans="1:2" x14ac:dyDescent="0.25">
      <c r="A381" s="1">
        <v>41850.022557870368</v>
      </c>
      <c r="B381">
        <v>287</v>
      </c>
    </row>
    <row r="382" spans="1:2" x14ac:dyDescent="0.25">
      <c r="A382" s="1">
        <v>41850.026076388887</v>
      </c>
      <c r="B382">
        <v>269</v>
      </c>
    </row>
    <row r="383" spans="1:2" x14ac:dyDescent="0.25">
      <c r="A383" s="1">
        <v>41850.029618055552</v>
      </c>
      <c r="B383">
        <v>253</v>
      </c>
    </row>
    <row r="384" spans="1:2" x14ac:dyDescent="0.25">
      <c r="A384" s="1">
        <v>41850.033182870371</v>
      </c>
      <c r="B384">
        <v>227</v>
      </c>
    </row>
    <row r="385" spans="1:2" x14ac:dyDescent="0.25">
      <c r="A385" s="1">
        <v>41850.036736111113</v>
      </c>
      <c r="B385">
        <v>294</v>
      </c>
    </row>
    <row r="386" spans="1:2" x14ac:dyDescent="0.25">
      <c r="A386" s="1">
        <v>41850.040393518517</v>
      </c>
      <c r="B386">
        <v>294</v>
      </c>
    </row>
    <row r="387" spans="1:2" x14ac:dyDescent="0.25">
      <c r="A387" s="1">
        <v>41850.043900462966</v>
      </c>
      <c r="B387">
        <v>294</v>
      </c>
    </row>
    <row r="388" spans="1:2" x14ac:dyDescent="0.25">
      <c r="A388" s="1">
        <v>41850.047453703701</v>
      </c>
      <c r="B388">
        <v>267</v>
      </c>
    </row>
    <row r="389" spans="1:2" x14ac:dyDescent="0.25">
      <c r="A389" s="1">
        <v>41850.05097222222</v>
      </c>
      <c r="B389">
        <v>267</v>
      </c>
    </row>
    <row r="390" spans="1:2" x14ac:dyDescent="0.25">
      <c r="A390" s="1">
        <v>41850.054467592592</v>
      </c>
      <c r="B390">
        <v>267</v>
      </c>
    </row>
    <row r="391" spans="1:2" x14ac:dyDescent="0.25">
      <c r="A391" s="1">
        <v>41850.05809027778</v>
      </c>
      <c r="B391">
        <v>244</v>
      </c>
    </row>
    <row r="392" spans="1:2" x14ac:dyDescent="0.25">
      <c r="A392" s="1">
        <v>41850.061631944445</v>
      </c>
      <c r="B392">
        <v>244</v>
      </c>
    </row>
    <row r="393" spans="1:2" x14ac:dyDescent="0.25">
      <c r="A393" s="1">
        <v>41850.06527777778</v>
      </c>
      <c r="B393">
        <v>244</v>
      </c>
    </row>
    <row r="394" spans="1:2" x14ac:dyDescent="0.25">
      <c r="A394" s="1">
        <v>41850.068854166668</v>
      </c>
      <c r="B394">
        <v>244</v>
      </c>
    </row>
    <row r="395" spans="1:2" x14ac:dyDescent="0.25">
      <c r="A395" s="1">
        <v>41850.072453703702</v>
      </c>
      <c r="B395">
        <v>244</v>
      </c>
    </row>
    <row r="396" spans="1:2" x14ac:dyDescent="0.25">
      <c r="A396" s="1">
        <v>41850.076041666667</v>
      </c>
      <c r="B396">
        <v>244</v>
      </c>
    </row>
    <row r="397" spans="1:2" x14ac:dyDescent="0.25">
      <c r="A397" s="1">
        <v>41850.079560185186</v>
      </c>
      <c r="B397">
        <v>259</v>
      </c>
    </row>
    <row r="398" spans="1:2" x14ac:dyDescent="0.25">
      <c r="A398" s="1">
        <v>41850.083124999997</v>
      </c>
      <c r="B398">
        <v>259</v>
      </c>
    </row>
    <row r="399" spans="1:2" x14ac:dyDescent="0.25">
      <c r="A399" s="1">
        <v>41850.086608796293</v>
      </c>
      <c r="B399">
        <v>259</v>
      </c>
    </row>
    <row r="400" spans="1:2" x14ac:dyDescent="0.25">
      <c r="A400" s="1">
        <v>41850.090231481481</v>
      </c>
      <c r="B400">
        <v>262</v>
      </c>
    </row>
    <row r="401" spans="1:2" x14ac:dyDescent="0.25">
      <c r="A401" s="1">
        <v>41850.093761574077</v>
      </c>
      <c r="B401">
        <v>262</v>
      </c>
    </row>
    <row r="402" spans="1:2" x14ac:dyDescent="0.25">
      <c r="A402" s="1">
        <v>41850.097430555557</v>
      </c>
      <c r="B402">
        <v>262</v>
      </c>
    </row>
    <row r="403" spans="1:2" x14ac:dyDescent="0.25">
      <c r="A403" s="1">
        <v>41850.100914351853</v>
      </c>
      <c r="B403">
        <v>284</v>
      </c>
    </row>
    <row r="404" spans="1:2" x14ac:dyDescent="0.25">
      <c r="A404" s="1">
        <v>41850.104456018518</v>
      </c>
      <c r="B404">
        <v>284</v>
      </c>
    </row>
    <row r="405" spans="1:2" x14ac:dyDescent="0.25">
      <c r="A405" s="1">
        <v>41850.107997685183</v>
      </c>
      <c r="B405">
        <v>284</v>
      </c>
    </row>
    <row r="406" spans="1:2" x14ac:dyDescent="0.25">
      <c r="A406" s="1">
        <v>41850.111493055556</v>
      </c>
      <c r="B406">
        <v>328</v>
      </c>
    </row>
    <row r="407" spans="1:2" x14ac:dyDescent="0.25">
      <c r="A407" s="1">
        <v>41850.115023148152</v>
      </c>
      <c r="B407">
        <v>328</v>
      </c>
    </row>
    <row r="408" spans="1:2" x14ac:dyDescent="0.25">
      <c r="A408" s="1">
        <v>41850.118773148148</v>
      </c>
      <c r="B408">
        <v>323</v>
      </c>
    </row>
    <row r="409" spans="1:2" x14ac:dyDescent="0.25">
      <c r="A409" s="1">
        <v>41850.124513888892</v>
      </c>
      <c r="B409">
        <v>282</v>
      </c>
    </row>
    <row r="410" spans="1:2" x14ac:dyDescent="0.25">
      <c r="A410" s="1">
        <v>41850.128055555557</v>
      </c>
      <c r="B410">
        <v>269</v>
      </c>
    </row>
    <row r="411" spans="1:2" x14ac:dyDescent="0.25">
      <c r="A411" s="1">
        <v>41850.131655092591</v>
      </c>
      <c r="B411">
        <v>284</v>
      </c>
    </row>
    <row r="412" spans="1:2" x14ac:dyDescent="0.25">
      <c r="A412" s="1">
        <v>41850.135208333333</v>
      </c>
      <c r="B412">
        <v>284</v>
      </c>
    </row>
    <row r="413" spans="1:2" x14ac:dyDescent="0.25">
      <c r="A413" s="1">
        <v>41850.138912037037</v>
      </c>
      <c r="B413">
        <v>284</v>
      </c>
    </row>
    <row r="414" spans="1:2" x14ac:dyDescent="0.25">
      <c r="A414" s="1">
        <v>41850.142453703702</v>
      </c>
      <c r="B414">
        <v>340</v>
      </c>
    </row>
    <row r="415" spans="1:2" x14ac:dyDescent="0.25">
      <c r="A415" s="1">
        <v>41850.145949074074</v>
      </c>
      <c r="B415">
        <v>340</v>
      </c>
    </row>
    <row r="416" spans="1:2" x14ac:dyDescent="0.25">
      <c r="A416" s="1">
        <v>41850.149583333332</v>
      </c>
      <c r="B416">
        <v>274</v>
      </c>
    </row>
    <row r="417" spans="1:2" x14ac:dyDescent="0.25">
      <c r="A417" s="1">
        <v>41850.15315972222</v>
      </c>
      <c r="B417">
        <v>274</v>
      </c>
    </row>
    <row r="418" spans="1:2" x14ac:dyDescent="0.25">
      <c r="A418" s="1">
        <v>41850.156747685185</v>
      </c>
      <c r="B418">
        <v>274</v>
      </c>
    </row>
    <row r="419" spans="1:2" x14ac:dyDescent="0.25">
      <c r="A419" s="1">
        <v>41850.160254629627</v>
      </c>
      <c r="B419">
        <v>304</v>
      </c>
    </row>
    <row r="420" spans="1:2" x14ac:dyDescent="0.25">
      <c r="A420" s="1">
        <v>41850.163842592592</v>
      </c>
      <c r="B420">
        <v>304</v>
      </c>
    </row>
    <row r="421" spans="1:2" x14ac:dyDescent="0.25">
      <c r="A421" s="1">
        <v>41850.167453703703</v>
      </c>
      <c r="B421">
        <v>304</v>
      </c>
    </row>
    <row r="422" spans="1:2" x14ac:dyDescent="0.25">
      <c r="A422" s="1">
        <v>41850.171018518522</v>
      </c>
      <c r="B422">
        <v>254</v>
      </c>
    </row>
    <row r="423" spans="1:2" x14ac:dyDescent="0.25">
      <c r="A423" s="1">
        <v>41850.174537037034</v>
      </c>
      <c r="B423">
        <v>254</v>
      </c>
    </row>
    <row r="424" spans="1:2" x14ac:dyDescent="0.25">
      <c r="A424" s="1">
        <v>41850.178148148145</v>
      </c>
      <c r="B424">
        <v>254</v>
      </c>
    </row>
    <row r="425" spans="1:2" x14ac:dyDescent="0.25">
      <c r="A425" s="1">
        <v>41850.18167824074</v>
      </c>
      <c r="B425">
        <v>256</v>
      </c>
    </row>
    <row r="426" spans="1:2" x14ac:dyDescent="0.25">
      <c r="A426" s="1">
        <v>41850.185208333336</v>
      </c>
      <c r="B426">
        <v>256</v>
      </c>
    </row>
    <row r="427" spans="1:2" x14ac:dyDescent="0.25">
      <c r="A427" s="1">
        <v>41850.188773148147</v>
      </c>
      <c r="B427">
        <v>256</v>
      </c>
    </row>
    <row r="428" spans="1:2" x14ac:dyDescent="0.25">
      <c r="A428" s="1">
        <v>41850.192372685182</v>
      </c>
      <c r="B428">
        <v>259</v>
      </c>
    </row>
    <row r="429" spans="1:2" x14ac:dyDescent="0.25">
      <c r="A429" s="1">
        <v>41850.195960648147</v>
      </c>
      <c r="B429">
        <v>260</v>
      </c>
    </row>
    <row r="430" spans="1:2" x14ac:dyDescent="0.25">
      <c r="A430" s="1">
        <v>41850.199479166666</v>
      </c>
      <c r="B430">
        <v>260</v>
      </c>
    </row>
    <row r="431" spans="1:2" x14ac:dyDescent="0.25">
      <c r="A431" s="1">
        <v>41850.202997685185</v>
      </c>
      <c r="B431">
        <v>260</v>
      </c>
    </row>
    <row r="432" spans="1:2" x14ac:dyDescent="0.25">
      <c r="A432" s="1">
        <v>41850.206550925926</v>
      </c>
      <c r="B432">
        <v>257</v>
      </c>
    </row>
    <row r="433" spans="1:2" x14ac:dyDescent="0.25">
      <c r="A433" s="1">
        <v>41850.210069444445</v>
      </c>
      <c r="B433">
        <v>257</v>
      </c>
    </row>
    <row r="434" spans="1:2" x14ac:dyDescent="0.25">
      <c r="A434" s="1">
        <v>41850.21361111111</v>
      </c>
      <c r="B434">
        <v>274</v>
      </c>
    </row>
    <row r="435" spans="1:2" x14ac:dyDescent="0.25">
      <c r="A435" s="1">
        <v>41850.217152777775</v>
      </c>
      <c r="B435">
        <v>270</v>
      </c>
    </row>
    <row r="436" spans="1:2" x14ac:dyDescent="0.25">
      <c r="A436" s="1">
        <v>41850.220983796295</v>
      </c>
      <c r="B436">
        <v>270</v>
      </c>
    </row>
    <row r="437" spans="1:2" x14ac:dyDescent="0.25">
      <c r="A437" s="1">
        <v>41850.22452546296</v>
      </c>
      <c r="B437">
        <v>253</v>
      </c>
    </row>
    <row r="438" spans="1:2" x14ac:dyDescent="0.25">
      <c r="A438" s="1">
        <v>41850.228032407409</v>
      </c>
      <c r="B438">
        <v>253</v>
      </c>
    </row>
    <row r="439" spans="1:2" x14ac:dyDescent="0.25">
      <c r="A439" s="1">
        <v>41850.231631944444</v>
      </c>
      <c r="B439">
        <v>253</v>
      </c>
    </row>
    <row r="440" spans="1:2" x14ac:dyDescent="0.25">
      <c r="A440" s="1">
        <v>41850.235162037039</v>
      </c>
      <c r="B440">
        <v>280</v>
      </c>
    </row>
    <row r="441" spans="1:2" x14ac:dyDescent="0.25">
      <c r="A441" s="1">
        <v>41850.238726851851</v>
      </c>
      <c r="B441">
        <v>279</v>
      </c>
    </row>
    <row r="442" spans="1:2" x14ac:dyDescent="0.25">
      <c r="A442" s="1">
        <v>41850.242268518516</v>
      </c>
      <c r="B442">
        <v>261</v>
      </c>
    </row>
    <row r="443" spans="1:2" x14ac:dyDescent="0.25">
      <c r="A443" s="1">
        <v>41850.245856481481</v>
      </c>
      <c r="B443">
        <v>317</v>
      </c>
    </row>
    <row r="444" spans="1:2" x14ac:dyDescent="0.25">
      <c r="A444" s="1">
        <v>41850.249502314815</v>
      </c>
      <c r="B444">
        <v>317</v>
      </c>
    </row>
    <row r="445" spans="1:2" x14ac:dyDescent="0.25">
      <c r="A445" s="1">
        <v>41850.253055555557</v>
      </c>
      <c r="B445">
        <v>317</v>
      </c>
    </row>
    <row r="446" spans="1:2" x14ac:dyDescent="0.25">
      <c r="A446" s="1">
        <v>41850.256562499999</v>
      </c>
      <c r="B446">
        <v>255</v>
      </c>
    </row>
    <row r="447" spans="1:2" x14ac:dyDescent="0.25">
      <c r="A447" s="1">
        <v>41850.260138888887</v>
      </c>
      <c r="B447">
        <v>268</v>
      </c>
    </row>
    <row r="448" spans="1:2" x14ac:dyDescent="0.25">
      <c r="A448" s="1">
        <v>41850.263761574075</v>
      </c>
      <c r="B448">
        <v>319</v>
      </c>
    </row>
    <row r="449" spans="1:2" x14ac:dyDescent="0.25">
      <c r="A449" s="1">
        <v>41850.267291666663</v>
      </c>
      <c r="B449">
        <v>319</v>
      </c>
    </row>
    <row r="450" spans="1:2" x14ac:dyDescent="0.25">
      <c r="A450" s="1">
        <v>41850.270879629628</v>
      </c>
      <c r="B450">
        <v>317</v>
      </c>
    </row>
    <row r="451" spans="1:2" x14ac:dyDescent="0.25">
      <c r="A451" s="1">
        <v>41850.274409722224</v>
      </c>
      <c r="B451">
        <v>268</v>
      </c>
    </row>
    <row r="452" spans="1:2" x14ac:dyDescent="0.25">
      <c r="A452" s="1">
        <v>41850.277951388889</v>
      </c>
      <c r="B452">
        <v>268</v>
      </c>
    </row>
    <row r="453" spans="1:2" x14ac:dyDescent="0.25">
      <c r="A453" s="1">
        <v>41850.281701388885</v>
      </c>
      <c r="B453">
        <v>268</v>
      </c>
    </row>
    <row r="454" spans="1:2" x14ac:dyDescent="0.25">
      <c r="A454" s="1">
        <v>41850.285381944443</v>
      </c>
      <c r="B454">
        <v>289</v>
      </c>
    </row>
    <row r="455" spans="1:2" x14ac:dyDescent="0.25">
      <c r="A455" s="1">
        <v>41850.2891087963</v>
      </c>
      <c r="B455">
        <v>289</v>
      </c>
    </row>
    <row r="456" spans="1:2" x14ac:dyDescent="0.25">
      <c r="A456" s="1">
        <v>41850.292708333334</v>
      </c>
      <c r="B456">
        <v>326</v>
      </c>
    </row>
    <row r="457" spans="1:2" x14ac:dyDescent="0.25">
      <c r="A457" s="1">
        <v>41850.29619212963</v>
      </c>
      <c r="B457">
        <v>341</v>
      </c>
    </row>
    <row r="458" spans="1:2" x14ac:dyDescent="0.25">
      <c r="A458" s="1">
        <v>41850.299780092595</v>
      </c>
      <c r="B458">
        <v>348</v>
      </c>
    </row>
    <row r="459" spans="1:2" x14ac:dyDescent="0.25">
      <c r="A459" s="1">
        <v>41850.303333333337</v>
      </c>
      <c r="B459">
        <v>333</v>
      </c>
    </row>
    <row r="460" spans="1:2" x14ac:dyDescent="0.25">
      <c r="A460" s="1">
        <v>41850.307002314818</v>
      </c>
      <c r="B460">
        <v>348</v>
      </c>
    </row>
    <row r="461" spans="1:2" x14ac:dyDescent="0.25">
      <c r="A461" s="1">
        <v>41850.310694444444</v>
      </c>
      <c r="B461">
        <v>385</v>
      </c>
    </row>
    <row r="462" spans="1:2" x14ac:dyDescent="0.25">
      <c r="A462" s="1">
        <v>41850.314293981479</v>
      </c>
      <c r="B462">
        <v>364</v>
      </c>
    </row>
    <row r="463" spans="1:2" x14ac:dyDescent="0.25">
      <c r="A463" s="1">
        <v>41850.317789351851</v>
      </c>
      <c r="B463">
        <v>382</v>
      </c>
    </row>
    <row r="464" spans="1:2" x14ac:dyDescent="0.25">
      <c r="A464" s="1">
        <v>41850.321261574078</v>
      </c>
      <c r="B464">
        <v>340</v>
      </c>
    </row>
    <row r="465" spans="1:2" x14ac:dyDescent="0.25">
      <c r="A465" s="1">
        <v>41850.324907407405</v>
      </c>
      <c r="B465">
        <v>337</v>
      </c>
    </row>
    <row r="466" spans="1:2" x14ac:dyDescent="0.25">
      <c r="A466" s="1">
        <v>41850.328472222223</v>
      </c>
      <c r="B466">
        <v>341</v>
      </c>
    </row>
    <row r="467" spans="1:2" x14ac:dyDescent="0.25">
      <c r="A467" s="1">
        <v>41850.331979166665</v>
      </c>
      <c r="B467">
        <v>347</v>
      </c>
    </row>
    <row r="468" spans="1:2" x14ac:dyDescent="0.25">
      <c r="A468" s="1">
        <v>41850.335694444446</v>
      </c>
      <c r="B468">
        <v>350</v>
      </c>
    </row>
    <row r="469" spans="1:2" x14ac:dyDescent="0.25">
      <c r="A469" s="1">
        <v>41850.339178240742</v>
      </c>
      <c r="B469">
        <v>370</v>
      </c>
    </row>
    <row r="470" spans="1:2" x14ac:dyDescent="0.25">
      <c r="A470" s="1">
        <v>41850.342766203707</v>
      </c>
      <c r="B470">
        <v>385</v>
      </c>
    </row>
    <row r="471" spans="1:2" x14ac:dyDescent="0.25">
      <c r="A471" s="1">
        <v>41850.346342592595</v>
      </c>
      <c r="B471">
        <v>396</v>
      </c>
    </row>
    <row r="472" spans="1:2" x14ac:dyDescent="0.25">
      <c r="A472" s="1">
        <v>41850.350115740737</v>
      </c>
      <c r="B472">
        <v>454</v>
      </c>
    </row>
    <row r="473" spans="1:2" x14ac:dyDescent="0.25">
      <c r="A473" s="1">
        <v>41850.353738425925</v>
      </c>
      <c r="B473">
        <v>315</v>
      </c>
    </row>
    <row r="474" spans="1:2" x14ac:dyDescent="0.25">
      <c r="A474" s="1">
        <v>41850.35733796296</v>
      </c>
      <c r="B474">
        <v>444</v>
      </c>
    </row>
    <row r="475" spans="1:2" x14ac:dyDescent="0.25">
      <c r="A475" s="1">
        <v>41850.360856481479</v>
      </c>
      <c r="B475">
        <v>440</v>
      </c>
    </row>
    <row r="476" spans="1:2" x14ac:dyDescent="0.25">
      <c r="A476" s="1">
        <v>41850.364363425928</v>
      </c>
      <c r="B476">
        <v>394</v>
      </c>
    </row>
    <row r="477" spans="1:2" x14ac:dyDescent="0.25">
      <c r="A477" s="1">
        <v>41850.367951388886</v>
      </c>
      <c r="B477">
        <v>370</v>
      </c>
    </row>
    <row r="478" spans="1:2" x14ac:dyDescent="0.25">
      <c r="A478" s="1">
        <v>41850.371458333335</v>
      </c>
      <c r="B478">
        <v>357</v>
      </c>
    </row>
    <row r="479" spans="1:2" x14ac:dyDescent="0.25">
      <c r="A479" s="1">
        <v>41850.375</v>
      </c>
      <c r="B479">
        <v>375</v>
      </c>
    </row>
    <row r="480" spans="1:2" x14ac:dyDescent="0.25">
      <c r="A480" s="1">
        <v>41850.378622685188</v>
      </c>
      <c r="B480">
        <v>359</v>
      </c>
    </row>
    <row r="481" spans="1:2" x14ac:dyDescent="0.25">
      <c r="A481" s="1">
        <v>41850.382233796299</v>
      </c>
      <c r="B481">
        <v>371</v>
      </c>
    </row>
    <row r="482" spans="1:2" x14ac:dyDescent="0.25">
      <c r="A482" s="1">
        <v>41850.385775462964</v>
      </c>
      <c r="B482">
        <v>362</v>
      </c>
    </row>
    <row r="483" spans="1:2" x14ac:dyDescent="0.25">
      <c r="A483" s="1">
        <v>41850.389351851853</v>
      </c>
      <c r="B483">
        <v>331</v>
      </c>
    </row>
    <row r="484" spans="1:2" x14ac:dyDescent="0.25">
      <c r="A484" s="1">
        <v>41850.392881944441</v>
      </c>
      <c r="B484">
        <v>348</v>
      </c>
    </row>
    <row r="485" spans="1:2" x14ac:dyDescent="0.25">
      <c r="A485" s="1">
        <v>41850.396435185183</v>
      </c>
      <c r="B485">
        <v>358</v>
      </c>
    </row>
    <row r="486" spans="1:2" x14ac:dyDescent="0.25">
      <c r="A486" s="1">
        <v>41850.399953703702</v>
      </c>
      <c r="B486">
        <v>404</v>
      </c>
    </row>
    <row r="487" spans="1:2" x14ac:dyDescent="0.25">
      <c r="A487" s="1">
        <v>41850.40351851852</v>
      </c>
      <c r="B487">
        <v>380</v>
      </c>
    </row>
    <row r="488" spans="1:2" x14ac:dyDescent="0.25">
      <c r="A488" s="1">
        <v>41850.407129629632</v>
      </c>
      <c r="B488">
        <v>358</v>
      </c>
    </row>
    <row r="489" spans="1:2" x14ac:dyDescent="0.25">
      <c r="A489" s="1">
        <v>41850.410671296297</v>
      </c>
      <c r="B489">
        <v>428</v>
      </c>
    </row>
    <row r="490" spans="1:2" x14ac:dyDescent="0.25">
      <c r="A490" s="1">
        <v>41850.414189814815</v>
      </c>
      <c r="B490">
        <v>455</v>
      </c>
    </row>
    <row r="491" spans="1:2" x14ac:dyDescent="0.25">
      <c r="A491" s="1">
        <v>41850.417847222219</v>
      </c>
      <c r="B491">
        <v>438</v>
      </c>
    </row>
    <row r="492" spans="1:2" x14ac:dyDescent="0.25">
      <c r="A492" s="1">
        <v>41850.421412037038</v>
      </c>
      <c r="B492">
        <v>371</v>
      </c>
    </row>
    <row r="493" spans="1:2" x14ac:dyDescent="0.25">
      <c r="A493" s="1">
        <v>41850.424988425926</v>
      </c>
      <c r="B493">
        <v>360</v>
      </c>
    </row>
    <row r="494" spans="1:2" x14ac:dyDescent="0.25">
      <c r="A494" s="1">
        <v>41850.428726851853</v>
      </c>
      <c r="B494">
        <v>398</v>
      </c>
    </row>
    <row r="495" spans="1:2" x14ac:dyDescent="0.25">
      <c r="A495" s="1">
        <v>41850.432372685187</v>
      </c>
      <c r="B495">
        <v>385</v>
      </c>
    </row>
    <row r="496" spans="1:2" x14ac:dyDescent="0.25">
      <c r="A496" s="1">
        <v>41850.436122685183</v>
      </c>
      <c r="B496">
        <v>383</v>
      </c>
    </row>
    <row r="497" spans="1:2" x14ac:dyDescent="0.25">
      <c r="A497" s="1">
        <v>41850.439722222225</v>
      </c>
      <c r="B497">
        <v>396</v>
      </c>
    </row>
    <row r="498" spans="1:2" x14ac:dyDescent="0.25">
      <c r="A498" s="1">
        <v>41850.44321759259</v>
      </c>
      <c r="B498">
        <v>379</v>
      </c>
    </row>
    <row r="499" spans="1:2" x14ac:dyDescent="0.25">
      <c r="A499" s="1">
        <v>41850.446828703702</v>
      </c>
      <c r="B499">
        <v>381</v>
      </c>
    </row>
    <row r="500" spans="1:2" x14ac:dyDescent="0.25">
      <c r="A500" s="1">
        <v>41850.450416666667</v>
      </c>
      <c r="B500">
        <v>381</v>
      </c>
    </row>
    <row r="501" spans="1:2" x14ac:dyDescent="0.25">
      <c r="A501" s="1">
        <v>41850.453993055555</v>
      </c>
      <c r="B501">
        <v>400</v>
      </c>
    </row>
    <row r="502" spans="1:2" x14ac:dyDescent="0.25">
      <c r="A502" s="1">
        <v>41850.457488425927</v>
      </c>
      <c r="B502">
        <v>413</v>
      </c>
    </row>
    <row r="503" spans="1:2" x14ac:dyDescent="0.25">
      <c r="A503" s="1">
        <v>41850.461134259262</v>
      </c>
      <c r="B503">
        <v>394</v>
      </c>
    </row>
    <row r="504" spans="1:2" x14ac:dyDescent="0.25">
      <c r="A504" s="1">
        <v>41850.46471064815</v>
      </c>
      <c r="B504">
        <v>396</v>
      </c>
    </row>
    <row r="505" spans="1:2" x14ac:dyDescent="0.25">
      <c r="A505" s="1">
        <v>41850.468310185184</v>
      </c>
      <c r="B505">
        <v>382</v>
      </c>
    </row>
    <row r="506" spans="1:2" x14ac:dyDescent="0.25">
      <c r="A506" s="1">
        <v>41850.471863425926</v>
      </c>
      <c r="B506">
        <v>387</v>
      </c>
    </row>
    <row r="507" spans="1:2" x14ac:dyDescent="0.25">
      <c r="A507" s="1">
        <v>41850.475439814814</v>
      </c>
      <c r="B507">
        <v>381</v>
      </c>
    </row>
    <row r="508" spans="1:2" x14ac:dyDescent="0.25">
      <c r="A508" s="1">
        <v>41850.479259259257</v>
      </c>
      <c r="B508">
        <v>373</v>
      </c>
    </row>
    <row r="509" spans="1:2" x14ac:dyDescent="0.25">
      <c r="A509" s="1">
        <v>41850.482743055552</v>
      </c>
      <c r="B509">
        <v>379</v>
      </c>
    </row>
    <row r="510" spans="1:2" x14ac:dyDescent="0.25">
      <c r="A510" s="1">
        <v>41850.486250000002</v>
      </c>
      <c r="B510">
        <v>344</v>
      </c>
    </row>
    <row r="511" spans="1:2" x14ac:dyDescent="0.25">
      <c r="A511" s="1">
        <v>41850.489814814813</v>
      </c>
      <c r="B511">
        <v>404</v>
      </c>
    </row>
    <row r="512" spans="1:2" x14ac:dyDescent="0.25">
      <c r="A512" s="1">
        <v>41850.493368055555</v>
      </c>
      <c r="B512">
        <v>415</v>
      </c>
    </row>
    <row r="513" spans="1:2" x14ac:dyDescent="0.25">
      <c r="A513" s="1">
        <v>41850.496944444443</v>
      </c>
      <c r="B513">
        <v>372</v>
      </c>
    </row>
    <row r="514" spans="1:2" x14ac:dyDescent="0.25">
      <c r="A514" s="1">
        <v>41850.500428240739</v>
      </c>
      <c r="B514">
        <v>397</v>
      </c>
    </row>
    <row r="515" spans="1:2" x14ac:dyDescent="0.25">
      <c r="A515" s="1">
        <v>41850.503946759258</v>
      </c>
      <c r="B515">
        <v>387</v>
      </c>
    </row>
    <row r="516" spans="1:2" x14ac:dyDescent="0.25">
      <c r="A516" s="1">
        <v>41850.507789351854</v>
      </c>
      <c r="B516">
        <v>391</v>
      </c>
    </row>
    <row r="517" spans="1:2" x14ac:dyDescent="0.25">
      <c r="A517" s="1">
        <v>41850.511446759258</v>
      </c>
      <c r="B517">
        <v>351</v>
      </c>
    </row>
    <row r="518" spans="1:2" x14ac:dyDescent="0.25">
      <c r="A518" s="1">
        <v>41850.514965277776</v>
      </c>
      <c r="B518">
        <v>420</v>
      </c>
    </row>
    <row r="519" spans="1:2" x14ac:dyDescent="0.25">
      <c r="A519" s="1">
        <v>41850.518576388888</v>
      </c>
      <c r="B519">
        <v>415</v>
      </c>
    </row>
    <row r="520" spans="1:2" x14ac:dyDescent="0.25">
      <c r="A520" s="1">
        <v>41850.522083333337</v>
      </c>
      <c r="B520">
        <v>357</v>
      </c>
    </row>
    <row r="521" spans="1:2" x14ac:dyDescent="0.25">
      <c r="A521" s="1">
        <v>41850.525625000002</v>
      </c>
      <c r="B521">
        <v>349</v>
      </c>
    </row>
    <row r="522" spans="1:2" x14ac:dyDescent="0.25">
      <c r="A522" s="1">
        <v>41850.529131944444</v>
      </c>
      <c r="B522">
        <v>736</v>
      </c>
    </row>
    <row r="523" spans="1:2" x14ac:dyDescent="0.25">
      <c r="A523" s="1">
        <v>41850.532800925925</v>
      </c>
      <c r="B523">
        <v>738</v>
      </c>
    </row>
    <row r="524" spans="1:2" x14ac:dyDescent="0.25">
      <c r="A524" s="1">
        <v>41850.536319444444</v>
      </c>
      <c r="B524">
        <v>734</v>
      </c>
    </row>
    <row r="525" spans="1:2" x14ac:dyDescent="0.25">
      <c r="A525" s="1">
        <v>41850.539861111109</v>
      </c>
      <c r="B525">
        <v>343</v>
      </c>
    </row>
    <row r="526" spans="1:2" x14ac:dyDescent="0.25">
      <c r="A526" s="1">
        <v>41850.543599537035</v>
      </c>
      <c r="B526">
        <v>354</v>
      </c>
    </row>
    <row r="527" spans="1:2" x14ac:dyDescent="0.25">
      <c r="A527" s="1">
        <v>41850.547384259262</v>
      </c>
      <c r="B527">
        <v>355</v>
      </c>
    </row>
    <row r="528" spans="1:2" x14ac:dyDescent="0.25">
      <c r="A528" s="1">
        <v>41850.550995370373</v>
      </c>
      <c r="B528">
        <v>342</v>
      </c>
    </row>
    <row r="529" spans="1:2" x14ac:dyDescent="0.25">
      <c r="A529" s="1">
        <v>41850.554571759261</v>
      </c>
      <c r="B529">
        <v>357</v>
      </c>
    </row>
    <row r="530" spans="1:2" x14ac:dyDescent="0.25">
      <c r="A530" s="1">
        <v>41850.55840277778</v>
      </c>
      <c r="B530">
        <v>361</v>
      </c>
    </row>
    <row r="531" spans="1:2" x14ac:dyDescent="0.25">
      <c r="A531" s="1">
        <v>41850.562002314815</v>
      </c>
      <c r="B531">
        <v>368</v>
      </c>
    </row>
    <row r="532" spans="1:2" x14ac:dyDescent="0.25">
      <c r="A532" s="1">
        <v>41850.565509259257</v>
      </c>
      <c r="B532">
        <v>356</v>
      </c>
    </row>
    <row r="533" spans="1:2" x14ac:dyDescent="0.25">
      <c r="A533" s="1">
        <v>41850.569097222222</v>
      </c>
      <c r="B533">
        <v>389</v>
      </c>
    </row>
    <row r="534" spans="1:2" x14ac:dyDescent="0.25">
      <c r="A534" s="1">
        <v>41850.572581018518</v>
      </c>
      <c r="B534">
        <v>335</v>
      </c>
    </row>
    <row r="535" spans="1:2" x14ac:dyDescent="0.25">
      <c r="A535" s="1">
        <v>41850.57608796296</v>
      </c>
      <c r="B535">
        <v>350</v>
      </c>
    </row>
    <row r="536" spans="1:2" x14ac:dyDescent="0.25">
      <c r="A536" s="1">
        <v>41850.579791666663</v>
      </c>
      <c r="B536">
        <v>343</v>
      </c>
    </row>
    <row r="537" spans="1:2" x14ac:dyDescent="0.25">
      <c r="A537" s="1">
        <v>41850.583506944444</v>
      </c>
      <c r="B537">
        <v>371</v>
      </c>
    </row>
    <row r="538" spans="1:2" x14ac:dyDescent="0.25">
      <c r="A538" s="1">
        <v>41850.587083333332</v>
      </c>
      <c r="B538">
        <v>344</v>
      </c>
    </row>
    <row r="539" spans="1:2" x14ac:dyDescent="0.25">
      <c r="A539" s="1">
        <v>41850.59070601852</v>
      </c>
      <c r="B539">
        <v>345</v>
      </c>
    </row>
    <row r="540" spans="1:2" x14ac:dyDescent="0.25">
      <c r="A540" s="1">
        <v>41850.594409722224</v>
      </c>
      <c r="B540">
        <v>376</v>
      </c>
    </row>
    <row r="541" spans="1:2" x14ac:dyDescent="0.25">
      <c r="A541" s="1">
        <v>41850.597916666666</v>
      </c>
      <c r="B541">
        <v>354</v>
      </c>
    </row>
    <row r="542" spans="1:2" x14ac:dyDescent="0.25">
      <c r="A542" s="1">
        <v>41850.601643518516</v>
      </c>
      <c r="B542">
        <v>377</v>
      </c>
    </row>
    <row r="543" spans="1:2" x14ac:dyDescent="0.25">
      <c r="A543" s="1">
        <v>41850.605219907404</v>
      </c>
      <c r="B543">
        <v>355</v>
      </c>
    </row>
    <row r="544" spans="1:2" x14ac:dyDescent="0.25">
      <c r="A544" s="1">
        <v>41850.60900462963</v>
      </c>
      <c r="B544">
        <v>374</v>
      </c>
    </row>
    <row r="545" spans="1:2" x14ac:dyDescent="0.25">
      <c r="A545" s="1">
        <v>41850.612638888888</v>
      </c>
      <c r="B545">
        <v>401</v>
      </c>
    </row>
    <row r="546" spans="1:2" x14ac:dyDescent="0.25">
      <c r="A546" s="1">
        <v>41850.61614583333</v>
      </c>
      <c r="B546">
        <v>361</v>
      </c>
    </row>
    <row r="547" spans="1:2" x14ac:dyDescent="0.25">
      <c r="A547" s="1">
        <v>41850.619791666664</v>
      </c>
      <c r="B547">
        <v>356</v>
      </c>
    </row>
    <row r="548" spans="1:2" x14ac:dyDescent="0.25">
      <c r="A548" s="1">
        <v>41850.623344907406</v>
      </c>
      <c r="B548">
        <v>368</v>
      </c>
    </row>
    <row r="549" spans="1:2" x14ac:dyDescent="0.25">
      <c r="A549" s="1">
        <v>41850.626863425925</v>
      </c>
      <c r="B549">
        <v>390</v>
      </c>
    </row>
    <row r="550" spans="1:2" x14ac:dyDescent="0.25">
      <c r="A550" s="1">
        <v>41850.630428240744</v>
      </c>
      <c r="B550">
        <v>367</v>
      </c>
    </row>
    <row r="551" spans="1:2" x14ac:dyDescent="0.25">
      <c r="A551" s="1">
        <v>41850.634085648147</v>
      </c>
      <c r="B551">
        <v>394</v>
      </c>
    </row>
    <row r="552" spans="1:2" x14ac:dyDescent="0.25">
      <c r="A552" s="1">
        <v>41850.637638888889</v>
      </c>
      <c r="B552">
        <v>398</v>
      </c>
    </row>
    <row r="553" spans="1:2" x14ac:dyDescent="0.25">
      <c r="A553" s="1">
        <v>41850.641250000001</v>
      </c>
      <c r="B553">
        <v>397</v>
      </c>
    </row>
    <row r="554" spans="1:2" x14ac:dyDescent="0.25">
      <c r="A554" s="1">
        <v>41850.644733796296</v>
      </c>
      <c r="B554">
        <v>490</v>
      </c>
    </row>
    <row r="555" spans="1:2" x14ac:dyDescent="0.25">
      <c r="A555" s="1">
        <v>41850.648298611108</v>
      </c>
      <c r="B555">
        <v>460</v>
      </c>
    </row>
    <row r="556" spans="1:2" x14ac:dyDescent="0.25">
      <c r="A556" s="1">
        <v>41850.651875000003</v>
      </c>
      <c r="B556">
        <v>386</v>
      </c>
    </row>
    <row r="557" spans="1:2" x14ac:dyDescent="0.25">
      <c r="A557" s="1">
        <v>41850.655578703707</v>
      </c>
      <c r="B557">
        <v>388</v>
      </c>
    </row>
    <row r="558" spans="1:2" x14ac:dyDescent="0.25">
      <c r="A558" s="1">
        <v>41850.659386574072</v>
      </c>
      <c r="B558">
        <v>386</v>
      </c>
    </row>
    <row r="559" spans="1:2" x14ac:dyDescent="0.25">
      <c r="A559" s="1">
        <v>41850.662939814814</v>
      </c>
      <c r="B559">
        <v>358</v>
      </c>
    </row>
    <row r="560" spans="1:2" x14ac:dyDescent="0.25">
      <c r="A560" s="1">
        <v>41850.666585648149</v>
      </c>
      <c r="B560">
        <v>357</v>
      </c>
    </row>
    <row r="561" spans="1:2" x14ac:dyDescent="0.25">
      <c r="A561" s="1">
        <v>41850.670104166667</v>
      </c>
      <c r="B561">
        <v>368</v>
      </c>
    </row>
    <row r="562" spans="1:2" x14ac:dyDescent="0.25">
      <c r="A562" s="1">
        <v>41850.673773148148</v>
      </c>
      <c r="B562">
        <v>372</v>
      </c>
    </row>
    <row r="563" spans="1:2" x14ac:dyDescent="0.25">
      <c r="A563" s="1">
        <v>41850.677314814813</v>
      </c>
      <c r="B563">
        <v>350</v>
      </c>
    </row>
    <row r="564" spans="1:2" x14ac:dyDescent="0.25">
      <c r="A564" s="1">
        <v>41850.680914351855</v>
      </c>
      <c r="B564">
        <v>342</v>
      </c>
    </row>
    <row r="565" spans="1:2" x14ac:dyDescent="0.25">
      <c r="A565" s="1">
        <v>41850.684560185182</v>
      </c>
      <c r="B565">
        <v>360</v>
      </c>
    </row>
    <row r="566" spans="1:2" x14ac:dyDescent="0.25">
      <c r="A566" s="1">
        <v>41850.688368055555</v>
      </c>
      <c r="B566">
        <v>386</v>
      </c>
    </row>
    <row r="567" spans="1:2" x14ac:dyDescent="0.25">
      <c r="A567" s="1">
        <v>41850.692083333335</v>
      </c>
      <c r="B567">
        <v>353</v>
      </c>
    </row>
    <row r="568" spans="1:2" x14ac:dyDescent="0.25">
      <c r="A568" s="1">
        <v>41850.6955787037</v>
      </c>
      <c r="B568">
        <v>361</v>
      </c>
    </row>
    <row r="569" spans="1:2" x14ac:dyDescent="0.25">
      <c r="A569" s="1">
        <v>41850.69939814815</v>
      </c>
      <c r="B569">
        <v>422</v>
      </c>
    </row>
    <row r="570" spans="1:2" x14ac:dyDescent="0.25">
      <c r="A570" s="1">
        <v>41850.7030787037</v>
      </c>
      <c r="B570">
        <v>434</v>
      </c>
    </row>
    <row r="571" spans="1:2" x14ac:dyDescent="0.25">
      <c r="A571" s="1">
        <v>41850.706759259258</v>
      </c>
      <c r="B571">
        <v>389</v>
      </c>
    </row>
    <row r="572" spans="1:2" x14ac:dyDescent="0.25">
      <c r="A572" s="1">
        <v>41850.710370370369</v>
      </c>
      <c r="B572">
        <v>448</v>
      </c>
    </row>
    <row r="573" spans="1:2" x14ac:dyDescent="0.25">
      <c r="A573" s="1">
        <v>41850.713842592595</v>
      </c>
      <c r="B573">
        <v>404</v>
      </c>
    </row>
    <row r="574" spans="1:2" x14ac:dyDescent="0.25">
      <c r="A574" s="1">
        <v>41850.717569444445</v>
      </c>
      <c r="B574">
        <v>403</v>
      </c>
    </row>
    <row r="575" spans="1:2" x14ac:dyDescent="0.25">
      <c r="A575" s="1">
        <v>41850.721076388887</v>
      </c>
      <c r="B575">
        <v>418</v>
      </c>
    </row>
    <row r="576" spans="1:2" x14ac:dyDescent="0.25">
      <c r="A576" s="1">
        <v>41850.724606481483</v>
      </c>
      <c r="B576">
        <v>409</v>
      </c>
    </row>
    <row r="577" spans="1:2" x14ac:dyDescent="0.25">
      <c r="A577" s="1">
        <v>41850.728171296294</v>
      </c>
      <c r="B577">
        <v>394</v>
      </c>
    </row>
    <row r="578" spans="1:2" x14ac:dyDescent="0.25">
      <c r="A578" s="1">
        <v>41850.731712962966</v>
      </c>
      <c r="B578">
        <v>407</v>
      </c>
    </row>
    <row r="579" spans="1:2" x14ac:dyDescent="0.25">
      <c r="A579" s="1">
        <v>41850.735451388886</v>
      </c>
      <c r="B579">
        <v>446</v>
      </c>
    </row>
    <row r="580" spans="1:2" x14ac:dyDescent="0.25">
      <c r="A580" s="1">
        <v>41850.739027777781</v>
      </c>
      <c r="B580">
        <v>436</v>
      </c>
    </row>
    <row r="581" spans="1:2" x14ac:dyDescent="0.25">
      <c r="A581" s="1">
        <v>41850.742743055554</v>
      </c>
      <c r="B581">
        <v>446</v>
      </c>
    </row>
    <row r="582" spans="1:2" x14ac:dyDescent="0.25">
      <c r="A582" s="1">
        <v>41850.746249999997</v>
      </c>
      <c r="B582">
        <v>469</v>
      </c>
    </row>
    <row r="583" spans="1:2" x14ac:dyDescent="0.25">
      <c r="A583" s="1">
        <v>41850.749965277777</v>
      </c>
      <c r="B583">
        <v>419</v>
      </c>
    </row>
    <row r="584" spans="1:2" x14ac:dyDescent="0.25">
      <c r="A584" s="1">
        <v>41850.753483796296</v>
      </c>
      <c r="B584">
        <v>353</v>
      </c>
    </row>
    <row r="585" spans="1:2" x14ac:dyDescent="0.25">
      <c r="A585" s="1">
        <v>41850.757106481484</v>
      </c>
      <c r="B585">
        <v>360</v>
      </c>
    </row>
    <row r="586" spans="1:2" x14ac:dyDescent="0.25">
      <c r="A586" s="1">
        <v>41850.760659722226</v>
      </c>
      <c r="B586">
        <v>442</v>
      </c>
    </row>
    <row r="587" spans="1:2" x14ac:dyDescent="0.25">
      <c r="A587" s="1">
        <v>41850.76425925926</v>
      </c>
      <c r="B587">
        <v>478</v>
      </c>
    </row>
    <row r="588" spans="1:2" x14ac:dyDescent="0.25">
      <c r="A588" s="1">
        <v>41850.767800925925</v>
      </c>
      <c r="B588">
        <v>468</v>
      </c>
    </row>
    <row r="589" spans="1:2" x14ac:dyDescent="0.25">
      <c r="A589" s="1">
        <v>41850.771423611113</v>
      </c>
      <c r="B589">
        <v>421</v>
      </c>
    </row>
    <row r="590" spans="1:2" x14ac:dyDescent="0.25">
      <c r="A590" s="1">
        <v>41850.775104166663</v>
      </c>
      <c r="B590">
        <v>444</v>
      </c>
    </row>
    <row r="591" spans="1:2" x14ac:dyDescent="0.25">
      <c r="A591" s="1">
        <v>41850.778761574074</v>
      </c>
      <c r="B591">
        <v>457</v>
      </c>
    </row>
    <row r="592" spans="1:2" x14ac:dyDescent="0.25">
      <c r="A592" s="1">
        <v>41850.782314814816</v>
      </c>
      <c r="B592">
        <v>432</v>
      </c>
    </row>
    <row r="593" spans="1:2" x14ac:dyDescent="0.25">
      <c r="A593" s="1">
        <v>41850.785868055558</v>
      </c>
      <c r="B593">
        <v>445</v>
      </c>
    </row>
    <row r="594" spans="1:2" x14ac:dyDescent="0.25">
      <c r="A594" s="1">
        <v>41850.789537037039</v>
      </c>
      <c r="B594">
        <v>425</v>
      </c>
    </row>
    <row r="595" spans="1:2" x14ac:dyDescent="0.25">
      <c r="A595" s="1">
        <v>41850.793182870373</v>
      </c>
      <c r="B595">
        <v>424</v>
      </c>
    </row>
    <row r="596" spans="1:2" x14ac:dyDescent="0.25">
      <c r="A596" s="1">
        <v>41850.796770833331</v>
      </c>
      <c r="B596">
        <v>416</v>
      </c>
    </row>
    <row r="597" spans="1:2" x14ac:dyDescent="0.25">
      <c r="A597" s="1">
        <v>41850.800416666665</v>
      </c>
      <c r="B597">
        <v>410</v>
      </c>
    </row>
    <row r="598" spans="1:2" x14ac:dyDescent="0.25">
      <c r="A598" s="1">
        <v>41850.803981481484</v>
      </c>
      <c r="B598">
        <v>385</v>
      </c>
    </row>
    <row r="599" spans="1:2" x14ac:dyDescent="0.25">
      <c r="A599" s="1">
        <v>41850.807511574072</v>
      </c>
      <c r="B599">
        <v>413</v>
      </c>
    </row>
    <row r="600" spans="1:2" x14ac:dyDescent="0.25">
      <c r="A600" s="1">
        <v>41850.811238425929</v>
      </c>
      <c r="B600">
        <v>434</v>
      </c>
    </row>
    <row r="601" spans="1:2" x14ac:dyDescent="0.25">
      <c r="A601" s="1">
        <v>41850.814756944441</v>
      </c>
      <c r="B601">
        <v>446</v>
      </c>
    </row>
    <row r="602" spans="1:2" x14ac:dyDescent="0.25">
      <c r="A602" s="1">
        <v>41850.81832175926</v>
      </c>
      <c r="B602">
        <v>339</v>
      </c>
    </row>
    <row r="603" spans="1:2" x14ac:dyDescent="0.25">
      <c r="A603" s="1">
        <v>41850.821828703702</v>
      </c>
      <c r="B603">
        <v>357</v>
      </c>
    </row>
    <row r="604" spans="1:2" x14ac:dyDescent="0.25">
      <c r="A604" s="1">
        <v>41850.825509259259</v>
      </c>
      <c r="B604">
        <v>363</v>
      </c>
    </row>
    <row r="605" spans="1:2" x14ac:dyDescent="0.25">
      <c r="A605" s="1">
        <v>41850.829085648147</v>
      </c>
      <c r="B605">
        <v>333</v>
      </c>
    </row>
    <row r="606" spans="1:2" x14ac:dyDescent="0.25">
      <c r="A606" s="1">
        <v>41850.832604166666</v>
      </c>
      <c r="B606">
        <v>299</v>
      </c>
    </row>
    <row r="607" spans="1:2" x14ac:dyDescent="0.25">
      <c r="A607" s="1">
        <v>41850.836180555554</v>
      </c>
      <c r="B607">
        <v>285</v>
      </c>
    </row>
    <row r="608" spans="1:2" x14ac:dyDescent="0.25">
      <c r="A608" s="1">
        <v>41850.839849537035</v>
      </c>
      <c r="B608">
        <v>286</v>
      </c>
    </row>
    <row r="609" spans="1:2" x14ac:dyDescent="0.25">
      <c r="A609" s="1">
        <v>41850.843391203707</v>
      </c>
      <c r="B609">
        <v>282</v>
      </c>
    </row>
    <row r="610" spans="1:2" x14ac:dyDescent="0.25">
      <c r="A610" s="1">
        <v>41850.846956018519</v>
      </c>
      <c r="B610">
        <v>313</v>
      </c>
    </row>
    <row r="611" spans="1:2" x14ac:dyDescent="0.25">
      <c r="A611" s="1">
        <v>41850.850451388891</v>
      </c>
      <c r="B611">
        <v>380</v>
      </c>
    </row>
    <row r="612" spans="1:2" x14ac:dyDescent="0.25">
      <c r="A612" s="1">
        <v>41850.854027777779</v>
      </c>
      <c r="B612">
        <v>447</v>
      </c>
    </row>
    <row r="613" spans="1:2" x14ac:dyDescent="0.25">
      <c r="A613" s="1">
        <v>41850.857546296298</v>
      </c>
      <c r="B613">
        <v>413</v>
      </c>
    </row>
    <row r="614" spans="1:2" x14ac:dyDescent="0.25">
      <c r="A614" s="1">
        <v>41850.861030092594</v>
      </c>
      <c r="B614">
        <v>371</v>
      </c>
    </row>
    <row r="615" spans="1:2" x14ac:dyDescent="0.25">
      <c r="A615" s="1">
        <v>41850.864814814813</v>
      </c>
      <c r="B615">
        <v>331</v>
      </c>
    </row>
    <row r="616" spans="1:2" x14ac:dyDescent="0.25">
      <c r="A616" s="1">
        <v>41850.868298611109</v>
      </c>
      <c r="B616">
        <v>330</v>
      </c>
    </row>
    <row r="617" spans="1:2" x14ac:dyDescent="0.25">
      <c r="A617" s="1">
        <v>41850.871828703705</v>
      </c>
      <c r="B617">
        <v>360</v>
      </c>
    </row>
    <row r="618" spans="1:2" x14ac:dyDescent="0.25">
      <c r="A618" s="1">
        <v>41850.875335648147</v>
      </c>
      <c r="B618">
        <v>352</v>
      </c>
    </row>
    <row r="619" spans="1:2" x14ac:dyDescent="0.25">
      <c r="A619" s="1">
        <v>41850.878865740742</v>
      </c>
      <c r="B619">
        <v>370</v>
      </c>
    </row>
    <row r="620" spans="1:2" x14ac:dyDescent="0.25">
      <c r="A620" s="1">
        <v>41850.882557870369</v>
      </c>
      <c r="B620">
        <v>359</v>
      </c>
    </row>
    <row r="621" spans="1:2" x14ac:dyDescent="0.25">
      <c r="A621" s="1">
        <v>41850.88622685185</v>
      </c>
      <c r="B621">
        <v>318</v>
      </c>
    </row>
    <row r="622" spans="1:2" x14ac:dyDescent="0.25">
      <c r="A622" s="1">
        <v>41850.889803240738</v>
      </c>
      <c r="B622">
        <v>289</v>
      </c>
    </row>
    <row r="623" spans="1:2" x14ac:dyDescent="0.25">
      <c r="A623" s="1">
        <v>41850.89329861111</v>
      </c>
      <c r="B623">
        <v>281</v>
      </c>
    </row>
    <row r="624" spans="1:2" x14ac:dyDescent="0.25">
      <c r="A624" s="1">
        <v>41850.896921296298</v>
      </c>
      <c r="B624">
        <v>291</v>
      </c>
    </row>
    <row r="625" spans="1:2" x14ac:dyDescent="0.25">
      <c r="A625" s="1">
        <v>41850.90042824074</v>
      </c>
      <c r="B625">
        <v>298</v>
      </c>
    </row>
    <row r="626" spans="1:2" x14ac:dyDescent="0.25">
      <c r="A626" s="1">
        <v>41850.903969907406</v>
      </c>
      <c r="B626">
        <v>309</v>
      </c>
    </row>
    <row r="627" spans="1:2" x14ac:dyDescent="0.25">
      <c r="A627" s="1">
        <v>41850.90761574074</v>
      </c>
      <c r="B627">
        <v>309</v>
      </c>
    </row>
    <row r="628" spans="1:2" x14ac:dyDescent="0.25">
      <c r="A628" s="1">
        <v>41850.911226851851</v>
      </c>
      <c r="B628">
        <v>315</v>
      </c>
    </row>
    <row r="629" spans="1:2" x14ac:dyDescent="0.25">
      <c r="A629" s="1">
        <v>41850.914872685185</v>
      </c>
      <c r="B629">
        <v>250</v>
      </c>
    </row>
    <row r="630" spans="1:2" x14ac:dyDescent="0.25">
      <c r="A630" s="1">
        <v>41850.918599537035</v>
      </c>
      <c r="B630">
        <v>260</v>
      </c>
    </row>
    <row r="631" spans="1:2" x14ac:dyDescent="0.25">
      <c r="A631" s="1">
        <v>41850.922268518516</v>
      </c>
      <c r="B631">
        <v>260</v>
      </c>
    </row>
    <row r="632" spans="1:2" x14ac:dyDescent="0.25">
      <c r="A632" s="1">
        <v>41850.925856481481</v>
      </c>
      <c r="B632">
        <v>260</v>
      </c>
    </row>
    <row r="633" spans="1:2" x14ac:dyDescent="0.25">
      <c r="A633" s="1">
        <v>41850.929444444446</v>
      </c>
      <c r="B633">
        <v>260</v>
      </c>
    </row>
    <row r="634" spans="1:2" x14ac:dyDescent="0.25">
      <c r="A634" s="1">
        <v>41850.933125000003</v>
      </c>
      <c r="B634">
        <v>274</v>
      </c>
    </row>
    <row r="635" spans="1:2" x14ac:dyDescent="0.25">
      <c r="A635" s="1">
        <v>41850.936874999999</v>
      </c>
      <c r="B635">
        <v>275</v>
      </c>
    </row>
    <row r="636" spans="1:2" x14ac:dyDescent="0.25">
      <c r="A636" s="1">
        <v>41850.940578703703</v>
      </c>
      <c r="B636">
        <v>307</v>
      </c>
    </row>
    <row r="637" spans="1:2" x14ac:dyDescent="0.25">
      <c r="A637" s="1">
        <v>41850.944351851853</v>
      </c>
      <c r="B637">
        <v>321</v>
      </c>
    </row>
    <row r="638" spans="1:2" x14ac:dyDescent="0.25">
      <c r="A638" s="1">
        <v>41850.94803240741</v>
      </c>
      <c r="B638">
        <v>304</v>
      </c>
    </row>
    <row r="639" spans="1:2" x14ac:dyDescent="0.25">
      <c r="A639" s="1">
        <v>41850.951597222222</v>
      </c>
      <c r="B639">
        <v>296</v>
      </c>
    </row>
    <row r="640" spans="1:2" x14ac:dyDescent="0.25">
      <c r="A640" s="1">
        <v>41850.955081018517</v>
      </c>
      <c r="B640">
        <v>290</v>
      </c>
    </row>
    <row r="641" spans="1:2" x14ac:dyDescent="0.25">
      <c r="A641" s="1">
        <v>41850.958726851852</v>
      </c>
      <c r="B641">
        <v>290</v>
      </c>
    </row>
    <row r="642" spans="1:2" x14ac:dyDescent="0.25">
      <c r="A642" s="1">
        <v>41850.962326388886</v>
      </c>
      <c r="B642">
        <v>277</v>
      </c>
    </row>
    <row r="643" spans="1:2" x14ac:dyDescent="0.25">
      <c r="A643" s="1">
        <v>41850.965810185182</v>
      </c>
      <c r="B643">
        <v>352</v>
      </c>
    </row>
    <row r="644" spans="1:2" x14ac:dyDescent="0.25">
      <c r="A644" s="1">
        <v>41850.969525462962</v>
      </c>
      <c r="B644">
        <v>352</v>
      </c>
    </row>
    <row r="645" spans="1:2" x14ac:dyDescent="0.25">
      <c r="A645" s="1">
        <v>41850.973090277781</v>
      </c>
      <c r="B645">
        <v>256</v>
      </c>
    </row>
    <row r="646" spans="1:2" x14ac:dyDescent="0.25">
      <c r="A646" s="1">
        <v>41850.976597222223</v>
      </c>
      <c r="B646">
        <v>256</v>
      </c>
    </row>
    <row r="647" spans="1:2" x14ac:dyDescent="0.25">
      <c r="A647" s="1">
        <v>41850.980254629627</v>
      </c>
      <c r="B647">
        <v>256</v>
      </c>
    </row>
    <row r="648" spans="1:2" x14ac:dyDescent="0.25">
      <c r="A648" s="1">
        <v>41850.983854166669</v>
      </c>
      <c r="B648">
        <v>397</v>
      </c>
    </row>
    <row r="649" spans="1:2" x14ac:dyDescent="0.25">
      <c r="A649" s="1">
        <v>41850.98741898148</v>
      </c>
      <c r="B649">
        <v>427</v>
      </c>
    </row>
    <row r="650" spans="1:2" x14ac:dyDescent="0.25">
      <c r="A650" s="1">
        <v>41850.991111111114</v>
      </c>
      <c r="B650">
        <v>427</v>
      </c>
    </row>
    <row r="651" spans="1:2" x14ac:dyDescent="0.25">
      <c r="A651" s="1">
        <v>41850.994629629633</v>
      </c>
      <c r="B651">
        <v>332</v>
      </c>
    </row>
    <row r="652" spans="1:2" x14ac:dyDescent="0.25">
      <c r="A652" s="1">
        <v>41850.998182870368</v>
      </c>
      <c r="B652">
        <v>287</v>
      </c>
    </row>
    <row r="653" spans="1:2" x14ac:dyDescent="0.25">
      <c r="A653" s="1">
        <v>41851.001828703702</v>
      </c>
      <c r="B653">
        <v>287</v>
      </c>
    </row>
    <row r="654" spans="1:2" x14ac:dyDescent="0.25">
      <c r="A654" s="1">
        <v>41851.005543981482</v>
      </c>
      <c r="B654">
        <v>262</v>
      </c>
    </row>
    <row r="655" spans="1:2" x14ac:dyDescent="0.25">
      <c r="A655" s="1">
        <v>41851.009062500001</v>
      </c>
      <c r="B655">
        <v>262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48"/>
  <sheetViews>
    <sheetView topLeftCell="A734" workbookViewId="0">
      <selection activeCell="G748" sqref="G748"/>
    </sheetView>
  </sheetViews>
  <sheetFormatPr baseColWidth="10" defaultRowHeight="15" x14ac:dyDescent="0.25"/>
  <cols>
    <col min="1" max="1" width="40.140625" style="4" bestFit="1" customWidth="1"/>
    <col min="2" max="2" width="6.140625" style="4" bestFit="1" customWidth="1"/>
    <col min="3" max="3" width="9" style="4" bestFit="1" customWidth="1"/>
    <col min="4" max="4" width="5.7109375" style="4" bestFit="1" customWidth="1"/>
    <col min="5" max="5" width="9.28515625" style="4" bestFit="1" customWidth="1"/>
    <col min="6" max="6" width="7.5703125" style="4" bestFit="1" customWidth="1"/>
    <col min="7" max="7" width="9.85546875" style="4" bestFit="1" customWidth="1"/>
    <col min="8" max="16384" width="11.42578125" style="4"/>
  </cols>
  <sheetData>
    <row r="1" spans="1:7" x14ac:dyDescent="0.25">
      <c r="A1" s="4" t="s">
        <v>0</v>
      </c>
    </row>
    <row r="2" spans="1:7" x14ac:dyDescent="0.25">
      <c r="A2" s="4" t="s">
        <v>1</v>
      </c>
    </row>
    <row r="3" spans="1:7" x14ac:dyDescent="0.25">
      <c r="A3" s="4" t="s">
        <v>2</v>
      </c>
    </row>
    <row r="4" spans="1:7" x14ac:dyDescent="0.25">
      <c r="A4" s="4" t="s">
        <v>3</v>
      </c>
    </row>
    <row r="6" spans="1:7" x14ac:dyDescent="0.25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</row>
    <row r="7" spans="1:7" x14ac:dyDescent="0.25">
      <c r="A7" s="4" t="s">
        <v>11</v>
      </c>
    </row>
    <row r="9" spans="1:7" x14ac:dyDescent="0.25">
      <c r="A9" s="5">
        <v>41848.685613425929</v>
      </c>
      <c r="B9" s="4">
        <v>411</v>
      </c>
    </row>
    <row r="10" spans="1:7" x14ac:dyDescent="0.25">
      <c r="A10" s="5">
        <v>41848.689236111109</v>
      </c>
      <c r="B10" s="4">
        <v>419</v>
      </c>
    </row>
    <row r="11" spans="1:7" x14ac:dyDescent="0.25">
      <c r="A11" s="5">
        <v>41848.692731481482</v>
      </c>
      <c r="B11" s="4">
        <v>423</v>
      </c>
    </row>
    <row r="12" spans="1:7" x14ac:dyDescent="0.25">
      <c r="A12" s="5">
        <v>41848.696226851855</v>
      </c>
      <c r="B12" s="4">
        <v>349</v>
      </c>
    </row>
    <row r="13" spans="1:7" x14ac:dyDescent="0.25">
      <c r="A13" s="5">
        <v>41848.699699074074</v>
      </c>
      <c r="B13" s="4">
        <v>345</v>
      </c>
    </row>
    <row r="14" spans="1:7" x14ac:dyDescent="0.25">
      <c r="A14" s="5">
        <v>41848.703263888892</v>
      </c>
      <c r="B14" s="4">
        <v>366</v>
      </c>
    </row>
    <row r="15" spans="1:7" x14ac:dyDescent="0.25">
      <c r="A15" s="5">
        <v>41848.706793981481</v>
      </c>
      <c r="B15" s="4">
        <v>391</v>
      </c>
    </row>
    <row r="16" spans="1:7" x14ac:dyDescent="0.25">
      <c r="A16" s="5">
        <v>41848.710300925923</v>
      </c>
      <c r="B16" s="4">
        <v>426</v>
      </c>
    </row>
    <row r="17" spans="1:2" x14ac:dyDescent="0.25">
      <c r="A17" s="5">
        <v>41848.714050925926</v>
      </c>
      <c r="B17" s="4">
        <v>400</v>
      </c>
    </row>
    <row r="18" spans="1:2" x14ac:dyDescent="0.25">
      <c r="A18" s="5">
        <v>41848.717650462961</v>
      </c>
      <c r="B18" s="4">
        <v>394</v>
      </c>
    </row>
    <row r="19" spans="1:2" x14ac:dyDescent="0.25">
      <c r="A19" s="5">
        <v>41848.721192129633</v>
      </c>
      <c r="B19" s="4">
        <v>434</v>
      </c>
    </row>
    <row r="20" spans="1:2" x14ac:dyDescent="0.25">
      <c r="A20" s="5">
        <v>41848.724780092591</v>
      </c>
      <c r="B20" s="4">
        <v>402</v>
      </c>
    </row>
    <row r="21" spans="1:2" x14ac:dyDescent="0.25">
      <c r="A21" s="5">
        <v>41848.728368055556</v>
      </c>
      <c r="B21" s="4">
        <v>406</v>
      </c>
    </row>
    <row r="22" spans="1:2" x14ac:dyDescent="0.25">
      <c r="A22" s="5">
        <v>41848.731851851851</v>
      </c>
      <c r="B22" s="4">
        <v>566</v>
      </c>
    </row>
    <row r="23" spans="1:2" x14ac:dyDescent="0.25">
      <c r="A23" s="5">
        <v>41848.735717592594</v>
      </c>
      <c r="B23" s="4">
        <v>526</v>
      </c>
    </row>
    <row r="24" spans="1:2" x14ac:dyDescent="0.25">
      <c r="A24" s="5">
        <v>41848.739340277774</v>
      </c>
      <c r="B24" s="4">
        <v>423</v>
      </c>
    </row>
    <row r="25" spans="1:2" x14ac:dyDescent="0.25">
      <c r="A25" s="5">
        <v>41848.742847222224</v>
      </c>
      <c r="B25" s="4">
        <v>407</v>
      </c>
    </row>
    <row r="26" spans="1:2" x14ac:dyDescent="0.25">
      <c r="A26" s="5">
        <v>41848.746365740742</v>
      </c>
      <c r="B26" s="4">
        <v>389</v>
      </c>
    </row>
    <row r="27" spans="1:2" x14ac:dyDescent="0.25">
      <c r="A27" s="5">
        <v>41848.750011574077</v>
      </c>
      <c r="B27" s="4">
        <v>388</v>
      </c>
    </row>
    <row r="28" spans="1:2" x14ac:dyDescent="0.25">
      <c r="A28" s="5">
        <v>41848.753576388888</v>
      </c>
      <c r="B28" s="4">
        <v>429</v>
      </c>
    </row>
    <row r="29" spans="1:2" x14ac:dyDescent="0.25">
      <c r="A29" s="5">
        <v>41848.757118055553</v>
      </c>
      <c r="B29" s="4">
        <v>433</v>
      </c>
    </row>
    <row r="30" spans="1:2" x14ac:dyDescent="0.25">
      <c r="A30" s="5">
        <v>41848.760694444441</v>
      </c>
      <c r="B30" s="4">
        <v>447</v>
      </c>
    </row>
    <row r="31" spans="1:2" x14ac:dyDescent="0.25">
      <c r="A31" s="5">
        <v>41848.764270833337</v>
      </c>
      <c r="B31" s="4">
        <v>443</v>
      </c>
    </row>
    <row r="32" spans="1:2" x14ac:dyDescent="0.25">
      <c r="A32" s="5">
        <v>41848.767824074072</v>
      </c>
      <c r="B32" s="4">
        <v>387</v>
      </c>
    </row>
    <row r="33" spans="1:2" x14ac:dyDescent="0.25">
      <c r="A33" s="5">
        <v>41848.771423611113</v>
      </c>
      <c r="B33" s="4">
        <v>445</v>
      </c>
    </row>
    <row r="34" spans="1:2" x14ac:dyDescent="0.25">
      <c r="A34" s="5">
        <v>41848.775300925925</v>
      </c>
      <c r="B34" s="4">
        <v>449</v>
      </c>
    </row>
    <row r="35" spans="1:2" x14ac:dyDescent="0.25">
      <c r="A35" s="5">
        <v>41848.778854166667</v>
      </c>
      <c r="B35" s="4">
        <v>396</v>
      </c>
    </row>
    <row r="36" spans="1:2" x14ac:dyDescent="0.25">
      <c r="A36" s="5">
        <v>41848.782476851855</v>
      </c>
      <c r="B36" s="4">
        <v>384</v>
      </c>
    </row>
    <row r="37" spans="1:2" x14ac:dyDescent="0.25">
      <c r="A37" s="5">
        <v>41848.786261574074</v>
      </c>
      <c r="B37" s="4">
        <v>392</v>
      </c>
    </row>
    <row r="38" spans="1:2" x14ac:dyDescent="0.25">
      <c r="A38" s="5">
        <v>41848.789895833332</v>
      </c>
      <c r="B38" s="4">
        <v>376</v>
      </c>
    </row>
    <row r="39" spans="1:2" x14ac:dyDescent="0.25">
      <c r="A39" s="5">
        <v>41848.79351851852</v>
      </c>
      <c r="B39" s="4">
        <v>407</v>
      </c>
    </row>
    <row r="40" spans="1:2" x14ac:dyDescent="0.25">
      <c r="A40" s="5">
        <v>41848.797152777777</v>
      </c>
      <c r="B40" s="4">
        <v>401</v>
      </c>
    </row>
    <row r="41" spans="1:2" x14ac:dyDescent="0.25">
      <c r="A41" s="5">
        <v>41848.800694444442</v>
      </c>
      <c r="B41" s="4">
        <v>384</v>
      </c>
    </row>
    <row r="42" spans="1:2" x14ac:dyDescent="0.25">
      <c r="A42" s="5">
        <v>41848.804375</v>
      </c>
      <c r="B42" s="4">
        <v>330</v>
      </c>
    </row>
    <row r="43" spans="1:2" x14ac:dyDescent="0.25">
      <c r="A43" s="5">
        <v>41848.807974537034</v>
      </c>
      <c r="B43" s="4">
        <v>315</v>
      </c>
    </row>
    <row r="44" spans="1:2" x14ac:dyDescent="0.25">
      <c r="A44" s="5">
        <v>41848.811701388891</v>
      </c>
      <c r="B44" s="4">
        <v>321</v>
      </c>
    </row>
    <row r="45" spans="1:2" x14ac:dyDescent="0.25">
      <c r="A45" s="5">
        <v>41848.815439814818</v>
      </c>
      <c r="B45" s="4">
        <v>355</v>
      </c>
    </row>
    <row r="46" spans="1:2" x14ac:dyDescent="0.25">
      <c r="A46" s="5">
        <v>41848.819016203706</v>
      </c>
      <c r="B46" s="4">
        <v>366</v>
      </c>
    </row>
    <row r="47" spans="1:2" x14ac:dyDescent="0.25">
      <c r="A47" s="5">
        <v>41848.822534722225</v>
      </c>
      <c r="B47" s="4">
        <v>462</v>
      </c>
    </row>
    <row r="48" spans="1:2" x14ac:dyDescent="0.25">
      <c r="A48" s="5">
        <v>41848.826064814813</v>
      </c>
      <c r="B48" s="4">
        <v>472</v>
      </c>
    </row>
    <row r="49" spans="1:2" x14ac:dyDescent="0.25">
      <c r="A49" s="5">
        <v>41848.82953703704</v>
      </c>
      <c r="B49" s="4">
        <v>326</v>
      </c>
    </row>
    <row r="50" spans="1:2" x14ac:dyDescent="0.25">
      <c r="A50" s="5">
        <v>41848.833043981482</v>
      </c>
      <c r="B50" s="4">
        <v>293</v>
      </c>
    </row>
    <row r="51" spans="1:2" x14ac:dyDescent="0.25">
      <c r="A51" s="5">
        <v>41848.836597222224</v>
      </c>
      <c r="B51" s="4">
        <v>329</v>
      </c>
    </row>
    <row r="52" spans="1:2" x14ac:dyDescent="0.25">
      <c r="A52" s="5">
        <v>41848.840127314812</v>
      </c>
      <c r="B52" s="4">
        <v>317</v>
      </c>
    </row>
    <row r="53" spans="1:2" x14ac:dyDescent="0.25">
      <c r="A53" s="5">
        <v>41848.843622685185</v>
      </c>
      <c r="B53" s="4">
        <v>309</v>
      </c>
    </row>
    <row r="54" spans="1:2" x14ac:dyDescent="0.25">
      <c r="A54" s="5">
        <v>41848.847233796296</v>
      </c>
      <c r="B54" s="4">
        <v>329</v>
      </c>
    </row>
    <row r="55" spans="1:2" x14ac:dyDescent="0.25">
      <c r="A55" s="5">
        <v>41848.850729166668</v>
      </c>
      <c r="B55" s="4">
        <v>329</v>
      </c>
    </row>
    <row r="56" spans="1:2" x14ac:dyDescent="0.25">
      <c r="A56" s="5">
        <v>41848.854328703703</v>
      </c>
      <c r="B56" s="4">
        <v>325</v>
      </c>
    </row>
    <row r="57" spans="1:2" x14ac:dyDescent="0.25">
      <c r="A57" s="5">
        <v>41848.857939814814</v>
      </c>
      <c r="B57" s="4">
        <v>306</v>
      </c>
    </row>
    <row r="58" spans="1:2" x14ac:dyDescent="0.25">
      <c r="A58" s="5">
        <v>41848.861481481479</v>
      </c>
      <c r="B58" s="4">
        <v>306</v>
      </c>
    </row>
    <row r="59" spans="1:2" x14ac:dyDescent="0.25">
      <c r="A59" s="5">
        <v>41848.865011574075</v>
      </c>
      <c r="B59" s="4">
        <v>302</v>
      </c>
    </row>
    <row r="60" spans="1:2" x14ac:dyDescent="0.25">
      <c r="A60" s="5">
        <v>41848.868587962963</v>
      </c>
      <c r="B60" s="4">
        <v>345</v>
      </c>
    </row>
    <row r="61" spans="1:2" x14ac:dyDescent="0.25">
      <c r="A61" s="5">
        <v>41848.872129629628</v>
      </c>
      <c r="B61" s="4">
        <v>286</v>
      </c>
    </row>
    <row r="62" spans="1:2" x14ac:dyDescent="0.25">
      <c r="A62" s="5">
        <v>41848.87568287037</v>
      </c>
      <c r="B62" s="4">
        <v>319</v>
      </c>
    </row>
    <row r="63" spans="1:2" x14ac:dyDescent="0.25">
      <c r="A63" s="5">
        <v>41848.879305555558</v>
      </c>
      <c r="B63" s="4">
        <v>322</v>
      </c>
    </row>
    <row r="64" spans="1:2" x14ac:dyDescent="0.25">
      <c r="A64" s="5">
        <v>41848.882881944446</v>
      </c>
      <c r="B64" s="4">
        <v>329</v>
      </c>
    </row>
    <row r="65" spans="1:2" x14ac:dyDescent="0.25">
      <c r="A65" s="5">
        <v>41848.886516203704</v>
      </c>
      <c r="B65" s="4">
        <v>338</v>
      </c>
    </row>
    <row r="66" spans="1:2" x14ac:dyDescent="0.25">
      <c r="A66" s="5">
        <v>41848.889988425923</v>
      </c>
      <c r="B66" s="4">
        <v>346</v>
      </c>
    </row>
    <row r="67" spans="1:2" x14ac:dyDescent="0.25">
      <c r="A67" s="5">
        <v>41848.893564814818</v>
      </c>
      <c r="B67" s="4">
        <v>317</v>
      </c>
    </row>
    <row r="68" spans="1:2" x14ac:dyDescent="0.25">
      <c r="A68" s="5">
        <v>41848.897037037037</v>
      </c>
      <c r="B68" s="4">
        <v>317</v>
      </c>
    </row>
    <row r="69" spans="1:2" x14ac:dyDescent="0.25">
      <c r="A69" s="5">
        <v>41848.900891203702</v>
      </c>
      <c r="B69" s="4">
        <v>255</v>
      </c>
    </row>
    <row r="70" spans="1:2" x14ac:dyDescent="0.25">
      <c r="A70" s="5">
        <v>41848.904467592591</v>
      </c>
      <c r="B70" s="4">
        <v>248</v>
      </c>
    </row>
    <row r="71" spans="1:2" x14ac:dyDescent="0.25">
      <c r="A71" s="5">
        <v>41848.908055555556</v>
      </c>
      <c r="B71" s="4">
        <v>269</v>
      </c>
    </row>
    <row r="72" spans="1:2" x14ac:dyDescent="0.25">
      <c r="A72" s="5">
        <v>41848.911539351851</v>
      </c>
      <c r="B72" s="4">
        <v>284</v>
      </c>
    </row>
    <row r="73" spans="1:2" x14ac:dyDescent="0.25">
      <c r="A73" s="5">
        <v>41848.915011574078</v>
      </c>
      <c r="B73" s="4">
        <v>289</v>
      </c>
    </row>
    <row r="74" spans="1:2" x14ac:dyDescent="0.25">
      <c r="A74" s="5">
        <v>41848.918761574074</v>
      </c>
      <c r="B74" s="4">
        <v>289</v>
      </c>
    </row>
    <row r="75" spans="1:2" x14ac:dyDescent="0.25">
      <c r="A75" s="5">
        <v>41848.922384259262</v>
      </c>
      <c r="B75" s="4">
        <v>318</v>
      </c>
    </row>
    <row r="76" spans="1:2" x14ac:dyDescent="0.25">
      <c r="A76" s="5">
        <v>41848.925891203704</v>
      </c>
      <c r="B76" s="4">
        <v>318</v>
      </c>
    </row>
    <row r="77" spans="1:2" x14ac:dyDescent="0.25">
      <c r="A77" s="5">
        <v>41848.929456018515</v>
      </c>
      <c r="B77" s="4">
        <v>296</v>
      </c>
    </row>
    <row r="78" spans="1:2" x14ac:dyDescent="0.25">
      <c r="A78" s="5">
        <v>41848.933055555557</v>
      </c>
      <c r="B78" s="4">
        <v>291</v>
      </c>
    </row>
    <row r="79" spans="1:2" x14ac:dyDescent="0.25">
      <c r="A79" s="5">
        <v>41848.936782407407</v>
      </c>
      <c r="B79" s="4">
        <v>317</v>
      </c>
    </row>
    <row r="80" spans="1:2" x14ac:dyDescent="0.25">
      <c r="A80" s="5">
        <v>41848.940416666665</v>
      </c>
      <c r="B80" s="4">
        <v>356</v>
      </c>
    </row>
    <row r="81" spans="1:2" x14ac:dyDescent="0.25">
      <c r="A81" s="5">
        <v>41848.943958333337</v>
      </c>
      <c r="B81" s="4">
        <v>331</v>
      </c>
    </row>
    <row r="82" spans="1:2" x14ac:dyDescent="0.25">
      <c r="A82" s="5">
        <v>41848.947488425925</v>
      </c>
      <c r="B82" s="4">
        <v>277</v>
      </c>
    </row>
    <row r="83" spans="1:2" x14ac:dyDescent="0.25">
      <c r="A83" s="5">
        <v>41848.951111111113</v>
      </c>
      <c r="B83" s="4">
        <v>293</v>
      </c>
    </row>
    <row r="84" spans="1:2" x14ac:dyDescent="0.25">
      <c r="A84" s="5">
        <v>41848.954618055555</v>
      </c>
      <c r="B84" s="4">
        <v>272</v>
      </c>
    </row>
    <row r="85" spans="1:2" x14ac:dyDescent="0.25">
      <c r="A85" s="5">
        <v>41848.958391203705</v>
      </c>
      <c r="B85" s="4">
        <v>278</v>
      </c>
    </row>
    <row r="86" spans="1:2" x14ac:dyDescent="0.25">
      <c r="A86" s="5">
        <v>41848.961909722224</v>
      </c>
      <c r="B86" s="4">
        <v>279</v>
      </c>
    </row>
    <row r="87" spans="1:2" x14ac:dyDescent="0.25">
      <c r="A87" s="5">
        <v>41848.965543981481</v>
      </c>
      <c r="B87" s="4">
        <v>279</v>
      </c>
    </row>
    <row r="88" spans="1:2" x14ac:dyDescent="0.25">
      <c r="A88" s="5">
        <v>41848.969236111108</v>
      </c>
      <c r="B88" s="4">
        <v>279</v>
      </c>
    </row>
    <row r="89" spans="1:2" x14ac:dyDescent="0.25">
      <c r="A89" s="5">
        <v>41848.972928240742</v>
      </c>
      <c r="B89" s="4">
        <v>279</v>
      </c>
    </row>
    <row r="90" spans="1:2" x14ac:dyDescent="0.25">
      <c r="A90" s="5">
        <v>41848.976446759261</v>
      </c>
      <c r="B90" s="4">
        <v>236</v>
      </c>
    </row>
    <row r="91" spans="1:2" x14ac:dyDescent="0.25">
      <c r="A91" s="5">
        <v>41848.979930555557</v>
      </c>
      <c r="B91" s="4">
        <v>236</v>
      </c>
    </row>
    <row r="92" spans="1:2" x14ac:dyDescent="0.25">
      <c r="A92" s="5">
        <v>41848.983460648145</v>
      </c>
      <c r="B92" s="4">
        <v>232</v>
      </c>
    </row>
    <row r="93" spans="1:2" x14ac:dyDescent="0.25">
      <c r="A93" s="5">
        <v>41848.986979166664</v>
      </c>
      <c r="B93" s="4">
        <v>232</v>
      </c>
    </row>
    <row r="94" spans="1:2" x14ac:dyDescent="0.25">
      <c r="A94" s="5">
        <v>41848.99046296296</v>
      </c>
      <c r="B94" s="4">
        <v>232</v>
      </c>
    </row>
    <row r="95" spans="1:2" x14ac:dyDescent="0.25">
      <c r="A95" s="5">
        <v>41848.994050925925</v>
      </c>
      <c r="B95" s="4">
        <v>279</v>
      </c>
    </row>
    <row r="96" spans="1:2" x14ac:dyDescent="0.25">
      <c r="A96" s="5">
        <v>41848.997916666667</v>
      </c>
      <c r="B96" s="4">
        <v>279</v>
      </c>
    </row>
    <row r="97" spans="1:2" x14ac:dyDescent="0.25">
      <c r="A97" s="5">
        <v>41849.001527777778</v>
      </c>
      <c r="B97" s="4">
        <v>297</v>
      </c>
    </row>
    <row r="98" spans="1:2" x14ac:dyDescent="0.25">
      <c r="A98" s="5">
        <v>41849.00503472222</v>
      </c>
      <c r="B98" s="4">
        <v>273</v>
      </c>
    </row>
    <row r="99" spans="1:2" x14ac:dyDescent="0.25">
      <c r="A99" s="5">
        <v>41849.008553240739</v>
      </c>
      <c r="B99" s="4">
        <v>273</v>
      </c>
    </row>
    <row r="100" spans="1:2" x14ac:dyDescent="0.25">
      <c r="A100" s="5">
        <v>41849.012037037035</v>
      </c>
      <c r="B100" s="4">
        <v>243</v>
      </c>
    </row>
    <row r="101" spans="1:2" x14ac:dyDescent="0.25">
      <c r="A101" s="5">
        <v>41849.015555555554</v>
      </c>
      <c r="B101" s="4">
        <v>275</v>
      </c>
    </row>
    <row r="102" spans="1:2" x14ac:dyDescent="0.25">
      <c r="A102" s="5">
        <v>41849.019201388888</v>
      </c>
      <c r="B102" s="4">
        <v>275</v>
      </c>
    </row>
    <row r="103" spans="1:2" x14ac:dyDescent="0.25">
      <c r="A103" s="5">
        <v>41849.023020833331</v>
      </c>
      <c r="B103" s="4">
        <v>275</v>
      </c>
    </row>
    <row r="104" spans="1:2" x14ac:dyDescent="0.25">
      <c r="A104" s="5">
        <v>41849.026620370372</v>
      </c>
      <c r="B104" s="4">
        <v>267</v>
      </c>
    </row>
    <row r="105" spans="1:2" x14ac:dyDescent="0.25">
      <c r="A105" s="5">
        <v>41849.030277777776</v>
      </c>
      <c r="B105" s="4">
        <v>267</v>
      </c>
    </row>
    <row r="106" spans="1:2" x14ac:dyDescent="0.25">
      <c r="A106" s="5">
        <v>41849.033900462964</v>
      </c>
      <c r="B106" s="4">
        <v>267</v>
      </c>
    </row>
    <row r="107" spans="1:2" x14ac:dyDescent="0.25">
      <c r="A107" s="5">
        <v>41849.037407407406</v>
      </c>
      <c r="B107" s="4">
        <v>252</v>
      </c>
    </row>
    <row r="108" spans="1:2" x14ac:dyDescent="0.25">
      <c r="A108" s="5">
        <v>41849.040902777779</v>
      </c>
      <c r="B108" s="4">
        <v>252</v>
      </c>
    </row>
    <row r="109" spans="1:2" x14ac:dyDescent="0.25">
      <c r="A109" s="5">
        <v>41849.044571759259</v>
      </c>
      <c r="B109" s="4">
        <v>264</v>
      </c>
    </row>
    <row r="110" spans="1:2" x14ac:dyDescent="0.25">
      <c r="A110" s="5">
        <v>41849.048206018517</v>
      </c>
      <c r="B110" s="4">
        <v>264</v>
      </c>
    </row>
    <row r="111" spans="1:2" x14ac:dyDescent="0.25">
      <c r="A111" s="5">
        <v>41849.051712962966</v>
      </c>
      <c r="B111" s="4">
        <v>264</v>
      </c>
    </row>
    <row r="112" spans="1:2" x14ac:dyDescent="0.25">
      <c r="A112" s="5">
        <v>41849.05541666667</v>
      </c>
      <c r="B112" s="4">
        <v>264</v>
      </c>
    </row>
    <row r="113" spans="1:2" x14ac:dyDescent="0.25">
      <c r="A113" s="5">
        <v>41849.059039351851</v>
      </c>
      <c r="B113" s="4">
        <v>252</v>
      </c>
    </row>
    <row r="114" spans="1:2" x14ac:dyDescent="0.25">
      <c r="A114" s="5">
        <v>41849.062523148146</v>
      </c>
      <c r="B114" s="4">
        <v>252</v>
      </c>
    </row>
    <row r="115" spans="1:2" x14ac:dyDescent="0.25">
      <c r="A115" s="5">
        <v>41849.066307870373</v>
      </c>
      <c r="B115" s="4">
        <v>259</v>
      </c>
    </row>
    <row r="116" spans="1:2" x14ac:dyDescent="0.25">
      <c r="A116" s="5">
        <v>41849.069907407407</v>
      </c>
      <c r="B116" s="4">
        <v>259</v>
      </c>
    </row>
    <row r="117" spans="1:2" x14ac:dyDescent="0.25">
      <c r="A117" s="5">
        <v>41849.073425925926</v>
      </c>
      <c r="B117" s="4">
        <v>259</v>
      </c>
    </row>
    <row r="118" spans="1:2" x14ac:dyDescent="0.25">
      <c r="A118" s="5">
        <v>41849.07708333333</v>
      </c>
      <c r="B118" s="4">
        <v>259</v>
      </c>
    </row>
    <row r="119" spans="1:2" x14ac:dyDescent="0.25">
      <c r="A119" s="5">
        <v>41849.080601851849</v>
      </c>
      <c r="B119" s="4">
        <v>261</v>
      </c>
    </row>
    <row r="120" spans="1:2" x14ac:dyDescent="0.25">
      <c r="A120" s="5">
        <v>41849.084178240744</v>
      </c>
      <c r="B120" s="4">
        <v>261</v>
      </c>
    </row>
    <row r="121" spans="1:2" x14ac:dyDescent="0.25">
      <c r="A121" s="5">
        <v>41849.087696759256</v>
      </c>
      <c r="B121" s="4">
        <v>272</v>
      </c>
    </row>
    <row r="122" spans="1:2" x14ac:dyDescent="0.25">
      <c r="A122" s="5">
        <v>41849.091249999998</v>
      </c>
      <c r="B122" s="4">
        <v>272</v>
      </c>
    </row>
    <row r="123" spans="1:2" x14ac:dyDescent="0.25">
      <c r="A123" s="5">
        <v>41849.09479166667</v>
      </c>
      <c r="B123" s="4">
        <v>272</v>
      </c>
    </row>
    <row r="124" spans="1:2" x14ac:dyDescent="0.25">
      <c r="A124" s="5">
        <v>41849.098310185182</v>
      </c>
      <c r="B124" s="4">
        <v>262</v>
      </c>
    </row>
    <row r="125" spans="1:2" x14ac:dyDescent="0.25">
      <c r="A125" s="5">
        <v>41849.101840277777</v>
      </c>
      <c r="B125" s="4">
        <v>262</v>
      </c>
    </row>
    <row r="126" spans="1:2" x14ac:dyDescent="0.25">
      <c r="A126" s="5">
        <v>41849.105324074073</v>
      </c>
      <c r="B126" s="4">
        <v>262</v>
      </c>
    </row>
    <row r="127" spans="1:2" x14ac:dyDescent="0.25">
      <c r="A127" s="5">
        <v>41849.108935185184</v>
      </c>
      <c r="B127" s="4">
        <v>324</v>
      </c>
    </row>
    <row r="128" spans="1:2" x14ac:dyDescent="0.25">
      <c r="A128" s="5">
        <v>41849.112488425926</v>
      </c>
      <c r="B128" s="4">
        <v>334</v>
      </c>
    </row>
    <row r="129" spans="1:2" x14ac:dyDescent="0.25">
      <c r="A129" s="5">
        <v>41849.116111111114</v>
      </c>
      <c r="B129" s="4">
        <v>334</v>
      </c>
    </row>
    <row r="130" spans="1:2" x14ac:dyDescent="0.25">
      <c r="A130" s="5">
        <v>41849.119652777779</v>
      </c>
      <c r="B130" s="4">
        <v>319</v>
      </c>
    </row>
    <row r="131" spans="1:2" x14ac:dyDescent="0.25">
      <c r="A131" s="5">
        <v>41849.124803240738</v>
      </c>
      <c r="B131" s="4">
        <v>319</v>
      </c>
    </row>
    <row r="132" spans="1:2" x14ac:dyDescent="0.25">
      <c r="A132" s="5">
        <v>41849.128472222219</v>
      </c>
      <c r="B132" s="4">
        <v>241</v>
      </c>
    </row>
    <row r="133" spans="1:2" x14ac:dyDescent="0.25">
      <c r="A133" s="5">
        <v>41849.131967592592</v>
      </c>
      <c r="B133" s="4">
        <v>241</v>
      </c>
    </row>
    <row r="134" spans="1:2" x14ac:dyDescent="0.25">
      <c r="A134" s="5">
        <v>41849.135509259257</v>
      </c>
      <c r="B134" s="4">
        <v>241</v>
      </c>
    </row>
    <row r="135" spans="1:2" x14ac:dyDescent="0.25">
      <c r="A135" s="5">
        <v>41849.139097222222</v>
      </c>
      <c r="B135" s="4">
        <v>241</v>
      </c>
    </row>
    <row r="136" spans="1:2" x14ac:dyDescent="0.25">
      <c r="A136" s="5">
        <v>41849.142812500002</v>
      </c>
      <c r="B136" s="4">
        <v>276</v>
      </c>
    </row>
    <row r="137" spans="1:2" x14ac:dyDescent="0.25">
      <c r="A137" s="5">
        <v>41849.146331018521</v>
      </c>
      <c r="B137" s="4">
        <v>276</v>
      </c>
    </row>
    <row r="138" spans="1:2" x14ac:dyDescent="0.25">
      <c r="A138" s="5">
        <v>41849.149884259263</v>
      </c>
      <c r="B138" s="4">
        <v>238</v>
      </c>
    </row>
    <row r="139" spans="1:2" x14ac:dyDescent="0.25">
      <c r="A139" s="5">
        <v>41849.15347222222</v>
      </c>
      <c r="B139" s="4">
        <v>238</v>
      </c>
    </row>
    <row r="140" spans="1:2" x14ac:dyDescent="0.25">
      <c r="A140" s="5">
        <v>41849.157141203701</v>
      </c>
      <c r="B140" s="4">
        <v>238</v>
      </c>
    </row>
    <row r="141" spans="1:2" x14ac:dyDescent="0.25">
      <c r="A141" s="5">
        <v>41849.160694444443</v>
      </c>
      <c r="B141" s="4">
        <v>283</v>
      </c>
    </row>
    <row r="142" spans="1:2" x14ac:dyDescent="0.25">
      <c r="A142" s="5">
        <v>41849.164212962962</v>
      </c>
      <c r="B142" s="4">
        <v>283</v>
      </c>
    </row>
    <row r="143" spans="1:2" x14ac:dyDescent="0.25">
      <c r="A143" s="5">
        <v>41849.167685185188</v>
      </c>
      <c r="B143" s="4">
        <v>283</v>
      </c>
    </row>
    <row r="144" spans="1:2" x14ac:dyDescent="0.25">
      <c r="A144" s="5">
        <v>41849.171273148146</v>
      </c>
      <c r="B144" s="4">
        <v>202</v>
      </c>
    </row>
    <row r="145" spans="1:2" x14ac:dyDescent="0.25">
      <c r="A145" s="5">
        <v>41849.175069444442</v>
      </c>
      <c r="B145" s="4">
        <v>202</v>
      </c>
    </row>
    <row r="146" spans="1:2" x14ac:dyDescent="0.25">
      <c r="A146" s="5">
        <v>41849.178541666668</v>
      </c>
      <c r="B146" s="4">
        <v>202</v>
      </c>
    </row>
    <row r="147" spans="1:2" x14ac:dyDescent="0.25">
      <c r="A147" s="5">
        <v>41849.182060185187</v>
      </c>
      <c r="B147" s="4">
        <v>314</v>
      </c>
    </row>
    <row r="148" spans="1:2" x14ac:dyDescent="0.25">
      <c r="A148" s="5">
        <v>41849.185624999998</v>
      </c>
      <c r="B148" s="4">
        <v>285</v>
      </c>
    </row>
    <row r="149" spans="1:2" x14ac:dyDescent="0.25">
      <c r="A149" s="5">
        <v>41849.189201388886</v>
      </c>
      <c r="B149" s="4">
        <v>268</v>
      </c>
    </row>
    <row r="150" spans="1:2" x14ac:dyDescent="0.25">
      <c r="A150" s="5">
        <v>41849.192696759259</v>
      </c>
      <c r="B150" s="4">
        <v>255</v>
      </c>
    </row>
    <row r="151" spans="1:2" x14ac:dyDescent="0.25">
      <c r="A151" s="5">
        <v>41849.196180555555</v>
      </c>
      <c r="B151" s="4">
        <v>255</v>
      </c>
    </row>
    <row r="152" spans="1:2" x14ac:dyDescent="0.25">
      <c r="A152" s="5">
        <v>41849.199780092589</v>
      </c>
      <c r="B152" s="4">
        <v>255</v>
      </c>
    </row>
    <row r="153" spans="1:2" x14ac:dyDescent="0.25">
      <c r="A153" s="5">
        <v>41849.203506944446</v>
      </c>
      <c r="B153" s="4">
        <v>282</v>
      </c>
    </row>
    <row r="154" spans="1:2" x14ac:dyDescent="0.25">
      <c r="A154" s="5">
        <v>41849.207037037035</v>
      </c>
      <c r="B154" s="4">
        <v>285</v>
      </c>
    </row>
    <row r="155" spans="1:2" x14ac:dyDescent="0.25">
      <c r="A155" s="5">
        <v>41849.210555555554</v>
      </c>
      <c r="B155" s="4">
        <v>285</v>
      </c>
    </row>
    <row r="156" spans="1:2" x14ac:dyDescent="0.25">
      <c r="A156" s="5">
        <v>41849.214178240742</v>
      </c>
      <c r="B156" s="4">
        <v>272</v>
      </c>
    </row>
    <row r="157" spans="1:2" x14ac:dyDescent="0.25">
      <c r="A157" s="5">
        <v>41849.217673611114</v>
      </c>
      <c r="B157" s="4">
        <v>272</v>
      </c>
    </row>
    <row r="158" spans="1:2" x14ac:dyDescent="0.25">
      <c r="A158" s="5">
        <v>41849.221180555556</v>
      </c>
      <c r="B158" s="4">
        <v>282</v>
      </c>
    </row>
    <row r="159" spans="1:2" x14ac:dyDescent="0.25">
      <c r="A159" s="5">
        <v>41849.224756944444</v>
      </c>
      <c r="B159" s="4">
        <v>276</v>
      </c>
    </row>
    <row r="160" spans="1:2" x14ac:dyDescent="0.25">
      <c r="A160" s="5">
        <v>41849.228229166663</v>
      </c>
      <c r="B160" s="4">
        <v>274</v>
      </c>
    </row>
    <row r="161" spans="1:2" x14ac:dyDescent="0.25">
      <c r="A161" s="5">
        <v>41849.231793981482</v>
      </c>
      <c r="B161" s="4">
        <v>274</v>
      </c>
    </row>
    <row r="162" spans="1:2" x14ac:dyDescent="0.25">
      <c r="A162" s="5">
        <v>41849.235300925924</v>
      </c>
      <c r="B162" s="4">
        <v>272</v>
      </c>
    </row>
    <row r="163" spans="1:2" x14ac:dyDescent="0.25">
      <c r="A163" s="5">
        <v>41849.239050925928</v>
      </c>
      <c r="B163" s="4">
        <v>272</v>
      </c>
    </row>
    <row r="164" spans="1:2" x14ac:dyDescent="0.25">
      <c r="A164" s="5">
        <v>41849.242662037039</v>
      </c>
      <c r="B164" s="4">
        <v>260</v>
      </c>
    </row>
    <row r="165" spans="1:2" x14ac:dyDescent="0.25">
      <c r="A165" s="5">
        <v>41849.246319444443</v>
      </c>
      <c r="B165" s="4">
        <v>263</v>
      </c>
    </row>
    <row r="166" spans="1:2" x14ac:dyDescent="0.25">
      <c r="A166" s="5">
        <v>41849.250023148146</v>
      </c>
      <c r="B166" s="4">
        <v>267</v>
      </c>
    </row>
    <row r="167" spans="1:2" x14ac:dyDescent="0.25">
      <c r="A167" s="5">
        <v>41849.253692129627</v>
      </c>
      <c r="B167" s="4">
        <v>267</v>
      </c>
    </row>
    <row r="168" spans="1:2" x14ac:dyDescent="0.25">
      <c r="A168" s="5">
        <v>41849.257372685184</v>
      </c>
      <c r="B168" s="4">
        <v>271</v>
      </c>
    </row>
    <row r="169" spans="1:2" x14ac:dyDescent="0.25">
      <c r="A169" s="5">
        <v>41849.260960648149</v>
      </c>
      <c r="B169" s="4">
        <v>271</v>
      </c>
    </row>
    <row r="170" spans="1:2" x14ac:dyDescent="0.25">
      <c r="A170" s="5">
        <v>41849.264537037037</v>
      </c>
      <c r="B170" s="4">
        <v>282</v>
      </c>
    </row>
    <row r="171" spans="1:2" x14ac:dyDescent="0.25">
      <c r="A171" s="5">
        <v>41849.268275462964</v>
      </c>
      <c r="B171" s="4">
        <v>294</v>
      </c>
    </row>
    <row r="172" spans="1:2" x14ac:dyDescent="0.25">
      <c r="A172" s="5">
        <v>41849.271956018521</v>
      </c>
      <c r="B172" s="4">
        <v>294</v>
      </c>
    </row>
    <row r="173" spans="1:2" x14ac:dyDescent="0.25">
      <c r="A173" s="5">
        <v>41849.275509259256</v>
      </c>
      <c r="B173" s="4">
        <v>327</v>
      </c>
    </row>
    <row r="174" spans="1:2" x14ac:dyDescent="0.25">
      <c r="A174" s="5">
        <v>41849.279027777775</v>
      </c>
      <c r="B174" s="4">
        <v>523</v>
      </c>
    </row>
    <row r="175" spans="1:2" x14ac:dyDescent="0.25">
      <c r="A175" s="5">
        <v>41849.282638888886</v>
      </c>
      <c r="B175" s="4">
        <v>562</v>
      </c>
    </row>
    <row r="176" spans="1:2" x14ac:dyDescent="0.25">
      <c r="A176" s="5">
        <v>41849.286226851851</v>
      </c>
      <c r="B176" s="4">
        <v>314</v>
      </c>
    </row>
    <row r="177" spans="1:2" x14ac:dyDescent="0.25">
      <c r="A177" s="5">
        <v>41849.289837962962</v>
      </c>
      <c r="B177" s="4">
        <v>318</v>
      </c>
    </row>
    <row r="178" spans="1:2" x14ac:dyDescent="0.25">
      <c r="A178" s="5">
        <v>41849.293495370373</v>
      </c>
      <c r="B178" s="4">
        <v>317</v>
      </c>
    </row>
    <row r="179" spans="1:2" x14ac:dyDescent="0.25">
      <c r="A179" s="5">
        <v>41849.2971875</v>
      </c>
      <c r="B179" s="4">
        <v>318</v>
      </c>
    </row>
    <row r="180" spans="1:2" x14ac:dyDescent="0.25">
      <c r="A180" s="5">
        <v>41849.300729166665</v>
      </c>
      <c r="B180" s="4">
        <v>298</v>
      </c>
    </row>
    <row r="181" spans="1:2" x14ac:dyDescent="0.25">
      <c r="A181" s="5">
        <v>41849.304479166669</v>
      </c>
      <c r="B181" s="4">
        <v>321</v>
      </c>
    </row>
    <row r="182" spans="1:2" x14ac:dyDescent="0.25">
      <c r="A182" s="5">
        <v>41849.308055555557</v>
      </c>
      <c r="B182" s="4">
        <v>349</v>
      </c>
    </row>
    <row r="183" spans="1:2" x14ac:dyDescent="0.25">
      <c r="A183" s="5">
        <v>41849.311608796299</v>
      </c>
      <c r="B183" s="4">
        <v>350</v>
      </c>
    </row>
    <row r="184" spans="1:2" x14ac:dyDescent="0.25">
      <c r="A184" s="5">
        <v>41849.31523148148</v>
      </c>
      <c r="B184" s="4">
        <v>355</v>
      </c>
    </row>
    <row r="185" spans="1:2" x14ac:dyDescent="0.25">
      <c r="A185" s="5">
        <v>41849.318773148145</v>
      </c>
      <c r="B185" s="4">
        <v>386</v>
      </c>
    </row>
    <row r="186" spans="1:2" x14ac:dyDescent="0.25">
      <c r="A186" s="5">
        <v>41849.322372685187</v>
      </c>
      <c r="B186" s="4">
        <v>387</v>
      </c>
    </row>
    <row r="187" spans="1:2" x14ac:dyDescent="0.25">
      <c r="A187" s="5">
        <v>41849.326006944444</v>
      </c>
      <c r="B187" s="4">
        <v>397</v>
      </c>
    </row>
    <row r="188" spans="1:2" x14ac:dyDescent="0.25">
      <c r="A188" s="5">
        <v>41849.329525462963</v>
      </c>
      <c r="B188" s="4">
        <v>388</v>
      </c>
    </row>
    <row r="189" spans="1:2" x14ac:dyDescent="0.25">
      <c r="A189" s="5">
        <v>41849.33326388889</v>
      </c>
      <c r="B189" s="4">
        <v>345</v>
      </c>
    </row>
    <row r="190" spans="1:2" x14ac:dyDescent="0.25">
      <c r="A190" s="5">
        <v>41849.336851851855</v>
      </c>
      <c r="B190" s="4">
        <v>371</v>
      </c>
    </row>
    <row r="191" spans="1:2" x14ac:dyDescent="0.25">
      <c r="A191" s="5">
        <v>41849.34034722222</v>
      </c>
      <c r="B191" s="4">
        <v>362</v>
      </c>
    </row>
    <row r="192" spans="1:2" x14ac:dyDescent="0.25">
      <c r="A192" s="5">
        <v>41849.343912037039</v>
      </c>
      <c r="B192" s="4">
        <v>372</v>
      </c>
    </row>
    <row r="193" spans="1:2" x14ac:dyDescent="0.25">
      <c r="A193" s="5">
        <v>41849.34746527778</v>
      </c>
      <c r="B193" s="4">
        <v>376</v>
      </c>
    </row>
    <row r="194" spans="1:2" x14ac:dyDescent="0.25">
      <c r="A194" s="5">
        <v>41849.351030092592</v>
      </c>
      <c r="B194" s="4">
        <v>380</v>
      </c>
    </row>
    <row r="195" spans="1:2" x14ac:dyDescent="0.25">
      <c r="A195" s="5">
        <v>41849.354525462964</v>
      </c>
      <c r="B195" s="4">
        <v>344</v>
      </c>
    </row>
    <row r="196" spans="1:2" x14ac:dyDescent="0.25">
      <c r="A196" s="5">
        <v>41849.358148148145</v>
      </c>
      <c r="B196" s="4">
        <v>398</v>
      </c>
    </row>
    <row r="197" spans="1:2" x14ac:dyDescent="0.25">
      <c r="A197" s="5">
        <v>41849.361759259256</v>
      </c>
      <c r="B197" s="4">
        <v>392</v>
      </c>
    </row>
    <row r="198" spans="1:2" x14ac:dyDescent="0.25">
      <c r="A198" s="5">
        <v>41849.365474537037</v>
      </c>
      <c r="B198" s="4">
        <v>411</v>
      </c>
    </row>
    <row r="199" spans="1:2" x14ac:dyDescent="0.25">
      <c r="A199" s="5">
        <v>41849.369131944448</v>
      </c>
      <c r="B199" s="4">
        <v>343</v>
      </c>
    </row>
    <row r="200" spans="1:2" x14ac:dyDescent="0.25">
      <c r="A200" s="5">
        <v>41849.372662037036</v>
      </c>
      <c r="B200" s="4">
        <v>342</v>
      </c>
    </row>
    <row r="201" spans="1:2" x14ac:dyDescent="0.25">
      <c r="A201" s="5">
        <v>41849.376296296294</v>
      </c>
      <c r="B201" s="4">
        <v>367</v>
      </c>
    </row>
    <row r="202" spans="1:2" x14ac:dyDescent="0.25">
      <c r="A202" s="5">
        <v>41849.380162037036</v>
      </c>
      <c r="B202" s="4">
        <v>385</v>
      </c>
    </row>
    <row r="203" spans="1:2" x14ac:dyDescent="0.25">
      <c r="A203" s="5">
        <v>41849.383645833332</v>
      </c>
      <c r="B203" s="4">
        <v>396</v>
      </c>
    </row>
    <row r="204" spans="1:2" x14ac:dyDescent="0.25">
      <c r="A204" s="5">
        <v>41849.387118055558</v>
      </c>
      <c r="B204" s="4">
        <v>368</v>
      </c>
    </row>
    <row r="205" spans="1:2" x14ac:dyDescent="0.25">
      <c r="A205" s="5">
        <v>41849.390775462962</v>
      </c>
      <c r="B205" s="4">
        <v>411</v>
      </c>
    </row>
    <row r="206" spans="1:2" x14ac:dyDescent="0.25">
      <c r="A206" s="5">
        <v>41849.394305555557</v>
      </c>
      <c r="B206" s="4">
        <v>359</v>
      </c>
    </row>
    <row r="207" spans="1:2" x14ac:dyDescent="0.25">
      <c r="A207" s="5">
        <v>41849.398136574076</v>
      </c>
      <c r="B207" s="4">
        <v>366</v>
      </c>
    </row>
    <row r="208" spans="1:2" x14ac:dyDescent="0.25">
      <c r="A208" s="5">
        <v>41849.401724537034</v>
      </c>
      <c r="B208" s="4">
        <v>363</v>
      </c>
    </row>
    <row r="209" spans="1:2" x14ac:dyDescent="0.25">
      <c r="A209" s="5">
        <v>41849.405289351853</v>
      </c>
      <c r="B209" s="4">
        <v>371</v>
      </c>
    </row>
    <row r="210" spans="1:2" x14ac:dyDescent="0.25">
      <c r="A210" s="5">
        <v>41849.408888888887</v>
      </c>
      <c r="B210" s="4">
        <v>385</v>
      </c>
    </row>
    <row r="211" spans="1:2" x14ac:dyDescent="0.25">
      <c r="A211" s="5">
        <v>41849.412395833337</v>
      </c>
      <c r="B211" s="4">
        <v>390</v>
      </c>
    </row>
    <row r="212" spans="1:2" x14ac:dyDescent="0.25">
      <c r="A212" s="5">
        <v>41849.416064814817</v>
      </c>
      <c r="B212" s="4">
        <v>382</v>
      </c>
    </row>
    <row r="213" spans="1:2" x14ac:dyDescent="0.25">
      <c r="A213" s="5">
        <v>41849.419710648152</v>
      </c>
      <c r="B213" s="4">
        <v>415</v>
      </c>
    </row>
    <row r="214" spans="1:2" x14ac:dyDescent="0.25">
      <c r="A214" s="5">
        <v>41849.423252314817</v>
      </c>
      <c r="B214" s="4">
        <v>400</v>
      </c>
    </row>
    <row r="215" spans="1:2" x14ac:dyDescent="0.25">
      <c r="A215" s="5">
        <v>41849.426724537036</v>
      </c>
      <c r="B215" s="4">
        <v>360</v>
      </c>
    </row>
    <row r="216" spans="1:2" x14ac:dyDescent="0.25">
      <c r="A216" s="5">
        <v>41849.430324074077</v>
      </c>
      <c r="B216" s="4">
        <v>392</v>
      </c>
    </row>
    <row r="217" spans="1:2" x14ac:dyDescent="0.25">
      <c r="A217" s="5">
        <v>41849.433877314812</v>
      </c>
      <c r="B217" s="4">
        <v>397</v>
      </c>
    </row>
    <row r="218" spans="1:2" x14ac:dyDescent="0.25">
      <c r="A218" s="5">
        <v>41849.437395833331</v>
      </c>
      <c r="B218" s="4">
        <v>427</v>
      </c>
    </row>
    <row r="219" spans="1:2" x14ac:dyDescent="0.25">
      <c r="A219" s="5">
        <v>41849.440995370373</v>
      </c>
      <c r="B219" s="4">
        <v>411</v>
      </c>
    </row>
    <row r="220" spans="1:2" x14ac:dyDescent="0.25">
      <c r="A220" s="5">
        <v>41849.444560185184</v>
      </c>
      <c r="B220" s="4">
        <v>374</v>
      </c>
    </row>
    <row r="221" spans="1:2" x14ac:dyDescent="0.25">
      <c r="A221" s="5">
        <v>41849.448298611111</v>
      </c>
      <c r="B221" s="4">
        <v>362</v>
      </c>
    </row>
    <row r="222" spans="1:2" x14ac:dyDescent="0.25">
      <c r="A222" s="5">
        <v>41849.451921296299</v>
      </c>
      <c r="B222" s="4">
        <v>410</v>
      </c>
    </row>
    <row r="223" spans="1:2" x14ac:dyDescent="0.25">
      <c r="A223" s="5">
        <v>41849.455706018518</v>
      </c>
      <c r="B223" s="4">
        <v>413</v>
      </c>
    </row>
    <row r="224" spans="1:2" x14ac:dyDescent="0.25">
      <c r="A224" s="5">
        <v>41849.459340277775</v>
      </c>
      <c r="B224" s="4">
        <v>414</v>
      </c>
    </row>
    <row r="225" spans="1:2" x14ac:dyDescent="0.25">
      <c r="A225" s="5">
        <v>41849.462824074071</v>
      </c>
      <c r="B225" s="4">
        <v>383</v>
      </c>
    </row>
    <row r="226" spans="1:2" x14ac:dyDescent="0.25">
      <c r="A226" s="5">
        <v>41849.466319444444</v>
      </c>
      <c r="B226" s="4">
        <v>394</v>
      </c>
    </row>
    <row r="227" spans="1:2" x14ac:dyDescent="0.25">
      <c r="A227" s="5">
        <v>41849.470034722224</v>
      </c>
      <c r="B227" s="4">
        <v>393</v>
      </c>
    </row>
    <row r="228" spans="1:2" x14ac:dyDescent="0.25">
      <c r="A228" s="5">
        <v>41849.473599537036</v>
      </c>
      <c r="B228" s="4">
        <v>444</v>
      </c>
    </row>
    <row r="229" spans="1:2" x14ac:dyDescent="0.25">
      <c r="A229" s="5">
        <v>41849.477164351854</v>
      </c>
      <c r="B229" s="4">
        <v>512</v>
      </c>
    </row>
    <row r="230" spans="1:2" x14ac:dyDescent="0.25">
      <c r="A230" s="5">
        <v>41849.480717592596</v>
      </c>
      <c r="B230" s="4">
        <v>522</v>
      </c>
    </row>
    <row r="231" spans="1:2" x14ac:dyDescent="0.25">
      <c r="A231" s="5">
        <v>41849.484247685185</v>
      </c>
      <c r="B231" s="4">
        <v>462</v>
      </c>
    </row>
    <row r="232" spans="1:2" x14ac:dyDescent="0.25">
      <c r="A232" s="5">
        <v>41849.48773148148</v>
      </c>
      <c r="B232" s="4">
        <v>408</v>
      </c>
    </row>
    <row r="233" spans="1:2" x14ac:dyDescent="0.25">
      <c r="A233" s="5">
        <v>41849.491273148145</v>
      </c>
      <c r="B233" s="4">
        <v>405</v>
      </c>
    </row>
    <row r="234" spans="1:2" x14ac:dyDescent="0.25">
      <c r="A234" s="5">
        <v>41849.494780092595</v>
      </c>
      <c r="B234" s="4">
        <v>467</v>
      </c>
    </row>
    <row r="235" spans="1:2" x14ac:dyDescent="0.25">
      <c r="A235" s="5">
        <v>41849.498414351852</v>
      </c>
      <c r="B235" s="4">
        <v>405</v>
      </c>
    </row>
    <row r="236" spans="1:2" x14ac:dyDescent="0.25">
      <c r="A236" s="5">
        <v>41849.502245370371</v>
      </c>
      <c r="B236" s="4">
        <v>384</v>
      </c>
    </row>
    <row r="237" spans="1:2" x14ac:dyDescent="0.25">
      <c r="A237" s="5">
        <v>41849.505810185183</v>
      </c>
      <c r="B237" s="4">
        <v>390</v>
      </c>
    </row>
    <row r="238" spans="1:2" x14ac:dyDescent="0.25">
      <c r="A238" s="5">
        <v>41849.509363425925</v>
      </c>
      <c r="B238" s="4">
        <v>367</v>
      </c>
    </row>
    <row r="239" spans="1:2" x14ac:dyDescent="0.25">
      <c r="A239" s="5">
        <v>41849.512835648151</v>
      </c>
      <c r="B239" s="4">
        <v>329</v>
      </c>
    </row>
    <row r="240" spans="1:2" x14ac:dyDescent="0.25">
      <c r="A240" s="5">
        <v>41849.51635416667</v>
      </c>
      <c r="B240" s="4">
        <v>358</v>
      </c>
    </row>
    <row r="241" spans="1:2" x14ac:dyDescent="0.25">
      <c r="A241" s="5">
        <v>41849.519837962966</v>
      </c>
      <c r="B241" s="4">
        <v>378</v>
      </c>
    </row>
    <row r="242" spans="1:2" x14ac:dyDescent="0.25">
      <c r="A242" s="5">
        <v>41849.523425925923</v>
      </c>
      <c r="B242" s="4">
        <v>373</v>
      </c>
    </row>
    <row r="243" spans="1:2" x14ac:dyDescent="0.25">
      <c r="A243" s="5">
        <v>41849.526979166665</v>
      </c>
      <c r="B243" s="4">
        <v>373</v>
      </c>
    </row>
    <row r="244" spans="1:2" x14ac:dyDescent="0.25">
      <c r="A244" s="5">
        <v>41849.530590277776</v>
      </c>
      <c r="B244" s="4">
        <v>335</v>
      </c>
    </row>
    <row r="245" spans="1:2" x14ac:dyDescent="0.25">
      <c r="A245" s="5">
        <v>41849.534143518518</v>
      </c>
      <c r="B245" s="4">
        <v>317</v>
      </c>
    </row>
    <row r="246" spans="1:2" x14ac:dyDescent="0.25">
      <c r="A246" s="5">
        <v>41849.537685185183</v>
      </c>
      <c r="B246" s="4">
        <v>327</v>
      </c>
    </row>
    <row r="247" spans="1:2" x14ac:dyDescent="0.25">
      <c r="A247" s="5">
        <v>41849.541250000002</v>
      </c>
      <c r="B247" s="4">
        <v>346</v>
      </c>
    </row>
    <row r="248" spans="1:2" x14ac:dyDescent="0.25">
      <c r="A248" s="5">
        <v>41849.544733796298</v>
      </c>
      <c r="B248" s="4">
        <v>447</v>
      </c>
    </row>
    <row r="249" spans="1:2" x14ac:dyDescent="0.25">
      <c r="A249" s="5">
        <v>41849.548310185186</v>
      </c>
      <c r="B249" s="4">
        <v>365</v>
      </c>
    </row>
    <row r="250" spans="1:2" x14ac:dyDescent="0.25">
      <c r="A250" s="5">
        <v>41849.551898148151</v>
      </c>
      <c r="B250" s="4">
        <v>379</v>
      </c>
    </row>
    <row r="251" spans="1:2" x14ac:dyDescent="0.25">
      <c r="A251" s="5">
        <v>41849.555567129632</v>
      </c>
      <c r="B251" s="4">
        <v>399</v>
      </c>
    </row>
    <row r="252" spans="1:2" x14ac:dyDescent="0.25">
      <c r="A252" s="5">
        <v>41849.559236111112</v>
      </c>
      <c r="B252" s="4">
        <v>414</v>
      </c>
    </row>
    <row r="253" spans="1:2" x14ac:dyDescent="0.25">
      <c r="A253" s="5">
        <v>41849.5628125</v>
      </c>
      <c r="B253" s="4">
        <v>635</v>
      </c>
    </row>
    <row r="254" spans="1:2" x14ac:dyDescent="0.25">
      <c r="A254" s="5">
        <v>41849.566354166665</v>
      </c>
      <c r="B254" s="4">
        <v>358</v>
      </c>
    </row>
    <row r="255" spans="1:2" x14ac:dyDescent="0.25">
      <c r="A255" s="5">
        <v>41849.569907407407</v>
      </c>
      <c r="B255" s="4">
        <v>363</v>
      </c>
    </row>
    <row r="256" spans="1:2" x14ac:dyDescent="0.25">
      <c r="A256" s="5">
        <v>41849.573495370372</v>
      </c>
      <c r="B256" s="4">
        <v>364</v>
      </c>
    </row>
    <row r="257" spans="1:2" x14ac:dyDescent="0.25">
      <c r="A257" s="5">
        <v>41849.577372685184</v>
      </c>
      <c r="B257" s="4">
        <v>355</v>
      </c>
    </row>
    <row r="258" spans="1:2" x14ac:dyDescent="0.25">
      <c r="A258" s="5">
        <v>41849.580937500003</v>
      </c>
      <c r="B258" s="4">
        <v>347</v>
      </c>
    </row>
    <row r="259" spans="1:2" x14ac:dyDescent="0.25">
      <c r="A259" s="5">
        <v>41849.584432870368</v>
      </c>
      <c r="B259" s="4">
        <v>344</v>
      </c>
    </row>
    <row r="260" spans="1:2" x14ac:dyDescent="0.25">
      <c r="A260" s="5">
        <v>41849.588009259256</v>
      </c>
      <c r="B260" s="4">
        <v>359</v>
      </c>
    </row>
    <row r="261" spans="1:2" x14ac:dyDescent="0.25">
      <c r="A261" s="5">
        <v>41849.591643518521</v>
      </c>
      <c r="B261" s="4">
        <v>386</v>
      </c>
    </row>
    <row r="262" spans="1:2" x14ac:dyDescent="0.25">
      <c r="A262" s="5">
        <v>41849.595173611109</v>
      </c>
      <c r="B262" s="4">
        <v>365</v>
      </c>
    </row>
    <row r="263" spans="1:2" x14ac:dyDescent="0.25">
      <c r="A263" s="5">
        <v>41849.59888888889</v>
      </c>
      <c r="B263" s="4">
        <v>340</v>
      </c>
    </row>
    <row r="264" spans="1:2" x14ac:dyDescent="0.25">
      <c r="A264" s="5">
        <v>41849.602581018517</v>
      </c>
      <c r="B264" s="4">
        <v>350</v>
      </c>
    </row>
    <row r="265" spans="1:2" x14ac:dyDescent="0.25">
      <c r="A265" s="5">
        <v>41849.606180555558</v>
      </c>
      <c r="B265" s="4">
        <v>352</v>
      </c>
    </row>
    <row r="266" spans="1:2" x14ac:dyDescent="0.25">
      <c r="A266" s="5">
        <v>41849.609699074077</v>
      </c>
      <c r="B266" s="4">
        <v>358</v>
      </c>
    </row>
    <row r="267" spans="1:2" x14ac:dyDescent="0.25">
      <c r="A267" s="5">
        <v>41849.613263888888</v>
      </c>
      <c r="B267" s="4">
        <v>367</v>
      </c>
    </row>
    <row r="268" spans="1:2" x14ac:dyDescent="0.25">
      <c r="A268" s="5">
        <v>41849.616828703707</v>
      </c>
      <c r="B268" s="4">
        <v>357</v>
      </c>
    </row>
    <row r="269" spans="1:2" x14ac:dyDescent="0.25">
      <c r="A269" s="5">
        <v>41849.620474537034</v>
      </c>
      <c r="B269" s="4">
        <v>363</v>
      </c>
    </row>
    <row r="270" spans="1:2" x14ac:dyDescent="0.25">
      <c r="A270" s="5">
        <v>41849.624120370368</v>
      </c>
      <c r="B270" s="4">
        <v>392</v>
      </c>
    </row>
    <row r="271" spans="1:2" x14ac:dyDescent="0.25">
      <c r="A271" s="5">
        <v>41849.627638888887</v>
      </c>
      <c r="B271" s="4">
        <v>390</v>
      </c>
    </row>
    <row r="272" spans="1:2" x14ac:dyDescent="0.25">
      <c r="A272" s="5">
        <v>41849.631226851852</v>
      </c>
      <c r="B272" s="4">
        <v>416</v>
      </c>
    </row>
    <row r="273" spans="1:2" x14ac:dyDescent="0.25">
      <c r="A273" s="5">
        <v>41849.63490740741</v>
      </c>
      <c r="B273" s="4">
        <v>383</v>
      </c>
    </row>
    <row r="274" spans="1:2" x14ac:dyDescent="0.25">
      <c r="A274" s="5">
        <v>41849.638483796298</v>
      </c>
      <c r="B274" s="4">
        <v>394</v>
      </c>
    </row>
    <row r="275" spans="1:2" x14ac:dyDescent="0.25">
      <c r="A275" s="5">
        <v>41849.641956018517</v>
      </c>
      <c r="B275" s="4">
        <v>378</v>
      </c>
    </row>
    <row r="276" spans="1:2" x14ac:dyDescent="0.25">
      <c r="A276" s="5">
        <v>41849.645543981482</v>
      </c>
      <c r="B276" s="4">
        <v>388</v>
      </c>
    </row>
    <row r="277" spans="1:2" x14ac:dyDescent="0.25">
      <c r="A277" s="5">
        <v>41849.649016203701</v>
      </c>
      <c r="B277" s="4">
        <v>385</v>
      </c>
    </row>
    <row r="278" spans="1:2" x14ac:dyDescent="0.25">
      <c r="A278" s="5">
        <v>41849.65253472222</v>
      </c>
      <c r="B278" s="4">
        <v>383</v>
      </c>
    </row>
    <row r="279" spans="1:2" x14ac:dyDescent="0.25">
      <c r="A279" s="5">
        <v>41849.656122685185</v>
      </c>
      <c r="B279" s="4">
        <v>379</v>
      </c>
    </row>
    <row r="280" spans="1:2" x14ac:dyDescent="0.25">
      <c r="A280" s="5">
        <v>41849.659675925926</v>
      </c>
      <c r="B280" s="4">
        <v>378</v>
      </c>
    </row>
    <row r="281" spans="1:2" x14ac:dyDescent="0.25">
      <c r="A281" s="5">
        <v>41849.663287037038</v>
      </c>
      <c r="B281" s="4">
        <v>385</v>
      </c>
    </row>
    <row r="282" spans="1:2" x14ac:dyDescent="0.25">
      <c r="A282" s="5">
        <v>41849.666956018518</v>
      </c>
      <c r="B282" s="4">
        <v>381</v>
      </c>
    </row>
    <row r="283" spans="1:2" x14ac:dyDescent="0.25">
      <c r="A283" s="5">
        <v>41849.670439814814</v>
      </c>
      <c r="B283" s="4">
        <v>389</v>
      </c>
    </row>
    <row r="284" spans="1:2" x14ac:dyDescent="0.25">
      <c r="A284" s="5">
        <v>41849.674085648148</v>
      </c>
      <c r="B284" s="4">
        <v>354</v>
      </c>
    </row>
    <row r="285" spans="1:2" x14ac:dyDescent="0.25">
      <c r="A285" s="5">
        <v>41849.67763888889</v>
      </c>
      <c r="B285" s="4">
        <v>330</v>
      </c>
    </row>
    <row r="286" spans="1:2" x14ac:dyDescent="0.25">
      <c r="A286" s="5">
        <v>41849.681215277778</v>
      </c>
      <c r="B286" s="4">
        <v>355</v>
      </c>
    </row>
    <row r="287" spans="1:2" x14ac:dyDescent="0.25">
      <c r="A287" s="5">
        <v>41849.68478009259</v>
      </c>
      <c r="B287" s="4">
        <v>383</v>
      </c>
    </row>
    <row r="288" spans="1:2" x14ac:dyDescent="0.25">
      <c r="A288" s="5">
        <v>41849.688344907408</v>
      </c>
      <c r="B288" s="4">
        <v>396</v>
      </c>
    </row>
    <row r="289" spans="1:2" x14ac:dyDescent="0.25">
      <c r="A289" s="5">
        <v>41849.691886574074</v>
      </c>
      <c r="B289" s="4">
        <v>417</v>
      </c>
    </row>
    <row r="290" spans="1:2" x14ac:dyDescent="0.25">
      <c r="A290" s="5">
        <v>41849.695520833331</v>
      </c>
      <c r="B290" s="4">
        <v>412</v>
      </c>
    </row>
    <row r="291" spans="1:2" x14ac:dyDescent="0.25">
      <c r="A291" s="5">
        <v>41849.69903935185</v>
      </c>
      <c r="B291" s="4">
        <v>409</v>
      </c>
    </row>
    <row r="292" spans="1:2" x14ac:dyDescent="0.25">
      <c r="A292" s="5">
        <v>41849.702627314815</v>
      </c>
      <c r="B292" s="4">
        <v>452</v>
      </c>
    </row>
    <row r="293" spans="1:2" x14ac:dyDescent="0.25">
      <c r="A293" s="5">
        <v>41849.70621527778</v>
      </c>
      <c r="B293" s="4">
        <v>453</v>
      </c>
    </row>
    <row r="294" spans="1:2" x14ac:dyDescent="0.25">
      <c r="A294" s="5">
        <v>41849.709710648145</v>
      </c>
      <c r="B294" s="4">
        <v>458</v>
      </c>
    </row>
    <row r="295" spans="1:2" x14ac:dyDescent="0.25">
      <c r="A295" s="5">
        <v>41849.713449074072</v>
      </c>
      <c r="B295" s="4">
        <v>439</v>
      </c>
    </row>
    <row r="296" spans="1:2" x14ac:dyDescent="0.25">
      <c r="A296" s="5">
        <v>41849.717037037037</v>
      </c>
      <c r="B296" s="4">
        <v>455</v>
      </c>
    </row>
    <row r="297" spans="1:2" x14ac:dyDescent="0.25">
      <c r="A297" s="5">
        <v>41849.720671296294</v>
      </c>
      <c r="B297" s="4">
        <v>438</v>
      </c>
    </row>
    <row r="298" spans="1:2" x14ac:dyDescent="0.25">
      <c r="A298" s="5">
        <v>41849.724340277775</v>
      </c>
      <c r="B298" s="4">
        <v>422</v>
      </c>
    </row>
    <row r="299" spans="1:2" x14ac:dyDescent="0.25">
      <c r="A299" s="5">
        <v>41849.72792824074</v>
      </c>
      <c r="B299" s="4">
        <v>427</v>
      </c>
    </row>
    <row r="300" spans="1:2" x14ac:dyDescent="0.25">
      <c r="A300" s="5">
        <v>41849.731516203705</v>
      </c>
      <c r="B300" s="4">
        <v>429</v>
      </c>
    </row>
    <row r="301" spans="1:2" x14ac:dyDescent="0.25">
      <c r="A301" s="5">
        <v>41849.735081018516</v>
      </c>
      <c r="B301" s="4">
        <v>424</v>
      </c>
    </row>
    <row r="302" spans="1:2" x14ac:dyDescent="0.25">
      <c r="A302" s="5">
        <v>41849.738587962966</v>
      </c>
      <c r="B302" s="4">
        <v>433</v>
      </c>
    </row>
    <row r="303" spans="1:2" x14ac:dyDescent="0.25">
      <c r="A303" s="5">
        <v>41849.742106481484</v>
      </c>
      <c r="B303" s="4">
        <v>447</v>
      </c>
    </row>
    <row r="304" spans="1:2" x14ac:dyDescent="0.25">
      <c r="A304" s="5">
        <v>41849.745648148149</v>
      </c>
      <c r="B304" s="4">
        <v>453</v>
      </c>
    </row>
    <row r="305" spans="1:2" x14ac:dyDescent="0.25">
      <c r="A305" s="5">
        <v>41849.74927083333</v>
      </c>
      <c r="B305" s="4">
        <v>423</v>
      </c>
    </row>
    <row r="306" spans="1:2" x14ac:dyDescent="0.25">
      <c r="A306" s="5">
        <v>41849.752766203703</v>
      </c>
      <c r="B306" s="4">
        <v>369</v>
      </c>
    </row>
    <row r="307" spans="1:2" x14ac:dyDescent="0.25">
      <c r="A307" s="5">
        <v>41849.756365740737</v>
      </c>
      <c r="B307" s="4">
        <v>434</v>
      </c>
    </row>
    <row r="308" spans="1:2" x14ac:dyDescent="0.25">
      <c r="A308" s="5">
        <v>41849.759965277779</v>
      </c>
      <c r="B308" s="4">
        <v>433</v>
      </c>
    </row>
    <row r="309" spans="1:2" x14ac:dyDescent="0.25">
      <c r="A309" s="5">
        <v>41849.763449074075</v>
      </c>
      <c r="B309" s="4">
        <v>409</v>
      </c>
    </row>
    <row r="310" spans="1:2" x14ac:dyDescent="0.25">
      <c r="A310" s="5">
        <v>41849.76699074074</v>
      </c>
      <c r="B310" s="4">
        <v>453</v>
      </c>
    </row>
    <row r="311" spans="1:2" x14ac:dyDescent="0.25">
      <c r="A311" s="5">
        <v>41849.770590277774</v>
      </c>
      <c r="B311" s="4">
        <v>464</v>
      </c>
    </row>
    <row r="312" spans="1:2" x14ac:dyDescent="0.25">
      <c r="A312" s="5">
        <v>41849.774074074077</v>
      </c>
      <c r="B312" s="4">
        <v>383</v>
      </c>
    </row>
    <row r="313" spans="1:2" x14ac:dyDescent="0.25">
      <c r="A313" s="5">
        <v>41849.777777777781</v>
      </c>
      <c r="B313" s="4">
        <v>414</v>
      </c>
    </row>
    <row r="314" spans="1:2" x14ac:dyDescent="0.25">
      <c r="A314" s="5">
        <v>41849.781400462962</v>
      </c>
      <c r="B314" s="4">
        <v>459</v>
      </c>
    </row>
    <row r="315" spans="1:2" x14ac:dyDescent="0.25">
      <c r="A315" s="5">
        <v>41849.784942129627</v>
      </c>
      <c r="B315" s="4">
        <v>495</v>
      </c>
    </row>
    <row r="316" spans="1:2" x14ac:dyDescent="0.25">
      <c r="A316" s="5">
        <v>41849.788599537038</v>
      </c>
      <c r="B316" s="4">
        <v>458</v>
      </c>
    </row>
    <row r="317" spans="1:2" x14ac:dyDescent="0.25">
      <c r="A317" s="5">
        <v>41849.792187500003</v>
      </c>
      <c r="B317" s="4">
        <v>539</v>
      </c>
    </row>
    <row r="318" spans="1:2" x14ac:dyDescent="0.25">
      <c r="A318" s="5">
        <v>41849.795729166668</v>
      </c>
      <c r="B318" s="4">
        <v>506</v>
      </c>
    </row>
    <row r="319" spans="1:2" x14ac:dyDescent="0.25">
      <c r="A319" s="5">
        <v>41849.799479166664</v>
      </c>
      <c r="B319" s="4">
        <v>530</v>
      </c>
    </row>
    <row r="320" spans="1:2" x14ac:dyDescent="0.25">
      <c r="A320" s="5">
        <v>41849.802951388891</v>
      </c>
      <c r="B320" s="4">
        <v>529</v>
      </c>
    </row>
    <row r="321" spans="1:2" x14ac:dyDescent="0.25">
      <c r="A321" s="5">
        <v>41849.806550925925</v>
      </c>
      <c r="B321" s="4">
        <v>504</v>
      </c>
    </row>
    <row r="322" spans="1:2" x14ac:dyDescent="0.25">
      <c r="A322" s="5">
        <v>41849.810162037036</v>
      </c>
      <c r="B322" s="4">
        <v>483</v>
      </c>
    </row>
    <row r="323" spans="1:2" x14ac:dyDescent="0.25">
      <c r="A323" s="5">
        <v>41849.814016203702</v>
      </c>
      <c r="B323" s="4">
        <v>557</v>
      </c>
    </row>
    <row r="324" spans="1:2" x14ac:dyDescent="0.25">
      <c r="A324" s="5">
        <v>41849.817662037036</v>
      </c>
      <c r="B324" s="4">
        <v>537</v>
      </c>
    </row>
    <row r="325" spans="1:2" x14ac:dyDescent="0.25">
      <c r="A325" s="5">
        <v>41849.821261574078</v>
      </c>
      <c r="B325" s="4">
        <v>414</v>
      </c>
    </row>
    <row r="326" spans="1:2" x14ac:dyDescent="0.25">
      <c r="A326" s="5">
        <v>41849.824837962966</v>
      </c>
      <c r="B326" s="4">
        <v>318</v>
      </c>
    </row>
    <row r="327" spans="1:2" x14ac:dyDescent="0.25">
      <c r="A327" s="5">
        <v>41849.828379629631</v>
      </c>
      <c r="B327" s="4">
        <v>349</v>
      </c>
    </row>
    <row r="328" spans="1:2" x14ac:dyDescent="0.25">
      <c r="A328" s="5">
        <v>41849.831921296296</v>
      </c>
      <c r="B328" s="4">
        <v>329</v>
      </c>
    </row>
    <row r="329" spans="1:2" x14ac:dyDescent="0.25">
      <c r="A329" s="5">
        <v>41849.835578703707</v>
      </c>
      <c r="B329" s="4">
        <v>292</v>
      </c>
    </row>
    <row r="330" spans="1:2" x14ac:dyDescent="0.25">
      <c r="A330" s="5">
        <v>41849.839166666665</v>
      </c>
      <c r="B330" s="4">
        <v>305</v>
      </c>
    </row>
    <row r="331" spans="1:2" x14ac:dyDescent="0.25">
      <c r="A331" s="5">
        <v>41849.842650462961</v>
      </c>
      <c r="B331" s="4">
        <v>317</v>
      </c>
    </row>
    <row r="332" spans="1:2" x14ac:dyDescent="0.25">
      <c r="A332" s="5">
        <v>41849.846134259256</v>
      </c>
      <c r="B332" s="4">
        <v>333</v>
      </c>
    </row>
    <row r="333" spans="1:2" x14ac:dyDescent="0.25">
      <c r="A333" s="5">
        <v>41849.849722222221</v>
      </c>
      <c r="B333" s="4">
        <v>371</v>
      </c>
    </row>
    <row r="334" spans="1:2" x14ac:dyDescent="0.25">
      <c r="A334" s="5">
        <v>41849.853252314817</v>
      </c>
      <c r="B334" s="4">
        <v>373</v>
      </c>
    </row>
    <row r="335" spans="1:2" x14ac:dyDescent="0.25">
      <c r="A335" s="5">
        <v>41849.857106481482</v>
      </c>
      <c r="B335" s="4">
        <v>373</v>
      </c>
    </row>
    <row r="336" spans="1:2" x14ac:dyDescent="0.25">
      <c r="A336" s="5">
        <v>41849.860694444447</v>
      </c>
      <c r="B336" s="4">
        <v>302</v>
      </c>
    </row>
    <row r="337" spans="1:2" x14ac:dyDescent="0.25">
      <c r="A337" s="5">
        <v>41849.864236111112</v>
      </c>
      <c r="B337" s="4">
        <v>281</v>
      </c>
    </row>
    <row r="338" spans="1:2" x14ac:dyDescent="0.25">
      <c r="A338" s="5">
        <v>41849.867731481485</v>
      </c>
      <c r="B338" s="4">
        <v>281</v>
      </c>
    </row>
    <row r="339" spans="1:2" x14ac:dyDescent="0.25">
      <c r="A339" s="5">
        <v>41849.871249999997</v>
      </c>
      <c r="B339" s="4">
        <v>332</v>
      </c>
    </row>
    <row r="340" spans="1:2" x14ac:dyDescent="0.25">
      <c r="A340" s="5">
        <v>41849.874826388892</v>
      </c>
      <c r="B340" s="4">
        <v>333</v>
      </c>
    </row>
    <row r="341" spans="1:2" x14ac:dyDescent="0.25">
      <c r="A341" s="5">
        <v>41849.878310185188</v>
      </c>
      <c r="B341" s="4">
        <v>333</v>
      </c>
    </row>
    <row r="342" spans="1:2" x14ac:dyDescent="0.25">
      <c r="A342" s="5">
        <v>41849.881840277776</v>
      </c>
      <c r="B342" s="4">
        <v>306</v>
      </c>
    </row>
    <row r="343" spans="1:2" x14ac:dyDescent="0.25">
      <c r="A343" s="5">
        <v>41849.88559027778</v>
      </c>
      <c r="B343" s="4">
        <v>299</v>
      </c>
    </row>
    <row r="344" spans="1:2" x14ac:dyDescent="0.25">
      <c r="A344" s="5">
        <v>41849.889120370368</v>
      </c>
      <c r="B344" s="4">
        <v>303</v>
      </c>
    </row>
    <row r="345" spans="1:2" x14ac:dyDescent="0.25">
      <c r="A345" s="5">
        <v>41849.892766203702</v>
      </c>
      <c r="B345" s="4">
        <v>292</v>
      </c>
    </row>
    <row r="346" spans="1:2" x14ac:dyDescent="0.25">
      <c r="A346" s="5">
        <v>41849.89634259259</v>
      </c>
      <c r="B346" s="4">
        <v>284</v>
      </c>
    </row>
    <row r="347" spans="1:2" x14ac:dyDescent="0.25">
      <c r="A347" s="5">
        <v>41849.899837962963</v>
      </c>
      <c r="B347" s="4">
        <v>284</v>
      </c>
    </row>
    <row r="348" spans="1:2" x14ac:dyDescent="0.25">
      <c r="A348" s="5">
        <v>41849.90347222222</v>
      </c>
      <c r="B348" s="4">
        <v>284</v>
      </c>
    </row>
    <row r="349" spans="1:2" x14ac:dyDescent="0.25">
      <c r="A349" s="5">
        <v>41849.906956018516</v>
      </c>
      <c r="B349" s="4">
        <v>273</v>
      </c>
    </row>
    <row r="350" spans="1:2" x14ac:dyDescent="0.25">
      <c r="A350" s="5">
        <v>41849.910578703704</v>
      </c>
      <c r="B350" s="4">
        <v>261</v>
      </c>
    </row>
    <row r="351" spans="1:2" x14ac:dyDescent="0.25">
      <c r="A351" s="5">
        <v>41849.914155092592</v>
      </c>
      <c r="B351" s="4">
        <v>265</v>
      </c>
    </row>
    <row r="352" spans="1:2" x14ac:dyDescent="0.25">
      <c r="A352" s="5">
        <v>41849.917766203704</v>
      </c>
      <c r="B352" s="4">
        <v>265</v>
      </c>
    </row>
    <row r="353" spans="1:2" x14ac:dyDescent="0.25">
      <c r="A353" s="5">
        <v>41849.921261574076</v>
      </c>
      <c r="B353" s="4">
        <v>289</v>
      </c>
    </row>
    <row r="354" spans="1:2" x14ac:dyDescent="0.25">
      <c r="A354" s="5">
        <v>41849.924872685187</v>
      </c>
      <c r="B354" s="4">
        <v>292</v>
      </c>
    </row>
    <row r="355" spans="1:2" x14ac:dyDescent="0.25">
      <c r="A355" s="5">
        <v>41849.928611111114</v>
      </c>
      <c r="B355" s="4">
        <v>389</v>
      </c>
    </row>
    <row r="356" spans="1:2" x14ac:dyDescent="0.25">
      <c r="A356" s="5">
        <v>41849.932210648149</v>
      </c>
      <c r="B356" s="4">
        <v>354</v>
      </c>
    </row>
    <row r="357" spans="1:2" x14ac:dyDescent="0.25">
      <c r="A357" s="5">
        <v>41849.93577546296</v>
      </c>
      <c r="B357" s="4">
        <v>345</v>
      </c>
    </row>
    <row r="358" spans="1:2" x14ac:dyDescent="0.25">
      <c r="A358" s="5">
        <v>41849.939467592594</v>
      </c>
      <c r="B358" s="4">
        <v>320</v>
      </c>
    </row>
    <row r="359" spans="1:2" x14ac:dyDescent="0.25">
      <c r="A359" s="5">
        <v>41849.94327546296</v>
      </c>
      <c r="B359" s="4">
        <v>315</v>
      </c>
    </row>
    <row r="360" spans="1:2" x14ac:dyDescent="0.25">
      <c r="A360" s="5">
        <v>41849.946932870371</v>
      </c>
      <c r="B360" s="4">
        <v>333</v>
      </c>
    </row>
    <row r="361" spans="1:2" x14ac:dyDescent="0.25">
      <c r="A361" s="5">
        <v>41849.950706018521</v>
      </c>
      <c r="B361" s="4">
        <v>333</v>
      </c>
    </row>
    <row r="362" spans="1:2" x14ac:dyDescent="0.25">
      <c r="A362" s="5">
        <v>41849.954224537039</v>
      </c>
      <c r="B362" s="4">
        <v>317</v>
      </c>
    </row>
    <row r="363" spans="1:2" x14ac:dyDescent="0.25">
      <c r="A363" s="5">
        <v>41849.95789351852</v>
      </c>
      <c r="B363" s="4">
        <v>268</v>
      </c>
    </row>
    <row r="364" spans="1:2" x14ac:dyDescent="0.25">
      <c r="A364" s="5">
        <v>41849.961377314816</v>
      </c>
      <c r="B364" s="4">
        <v>268</v>
      </c>
    </row>
    <row r="365" spans="1:2" x14ac:dyDescent="0.25">
      <c r="A365" s="5">
        <v>41849.96497685185</v>
      </c>
      <c r="B365" s="4">
        <v>277</v>
      </c>
    </row>
    <row r="366" spans="1:2" x14ac:dyDescent="0.25">
      <c r="A366" s="5">
        <v>41849.968530092592</v>
      </c>
      <c r="B366" s="4">
        <v>303</v>
      </c>
    </row>
    <row r="367" spans="1:2" x14ac:dyDescent="0.25">
      <c r="A367" s="5">
        <v>41849.972222222219</v>
      </c>
      <c r="B367" s="4">
        <v>301</v>
      </c>
    </row>
    <row r="368" spans="1:2" x14ac:dyDescent="0.25">
      <c r="A368" s="5">
        <v>41849.975694444445</v>
      </c>
      <c r="B368" s="4">
        <v>296</v>
      </c>
    </row>
    <row r="369" spans="1:2" x14ac:dyDescent="0.25">
      <c r="A369" s="5">
        <v>41849.97928240741</v>
      </c>
      <c r="B369" s="4">
        <v>301</v>
      </c>
    </row>
    <row r="370" spans="1:2" x14ac:dyDescent="0.25">
      <c r="A370" s="5">
        <v>41849.982824074075</v>
      </c>
      <c r="B370" s="4">
        <v>383</v>
      </c>
    </row>
    <row r="371" spans="1:2" x14ac:dyDescent="0.25">
      <c r="A371" s="5">
        <v>41849.986388888887</v>
      </c>
      <c r="B371" s="4">
        <v>373</v>
      </c>
    </row>
    <row r="372" spans="1:2" x14ac:dyDescent="0.25">
      <c r="A372" s="5">
        <v>41849.989976851852</v>
      </c>
      <c r="B372" s="4">
        <v>314</v>
      </c>
    </row>
    <row r="373" spans="1:2" x14ac:dyDescent="0.25">
      <c r="A373" s="5">
        <v>41849.993587962963</v>
      </c>
      <c r="B373" s="4">
        <v>300</v>
      </c>
    </row>
    <row r="374" spans="1:2" x14ac:dyDescent="0.25">
      <c r="A374" s="5">
        <v>41849.997071759259</v>
      </c>
      <c r="B374" s="4">
        <v>323</v>
      </c>
    </row>
    <row r="375" spans="1:2" x14ac:dyDescent="0.25">
      <c r="A375" s="5">
        <v>41850.00072916667</v>
      </c>
      <c r="B375" s="4">
        <v>323</v>
      </c>
    </row>
    <row r="376" spans="1:2" x14ac:dyDescent="0.25">
      <c r="A376" s="5">
        <v>41850.004467592589</v>
      </c>
      <c r="B376" s="4">
        <v>271</v>
      </c>
    </row>
    <row r="377" spans="1:2" x14ac:dyDescent="0.25">
      <c r="A377" s="5">
        <v>41850.008009259262</v>
      </c>
      <c r="B377" s="4">
        <v>271</v>
      </c>
    </row>
    <row r="378" spans="1:2" x14ac:dyDescent="0.25">
      <c r="A378" s="5">
        <v>41850.01153935185</v>
      </c>
      <c r="B378" s="4">
        <v>271</v>
      </c>
    </row>
    <row r="379" spans="1:2" x14ac:dyDescent="0.25">
      <c r="A379" s="5">
        <v>41850.015162037038</v>
      </c>
      <c r="B379" s="4">
        <v>259</v>
      </c>
    </row>
    <row r="380" spans="1:2" x14ac:dyDescent="0.25">
      <c r="A380" s="5">
        <v>41850.018900462965</v>
      </c>
      <c r="B380" s="4">
        <v>259</v>
      </c>
    </row>
    <row r="381" spans="1:2" x14ac:dyDescent="0.25">
      <c r="A381" s="5">
        <v>41850.022557870368</v>
      </c>
      <c r="B381" s="4">
        <v>287</v>
      </c>
    </row>
    <row r="382" spans="1:2" x14ac:dyDescent="0.25">
      <c r="A382" s="5">
        <v>41850.026076388887</v>
      </c>
      <c r="B382" s="4">
        <v>269</v>
      </c>
    </row>
    <row r="383" spans="1:2" x14ac:dyDescent="0.25">
      <c r="A383" s="5">
        <v>41850.029618055552</v>
      </c>
      <c r="B383" s="4">
        <v>253</v>
      </c>
    </row>
    <row r="384" spans="1:2" x14ac:dyDescent="0.25">
      <c r="A384" s="5">
        <v>41850.033182870371</v>
      </c>
      <c r="B384" s="4">
        <v>227</v>
      </c>
    </row>
    <row r="385" spans="1:2" x14ac:dyDescent="0.25">
      <c r="A385" s="5">
        <v>41850.036736111113</v>
      </c>
      <c r="B385" s="4">
        <v>294</v>
      </c>
    </row>
    <row r="386" spans="1:2" x14ac:dyDescent="0.25">
      <c r="A386" s="5">
        <v>41850.040393518517</v>
      </c>
      <c r="B386" s="4">
        <v>294</v>
      </c>
    </row>
    <row r="387" spans="1:2" x14ac:dyDescent="0.25">
      <c r="A387" s="5">
        <v>41850.043900462966</v>
      </c>
      <c r="B387" s="4">
        <v>294</v>
      </c>
    </row>
    <row r="388" spans="1:2" x14ac:dyDescent="0.25">
      <c r="A388" s="5">
        <v>41850.047453703701</v>
      </c>
      <c r="B388" s="4">
        <v>267</v>
      </c>
    </row>
    <row r="389" spans="1:2" x14ac:dyDescent="0.25">
      <c r="A389" s="5">
        <v>41850.05097222222</v>
      </c>
      <c r="B389" s="4">
        <v>267</v>
      </c>
    </row>
    <row r="390" spans="1:2" x14ac:dyDescent="0.25">
      <c r="A390" s="5">
        <v>41850.054467592592</v>
      </c>
      <c r="B390" s="4">
        <v>267</v>
      </c>
    </row>
    <row r="391" spans="1:2" x14ac:dyDescent="0.25">
      <c r="A391" s="5">
        <v>41850.05809027778</v>
      </c>
      <c r="B391" s="4">
        <v>244</v>
      </c>
    </row>
    <row r="392" spans="1:2" x14ac:dyDescent="0.25">
      <c r="A392" s="5">
        <v>41850.061631944445</v>
      </c>
      <c r="B392" s="4">
        <v>244</v>
      </c>
    </row>
    <row r="393" spans="1:2" x14ac:dyDescent="0.25">
      <c r="A393" s="5">
        <v>41850.06527777778</v>
      </c>
      <c r="B393" s="4">
        <v>244</v>
      </c>
    </row>
    <row r="394" spans="1:2" x14ac:dyDescent="0.25">
      <c r="A394" s="5">
        <v>41850.068854166668</v>
      </c>
      <c r="B394" s="4">
        <v>244</v>
      </c>
    </row>
    <row r="395" spans="1:2" x14ac:dyDescent="0.25">
      <c r="A395" s="5">
        <v>41850.072453703702</v>
      </c>
      <c r="B395" s="4">
        <v>244</v>
      </c>
    </row>
    <row r="396" spans="1:2" x14ac:dyDescent="0.25">
      <c r="A396" s="5">
        <v>41850.076041666667</v>
      </c>
      <c r="B396" s="4">
        <v>244</v>
      </c>
    </row>
    <row r="397" spans="1:2" x14ac:dyDescent="0.25">
      <c r="A397" s="5">
        <v>41850.079560185186</v>
      </c>
      <c r="B397" s="4">
        <v>259</v>
      </c>
    </row>
    <row r="398" spans="1:2" x14ac:dyDescent="0.25">
      <c r="A398" s="5">
        <v>41850.083124999997</v>
      </c>
      <c r="B398" s="4">
        <v>259</v>
      </c>
    </row>
    <row r="399" spans="1:2" x14ac:dyDescent="0.25">
      <c r="A399" s="5">
        <v>41850.086608796293</v>
      </c>
      <c r="B399" s="4">
        <v>259</v>
      </c>
    </row>
    <row r="400" spans="1:2" x14ac:dyDescent="0.25">
      <c r="A400" s="5">
        <v>41850.090231481481</v>
      </c>
      <c r="B400" s="4">
        <v>262</v>
      </c>
    </row>
    <row r="401" spans="1:2" x14ac:dyDescent="0.25">
      <c r="A401" s="5">
        <v>41850.093761574077</v>
      </c>
      <c r="B401" s="4">
        <v>262</v>
      </c>
    </row>
    <row r="402" spans="1:2" x14ac:dyDescent="0.25">
      <c r="A402" s="5">
        <v>41850.097430555557</v>
      </c>
      <c r="B402" s="4">
        <v>262</v>
      </c>
    </row>
    <row r="403" spans="1:2" x14ac:dyDescent="0.25">
      <c r="A403" s="5">
        <v>41850.100914351853</v>
      </c>
      <c r="B403" s="4">
        <v>284</v>
      </c>
    </row>
    <row r="404" spans="1:2" x14ac:dyDescent="0.25">
      <c r="A404" s="5">
        <v>41850.104456018518</v>
      </c>
      <c r="B404" s="4">
        <v>284</v>
      </c>
    </row>
    <row r="405" spans="1:2" x14ac:dyDescent="0.25">
      <c r="A405" s="5">
        <v>41850.107997685183</v>
      </c>
      <c r="B405" s="4">
        <v>284</v>
      </c>
    </row>
    <row r="406" spans="1:2" x14ac:dyDescent="0.25">
      <c r="A406" s="5">
        <v>41850.111493055556</v>
      </c>
      <c r="B406" s="4">
        <v>328</v>
      </c>
    </row>
    <row r="407" spans="1:2" x14ac:dyDescent="0.25">
      <c r="A407" s="5">
        <v>41850.115023148152</v>
      </c>
      <c r="B407" s="4">
        <v>328</v>
      </c>
    </row>
    <row r="408" spans="1:2" x14ac:dyDescent="0.25">
      <c r="A408" s="5">
        <v>41850.118773148148</v>
      </c>
      <c r="B408" s="4">
        <v>323</v>
      </c>
    </row>
    <row r="409" spans="1:2" x14ac:dyDescent="0.25">
      <c r="A409" s="5">
        <v>41850.124513888892</v>
      </c>
      <c r="B409" s="4">
        <v>282</v>
      </c>
    </row>
    <row r="410" spans="1:2" x14ac:dyDescent="0.25">
      <c r="A410" s="5">
        <v>41850.128055555557</v>
      </c>
      <c r="B410" s="4">
        <v>269</v>
      </c>
    </row>
    <row r="411" spans="1:2" x14ac:dyDescent="0.25">
      <c r="A411" s="5">
        <v>41850.131655092591</v>
      </c>
      <c r="B411" s="4">
        <v>284</v>
      </c>
    </row>
    <row r="412" spans="1:2" x14ac:dyDescent="0.25">
      <c r="A412" s="5">
        <v>41850.135208333333</v>
      </c>
      <c r="B412" s="4">
        <v>284</v>
      </c>
    </row>
    <row r="413" spans="1:2" x14ac:dyDescent="0.25">
      <c r="A413" s="5">
        <v>41850.138912037037</v>
      </c>
      <c r="B413" s="4">
        <v>284</v>
      </c>
    </row>
    <row r="414" spans="1:2" x14ac:dyDescent="0.25">
      <c r="A414" s="5">
        <v>41850.142453703702</v>
      </c>
      <c r="B414" s="4">
        <v>340</v>
      </c>
    </row>
    <row r="415" spans="1:2" x14ac:dyDescent="0.25">
      <c r="A415" s="5">
        <v>41850.145949074074</v>
      </c>
      <c r="B415" s="4">
        <v>340</v>
      </c>
    </row>
    <row r="416" spans="1:2" x14ac:dyDescent="0.25">
      <c r="A416" s="5">
        <v>41850.149583333332</v>
      </c>
      <c r="B416" s="4">
        <v>274</v>
      </c>
    </row>
    <row r="417" spans="1:2" x14ac:dyDescent="0.25">
      <c r="A417" s="5">
        <v>41850.15315972222</v>
      </c>
      <c r="B417" s="4">
        <v>274</v>
      </c>
    </row>
    <row r="418" spans="1:2" x14ac:dyDescent="0.25">
      <c r="A418" s="5">
        <v>41850.156747685185</v>
      </c>
      <c r="B418" s="4">
        <v>274</v>
      </c>
    </row>
    <row r="419" spans="1:2" x14ac:dyDescent="0.25">
      <c r="A419" s="5">
        <v>41850.160254629627</v>
      </c>
      <c r="B419" s="4">
        <v>304</v>
      </c>
    </row>
    <row r="420" spans="1:2" x14ac:dyDescent="0.25">
      <c r="A420" s="5">
        <v>41850.163842592592</v>
      </c>
      <c r="B420" s="4">
        <v>304</v>
      </c>
    </row>
    <row r="421" spans="1:2" x14ac:dyDescent="0.25">
      <c r="A421" s="5">
        <v>41850.167453703703</v>
      </c>
      <c r="B421" s="4">
        <v>304</v>
      </c>
    </row>
    <row r="422" spans="1:2" x14ac:dyDescent="0.25">
      <c r="A422" s="5">
        <v>41850.171018518522</v>
      </c>
      <c r="B422" s="4">
        <v>254</v>
      </c>
    </row>
    <row r="423" spans="1:2" x14ac:dyDescent="0.25">
      <c r="A423" s="5">
        <v>41850.174537037034</v>
      </c>
      <c r="B423" s="4">
        <v>254</v>
      </c>
    </row>
    <row r="424" spans="1:2" x14ac:dyDescent="0.25">
      <c r="A424" s="5">
        <v>41850.178148148145</v>
      </c>
      <c r="B424" s="4">
        <v>254</v>
      </c>
    </row>
    <row r="425" spans="1:2" x14ac:dyDescent="0.25">
      <c r="A425" s="5">
        <v>41850.18167824074</v>
      </c>
      <c r="B425" s="4">
        <v>256</v>
      </c>
    </row>
    <row r="426" spans="1:2" x14ac:dyDescent="0.25">
      <c r="A426" s="5">
        <v>41850.185208333336</v>
      </c>
      <c r="B426" s="4">
        <v>256</v>
      </c>
    </row>
    <row r="427" spans="1:2" x14ac:dyDescent="0.25">
      <c r="A427" s="5">
        <v>41850.188773148147</v>
      </c>
      <c r="B427" s="4">
        <v>256</v>
      </c>
    </row>
    <row r="428" spans="1:2" x14ac:dyDescent="0.25">
      <c r="A428" s="5">
        <v>41850.192372685182</v>
      </c>
      <c r="B428" s="4">
        <v>259</v>
      </c>
    </row>
    <row r="429" spans="1:2" x14ac:dyDescent="0.25">
      <c r="A429" s="5">
        <v>41850.195960648147</v>
      </c>
      <c r="B429" s="4">
        <v>260</v>
      </c>
    </row>
    <row r="430" spans="1:2" x14ac:dyDescent="0.25">
      <c r="A430" s="5">
        <v>41850.199479166666</v>
      </c>
      <c r="B430" s="4">
        <v>260</v>
      </c>
    </row>
    <row r="431" spans="1:2" x14ac:dyDescent="0.25">
      <c r="A431" s="5">
        <v>41850.202997685185</v>
      </c>
      <c r="B431" s="4">
        <v>260</v>
      </c>
    </row>
    <row r="432" spans="1:2" x14ac:dyDescent="0.25">
      <c r="A432" s="5">
        <v>41850.206550925926</v>
      </c>
      <c r="B432" s="4">
        <v>257</v>
      </c>
    </row>
    <row r="433" spans="1:2" x14ac:dyDescent="0.25">
      <c r="A433" s="5">
        <v>41850.210069444445</v>
      </c>
      <c r="B433" s="4">
        <v>257</v>
      </c>
    </row>
    <row r="434" spans="1:2" x14ac:dyDescent="0.25">
      <c r="A434" s="5">
        <v>41850.21361111111</v>
      </c>
      <c r="B434" s="4">
        <v>274</v>
      </c>
    </row>
    <row r="435" spans="1:2" x14ac:dyDescent="0.25">
      <c r="A435" s="5">
        <v>41850.217152777775</v>
      </c>
      <c r="B435" s="4">
        <v>270</v>
      </c>
    </row>
    <row r="436" spans="1:2" x14ac:dyDescent="0.25">
      <c r="A436" s="5">
        <v>41850.220983796295</v>
      </c>
      <c r="B436" s="4">
        <v>270</v>
      </c>
    </row>
    <row r="437" spans="1:2" x14ac:dyDescent="0.25">
      <c r="A437" s="5">
        <v>41850.22452546296</v>
      </c>
      <c r="B437" s="4">
        <v>253</v>
      </c>
    </row>
    <row r="438" spans="1:2" x14ac:dyDescent="0.25">
      <c r="A438" s="5">
        <v>41850.228032407409</v>
      </c>
      <c r="B438" s="4">
        <v>253</v>
      </c>
    </row>
    <row r="439" spans="1:2" x14ac:dyDescent="0.25">
      <c r="A439" s="5">
        <v>41850.231631944444</v>
      </c>
      <c r="B439" s="4">
        <v>253</v>
      </c>
    </row>
    <row r="440" spans="1:2" x14ac:dyDescent="0.25">
      <c r="A440" s="5">
        <v>41850.235162037039</v>
      </c>
      <c r="B440" s="4">
        <v>280</v>
      </c>
    </row>
    <row r="441" spans="1:2" x14ac:dyDescent="0.25">
      <c r="A441" s="5">
        <v>41850.238726851851</v>
      </c>
      <c r="B441" s="4">
        <v>279</v>
      </c>
    </row>
    <row r="442" spans="1:2" x14ac:dyDescent="0.25">
      <c r="A442" s="5">
        <v>41850.242268518516</v>
      </c>
      <c r="B442" s="4">
        <v>261</v>
      </c>
    </row>
    <row r="443" spans="1:2" x14ac:dyDescent="0.25">
      <c r="A443" s="5">
        <v>41850.245856481481</v>
      </c>
      <c r="B443" s="4">
        <v>317</v>
      </c>
    </row>
    <row r="444" spans="1:2" x14ac:dyDescent="0.25">
      <c r="A444" s="5">
        <v>41850.249502314815</v>
      </c>
      <c r="B444" s="4">
        <v>317</v>
      </c>
    </row>
    <row r="445" spans="1:2" x14ac:dyDescent="0.25">
      <c r="A445" s="5">
        <v>41850.253055555557</v>
      </c>
      <c r="B445" s="4">
        <v>317</v>
      </c>
    </row>
    <row r="446" spans="1:2" x14ac:dyDescent="0.25">
      <c r="A446" s="5">
        <v>41850.256562499999</v>
      </c>
      <c r="B446" s="4">
        <v>255</v>
      </c>
    </row>
    <row r="447" spans="1:2" x14ac:dyDescent="0.25">
      <c r="A447" s="5">
        <v>41850.260138888887</v>
      </c>
      <c r="B447" s="4">
        <v>268</v>
      </c>
    </row>
    <row r="448" spans="1:2" x14ac:dyDescent="0.25">
      <c r="A448" s="5">
        <v>41850.263761574075</v>
      </c>
      <c r="B448" s="4">
        <v>319</v>
      </c>
    </row>
    <row r="449" spans="1:2" x14ac:dyDescent="0.25">
      <c r="A449" s="5">
        <v>41850.267291666663</v>
      </c>
      <c r="B449" s="4">
        <v>319</v>
      </c>
    </row>
    <row r="450" spans="1:2" x14ac:dyDescent="0.25">
      <c r="A450" s="5">
        <v>41850.270879629628</v>
      </c>
      <c r="B450" s="4">
        <v>317</v>
      </c>
    </row>
    <row r="451" spans="1:2" x14ac:dyDescent="0.25">
      <c r="A451" s="5">
        <v>41850.274409722224</v>
      </c>
      <c r="B451" s="4">
        <v>268</v>
      </c>
    </row>
    <row r="452" spans="1:2" x14ac:dyDescent="0.25">
      <c r="A452" s="5">
        <v>41850.277951388889</v>
      </c>
      <c r="B452" s="4">
        <v>268</v>
      </c>
    </row>
    <row r="453" spans="1:2" x14ac:dyDescent="0.25">
      <c r="A453" s="5">
        <v>41850.281701388885</v>
      </c>
      <c r="B453" s="4">
        <v>268</v>
      </c>
    </row>
    <row r="454" spans="1:2" x14ac:dyDescent="0.25">
      <c r="A454" s="5">
        <v>41850.285381944443</v>
      </c>
      <c r="B454" s="4">
        <v>289</v>
      </c>
    </row>
    <row r="455" spans="1:2" x14ac:dyDescent="0.25">
      <c r="A455" s="5">
        <v>41850.2891087963</v>
      </c>
      <c r="B455" s="4">
        <v>289</v>
      </c>
    </row>
    <row r="456" spans="1:2" x14ac:dyDescent="0.25">
      <c r="A456" s="5">
        <v>41850.292708333334</v>
      </c>
      <c r="B456" s="4">
        <v>326</v>
      </c>
    </row>
    <row r="457" spans="1:2" x14ac:dyDescent="0.25">
      <c r="A457" s="5">
        <v>41850.29619212963</v>
      </c>
      <c r="B457" s="4">
        <v>341</v>
      </c>
    </row>
    <row r="458" spans="1:2" x14ac:dyDescent="0.25">
      <c r="A458" s="5">
        <v>41850.299780092595</v>
      </c>
      <c r="B458" s="4">
        <v>348</v>
      </c>
    </row>
    <row r="459" spans="1:2" x14ac:dyDescent="0.25">
      <c r="A459" s="5">
        <v>41850.303333333337</v>
      </c>
      <c r="B459" s="4">
        <v>333</v>
      </c>
    </row>
    <row r="460" spans="1:2" x14ac:dyDescent="0.25">
      <c r="A460" s="5">
        <v>41850.307002314818</v>
      </c>
      <c r="B460" s="4">
        <v>348</v>
      </c>
    </row>
    <row r="461" spans="1:2" x14ac:dyDescent="0.25">
      <c r="A461" s="5">
        <v>41850.310694444444</v>
      </c>
      <c r="B461" s="4">
        <v>385</v>
      </c>
    </row>
    <row r="462" spans="1:2" x14ac:dyDescent="0.25">
      <c r="A462" s="5">
        <v>41850.314293981479</v>
      </c>
      <c r="B462" s="4">
        <v>364</v>
      </c>
    </row>
    <row r="463" spans="1:2" x14ac:dyDescent="0.25">
      <c r="A463" s="5">
        <v>41850.317789351851</v>
      </c>
      <c r="B463" s="4">
        <v>382</v>
      </c>
    </row>
    <row r="464" spans="1:2" x14ac:dyDescent="0.25">
      <c r="A464" s="5">
        <v>41850.321261574078</v>
      </c>
      <c r="B464" s="4">
        <v>340</v>
      </c>
    </row>
    <row r="465" spans="1:2" x14ac:dyDescent="0.25">
      <c r="A465" s="5">
        <v>41850.324907407405</v>
      </c>
      <c r="B465" s="4">
        <v>337</v>
      </c>
    </row>
    <row r="466" spans="1:2" x14ac:dyDescent="0.25">
      <c r="A466" s="5">
        <v>41850.328472222223</v>
      </c>
      <c r="B466" s="4">
        <v>341</v>
      </c>
    </row>
    <row r="467" spans="1:2" x14ac:dyDescent="0.25">
      <c r="A467" s="5">
        <v>41850.331979166665</v>
      </c>
      <c r="B467" s="4">
        <v>347</v>
      </c>
    </row>
    <row r="468" spans="1:2" x14ac:dyDescent="0.25">
      <c r="A468" s="5">
        <v>41850.335694444446</v>
      </c>
      <c r="B468" s="4">
        <v>350</v>
      </c>
    </row>
    <row r="469" spans="1:2" x14ac:dyDescent="0.25">
      <c r="A469" s="5">
        <v>41850.339178240742</v>
      </c>
      <c r="B469" s="4">
        <v>370</v>
      </c>
    </row>
    <row r="470" spans="1:2" x14ac:dyDescent="0.25">
      <c r="A470" s="5">
        <v>41850.342766203707</v>
      </c>
      <c r="B470" s="4">
        <v>385</v>
      </c>
    </row>
    <row r="471" spans="1:2" x14ac:dyDescent="0.25">
      <c r="A471" s="5">
        <v>41850.346342592595</v>
      </c>
      <c r="B471" s="4">
        <v>396</v>
      </c>
    </row>
    <row r="472" spans="1:2" x14ac:dyDescent="0.25">
      <c r="A472" s="5">
        <v>41850.350115740737</v>
      </c>
      <c r="B472" s="4">
        <v>454</v>
      </c>
    </row>
    <row r="473" spans="1:2" x14ac:dyDescent="0.25">
      <c r="A473" s="5">
        <v>41850.353738425925</v>
      </c>
      <c r="B473" s="4">
        <v>315</v>
      </c>
    </row>
    <row r="474" spans="1:2" x14ac:dyDescent="0.25">
      <c r="A474" s="5">
        <v>41850.35733796296</v>
      </c>
      <c r="B474" s="4">
        <v>444</v>
      </c>
    </row>
    <row r="475" spans="1:2" x14ac:dyDescent="0.25">
      <c r="A475" s="5">
        <v>41850.360856481479</v>
      </c>
      <c r="B475" s="4">
        <v>440</v>
      </c>
    </row>
    <row r="476" spans="1:2" x14ac:dyDescent="0.25">
      <c r="A476" s="5">
        <v>41850.364363425928</v>
      </c>
      <c r="B476" s="4">
        <v>394</v>
      </c>
    </row>
    <row r="477" spans="1:2" x14ac:dyDescent="0.25">
      <c r="A477" s="5">
        <v>41850.367951388886</v>
      </c>
      <c r="B477" s="4">
        <v>370</v>
      </c>
    </row>
    <row r="478" spans="1:2" x14ac:dyDescent="0.25">
      <c r="A478" s="5">
        <v>41850.371458333335</v>
      </c>
      <c r="B478" s="4">
        <v>357</v>
      </c>
    </row>
    <row r="479" spans="1:2" x14ac:dyDescent="0.25">
      <c r="A479" s="5">
        <v>41850.375</v>
      </c>
      <c r="B479" s="4">
        <v>375</v>
      </c>
    </row>
    <row r="480" spans="1:2" x14ac:dyDescent="0.25">
      <c r="A480" s="5">
        <v>41850.378622685188</v>
      </c>
      <c r="B480" s="4">
        <v>359</v>
      </c>
    </row>
    <row r="481" spans="1:2" x14ac:dyDescent="0.25">
      <c r="A481" s="5">
        <v>41850.382233796299</v>
      </c>
      <c r="B481" s="4">
        <v>371</v>
      </c>
    </row>
    <row r="482" spans="1:2" x14ac:dyDescent="0.25">
      <c r="A482" s="5">
        <v>41850.385775462964</v>
      </c>
      <c r="B482" s="4">
        <v>362</v>
      </c>
    </row>
    <row r="483" spans="1:2" x14ac:dyDescent="0.25">
      <c r="A483" s="5">
        <v>41850.389351851853</v>
      </c>
      <c r="B483" s="4">
        <v>331</v>
      </c>
    </row>
    <row r="484" spans="1:2" x14ac:dyDescent="0.25">
      <c r="A484" s="5">
        <v>41850.392881944441</v>
      </c>
      <c r="B484" s="4">
        <v>348</v>
      </c>
    </row>
    <row r="485" spans="1:2" x14ac:dyDescent="0.25">
      <c r="A485" s="5">
        <v>41850.396435185183</v>
      </c>
      <c r="B485" s="4">
        <v>358</v>
      </c>
    </row>
    <row r="486" spans="1:2" x14ac:dyDescent="0.25">
      <c r="A486" s="5">
        <v>41850.399953703702</v>
      </c>
      <c r="B486" s="4">
        <v>404</v>
      </c>
    </row>
    <row r="487" spans="1:2" x14ac:dyDescent="0.25">
      <c r="A487" s="5">
        <v>41850.40351851852</v>
      </c>
      <c r="B487" s="4">
        <v>380</v>
      </c>
    </row>
    <row r="488" spans="1:2" x14ac:dyDescent="0.25">
      <c r="A488" s="5">
        <v>41850.407129629632</v>
      </c>
      <c r="B488" s="4">
        <v>358</v>
      </c>
    </row>
    <row r="489" spans="1:2" x14ac:dyDescent="0.25">
      <c r="A489" s="5">
        <v>41850.410671296297</v>
      </c>
      <c r="B489" s="4">
        <v>428</v>
      </c>
    </row>
    <row r="490" spans="1:2" x14ac:dyDescent="0.25">
      <c r="A490" s="5">
        <v>41850.414189814815</v>
      </c>
      <c r="B490" s="4">
        <v>455</v>
      </c>
    </row>
    <row r="491" spans="1:2" x14ac:dyDescent="0.25">
      <c r="A491" s="5">
        <v>41850.417847222219</v>
      </c>
      <c r="B491" s="4">
        <v>438</v>
      </c>
    </row>
    <row r="492" spans="1:2" x14ac:dyDescent="0.25">
      <c r="A492" s="5">
        <v>41850.421412037038</v>
      </c>
      <c r="B492" s="4">
        <v>371</v>
      </c>
    </row>
    <row r="493" spans="1:2" x14ac:dyDescent="0.25">
      <c r="A493" s="5">
        <v>41850.424988425926</v>
      </c>
      <c r="B493" s="4">
        <v>360</v>
      </c>
    </row>
    <row r="494" spans="1:2" x14ac:dyDescent="0.25">
      <c r="A494" s="5">
        <v>41850.428726851853</v>
      </c>
      <c r="B494" s="4">
        <v>398</v>
      </c>
    </row>
    <row r="495" spans="1:2" x14ac:dyDescent="0.25">
      <c r="A495" s="5">
        <v>41850.432372685187</v>
      </c>
      <c r="B495" s="4">
        <v>385</v>
      </c>
    </row>
    <row r="496" spans="1:2" x14ac:dyDescent="0.25">
      <c r="A496" s="5">
        <v>41850.436122685183</v>
      </c>
      <c r="B496" s="4">
        <v>383</v>
      </c>
    </row>
    <row r="497" spans="1:2" x14ac:dyDescent="0.25">
      <c r="A497" s="5">
        <v>41850.439722222225</v>
      </c>
      <c r="B497" s="4">
        <v>396</v>
      </c>
    </row>
    <row r="498" spans="1:2" x14ac:dyDescent="0.25">
      <c r="A498" s="5">
        <v>41850.44321759259</v>
      </c>
      <c r="B498" s="4">
        <v>379</v>
      </c>
    </row>
    <row r="499" spans="1:2" x14ac:dyDescent="0.25">
      <c r="A499" s="5">
        <v>41850.446828703702</v>
      </c>
      <c r="B499" s="4">
        <v>381</v>
      </c>
    </row>
    <row r="500" spans="1:2" x14ac:dyDescent="0.25">
      <c r="A500" s="5">
        <v>41850.450416666667</v>
      </c>
      <c r="B500" s="4">
        <v>381</v>
      </c>
    </row>
    <row r="501" spans="1:2" x14ac:dyDescent="0.25">
      <c r="A501" s="5">
        <v>41850.453993055555</v>
      </c>
      <c r="B501" s="4">
        <v>400</v>
      </c>
    </row>
    <row r="502" spans="1:2" x14ac:dyDescent="0.25">
      <c r="A502" s="5">
        <v>41850.457488425927</v>
      </c>
      <c r="B502" s="4">
        <v>413</v>
      </c>
    </row>
    <row r="503" spans="1:2" x14ac:dyDescent="0.25">
      <c r="A503" s="5">
        <v>41850.461134259262</v>
      </c>
      <c r="B503" s="4">
        <v>394</v>
      </c>
    </row>
    <row r="504" spans="1:2" x14ac:dyDescent="0.25">
      <c r="A504" s="5">
        <v>41850.46471064815</v>
      </c>
      <c r="B504" s="4">
        <v>396</v>
      </c>
    </row>
    <row r="505" spans="1:2" x14ac:dyDescent="0.25">
      <c r="A505" s="5">
        <v>41850.468310185184</v>
      </c>
      <c r="B505" s="4">
        <v>382</v>
      </c>
    </row>
    <row r="506" spans="1:2" x14ac:dyDescent="0.25">
      <c r="A506" s="5">
        <v>41850.471863425926</v>
      </c>
      <c r="B506" s="4">
        <v>387</v>
      </c>
    </row>
    <row r="507" spans="1:2" x14ac:dyDescent="0.25">
      <c r="A507" s="5">
        <v>41850.475439814814</v>
      </c>
      <c r="B507" s="4">
        <v>381</v>
      </c>
    </row>
    <row r="508" spans="1:2" x14ac:dyDescent="0.25">
      <c r="A508" s="5">
        <v>41850.479259259257</v>
      </c>
      <c r="B508" s="4">
        <v>373</v>
      </c>
    </row>
    <row r="509" spans="1:2" x14ac:dyDescent="0.25">
      <c r="A509" s="5">
        <v>41850.482743055552</v>
      </c>
      <c r="B509" s="4">
        <v>379</v>
      </c>
    </row>
    <row r="510" spans="1:2" x14ac:dyDescent="0.25">
      <c r="A510" s="5">
        <v>41850.486250000002</v>
      </c>
      <c r="B510" s="4">
        <v>344</v>
      </c>
    </row>
    <row r="511" spans="1:2" x14ac:dyDescent="0.25">
      <c r="A511" s="5">
        <v>41850.489814814813</v>
      </c>
      <c r="B511" s="4">
        <v>404</v>
      </c>
    </row>
    <row r="512" spans="1:2" x14ac:dyDescent="0.25">
      <c r="A512" s="5">
        <v>41850.493368055555</v>
      </c>
      <c r="B512" s="4">
        <v>415</v>
      </c>
    </row>
    <row r="513" spans="1:2" x14ac:dyDescent="0.25">
      <c r="A513" s="5">
        <v>41850.496944444443</v>
      </c>
      <c r="B513" s="4">
        <v>372</v>
      </c>
    </row>
    <row r="514" spans="1:2" x14ac:dyDescent="0.25">
      <c r="A514" s="5">
        <v>41850.500428240739</v>
      </c>
      <c r="B514" s="4">
        <v>397</v>
      </c>
    </row>
    <row r="515" spans="1:2" x14ac:dyDescent="0.25">
      <c r="A515" s="5">
        <v>41850.503946759258</v>
      </c>
      <c r="B515" s="4">
        <v>387</v>
      </c>
    </row>
    <row r="516" spans="1:2" x14ac:dyDescent="0.25">
      <c r="A516" s="5">
        <v>41850.507789351854</v>
      </c>
      <c r="B516" s="4">
        <v>391</v>
      </c>
    </row>
    <row r="517" spans="1:2" x14ac:dyDescent="0.25">
      <c r="A517" s="5">
        <v>41850.511446759258</v>
      </c>
      <c r="B517" s="4">
        <v>351</v>
      </c>
    </row>
    <row r="518" spans="1:2" x14ac:dyDescent="0.25">
      <c r="A518" s="5">
        <v>41850.514965277776</v>
      </c>
      <c r="B518" s="4">
        <v>420</v>
      </c>
    </row>
    <row r="519" spans="1:2" x14ac:dyDescent="0.25">
      <c r="A519" s="5">
        <v>41850.518576388888</v>
      </c>
      <c r="B519" s="4">
        <v>415</v>
      </c>
    </row>
    <row r="520" spans="1:2" x14ac:dyDescent="0.25">
      <c r="A520" s="5">
        <v>41850.522083333337</v>
      </c>
      <c r="B520" s="4">
        <v>357</v>
      </c>
    </row>
    <row r="521" spans="1:2" x14ac:dyDescent="0.25">
      <c r="A521" s="5">
        <v>41850.525625000002</v>
      </c>
      <c r="B521" s="4">
        <v>349</v>
      </c>
    </row>
    <row r="522" spans="1:2" x14ac:dyDescent="0.25">
      <c r="A522" s="5">
        <v>41850.529131944444</v>
      </c>
      <c r="B522" s="4">
        <v>736</v>
      </c>
    </row>
    <row r="523" spans="1:2" x14ac:dyDescent="0.25">
      <c r="A523" s="5">
        <v>41850.532800925925</v>
      </c>
      <c r="B523" s="4">
        <v>738</v>
      </c>
    </row>
    <row r="524" spans="1:2" x14ac:dyDescent="0.25">
      <c r="A524" s="5">
        <v>41850.536319444444</v>
      </c>
      <c r="B524" s="4">
        <v>734</v>
      </c>
    </row>
    <row r="525" spans="1:2" x14ac:dyDescent="0.25">
      <c r="A525" s="5">
        <v>41850.539861111109</v>
      </c>
      <c r="B525" s="4">
        <v>343</v>
      </c>
    </row>
    <row r="526" spans="1:2" x14ac:dyDescent="0.25">
      <c r="A526" s="5">
        <v>41850.543599537035</v>
      </c>
      <c r="B526" s="4">
        <v>354</v>
      </c>
    </row>
    <row r="527" spans="1:2" x14ac:dyDescent="0.25">
      <c r="A527" s="5">
        <v>41850.547384259262</v>
      </c>
      <c r="B527" s="4">
        <v>355</v>
      </c>
    </row>
    <row r="528" spans="1:2" x14ac:dyDescent="0.25">
      <c r="A528" s="5">
        <v>41850.550995370373</v>
      </c>
      <c r="B528" s="4">
        <v>342</v>
      </c>
    </row>
    <row r="529" spans="1:2" x14ac:dyDescent="0.25">
      <c r="A529" s="5">
        <v>41850.554571759261</v>
      </c>
      <c r="B529" s="4">
        <v>357</v>
      </c>
    </row>
    <row r="530" spans="1:2" x14ac:dyDescent="0.25">
      <c r="A530" s="5">
        <v>41850.55840277778</v>
      </c>
      <c r="B530" s="4">
        <v>361</v>
      </c>
    </row>
    <row r="531" spans="1:2" x14ac:dyDescent="0.25">
      <c r="A531" s="5">
        <v>41850.562002314815</v>
      </c>
      <c r="B531" s="4">
        <v>368</v>
      </c>
    </row>
    <row r="532" spans="1:2" x14ac:dyDescent="0.25">
      <c r="A532" s="5">
        <v>41850.565509259257</v>
      </c>
      <c r="B532" s="4">
        <v>356</v>
      </c>
    </row>
    <row r="533" spans="1:2" x14ac:dyDescent="0.25">
      <c r="A533" s="5">
        <v>41850.569097222222</v>
      </c>
      <c r="B533" s="4">
        <v>389</v>
      </c>
    </row>
    <row r="534" spans="1:2" x14ac:dyDescent="0.25">
      <c r="A534" s="5">
        <v>41850.572581018518</v>
      </c>
      <c r="B534" s="4">
        <v>335</v>
      </c>
    </row>
    <row r="535" spans="1:2" x14ac:dyDescent="0.25">
      <c r="A535" s="5">
        <v>41850.57608796296</v>
      </c>
      <c r="B535" s="4">
        <v>350</v>
      </c>
    </row>
    <row r="536" spans="1:2" x14ac:dyDescent="0.25">
      <c r="A536" s="5">
        <v>41850.579791666663</v>
      </c>
      <c r="B536" s="4">
        <v>343</v>
      </c>
    </row>
    <row r="537" spans="1:2" x14ac:dyDescent="0.25">
      <c r="A537" s="5">
        <v>41850.583506944444</v>
      </c>
      <c r="B537" s="4">
        <v>371</v>
      </c>
    </row>
    <row r="538" spans="1:2" x14ac:dyDescent="0.25">
      <c r="A538" s="5">
        <v>41850.587083333332</v>
      </c>
      <c r="B538" s="4">
        <v>344</v>
      </c>
    </row>
    <row r="539" spans="1:2" x14ac:dyDescent="0.25">
      <c r="A539" s="5">
        <v>41850.59070601852</v>
      </c>
      <c r="B539" s="4">
        <v>345</v>
      </c>
    </row>
    <row r="540" spans="1:2" x14ac:dyDescent="0.25">
      <c r="A540" s="5">
        <v>41850.594409722224</v>
      </c>
      <c r="B540" s="4">
        <v>376</v>
      </c>
    </row>
    <row r="541" spans="1:2" x14ac:dyDescent="0.25">
      <c r="A541" s="5">
        <v>41850.597916666666</v>
      </c>
      <c r="B541" s="4">
        <v>354</v>
      </c>
    </row>
    <row r="542" spans="1:2" x14ac:dyDescent="0.25">
      <c r="A542" s="5">
        <v>41850.601643518516</v>
      </c>
      <c r="B542" s="4">
        <v>377</v>
      </c>
    </row>
    <row r="543" spans="1:2" x14ac:dyDescent="0.25">
      <c r="A543" s="5">
        <v>41850.605219907404</v>
      </c>
      <c r="B543" s="4">
        <v>355</v>
      </c>
    </row>
    <row r="544" spans="1:2" x14ac:dyDescent="0.25">
      <c r="A544" s="5">
        <v>41850.60900462963</v>
      </c>
      <c r="B544" s="4">
        <v>374</v>
      </c>
    </row>
    <row r="545" spans="1:2" x14ac:dyDescent="0.25">
      <c r="A545" s="5">
        <v>41850.612638888888</v>
      </c>
      <c r="B545" s="4">
        <v>401</v>
      </c>
    </row>
    <row r="546" spans="1:2" x14ac:dyDescent="0.25">
      <c r="A546" s="5">
        <v>41850.61614583333</v>
      </c>
      <c r="B546" s="4">
        <v>361</v>
      </c>
    </row>
    <row r="547" spans="1:2" x14ac:dyDescent="0.25">
      <c r="A547" s="5">
        <v>41850.619791666664</v>
      </c>
      <c r="B547" s="4">
        <v>356</v>
      </c>
    </row>
    <row r="548" spans="1:2" x14ac:dyDescent="0.25">
      <c r="A548" s="5">
        <v>41850.623344907406</v>
      </c>
      <c r="B548" s="4">
        <v>368</v>
      </c>
    </row>
    <row r="549" spans="1:2" x14ac:dyDescent="0.25">
      <c r="A549" s="5">
        <v>41850.626863425925</v>
      </c>
      <c r="B549" s="4">
        <v>390</v>
      </c>
    </row>
    <row r="550" spans="1:2" x14ac:dyDescent="0.25">
      <c r="A550" s="5">
        <v>41850.630428240744</v>
      </c>
      <c r="B550" s="4">
        <v>367</v>
      </c>
    </row>
    <row r="551" spans="1:2" x14ac:dyDescent="0.25">
      <c r="A551" s="5">
        <v>41850.634085648147</v>
      </c>
      <c r="B551" s="4">
        <v>394</v>
      </c>
    </row>
    <row r="552" spans="1:2" x14ac:dyDescent="0.25">
      <c r="A552" s="5">
        <v>41850.637638888889</v>
      </c>
      <c r="B552" s="4">
        <v>398</v>
      </c>
    </row>
    <row r="553" spans="1:2" x14ac:dyDescent="0.25">
      <c r="A553" s="5">
        <v>41850.641250000001</v>
      </c>
      <c r="B553" s="4">
        <v>397</v>
      </c>
    </row>
    <row r="554" spans="1:2" x14ac:dyDescent="0.25">
      <c r="A554" s="5">
        <v>41850.644733796296</v>
      </c>
      <c r="B554" s="4">
        <v>490</v>
      </c>
    </row>
    <row r="555" spans="1:2" x14ac:dyDescent="0.25">
      <c r="A555" s="5">
        <v>41850.648298611108</v>
      </c>
      <c r="B555" s="4">
        <v>460</v>
      </c>
    </row>
    <row r="556" spans="1:2" x14ac:dyDescent="0.25">
      <c r="A556" s="5">
        <v>41850.651875000003</v>
      </c>
      <c r="B556" s="4">
        <v>386</v>
      </c>
    </row>
    <row r="557" spans="1:2" x14ac:dyDescent="0.25">
      <c r="A557" s="5">
        <v>41850.655578703707</v>
      </c>
      <c r="B557" s="4">
        <v>388</v>
      </c>
    </row>
    <row r="558" spans="1:2" x14ac:dyDescent="0.25">
      <c r="A558" s="5">
        <v>41850.659386574072</v>
      </c>
      <c r="B558" s="4">
        <v>386</v>
      </c>
    </row>
    <row r="559" spans="1:2" x14ac:dyDescent="0.25">
      <c r="A559" s="5">
        <v>41850.662939814814</v>
      </c>
      <c r="B559" s="4">
        <v>358</v>
      </c>
    </row>
    <row r="560" spans="1:2" x14ac:dyDescent="0.25">
      <c r="A560" s="5">
        <v>41850.666585648149</v>
      </c>
      <c r="B560" s="4">
        <v>357</v>
      </c>
    </row>
    <row r="561" spans="1:2" x14ac:dyDescent="0.25">
      <c r="A561" s="5">
        <v>41850.670104166667</v>
      </c>
      <c r="B561" s="4">
        <v>368</v>
      </c>
    </row>
    <row r="562" spans="1:2" x14ac:dyDescent="0.25">
      <c r="A562" s="5">
        <v>41850.673773148148</v>
      </c>
      <c r="B562" s="4">
        <v>372</v>
      </c>
    </row>
    <row r="563" spans="1:2" x14ac:dyDescent="0.25">
      <c r="A563" s="5">
        <v>41850.677314814813</v>
      </c>
      <c r="B563" s="4">
        <v>350</v>
      </c>
    </row>
    <row r="564" spans="1:2" x14ac:dyDescent="0.25">
      <c r="A564" s="5">
        <v>41850.680914351855</v>
      </c>
      <c r="B564" s="4">
        <v>342</v>
      </c>
    </row>
    <row r="565" spans="1:2" x14ac:dyDescent="0.25">
      <c r="A565" s="5">
        <v>41850.684560185182</v>
      </c>
      <c r="B565" s="4">
        <v>360</v>
      </c>
    </row>
    <row r="566" spans="1:2" x14ac:dyDescent="0.25">
      <c r="A566" s="5">
        <v>41850.688368055555</v>
      </c>
      <c r="B566" s="4">
        <v>386</v>
      </c>
    </row>
    <row r="567" spans="1:2" x14ac:dyDescent="0.25">
      <c r="A567" s="5">
        <v>41850.692083333335</v>
      </c>
      <c r="B567" s="4">
        <v>353</v>
      </c>
    </row>
    <row r="568" spans="1:2" x14ac:dyDescent="0.25">
      <c r="A568" s="5">
        <v>41850.6955787037</v>
      </c>
      <c r="B568" s="4">
        <v>361</v>
      </c>
    </row>
    <row r="569" spans="1:2" x14ac:dyDescent="0.25">
      <c r="A569" s="5">
        <v>41850.69939814815</v>
      </c>
      <c r="B569" s="4">
        <v>422</v>
      </c>
    </row>
    <row r="570" spans="1:2" x14ac:dyDescent="0.25">
      <c r="A570" s="5">
        <v>41850.7030787037</v>
      </c>
      <c r="B570" s="4">
        <v>434</v>
      </c>
    </row>
    <row r="571" spans="1:2" x14ac:dyDescent="0.25">
      <c r="A571" s="5">
        <v>41850.706759259258</v>
      </c>
      <c r="B571" s="4">
        <v>389</v>
      </c>
    </row>
    <row r="572" spans="1:2" x14ac:dyDescent="0.25">
      <c r="A572" s="5">
        <v>41850.710370370369</v>
      </c>
      <c r="B572" s="4">
        <v>448</v>
      </c>
    </row>
    <row r="573" spans="1:2" x14ac:dyDescent="0.25">
      <c r="A573" s="5">
        <v>41850.713842592595</v>
      </c>
      <c r="B573" s="4">
        <v>404</v>
      </c>
    </row>
    <row r="574" spans="1:2" x14ac:dyDescent="0.25">
      <c r="A574" s="5">
        <v>41850.717569444445</v>
      </c>
      <c r="B574" s="4">
        <v>403</v>
      </c>
    </row>
    <row r="575" spans="1:2" x14ac:dyDescent="0.25">
      <c r="A575" s="5">
        <v>41850.721076388887</v>
      </c>
      <c r="B575" s="4">
        <v>418</v>
      </c>
    </row>
    <row r="576" spans="1:2" x14ac:dyDescent="0.25">
      <c r="A576" s="5">
        <v>41850.724606481483</v>
      </c>
      <c r="B576" s="4">
        <v>409</v>
      </c>
    </row>
    <row r="577" spans="1:2" x14ac:dyDescent="0.25">
      <c r="A577" s="5">
        <v>41850.728171296294</v>
      </c>
      <c r="B577" s="4">
        <v>394</v>
      </c>
    </row>
    <row r="578" spans="1:2" x14ac:dyDescent="0.25">
      <c r="A578" s="5">
        <v>41850.731712962966</v>
      </c>
      <c r="B578" s="4">
        <v>407</v>
      </c>
    </row>
    <row r="579" spans="1:2" x14ac:dyDescent="0.25">
      <c r="A579" s="5">
        <v>41850.735451388886</v>
      </c>
      <c r="B579" s="4">
        <v>446</v>
      </c>
    </row>
    <row r="580" spans="1:2" x14ac:dyDescent="0.25">
      <c r="A580" s="5">
        <v>41850.739027777781</v>
      </c>
      <c r="B580" s="4">
        <v>436</v>
      </c>
    </row>
    <row r="581" spans="1:2" x14ac:dyDescent="0.25">
      <c r="A581" s="5">
        <v>41850.742743055554</v>
      </c>
      <c r="B581" s="4">
        <v>446</v>
      </c>
    </row>
    <row r="582" spans="1:2" x14ac:dyDescent="0.25">
      <c r="A582" s="5">
        <v>41850.746249999997</v>
      </c>
      <c r="B582" s="4">
        <v>469</v>
      </c>
    </row>
    <row r="583" spans="1:2" x14ac:dyDescent="0.25">
      <c r="A583" s="5">
        <v>41850.749965277777</v>
      </c>
      <c r="B583" s="4">
        <v>419</v>
      </c>
    </row>
    <row r="584" spans="1:2" x14ac:dyDescent="0.25">
      <c r="A584" s="5">
        <v>41850.753483796296</v>
      </c>
      <c r="B584" s="4">
        <v>353</v>
      </c>
    </row>
    <row r="585" spans="1:2" x14ac:dyDescent="0.25">
      <c r="A585" s="5">
        <v>41850.757106481484</v>
      </c>
      <c r="B585" s="4">
        <v>360</v>
      </c>
    </row>
    <row r="586" spans="1:2" x14ac:dyDescent="0.25">
      <c r="A586" s="5">
        <v>41850.760659722226</v>
      </c>
      <c r="B586" s="4">
        <v>442</v>
      </c>
    </row>
    <row r="587" spans="1:2" x14ac:dyDescent="0.25">
      <c r="A587" s="5">
        <v>41850.76425925926</v>
      </c>
      <c r="B587" s="4">
        <v>478</v>
      </c>
    </row>
    <row r="588" spans="1:2" x14ac:dyDescent="0.25">
      <c r="A588" s="5">
        <v>41850.767800925925</v>
      </c>
      <c r="B588" s="4">
        <v>468</v>
      </c>
    </row>
    <row r="589" spans="1:2" x14ac:dyDescent="0.25">
      <c r="A589" s="5">
        <v>41850.771423611113</v>
      </c>
      <c r="B589" s="4">
        <v>421</v>
      </c>
    </row>
    <row r="590" spans="1:2" x14ac:dyDescent="0.25">
      <c r="A590" s="5">
        <v>41850.775104166663</v>
      </c>
      <c r="B590" s="4">
        <v>444</v>
      </c>
    </row>
    <row r="591" spans="1:2" x14ac:dyDescent="0.25">
      <c r="A591" s="5">
        <v>41850.778761574074</v>
      </c>
      <c r="B591" s="4">
        <v>457</v>
      </c>
    </row>
    <row r="592" spans="1:2" x14ac:dyDescent="0.25">
      <c r="A592" s="5">
        <v>41850.782314814816</v>
      </c>
      <c r="B592" s="4">
        <v>432</v>
      </c>
    </row>
    <row r="593" spans="1:2" x14ac:dyDescent="0.25">
      <c r="A593" s="5">
        <v>41850.785868055558</v>
      </c>
      <c r="B593" s="4">
        <v>445</v>
      </c>
    </row>
    <row r="594" spans="1:2" x14ac:dyDescent="0.25">
      <c r="A594" s="5">
        <v>41850.789537037039</v>
      </c>
      <c r="B594" s="4">
        <v>425</v>
      </c>
    </row>
    <row r="595" spans="1:2" x14ac:dyDescent="0.25">
      <c r="A595" s="5">
        <v>41850.793182870373</v>
      </c>
      <c r="B595" s="4">
        <v>424</v>
      </c>
    </row>
    <row r="596" spans="1:2" x14ac:dyDescent="0.25">
      <c r="A596" s="5">
        <v>41850.796770833331</v>
      </c>
      <c r="B596" s="4">
        <v>416</v>
      </c>
    </row>
    <row r="597" spans="1:2" x14ac:dyDescent="0.25">
      <c r="A597" s="5">
        <v>41850.800416666665</v>
      </c>
      <c r="B597" s="4">
        <v>410</v>
      </c>
    </row>
    <row r="598" spans="1:2" x14ac:dyDescent="0.25">
      <c r="A598" s="5">
        <v>41850.803981481484</v>
      </c>
      <c r="B598" s="4">
        <v>385</v>
      </c>
    </row>
    <row r="599" spans="1:2" x14ac:dyDescent="0.25">
      <c r="A599" s="5">
        <v>41850.807511574072</v>
      </c>
      <c r="B599" s="4">
        <v>413</v>
      </c>
    </row>
    <row r="600" spans="1:2" x14ac:dyDescent="0.25">
      <c r="A600" s="5">
        <v>41850.811238425929</v>
      </c>
      <c r="B600" s="4">
        <v>434</v>
      </c>
    </row>
    <row r="601" spans="1:2" x14ac:dyDescent="0.25">
      <c r="A601" s="5">
        <v>41850.814756944441</v>
      </c>
      <c r="B601" s="4">
        <v>446</v>
      </c>
    </row>
    <row r="602" spans="1:2" x14ac:dyDescent="0.25">
      <c r="A602" s="5">
        <v>41850.81832175926</v>
      </c>
      <c r="B602" s="4">
        <v>339</v>
      </c>
    </row>
    <row r="603" spans="1:2" x14ac:dyDescent="0.25">
      <c r="A603" s="5">
        <v>41850.821828703702</v>
      </c>
      <c r="B603" s="4">
        <v>357</v>
      </c>
    </row>
    <row r="604" spans="1:2" x14ac:dyDescent="0.25">
      <c r="A604" s="5">
        <v>41850.825509259259</v>
      </c>
      <c r="B604" s="4">
        <v>363</v>
      </c>
    </row>
    <row r="605" spans="1:2" x14ac:dyDescent="0.25">
      <c r="A605" s="5">
        <v>41850.829085648147</v>
      </c>
      <c r="B605" s="4">
        <v>333</v>
      </c>
    </row>
    <row r="606" spans="1:2" x14ac:dyDescent="0.25">
      <c r="A606" s="5">
        <v>41850.832604166666</v>
      </c>
      <c r="B606" s="4">
        <v>299</v>
      </c>
    </row>
    <row r="607" spans="1:2" x14ac:dyDescent="0.25">
      <c r="A607" s="5">
        <v>41850.836180555554</v>
      </c>
      <c r="B607" s="4">
        <v>285</v>
      </c>
    </row>
    <row r="608" spans="1:2" x14ac:dyDescent="0.25">
      <c r="A608" s="5">
        <v>41850.839849537035</v>
      </c>
      <c r="B608" s="4">
        <v>286</v>
      </c>
    </row>
    <row r="609" spans="1:2" x14ac:dyDescent="0.25">
      <c r="A609" s="5">
        <v>41850.843391203707</v>
      </c>
      <c r="B609" s="4">
        <v>282</v>
      </c>
    </row>
    <row r="610" spans="1:2" x14ac:dyDescent="0.25">
      <c r="A610" s="5">
        <v>41850.846956018519</v>
      </c>
      <c r="B610" s="4">
        <v>313</v>
      </c>
    </row>
    <row r="611" spans="1:2" x14ac:dyDescent="0.25">
      <c r="A611" s="5">
        <v>41850.850451388891</v>
      </c>
      <c r="B611" s="4">
        <v>380</v>
      </c>
    </row>
    <row r="612" spans="1:2" x14ac:dyDescent="0.25">
      <c r="A612" s="5">
        <v>41850.854027777779</v>
      </c>
      <c r="B612" s="4">
        <v>447</v>
      </c>
    </row>
    <row r="613" spans="1:2" x14ac:dyDescent="0.25">
      <c r="A613" s="5">
        <v>41850.857546296298</v>
      </c>
      <c r="B613" s="4">
        <v>413</v>
      </c>
    </row>
    <row r="614" spans="1:2" x14ac:dyDescent="0.25">
      <c r="A614" s="5">
        <v>41850.861030092594</v>
      </c>
      <c r="B614" s="4">
        <v>371</v>
      </c>
    </row>
    <row r="615" spans="1:2" x14ac:dyDescent="0.25">
      <c r="A615" s="5">
        <v>41850.864814814813</v>
      </c>
      <c r="B615" s="4">
        <v>331</v>
      </c>
    </row>
    <row r="616" spans="1:2" x14ac:dyDescent="0.25">
      <c r="A616" s="5">
        <v>41850.868298611109</v>
      </c>
      <c r="B616" s="4">
        <v>330</v>
      </c>
    </row>
    <row r="617" spans="1:2" x14ac:dyDescent="0.25">
      <c r="A617" s="5">
        <v>41850.871828703705</v>
      </c>
      <c r="B617" s="4">
        <v>360</v>
      </c>
    </row>
    <row r="618" spans="1:2" x14ac:dyDescent="0.25">
      <c r="A618" s="5">
        <v>41850.875335648147</v>
      </c>
      <c r="B618" s="4">
        <v>352</v>
      </c>
    </row>
    <row r="619" spans="1:2" x14ac:dyDescent="0.25">
      <c r="A619" s="5">
        <v>41850.878865740742</v>
      </c>
      <c r="B619" s="4">
        <v>370</v>
      </c>
    </row>
    <row r="620" spans="1:2" x14ac:dyDescent="0.25">
      <c r="A620" s="5">
        <v>41850.882557870369</v>
      </c>
      <c r="B620" s="4">
        <v>359</v>
      </c>
    </row>
    <row r="621" spans="1:2" x14ac:dyDescent="0.25">
      <c r="A621" s="5">
        <v>41850.88622685185</v>
      </c>
      <c r="B621" s="4">
        <v>318</v>
      </c>
    </row>
    <row r="622" spans="1:2" x14ac:dyDescent="0.25">
      <c r="A622" s="5">
        <v>41850.889803240738</v>
      </c>
      <c r="B622" s="4">
        <v>289</v>
      </c>
    </row>
    <row r="623" spans="1:2" x14ac:dyDescent="0.25">
      <c r="A623" s="5">
        <v>41850.89329861111</v>
      </c>
      <c r="B623" s="4">
        <v>281</v>
      </c>
    </row>
    <row r="624" spans="1:2" x14ac:dyDescent="0.25">
      <c r="A624" s="5">
        <v>41850.896921296298</v>
      </c>
      <c r="B624" s="4">
        <v>291</v>
      </c>
    </row>
    <row r="625" spans="1:2" x14ac:dyDescent="0.25">
      <c r="A625" s="5">
        <v>41850.90042824074</v>
      </c>
      <c r="B625" s="4">
        <v>298</v>
      </c>
    </row>
    <row r="626" spans="1:2" x14ac:dyDescent="0.25">
      <c r="A626" s="5">
        <v>41850.903969907406</v>
      </c>
      <c r="B626" s="4">
        <v>309</v>
      </c>
    </row>
    <row r="627" spans="1:2" x14ac:dyDescent="0.25">
      <c r="A627" s="5">
        <v>41850.90761574074</v>
      </c>
      <c r="B627" s="4">
        <v>309</v>
      </c>
    </row>
    <row r="628" spans="1:2" x14ac:dyDescent="0.25">
      <c r="A628" s="5">
        <v>41850.911226851851</v>
      </c>
      <c r="B628" s="4">
        <v>315</v>
      </c>
    </row>
    <row r="629" spans="1:2" x14ac:dyDescent="0.25">
      <c r="A629" s="5">
        <v>41850.914872685185</v>
      </c>
      <c r="B629" s="4">
        <v>250</v>
      </c>
    </row>
    <row r="630" spans="1:2" x14ac:dyDescent="0.25">
      <c r="A630" s="5">
        <v>41850.918599537035</v>
      </c>
      <c r="B630" s="4">
        <v>260</v>
      </c>
    </row>
    <row r="631" spans="1:2" x14ac:dyDescent="0.25">
      <c r="A631" s="5">
        <v>41850.922268518516</v>
      </c>
      <c r="B631" s="4">
        <v>260</v>
      </c>
    </row>
    <row r="632" spans="1:2" x14ac:dyDescent="0.25">
      <c r="A632" s="5">
        <v>41850.925856481481</v>
      </c>
      <c r="B632" s="4">
        <v>260</v>
      </c>
    </row>
    <row r="633" spans="1:2" x14ac:dyDescent="0.25">
      <c r="A633" s="5">
        <v>41850.929444444446</v>
      </c>
      <c r="B633" s="4">
        <v>260</v>
      </c>
    </row>
    <row r="634" spans="1:2" x14ac:dyDescent="0.25">
      <c r="A634" s="5">
        <v>41850.933125000003</v>
      </c>
      <c r="B634" s="4">
        <v>274</v>
      </c>
    </row>
    <row r="635" spans="1:2" x14ac:dyDescent="0.25">
      <c r="A635" s="5">
        <v>41850.936874999999</v>
      </c>
      <c r="B635" s="4">
        <v>275</v>
      </c>
    </row>
    <row r="636" spans="1:2" x14ac:dyDescent="0.25">
      <c r="A636" s="5">
        <v>41850.940578703703</v>
      </c>
      <c r="B636" s="4">
        <v>307</v>
      </c>
    </row>
    <row r="637" spans="1:2" x14ac:dyDescent="0.25">
      <c r="A637" s="5">
        <v>41850.944351851853</v>
      </c>
      <c r="B637" s="4">
        <v>321</v>
      </c>
    </row>
    <row r="638" spans="1:2" x14ac:dyDescent="0.25">
      <c r="A638" s="5">
        <v>41850.94803240741</v>
      </c>
      <c r="B638" s="4">
        <v>304</v>
      </c>
    </row>
    <row r="639" spans="1:2" x14ac:dyDescent="0.25">
      <c r="A639" s="5">
        <v>41850.951597222222</v>
      </c>
      <c r="B639" s="4">
        <v>296</v>
      </c>
    </row>
    <row r="640" spans="1:2" x14ac:dyDescent="0.25">
      <c r="A640" s="5">
        <v>41850.955081018517</v>
      </c>
      <c r="B640" s="4">
        <v>290</v>
      </c>
    </row>
    <row r="641" spans="1:2" x14ac:dyDescent="0.25">
      <c r="A641" s="5">
        <v>41850.958726851852</v>
      </c>
      <c r="B641" s="4">
        <v>290</v>
      </c>
    </row>
    <row r="642" spans="1:2" x14ac:dyDescent="0.25">
      <c r="A642" s="5">
        <v>41850.962326388886</v>
      </c>
      <c r="B642" s="4">
        <v>277</v>
      </c>
    </row>
    <row r="643" spans="1:2" x14ac:dyDescent="0.25">
      <c r="A643" s="5">
        <v>41850.965810185182</v>
      </c>
      <c r="B643" s="4">
        <v>352</v>
      </c>
    </row>
    <row r="644" spans="1:2" x14ac:dyDescent="0.25">
      <c r="A644" s="5">
        <v>41850.969525462962</v>
      </c>
      <c r="B644" s="4">
        <v>352</v>
      </c>
    </row>
    <row r="645" spans="1:2" x14ac:dyDescent="0.25">
      <c r="A645" s="5">
        <v>41850.973090277781</v>
      </c>
      <c r="B645" s="4">
        <v>256</v>
      </c>
    </row>
    <row r="646" spans="1:2" x14ac:dyDescent="0.25">
      <c r="A646" s="5">
        <v>41850.976597222223</v>
      </c>
      <c r="B646" s="4">
        <v>256</v>
      </c>
    </row>
    <row r="647" spans="1:2" x14ac:dyDescent="0.25">
      <c r="A647" s="5">
        <v>41850.980254629627</v>
      </c>
      <c r="B647" s="4">
        <v>256</v>
      </c>
    </row>
    <row r="648" spans="1:2" x14ac:dyDescent="0.25">
      <c r="A648" s="5">
        <v>41850.983854166669</v>
      </c>
      <c r="B648" s="4">
        <v>397</v>
      </c>
    </row>
    <row r="649" spans="1:2" x14ac:dyDescent="0.25">
      <c r="A649" s="5">
        <v>41850.98741898148</v>
      </c>
      <c r="B649" s="4">
        <v>427</v>
      </c>
    </row>
    <row r="650" spans="1:2" x14ac:dyDescent="0.25">
      <c r="A650" s="5">
        <v>41850.991111111114</v>
      </c>
      <c r="B650" s="4">
        <v>427</v>
      </c>
    </row>
    <row r="651" spans="1:2" x14ac:dyDescent="0.25">
      <c r="A651" s="5">
        <v>41850.994629629633</v>
      </c>
      <c r="B651" s="4">
        <v>332</v>
      </c>
    </row>
    <row r="652" spans="1:2" x14ac:dyDescent="0.25">
      <c r="A652" s="5">
        <v>41850.998182870368</v>
      </c>
      <c r="B652" s="4">
        <v>287</v>
      </c>
    </row>
    <row r="653" spans="1:2" x14ac:dyDescent="0.25">
      <c r="A653" s="5">
        <v>41851.001828703702</v>
      </c>
      <c r="B653" s="4">
        <v>287</v>
      </c>
    </row>
    <row r="654" spans="1:2" x14ac:dyDescent="0.25">
      <c r="A654" s="5">
        <v>41851.005543981482</v>
      </c>
      <c r="B654" s="4">
        <v>262</v>
      </c>
    </row>
    <row r="655" spans="1:2" x14ac:dyDescent="0.25">
      <c r="A655" s="5">
        <v>41851.009062500001</v>
      </c>
      <c r="B655" s="4">
        <v>262</v>
      </c>
    </row>
    <row r="656" spans="1:2" x14ac:dyDescent="0.25">
      <c r="A656" s="5">
        <v>41851.012638888889</v>
      </c>
      <c r="B656" s="4">
        <v>262</v>
      </c>
    </row>
    <row r="657" spans="1:2" x14ac:dyDescent="0.25">
      <c r="A657" s="5">
        <v>41851.016122685185</v>
      </c>
      <c r="B657" s="4">
        <v>326</v>
      </c>
    </row>
    <row r="658" spans="1:2" x14ac:dyDescent="0.25">
      <c r="A658" s="5">
        <v>41851.019699074073</v>
      </c>
      <c r="B658" s="4">
        <v>326</v>
      </c>
    </row>
    <row r="659" spans="1:2" x14ac:dyDescent="0.25">
      <c r="A659" s="5">
        <v>41851.023287037038</v>
      </c>
      <c r="B659" s="4">
        <v>326</v>
      </c>
    </row>
    <row r="660" spans="1:2" x14ac:dyDescent="0.25">
      <c r="A660" s="5">
        <v>41851.026805555557</v>
      </c>
      <c r="B660" s="4">
        <v>321</v>
      </c>
    </row>
    <row r="661" spans="1:2" x14ac:dyDescent="0.25">
      <c r="A661" s="5">
        <v>41851.030358796299</v>
      </c>
      <c r="B661" s="4">
        <v>294</v>
      </c>
    </row>
    <row r="662" spans="1:2" x14ac:dyDescent="0.25">
      <c r="A662" s="5">
        <v>41851.034016203703</v>
      </c>
      <c r="B662" s="4">
        <v>363</v>
      </c>
    </row>
    <row r="663" spans="1:2" x14ac:dyDescent="0.25">
      <c r="A663" s="5">
        <v>41851.037627314814</v>
      </c>
      <c r="B663" s="4">
        <v>335</v>
      </c>
    </row>
    <row r="664" spans="1:2" x14ac:dyDescent="0.25">
      <c r="A664" s="5">
        <v>41851.041134259256</v>
      </c>
      <c r="B664" s="4">
        <v>304</v>
      </c>
    </row>
    <row r="665" spans="1:2" x14ac:dyDescent="0.25">
      <c r="A665" s="5">
        <v>41851.044710648152</v>
      </c>
      <c r="B665" s="4">
        <v>263</v>
      </c>
    </row>
    <row r="666" spans="1:2" x14ac:dyDescent="0.25">
      <c r="A666" s="5">
        <v>41851.048321759263</v>
      </c>
      <c r="B666" s="4">
        <v>338</v>
      </c>
    </row>
    <row r="667" spans="1:2" x14ac:dyDescent="0.25">
      <c r="A667" s="5">
        <v>41851.051851851851</v>
      </c>
      <c r="B667" s="4">
        <v>338</v>
      </c>
    </row>
    <row r="668" spans="1:2" x14ac:dyDescent="0.25">
      <c r="A668" s="5">
        <v>41851.055659722224</v>
      </c>
      <c r="B668" s="4">
        <v>250</v>
      </c>
    </row>
    <row r="669" spans="1:2" x14ac:dyDescent="0.25">
      <c r="A669" s="5">
        <v>41851.059305555558</v>
      </c>
      <c r="B669" s="4">
        <v>250</v>
      </c>
    </row>
    <row r="670" spans="1:2" x14ac:dyDescent="0.25">
      <c r="A670" s="5">
        <v>41851.062928240739</v>
      </c>
      <c r="B670" s="4">
        <v>250</v>
      </c>
    </row>
    <row r="671" spans="1:2" x14ac:dyDescent="0.25">
      <c r="A671" s="5">
        <v>41851.066412037035</v>
      </c>
      <c r="B671" s="4">
        <v>250</v>
      </c>
    </row>
    <row r="672" spans="1:2" x14ac:dyDescent="0.25">
      <c r="A672" s="5">
        <v>41851.069884259261</v>
      </c>
      <c r="B672" s="4">
        <v>259</v>
      </c>
    </row>
    <row r="673" spans="1:2" x14ac:dyDescent="0.25">
      <c r="A673" s="5">
        <v>41851.073460648149</v>
      </c>
      <c r="B673" s="4">
        <v>259</v>
      </c>
    </row>
    <row r="674" spans="1:2" x14ac:dyDescent="0.25">
      <c r="A674" s="5">
        <v>41851.077094907407</v>
      </c>
      <c r="B674" s="4">
        <v>266</v>
      </c>
    </row>
    <row r="675" spans="1:2" x14ac:dyDescent="0.25">
      <c r="A675" s="5">
        <v>41851.080694444441</v>
      </c>
      <c r="B675" s="4">
        <v>266</v>
      </c>
    </row>
    <row r="676" spans="1:2" x14ac:dyDescent="0.25">
      <c r="A676" s="5">
        <v>41851.084374999999</v>
      </c>
      <c r="B676" s="4">
        <v>266</v>
      </c>
    </row>
    <row r="677" spans="1:2" x14ac:dyDescent="0.25">
      <c r="A677" s="5">
        <v>41851.087997685187</v>
      </c>
      <c r="B677" s="4">
        <v>277</v>
      </c>
    </row>
    <row r="678" spans="1:2" x14ac:dyDescent="0.25">
      <c r="A678" s="5">
        <v>41851.091597222221</v>
      </c>
      <c r="B678" s="4">
        <v>283</v>
      </c>
    </row>
    <row r="679" spans="1:2" x14ac:dyDescent="0.25">
      <c r="A679" s="5">
        <v>41851.095266203702</v>
      </c>
      <c r="B679" s="4">
        <v>283</v>
      </c>
    </row>
    <row r="680" spans="1:2" x14ac:dyDescent="0.25">
      <c r="A680" s="5">
        <v>41851.09878472222</v>
      </c>
      <c r="B680" s="4">
        <v>250</v>
      </c>
    </row>
    <row r="681" spans="1:2" x14ac:dyDescent="0.25">
      <c r="A681" s="5">
        <v>41851.102372685185</v>
      </c>
      <c r="B681" s="4">
        <v>236</v>
      </c>
    </row>
    <row r="682" spans="1:2" x14ac:dyDescent="0.25">
      <c r="A682" s="5">
        <v>41851.10596064815</v>
      </c>
      <c r="B682" s="4">
        <v>236</v>
      </c>
    </row>
    <row r="683" spans="1:2" x14ac:dyDescent="0.25">
      <c r="A683" s="5">
        <v>41851.109571759262</v>
      </c>
      <c r="B683" s="4">
        <v>262</v>
      </c>
    </row>
    <row r="684" spans="1:2" x14ac:dyDescent="0.25">
      <c r="A684" s="5">
        <v>41851.113159722219</v>
      </c>
      <c r="B684" s="4">
        <v>262</v>
      </c>
    </row>
    <row r="685" spans="1:2" x14ac:dyDescent="0.25">
      <c r="A685" s="5">
        <v>41851.116689814815</v>
      </c>
      <c r="B685" s="4">
        <v>262</v>
      </c>
    </row>
    <row r="686" spans="1:2" x14ac:dyDescent="0.25">
      <c r="A686" s="5">
        <v>41851.120451388888</v>
      </c>
      <c r="B686" s="4">
        <v>433</v>
      </c>
    </row>
    <row r="687" spans="1:2" x14ac:dyDescent="0.25">
      <c r="A687" s="5">
        <v>41851.124594907407</v>
      </c>
      <c r="B687" s="4">
        <v>433</v>
      </c>
    </row>
    <row r="688" spans="1:2" x14ac:dyDescent="0.25">
      <c r="A688" s="5">
        <v>41851.12809027778</v>
      </c>
      <c r="B688" s="4">
        <v>433</v>
      </c>
    </row>
    <row r="689" spans="1:2" x14ac:dyDescent="0.25">
      <c r="A689" s="5">
        <v>41851.131655092591</v>
      </c>
      <c r="B689" s="4">
        <v>376</v>
      </c>
    </row>
    <row r="690" spans="1:2" x14ac:dyDescent="0.25">
      <c r="A690" s="5">
        <v>41851.135312500002</v>
      </c>
      <c r="B690" s="4">
        <v>376</v>
      </c>
    </row>
    <row r="691" spans="1:2" x14ac:dyDescent="0.25">
      <c r="A691" s="5">
        <v>41851.138912037037</v>
      </c>
      <c r="B691" s="4">
        <v>240</v>
      </c>
    </row>
    <row r="692" spans="1:2" x14ac:dyDescent="0.25">
      <c r="A692" s="5">
        <v>41851.142569444448</v>
      </c>
      <c r="B692" s="4">
        <v>240</v>
      </c>
    </row>
    <row r="693" spans="1:2" x14ac:dyDescent="0.25">
      <c r="A693" s="5">
        <v>41851.146180555559</v>
      </c>
      <c r="B693" s="4">
        <v>240</v>
      </c>
    </row>
    <row r="694" spans="1:2" x14ac:dyDescent="0.25">
      <c r="A694" s="5">
        <v>41851.149664351855</v>
      </c>
      <c r="B694" s="4">
        <v>240</v>
      </c>
    </row>
    <row r="695" spans="1:2" x14ac:dyDescent="0.25">
      <c r="A695" s="5">
        <v>41851.153263888889</v>
      </c>
      <c r="B695" s="4">
        <v>470</v>
      </c>
    </row>
    <row r="696" spans="1:2" x14ac:dyDescent="0.25">
      <c r="A696" s="5">
        <v>41851.156909722224</v>
      </c>
      <c r="B696" s="4">
        <v>470</v>
      </c>
    </row>
    <row r="697" spans="1:2" x14ac:dyDescent="0.25">
      <c r="A697" s="5">
        <v>41851.160428240742</v>
      </c>
      <c r="B697" s="4">
        <v>258</v>
      </c>
    </row>
    <row r="698" spans="1:2" x14ac:dyDescent="0.25">
      <c r="A698" s="5">
        <v>41851.164201388892</v>
      </c>
      <c r="B698" s="4">
        <v>258</v>
      </c>
    </row>
    <row r="699" spans="1:2" x14ac:dyDescent="0.25">
      <c r="A699" s="5">
        <v>41851.167812500003</v>
      </c>
      <c r="B699" s="4">
        <v>258</v>
      </c>
    </row>
    <row r="700" spans="1:2" x14ac:dyDescent="0.25">
      <c r="A700" s="5">
        <v>41851.171354166669</v>
      </c>
      <c r="B700" s="4">
        <v>288</v>
      </c>
    </row>
    <row r="701" spans="1:2" x14ac:dyDescent="0.25">
      <c r="A701" s="5">
        <v>41851.174930555557</v>
      </c>
      <c r="B701" s="4">
        <v>288</v>
      </c>
    </row>
    <row r="702" spans="1:2" x14ac:dyDescent="0.25">
      <c r="A702" s="5">
        <v>41851.178576388891</v>
      </c>
      <c r="B702" s="4">
        <v>288</v>
      </c>
    </row>
    <row r="703" spans="1:2" x14ac:dyDescent="0.25">
      <c r="A703" s="5">
        <v>41851.182199074072</v>
      </c>
      <c r="B703" s="4">
        <v>271</v>
      </c>
    </row>
    <row r="704" spans="1:2" x14ac:dyDescent="0.25">
      <c r="A704" s="5">
        <v>41851.185671296298</v>
      </c>
      <c r="B704" s="4">
        <v>271</v>
      </c>
    </row>
    <row r="705" spans="1:2" x14ac:dyDescent="0.25">
      <c r="A705" s="5">
        <v>41851.189212962963</v>
      </c>
      <c r="B705" s="4">
        <v>260</v>
      </c>
    </row>
    <row r="706" spans="1:2" x14ac:dyDescent="0.25">
      <c r="A706" s="5">
        <v>41851.192766203705</v>
      </c>
      <c r="B706" s="4">
        <v>310</v>
      </c>
    </row>
    <row r="707" spans="1:2" x14ac:dyDescent="0.25">
      <c r="A707" s="5">
        <v>41851.196400462963</v>
      </c>
      <c r="B707" s="4">
        <v>332</v>
      </c>
    </row>
    <row r="708" spans="1:2" x14ac:dyDescent="0.25">
      <c r="A708" s="5">
        <v>41851.200104166666</v>
      </c>
      <c r="B708" s="4">
        <v>277</v>
      </c>
    </row>
    <row r="709" spans="1:2" x14ac:dyDescent="0.25">
      <c r="A709" s="5">
        <v>41851.20380787037</v>
      </c>
      <c r="B709" s="4">
        <v>293</v>
      </c>
    </row>
    <row r="710" spans="1:2" x14ac:dyDescent="0.25">
      <c r="A710" s="5">
        <v>41851.207326388889</v>
      </c>
      <c r="B710" s="4">
        <v>293</v>
      </c>
    </row>
    <row r="711" spans="1:2" x14ac:dyDescent="0.25">
      <c r="A711" s="5">
        <v>41851.210821759261</v>
      </c>
      <c r="B711" s="4">
        <v>293</v>
      </c>
    </row>
    <row r="712" spans="1:2" x14ac:dyDescent="0.25">
      <c r="A712" s="5">
        <v>41851.214513888888</v>
      </c>
      <c r="B712" s="4">
        <v>200</v>
      </c>
    </row>
    <row r="713" spans="1:2" x14ac:dyDescent="0.25">
      <c r="A713" s="5">
        <v>41851.21806712963</v>
      </c>
      <c r="B713" s="4">
        <v>200</v>
      </c>
    </row>
    <row r="714" spans="1:2" x14ac:dyDescent="0.25">
      <c r="A714" s="5">
        <v>41851.221643518518</v>
      </c>
      <c r="B714" s="4">
        <v>200</v>
      </c>
    </row>
    <row r="715" spans="1:2" x14ac:dyDescent="0.25">
      <c r="A715" s="5">
        <v>41851.225300925929</v>
      </c>
      <c r="B715" s="4">
        <v>237</v>
      </c>
    </row>
    <row r="716" spans="1:2" x14ac:dyDescent="0.25">
      <c r="A716" s="5">
        <v>41851.228831018518</v>
      </c>
      <c r="B716" s="4">
        <v>237</v>
      </c>
    </row>
    <row r="717" spans="1:2" x14ac:dyDescent="0.25">
      <c r="A717" s="5">
        <v>41851.232546296298</v>
      </c>
      <c r="B717" s="4">
        <v>237</v>
      </c>
    </row>
    <row r="718" spans="1:2" x14ac:dyDescent="0.25">
      <c r="A718" s="5">
        <v>41851.236076388886</v>
      </c>
      <c r="B718" s="4">
        <v>266</v>
      </c>
    </row>
    <row r="719" spans="1:2" x14ac:dyDescent="0.25">
      <c r="A719" s="5">
        <v>41851.239618055559</v>
      </c>
      <c r="B719" s="4">
        <v>266</v>
      </c>
    </row>
    <row r="720" spans="1:2" x14ac:dyDescent="0.25">
      <c r="A720" s="5">
        <v>41851.243206018517</v>
      </c>
      <c r="B720" s="4">
        <v>317</v>
      </c>
    </row>
    <row r="721" spans="1:2" x14ac:dyDescent="0.25">
      <c r="A721" s="5">
        <v>41851.246689814812</v>
      </c>
      <c r="B721" s="4">
        <v>332</v>
      </c>
    </row>
    <row r="722" spans="1:2" x14ac:dyDescent="0.25">
      <c r="A722" s="5">
        <v>41851.250231481485</v>
      </c>
      <c r="B722" s="4">
        <v>334</v>
      </c>
    </row>
    <row r="723" spans="1:2" x14ac:dyDescent="0.25">
      <c r="A723" s="5">
        <v>41851.25371527778</v>
      </c>
      <c r="B723" s="4">
        <v>331</v>
      </c>
    </row>
    <row r="724" spans="1:2" x14ac:dyDescent="0.25">
      <c r="A724" s="5">
        <v>41851.257349537038</v>
      </c>
      <c r="B724" s="4">
        <v>258</v>
      </c>
    </row>
    <row r="725" spans="1:2" x14ac:dyDescent="0.25">
      <c r="A725" s="5">
        <v>41851.261018518519</v>
      </c>
      <c r="B725" s="4">
        <v>271</v>
      </c>
    </row>
    <row r="726" spans="1:2" x14ac:dyDescent="0.25">
      <c r="A726" s="5">
        <v>41851.264641203707</v>
      </c>
      <c r="B726" s="4">
        <v>272</v>
      </c>
    </row>
    <row r="727" spans="1:2" x14ac:dyDescent="0.25">
      <c r="A727" s="5">
        <v>41851.268368055556</v>
      </c>
      <c r="B727" s="4">
        <v>266</v>
      </c>
    </row>
    <row r="728" spans="1:2" x14ac:dyDescent="0.25">
      <c r="A728" s="5">
        <v>41851.271898148145</v>
      </c>
      <c r="B728" s="4">
        <v>257</v>
      </c>
    </row>
    <row r="729" spans="1:2" x14ac:dyDescent="0.25">
      <c r="A729" s="5">
        <v>41851.275567129633</v>
      </c>
      <c r="B729" s="4">
        <v>333</v>
      </c>
    </row>
    <row r="730" spans="1:2" x14ac:dyDescent="0.25">
      <c r="A730" s="5">
        <v>41851.279085648152</v>
      </c>
      <c r="B730" s="4">
        <v>326</v>
      </c>
    </row>
    <row r="731" spans="1:2" x14ac:dyDescent="0.25">
      <c r="A731" s="5">
        <v>41851.282569444447</v>
      </c>
      <c r="B731" s="4">
        <v>266</v>
      </c>
    </row>
    <row r="732" spans="1:2" x14ac:dyDescent="0.25">
      <c r="A732" s="5">
        <v>41851.28634259259</v>
      </c>
      <c r="B732" s="4">
        <v>261</v>
      </c>
    </row>
    <row r="733" spans="1:2" x14ac:dyDescent="0.25">
      <c r="A733" s="5">
        <v>41851.289907407408</v>
      </c>
      <c r="B733" s="4">
        <v>292</v>
      </c>
    </row>
    <row r="734" spans="1:2" x14ac:dyDescent="0.25">
      <c r="A734" s="5">
        <v>41851.293402777781</v>
      </c>
      <c r="B734" s="4">
        <v>345</v>
      </c>
    </row>
    <row r="735" spans="1:2" x14ac:dyDescent="0.25">
      <c r="A735" s="5">
        <v>41851.296875</v>
      </c>
      <c r="B735" s="4">
        <v>375</v>
      </c>
    </row>
    <row r="736" spans="1:2" x14ac:dyDescent="0.25">
      <c r="A736" s="5">
        <v>41851.300347222219</v>
      </c>
      <c r="B736" s="4">
        <v>376</v>
      </c>
    </row>
    <row r="737" spans="1:2" x14ac:dyDescent="0.25">
      <c r="A737" s="5">
        <v>41851.303912037038</v>
      </c>
      <c r="B737" s="4">
        <v>348</v>
      </c>
    </row>
    <row r="738" spans="1:2" x14ac:dyDescent="0.25">
      <c r="A738" s="5">
        <v>41851.307569444441</v>
      </c>
      <c r="B738" s="4">
        <v>363</v>
      </c>
    </row>
    <row r="739" spans="1:2" x14ac:dyDescent="0.25">
      <c r="A739" s="5">
        <v>41851.311284722222</v>
      </c>
      <c r="B739" s="4">
        <v>352</v>
      </c>
    </row>
    <row r="740" spans="1:2" x14ac:dyDescent="0.25">
      <c r="A740" s="5">
        <v>41851.315034722225</v>
      </c>
      <c r="B740" s="4">
        <v>323</v>
      </c>
    </row>
    <row r="741" spans="1:2" x14ac:dyDescent="0.25">
      <c r="A741" s="5">
        <v>41851.31863425926</v>
      </c>
      <c r="B741" s="4">
        <v>344</v>
      </c>
    </row>
    <row r="742" spans="1:2" x14ac:dyDescent="0.25">
      <c r="A742" s="5">
        <v>41851.322476851848</v>
      </c>
      <c r="B742" s="4">
        <v>345</v>
      </c>
    </row>
    <row r="743" spans="1:2" x14ac:dyDescent="0.25">
      <c r="A743" s="5">
        <v>41851.32603009259</v>
      </c>
      <c r="B743" s="4">
        <v>369</v>
      </c>
    </row>
    <row r="744" spans="1:2" x14ac:dyDescent="0.25">
      <c r="A744" s="5">
        <v>41851.329513888886</v>
      </c>
      <c r="B744" s="4">
        <v>319</v>
      </c>
    </row>
    <row r="745" spans="1:2" x14ac:dyDescent="0.25">
      <c r="A745" s="5">
        <v>41851.33321759259</v>
      </c>
      <c r="B745" s="4">
        <v>366</v>
      </c>
    </row>
    <row r="746" spans="1:2" x14ac:dyDescent="0.25">
      <c r="A746" s="5">
        <v>41851.336701388886</v>
      </c>
      <c r="B746" s="4">
        <v>365</v>
      </c>
    </row>
    <row r="747" spans="1:2" x14ac:dyDescent="0.25">
      <c r="A747" s="5">
        <v>41851.340486111112</v>
      </c>
      <c r="B747" s="4">
        <v>398</v>
      </c>
    </row>
    <row r="748" spans="1:2" x14ac:dyDescent="0.25">
      <c r="A748" s="5">
        <v>41851.343993055554</v>
      </c>
      <c r="B748" s="4">
        <v>408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388"/>
  <sheetViews>
    <sheetView tabSelected="1" workbookViewId="0">
      <selection activeCell="K10" sqref="K10"/>
    </sheetView>
  </sheetViews>
  <sheetFormatPr baseColWidth="10" defaultRowHeight="15" x14ac:dyDescent="0.25"/>
  <cols>
    <col min="1" max="1" width="15.7109375" style="11" customWidth="1"/>
    <col min="2" max="2" width="19.7109375" style="11" customWidth="1"/>
    <col min="3" max="3" width="20" customWidth="1"/>
    <col min="4" max="4" width="7.28515625" customWidth="1"/>
    <col min="5" max="5" width="14.85546875" customWidth="1"/>
    <col min="6" max="6" width="20.7109375" customWidth="1"/>
    <col min="7" max="7" width="14.85546875" customWidth="1"/>
    <col min="8" max="8" width="14.140625" style="4" customWidth="1"/>
    <col min="9" max="9" width="24.42578125" bestFit="1" customWidth="1"/>
  </cols>
  <sheetData>
    <row r="1" spans="1:9" x14ac:dyDescent="0.25">
      <c r="A1" s="33" t="s">
        <v>14</v>
      </c>
      <c r="B1" s="33" t="s">
        <v>13</v>
      </c>
      <c r="C1" s="32" t="s">
        <v>15</v>
      </c>
      <c r="D1" s="32" t="s">
        <v>12</v>
      </c>
      <c r="E1" s="32" t="s">
        <v>16</v>
      </c>
      <c r="F1" s="32" t="s">
        <v>13</v>
      </c>
      <c r="G1" s="32" t="s">
        <v>20</v>
      </c>
      <c r="H1" s="32" t="s">
        <v>21</v>
      </c>
      <c r="I1" s="32" t="s">
        <v>37</v>
      </c>
    </row>
    <row r="2" spans="1:9" x14ac:dyDescent="0.25">
      <c r="A2" s="5">
        <v>41848.685613425929</v>
      </c>
      <c r="B2" s="28">
        <v>411</v>
      </c>
      <c r="C2" s="28" t="str">
        <f>PROPER(TEXT(A2,"jjjj"))</f>
        <v>Lundi</v>
      </c>
      <c r="D2" s="28" t="str">
        <f>TEXT(A2,"jj""/""mm")</f>
        <v>28/07</v>
      </c>
      <c r="E2" s="29">
        <f>IF(A2="","",A2-INT(A2))</f>
        <v>0.68561342592875008</v>
      </c>
      <c r="F2" s="30">
        <f>TIME(,,B2)</f>
        <v>4.7569444444444447E-3</v>
      </c>
      <c r="G2" s="31">
        <f>IF(OR(FLOOR(HOUR(E2)*60+MINUTE(E2),INFOS!$B$2)/60&lt;INFOS!$B$5,AND(INFOS!$C$5&gt;0,FLOOR(HOUR(E2)*60+MINUTE(E2),INFOS!$B$2)/60&gt;=INFOS!$C$5)),"",TIME(,FLOOR(HOUR(E2)*60+MINUTE(E2),INFOS!$B$2),))</f>
        <v>0.66666666666666663</v>
      </c>
      <c r="H2" s="31" t="str">
        <f>IF(ISNA(MATCH(INT(A2),Calcul!$I$3:$I$15,0)),INDEX(INFOS!$B$7:$B$14,WEEKDAY(A2,2)),INFOS!$B$14)</f>
        <v>Jours Ouvrés</v>
      </c>
      <c r="I2" s="28" t="str">
        <f>IF(ROW(A1)&lt;=COUNTA(Sens1!A:A)-6,INFOS!$H$2&amp;" vers "&amp;INFOS!$I$2,INFOS!$H$3&amp;" vers "&amp;INFOS!$I$3)</f>
        <v>A10 vers Rue G. Eiffel</v>
      </c>
    </row>
    <row r="3" spans="1:9" x14ac:dyDescent="0.25">
      <c r="A3" s="5">
        <v>41848.689236111109</v>
      </c>
      <c r="B3" s="28">
        <v>419</v>
      </c>
      <c r="C3" s="28" t="str">
        <f t="shared" ref="C3:C66" si="0">PROPER(TEXT(A3,"jjjj"))</f>
        <v>Lundi</v>
      </c>
      <c r="D3" s="28" t="str">
        <f t="shared" ref="D3:D66" si="1">TEXT(A3,"jj""/""mm")</f>
        <v>28/07</v>
      </c>
      <c r="E3" s="29">
        <f t="shared" ref="E3:E66" si="2">IF(A3="","",A3-INT(A3))</f>
        <v>0.68923611110949423</v>
      </c>
      <c r="F3" s="30">
        <f t="shared" ref="F3:F66" si="3">TIME(,,B3)</f>
        <v>4.8495370370370368E-3</v>
      </c>
      <c r="G3" s="31">
        <f>IF(OR(FLOOR(HOUR(E3)*60+MINUTE(E3),INFOS!$B$2)/60&lt;INFOS!$B$5,AND(INFOS!$C$5&gt;0,FLOOR(HOUR(E3)*60+MINUTE(E3),INFOS!$B$2)/60&gt;=INFOS!$C$5)),"",TIME(,FLOOR(HOUR(E3)*60+MINUTE(E3),INFOS!$B$2),))</f>
        <v>0.66666666666666663</v>
      </c>
      <c r="H3" s="31" t="str">
        <f>IF(ISNA(MATCH(INT(A3),Calcul!$I$3:$I$15,0)),INDEX(INFOS!$B$7:$B$14,WEEKDAY(A3,2)),INFOS!$B$14)</f>
        <v>Jours Ouvrés</v>
      </c>
      <c r="I3" s="28" t="str">
        <f>IF(ROW(A2)&lt;=COUNTA(Sens1!A:A)-6,INFOS!$H$2&amp;" vers "&amp;INFOS!$I$2,INFOS!$H$3&amp;" vers "&amp;INFOS!$I$3)</f>
        <v>A10 vers Rue G. Eiffel</v>
      </c>
    </row>
    <row r="4" spans="1:9" x14ac:dyDescent="0.25">
      <c r="A4" s="5">
        <v>41848.692731481482</v>
      </c>
      <c r="B4" s="28">
        <v>423</v>
      </c>
      <c r="C4" s="28" t="str">
        <f t="shared" si="0"/>
        <v>Lundi</v>
      </c>
      <c r="D4" s="28" t="str">
        <f t="shared" si="1"/>
        <v>28/07</v>
      </c>
      <c r="E4" s="29">
        <f t="shared" si="2"/>
        <v>0.692731481482042</v>
      </c>
      <c r="F4" s="30">
        <f t="shared" si="3"/>
        <v>4.8958333333333328E-3</v>
      </c>
      <c r="G4" s="31">
        <f>IF(OR(FLOOR(HOUR(E4)*60+MINUTE(E4),INFOS!$B$2)/60&lt;INFOS!$B$5,AND(INFOS!$C$5&gt;0,FLOOR(HOUR(E4)*60+MINUTE(E4),INFOS!$B$2)/60&gt;=INFOS!$C$5)),"",TIME(,FLOOR(HOUR(E4)*60+MINUTE(E4),INFOS!$B$2),))</f>
        <v>0.66666666666666663</v>
      </c>
      <c r="H4" s="31" t="str">
        <f>IF(ISNA(MATCH(INT(A4),Calcul!$I$3:$I$15,0)),INDEX(INFOS!$B$7:$B$14,WEEKDAY(A4,2)),INFOS!$B$14)</f>
        <v>Jours Ouvrés</v>
      </c>
      <c r="I4" s="28" t="str">
        <f>IF(ROW(A3)&lt;=COUNTA(Sens1!A:A)-6,INFOS!$H$2&amp;" vers "&amp;INFOS!$I$2,INFOS!$H$3&amp;" vers "&amp;INFOS!$I$3)</f>
        <v>A10 vers Rue G. Eiffel</v>
      </c>
    </row>
    <row r="5" spans="1:9" x14ac:dyDescent="0.25">
      <c r="A5" s="5">
        <v>41848.696226851855</v>
      </c>
      <c r="B5" s="28">
        <v>349</v>
      </c>
      <c r="C5" s="28" t="str">
        <f t="shared" si="0"/>
        <v>Lundi</v>
      </c>
      <c r="D5" s="28" t="str">
        <f t="shared" si="1"/>
        <v>28/07</v>
      </c>
      <c r="E5" s="29">
        <f t="shared" si="2"/>
        <v>0.69622685185458977</v>
      </c>
      <c r="F5" s="30">
        <f t="shared" si="3"/>
        <v>4.0393518518518521E-3</v>
      </c>
      <c r="G5" s="31">
        <f>IF(OR(FLOOR(HOUR(E5)*60+MINUTE(E5),INFOS!$B$2)/60&lt;INFOS!$B$5,AND(INFOS!$C$5&gt;0,FLOOR(HOUR(E5)*60+MINUTE(E5),INFOS!$B$2)/60&gt;=INFOS!$C$5)),"",TIME(,FLOOR(HOUR(E5)*60+MINUTE(E5),INFOS!$B$2),))</f>
        <v>0.66666666666666663</v>
      </c>
      <c r="H5" s="31" t="str">
        <f>IF(ISNA(MATCH(INT(A5),Calcul!$I$3:$I$15,0)),INDEX(INFOS!$B$7:$B$14,WEEKDAY(A5,2)),INFOS!$B$14)</f>
        <v>Jours Ouvrés</v>
      </c>
      <c r="I5" s="28" t="str">
        <f>IF(ROW(A4)&lt;=COUNTA(Sens1!A:A)-6,INFOS!$H$2&amp;" vers "&amp;INFOS!$I$2,INFOS!$H$3&amp;" vers "&amp;INFOS!$I$3)</f>
        <v>A10 vers Rue G. Eiffel</v>
      </c>
    </row>
    <row r="6" spans="1:9" x14ac:dyDescent="0.25">
      <c r="A6" s="5">
        <v>41848.699699074074</v>
      </c>
      <c r="B6" s="28">
        <v>345</v>
      </c>
      <c r="C6" s="28" t="str">
        <f t="shared" si="0"/>
        <v>Lundi</v>
      </c>
      <c r="D6" s="28" t="str">
        <f t="shared" si="1"/>
        <v>28/07</v>
      </c>
      <c r="E6" s="29">
        <f t="shared" si="2"/>
        <v>0.69969907407357823</v>
      </c>
      <c r="F6" s="30">
        <f t="shared" si="3"/>
        <v>3.9930555555555561E-3</v>
      </c>
      <c r="G6" s="31">
        <f>IF(OR(FLOOR(HOUR(E6)*60+MINUTE(E6),INFOS!$B$2)/60&lt;INFOS!$B$5,AND(INFOS!$C$5&gt;0,FLOOR(HOUR(E6)*60+MINUTE(E6),INFOS!$B$2)/60&gt;=INFOS!$C$5)),"",TIME(,FLOOR(HOUR(E6)*60+MINUTE(E6),INFOS!$B$2),))</f>
        <v>0.66666666666666663</v>
      </c>
      <c r="H6" s="31" t="str">
        <f>IF(ISNA(MATCH(INT(A6),Calcul!$I$3:$I$15,0)),INDEX(INFOS!$B$7:$B$14,WEEKDAY(A6,2)),INFOS!$B$14)</f>
        <v>Jours Ouvrés</v>
      </c>
      <c r="I6" s="28" t="str">
        <f>IF(ROW(A5)&lt;=COUNTA(Sens1!A:A)-6,INFOS!$H$2&amp;" vers "&amp;INFOS!$I$2,INFOS!$H$3&amp;" vers "&amp;INFOS!$I$3)</f>
        <v>A10 vers Rue G. Eiffel</v>
      </c>
    </row>
    <row r="7" spans="1:9" x14ac:dyDescent="0.25">
      <c r="A7" s="5">
        <v>41848.703263888892</v>
      </c>
      <c r="B7" s="28">
        <v>366</v>
      </c>
      <c r="C7" s="28" t="str">
        <f t="shared" si="0"/>
        <v>Lundi</v>
      </c>
      <c r="D7" s="28" t="str">
        <f t="shared" si="1"/>
        <v>28/07</v>
      </c>
      <c r="E7" s="29">
        <f t="shared" si="2"/>
        <v>0.703263888892252</v>
      </c>
      <c r="F7" s="30">
        <f t="shared" si="3"/>
        <v>4.2361111111111106E-3</v>
      </c>
      <c r="G7" s="31">
        <f>IF(OR(FLOOR(HOUR(E7)*60+MINUTE(E7),INFOS!$B$2)/60&lt;INFOS!$B$5,AND(INFOS!$C$5&gt;0,FLOOR(HOUR(E7)*60+MINUTE(E7),INFOS!$B$2)/60&gt;=INFOS!$C$5)),"",TIME(,FLOOR(HOUR(E7)*60+MINUTE(E7),INFOS!$B$2),))</f>
        <v>0.66666666666666663</v>
      </c>
      <c r="H7" s="31" t="str">
        <f>IF(ISNA(MATCH(INT(A7),Calcul!$I$3:$I$15,0)),INDEX(INFOS!$B$7:$B$14,WEEKDAY(A7,2)),INFOS!$B$14)</f>
        <v>Jours Ouvrés</v>
      </c>
      <c r="I7" s="28" t="str">
        <f>IF(ROW(A6)&lt;=COUNTA(Sens1!A:A)-6,INFOS!$H$2&amp;" vers "&amp;INFOS!$I$2,INFOS!$H$3&amp;" vers "&amp;INFOS!$I$3)</f>
        <v>A10 vers Rue G. Eiffel</v>
      </c>
    </row>
    <row r="8" spans="1:9" x14ac:dyDescent="0.25">
      <c r="A8" s="5">
        <v>41848.706793981481</v>
      </c>
      <c r="B8" s="28">
        <v>391</v>
      </c>
      <c r="C8" s="28" t="str">
        <f t="shared" si="0"/>
        <v>Lundi</v>
      </c>
      <c r="D8" s="28" t="str">
        <f t="shared" si="1"/>
        <v>28/07</v>
      </c>
      <c r="E8" s="29">
        <f t="shared" si="2"/>
        <v>0.70679398148058681</v>
      </c>
      <c r="F8" s="30">
        <f t="shared" si="3"/>
        <v>4.5254629629629629E-3</v>
      </c>
      <c r="G8" s="31">
        <f>IF(OR(FLOOR(HOUR(E8)*60+MINUTE(E8),INFOS!$B$2)/60&lt;INFOS!$B$5,AND(INFOS!$C$5&gt;0,FLOOR(HOUR(E8)*60+MINUTE(E8),INFOS!$B$2)/60&gt;=INFOS!$C$5)),"",TIME(,FLOOR(HOUR(E8)*60+MINUTE(E8),INFOS!$B$2),))</f>
        <v>0.66666666666666663</v>
      </c>
      <c r="H8" s="31" t="str">
        <f>IF(ISNA(MATCH(INT(A8),Calcul!$I$3:$I$15,0)),INDEX(INFOS!$B$7:$B$14,WEEKDAY(A8,2)),INFOS!$B$14)</f>
        <v>Jours Ouvrés</v>
      </c>
      <c r="I8" s="28" t="str">
        <f>IF(ROW(A7)&lt;=COUNTA(Sens1!A:A)-6,INFOS!$H$2&amp;" vers "&amp;INFOS!$I$2,INFOS!$H$3&amp;" vers "&amp;INFOS!$I$3)</f>
        <v>A10 vers Rue G. Eiffel</v>
      </c>
    </row>
    <row r="9" spans="1:9" x14ac:dyDescent="0.25">
      <c r="A9" s="5">
        <v>41848.710300925923</v>
      </c>
      <c r="B9" s="28">
        <v>426</v>
      </c>
      <c r="C9" s="28" t="str">
        <f t="shared" si="0"/>
        <v>Lundi</v>
      </c>
      <c r="D9" s="28" t="str">
        <f t="shared" si="1"/>
        <v>28/07</v>
      </c>
      <c r="E9" s="29">
        <f t="shared" si="2"/>
        <v>0.71030092592263827</v>
      </c>
      <c r="F9" s="30">
        <f t="shared" si="3"/>
        <v>4.9305555555555552E-3</v>
      </c>
      <c r="G9" s="31">
        <f>IF(OR(FLOOR(HOUR(E9)*60+MINUTE(E9),INFOS!$B$2)/60&lt;INFOS!$B$5,AND(INFOS!$C$5&gt;0,FLOOR(HOUR(E9)*60+MINUTE(E9),INFOS!$B$2)/60&gt;=INFOS!$C$5)),"",TIME(,FLOOR(HOUR(E9)*60+MINUTE(E9),INFOS!$B$2),))</f>
        <v>0.66666666666666663</v>
      </c>
      <c r="H9" s="31" t="str">
        <f>IF(ISNA(MATCH(INT(A9),Calcul!$I$3:$I$15,0)),INDEX(INFOS!$B$7:$B$14,WEEKDAY(A9,2)),INFOS!$B$14)</f>
        <v>Jours Ouvrés</v>
      </c>
      <c r="I9" s="28" t="str">
        <f>IF(ROW(A8)&lt;=COUNTA(Sens1!A:A)-6,INFOS!$H$2&amp;" vers "&amp;INFOS!$I$2,INFOS!$H$3&amp;" vers "&amp;INFOS!$I$3)</f>
        <v>A10 vers Rue G. Eiffel</v>
      </c>
    </row>
    <row r="10" spans="1:9" x14ac:dyDescent="0.25">
      <c r="A10" s="5">
        <v>41848.714050925926</v>
      </c>
      <c r="B10" s="28">
        <v>400</v>
      </c>
      <c r="C10" s="28" t="str">
        <f t="shared" si="0"/>
        <v>Lundi</v>
      </c>
      <c r="D10" s="28" t="str">
        <f t="shared" si="1"/>
        <v>28/07</v>
      </c>
      <c r="E10" s="29">
        <f t="shared" si="2"/>
        <v>0.71405092592613073</v>
      </c>
      <c r="F10" s="30">
        <f t="shared" si="3"/>
        <v>4.6296296296296302E-3</v>
      </c>
      <c r="G10" s="31">
        <f>IF(OR(FLOOR(HOUR(E10)*60+MINUTE(E10),INFOS!$B$2)/60&lt;INFOS!$B$5,AND(INFOS!$C$5&gt;0,FLOOR(HOUR(E10)*60+MINUTE(E10),INFOS!$B$2)/60&gt;=INFOS!$C$5)),"",TIME(,FLOOR(HOUR(E10)*60+MINUTE(E10),INFOS!$B$2),))</f>
        <v>0.66666666666666663</v>
      </c>
      <c r="H10" s="31" t="str">
        <f>IF(ISNA(MATCH(INT(A10),Calcul!$I$3:$I$15,0)),INDEX(INFOS!$B$7:$B$14,WEEKDAY(A10,2)),INFOS!$B$14)</f>
        <v>Jours Ouvrés</v>
      </c>
      <c r="I10" s="28" t="str">
        <f>IF(ROW(A9)&lt;=COUNTA(Sens1!A:A)-6,INFOS!$H$2&amp;" vers "&amp;INFOS!$I$2,INFOS!$H$3&amp;" vers "&amp;INFOS!$I$3)</f>
        <v>A10 vers Rue G. Eiffel</v>
      </c>
    </row>
    <row r="11" spans="1:9" x14ac:dyDescent="0.25">
      <c r="A11" s="5">
        <v>41848.717650462961</v>
      </c>
      <c r="B11" s="28">
        <v>394</v>
      </c>
      <c r="C11" s="28" t="str">
        <f t="shared" si="0"/>
        <v>Lundi</v>
      </c>
      <c r="D11" s="28" t="str">
        <f t="shared" si="1"/>
        <v>28/07</v>
      </c>
      <c r="E11" s="29">
        <f t="shared" si="2"/>
        <v>0.71765046296059154</v>
      </c>
      <c r="F11" s="30">
        <f t="shared" si="3"/>
        <v>4.5601851851851853E-3</v>
      </c>
      <c r="G11" s="31">
        <f>IF(OR(FLOOR(HOUR(E11)*60+MINUTE(E11),INFOS!$B$2)/60&lt;INFOS!$B$5,AND(INFOS!$C$5&gt;0,FLOOR(HOUR(E11)*60+MINUTE(E11),INFOS!$B$2)/60&gt;=INFOS!$C$5)),"",TIME(,FLOOR(HOUR(E11)*60+MINUTE(E11),INFOS!$B$2),))</f>
        <v>0.66666666666666663</v>
      </c>
      <c r="H11" s="31" t="str">
        <f>IF(ISNA(MATCH(INT(A11),Calcul!$I$3:$I$15,0)),INDEX(INFOS!$B$7:$B$14,WEEKDAY(A11,2)),INFOS!$B$14)</f>
        <v>Jours Ouvrés</v>
      </c>
      <c r="I11" s="28" t="str">
        <f>IF(ROW(A10)&lt;=COUNTA(Sens1!A:A)-6,INFOS!$H$2&amp;" vers "&amp;INFOS!$I$2,INFOS!$H$3&amp;" vers "&amp;INFOS!$I$3)</f>
        <v>A10 vers Rue G. Eiffel</v>
      </c>
    </row>
    <row r="12" spans="1:9" x14ac:dyDescent="0.25">
      <c r="A12" s="5">
        <v>41848.721192129633</v>
      </c>
      <c r="B12" s="28">
        <v>434</v>
      </c>
      <c r="C12" s="28" t="str">
        <f t="shared" si="0"/>
        <v>Lundi</v>
      </c>
      <c r="D12" s="28" t="str">
        <f t="shared" si="1"/>
        <v>28/07</v>
      </c>
      <c r="E12" s="29">
        <f t="shared" si="2"/>
        <v>0.72119212963298196</v>
      </c>
      <c r="F12" s="30">
        <f t="shared" si="3"/>
        <v>5.0231481481481481E-3</v>
      </c>
      <c r="G12" s="31">
        <f>IF(OR(FLOOR(HOUR(E12)*60+MINUTE(E12),INFOS!$B$2)/60&lt;INFOS!$B$5,AND(INFOS!$C$5&gt;0,FLOOR(HOUR(E12)*60+MINUTE(E12),INFOS!$B$2)/60&gt;=INFOS!$C$5)),"",TIME(,FLOOR(HOUR(E12)*60+MINUTE(E12),INFOS!$B$2),))</f>
        <v>0.66666666666666663</v>
      </c>
      <c r="H12" s="31" t="str">
        <f>IF(ISNA(MATCH(INT(A12),Calcul!$I$3:$I$15,0)),INDEX(INFOS!$B$7:$B$14,WEEKDAY(A12,2)),INFOS!$B$14)</f>
        <v>Jours Ouvrés</v>
      </c>
      <c r="I12" s="28" t="str">
        <f>IF(ROW(A11)&lt;=COUNTA(Sens1!A:A)-6,INFOS!$H$2&amp;" vers "&amp;INFOS!$I$2,INFOS!$H$3&amp;" vers "&amp;INFOS!$I$3)</f>
        <v>A10 vers Rue G. Eiffel</v>
      </c>
    </row>
    <row r="13" spans="1:9" x14ac:dyDescent="0.25">
      <c r="A13" s="5">
        <v>41848.724780092591</v>
      </c>
      <c r="B13" s="28">
        <v>402</v>
      </c>
      <c r="C13" s="28" t="str">
        <f t="shared" si="0"/>
        <v>Lundi</v>
      </c>
      <c r="D13" s="28" t="str">
        <f t="shared" si="1"/>
        <v>28/07</v>
      </c>
      <c r="E13" s="29">
        <f t="shared" si="2"/>
        <v>0.72478009259066312</v>
      </c>
      <c r="F13" s="30">
        <f t="shared" si="3"/>
        <v>4.6527777777777774E-3</v>
      </c>
      <c r="G13" s="31">
        <f>IF(OR(FLOOR(HOUR(E13)*60+MINUTE(E13),INFOS!$B$2)/60&lt;INFOS!$B$5,AND(INFOS!$C$5&gt;0,FLOOR(HOUR(E13)*60+MINUTE(E13),INFOS!$B$2)/60&gt;=INFOS!$C$5)),"",TIME(,FLOOR(HOUR(E13)*60+MINUTE(E13),INFOS!$B$2),))</f>
        <v>0.66666666666666663</v>
      </c>
      <c r="H13" s="31" t="str">
        <f>IF(ISNA(MATCH(INT(A13),Calcul!$I$3:$I$15,0)),INDEX(INFOS!$B$7:$B$14,WEEKDAY(A13,2)),INFOS!$B$14)</f>
        <v>Jours Ouvrés</v>
      </c>
      <c r="I13" s="28" t="str">
        <f>IF(ROW(A12)&lt;=COUNTA(Sens1!A:A)-6,INFOS!$H$2&amp;" vers "&amp;INFOS!$I$2,INFOS!$H$3&amp;" vers "&amp;INFOS!$I$3)</f>
        <v>A10 vers Rue G. Eiffel</v>
      </c>
    </row>
    <row r="14" spans="1:9" x14ac:dyDescent="0.25">
      <c r="A14" s="5">
        <v>41848.728368055556</v>
      </c>
      <c r="B14" s="28">
        <v>406</v>
      </c>
      <c r="C14" s="28" t="str">
        <f t="shared" si="0"/>
        <v>Lundi</v>
      </c>
      <c r="D14" s="28" t="str">
        <f t="shared" si="1"/>
        <v>28/07</v>
      </c>
      <c r="E14" s="29">
        <f t="shared" si="2"/>
        <v>0.72836805555562023</v>
      </c>
      <c r="F14" s="30">
        <f t="shared" si="3"/>
        <v>4.6990740740740743E-3</v>
      </c>
      <c r="G14" s="31">
        <f>IF(OR(FLOOR(HOUR(E14)*60+MINUTE(E14),INFOS!$B$2)/60&lt;INFOS!$B$5,AND(INFOS!$C$5&gt;0,FLOOR(HOUR(E14)*60+MINUTE(E14),INFOS!$B$2)/60&gt;=INFOS!$C$5)),"",TIME(,FLOOR(HOUR(E14)*60+MINUTE(E14),INFOS!$B$2),))</f>
        <v>0.66666666666666663</v>
      </c>
      <c r="H14" s="31" t="str">
        <f>IF(ISNA(MATCH(INT(A14),Calcul!$I$3:$I$15,0)),INDEX(INFOS!$B$7:$B$14,WEEKDAY(A14,2)),INFOS!$B$14)</f>
        <v>Jours Ouvrés</v>
      </c>
      <c r="I14" s="28" t="str">
        <f>IF(ROW(A13)&lt;=COUNTA(Sens1!A:A)-6,INFOS!$H$2&amp;" vers "&amp;INFOS!$I$2,INFOS!$H$3&amp;" vers "&amp;INFOS!$I$3)</f>
        <v>A10 vers Rue G. Eiffel</v>
      </c>
    </row>
    <row r="15" spans="1:9" x14ac:dyDescent="0.25">
      <c r="A15" s="5">
        <v>41848.731851851851</v>
      </c>
      <c r="B15" s="28">
        <v>566</v>
      </c>
      <c r="C15" s="28" t="str">
        <f t="shared" si="0"/>
        <v>Lundi</v>
      </c>
      <c r="D15" s="28" t="str">
        <f t="shared" si="1"/>
        <v>28/07</v>
      </c>
      <c r="E15" s="29">
        <f t="shared" si="2"/>
        <v>0.73185185185138835</v>
      </c>
      <c r="F15" s="30">
        <f t="shared" si="3"/>
        <v>6.5509259259259262E-3</v>
      </c>
      <c r="G15" s="31">
        <f>IF(OR(FLOOR(HOUR(E15)*60+MINUTE(E15),INFOS!$B$2)/60&lt;INFOS!$B$5,AND(INFOS!$C$5&gt;0,FLOOR(HOUR(E15)*60+MINUTE(E15),INFOS!$B$2)/60&gt;=INFOS!$C$5)),"",TIME(,FLOOR(HOUR(E15)*60+MINUTE(E15),INFOS!$B$2),))</f>
        <v>0.66666666666666663</v>
      </c>
      <c r="H15" s="31" t="str">
        <f>IF(ISNA(MATCH(INT(A15),Calcul!$I$3:$I$15,0)),INDEX(INFOS!$B$7:$B$14,WEEKDAY(A15,2)),INFOS!$B$14)</f>
        <v>Jours Ouvrés</v>
      </c>
      <c r="I15" s="28" t="str">
        <f>IF(ROW(A14)&lt;=COUNTA(Sens1!A:A)-6,INFOS!$H$2&amp;" vers "&amp;INFOS!$I$2,INFOS!$H$3&amp;" vers "&amp;INFOS!$I$3)</f>
        <v>A10 vers Rue G. Eiffel</v>
      </c>
    </row>
    <row r="16" spans="1:9" x14ac:dyDescent="0.25">
      <c r="A16" s="5">
        <v>41848.735717592594</v>
      </c>
      <c r="B16" s="28">
        <v>526</v>
      </c>
      <c r="C16" s="28" t="str">
        <f t="shared" si="0"/>
        <v>Lundi</v>
      </c>
      <c r="D16" s="28" t="str">
        <f t="shared" si="1"/>
        <v>28/07</v>
      </c>
      <c r="E16" s="29">
        <f t="shared" si="2"/>
        <v>0.7357175925935735</v>
      </c>
      <c r="F16" s="30">
        <f t="shared" si="3"/>
        <v>6.0879629629629643E-3</v>
      </c>
      <c r="G16" s="31">
        <f>IF(OR(FLOOR(HOUR(E16)*60+MINUTE(E16),INFOS!$B$2)/60&lt;INFOS!$B$5,AND(INFOS!$C$5&gt;0,FLOOR(HOUR(E16)*60+MINUTE(E16),INFOS!$B$2)/60&gt;=INFOS!$C$5)),"",TIME(,FLOOR(HOUR(E16)*60+MINUTE(E16),INFOS!$B$2),))</f>
        <v>0.66666666666666663</v>
      </c>
      <c r="H16" s="31" t="str">
        <f>IF(ISNA(MATCH(INT(A16),Calcul!$I$3:$I$15,0)),INDEX(INFOS!$B$7:$B$14,WEEKDAY(A16,2)),INFOS!$B$14)</f>
        <v>Jours Ouvrés</v>
      </c>
      <c r="I16" s="28" t="str">
        <f>IF(ROW(A15)&lt;=COUNTA(Sens1!A:A)-6,INFOS!$H$2&amp;" vers "&amp;INFOS!$I$2,INFOS!$H$3&amp;" vers "&amp;INFOS!$I$3)</f>
        <v>A10 vers Rue G. Eiffel</v>
      </c>
    </row>
    <row r="17" spans="1:9" x14ac:dyDescent="0.25">
      <c r="A17" s="5">
        <v>41848.739340277774</v>
      </c>
      <c r="B17" s="28">
        <v>423</v>
      </c>
      <c r="C17" s="28" t="str">
        <f t="shared" si="0"/>
        <v>Lundi</v>
      </c>
      <c r="D17" s="28" t="str">
        <f t="shared" si="1"/>
        <v>28/07</v>
      </c>
      <c r="E17" s="29">
        <f t="shared" si="2"/>
        <v>0.73934027777431766</v>
      </c>
      <c r="F17" s="30">
        <f t="shared" si="3"/>
        <v>4.8958333333333328E-3</v>
      </c>
      <c r="G17" s="31">
        <f>IF(OR(FLOOR(HOUR(E17)*60+MINUTE(E17),INFOS!$B$2)/60&lt;INFOS!$B$5,AND(INFOS!$C$5&gt;0,FLOOR(HOUR(E17)*60+MINUTE(E17),INFOS!$B$2)/60&gt;=INFOS!$C$5)),"",TIME(,FLOOR(HOUR(E17)*60+MINUTE(E17),INFOS!$B$2),))</f>
        <v>0.66666666666666663</v>
      </c>
      <c r="H17" s="31" t="str">
        <f>IF(ISNA(MATCH(INT(A17),Calcul!$I$3:$I$15,0)),INDEX(INFOS!$B$7:$B$14,WEEKDAY(A17,2)),INFOS!$B$14)</f>
        <v>Jours Ouvrés</v>
      </c>
      <c r="I17" s="28" t="str">
        <f>IF(ROW(A16)&lt;=COUNTA(Sens1!A:A)-6,INFOS!$H$2&amp;" vers "&amp;INFOS!$I$2,INFOS!$H$3&amp;" vers "&amp;INFOS!$I$3)</f>
        <v>A10 vers Rue G. Eiffel</v>
      </c>
    </row>
    <row r="18" spans="1:9" x14ac:dyDescent="0.25">
      <c r="A18" s="5">
        <v>41848.742847222224</v>
      </c>
      <c r="B18" s="28">
        <v>407</v>
      </c>
      <c r="C18" s="28" t="str">
        <f t="shared" si="0"/>
        <v>Lundi</v>
      </c>
      <c r="D18" s="28" t="str">
        <f t="shared" si="1"/>
        <v>28/07</v>
      </c>
      <c r="E18" s="29">
        <f t="shared" si="2"/>
        <v>0.74284722222364508</v>
      </c>
      <c r="F18" s="30">
        <f t="shared" si="3"/>
        <v>4.7106481481481478E-3</v>
      </c>
      <c r="G18" s="31">
        <f>IF(OR(FLOOR(HOUR(E18)*60+MINUTE(E18),INFOS!$B$2)/60&lt;INFOS!$B$5,AND(INFOS!$C$5&gt;0,FLOOR(HOUR(E18)*60+MINUTE(E18),INFOS!$B$2)/60&gt;=INFOS!$C$5)),"",TIME(,FLOOR(HOUR(E18)*60+MINUTE(E18),INFOS!$B$2),))</f>
        <v>0.66666666666666663</v>
      </c>
      <c r="H18" s="31" t="str">
        <f>IF(ISNA(MATCH(INT(A18),Calcul!$I$3:$I$15,0)),INDEX(INFOS!$B$7:$B$14,WEEKDAY(A18,2)),INFOS!$B$14)</f>
        <v>Jours Ouvrés</v>
      </c>
      <c r="I18" s="28" t="str">
        <f>IF(ROW(A17)&lt;=COUNTA(Sens1!A:A)-6,INFOS!$H$2&amp;" vers "&amp;INFOS!$I$2,INFOS!$H$3&amp;" vers "&amp;INFOS!$I$3)</f>
        <v>A10 vers Rue G. Eiffel</v>
      </c>
    </row>
    <row r="19" spans="1:9" x14ac:dyDescent="0.25">
      <c r="A19" s="5">
        <v>41848.746365740742</v>
      </c>
      <c r="B19" s="28">
        <v>389</v>
      </c>
      <c r="C19" s="28" t="str">
        <f t="shared" si="0"/>
        <v>Lundi</v>
      </c>
      <c r="D19" s="28" t="str">
        <f t="shared" si="1"/>
        <v>28/07</v>
      </c>
      <c r="E19" s="29">
        <f t="shared" si="2"/>
        <v>0.74636574074247619</v>
      </c>
      <c r="F19" s="30">
        <f t="shared" si="3"/>
        <v>4.5023148148148149E-3</v>
      </c>
      <c r="G19" s="31">
        <f>IF(OR(FLOOR(HOUR(E19)*60+MINUTE(E19),INFOS!$B$2)/60&lt;INFOS!$B$5,AND(INFOS!$C$5&gt;0,FLOOR(HOUR(E19)*60+MINUTE(E19),INFOS!$B$2)/60&gt;=INFOS!$C$5)),"",TIME(,FLOOR(HOUR(E19)*60+MINUTE(E19),INFOS!$B$2),))</f>
        <v>0.66666666666666663</v>
      </c>
      <c r="H19" s="31" t="str">
        <f>IF(ISNA(MATCH(INT(A19),Calcul!$I$3:$I$15,0)),INDEX(INFOS!$B$7:$B$14,WEEKDAY(A19,2)),INFOS!$B$14)</f>
        <v>Jours Ouvrés</v>
      </c>
      <c r="I19" s="28" t="str">
        <f>IF(ROW(A18)&lt;=COUNTA(Sens1!A:A)-6,INFOS!$H$2&amp;" vers "&amp;INFOS!$I$2,INFOS!$H$3&amp;" vers "&amp;INFOS!$I$3)</f>
        <v>A10 vers Rue G. Eiffel</v>
      </c>
    </row>
    <row r="20" spans="1:9" x14ac:dyDescent="0.25">
      <c r="A20" s="5">
        <v>41848.750011574077</v>
      </c>
      <c r="B20" s="28">
        <v>388</v>
      </c>
      <c r="C20" s="28" t="str">
        <f t="shared" si="0"/>
        <v>Lundi</v>
      </c>
      <c r="D20" s="28" t="str">
        <f t="shared" si="1"/>
        <v>28/07</v>
      </c>
      <c r="E20" s="29">
        <f t="shared" si="2"/>
        <v>0.75001157407677965</v>
      </c>
      <c r="F20" s="30">
        <f t="shared" si="3"/>
        <v>4.4907407407407405E-3</v>
      </c>
      <c r="G20" s="31">
        <f>IF(OR(FLOOR(HOUR(E20)*60+MINUTE(E20),INFOS!$B$2)/60&lt;INFOS!$B$5,AND(INFOS!$C$5&gt;0,FLOOR(HOUR(E20)*60+MINUTE(E20),INFOS!$B$2)/60&gt;=INFOS!$C$5)),"",TIME(,FLOOR(HOUR(E20)*60+MINUTE(E20),INFOS!$B$2),))</f>
        <v>0.75</v>
      </c>
      <c r="H20" s="31" t="str">
        <f>IF(ISNA(MATCH(INT(A20),Calcul!$I$3:$I$15,0)),INDEX(INFOS!$B$7:$B$14,WEEKDAY(A20,2)),INFOS!$B$14)</f>
        <v>Jours Ouvrés</v>
      </c>
      <c r="I20" s="28" t="str">
        <f>IF(ROW(A19)&lt;=COUNTA(Sens1!A:A)-6,INFOS!$H$2&amp;" vers "&amp;INFOS!$I$2,INFOS!$H$3&amp;" vers "&amp;INFOS!$I$3)</f>
        <v>A10 vers Rue G. Eiffel</v>
      </c>
    </row>
    <row r="21" spans="1:9" x14ac:dyDescent="0.25">
      <c r="A21" s="5">
        <v>41848.753576388888</v>
      </c>
      <c r="B21" s="28">
        <v>429</v>
      </c>
      <c r="C21" s="28" t="str">
        <f t="shared" si="0"/>
        <v>Lundi</v>
      </c>
      <c r="D21" s="28" t="str">
        <f t="shared" si="1"/>
        <v>28/07</v>
      </c>
      <c r="E21" s="29">
        <f t="shared" si="2"/>
        <v>0.75357638888817746</v>
      </c>
      <c r="F21" s="30">
        <f t="shared" si="3"/>
        <v>4.9652777777777777E-3</v>
      </c>
      <c r="G21" s="31">
        <f>IF(OR(FLOOR(HOUR(E21)*60+MINUTE(E21),INFOS!$B$2)/60&lt;INFOS!$B$5,AND(INFOS!$C$5&gt;0,FLOOR(HOUR(E21)*60+MINUTE(E21),INFOS!$B$2)/60&gt;=INFOS!$C$5)),"",TIME(,FLOOR(HOUR(E21)*60+MINUTE(E21),INFOS!$B$2),))</f>
        <v>0.75</v>
      </c>
      <c r="H21" s="31" t="str">
        <f>IF(ISNA(MATCH(INT(A21),Calcul!$I$3:$I$15,0)),INDEX(INFOS!$B$7:$B$14,WEEKDAY(A21,2)),INFOS!$B$14)</f>
        <v>Jours Ouvrés</v>
      </c>
      <c r="I21" s="28" t="str">
        <f>IF(ROW(A20)&lt;=COUNTA(Sens1!A:A)-6,INFOS!$H$2&amp;" vers "&amp;INFOS!$I$2,INFOS!$H$3&amp;" vers "&amp;INFOS!$I$3)</f>
        <v>A10 vers Rue G. Eiffel</v>
      </c>
    </row>
    <row r="22" spans="1:9" x14ac:dyDescent="0.25">
      <c r="A22" s="5">
        <v>41848.757118055553</v>
      </c>
      <c r="B22" s="28">
        <v>433</v>
      </c>
      <c r="C22" s="28" t="str">
        <f t="shared" si="0"/>
        <v>Lundi</v>
      </c>
      <c r="D22" s="28" t="str">
        <f t="shared" si="1"/>
        <v>28/07</v>
      </c>
      <c r="E22" s="29">
        <f t="shared" si="2"/>
        <v>0.75711805555329192</v>
      </c>
      <c r="F22" s="30">
        <f t="shared" si="3"/>
        <v>5.0115740740740737E-3</v>
      </c>
      <c r="G22" s="31">
        <f>IF(OR(FLOOR(HOUR(E22)*60+MINUTE(E22),INFOS!$B$2)/60&lt;INFOS!$B$5,AND(INFOS!$C$5&gt;0,FLOOR(HOUR(E22)*60+MINUTE(E22),INFOS!$B$2)/60&gt;=INFOS!$C$5)),"",TIME(,FLOOR(HOUR(E22)*60+MINUTE(E22),INFOS!$B$2),))</f>
        <v>0.75</v>
      </c>
      <c r="H22" s="31" t="str">
        <f>IF(ISNA(MATCH(INT(A22),Calcul!$I$3:$I$15,0)),INDEX(INFOS!$B$7:$B$14,WEEKDAY(A22,2)),INFOS!$B$14)</f>
        <v>Jours Ouvrés</v>
      </c>
      <c r="I22" s="28" t="str">
        <f>IF(ROW(A21)&lt;=COUNTA(Sens1!A:A)-6,INFOS!$H$2&amp;" vers "&amp;INFOS!$I$2,INFOS!$H$3&amp;" vers "&amp;INFOS!$I$3)</f>
        <v>A10 vers Rue G. Eiffel</v>
      </c>
    </row>
    <row r="23" spans="1:9" x14ac:dyDescent="0.25">
      <c r="A23" s="5">
        <v>41848.760694444441</v>
      </c>
      <c r="B23" s="28">
        <v>447</v>
      </c>
      <c r="C23" s="28" t="str">
        <f t="shared" si="0"/>
        <v>Lundi</v>
      </c>
      <c r="D23" s="28" t="str">
        <f t="shared" si="1"/>
        <v>28/07</v>
      </c>
      <c r="E23" s="29">
        <f t="shared" si="2"/>
        <v>0.76069444444146939</v>
      </c>
      <c r="F23" s="30">
        <f t="shared" si="3"/>
        <v>5.1736111111111115E-3</v>
      </c>
      <c r="G23" s="31">
        <f>IF(OR(FLOOR(HOUR(E23)*60+MINUTE(E23),INFOS!$B$2)/60&lt;INFOS!$B$5,AND(INFOS!$C$5&gt;0,FLOOR(HOUR(E23)*60+MINUTE(E23),INFOS!$B$2)/60&gt;=INFOS!$C$5)),"",TIME(,FLOOR(HOUR(E23)*60+MINUTE(E23),INFOS!$B$2),))</f>
        <v>0.75</v>
      </c>
      <c r="H23" s="31" t="str">
        <f>IF(ISNA(MATCH(INT(A23),Calcul!$I$3:$I$15,0)),INDEX(INFOS!$B$7:$B$14,WEEKDAY(A23,2)),INFOS!$B$14)</f>
        <v>Jours Ouvrés</v>
      </c>
      <c r="I23" s="28" t="str">
        <f>IF(ROW(A22)&lt;=COUNTA(Sens1!A:A)-6,INFOS!$H$2&amp;" vers "&amp;INFOS!$I$2,INFOS!$H$3&amp;" vers "&amp;INFOS!$I$3)</f>
        <v>A10 vers Rue G. Eiffel</v>
      </c>
    </row>
    <row r="24" spans="1:9" x14ac:dyDescent="0.25">
      <c r="A24" s="5">
        <v>41848.764270833337</v>
      </c>
      <c r="B24" s="28">
        <v>443</v>
      </c>
      <c r="C24" s="28" t="str">
        <f t="shared" si="0"/>
        <v>Lundi</v>
      </c>
      <c r="D24" s="28" t="str">
        <f t="shared" si="1"/>
        <v>28/07</v>
      </c>
      <c r="E24" s="29">
        <f t="shared" si="2"/>
        <v>0.76427083333692281</v>
      </c>
      <c r="F24" s="30">
        <f t="shared" si="3"/>
        <v>5.1273148148148146E-3</v>
      </c>
      <c r="G24" s="31">
        <f>IF(OR(FLOOR(HOUR(E24)*60+MINUTE(E24),INFOS!$B$2)/60&lt;INFOS!$B$5,AND(INFOS!$C$5&gt;0,FLOOR(HOUR(E24)*60+MINUTE(E24),INFOS!$B$2)/60&gt;=INFOS!$C$5)),"",TIME(,FLOOR(HOUR(E24)*60+MINUTE(E24),INFOS!$B$2),))</f>
        <v>0.75</v>
      </c>
      <c r="H24" s="31" t="str">
        <f>IF(ISNA(MATCH(INT(A24),Calcul!$I$3:$I$15,0)),INDEX(INFOS!$B$7:$B$14,WEEKDAY(A24,2)),INFOS!$B$14)</f>
        <v>Jours Ouvrés</v>
      </c>
      <c r="I24" s="28" t="str">
        <f>IF(ROW(A23)&lt;=COUNTA(Sens1!A:A)-6,INFOS!$H$2&amp;" vers "&amp;INFOS!$I$2,INFOS!$H$3&amp;" vers "&amp;INFOS!$I$3)</f>
        <v>A10 vers Rue G. Eiffel</v>
      </c>
    </row>
    <row r="25" spans="1:9" x14ac:dyDescent="0.25">
      <c r="A25" s="5">
        <v>41848.767824074072</v>
      </c>
      <c r="B25" s="28">
        <v>387</v>
      </c>
      <c r="C25" s="28" t="str">
        <f t="shared" si="0"/>
        <v>Lundi</v>
      </c>
      <c r="D25" s="28" t="str">
        <f t="shared" si="1"/>
        <v>28/07</v>
      </c>
      <c r="E25" s="29">
        <f t="shared" si="2"/>
        <v>0.76782407407154096</v>
      </c>
      <c r="F25" s="30">
        <f t="shared" si="3"/>
        <v>4.4791666666666669E-3</v>
      </c>
      <c r="G25" s="31">
        <f>IF(OR(FLOOR(HOUR(E25)*60+MINUTE(E25),INFOS!$B$2)/60&lt;INFOS!$B$5,AND(INFOS!$C$5&gt;0,FLOOR(HOUR(E25)*60+MINUTE(E25),INFOS!$B$2)/60&gt;=INFOS!$C$5)),"",TIME(,FLOOR(HOUR(E25)*60+MINUTE(E25),INFOS!$B$2),))</f>
        <v>0.75</v>
      </c>
      <c r="H25" s="31" t="str">
        <f>IF(ISNA(MATCH(INT(A25),Calcul!$I$3:$I$15,0)),INDEX(INFOS!$B$7:$B$14,WEEKDAY(A25,2)),INFOS!$B$14)</f>
        <v>Jours Ouvrés</v>
      </c>
      <c r="I25" s="28" t="str">
        <f>IF(ROW(A24)&lt;=COUNTA(Sens1!A:A)-6,INFOS!$H$2&amp;" vers "&amp;INFOS!$I$2,INFOS!$H$3&amp;" vers "&amp;INFOS!$I$3)</f>
        <v>A10 vers Rue G. Eiffel</v>
      </c>
    </row>
    <row r="26" spans="1:9" x14ac:dyDescent="0.25">
      <c r="A26" s="5">
        <v>41848.771423611113</v>
      </c>
      <c r="B26" s="28">
        <v>445</v>
      </c>
      <c r="C26" s="28" t="str">
        <f t="shared" si="0"/>
        <v>Lundi</v>
      </c>
      <c r="D26" s="28" t="str">
        <f t="shared" si="1"/>
        <v>28/07</v>
      </c>
      <c r="E26" s="29">
        <f t="shared" si="2"/>
        <v>0.77142361111327773</v>
      </c>
      <c r="F26" s="30">
        <f t="shared" si="3"/>
        <v>5.1504629629629635E-3</v>
      </c>
      <c r="G26" s="31">
        <f>IF(OR(FLOOR(HOUR(E26)*60+MINUTE(E26),INFOS!$B$2)/60&lt;INFOS!$B$5,AND(INFOS!$C$5&gt;0,FLOOR(HOUR(E26)*60+MINUTE(E26),INFOS!$B$2)/60&gt;=INFOS!$C$5)),"",TIME(,FLOOR(HOUR(E26)*60+MINUTE(E26),INFOS!$B$2),))</f>
        <v>0.75</v>
      </c>
      <c r="H26" s="31" t="str">
        <f>IF(ISNA(MATCH(INT(A26),Calcul!$I$3:$I$15,0)),INDEX(INFOS!$B$7:$B$14,WEEKDAY(A26,2)),INFOS!$B$14)</f>
        <v>Jours Ouvrés</v>
      </c>
      <c r="I26" s="28" t="str">
        <f>IF(ROW(A25)&lt;=COUNTA(Sens1!A:A)-6,INFOS!$H$2&amp;" vers "&amp;INFOS!$I$2,INFOS!$H$3&amp;" vers "&amp;INFOS!$I$3)</f>
        <v>A10 vers Rue G. Eiffel</v>
      </c>
    </row>
    <row r="27" spans="1:9" x14ac:dyDescent="0.25">
      <c r="A27" s="5">
        <v>41848.775300925925</v>
      </c>
      <c r="B27" s="28">
        <v>449</v>
      </c>
      <c r="C27" s="28" t="str">
        <f t="shared" si="0"/>
        <v>Lundi</v>
      </c>
      <c r="D27" s="28" t="str">
        <f t="shared" si="1"/>
        <v>28/07</v>
      </c>
      <c r="E27" s="29">
        <f t="shared" si="2"/>
        <v>0.77530092592496658</v>
      </c>
      <c r="F27" s="30">
        <f t="shared" si="3"/>
        <v>5.1967592592592595E-3</v>
      </c>
      <c r="G27" s="31">
        <f>IF(OR(FLOOR(HOUR(E27)*60+MINUTE(E27),INFOS!$B$2)/60&lt;INFOS!$B$5,AND(INFOS!$C$5&gt;0,FLOOR(HOUR(E27)*60+MINUTE(E27),INFOS!$B$2)/60&gt;=INFOS!$C$5)),"",TIME(,FLOOR(HOUR(E27)*60+MINUTE(E27),INFOS!$B$2),))</f>
        <v>0.75</v>
      </c>
      <c r="H27" s="31" t="str">
        <f>IF(ISNA(MATCH(INT(A27),Calcul!$I$3:$I$15,0)),INDEX(INFOS!$B$7:$B$14,WEEKDAY(A27,2)),INFOS!$B$14)</f>
        <v>Jours Ouvrés</v>
      </c>
      <c r="I27" s="28" t="str">
        <f>IF(ROW(A26)&lt;=COUNTA(Sens1!A:A)-6,INFOS!$H$2&amp;" vers "&amp;INFOS!$I$2,INFOS!$H$3&amp;" vers "&amp;INFOS!$I$3)</f>
        <v>A10 vers Rue G. Eiffel</v>
      </c>
    </row>
    <row r="28" spans="1:9" x14ac:dyDescent="0.25">
      <c r="A28" s="5">
        <v>41848.778854166667</v>
      </c>
      <c r="B28" s="28">
        <v>396</v>
      </c>
      <c r="C28" s="28" t="str">
        <f t="shared" si="0"/>
        <v>Lundi</v>
      </c>
      <c r="D28" s="28" t="str">
        <f t="shared" si="1"/>
        <v>28/07</v>
      </c>
      <c r="E28" s="29">
        <f t="shared" si="2"/>
        <v>0.77885416666686069</v>
      </c>
      <c r="F28" s="30">
        <f t="shared" si="3"/>
        <v>4.5833333333333334E-3</v>
      </c>
      <c r="G28" s="31">
        <f>IF(OR(FLOOR(HOUR(E28)*60+MINUTE(E28),INFOS!$B$2)/60&lt;INFOS!$B$5,AND(INFOS!$C$5&gt;0,FLOOR(HOUR(E28)*60+MINUTE(E28),INFOS!$B$2)/60&gt;=INFOS!$C$5)),"",TIME(,FLOOR(HOUR(E28)*60+MINUTE(E28),INFOS!$B$2),))</f>
        <v>0.75</v>
      </c>
      <c r="H28" s="31" t="str">
        <f>IF(ISNA(MATCH(INT(A28),Calcul!$I$3:$I$15,0)),INDEX(INFOS!$B$7:$B$14,WEEKDAY(A28,2)),INFOS!$B$14)</f>
        <v>Jours Ouvrés</v>
      </c>
      <c r="I28" s="28" t="str">
        <f>IF(ROW(A27)&lt;=COUNTA(Sens1!A:A)-6,INFOS!$H$2&amp;" vers "&amp;INFOS!$I$2,INFOS!$H$3&amp;" vers "&amp;INFOS!$I$3)</f>
        <v>A10 vers Rue G. Eiffel</v>
      </c>
    </row>
    <row r="29" spans="1:9" x14ac:dyDescent="0.25">
      <c r="A29" s="5">
        <v>41848.782476851855</v>
      </c>
      <c r="B29" s="28">
        <v>384</v>
      </c>
      <c r="C29" s="28" t="str">
        <f t="shared" si="0"/>
        <v>Lundi</v>
      </c>
      <c r="D29" s="28" t="str">
        <f t="shared" si="1"/>
        <v>28/07</v>
      </c>
      <c r="E29" s="29">
        <f t="shared" si="2"/>
        <v>0.78247685185488081</v>
      </c>
      <c r="F29" s="30">
        <f t="shared" si="3"/>
        <v>4.4444444444444444E-3</v>
      </c>
      <c r="G29" s="31">
        <f>IF(OR(FLOOR(HOUR(E29)*60+MINUTE(E29),INFOS!$B$2)/60&lt;INFOS!$B$5,AND(INFOS!$C$5&gt;0,FLOOR(HOUR(E29)*60+MINUTE(E29),INFOS!$B$2)/60&gt;=INFOS!$C$5)),"",TIME(,FLOOR(HOUR(E29)*60+MINUTE(E29),INFOS!$B$2),))</f>
        <v>0.75</v>
      </c>
      <c r="H29" s="31" t="str">
        <f>IF(ISNA(MATCH(INT(A29),Calcul!$I$3:$I$15,0)),INDEX(INFOS!$B$7:$B$14,WEEKDAY(A29,2)),INFOS!$B$14)</f>
        <v>Jours Ouvrés</v>
      </c>
      <c r="I29" s="28" t="str">
        <f>IF(ROW(A28)&lt;=COUNTA(Sens1!A:A)-6,INFOS!$H$2&amp;" vers "&amp;INFOS!$I$2,INFOS!$H$3&amp;" vers "&amp;INFOS!$I$3)</f>
        <v>A10 vers Rue G. Eiffel</v>
      </c>
    </row>
    <row r="30" spans="1:9" x14ac:dyDescent="0.25">
      <c r="A30" s="5">
        <v>41848.786261574074</v>
      </c>
      <c r="B30" s="28">
        <v>392</v>
      </c>
      <c r="C30" s="28" t="str">
        <f t="shared" si="0"/>
        <v>Lundi</v>
      </c>
      <c r="D30" s="28" t="str">
        <f t="shared" si="1"/>
        <v>28/07</v>
      </c>
      <c r="E30" s="29">
        <f t="shared" si="2"/>
        <v>0.78626157407416031</v>
      </c>
      <c r="F30" s="30">
        <f t="shared" si="3"/>
        <v>4.5370370370370365E-3</v>
      </c>
      <c r="G30" s="31">
        <f>IF(OR(FLOOR(HOUR(E30)*60+MINUTE(E30),INFOS!$B$2)/60&lt;INFOS!$B$5,AND(INFOS!$C$5&gt;0,FLOOR(HOUR(E30)*60+MINUTE(E30),INFOS!$B$2)/60&gt;=INFOS!$C$5)),"",TIME(,FLOOR(HOUR(E30)*60+MINUTE(E30),INFOS!$B$2),))</f>
        <v>0.75</v>
      </c>
      <c r="H30" s="31" t="str">
        <f>IF(ISNA(MATCH(INT(A30),Calcul!$I$3:$I$15,0)),INDEX(INFOS!$B$7:$B$14,WEEKDAY(A30,2)),INFOS!$B$14)</f>
        <v>Jours Ouvrés</v>
      </c>
      <c r="I30" s="28" t="str">
        <f>IF(ROW(A29)&lt;=COUNTA(Sens1!A:A)-6,INFOS!$H$2&amp;" vers "&amp;INFOS!$I$2,INFOS!$H$3&amp;" vers "&amp;INFOS!$I$3)</f>
        <v>A10 vers Rue G. Eiffel</v>
      </c>
    </row>
    <row r="31" spans="1:9" x14ac:dyDescent="0.25">
      <c r="A31" s="5">
        <v>41848.789895833332</v>
      </c>
      <c r="B31" s="28">
        <v>376</v>
      </c>
      <c r="C31" s="28" t="str">
        <f t="shared" si="0"/>
        <v>Lundi</v>
      </c>
      <c r="D31" s="28" t="str">
        <f t="shared" si="1"/>
        <v>28/07</v>
      </c>
      <c r="E31" s="29">
        <f t="shared" si="2"/>
        <v>0.78989583333168412</v>
      </c>
      <c r="F31" s="30">
        <f t="shared" si="3"/>
        <v>4.3518518518518515E-3</v>
      </c>
      <c r="G31" s="31">
        <f>IF(OR(FLOOR(HOUR(E31)*60+MINUTE(E31),INFOS!$B$2)/60&lt;INFOS!$B$5,AND(INFOS!$C$5&gt;0,FLOOR(HOUR(E31)*60+MINUTE(E31),INFOS!$B$2)/60&gt;=INFOS!$C$5)),"",TIME(,FLOOR(HOUR(E31)*60+MINUTE(E31),INFOS!$B$2),))</f>
        <v>0.75</v>
      </c>
      <c r="H31" s="31" t="str">
        <f>IF(ISNA(MATCH(INT(A31),Calcul!$I$3:$I$15,0)),INDEX(INFOS!$B$7:$B$14,WEEKDAY(A31,2)),INFOS!$B$14)</f>
        <v>Jours Ouvrés</v>
      </c>
      <c r="I31" s="28" t="str">
        <f>IF(ROW(A30)&lt;=COUNTA(Sens1!A:A)-6,INFOS!$H$2&amp;" vers "&amp;INFOS!$I$2,INFOS!$H$3&amp;" vers "&amp;INFOS!$I$3)</f>
        <v>A10 vers Rue G. Eiffel</v>
      </c>
    </row>
    <row r="32" spans="1:9" x14ac:dyDescent="0.25">
      <c r="A32" s="5">
        <v>41848.79351851852</v>
      </c>
      <c r="B32" s="28">
        <v>407</v>
      </c>
      <c r="C32" s="28" t="str">
        <f t="shared" si="0"/>
        <v>Lundi</v>
      </c>
      <c r="D32" s="28" t="str">
        <f t="shared" si="1"/>
        <v>28/07</v>
      </c>
      <c r="E32" s="29">
        <f t="shared" si="2"/>
        <v>0.79351851851970423</v>
      </c>
      <c r="F32" s="30">
        <f t="shared" si="3"/>
        <v>4.7106481481481478E-3</v>
      </c>
      <c r="G32" s="31">
        <f>IF(OR(FLOOR(HOUR(E32)*60+MINUTE(E32),INFOS!$B$2)/60&lt;INFOS!$B$5,AND(INFOS!$C$5&gt;0,FLOOR(HOUR(E32)*60+MINUTE(E32),INFOS!$B$2)/60&gt;=INFOS!$C$5)),"",TIME(,FLOOR(HOUR(E32)*60+MINUTE(E32),INFOS!$B$2),))</f>
        <v>0.75</v>
      </c>
      <c r="H32" s="31" t="str">
        <f>IF(ISNA(MATCH(INT(A32),Calcul!$I$3:$I$15,0)),INDEX(INFOS!$B$7:$B$14,WEEKDAY(A32,2)),INFOS!$B$14)</f>
        <v>Jours Ouvrés</v>
      </c>
      <c r="I32" s="28" t="str">
        <f>IF(ROW(A31)&lt;=COUNTA(Sens1!A:A)-6,INFOS!$H$2&amp;" vers "&amp;INFOS!$I$2,INFOS!$H$3&amp;" vers "&amp;INFOS!$I$3)</f>
        <v>A10 vers Rue G. Eiffel</v>
      </c>
    </row>
    <row r="33" spans="1:9" x14ac:dyDescent="0.25">
      <c r="A33" s="5">
        <v>41848.797152777777</v>
      </c>
      <c r="B33" s="28">
        <v>401</v>
      </c>
      <c r="C33" s="28" t="str">
        <f t="shared" si="0"/>
        <v>Lundi</v>
      </c>
      <c r="D33" s="28" t="str">
        <f t="shared" si="1"/>
        <v>28/07</v>
      </c>
      <c r="E33" s="29">
        <f t="shared" si="2"/>
        <v>0.79715277777722804</v>
      </c>
      <c r="F33" s="30">
        <f t="shared" si="3"/>
        <v>4.6412037037037038E-3</v>
      </c>
      <c r="G33" s="31">
        <f>IF(OR(FLOOR(HOUR(E33)*60+MINUTE(E33),INFOS!$B$2)/60&lt;INFOS!$B$5,AND(INFOS!$C$5&gt;0,FLOOR(HOUR(E33)*60+MINUTE(E33),INFOS!$B$2)/60&gt;=INFOS!$C$5)),"",TIME(,FLOOR(HOUR(E33)*60+MINUTE(E33),INFOS!$B$2),))</f>
        <v>0.75</v>
      </c>
      <c r="H33" s="31" t="str">
        <f>IF(ISNA(MATCH(INT(A33),Calcul!$I$3:$I$15,0)),INDEX(INFOS!$B$7:$B$14,WEEKDAY(A33,2)),INFOS!$B$14)</f>
        <v>Jours Ouvrés</v>
      </c>
      <c r="I33" s="28" t="str">
        <f>IF(ROW(A32)&lt;=COUNTA(Sens1!A:A)-6,INFOS!$H$2&amp;" vers "&amp;INFOS!$I$2,INFOS!$H$3&amp;" vers "&amp;INFOS!$I$3)</f>
        <v>A10 vers Rue G. Eiffel</v>
      </c>
    </row>
    <row r="34" spans="1:9" x14ac:dyDescent="0.25">
      <c r="A34" s="5">
        <v>41848.800694444442</v>
      </c>
      <c r="B34" s="28">
        <v>384</v>
      </c>
      <c r="C34" s="28" t="str">
        <f t="shared" si="0"/>
        <v>Lundi</v>
      </c>
      <c r="D34" s="28" t="str">
        <f t="shared" si="1"/>
        <v>28/07</v>
      </c>
      <c r="E34" s="29">
        <f t="shared" si="2"/>
        <v>0.8006944444423425</v>
      </c>
      <c r="F34" s="30">
        <f t="shared" si="3"/>
        <v>4.4444444444444444E-3</v>
      </c>
      <c r="G34" s="31">
        <f>IF(OR(FLOOR(HOUR(E34)*60+MINUTE(E34),INFOS!$B$2)/60&lt;INFOS!$B$5,AND(INFOS!$C$5&gt;0,FLOOR(HOUR(E34)*60+MINUTE(E34),INFOS!$B$2)/60&gt;=INFOS!$C$5)),"",TIME(,FLOOR(HOUR(E34)*60+MINUTE(E34),INFOS!$B$2),))</f>
        <v>0.75</v>
      </c>
      <c r="H34" s="31" t="str">
        <f>IF(ISNA(MATCH(INT(A34),Calcul!$I$3:$I$15,0)),INDEX(INFOS!$B$7:$B$14,WEEKDAY(A34,2)),INFOS!$B$14)</f>
        <v>Jours Ouvrés</v>
      </c>
      <c r="I34" s="28" t="str">
        <f>IF(ROW(A33)&lt;=COUNTA(Sens1!A:A)-6,INFOS!$H$2&amp;" vers "&amp;INFOS!$I$2,INFOS!$H$3&amp;" vers "&amp;INFOS!$I$3)</f>
        <v>A10 vers Rue G. Eiffel</v>
      </c>
    </row>
    <row r="35" spans="1:9" x14ac:dyDescent="0.25">
      <c r="A35" s="5">
        <v>41848.804375</v>
      </c>
      <c r="B35" s="28">
        <v>330</v>
      </c>
      <c r="C35" s="28" t="str">
        <f t="shared" si="0"/>
        <v>Lundi</v>
      </c>
      <c r="D35" s="28" t="str">
        <f t="shared" si="1"/>
        <v>28/07</v>
      </c>
      <c r="E35" s="29">
        <f t="shared" si="2"/>
        <v>0.80437499999970896</v>
      </c>
      <c r="F35" s="30">
        <f t="shared" si="3"/>
        <v>3.8194444444444443E-3</v>
      </c>
      <c r="G35" s="31">
        <f>IF(OR(FLOOR(HOUR(E35)*60+MINUTE(E35),INFOS!$B$2)/60&lt;INFOS!$B$5,AND(INFOS!$C$5&gt;0,FLOOR(HOUR(E35)*60+MINUTE(E35),INFOS!$B$2)/60&gt;=INFOS!$C$5)),"",TIME(,FLOOR(HOUR(E35)*60+MINUTE(E35),INFOS!$B$2),))</f>
        <v>0.75</v>
      </c>
      <c r="H35" s="31" t="str">
        <f>IF(ISNA(MATCH(INT(A35),Calcul!$I$3:$I$15,0)),INDEX(INFOS!$B$7:$B$14,WEEKDAY(A35,2)),INFOS!$B$14)</f>
        <v>Jours Ouvrés</v>
      </c>
      <c r="I35" s="28" t="str">
        <f>IF(ROW(A34)&lt;=COUNTA(Sens1!A:A)-6,INFOS!$H$2&amp;" vers "&amp;INFOS!$I$2,INFOS!$H$3&amp;" vers "&amp;INFOS!$I$3)</f>
        <v>A10 vers Rue G. Eiffel</v>
      </c>
    </row>
    <row r="36" spans="1:9" x14ac:dyDescent="0.25">
      <c r="A36" s="5">
        <v>41848.807974537034</v>
      </c>
      <c r="B36" s="28">
        <v>315</v>
      </c>
      <c r="C36" s="28" t="str">
        <f t="shared" si="0"/>
        <v>Lundi</v>
      </c>
      <c r="D36" s="28" t="str">
        <f t="shared" si="1"/>
        <v>28/07</v>
      </c>
      <c r="E36" s="29">
        <f t="shared" si="2"/>
        <v>0.80797453703416977</v>
      </c>
      <c r="F36" s="30">
        <f t="shared" si="3"/>
        <v>3.645833333333333E-3</v>
      </c>
      <c r="G36" s="31">
        <f>IF(OR(FLOOR(HOUR(E36)*60+MINUTE(E36),INFOS!$B$2)/60&lt;INFOS!$B$5,AND(INFOS!$C$5&gt;0,FLOOR(HOUR(E36)*60+MINUTE(E36),INFOS!$B$2)/60&gt;=INFOS!$C$5)),"",TIME(,FLOOR(HOUR(E36)*60+MINUTE(E36),INFOS!$B$2),))</f>
        <v>0.75</v>
      </c>
      <c r="H36" s="31" t="str">
        <f>IF(ISNA(MATCH(INT(A36),Calcul!$I$3:$I$15,0)),INDEX(INFOS!$B$7:$B$14,WEEKDAY(A36,2)),INFOS!$B$14)</f>
        <v>Jours Ouvrés</v>
      </c>
      <c r="I36" s="28" t="str">
        <f>IF(ROW(A35)&lt;=COUNTA(Sens1!A:A)-6,INFOS!$H$2&amp;" vers "&amp;INFOS!$I$2,INFOS!$H$3&amp;" vers "&amp;INFOS!$I$3)</f>
        <v>A10 vers Rue G. Eiffel</v>
      </c>
    </row>
    <row r="37" spans="1:9" x14ac:dyDescent="0.25">
      <c r="A37" s="5">
        <v>41848.811701388891</v>
      </c>
      <c r="B37" s="28">
        <v>321</v>
      </c>
      <c r="C37" s="28" t="str">
        <f t="shared" si="0"/>
        <v>Lundi</v>
      </c>
      <c r="D37" s="28" t="str">
        <f t="shared" si="1"/>
        <v>28/07</v>
      </c>
      <c r="E37" s="29">
        <f t="shared" si="2"/>
        <v>0.81170138889137888</v>
      </c>
      <c r="F37" s="30">
        <f t="shared" si="3"/>
        <v>3.7152777777777774E-3</v>
      </c>
      <c r="G37" s="31">
        <f>IF(OR(FLOOR(HOUR(E37)*60+MINUTE(E37),INFOS!$B$2)/60&lt;INFOS!$B$5,AND(INFOS!$C$5&gt;0,FLOOR(HOUR(E37)*60+MINUTE(E37),INFOS!$B$2)/60&gt;=INFOS!$C$5)),"",TIME(,FLOOR(HOUR(E37)*60+MINUTE(E37),INFOS!$B$2),))</f>
        <v>0.75</v>
      </c>
      <c r="H37" s="31" t="str">
        <f>IF(ISNA(MATCH(INT(A37),Calcul!$I$3:$I$15,0)),INDEX(INFOS!$B$7:$B$14,WEEKDAY(A37,2)),INFOS!$B$14)</f>
        <v>Jours Ouvrés</v>
      </c>
      <c r="I37" s="28" t="str">
        <f>IF(ROW(A36)&lt;=COUNTA(Sens1!A:A)-6,INFOS!$H$2&amp;" vers "&amp;INFOS!$I$2,INFOS!$H$3&amp;" vers "&amp;INFOS!$I$3)</f>
        <v>A10 vers Rue G. Eiffel</v>
      </c>
    </row>
    <row r="38" spans="1:9" x14ac:dyDescent="0.25">
      <c r="A38" s="5">
        <v>41848.815439814818</v>
      </c>
      <c r="B38" s="28">
        <v>355</v>
      </c>
      <c r="C38" s="28" t="str">
        <f t="shared" si="0"/>
        <v>Lundi</v>
      </c>
      <c r="D38" s="28" t="str">
        <f t="shared" si="1"/>
        <v>28/07</v>
      </c>
      <c r="E38" s="29">
        <f t="shared" si="2"/>
        <v>0.81543981481809169</v>
      </c>
      <c r="F38" s="30">
        <f t="shared" si="3"/>
        <v>4.108796296296297E-3</v>
      </c>
      <c r="G38" s="31">
        <f>IF(OR(FLOOR(HOUR(E38)*60+MINUTE(E38),INFOS!$B$2)/60&lt;INFOS!$B$5,AND(INFOS!$C$5&gt;0,FLOOR(HOUR(E38)*60+MINUTE(E38),INFOS!$B$2)/60&gt;=INFOS!$C$5)),"",TIME(,FLOOR(HOUR(E38)*60+MINUTE(E38),INFOS!$B$2),))</f>
        <v>0.75</v>
      </c>
      <c r="H38" s="31" t="str">
        <f>IF(ISNA(MATCH(INT(A38),Calcul!$I$3:$I$15,0)),INDEX(INFOS!$B$7:$B$14,WEEKDAY(A38,2)),INFOS!$B$14)</f>
        <v>Jours Ouvrés</v>
      </c>
      <c r="I38" s="28" t="str">
        <f>IF(ROW(A37)&lt;=COUNTA(Sens1!A:A)-6,INFOS!$H$2&amp;" vers "&amp;INFOS!$I$2,INFOS!$H$3&amp;" vers "&amp;INFOS!$I$3)</f>
        <v>A10 vers Rue G. Eiffel</v>
      </c>
    </row>
    <row r="39" spans="1:9" x14ac:dyDescent="0.25">
      <c r="A39" s="5">
        <v>41848.819016203706</v>
      </c>
      <c r="B39" s="28">
        <v>366</v>
      </c>
      <c r="C39" s="28" t="str">
        <f t="shared" si="0"/>
        <v>Lundi</v>
      </c>
      <c r="D39" s="28" t="str">
        <f t="shared" si="1"/>
        <v>28/07</v>
      </c>
      <c r="E39" s="29">
        <f t="shared" si="2"/>
        <v>0.81901620370626915</v>
      </c>
      <c r="F39" s="30">
        <f t="shared" si="3"/>
        <v>4.2361111111111106E-3</v>
      </c>
      <c r="G39" s="31">
        <f>IF(OR(FLOOR(HOUR(E39)*60+MINUTE(E39),INFOS!$B$2)/60&lt;INFOS!$B$5,AND(INFOS!$C$5&gt;0,FLOOR(HOUR(E39)*60+MINUTE(E39),INFOS!$B$2)/60&gt;=INFOS!$C$5)),"",TIME(,FLOOR(HOUR(E39)*60+MINUTE(E39),INFOS!$B$2),))</f>
        <v>0.75</v>
      </c>
      <c r="H39" s="31" t="str">
        <f>IF(ISNA(MATCH(INT(A39),Calcul!$I$3:$I$15,0)),INDEX(INFOS!$B$7:$B$14,WEEKDAY(A39,2)),INFOS!$B$14)</f>
        <v>Jours Ouvrés</v>
      </c>
      <c r="I39" s="28" t="str">
        <f>IF(ROW(A38)&lt;=COUNTA(Sens1!A:A)-6,INFOS!$H$2&amp;" vers "&amp;INFOS!$I$2,INFOS!$H$3&amp;" vers "&amp;INFOS!$I$3)</f>
        <v>A10 vers Rue G. Eiffel</v>
      </c>
    </row>
    <row r="40" spans="1:9" x14ac:dyDescent="0.25">
      <c r="A40" s="5">
        <v>41848.822534722225</v>
      </c>
      <c r="B40" s="28">
        <v>462</v>
      </c>
      <c r="C40" s="28" t="str">
        <f t="shared" si="0"/>
        <v>Lundi</v>
      </c>
      <c r="D40" s="28" t="str">
        <f t="shared" si="1"/>
        <v>28/07</v>
      </c>
      <c r="E40" s="29">
        <f t="shared" si="2"/>
        <v>0.82253472222510027</v>
      </c>
      <c r="F40" s="30">
        <f t="shared" si="3"/>
        <v>5.347222222222222E-3</v>
      </c>
      <c r="G40" s="31">
        <f>IF(OR(FLOOR(HOUR(E40)*60+MINUTE(E40),INFOS!$B$2)/60&lt;INFOS!$B$5,AND(INFOS!$C$5&gt;0,FLOOR(HOUR(E40)*60+MINUTE(E40),INFOS!$B$2)/60&gt;=INFOS!$C$5)),"",TIME(,FLOOR(HOUR(E40)*60+MINUTE(E40),INFOS!$B$2),))</f>
        <v>0.75</v>
      </c>
      <c r="H40" s="31" t="str">
        <f>IF(ISNA(MATCH(INT(A40),Calcul!$I$3:$I$15,0)),INDEX(INFOS!$B$7:$B$14,WEEKDAY(A40,2)),INFOS!$B$14)</f>
        <v>Jours Ouvrés</v>
      </c>
      <c r="I40" s="28" t="str">
        <f>IF(ROW(A39)&lt;=COUNTA(Sens1!A:A)-6,INFOS!$H$2&amp;" vers "&amp;INFOS!$I$2,INFOS!$H$3&amp;" vers "&amp;INFOS!$I$3)</f>
        <v>A10 vers Rue G. Eiffel</v>
      </c>
    </row>
    <row r="41" spans="1:9" x14ac:dyDescent="0.25">
      <c r="A41" s="5">
        <v>41848.826064814813</v>
      </c>
      <c r="B41" s="28">
        <v>472</v>
      </c>
      <c r="C41" s="28" t="str">
        <f t="shared" si="0"/>
        <v>Lundi</v>
      </c>
      <c r="D41" s="28" t="str">
        <f t="shared" si="1"/>
        <v>28/07</v>
      </c>
      <c r="E41" s="29">
        <f t="shared" si="2"/>
        <v>0.82606481481343508</v>
      </c>
      <c r="F41" s="30">
        <f t="shared" si="3"/>
        <v>5.462962962962962E-3</v>
      </c>
      <c r="G41" s="31">
        <f>IF(OR(FLOOR(HOUR(E41)*60+MINUTE(E41),INFOS!$B$2)/60&lt;INFOS!$B$5,AND(INFOS!$C$5&gt;0,FLOOR(HOUR(E41)*60+MINUTE(E41),INFOS!$B$2)/60&gt;=INFOS!$C$5)),"",TIME(,FLOOR(HOUR(E41)*60+MINUTE(E41),INFOS!$B$2),))</f>
        <v>0.75</v>
      </c>
      <c r="H41" s="31" t="str">
        <f>IF(ISNA(MATCH(INT(A41),Calcul!$I$3:$I$15,0)),INDEX(INFOS!$B$7:$B$14,WEEKDAY(A41,2)),INFOS!$B$14)</f>
        <v>Jours Ouvrés</v>
      </c>
      <c r="I41" s="28" t="str">
        <f>IF(ROW(A40)&lt;=COUNTA(Sens1!A:A)-6,INFOS!$H$2&amp;" vers "&amp;INFOS!$I$2,INFOS!$H$3&amp;" vers "&amp;INFOS!$I$3)</f>
        <v>A10 vers Rue G. Eiffel</v>
      </c>
    </row>
    <row r="42" spans="1:9" x14ac:dyDescent="0.25">
      <c r="A42" s="5">
        <v>41848.82953703704</v>
      </c>
      <c r="B42" s="28">
        <v>326</v>
      </c>
      <c r="C42" s="28" t="str">
        <f t="shared" si="0"/>
        <v>Lundi</v>
      </c>
      <c r="D42" s="28" t="str">
        <f t="shared" si="1"/>
        <v>28/07</v>
      </c>
      <c r="E42" s="29">
        <f t="shared" si="2"/>
        <v>0.8295370370396995</v>
      </c>
      <c r="F42" s="30">
        <f t="shared" si="3"/>
        <v>3.7731481481481483E-3</v>
      </c>
      <c r="G42" s="31">
        <f>IF(OR(FLOOR(HOUR(E42)*60+MINUTE(E42),INFOS!$B$2)/60&lt;INFOS!$B$5,AND(INFOS!$C$5&gt;0,FLOOR(HOUR(E42)*60+MINUTE(E42),INFOS!$B$2)/60&gt;=INFOS!$C$5)),"",TIME(,FLOOR(HOUR(E42)*60+MINUTE(E42),INFOS!$B$2),))</f>
        <v>0.75</v>
      </c>
      <c r="H42" s="31" t="str">
        <f>IF(ISNA(MATCH(INT(A42),Calcul!$I$3:$I$15,0)),INDEX(INFOS!$B$7:$B$14,WEEKDAY(A42,2)),INFOS!$B$14)</f>
        <v>Jours Ouvrés</v>
      </c>
      <c r="I42" s="28" t="str">
        <f>IF(ROW(A41)&lt;=COUNTA(Sens1!A:A)-6,INFOS!$H$2&amp;" vers "&amp;INFOS!$I$2,INFOS!$H$3&amp;" vers "&amp;INFOS!$I$3)</f>
        <v>A10 vers Rue G. Eiffel</v>
      </c>
    </row>
    <row r="43" spans="1:9" x14ac:dyDescent="0.25">
      <c r="A43" s="5">
        <v>41848.833043981482</v>
      </c>
      <c r="B43" s="28">
        <v>293</v>
      </c>
      <c r="C43" s="28" t="str">
        <f t="shared" si="0"/>
        <v>Lundi</v>
      </c>
      <c r="D43" s="28" t="str">
        <f t="shared" si="1"/>
        <v>28/07</v>
      </c>
      <c r="E43" s="29">
        <f t="shared" si="2"/>
        <v>0.83304398148175096</v>
      </c>
      <c r="F43" s="30">
        <f t="shared" si="3"/>
        <v>3.391203703703704E-3</v>
      </c>
      <c r="G43" s="31">
        <f>IF(OR(FLOOR(HOUR(E43)*60+MINUTE(E43),INFOS!$B$2)/60&lt;INFOS!$B$5,AND(INFOS!$C$5&gt;0,FLOOR(HOUR(E43)*60+MINUTE(E43),INFOS!$B$2)/60&gt;=INFOS!$C$5)),"",TIME(,FLOOR(HOUR(E43)*60+MINUTE(E43),INFOS!$B$2),))</f>
        <v>0.75</v>
      </c>
      <c r="H43" s="31" t="str">
        <f>IF(ISNA(MATCH(INT(A43),Calcul!$I$3:$I$15,0)),INDEX(INFOS!$B$7:$B$14,WEEKDAY(A43,2)),INFOS!$B$14)</f>
        <v>Jours Ouvrés</v>
      </c>
      <c r="I43" s="28" t="str">
        <f>IF(ROW(A42)&lt;=COUNTA(Sens1!A:A)-6,INFOS!$H$2&amp;" vers "&amp;INFOS!$I$2,INFOS!$H$3&amp;" vers "&amp;INFOS!$I$3)</f>
        <v>A10 vers Rue G. Eiffel</v>
      </c>
    </row>
    <row r="44" spans="1:9" x14ac:dyDescent="0.25">
      <c r="A44" s="5">
        <v>41848.836597222224</v>
      </c>
      <c r="B44" s="28">
        <v>329</v>
      </c>
      <c r="C44" s="28" t="str">
        <f t="shared" si="0"/>
        <v>Lundi</v>
      </c>
      <c r="D44" s="28" t="str">
        <f t="shared" si="1"/>
        <v>28/07</v>
      </c>
      <c r="E44" s="29">
        <f t="shared" si="2"/>
        <v>0.83659722222364508</v>
      </c>
      <c r="F44" s="30">
        <f t="shared" si="3"/>
        <v>3.8078703703703707E-3</v>
      </c>
      <c r="G44" s="31">
        <f>IF(OR(FLOOR(HOUR(E44)*60+MINUTE(E44),INFOS!$B$2)/60&lt;INFOS!$B$5,AND(INFOS!$C$5&gt;0,FLOOR(HOUR(E44)*60+MINUTE(E44),INFOS!$B$2)/60&gt;=INFOS!$C$5)),"",TIME(,FLOOR(HOUR(E44)*60+MINUTE(E44),INFOS!$B$2),))</f>
        <v>0.83333333333333337</v>
      </c>
      <c r="H44" s="31" t="str">
        <f>IF(ISNA(MATCH(INT(A44),Calcul!$I$3:$I$15,0)),INDEX(INFOS!$B$7:$B$14,WEEKDAY(A44,2)),INFOS!$B$14)</f>
        <v>Jours Ouvrés</v>
      </c>
      <c r="I44" s="28" t="str">
        <f>IF(ROW(A43)&lt;=COUNTA(Sens1!A:A)-6,INFOS!$H$2&amp;" vers "&amp;INFOS!$I$2,INFOS!$H$3&amp;" vers "&amp;INFOS!$I$3)</f>
        <v>A10 vers Rue G. Eiffel</v>
      </c>
    </row>
    <row r="45" spans="1:9" x14ac:dyDescent="0.25">
      <c r="A45" s="5">
        <v>41848.840127314812</v>
      </c>
      <c r="B45" s="28">
        <v>317</v>
      </c>
      <c r="C45" s="28" t="str">
        <f t="shared" si="0"/>
        <v>Lundi</v>
      </c>
      <c r="D45" s="28" t="str">
        <f t="shared" si="1"/>
        <v>28/07</v>
      </c>
      <c r="E45" s="29">
        <f t="shared" si="2"/>
        <v>0.84012731481197989</v>
      </c>
      <c r="F45" s="30">
        <f t="shared" si="3"/>
        <v>3.6689814814814814E-3</v>
      </c>
      <c r="G45" s="31">
        <f>IF(OR(FLOOR(HOUR(E45)*60+MINUTE(E45),INFOS!$B$2)/60&lt;INFOS!$B$5,AND(INFOS!$C$5&gt;0,FLOOR(HOUR(E45)*60+MINUTE(E45),INFOS!$B$2)/60&gt;=INFOS!$C$5)),"",TIME(,FLOOR(HOUR(E45)*60+MINUTE(E45),INFOS!$B$2),))</f>
        <v>0.83333333333333337</v>
      </c>
      <c r="H45" s="31" t="str">
        <f>IF(ISNA(MATCH(INT(A45),Calcul!$I$3:$I$15,0)),INDEX(INFOS!$B$7:$B$14,WEEKDAY(A45,2)),INFOS!$B$14)</f>
        <v>Jours Ouvrés</v>
      </c>
      <c r="I45" s="28" t="str">
        <f>IF(ROW(A44)&lt;=COUNTA(Sens1!A:A)-6,INFOS!$H$2&amp;" vers "&amp;INFOS!$I$2,INFOS!$H$3&amp;" vers "&amp;INFOS!$I$3)</f>
        <v>A10 vers Rue G. Eiffel</v>
      </c>
    </row>
    <row r="46" spans="1:9" x14ac:dyDescent="0.25">
      <c r="A46" s="5">
        <v>41848.843622685185</v>
      </c>
      <c r="B46" s="28">
        <v>309</v>
      </c>
      <c r="C46" s="28" t="str">
        <f t="shared" si="0"/>
        <v>Lundi</v>
      </c>
      <c r="D46" s="28" t="str">
        <f t="shared" si="1"/>
        <v>28/07</v>
      </c>
      <c r="E46" s="29">
        <f t="shared" si="2"/>
        <v>0.84362268518452765</v>
      </c>
      <c r="F46" s="30">
        <f t="shared" si="3"/>
        <v>3.5763888888888894E-3</v>
      </c>
      <c r="G46" s="31">
        <f>IF(OR(FLOOR(HOUR(E46)*60+MINUTE(E46),INFOS!$B$2)/60&lt;INFOS!$B$5,AND(INFOS!$C$5&gt;0,FLOOR(HOUR(E46)*60+MINUTE(E46),INFOS!$B$2)/60&gt;=INFOS!$C$5)),"",TIME(,FLOOR(HOUR(E46)*60+MINUTE(E46),INFOS!$B$2),))</f>
        <v>0.83333333333333337</v>
      </c>
      <c r="H46" s="31" t="str">
        <f>IF(ISNA(MATCH(INT(A46),Calcul!$I$3:$I$15,0)),INDEX(INFOS!$B$7:$B$14,WEEKDAY(A46,2)),INFOS!$B$14)</f>
        <v>Jours Ouvrés</v>
      </c>
      <c r="I46" s="28" t="str">
        <f>IF(ROW(A45)&lt;=COUNTA(Sens1!A:A)-6,INFOS!$H$2&amp;" vers "&amp;INFOS!$I$2,INFOS!$H$3&amp;" vers "&amp;INFOS!$I$3)</f>
        <v>A10 vers Rue G. Eiffel</v>
      </c>
    </row>
    <row r="47" spans="1:9" x14ac:dyDescent="0.25">
      <c r="A47" s="5">
        <v>41848.847233796296</v>
      </c>
      <c r="B47" s="28">
        <v>329</v>
      </c>
      <c r="C47" s="28" t="str">
        <f t="shared" si="0"/>
        <v>Lundi</v>
      </c>
      <c r="D47" s="28" t="str">
        <f t="shared" si="1"/>
        <v>28/07</v>
      </c>
      <c r="E47" s="29">
        <f t="shared" si="2"/>
        <v>0.84723379629576812</v>
      </c>
      <c r="F47" s="30">
        <f t="shared" si="3"/>
        <v>3.8078703703703707E-3</v>
      </c>
      <c r="G47" s="31">
        <f>IF(OR(FLOOR(HOUR(E47)*60+MINUTE(E47),INFOS!$B$2)/60&lt;INFOS!$B$5,AND(INFOS!$C$5&gt;0,FLOOR(HOUR(E47)*60+MINUTE(E47),INFOS!$B$2)/60&gt;=INFOS!$C$5)),"",TIME(,FLOOR(HOUR(E47)*60+MINUTE(E47),INFOS!$B$2),))</f>
        <v>0.83333333333333337</v>
      </c>
      <c r="H47" s="31" t="str">
        <f>IF(ISNA(MATCH(INT(A47),Calcul!$I$3:$I$15,0)),INDEX(INFOS!$B$7:$B$14,WEEKDAY(A47,2)),INFOS!$B$14)</f>
        <v>Jours Ouvrés</v>
      </c>
      <c r="I47" s="28" t="str">
        <f>IF(ROW(A46)&lt;=COUNTA(Sens1!A:A)-6,INFOS!$H$2&amp;" vers "&amp;INFOS!$I$2,INFOS!$H$3&amp;" vers "&amp;INFOS!$I$3)</f>
        <v>A10 vers Rue G. Eiffel</v>
      </c>
    </row>
    <row r="48" spans="1:9" x14ac:dyDescent="0.25">
      <c r="A48" s="5">
        <v>41848.850729166668</v>
      </c>
      <c r="B48" s="28">
        <v>329</v>
      </c>
      <c r="C48" s="28" t="str">
        <f t="shared" si="0"/>
        <v>Lundi</v>
      </c>
      <c r="D48" s="28" t="str">
        <f t="shared" si="1"/>
        <v>28/07</v>
      </c>
      <c r="E48" s="29">
        <f t="shared" si="2"/>
        <v>0.85072916666831588</v>
      </c>
      <c r="F48" s="30">
        <f t="shared" si="3"/>
        <v>3.8078703703703707E-3</v>
      </c>
      <c r="G48" s="31">
        <f>IF(OR(FLOOR(HOUR(E48)*60+MINUTE(E48),INFOS!$B$2)/60&lt;INFOS!$B$5,AND(INFOS!$C$5&gt;0,FLOOR(HOUR(E48)*60+MINUTE(E48),INFOS!$B$2)/60&gt;=INFOS!$C$5)),"",TIME(,FLOOR(HOUR(E48)*60+MINUTE(E48),INFOS!$B$2),))</f>
        <v>0.83333333333333337</v>
      </c>
      <c r="H48" s="31" t="str">
        <f>IF(ISNA(MATCH(INT(A48),Calcul!$I$3:$I$15,0)),INDEX(INFOS!$B$7:$B$14,WEEKDAY(A48,2)),INFOS!$B$14)</f>
        <v>Jours Ouvrés</v>
      </c>
      <c r="I48" s="28" t="str">
        <f>IF(ROW(A47)&lt;=COUNTA(Sens1!A:A)-6,INFOS!$H$2&amp;" vers "&amp;INFOS!$I$2,INFOS!$H$3&amp;" vers "&amp;INFOS!$I$3)</f>
        <v>A10 vers Rue G. Eiffel</v>
      </c>
    </row>
    <row r="49" spans="1:9" x14ac:dyDescent="0.25">
      <c r="A49" s="5">
        <v>41848.854328703703</v>
      </c>
      <c r="B49" s="28">
        <v>325</v>
      </c>
      <c r="C49" s="28" t="str">
        <f t="shared" si="0"/>
        <v>Lundi</v>
      </c>
      <c r="D49" s="28" t="str">
        <f t="shared" si="1"/>
        <v>28/07</v>
      </c>
      <c r="E49" s="29">
        <f t="shared" si="2"/>
        <v>0.85432870370277669</v>
      </c>
      <c r="F49" s="30">
        <f t="shared" si="3"/>
        <v>3.7615740740740739E-3</v>
      </c>
      <c r="G49" s="31">
        <f>IF(OR(FLOOR(HOUR(E49)*60+MINUTE(E49),INFOS!$B$2)/60&lt;INFOS!$B$5,AND(INFOS!$C$5&gt;0,FLOOR(HOUR(E49)*60+MINUTE(E49),INFOS!$B$2)/60&gt;=INFOS!$C$5)),"",TIME(,FLOOR(HOUR(E49)*60+MINUTE(E49),INFOS!$B$2),))</f>
        <v>0.83333333333333337</v>
      </c>
      <c r="H49" s="31" t="str">
        <f>IF(ISNA(MATCH(INT(A49),Calcul!$I$3:$I$15,0)),INDEX(INFOS!$B$7:$B$14,WEEKDAY(A49,2)),INFOS!$B$14)</f>
        <v>Jours Ouvrés</v>
      </c>
      <c r="I49" s="28" t="str">
        <f>IF(ROW(A48)&lt;=COUNTA(Sens1!A:A)-6,INFOS!$H$2&amp;" vers "&amp;INFOS!$I$2,INFOS!$H$3&amp;" vers "&amp;INFOS!$I$3)</f>
        <v>A10 vers Rue G. Eiffel</v>
      </c>
    </row>
    <row r="50" spans="1:9" x14ac:dyDescent="0.25">
      <c r="A50" s="5">
        <v>41848.857939814814</v>
      </c>
      <c r="B50" s="28">
        <v>306</v>
      </c>
      <c r="C50" s="28" t="str">
        <f t="shared" si="0"/>
        <v>Lundi</v>
      </c>
      <c r="D50" s="28" t="str">
        <f t="shared" si="1"/>
        <v>28/07</v>
      </c>
      <c r="E50" s="29">
        <f t="shared" si="2"/>
        <v>0.85793981481401715</v>
      </c>
      <c r="F50" s="30">
        <f t="shared" si="3"/>
        <v>3.5416666666666665E-3</v>
      </c>
      <c r="G50" s="31">
        <f>IF(OR(FLOOR(HOUR(E50)*60+MINUTE(E50),INFOS!$B$2)/60&lt;INFOS!$B$5,AND(INFOS!$C$5&gt;0,FLOOR(HOUR(E50)*60+MINUTE(E50),INFOS!$B$2)/60&gt;=INFOS!$C$5)),"",TIME(,FLOOR(HOUR(E50)*60+MINUTE(E50),INFOS!$B$2),))</f>
        <v>0.83333333333333337</v>
      </c>
      <c r="H50" s="31" t="str">
        <f>IF(ISNA(MATCH(INT(A50),Calcul!$I$3:$I$15,0)),INDEX(INFOS!$B$7:$B$14,WEEKDAY(A50,2)),INFOS!$B$14)</f>
        <v>Jours Ouvrés</v>
      </c>
      <c r="I50" s="28" t="str">
        <f>IF(ROW(A49)&lt;=COUNTA(Sens1!A:A)-6,INFOS!$H$2&amp;" vers "&amp;INFOS!$I$2,INFOS!$H$3&amp;" vers "&amp;INFOS!$I$3)</f>
        <v>A10 vers Rue G. Eiffel</v>
      </c>
    </row>
    <row r="51" spans="1:9" x14ac:dyDescent="0.25">
      <c r="A51" s="5">
        <v>41848.861481481479</v>
      </c>
      <c r="B51" s="28">
        <v>306</v>
      </c>
      <c r="C51" s="28" t="str">
        <f t="shared" si="0"/>
        <v>Lundi</v>
      </c>
      <c r="D51" s="28" t="str">
        <f t="shared" si="1"/>
        <v>28/07</v>
      </c>
      <c r="E51" s="29">
        <f t="shared" si="2"/>
        <v>0.86148148147913162</v>
      </c>
      <c r="F51" s="30">
        <f t="shared" si="3"/>
        <v>3.5416666666666665E-3</v>
      </c>
      <c r="G51" s="31">
        <f>IF(OR(FLOOR(HOUR(E51)*60+MINUTE(E51),INFOS!$B$2)/60&lt;INFOS!$B$5,AND(INFOS!$C$5&gt;0,FLOOR(HOUR(E51)*60+MINUTE(E51),INFOS!$B$2)/60&gt;=INFOS!$C$5)),"",TIME(,FLOOR(HOUR(E51)*60+MINUTE(E51),INFOS!$B$2),))</f>
        <v>0.83333333333333337</v>
      </c>
      <c r="H51" s="31" t="str">
        <f>IF(ISNA(MATCH(INT(A51),Calcul!$I$3:$I$15,0)),INDEX(INFOS!$B$7:$B$14,WEEKDAY(A51,2)),INFOS!$B$14)</f>
        <v>Jours Ouvrés</v>
      </c>
      <c r="I51" s="28" t="str">
        <f>IF(ROW(A50)&lt;=COUNTA(Sens1!A:A)-6,INFOS!$H$2&amp;" vers "&amp;INFOS!$I$2,INFOS!$H$3&amp;" vers "&amp;INFOS!$I$3)</f>
        <v>A10 vers Rue G. Eiffel</v>
      </c>
    </row>
    <row r="52" spans="1:9" x14ac:dyDescent="0.25">
      <c r="A52" s="5">
        <v>41848.865011574075</v>
      </c>
      <c r="B52" s="28">
        <v>302</v>
      </c>
      <c r="C52" s="28" t="str">
        <f t="shared" si="0"/>
        <v>Lundi</v>
      </c>
      <c r="D52" s="28" t="str">
        <f t="shared" si="1"/>
        <v>28/07</v>
      </c>
      <c r="E52" s="29">
        <f t="shared" si="2"/>
        <v>0.86501157407474238</v>
      </c>
      <c r="F52" s="30">
        <f t="shared" si="3"/>
        <v>3.4953703703703705E-3</v>
      </c>
      <c r="G52" s="31">
        <f>IF(OR(FLOOR(HOUR(E52)*60+MINUTE(E52),INFOS!$B$2)/60&lt;INFOS!$B$5,AND(INFOS!$C$5&gt;0,FLOOR(HOUR(E52)*60+MINUTE(E52),INFOS!$B$2)/60&gt;=INFOS!$C$5)),"",TIME(,FLOOR(HOUR(E52)*60+MINUTE(E52),INFOS!$B$2),))</f>
        <v>0.83333333333333337</v>
      </c>
      <c r="H52" s="31" t="str">
        <f>IF(ISNA(MATCH(INT(A52),Calcul!$I$3:$I$15,0)),INDEX(INFOS!$B$7:$B$14,WEEKDAY(A52,2)),INFOS!$B$14)</f>
        <v>Jours Ouvrés</v>
      </c>
      <c r="I52" s="28" t="str">
        <f>IF(ROW(A51)&lt;=COUNTA(Sens1!A:A)-6,INFOS!$H$2&amp;" vers "&amp;INFOS!$I$2,INFOS!$H$3&amp;" vers "&amp;INFOS!$I$3)</f>
        <v>A10 vers Rue G. Eiffel</v>
      </c>
    </row>
    <row r="53" spans="1:9" x14ac:dyDescent="0.25">
      <c r="A53" s="5">
        <v>41848.868587962963</v>
      </c>
      <c r="B53" s="28">
        <v>345</v>
      </c>
      <c r="C53" s="28" t="str">
        <f t="shared" si="0"/>
        <v>Lundi</v>
      </c>
      <c r="D53" s="28" t="str">
        <f t="shared" si="1"/>
        <v>28/07</v>
      </c>
      <c r="E53" s="29">
        <f t="shared" si="2"/>
        <v>0.86858796296291985</v>
      </c>
      <c r="F53" s="30">
        <f t="shared" si="3"/>
        <v>3.9930555555555561E-3</v>
      </c>
      <c r="G53" s="31">
        <f>IF(OR(FLOOR(HOUR(E53)*60+MINUTE(E53),INFOS!$B$2)/60&lt;INFOS!$B$5,AND(INFOS!$C$5&gt;0,FLOOR(HOUR(E53)*60+MINUTE(E53),INFOS!$B$2)/60&gt;=INFOS!$C$5)),"",TIME(,FLOOR(HOUR(E53)*60+MINUTE(E53),INFOS!$B$2),))</f>
        <v>0.83333333333333337</v>
      </c>
      <c r="H53" s="31" t="str">
        <f>IF(ISNA(MATCH(INT(A53),Calcul!$I$3:$I$15,0)),INDEX(INFOS!$B$7:$B$14,WEEKDAY(A53,2)),INFOS!$B$14)</f>
        <v>Jours Ouvrés</v>
      </c>
      <c r="I53" s="28" t="str">
        <f>IF(ROW(A52)&lt;=COUNTA(Sens1!A:A)-6,INFOS!$H$2&amp;" vers "&amp;INFOS!$I$2,INFOS!$H$3&amp;" vers "&amp;INFOS!$I$3)</f>
        <v>A10 vers Rue G. Eiffel</v>
      </c>
    </row>
    <row r="54" spans="1:9" x14ac:dyDescent="0.25">
      <c r="A54" s="5">
        <v>41848.872129629628</v>
      </c>
      <c r="B54" s="28">
        <v>286</v>
      </c>
      <c r="C54" s="28" t="str">
        <f t="shared" si="0"/>
        <v>Lundi</v>
      </c>
      <c r="D54" s="28" t="str">
        <f t="shared" si="1"/>
        <v>28/07</v>
      </c>
      <c r="E54" s="29">
        <f t="shared" si="2"/>
        <v>0.87212962962803431</v>
      </c>
      <c r="F54" s="30">
        <f t="shared" si="3"/>
        <v>3.3101851851851851E-3</v>
      </c>
      <c r="G54" s="31">
        <f>IF(OR(FLOOR(HOUR(E54)*60+MINUTE(E54),INFOS!$B$2)/60&lt;INFOS!$B$5,AND(INFOS!$C$5&gt;0,FLOOR(HOUR(E54)*60+MINUTE(E54),INFOS!$B$2)/60&gt;=INFOS!$C$5)),"",TIME(,FLOOR(HOUR(E54)*60+MINUTE(E54),INFOS!$B$2),))</f>
        <v>0.83333333333333337</v>
      </c>
      <c r="H54" s="31" t="str">
        <f>IF(ISNA(MATCH(INT(A54),Calcul!$I$3:$I$15,0)),INDEX(INFOS!$B$7:$B$14,WEEKDAY(A54,2)),INFOS!$B$14)</f>
        <v>Jours Ouvrés</v>
      </c>
      <c r="I54" s="28" t="str">
        <f>IF(ROW(A53)&lt;=COUNTA(Sens1!A:A)-6,INFOS!$H$2&amp;" vers "&amp;INFOS!$I$2,INFOS!$H$3&amp;" vers "&amp;INFOS!$I$3)</f>
        <v>A10 vers Rue G. Eiffel</v>
      </c>
    </row>
    <row r="55" spans="1:9" x14ac:dyDescent="0.25">
      <c r="A55" s="5">
        <v>41848.87568287037</v>
      </c>
      <c r="B55" s="28">
        <v>319</v>
      </c>
      <c r="C55" s="28" t="str">
        <f t="shared" si="0"/>
        <v>Lundi</v>
      </c>
      <c r="D55" s="28" t="str">
        <f t="shared" si="1"/>
        <v>28/07</v>
      </c>
      <c r="E55" s="29">
        <f t="shared" si="2"/>
        <v>0.87568287036992842</v>
      </c>
      <c r="F55" s="30">
        <f t="shared" si="3"/>
        <v>3.6921296296296298E-3</v>
      </c>
      <c r="G55" s="31">
        <f>IF(OR(FLOOR(HOUR(E55)*60+MINUTE(E55),INFOS!$B$2)/60&lt;INFOS!$B$5,AND(INFOS!$C$5&gt;0,FLOOR(HOUR(E55)*60+MINUTE(E55),INFOS!$B$2)/60&gt;=INFOS!$C$5)),"",TIME(,FLOOR(HOUR(E55)*60+MINUTE(E55),INFOS!$B$2),))</f>
        <v>0.83333333333333337</v>
      </c>
      <c r="H55" s="31" t="str">
        <f>IF(ISNA(MATCH(INT(A55),Calcul!$I$3:$I$15,0)),INDEX(INFOS!$B$7:$B$14,WEEKDAY(A55,2)),INFOS!$B$14)</f>
        <v>Jours Ouvrés</v>
      </c>
      <c r="I55" s="28" t="str">
        <f>IF(ROW(A54)&lt;=COUNTA(Sens1!A:A)-6,INFOS!$H$2&amp;" vers "&amp;INFOS!$I$2,INFOS!$H$3&amp;" vers "&amp;INFOS!$I$3)</f>
        <v>A10 vers Rue G. Eiffel</v>
      </c>
    </row>
    <row r="56" spans="1:9" x14ac:dyDescent="0.25">
      <c r="A56" s="5">
        <v>41848.879305555558</v>
      </c>
      <c r="B56" s="28">
        <v>322</v>
      </c>
      <c r="C56" s="28" t="str">
        <f t="shared" si="0"/>
        <v>Lundi</v>
      </c>
      <c r="D56" s="28" t="str">
        <f t="shared" si="1"/>
        <v>28/07</v>
      </c>
      <c r="E56" s="29">
        <f t="shared" si="2"/>
        <v>0.87930555555794854</v>
      </c>
      <c r="F56" s="30">
        <f t="shared" si="3"/>
        <v>3.7268518518518514E-3</v>
      </c>
      <c r="G56" s="31">
        <f>IF(OR(FLOOR(HOUR(E56)*60+MINUTE(E56),INFOS!$B$2)/60&lt;INFOS!$B$5,AND(INFOS!$C$5&gt;0,FLOOR(HOUR(E56)*60+MINUTE(E56),INFOS!$B$2)/60&gt;=INFOS!$C$5)),"",TIME(,FLOOR(HOUR(E56)*60+MINUTE(E56),INFOS!$B$2),))</f>
        <v>0.83333333333333337</v>
      </c>
      <c r="H56" s="31" t="str">
        <f>IF(ISNA(MATCH(INT(A56),Calcul!$I$3:$I$15,0)),INDEX(INFOS!$B$7:$B$14,WEEKDAY(A56,2)),INFOS!$B$14)</f>
        <v>Jours Ouvrés</v>
      </c>
      <c r="I56" s="28" t="str">
        <f>IF(ROW(A55)&lt;=COUNTA(Sens1!A:A)-6,INFOS!$H$2&amp;" vers "&amp;INFOS!$I$2,INFOS!$H$3&amp;" vers "&amp;INFOS!$I$3)</f>
        <v>A10 vers Rue G. Eiffel</v>
      </c>
    </row>
    <row r="57" spans="1:9" x14ac:dyDescent="0.25">
      <c r="A57" s="5">
        <v>41848.882881944446</v>
      </c>
      <c r="B57" s="28">
        <v>329</v>
      </c>
      <c r="C57" s="28" t="str">
        <f t="shared" si="0"/>
        <v>Lundi</v>
      </c>
      <c r="D57" s="28" t="str">
        <f t="shared" si="1"/>
        <v>28/07</v>
      </c>
      <c r="E57" s="29">
        <f t="shared" si="2"/>
        <v>0.882881944446126</v>
      </c>
      <c r="F57" s="30">
        <f t="shared" si="3"/>
        <v>3.8078703703703707E-3</v>
      </c>
      <c r="G57" s="31">
        <f>IF(OR(FLOOR(HOUR(E57)*60+MINUTE(E57),INFOS!$B$2)/60&lt;INFOS!$B$5,AND(INFOS!$C$5&gt;0,FLOOR(HOUR(E57)*60+MINUTE(E57),INFOS!$B$2)/60&gt;=INFOS!$C$5)),"",TIME(,FLOOR(HOUR(E57)*60+MINUTE(E57),INFOS!$B$2),))</f>
        <v>0.83333333333333337</v>
      </c>
      <c r="H57" s="31" t="str">
        <f>IF(ISNA(MATCH(INT(A57),Calcul!$I$3:$I$15,0)),INDEX(INFOS!$B$7:$B$14,WEEKDAY(A57,2)),INFOS!$B$14)</f>
        <v>Jours Ouvrés</v>
      </c>
      <c r="I57" s="28" t="str">
        <f>IF(ROW(A56)&lt;=COUNTA(Sens1!A:A)-6,INFOS!$H$2&amp;" vers "&amp;INFOS!$I$2,INFOS!$H$3&amp;" vers "&amp;INFOS!$I$3)</f>
        <v>A10 vers Rue G. Eiffel</v>
      </c>
    </row>
    <row r="58" spans="1:9" x14ac:dyDescent="0.25">
      <c r="A58" s="5">
        <v>41848.886516203704</v>
      </c>
      <c r="B58" s="28">
        <v>338</v>
      </c>
      <c r="C58" s="28" t="str">
        <f t="shared" si="0"/>
        <v>Lundi</v>
      </c>
      <c r="D58" s="28" t="str">
        <f t="shared" si="1"/>
        <v>28/07</v>
      </c>
      <c r="E58" s="29">
        <f t="shared" si="2"/>
        <v>0.88651620370364981</v>
      </c>
      <c r="F58" s="30">
        <f t="shared" si="3"/>
        <v>3.9120370370370377E-3</v>
      </c>
      <c r="G58" s="31">
        <f>IF(OR(FLOOR(HOUR(E58)*60+MINUTE(E58),INFOS!$B$2)/60&lt;INFOS!$B$5,AND(INFOS!$C$5&gt;0,FLOOR(HOUR(E58)*60+MINUTE(E58),INFOS!$B$2)/60&gt;=INFOS!$C$5)),"",TIME(,FLOOR(HOUR(E58)*60+MINUTE(E58),INFOS!$B$2),))</f>
        <v>0.83333333333333337</v>
      </c>
      <c r="H58" s="31" t="str">
        <f>IF(ISNA(MATCH(INT(A58),Calcul!$I$3:$I$15,0)),INDEX(INFOS!$B$7:$B$14,WEEKDAY(A58,2)),INFOS!$B$14)</f>
        <v>Jours Ouvrés</v>
      </c>
      <c r="I58" s="28" t="str">
        <f>IF(ROW(A57)&lt;=COUNTA(Sens1!A:A)-6,INFOS!$H$2&amp;" vers "&amp;INFOS!$I$2,INFOS!$H$3&amp;" vers "&amp;INFOS!$I$3)</f>
        <v>A10 vers Rue G. Eiffel</v>
      </c>
    </row>
    <row r="59" spans="1:9" x14ac:dyDescent="0.25">
      <c r="A59" s="5">
        <v>41848.889988425923</v>
      </c>
      <c r="B59" s="28">
        <v>346</v>
      </c>
      <c r="C59" s="28" t="str">
        <f t="shared" si="0"/>
        <v>Lundi</v>
      </c>
      <c r="D59" s="28" t="str">
        <f t="shared" si="1"/>
        <v>28/07</v>
      </c>
      <c r="E59" s="29">
        <f t="shared" si="2"/>
        <v>0.88998842592263827</v>
      </c>
      <c r="F59" s="30">
        <f t="shared" si="3"/>
        <v>4.0046296296296297E-3</v>
      </c>
      <c r="G59" s="31">
        <f>IF(OR(FLOOR(HOUR(E59)*60+MINUTE(E59),INFOS!$B$2)/60&lt;INFOS!$B$5,AND(INFOS!$C$5&gt;0,FLOOR(HOUR(E59)*60+MINUTE(E59),INFOS!$B$2)/60&gt;=INFOS!$C$5)),"",TIME(,FLOOR(HOUR(E59)*60+MINUTE(E59),INFOS!$B$2),))</f>
        <v>0.83333333333333337</v>
      </c>
      <c r="H59" s="31" t="str">
        <f>IF(ISNA(MATCH(INT(A59),Calcul!$I$3:$I$15,0)),INDEX(INFOS!$B$7:$B$14,WEEKDAY(A59,2)),INFOS!$B$14)</f>
        <v>Jours Ouvrés</v>
      </c>
      <c r="I59" s="28" t="str">
        <f>IF(ROW(A58)&lt;=COUNTA(Sens1!A:A)-6,INFOS!$H$2&amp;" vers "&amp;INFOS!$I$2,INFOS!$H$3&amp;" vers "&amp;INFOS!$I$3)</f>
        <v>A10 vers Rue G. Eiffel</v>
      </c>
    </row>
    <row r="60" spans="1:9" x14ac:dyDescent="0.25">
      <c r="A60" s="5">
        <v>41848.893564814818</v>
      </c>
      <c r="B60" s="28">
        <v>317</v>
      </c>
      <c r="C60" s="28" t="str">
        <f t="shared" si="0"/>
        <v>Lundi</v>
      </c>
      <c r="D60" s="28" t="str">
        <f t="shared" si="1"/>
        <v>28/07</v>
      </c>
      <c r="E60" s="29">
        <f t="shared" si="2"/>
        <v>0.89356481481809169</v>
      </c>
      <c r="F60" s="30">
        <f t="shared" si="3"/>
        <v>3.6689814814814814E-3</v>
      </c>
      <c r="G60" s="31">
        <f>IF(OR(FLOOR(HOUR(E60)*60+MINUTE(E60),INFOS!$B$2)/60&lt;INFOS!$B$5,AND(INFOS!$C$5&gt;0,FLOOR(HOUR(E60)*60+MINUTE(E60),INFOS!$B$2)/60&gt;=INFOS!$C$5)),"",TIME(,FLOOR(HOUR(E60)*60+MINUTE(E60),INFOS!$B$2),))</f>
        <v>0.83333333333333337</v>
      </c>
      <c r="H60" s="31" t="str">
        <f>IF(ISNA(MATCH(INT(A60),Calcul!$I$3:$I$15,0)),INDEX(INFOS!$B$7:$B$14,WEEKDAY(A60,2)),INFOS!$B$14)</f>
        <v>Jours Ouvrés</v>
      </c>
      <c r="I60" s="28" t="str">
        <f>IF(ROW(A59)&lt;=COUNTA(Sens1!A:A)-6,INFOS!$H$2&amp;" vers "&amp;INFOS!$I$2,INFOS!$H$3&amp;" vers "&amp;INFOS!$I$3)</f>
        <v>A10 vers Rue G. Eiffel</v>
      </c>
    </row>
    <row r="61" spans="1:9" x14ac:dyDescent="0.25">
      <c r="A61" s="5">
        <v>41848.897037037037</v>
      </c>
      <c r="B61" s="28">
        <v>317</v>
      </c>
      <c r="C61" s="28" t="str">
        <f t="shared" si="0"/>
        <v>Lundi</v>
      </c>
      <c r="D61" s="28" t="str">
        <f t="shared" si="1"/>
        <v>28/07</v>
      </c>
      <c r="E61" s="29">
        <f t="shared" si="2"/>
        <v>0.89703703703708015</v>
      </c>
      <c r="F61" s="30">
        <f t="shared" si="3"/>
        <v>3.6689814814814814E-3</v>
      </c>
      <c r="G61" s="31">
        <f>IF(OR(FLOOR(HOUR(E61)*60+MINUTE(E61),INFOS!$B$2)/60&lt;INFOS!$B$5,AND(INFOS!$C$5&gt;0,FLOOR(HOUR(E61)*60+MINUTE(E61),INFOS!$B$2)/60&gt;=INFOS!$C$5)),"",TIME(,FLOOR(HOUR(E61)*60+MINUTE(E61),INFOS!$B$2),))</f>
        <v>0.83333333333333337</v>
      </c>
      <c r="H61" s="31" t="str">
        <f>IF(ISNA(MATCH(INT(A61),Calcul!$I$3:$I$15,0)),INDEX(INFOS!$B$7:$B$14,WEEKDAY(A61,2)),INFOS!$B$14)</f>
        <v>Jours Ouvrés</v>
      </c>
      <c r="I61" s="28" t="str">
        <f>IF(ROW(A60)&lt;=COUNTA(Sens1!A:A)-6,INFOS!$H$2&amp;" vers "&amp;INFOS!$I$2,INFOS!$H$3&amp;" vers "&amp;INFOS!$I$3)</f>
        <v>A10 vers Rue G. Eiffel</v>
      </c>
    </row>
    <row r="62" spans="1:9" x14ac:dyDescent="0.25">
      <c r="A62" s="5">
        <v>41848.900891203702</v>
      </c>
      <c r="B62" s="28">
        <v>255</v>
      </c>
      <c r="C62" s="28" t="str">
        <f t="shared" si="0"/>
        <v>Lundi</v>
      </c>
      <c r="D62" s="28" t="str">
        <f t="shared" si="1"/>
        <v>28/07</v>
      </c>
      <c r="E62" s="29">
        <f t="shared" si="2"/>
        <v>0.90089120370248565</v>
      </c>
      <c r="F62" s="30">
        <f t="shared" si="3"/>
        <v>2.9513888888888888E-3</v>
      </c>
      <c r="G62" s="31">
        <f>IF(OR(FLOOR(HOUR(E62)*60+MINUTE(E62),INFOS!$B$2)/60&lt;INFOS!$B$5,AND(INFOS!$C$5&gt;0,FLOOR(HOUR(E62)*60+MINUTE(E62),INFOS!$B$2)/60&gt;=INFOS!$C$5)),"",TIME(,FLOOR(HOUR(E62)*60+MINUTE(E62),INFOS!$B$2),))</f>
        <v>0.83333333333333337</v>
      </c>
      <c r="H62" s="31" t="str">
        <f>IF(ISNA(MATCH(INT(A62),Calcul!$I$3:$I$15,0)),INDEX(INFOS!$B$7:$B$14,WEEKDAY(A62,2)),INFOS!$B$14)</f>
        <v>Jours Ouvrés</v>
      </c>
      <c r="I62" s="28" t="str">
        <f>IF(ROW(A61)&lt;=COUNTA(Sens1!A:A)-6,INFOS!$H$2&amp;" vers "&amp;INFOS!$I$2,INFOS!$H$3&amp;" vers "&amp;INFOS!$I$3)</f>
        <v>A10 vers Rue G. Eiffel</v>
      </c>
    </row>
    <row r="63" spans="1:9" x14ac:dyDescent="0.25">
      <c r="A63" s="5">
        <v>41848.904467592591</v>
      </c>
      <c r="B63" s="28">
        <v>248</v>
      </c>
      <c r="C63" s="28" t="str">
        <f t="shared" si="0"/>
        <v>Lundi</v>
      </c>
      <c r="D63" s="28" t="str">
        <f t="shared" si="1"/>
        <v>28/07</v>
      </c>
      <c r="E63" s="29">
        <f t="shared" si="2"/>
        <v>0.90446759259066312</v>
      </c>
      <c r="F63" s="30">
        <f t="shared" si="3"/>
        <v>2.8703703703703708E-3</v>
      </c>
      <c r="G63" s="31">
        <f>IF(OR(FLOOR(HOUR(E63)*60+MINUTE(E63),INFOS!$B$2)/60&lt;INFOS!$B$5,AND(INFOS!$C$5&gt;0,FLOOR(HOUR(E63)*60+MINUTE(E63),INFOS!$B$2)/60&gt;=INFOS!$C$5)),"",TIME(,FLOOR(HOUR(E63)*60+MINUTE(E63),INFOS!$B$2),))</f>
        <v>0.83333333333333337</v>
      </c>
      <c r="H63" s="31" t="str">
        <f>IF(ISNA(MATCH(INT(A63),Calcul!$I$3:$I$15,0)),INDEX(INFOS!$B$7:$B$14,WEEKDAY(A63,2)),INFOS!$B$14)</f>
        <v>Jours Ouvrés</v>
      </c>
      <c r="I63" s="28" t="str">
        <f>IF(ROW(A62)&lt;=COUNTA(Sens1!A:A)-6,INFOS!$H$2&amp;" vers "&amp;INFOS!$I$2,INFOS!$H$3&amp;" vers "&amp;INFOS!$I$3)</f>
        <v>A10 vers Rue G. Eiffel</v>
      </c>
    </row>
    <row r="64" spans="1:9" x14ac:dyDescent="0.25">
      <c r="A64" s="5">
        <v>41848.908055555556</v>
      </c>
      <c r="B64" s="28">
        <v>269</v>
      </c>
      <c r="C64" s="28" t="str">
        <f t="shared" si="0"/>
        <v>Lundi</v>
      </c>
      <c r="D64" s="28" t="str">
        <f t="shared" si="1"/>
        <v>28/07</v>
      </c>
      <c r="E64" s="29">
        <f t="shared" si="2"/>
        <v>0.90805555555562023</v>
      </c>
      <c r="F64" s="30">
        <f t="shared" si="3"/>
        <v>3.1134259259259257E-3</v>
      </c>
      <c r="G64" s="31">
        <f>IF(OR(FLOOR(HOUR(E64)*60+MINUTE(E64),INFOS!$B$2)/60&lt;INFOS!$B$5,AND(INFOS!$C$5&gt;0,FLOOR(HOUR(E64)*60+MINUTE(E64),INFOS!$B$2)/60&gt;=INFOS!$C$5)),"",TIME(,FLOOR(HOUR(E64)*60+MINUTE(E64),INFOS!$B$2),))</f>
        <v>0.83333333333333337</v>
      </c>
      <c r="H64" s="31" t="str">
        <f>IF(ISNA(MATCH(INT(A64),Calcul!$I$3:$I$15,0)),INDEX(INFOS!$B$7:$B$14,WEEKDAY(A64,2)),INFOS!$B$14)</f>
        <v>Jours Ouvrés</v>
      </c>
      <c r="I64" s="28" t="str">
        <f>IF(ROW(A63)&lt;=COUNTA(Sens1!A:A)-6,INFOS!$H$2&amp;" vers "&amp;INFOS!$I$2,INFOS!$H$3&amp;" vers "&amp;INFOS!$I$3)</f>
        <v>A10 vers Rue G. Eiffel</v>
      </c>
    </row>
    <row r="65" spans="1:9" x14ac:dyDescent="0.25">
      <c r="A65" s="5">
        <v>41848.911539351851</v>
      </c>
      <c r="B65" s="28">
        <v>284</v>
      </c>
      <c r="C65" s="28" t="str">
        <f t="shared" si="0"/>
        <v>Lundi</v>
      </c>
      <c r="D65" s="28" t="str">
        <f t="shared" si="1"/>
        <v>28/07</v>
      </c>
      <c r="E65" s="29">
        <f t="shared" si="2"/>
        <v>0.91153935185138835</v>
      </c>
      <c r="F65" s="30">
        <f t="shared" si="3"/>
        <v>3.2870370370370367E-3</v>
      </c>
      <c r="G65" s="31">
        <f>IF(OR(FLOOR(HOUR(E65)*60+MINUTE(E65),INFOS!$B$2)/60&lt;INFOS!$B$5,AND(INFOS!$C$5&gt;0,FLOOR(HOUR(E65)*60+MINUTE(E65),INFOS!$B$2)/60&gt;=INFOS!$C$5)),"",TIME(,FLOOR(HOUR(E65)*60+MINUTE(E65),INFOS!$B$2),))</f>
        <v>0.83333333333333337</v>
      </c>
      <c r="H65" s="31" t="str">
        <f>IF(ISNA(MATCH(INT(A65),Calcul!$I$3:$I$15,0)),INDEX(INFOS!$B$7:$B$14,WEEKDAY(A65,2)),INFOS!$B$14)</f>
        <v>Jours Ouvrés</v>
      </c>
      <c r="I65" s="28" t="str">
        <f>IF(ROW(A64)&lt;=COUNTA(Sens1!A:A)-6,INFOS!$H$2&amp;" vers "&amp;INFOS!$I$2,INFOS!$H$3&amp;" vers "&amp;INFOS!$I$3)</f>
        <v>A10 vers Rue G. Eiffel</v>
      </c>
    </row>
    <row r="66" spans="1:9" x14ac:dyDescent="0.25">
      <c r="A66" s="5">
        <v>41848.915011574078</v>
      </c>
      <c r="B66" s="28">
        <v>289</v>
      </c>
      <c r="C66" s="28" t="str">
        <f t="shared" si="0"/>
        <v>Lundi</v>
      </c>
      <c r="D66" s="28" t="str">
        <f t="shared" si="1"/>
        <v>28/07</v>
      </c>
      <c r="E66" s="29">
        <f t="shared" si="2"/>
        <v>0.91501157407765277</v>
      </c>
      <c r="F66" s="30">
        <f t="shared" si="3"/>
        <v>3.3449074074074071E-3</v>
      </c>
      <c r="G66" s="31">
        <f>IF(OR(FLOOR(HOUR(E66)*60+MINUTE(E66),INFOS!$B$2)/60&lt;INFOS!$B$5,AND(INFOS!$C$5&gt;0,FLOOR(HOUR(E66)*60+MINUTE(E66),INFOS!$B$2)/60&gt;=INFOS!$C$5)),"",TIME(,FLOOR(HOUR(E66)*60+MINUTE(E66),INFOS!$B$2),))</f>
        <v>0.83333333333333337</v>
      </c>
      <c r="H66" s="31" t="str">
        <f>IF(ISNA(MATCH(INT(A66),Calcul!$I$3:$I$15,0)),INDEX(INFOS!$B$7:$B$14,WEEKDAY(A66,2)),INFOS!$B$14)</f>
        <v>Jours Ouvrés</v>
      </c>
      <c r="I66" s="28" t="str">
        <f>IF(ROW(A65)&lt;=COUNTA(Sens1!A:A)-6,INFOS!$H$2&amp;" vers "&amp;INFOS!$I$2,INFOS!$H$3&amp;" vers "&amp;INFOS!$I$3)</f>
        <v>A10 vers Rue G. Eiffel</v>
      </c>
    </row>
    <row r="67" spans="1:9" x14ac:dyDescent="0.25">
      <c r="A67" s="5">
        <v>41848.918761574074</v>
      </c>
      <c r="B67" s="28">
        <v>289</v>
      </c>
      <c r="C67" s="28" t="str">
        <f t="shared" ref="C67:C130" si="4">PROPER(TEXT(A67,"jjjj"))</f>
        <v>Lundi</v>
      </c>
      <c r="D67" s="28" t="str">
        <f t="shared" ref="D67:D130" si="5">TEXT(A67,"jj""/""mm")</f>
        <v>28/07</v>
      </c>
      <c r="E67" s="29">
        <f t="shared" ref="E67:E130" si="6">IF(A67="","",A67-INT(A67))</f>
        <v>0.91876157407386927</v>
      </c>
      <c r="F67" s="30">
        <f t="shared" ref="F67:F130" si="7">TIME(,,B67)</f>
        <v>3.3449074074074071E-3</v>
      </c>
      <c r="G67" s="31">
        <f>IF(OR(FLOOR(HOUR(E67)*60+MINUTE(E67),INFOS!$B$2)/60&lt;INFOS!$B$5,AND(INFOS!$C$5&gt;0,FLOOR(HOUR(E67)*60+MINUTE(E67),INFOS!$B$2)/60&gt;=INFOS!$C$5)),"",TIME(,FLOOR(HOUR(E67)*60+MINUTE(E67),INFOS!$B$2),))</f>
        <v>0.91666666666666663</v>
      </c>
      <c r="H67" s="31" t="str">
        <f>IF(ISNA(MATCH(INT(A67),Calcul!$I$3:$I$15,0)),INDEX(INFOS!$B$7:$B$14,WEEKDAY(A67,2)),INFOS!$B$14)</f>
        <v>Jours Ouvrés</v>
      </c>
      <c r="I67" s="28" t="str">
        <f>IF(ROW(A66)&lt;=COUNTA(Sens1!A:A)-6,INFOS!$H$2&amp;" vers "&amp;INFOS!$I$2,INFOS!$H$3&amp;" vers "&amp;INFOS!$I$3)</f>
        <v>A10 vers Rue G. Eiffel</v>
      </c>
    </row>
    <row r="68" spans="1:9" x14ac:dyDescent="0.25">
      <c r="A68" s="5">
        <v>41848.922384259262</v>
      </c>
      <c r="B68" s="28">
        <v>318</v>
      </c>
      <c r="C68" s="28" t="str">
        <f t="shared" si="4"/>
        <v>Lundi</v>
      </c>
      <c r="D68" s="28" t="str">
        <f t="shared" si="5"/>
        <v>28/07</v>
      </c>
      <c r="E68" s="29">
        <f t="shared" si="6"/>
        <v>0.92238425926188938</v>
      </c>
      <c r="F68" s="30">
        <f t="shared" si="7"/>
        <v>3.6805555555555554E-3</v>
      </c>
      <c r="G68" s="31">
        <f>IF(OR(FLOOR(HOUR(E68)*60+MINUTE(E68),INFOS!$B$2)/60&lt;INFOS!$B$5,AND(INFOS!$C$5&gt;0,FLOOR(HOUR(E68)*60+MINUTE(E68),INFOS!$B$2)/60&gt;=INFOS!$C$5)),"",TIME(,FLOOR(HOUR(E68)*60+MINUTE(E68),INFOS!$B$2),))</f>
        <v>0.91666666666666663</v>
      </c>
      <c r="H68" s="31" t="str">
        <f>IF(ISNA(MATCH(INT(A68),Calcul!$I$3:$I$15,0)),INDEX(INFOS!$B$7:$B$14,WEEKDAY(A68,2)),INFOS!$B$14)</f>
        <v>Jours Ouvrés</v>
      </c>
      <c r="I68" s="28" t="str">
        <f>IF(ROW(A67)&lt;=COUNTA(Sens1!A:A)-6,INFOS!$H$2&amp;" vers "&amp;INFOS!$I$2,INFOS!$H$3&amp;" vers "&amp;INFOS!$I$3)</f>
        <v>A10 vers Rue G. Eiffel</v>
      </c>
    </row>
    <row r="69" spans="1:9" x14ac:dyDescent="0.25">
      <c r="A69" s="5">
        <v>41848.925891203704</v>
      </c>
      <c r="B69" s="28">
        <v>318</v>
      </c>
      <c r="C69" s="28" t="str">
        <f t="shared" si="4"/>
        <v>Lundi</v>
      </c>
      <c r="D69" s="28" t="str">
        <f t="shared" si="5"/>
        <v>28/07</v>
      </c>
      <c r="E69" s="29">
        <f t="shared" si="6"/>
        <v>0.92589120370394085</v>
      </c>
      <c r="F69" s="30">
        <f t="shared" si="7"/>
        <v>3.6805555555555554E-3</v>
      </c>
      <c r="G69" s="31">
        <f>IF(OR(FLOOR(HOUR(E69)*60+MINUTE(E69),INFOS!$B$2)/60&lt;INFOS!$B$5,AND(INFOS!$C$5&gt;0,FLOOR(HOUR(E69)*60+MINUTE(E69),INFOS!$B$2)/60&gt;=INFOS!$C$5)),"",TIME(,FLOOR(HOUR(E69)*60+MINUTE(E69),INFOS!$B$2),))</f>
        <v>0.91666666666666663</v>
      </c>
      <c r="H69" s="31" t="str">
        <f>IF(ISNA(MATCH(INT(A69),Calcul!$I$3:$I$15,0)),INDEX(INFOS!$B$7:$B$14,WEEKDAY(A69,2)),INFOS!$B$14)</f>
        <v>Jours Ouvrés</v>
      </c>
      <c r="I69" s="28" t="str">
        <f>IF(ROW(A68)&lt;=COUNTA(Sens1!A:A)-6,INFOS!$H$2&amp;" vers "&amp;INFOS!$I$2,INFOS!$H$3&amp;" vers "&amp;INFOS!$I$3)</f>
        <v>A10 vers Rue G. Eiffel</v>
      </c>
    </row>
    <row r="70" spans="1:9" x14ac:dyDescent="0.25">
      <c r="A70" s="5">
        <v>41848.929456018515</v>
      </c>
      <c r="B70" s="28">
        <v>296</v>
      </c>
      <c r="C70" s="28" t="str">
        <f t="shared" si="4"/>
        <v>Lundi</v>
      </c>
      <c r="D70" s="28" t="str">
        <f t="shared" si="5"/>
        <v>28/07</v>
      </c>
      <c r="E70" s="29">
        <f t="shared" si="6"/>
        <v>0.92945601851533866</v>
      </c>
      <c r="F70" s="30">
        <f t="shared" si="7"/>
        <v>3.425925925925926E-3</v>
      </c>
      <c r="G70" s="31">
        <f>IF(OR(FLOOR(HOUR(E70)*60+MINUTE(E70),INFOS!$B$2)/60&lt;INFOS!$B$5,AND(INFOS!$C$5&gt;0,FLOOR(HOUR(E70)*60+MINUTE(E70),INFOS!$B$2)/60&gt;=INFOS!$C$5)),"",TIME(,FLOOR(HOUR(E70)*60+MINUTE(E70),INFOS!$B$2),))</f>
        <v>0.91666666666666663</v>
      </c>
      <c r="H70" s="31" t="str">
        <f>IF(ISNA(MATCH(INT(A70),Calcul!$I$3:$I$15,0)),INDEX(INFOS!$B$7:$B$14,WEEKDAY(A70,2)),INFOS!$B$14)</f>
        <v>Jours Ouvrés</v>
      </c>
      <c r="I70" s="28" t="str">
        <f>IF(ROW(A69)&lt;=COUNTA(Sens1!A:A)-6,INFOS!$H$2&amp;" vers "&amp;INFOS!$I$2,INFOS!$H$3&amp;" vers "&amp;INFOS!$I$3)</f>
        <v>A10 vers Rue G. Eiffel</v>
      </c>
    </row>
    <row r="71" spans="1:9" x14ac:dyDescent="0.25">
      <c r="A71" s="5">
        <v>41848.933055555557</v>
      </c>
      <c r="B71" s="28">
        <v>291</v>
      </c>
      <c r="C71" s="28" t="str">
        <f t="shared" si="4"/>
        <v>Lundi</v>
      </c>
      <c r="D71" s="28" t="str">
        <f t="shared" si="5"/>
        <v>28/07</v>
      </c>
      <c r="E71" s="29">
        <f t="shared" si="6"/>
        <v>0.93305555555707542</v>
      </c>
      <c r="F71" s="30">
        <f t="shared" si="7"/>
        <v>3.3680555555555551E-3</v>
      </c>
      <c r="G71" s="31">
        <f>IF(OR(FLOOR(HOUR(E71)*60+MINUTE(E71),INFOS!$B$2)/60&lt;INFOS!$B$5,AND(INFOS!$C$5&gt;0,FLOOR(HOUR(E71)*60+MINUTE(E71),INFOS!$B$2)/60&gt;=INFOS!$C$5)),"",TIME(,FLOOR(HOUR(E71)*60+MINUTE(E71),INFOS!$B$2),))</f>
        <v>0.91666666666666663</v>
      </c>
      <c r="H71" s="31" t="str">
        <f>IF(ISNA(MATCH(INT(A71),Calcul!$I$3:$I$15,0)),INDEX(INFOS!$B$7:$B$14,WEEKDAY(A71,2)),INFOS!$B$14)</f>
        <v>Jours Ouvrés</v>
      </c>
      <c r="I71" s="28" t="str">
        <f>IF(ROW(A70)&lt;=COUNTA(Sens1!A:A)-6,INFOS!$H$2&amp;" vers "&amp;INFOS!$I$2,INFOS!$H$3&amp;" vers "&amp;INFOS!$I$3)</f>
        <v>A10 vers Rue G. Eiffel</v>
      </c>
    </row>
    <row r="72" spans="1:9" x14ac:dyDescent="0.25">
      <c r="A72" s="5">
        <v>41848.936782407407</v>
      </c>
      <c r="B72" s="28">
        <v>317</v>
      </c>
      <c r="C72" s="28" t="str">
        <f t="shared" si="4"/>
        <v>Lundi</v>
      </c>
      <c r="D72" s="28" t="str">
        <f t="shared" si="5"/>
        <v>28/07</v>
      </c>
      <c r="E72" s="29">
        <f t="shared" si="6"/>
        <v>0.93678240740700858</v>
      </c>
      <c r="F72" s="30">
        <f t="shared" si="7"/>
        <v>3.6689814814814814E-3</v>
      </c>
      <c r="G72" s="31">
        <f>IF(OR(FLOOR(HOUR(E72)*60+MINUTE(E72),INFOS!$B$2)/60&lt;INFOS!$B$5,AND(INFOS!$C$5&gt;0,FLOOR(HOUR(E72)*60+MINUTE(E72),INFOS!$B$2)/60&gt;=INFOS!$C$5)),"",TIME(,FLOOR(HOUR(E72)*60+MINUTE(E72),INFOS!$B$2),))</f>
        <v>0.91666666666666663</v>
      </c>
      <c r="H72" s="31" t="str">
        <f>IF(ISNA(MATCH(INT(A72),Calcul!$I$3:$I$15,0)),INDEX(INFOS!$B$7:$B$14,WEEKDAY(A72,2)),INFOS!$B$14)</f>
        <v>Jours Ouvrés</v>
      </c>
      <c r="I72" s="28" t="str">
        <f>IF(ROW(A71)&lt;=COUNTA(Sens1!A:A)-6,INFOS!$H$2&amp;" vers "&amp;INFOS!$I$2,INFOS!$H$3&amp;" vers "&amp;INFOS!$I$3)</f>
        <v>A10 vers Rue G. Eiffel</v>
      </c>
    </row>
    <row r="73" spans="1:9" x14ac:dyDescent="0.25">
      <c r="A73" s="5">
        <v>41848.940416666665</v>
      </c>
      <c r="B73" s="28">
        <v>356</v>
      </c>
      <c r="C73" s="28" t="str">
        <f t="shared" si="4"/>
        <v>Lundi</v>
      </c>
      <c r="D73" s="28" t="str">
        <f t="shared" si="5"/>
        <v>28/07</v>
      </c>
      <c r="E73" s="29">
        <f t="shared" si="6"/>
        <v>0.94041666666453239</v>
      </c>
      <c r="F73" s="30">
        <f t="shared" si="7"/>
        <v>4.1203703703703706E-3</v>
      </c>
      <c r="G73" s="31">
        <f>IF(OR(FLOOR(HOUR(E73)*60+MINUTE(E73),INFOS!$B$2)/60&lt;INFOS!$B$5,AND(INFOS!$C$5&gt;0,FLOOR(HOUR(E73)*60+MINUTE(E73),INFOS!$B$2)/60&gt;=INFOS!$C$5)),"",TIME(,FLOOR(HOUR(E73)*60+MINUTE(E73),INFOS!$B$2),))</f>
        <v>0.91666666666666663</v>
      </c>
      <c r="H73" s="31" t="str">
        <f>IF(ISNA(MATCH(INT(A73),Calcul!$I$3:$I$15,0)),INDEX(INFOS!$B$7:$B$14,WEEKDAY(A73,2)),INFOS!$B$14)</f>
        <v>Jours Ouvrés</v>
      </c>
      <c r="I73" s="28" t="str">
        <f>IF(ROW(A72)&lt;=COUNTA(Sens1!A:A)-6,INFOS!$H$2&amp;" vers "&amp;INFOS!$I$2,INFOS!$H$3&amp;" vers "&amp;INFOS!$I$3)</f>
        <v>A10 vers Rue G. Eiffel</v>
      </c>
    </row>
    <row r="74" spans="1:9" x14ac:dyDescent="0.25">
      <c r="A74" s="5">
        <v>41848.943958333337</v>
      </c>
      <c r="B74" s="28">
        <v>331</v>
      </c>
      <c r="C74" s="28" t="str">
        <f t="shared" si="4"/>
        <v>Lundi</v>
      </c>
      <c r="D74" s="28" t="str">
        <f t="shared" si="5"/>
        <v>28/07</v>
      </c>
      <c r="E74" s="29">
        <f t="shared" si="6"/>
        <v>0.94395833333692281</v>
      </c>
      <c r="F74" s="30">
        <f t="shared" si="7"/>
        <v>3.8310185185185183E-3</v>
      </c>
      <c r="G74" s="31">
        <f>IF(OR(FLOOR(HOUR(E74)*60+MINUTE(E74),INFOS!$B$2)/60&lt;INFOS!$B$5,AND(INFOS!$C$5&gt;0,FLOOR(HOUR(E74)*60+MINUTE(E74),INFOS!$B$2)/60&gt;=INFOS!$C$5)),"",TIME(,FLOOR(HOUR(E74)*60+MINUTE(E74),INFOS!$B$2),))</f>
        <v>0.91666666666666663</v>
      </c>
      <c r="H74" s="31" t="str">
        <f>IF(ISNA(MATCH(INT(A74),Calcul!$I$3:$I$15,0)),INDEX(INFOS!$B$7:$B$14,WEEKDAY(A74,2)),INFOS!$B$14)</f>
        <v>Jours Ouvrés</v>
      </c>
      <c r="I74" s="28" t="str">
        <f>IF(ROW(A73)&lt;=COUNTA(Sens1!A:A)-6,INFOS!$H$2&amp;" vers "&amp;INFOS!$I$2,INFOS!$H$3&amp;" vers "&amp;INFOS!$I$3)</f>
        <v>A10 vers Rue G. Eiffel</v>
      </c>
    </row>
    <row r="75" spans="1:9" x14ac:dyDescent="0.25">
      <c r="A75" s="5">
        <v>41848.947488425925</v>
      </c>
      <c r="B75" s="28">
        <v>277</v>
      </c>
      <c r="C75" s="28" t="str">
        <f t="shared" si="4"/>
        <v>Lundi</v>
      </c>
      <c r="D75" s="28" t="str">
        <f t="shared" si="5"/>
        <v>28/07</v>
      </c>
      <c r="E75" s="29">
        <f t="shared" si="6"/>
        <v>0.94748842592525762</v>
      </c>
      <c r="F75" s="30">
        <f t="shared" si="7"/>
        <v>3.2060185185185182E-3</v>
      </c>
      <c r="G75" s="31">
        <f>IF(OR(FLOOR(HOUR(E75)*60+MINUTE(E75),INFOS!$B$2)/60&lt;INFOS!$B$5,AND(INFOS!$C$5&gt;0,FLOOR(HOUR(E75)*60+MINUTE(E75),INFOS!$B$2)/60&gt;=INFOS!$C$5)),"",TIME(,FLOOR(HOUR(E75)*60+MINUTE(E75),INFOS!$B$2),))</f>
        <v>0.91666666666666663</v>
      </c>
      <c r="H75" s="31" t="str">
        <f>IF(ISNA(MATCH(INT(A75),Calcul!$I$3:$I$15,0)),INDEX(INFOS!$B$7:$B$14,WEEKDAY(A75,2)),INFOS!$B$14)</f>
        <v>Jours Ouvrés</v>
      </c>
      <c r="I75" s="28" t="str">
        <f>IF(ROW(A74)&lt;=COUNTA(Sens1!A:A)-6,INFOS!$H$2&amp;" vers "&amp;INFOS!$I$2,INFOS!$H$3&amp;" vers "&amp;INFOS!$I$3)</f>
        <v>A10 vers Rue G. Eiffel</v>
      </c>
    </row>
    <row r="76" spans="1:9" x14ac:dyDescent="0.25">
      <c r="A76" s="5">
        <v>41848.951111111113</v>
      </c>
      <c r="B76" s="28">
        <v>293</v>
      </c>
      <c r="C76" s="28" t="str">
        <f t="shared" si="4"/>
        <v>Lundi</v>
      </c>
      <c r="D76" s="28" t="str">
        <f t="shared" si="5"/>
        <v>28/07</v>
      </c>
      <c r="E76" s="29">
        <f t="shared" si="6"/>
        <v>0.95111111111327773</v>
      </c>
      <c r="F76" s="30">
        <f t="shared" si="7"/>
        <v>3.391203703703704E-3</v>
      </c>
      <c r="G76" s="31">
        <f>IF(OR(FLOOR(HOUR(E76)*60+MINUTE(E76),INFOS!$B$2)/60&lt;INFOS!$B$5,AND(INFOS!$C$5&gt;0,FLOOR(HOUR(E76)*60+MINUTE(E76),INFOS!$B$2)/60&gt;=INFOS!$C$5)),"",TIME(,FLOOR(HOUR(E76)*60+MINUTE(E76),INFOS!$B$2),))</f>
        <v>0.91666666666666663</v>
      </c>
      <c r="H76" s="31" t="str">
        <f>IF(ISNA(MATCH(INT(A76),Calcul!$I$3:$I$15,0)),INDEX(INFOS!$B$7:$B$14,WEEKDAY(A76,2)),INFOS!$B$14)</f>
        <v>Jours Ouvrés</v>
      </c>
      <c r="I76" s="28" t="str">
        <f>IF(ROW(A75)&lt;=COUNTA(Sens1!A:A)-6,INFOS!$H$2&amp;" vers "&amp;INFOS!$I$2,INFOS!$H$3&amp;" vers "&amp;INFOS!$I$3)</f>
        <v>A10 vers Rue G. Eiffel</v>
      </c>
    </row>
    <row r="77" spans="1:9" x14ac:dyDescent="0.25">
      <c r="A77" s="5">
        <v>41848.954618055555</v>
      </c>
      <c r="B77" s="28">
        <v>272</v>
      </c>
      <c r="C77" s="28" t="str">
        <f t="shared" si="4"/>
        <v>Lundi</v>
      </c>
      <c r="D77" s="28" t="str">
        <f t="shared" si="5"/>
        <v>28/07</v>
      </c>
      <c r="E77" s="29">
        <f t="shared" si="6"/>
        <v>0.95461805555532919</v>
      </c>
      <c r="F77" s="30">
        <f t="shared" si="7"/>
        <v>3.1481481481481482E-3</v>
      </c>
      <c r="G77" s="31">
        <f>IF(OR(FLOOR(HOUR(E77)*60+MINUTE(E77),INFOS!$B$2)/60&lt;INFOS!$B$5,AND(INFOS!$C$5&gt;0,FLOOR(HOUR(E77)*60+MINUTE(E77),INFOS!$B$2)/60&gt;=INFOS!$C$5)),"",TIME(,FLOOR(HOUR(E77)*60+MINUTE(E77),INFOS!$B$2),))</f>
        <v>0.91666666666666663</v>
      </c>
      <c r="H77" s="31" t="str">
        <f>IF(ISNA(MATCH(INT(A77),Calcul!$I$3:$I$15,0)),INDEX(INFOS!$B$7:$B$14,WEEKDAY(A77,2)),INFOS!$B$14)</f>
        <v>Jours Ouvrés</v>
      </c>
      <c r="I77" s="28" t="str">
        <f>IF(ROW(A76)&lt;=COUNTA(Sens1!A:A)-6,INFOS!$H$2&amp;" vers "&amp;INFOS!$I$2,INFOS!$H$3&amp;" vers "&amp;INFOS!$I$3)</f>
        <v>A10 vers Rue G. Eiffel</v>
      </c>
    </row>
    <row r="78" spans="1:9" x14ac:dyDescent="0.25">
      <c r="A78" s="5">
        <v>41848.958391203705</v>
      </c>
      <c r="B78" s="28">
        <v>278</v>
      </c>
      <c r="C78" s="28" t="str">
        <f t="shared" si="4"/>
        <v>Lundi</v>
      </c>
      <c r="D78" s="28" t="str">
        <f t="shared" si="5"/>
        <v>28/07</v>
      </c>
      <c r="E78" s="29">
        <f t="shared" si="6"/>
        <v>0.958391203705105</v>
      </c>
      <c r="F78" s="30">
        <f t="shared" si="7"/>
        <v>3.2175925925925931E-3</v>
      </c>
      <c r="G78" s="31">
        <f>IF(OR(FLOOR(HOUR(E78)*60+MINUTE(E78),INFOS!$B$2)/60&lt;INFOS!$B$5,AND(INFOS!$C$5&gt;0,FLOOR(HOUR(E78)*60+MINUTE(E78),INFOS!$B$2)/60&gt;=INFOS!$C$5)),"",TIME(,FLOOR(HOUR(E78)*60+MINUTE(E78),INFOS!$B$2),))</f>
        <v>0.91666666666666663</v>
      </c>
      <c r="H78" s="31" t="str">
        <f>IF(ISNA(MATCH(INT(A78),Calcul!$I$3:$I$15,0)),INDEX(INFOS!$B$7:$B$14,WEEKDAY(A78,2)),INFOS!$B$14)</f>
        <v>Jours Ouvrés</v>
      </c>
      <c r="I78" s="28" t="str">
        <f>IF(ROW(A77)&lt;=COUNTA(Sens1!A:A)-6,INFOS!$H$2&amp;" vers "&amp;INFOS!$I$2,INFOS!$H$3&amp;" vers "&amp;INFOS!$I$3)</f>
        <v>A10 vers Rue G. Eiffel</v>
      </c>
    </row>
    <row r="79" spans="1:9" x14ac:dyDescent="0.25">
      <c r="A79" s="5">
        <v>41848.961909722224</v>
      </c>
      <c r="B79" s="28">
        <v>279</v>
      </c>
      <c r="C79" s="28" t="str">
        <f t="shared" si="4"/>
        <v>Lundi</v>
      </c>
      <c r="D79" s="28" t="str">
        <f t="shared" si="5"/>
        <v>28/07</v>
      </c>
      <c r="E79" s="29">
        <f t="shared" si="6"/>
        <v>0.96190972222393611</v>
      </c>
      <c r="F79" s="30">
        <f t="shared" si="7"/>
        <v>3.2291666666666666E-3</v>
      </c>
      <c r="G79" s="31">
        <f>IF(OR(FLOOR(HOUR(E79)*60+MINUTE(E79),INFOS!$B$2)/60&lt;INFOS!$B$5,AND(INFOS!$C$5&gt;0,FLOOR(HOUR(E79)*60+MINUTE(E79),INFOS!$B$2)/60&gt;=INFOS!$C$5)),"",TIME(,FLOOR(HOUR(E79)*60+MINUTE(E79),INFOS!$B$2),))</f>
        <v>0.91666666666666663</v>
      </c>
      <c r="H79" s="31" t="str">
        <f>IF(ISNA(MATCH(INT(A79),Calcul!$I$3:$I$15,0)),INDEX(INFOS!$B$7:$B$14,WEEKDAY(A79,2)),INFOS!$B$14)</f>
        <v>Jours Ouvrés</v>
      </c>
      <c r="I79" s="28" t="str">
        <f>IF(ROW(A78)&lt;=COUNTA(Sens1!A:A)-6,INFOS!$H$2&amp;" vers "&amp;INFOS!$I$2,INFOS!$H$3&amp;" vers "&amp;INFOS!$I$3)</f>
        <v>A10 vers Rue G. Eiffel</v>
      </c>
    </row>
    <row r="80" spans="1:9" x14ac:dyDescent="0.25">
      <c r="A80" s="5">
        <v>41848.965543981481</v>
      </c>
      <c r="B80" s="28">
        <v>279</v>
      </c>
      <c r="C80" s="28" t="str">
        <f t="shared" si="4"/>
        <v>Lundi</v>
      </c>
      <c r="D80" s="28" t="str">
        <f t="shared" si="5"/>
        <v>28/07</v>
      </c>
      <c r="E80" s="29">
        <f t="shared" si="6"/>
        <v>0.96554398148145992</v>
      </c>
      <c r="F80" s="30">
        <f t="shared" si="7"/>
        <v>3.2291666666666666E-3</v>
      </c>
      <c r="G80" s="31">
        <f>IF(OR(FLOOR(HOUR(E80)*60+MINUTE(E80),INFOS!$B$2)/60&lt;INFOS!$B$5,AND(INFOS!$C$5&gt;0,FLOOR(HOUR(E80)*60+MINUTE(E80),INFOS!$B$2)/60&gt;=INFOS!$C$5)),"",TIME(,FLOOR(HOUR(E80)*60+MINUTE(E80),INFOS!$B$2),))</f>
        <v>0.91666666666666663</v>
      </c>
      <c r="H80" s="31" t="str">
        <f>IF(ISNA(MATCH(INT(A80),Calcul!$I$3:$I$15,0)),INDEX(INFOS!$B$7:$B$14,WEEKDAY(A80,2)),INFOS!$B$14)</f>
        <v>Jours Ouvrés</v>
      </c>
      <c r="I80" s="28" t="str">
        <f>IF(ROW(A79)&lt;=COUNTA(Sens1!A:A)-6,INFOS!$H$2&amp;" vers "&amp;INFOS!$I$2,INFOS!$H$3&amp;" vers "&amp;INFOS!$I$3)</f>
        <v>A10 vers Rue G. Eiffel</v>
      </c>
    </row>
    <row r="81" spans="1:9" x14ac:dyDescent="0.25">
      <c r="A81" s="5">
        <v>41848.969236111108</v>
      </c>
      <c r="B81" s="28">
        <v>279</v>
      </c>
      <c r="C81" s="28" t="str">
        <f t="shared" si="4"/>
        <v>Lundi</v>
      </c>
      <c r="D81" s="28" t="str">
        <f t="shared" si="5"/>
        <v>28/07</v>
      </c>
      <c r="E81" s="29">
        <f t="shared" si="6"/>
        <v>0.96923611110833008</v>
      </c>
      <c r="F81" s="30">
        <f t="shared" si="7"/>
        <v>3.2291666666666666E-3</v>
      </c>
      <c r="G81" s="31">
        <f>IF(OR(FLOOR(HOUR(E81)*60+MINUTE(E81),INFOS!$B$2)/60&lt;INFOS!$B$5,AND(INFOS!$C$5&gt;0,FLOOR(HOUR(E81)*60+MINUTE(E81),INFOS!$B$2)/60&gt;=INFOS!$C$5)),"",TIME(,FLOOR(HOUR(E81)*60+MINUTE(E81),INFOS!$B$2),))</f>
        <v>0.91666666666666663</v>
      </c>
      <c r="H81" s="31" t="str">
        <f>IF(ISNA(MATCH(INT(A81),Calcul!$I$3:$I$15,0)),INDEX(INFOS!$B$7:$B$14,WEEKDAY(A81,2)),INFOS!$B$14)</f>
        <v>Jours Ouvrés</v>
      </c>
      <c r="I81" s="28" t="str">
        <f>IF(ROW(A80)&lt;=COUNTA(Sens1!A:A)-6,INFOS!$H$2&amp;" vers "&amp;INFOS!$I$2,INFOS!$H$3&amp;" vers "&amp;INFOS!$I$3)</f>
        <v>A10 vers Rue G. Eiffel</v>
      </c>
    </row>
    <row r="82" spans="1:9" x14ac:dyDescent="0.25">
      <c r="A82" s="5">
        <v>41848.972928240742</v>
      </c>
      <c r="B82" s="28">
        <v>279</v>
      </c>
      <c r="C82" s="28" t="str">
        <f t="shared" si="4"/>
        <v>Lundi</v>
      </c>
      <c r="D82" s="28" t="str">
        <f t="shared" si="5"/>
        <v>28/07</v>
      </c>
      <c r="E82" s="29">
        <f t="shared" si="6"/>
        <v>0.97292824074247619</v>
      </c>
      <c r="F82" s="30">
        <f t="shared" si="7"/>
        <v>3.2291666666666666E-3</v>
      </c>
      <c r="G82" s="31">
        <f>IF(OR(FLOOR(HOUR(E82)*60+MINUTE(E82),INFOS!$B$2)/60&lt;INFOS!$B$5,AND(INFOS!$C$5&gt;0,FLOOR(HOUR(E82)*60+MINUTE(E82),INFOS!$B$2)/60&gt;=INFOS!$C$5)),"",TIME(,FLOOR(HOUR(E82)*60+MINUTE(E82),INFOS!$B$2),))</f>
        <v>0.91666666666666663</v>
      </c>
      <c r="H82" s="31" t="str">
        <f>IF(ISNA(MATCH(INT(A82),Calcul!$I$3:$I$15,0)),INDEX(INFOS!$B$7:$B$14,WEEKDAY(A82,2)),INFOS!$B$14)</f>
        <v>Jours Ouvrés</v>
      </c>
      <c r="I82" s="28" t="str">
        <f>IF(ROW(A81)&lt;=COUNTA(Sens1!A:A)-6,INFOS!$H$2&amp;" vers "&amp;INFOS!$I$2,INFOS!$H$3&amp;" vers "&amp;INFOS!$I$3)</f>
        <v>A10 vers Rue G. Eiffel</v>
      </c>
    </row>
    <row r="83" spans="1:9" x14ac:dyDescent="0.25">
      <c r="A83" s="5">
        <v>41848.976446759261</v>
      </c>
      <c r="B83" s="28">
        <v>236</v>
      </c>
      <c r="C83" s="28" t="str">
        <f t="shared" si="4"/>
        <v>Lundi</v>
      </c>
      <c r="D83" s="28" t="str">
        <f t="shared" si="5"/>
        <v>28/07</v>
      </c>
      <c r="E83" s="29">
        <f t="shared" si="6"/>
        <v>0.97644675926130731</v>
      </c>
      <c r="F83" s="30">
        <f t="shared" si="7"/>
        <v>2.731481481481481E-3</v>
      </c>
      <c r="G83" s="31">
        <f>IF(OR(FLOOR(HOUR(E83)*60+MINUTE(E83),INFOS!$B$2)/60&lt;INFOS!$B$5,AND(INFOS!$C$5&gt;0,FLOOR(HOUR(E83)*60+MINUTE(E83),INFOS!$B$2)/60&gt;=INFOS!$C$5)),"",TIME(,FLOOR(HOUR(E83)*60+MINUTE(E83),INFOS!$B$2),))</f>
        <v>0.91666666666666663</v>
      </c>
      <c r="H83" s="31" t="str">
        <f>IF(ISNA(MATCH(INT(A83),Calcul!$I$3:$I$15,0)),INDEX(INFOS!$B$7:$B$14,WEEKDAY(A83,2)),INFOS!$B$14)</f>
        <v>Jours Ouvrés</v>
      </c>
      <c r="I83" s="28" t="str">
        <f>IF(ROW(A82)&lt;=COUNTA(Sens1!A:A)-6,INFOS!$H$2&amp;" vers "&amp;INFOS!$I$2,INFOS!$H$3&amp;" vers "&amp;INFOS!$I$3)</f>
        <v>A10 vers Rue G. Eiffel</v>
      </c>
    </row>
    <row r="84" spans="1:9" x14ac:dyDescent="0.25">
      <c r="A84" s="5">
        <v>41848.979930555557</v>
      </c>
      <c r="B84" s="28">
        <v>236</v>
      </c>
      <c r="C84" s="28" t="str">
        <f t="shared" si="4"/>
        <v>Lundi</v>
      </c>
      <c r="D84" s="28" t="str">
        <f t="shared" si="5"/>
        <v>28/07</v>
      </c>
      <c r="E84" s="29">
        <f t="shared" si="6"/>
        <v>0.97993055555707542</v>
      </c>
      <c r="F84" s="30">
        <f t="shared" si="7"/>
        <v>2.731481481481481E-3</v>
      </c>
      <c r="G84" s="31">
        <f>IF(OR(FLOOR(HOUR(E84)*60+MINUTE(E84),INFOS!$B$2)/60&lt;INFOS!$B$5,AND(INFOS!$C$5&gt;0,FLOOR(HOUR(E84)*60+MINUTE(E84),INFOS!$B$2)/60&gt;=INFOS!$C$5)),"",TIME(,FLOOR(HOUR(E84)*60+MINUTE(E84),INFOS!$B$2),))</f>
        <v>0.91666666666666663</v>
      </c>
      <c r="H84" s="31" t="str">
        <f>IF(ISNA(MATCH(INT(A84),Calcul!$I$3:$I$15,0)),INDEX(INFOS!$B$7:$B$14,WEEKDAY(A84,2)),INFOS!$B$14)</f>
        <v>Jours Ouvrés</v>
      </c>
      <c r="I84" s="28" t="str">
        <f>IF(ROW(A83)&lt;=COUNTA(Sens1!A:A)-6,INFOS!$H$2&amp;" vers "&amp;INFOS!$I$2,INFOS!$H$3&amp;" vers "&amp;INFOS!$I$3)</f>
        <v>A10 vers Rue G. Eiffel</v>
      </c>
    </row>
    <row r="85" spans="1:9" x14ac:dyDescent="0.25">
      <c r="A85" s="5">
        <v>41848.983460648145</v>
      </c>
      <c r="B85" s="28">
        <v>232</v>
      </c>
      <c r="C85" s="28" t="str">
        <f t="shared" si="4"/>
        <v>Lundi</v>
      </c>
      <c r="D85" s="28" t="str">
        <f t="shared" si="5"/>
        <v>28/07</v>
      </c>
      <c r="E85" s="29">
        <f t="shared" si="6"/>
        <v>0.98346064814541023</v>
      </c>
      <c r="F85" s="30">
        <f t="shared" si="7"/>
        <v>2.685185185185185E-3</v>
      </c>
      <c r="G85" s="31">
        <f>IF(OR(FLOOR(HOUR(E85)*60+MINUTE(E85),INFOS!$B$2)/60&lt;INFOS!$B$5,AND(INFOS!$C$5&gt;0,FLOOR(HOUR(E85)*60+MINUTE(E85),INFOS!$B$2)/60&gt;=INFOS!$C$5)),"",TIME(,FLOOR(HOUR(E85)*60+MINUTE(E85),INFOS!$B$2),))</f>
        <v>0.91666666666666663</v>
      </c>
      <c r="H85" s="31" t="str">
        <f>IF(ISNA(MATCH(INT(A85),Calcul!$I$3:$I$15,0)),INDEX(INFOS!$B$7:$B$14,WEEKDAY(A85,2)),INFOS!$B$14)</f>
        <v>Jours Ouvrés</v>
      </c>
      <c r="I85" s="28" t="str">
        <f>IF(ROW(A84)&lt;=COUNTA(Sens1!A:A)-6,INFOS!$H$2&amp;" vers "&amp;INFOS!$I$2,INFOS!$H$3&amp;" vers "&amp;INFOS!$I$3)</f>
        <v>A10 vers Rue G. Eiffel</v>
      </c>
    </row>
    <row r="86" spans="1:9" x14ac:dyDescent="0.25">
      <c r="A86" s="5">
        <v>41848.986979166664</v>
      </c>
      <c r="B86" s="28">
        <v>232</v>
      </c>
      <c r="C86" s="28" t="str">
        <f t="shared" si="4"/>
        <v>Lundi</v>
      </c>
      <c r="D86" s="28" t="str">
        <f t="shared" si="5"/>
        <v>28/07</v>
      </c>
      <c r="E86" s="29">
        <f t="shared" si="6"/>
        <v>0.98697916666424135</v>
      </c>
      <c r="F86" s="30">
        <f t="shared" si="7"/>
        <v>2.685185185185185E-3</v>
      </c>
      <c r="G86" s="31">
        <f>IF(OR(FLOOR(HOUR(E86)*60+MINUTE(E86),INFOS!$B$2)/60&lt;INFOS!$B$5,AND(INFOS!$C$5&gt;0,FLOOR(HOUR(E86)*60+MINUTE(E86),INFOS!$B$2)/60&gt;=INFOS!$C$5)),"",TIME(,FLOOR(HOUR(E86)*60+MINUTE(E86),INFOS!$B$2),))</f>
        <v>0.91666666666666663</v>
      </c>
      <c r="H86" s="31" t="str">
        <f>IF(ISNA(MATCH(INT(A86),Calcul!$I$3:$I$15,0)),INDEX(INFOS!$B$7:$B$14,WEEKDAY(A86,2)),INFOS!$B$14)</f>
        <v>Jours Ouvrés</v>
      </c>
      <c r="I86" s="28" t="str">
        <f>IF(ROW(A85)&lt;=COUNTA(Sens1!A:A)-6,INFOS!$H$2&amp;" vers "&amp;INFOS!$I$2,INFOS!$H$3&amp;" vers "&amp;INFOS!$I$3)</f>
        <v>A10 vers Rue G. Eiffel</v>
      </c>
    </row>
    <row r="87" spans="1:9" x14ac:dyDescent="0.25">
      <c r="A87" s="5">
        <v>41848.99046296296</v>
      </c>
      <c r="B87" s="28">
        <v>232</v>
      </c>
      <c r="C87" s="28" t="str">
        <f t="shared" si="4"/>
        <v>Lundi</v>
      </c>
      <c r="D87" s="28" t="str">
        <f t="shared" si="5"/>
        <v>28/07</v>
      </c>
      <c r="E87" s="29">
        <f t="shared" si="6"/>
        <v>0.99046296296000946</v>
      </c>
      <c r="F87" s="30">
        <f t="shared" si="7"/>
        <v>2.685185185185185E-3</v>
      </c>
      <c r="G87" s="31">
        <f>IF(OR(FLOOR(HOUR(E87)*60+MINUTE(E87),INFOS!$B$2)/60&lt;INFOS!$B$5,AND(INFOS!$C$5&gt;0,FLOOR(HOUR(E87)*60+MINUTE(E87),INFOS!$B$2)/60&gt;=INFOS!$C$5)),"",TIME(,FLOOR(HOUR(E87)*60+MINUTE(E87),INFOS!$B$2),))</f>
        <v>0.91666666666666663</v>
      </c>
      <c r="H87" s="31" t="str">
        <f>IF(ISNA(MATCH(INT(A87),Calcul!$I$3:$I$15,0)),INDEX(INFOS!$B$7:$B$14,WEEKDAY(A87,2)),INFOS!$B$14)</f>
        <v>Jours Ouvrés</v>
      </c>
      <c r="I87" s="28" t="str">
        <f>IF(ROW(A86)&lt;=COUNTA(Sens1!A:A)-6,INFOS!$H$2&amp;" vers "&amp;INFOS!$I$2,INFOS!$H$3&amp;" vers "&amp;INFOS!$I$3)</f>
        <v>A10 vers Rue G. Eiffel</v>
      </c>
    </row>
    <row r="88" spans="1:9" x14ac:dyDescent="0.25">
      <c r="A88" s="5">
        <v>41848.994050925925</v>
      </c>
      <c r="B88" s="28">
        <v>279</v>
      </c>
      <c r="C88" s="28" t="str">
        <f t="shared" si="4"/>
        <v>Lundi</v>
      </c>
      <c r="D88" s="28" t="str">
        <f t="shared" si="5"/>
        <v>28/07</v>
      </c>
      <c r="E88" s="29">
        <f t="shared" si="6"/>
        <v>0.99405092592496658</v>
      </c>
      <c r="F88" s="30">
        <f t="shared" si="7"/>
        <v>3.2291666666666666E-3</v>
      </c>
      <c r="G88" s="31">
        <f>IF(OR(FLOOR(HOUR(E88)*60+MINUTE(E88),INFOS!$B$2)/60&lt;INFOS!$B$5,AND(INFOS!$C$5&gt;0,FLOOR(HOUR(E88)*60+MINUTE(E88),INFOS!$B$2)/60&gt;=INFOS!$C$5)),"",TIME(,FLOOR(HOUR(E88)*60+MINUTE(E88),INFOS!$B$2),))</f>
        <v>0.91666666666666663</v>
      </c>
      <c r="H88" s="31" t="str">
        <f>IF(ISNA(MATCH(INT(A88),Calcul!$I$3:$I$15,0)),INDEX(INFOS!$B$7:$B$14,WEEKDAY(A88,2)),INFOS!$B$14)</f>
        <v>Jours Ouvrés</v>
      </c>
      <c r="I88" s="28" t="str">
        <f>IF(ROW(A87)&lt;=COUNTA(Sens1!A:A)-6,INFOS!$H$2&amp;" vers "&amp;INFOS!$I$2,INFOS!$H$3&amp;" vers "&amp;INFOS!$I$3)</f>
        <v>A10 vers Rue G. Eiffel</v>
      </c>
    </row>
    <row r="89" spans="1:9" x14ac:dyDescent="0.25">
      <c r="A89" s="5">
        <v>41848.997916666667</v>
      </c>
      <c r="B89" s="28">
        <v>279</v>
      </c>
      <c r="C89" s="28" t="str">
        <f t="shared" si="4"/>
        <v>Lundi</v>
      </c>
      <c r="D89" s="28" t="str">
        <f t="shared" si="5"/>
        <v>28/07</v>
      </c>
      <c r="E89" s="29">
        <f t="shared" si="6"/>
        <v>0.99791666666715173</v>
      </c>
      <c r="F89" s="30">
        <f t="shared" si="7"/>
        <v>3.2291666666666666E-3</v>
      </c>
      <c r="G89" s="31">
        <f>IF(OR(FLOOR(HOUR(E89)*60+MINUTE(E89),INFOS!$B$2)/60&lt;INFOS!$B$5,AND(INFOS!$C$5&gt;0,FLOOR(HOUR(E89)*60+MINUTE(E89),INFOS!$B$2)/60&gt;=INFOS!$C$5)),"",TIME(,FLOOR(HOUR(E89)*60+MINUTE(E89),INFOS!$B$2),))</f>
        <v>0.91666666666666663</v>
      </c>
      <c r="H89" s="31" t="str">
        <f>IF(ISNA(MATCH(INT(A89),Calcul!$I$3:$I$15,0)),INDEX(INFOS!$B$7:$B$14,WEEKDAY(A89,2)),INFOS!$B$14)</f>
        <v>Jours Ouvrés</v>
      </c>
      <c r="I89" s="28" t="str">
        <f>IF(ROW(A88)&lt;=COUNTA(Sens1!A:A)-6,INFOS!$H$2&amp;" vers "&amp;INFOS!$I$2,INFOS!$H$3&amp;" vers "&amp;INFOS!$I$3)</f>
        <v>A10 vers Rue G. Eiffel</v>
      </c>
    </row>
    <row r="90" spans="1:9" x14ac:dyDescent="0.25">
      <c r="A90" s="5">
        <v>41849.001527777778</v>
      </c>
      <c r="B90" s="28">
        <v>297</v>
      </c>
      <c r="C90" s="28" t="str">
        <f t="shared" si="4"/>
        <v>Mardi</v>
      </c>
      <c r="D90" s="28" t="str">
        <f t="shared" si="5"/>
        <v>29/07</v>
      </c>
      <c r="E90" s="29">
        <f t="shared" si="6"/>
        <v>1.527777778392192E-3</v>
      </c>
      <c r="F90" s="30">
        <f t="shared" si="7"/>
        <v>3.4375E-3</v>
      </c>
      <c r="G90" s="31">
        <f>IF(OR(FLOOR(HOUR(E90)*60+MINUTE(E90),INFOS!$B$2)/60&lt;INFOS!$B$5,AND(INFOS!$C$5&gt;0,FLOOR(HOUR(E90)*60+MINUTE(E90),INFOS!$B$2)/60&gt;=INFOS!$C$5)),"",TIME(,FLOOR(HOUR(E90)*60+MINUTE(E90),INFOS!$B$2),))</f>
        <v>0</v>
      </c>
      <c r="H90" s="31" t="str">
        <f>IF(ISNA(MATCH(INT(A90),Calcul!$I$3:$I$15,0)),INDEX(INFOS!$B$7:$B$14,WEEKDAY(A90,2)),INFOS!$B$14)</f>
        <v>Jours Ouvrés</v>
      </c>
      <c r="I90" s="28" t="str">
        <f>IF(ROW(A89)&lt;=COUNTA(Sens1!A:A)-6,INFOS!$H$2&amp;" vers "&amp;INFOS!$I$2,INFOS!$H$3&amp;" vers "&amp;INFOS!$I$3)</f>
        <v>A10 vers Rue G. Eiffel</v>
      </c>
    </row>
    <row r="91" spans="1:9" x14ac:dyDescent="0.25">
      <c r="A91" s="5">
        <v>41849.00503472222</v>
      </c>
      <c r="B91" s="28">
        <v>273</v>
      </c>
      <c r="C91" s="28" t="str">
        <f t="shared" si="4"/>
        <v>Mardi</v>
      </c>
      <c r="D91" s="28" t="str">
        <f t="shared" si="5"/>
        <v>29/07</v>
      </c>
      <c r="E91" s="29">
        <f t="shared" si="6"/>
        <v>5.0347222204436548E-3</v>
      </c>
      <c r="F91" s="30">
        <f t="shared" si="7"/>
        <v>3.1597222222222222E-3</v>
      </c>
      <c r="G91" s="31">
        <f>IF(OR(FLOOR(HOUR(E91)*60+MINUTE(E91),INFOS!$B$2)/60&lt;INFOS!$B$5,AND(INFOS!$C$5&gt;0,FLOOR(HOUR(E91)*60+MINUTE(E91),INFOS!$B$2)/60&gt;=INFOS!$C$5)),"",TIME(,FLOOR(HOUR(E91)*60+MINUTE(E91),INFOS!$B$2),))</f>
        <v>0</v>
      </c>
      <c r="H91" s="31" t="str">
        <f>IF(ISNA(MATCH(INT(A91),Calcul!$I$3:$I$15,0)),INDEX(INFOS!$B$7:$B$14,WEEKDAY(A91,2)),INFOS!$B$14)</f>
        <v>Jours Ouvrés</v>
      </c>
      <c r="I91" s="28" t="str">
        <f>IF(ROW(A90)&lt;=COUNTA(Sens1!A:A)-6,INFOS!$H$2&amp;" vers "&amp;INFOS!$I$2,INFOS!$H$3&amp;" vers "&amp;INFOS!$I$3)</f>
        <v>A10 vers Rue G. Eiffel</v>
      </c>
    </row>
    <row r="92" spans="1:9" x14ac:dyDescent="0.25">
      <c r="A92" s="5">
        <v>41849.008553240739</v>
      </c>
      <c r="B92" s="28">
        <v>273</v>
      </c>
      <c r="C92" s="28" t="str">
        <f t="shared" si="4"/>
        <v>Mardi</v>
      </c>
      <c r="D92" s="28" t="str">
        <f t="shared" si="5"/>
        <v>29/07</v>
      </c>
      <c r="E92" s="29">
        <f t="shared" si="6"/>
        <v>8.55324073927477E-3</v>
      </c>
      <c r="F92" s="30">
        <f t="shared" si="7"/>
        <v>3.1597222222222222E-3</v>
      </c>
      <c r="G92" s="31">
        <f>IF(OR(FLOOR(HOUR(E92)*60+MINUTE(E92),INFOS!$B$2)/60&lt;INFOS!$B$5,AND(INFOS!$C$5&gt;0,FLOOR(HOUR(E92)*60+MINUTE(E92),INFOS!$B$2)/60&gt;=INFOS!$C$5)),"",TIME(,FLOOR(HOUR(E92)*60+MINUTE(E92),INFOS!$B$2),))</f>
        <v>0</v>
      </c>
      <c r="H92" s="31" t="str">
        <f>IF(ISNA(MATCH(INT(A92),Calcul!$I$3:$I$15,0)),INDEX(INFOS!$B$7:$B$14,WEEKDAY(A92,2)),INFOS!$B$14)</f>
        <v>Jours Ouvrés</v>
      </c>
      <c r="I92" s="28" t="str">
        <f>IF(ROW(A91)&lt;=COUNTA(Sens1!A:A)-6,INFOS!$H$2&amp;" vers "&amp;INFOS!$I$2,INFOS!$H$3&amp;" vers "&amp;INFOS!$I$3)</f>
        <v>A10 vers Rue G. Eiffel</v>
      </c>
    </row>
    <row r="93" spans="1:9" x14ac:dyDescent="0.25">
      <c r="A93" s="5">
        <v>41849.012037037035</v>
      </c>
      <c r="B93" s="28">
        <v>243</v>
      </c>
      <c r="C93" s="28" t="str">
        <f t="shared" si="4"/>
        <v>Mardi</v>
      </c>
      <c r="D93" s="28" t="str">
        <f t="shared" si="5"/>
        <v>29/07</v>
      </c>
      <c r="E93" s="29">
        <f t="shared" si="6"/>
        <v>1.2037037035042886E-2</v>
      </c>
      <c r="F93" s="30">
        <f t="shared" si="7"/>
        <v>2.8124999999999995E-3</v>
      </c>
      <c r="G93" s="31">
        <f>IF(OR(FLOOR(HOUR(E93)*60+MINUTE(E93),INFOS!$B$2)/60&lt;INFOS!$B$5,AND(INFOS!$C$5&gt;0,FLOOR(HOUR(E93)*60+MINUTE(E93),INFOS!$B$2)/60&gt;=INFOS!$C$5)),"",TIME(,FLOOR(HOUR(E93)*60+MINUTE(E93),INFOS!$B$2),))</f>
        <v>0</v>
      </c>
      <c r="H93" s="31" t="str">
        <f>IF(ISNA(MATCH(INT(A93),Calcul!$I$3:$I$15,0)),INDEX(INFOS!$B$7:$B$14,WEEKDAY(A93,2)),INFOS!$B$14)</f>
        <v>Jours Ouvrés</v>
      </c>
      <c r="I93" s="28" t="str">
        <f>IF(ROW(A92)&lt;=COUNTA(Sens1!A:A)-6,INFOS!$H$2&amp;" vers "&amp;INFOS!$I$2,INFOS!$H$3&amp;" vers "&amp;INFOS!$I$3)</f>
        <v>A10 vers Rue G. Eiffel</v>
      </c>
    </row>
    <row r="94" spans="1:9" x14ac:dyDescent="0.25">
      <c r="A94" s="5">
        <v>41849.015555555554</v>
      </c>
      <c r="B94" s="28">
        <v>275</v>
      </c>
      <c r="C94" s="28" t="str">
        <f t="shared" si="4"/>
        <v>Mardi</v>
      </c>
      <c r="D94" s="28" t="str">
        <f t="shared" si="5"/>
        <v>29/07</v>
      </c>
      <c r="E94" s="29">
        <f t="shared" si="6"/>
        <v>1.5555555553874001E-2</v>
      </c>
      <c r="F94" s="30">
        <f t="shared" si="7"/>
        <v>3.1828703703703702E-3</v>
      </c>
      <c r="G94" s="31">
        <f>IF(OR(FLOOR(HOUR(E94)*60+MINUTE(E94),INFOS!$B$2)/60&lt;INFOS!$B$5,AND(INFOS!$C$5&gt;0,FLOOR(HOUR(E94)*60+MINUTE(E94),INFOS!$B$2)/60&gt;=INFOS!$C$5)),"",TIME(,FLOOR(HOUR(E94)*60+MINUTE(E94),INFOS!$B$2),))</f>
        <v>0</v>
      </c>
      <c r="H94" s="31" t="str">
        <f>IF(ISNA(MATCH(INT(A94),Calcul!$I$3:$I$15,0)),INDEX(INFOS!$B$7:$B$14,WEEKDAY(A94,2)),INFOS!$B$14)</f>
        <v>Jours Ouvrés</v>
      </c>
      <c r="I94" s="28" t="str">
        <f>IF(ROW(A93)&lt;=COUNTA(Sens1!A:A)-6,INFOS!$H$2&amp;" vers "&amp;INFOS!$I$2,INFOS!$H$3&amp;" vers "&amp;INFOS!$I$3)</f>
        <v>A10 vers Rue G. Eiffel</v>
      </c>
    </row>
    <row r="95" spans="1:9" x14ac:dyDescent="0.25">
      <c r="A95" s="5">
        <v>41849.019201388888</v>
      </c>
      <c r="B95" s="28">
        <v>275</v>
      </c>
      <c r="C95" s="28" t="str">
        <f t="shared" si="4"/>
        <v>Mardi</v>
      </c>
      <c r="D95" s="28" t="str">
        <f t="shared" si="5"/>
        <v>29/07</v>
      </c>
      <c r="E95" s="29">
        <f t="shared" si="6"/>
        <v>1.9201388888177462E-2</v>
      </c>
      <c r="F95" s="30">
        <f t="shared" si="7"/>
        <v>3.1828703703703702E-3</v>
      </c>
      <c r="G95" s="31">
        <f>IF(OR(FLOOR(HOUR(E95)*60+MINUTE(E95),INFOS!$B$2)/60&lt;INFOS!$B$5,AND(INFOS!$C$5&gt;0,FLOOR(HOUR(E95)*60+MINUTE(E95),INFOS!$B$2)/60&gt;=INFOS!$C$5)),"",TIME(,FLOOR(HOUR(E95)*60+MINUTE(E95),INFOS!$B$2),))</f>
        <v>0</v>
      </c>
      <c r="H95" s="31" t="str">
        <f>IF(ISNA(MATCH(INT(A95),Calcul!$I$3:$I$15,0)),INDEX(INFOS!$B$7:$B$14,WEEKDAY(A95,2)),INFOS!$B$14)</f>
        <v>Jours Ouvrés</v>
      </c>
      <c r="I95" s="28" t="str">
        <f>IF(ROW(A94)&lt;=COUNTA(Sens1!A:A)-6,INFOS!$H$2&amp;" vers "&amp;INFOS!$I$2,INFOS!$H$3&amp;" vers "&amp;INFOS!$I$3)</f>
        <v>A10 vers Rue G. Eiffel</v>
      </c>
    </row>
    <row r="96" spans="1:9" x14ac:dyDescent="0.25">
      <c r="A96" s="5">
        <v>41849.023020833331</v>
      </c>
      <c r="B96" s="28">
        <v>275</v>
      </c>
      <c r="C96" s="28" t="str">
        <f t="shared" si="4"/>
        <v>Mardi</v>
      </c>
      <c r="D96" s="28" t="str">
        <f t="shared" si="5"/>
        <v>29/07</v>
      </c>
      <c r="E96" s="29">
        <f t="shared" si="6"/>
        <v>2.3020833330519963E-2</v>
      </c>
      <c r="F96" s="30">
        <f t="shared" si="7"/>
        <v>3.1828703703703702E-3</v>
      </c>
      <c r="G96" s="31">
        <f>IF(OR(FLOOR(HOUR(E96)*60+MINUTE(E96),INFOS!$B$2)/60&lt;INFOS!$B$5,AND(INFOS!$C$5&gt;0,FLOOR(HOUR(E96)*60+MINUTE(E96),INFOS!$B$2)/60&gt;=INFOS!$C$5)),"",TIME(,FLOOR(HOUR(E96)*60+MINUTE(E96),INFOS!$B$2),))</f>
        <v>0</v>
      </c>
      <c r="H96" s="31" t="str">
        <f>IF(ISNA(MATCH(INT(A96),Calcul!$I$3:$I$15,0)),INDEX(INFOS!$B$7:$B$14,WEEKDAY(A96,2)),INFOS!$B$14)</f>
        <v>Jours Ouvrés</v>
      </c>
      <c r="I96" s="28" t="str">
        <f>IF(ROW(A95)&lt;=COUNTA(Sens1!A:A)-6,INFOS!$H$2&amp;" vers "&amp;INFOS!$I$2,INFOS!$H$3&amp;" vers "&amp;INFOS!$I$3)</f>
        <v>A10 vers Rue G. Eiffel</v>
      </c>
    </row>
    <row r="97" spans="1:9" x14ac:dyDescent="0.25">
      <c r="A97" s="5">
        <v>41849.026620370372</v>
      </c>
      <c r="B97" s="28">
        <v>267</v>
      </c>
      <c r="C97" s="28" t="str">
        <f t="shared" si="4"/>
        <v>Mardi</v>
      </c>
      <c r="D97" s="28" t="str">
        <f t="shared" si="5"/>
        <v>29/07</v>
      </c>
      <c r="E97" s="29">
        <f t="shared" si="6"/>
        <v>2.662037037225673E-2</v>
      </c>
      <c r="F97" s="30">
        <f t="shared" si="7"/>
        <v>3.0902777777777782E-3</v>
      </c>
      <c r="G97" s="31">
        <f>IF(OR(FLOOR(HOUR(E97)*60+MINUTE(E97),INFOS!$B$2)/60&lt;INFOS!$B$5,AND(INFOS!$C$5&gt;0,FLOOR(HOUR(E97)*60+MINUTE(E97),INFOS!$B$2)/60&gt;=INFOS!$C$5)),"",TIME(,FLOOR(HOUR(E97)*60+MINUTE(E97),INFOS!$B$2),))</f>
        <v>0</v>
      </c>
      <c r="H97" s="31" t="str">
        <f>IF(ISNA(MATCH(INT(A97),Calcul!$I$3:$I$15,0)),INDEX(INFOS!$B$7:$B$14,WEEKDAY(A97,2)),INFOS!$B$14)</f>
        <v>Jours Ouvrés</v>
      </c>
      <c r="I97" s="28" t="str">
        <f>IF(ROW(A96)&lt;=COUNTA(Sens1!A:A)-6,INFOS!$H$2&amp;" vers "&amp;INFOS!$I$2,INFOS!$H$3&amp;" vers "&amp;INFOS!$I$3)</f>
        <v>A10 vers Rue G. Eiffel</v>
      </c>
    </row>
    <row r="98" spans="1:9" x14ac:dyDescent="0.25">
      <c r="A98" s="5">
        <v>41849.030277777776</v>
      </c>
      <c r="B98" s="28">
        <v>267</v>
      </c>
      <c r="C98" s="28" t="str">
        <f t="shared" si="4"/>
        <v>Mardi</v>
      </c>
      <c r="D98" s="28" t="str">
        <f t="shared" si="5"/>
        <v>29/07</v>
      </c>
      <c r="E98" s="29">
        <f t="shared" si="6"/>
        <v>3.0277777776063886E-2</v>
      </c>
      <c r="F98" s="30">
        <f t="shared" si="7"/>
        <v>3.0902777777777782E-3</v>
      </c>
      <c r="G98" s="31">
        <f>IF(OR(FLOOR(HOUR(E98)*60+MINUTE(E98),INFOS!$B$2)/60&lt;INFOS!$B$5,AND(INFOS!$C$5&gt;0,FLOOR(HOUR(E98)*60+MINUTE(E98),INFOS!$B$2)/60&gt;=INFOS!$C$5)),"",TIME(,FLOOR(HOUR(E98)*60+MINUTE(E98),INFOS!$B$2),))</f>
        <v>0</v>
      </c>
      <c r="H98" s="31" t="str">
        <f>IF(ISNA(MATCH(INT(A98),Calcul!$I$3:$I$15,0)),INDEX(INFOS!$B$7:$B$14,WEEKDAY(A98,2)),INFOS!$B$14)</f>
        <v>Jours Ouvrés</v>
      </c>
      <c r="I98" s="28" t="str">
        <f>IF(ROW(A97)&lt;=COUNTA(Sens1!A:A)-6,INFOS!$H$2&amp;" vers "&amp;INFOS!$I$2,INFOS!$H$3&amp;" vers "&amp;INFOS!$I$3)</f>
        <v>A10 vers Rue G. Eiffel</v>
      </c>
    </row>
    <row r="99" spans="1:9" x14ac:dyDescent="0.25">
      <c r="A99" s="5">
        <v>41849.033900462964</v>
      </c>
      <c r="B99" s="28">
        <v>267</v>
      </c>
      <c r="C99" s="28" t="str">
        <f t="shared" si="4"/>
        <v>Mardi</v>
      </c>
      <c r="D99" s="28" t="str">
        <f t="shared" si="5"/>
        <v>29/07</v>
      </c>
      <c r="E99" s="29">
        <f t="shared" si="6"/>
        <v>3.3900462964083999E-2</v>
      </c>
      <c r="F99" s="30">
        <f t="shared" si="7"/>
        <v>3.0902777777777782E-3</v>
      </c>
      <c r="G99" s="31">
        <f>IF(OR(FLOOR(HOUR(E99)*60+MINUTE(E99),INFOS!$B$2)/60&lt;INFOS!$B$5,AND(INFOS!$C$5&gt;0,FLOOR(HOUR(E99)*60+MINUTE(E99),INFOS!$B$2)/60&gt;=INFOS!$C$5)),"",TIME(,FLOOR(HOUR(E99)*60+MINUTE(E99),INFOS!$B$2),))</f>
        <v>0</v>
      </c>
      <c r="H99" s="31" t="str">
        <f>IF(ISNA(MATCH(INT(A99),Calcul!$I$3:$I$15,0)),INDEX(INFOS!$B$7:$B$14,WEEKDAY(A99,2)),INFOS!$B$14)</f>
        <v>Jours Ouvrés</v>
      </c>
      <c r="I99" s="28" t="str">
        <f>IF(ROW(A98)&lt;=COUNTA(Sens1!A:A)-6,INFOS!$H$2&amp;" vers "&amp;INFOS!$I$2,INFOS!$H$3&amp;" vers "&amp;INFOS!$I$3)</f>
        <v>A10 vers Rue G. Eiffel</v>
      </c>
    </row>
    <row r="100" spans="1:9" x14ac:dyDescent="0.25">
      <c r="A100" s="5">
        <v>41849.037407407406</v>
      </c>
      <c r="B100" s="28">
        <v>252</v>
      </c>
      <c r="C100" s="28" t="str">
        <f t="shared" si="4"/>
        <v>Mardi</v>
      </c>
      <c r="D100" s="28" t="str">
        <f t="shared" si="5"/>
        <v>29/07</v>
      </c>
      <c r="E100" s="29">
        <f t="shared" si="6"/>
        <v>3.7407407406135462E-2</v>
      </c>
      <c r="F100" s="30">
        <f t="shared" si="7"/>
        <v>2.9166666666666668E-3</v>
      </c>
      <c r="G100" s="31">
        <f>IF(OR(FLOOR(HOUR(E100)*60+MINUTE(E100),INFOS!$B$2)/60&lt;INFOS!$B$5,AND(INFOS!$C$5&gt;0,FLOOR(HOUR(E100)*60+MINUTE(E100),INFOS!$B$2)/60&gt;=INFOS!$C$5)),"",TIME(,FLOOR(HOUR(E100)*60+MINUTE(E100),INFOS!$B$2),))</f>
        <v>0</v>
      </c>
      <c r="H100" s="31" t="str">
        <f>IF(ISNA(MATCH(INT(A100),Calcul!$I$3:$I$15,0)),INDEX(INFOS!$B$7:$B$14,WEEKDAY(A100,2)),INFOS!$B$14)</f>
        <v>Jours Ouvrés</v>
      </c>
      <c r="I100" s="28" t="str">
        <f>IF(ROW(A99)&lt;=COUNTA(Sens1!A:A)-6,INFOS!$H$2&amp;" vers "&amp;INFOS!$I$2,INFOS!$H$3&amp;" vers "&amp;INFOS!$I$3)</f>
        <v>A10 vers Rue G. Eiffel</v>
      </c>
    </row>
    <row r="101" spans="1:9" x14ac:dyDescent="0.25">
      <c r="A101" s="5">
        <v>41849.040902777779</v>
      </c>
      <c r="B101" s="28">
        <v>252</v>
      </c>
      <c r="C101" s="28" t="str">
        <f t="shared" si="4"/>
        <v>Mardi</v>
      </c>
      <c r="D101" s="28" t="str">
        <f t="shared" si="5"/>
        <v>29/07</v>
      </c>
      <c r="E101" s="29">
        <f t="shared" si="6"/>
        <v>4.090277777868323E-2</v>
      </c>
      <c r="F101" s="30">
        <f t="shared" si="7"/>
        <v>2.9166666666666668E-3</v>
      </c>
      <c r="G101" s="31">
        <f>IF(OR(FLOOR(HOUR(E101)*60+MINUTE(E101),INFOS!$B$2)/60&lt;INFOS!$B$5,AND(INFOS!$C$5&gt;0,FLOOR(HOUR(E101)*60+MINUTE(E101),INFOS!$B$2)/60&gt;=INFOS!$C$5)),"",TIME(,FLOOR(HOUR(E101)*60+MINUTE(E101),INFOS!$B$2),))</f>
        <v>0</v>
      </c>
      <c r="H101" s="31" t="str">
        <f>IF(ISNA(MATCH(INT(A101),Calcul!$I$3:$I$15,0)),INDEX(INFOS!$B$7:$B$14,WEEKDAY(A101,2)),INFOS!$B$14)</f>
        <v>Jours Ouvrés</v>
      </c>
      <c r="I101" s="28" t="str">
        <f>IF(ROW(A100)&lt;=COUNTA(Sens1!A:A)-6,INFOS!$H$2&amp;" vers "&amp;INFOS!$I$2,INFOS!$H$3&amp;" vers "&amp;INFOS!$I$3)</f>
        <v>A10 vers Rue G. Eiffel</v>
      </c>
    </row>
    <row r="102" spans="1:9" x14ac:dyDescent="0.25">
      <c r="A102" s="5">
        <v>41849.044571759259</v>
      </c>
      <c r="B102" s="28">
        <v>264</v>
      </c>
      <c r="C102" s="28" t="str">
        <f t="shared" si="4"/>
        <v>Mardi</v>
      </c>
      <c r="D102" s="28" t="str">
        <f t="shared" si="5"/>
        <v>29/07</v>
      </c>
      <c r="E102" s="29">
        <f t="shared" si="6"/>
        <v>4.4571759259270038E-2</v>
      </c>
      <c r="F102" s="30">
        <f t="shared" si="7"/>
        <v>3.0555555555555557E-3</v>
      </c>
      <c r="G102" s="31">
        <f>IF(OR(FLOOR(HOUR(E102)*60+MINUTE(E102),INFOS!$B$2)/60&lt;INFOS!$B$5,AND(INFOS!$C$5&gt;0,FLOOR(HOUR(E102)*60+MINUTE(E102),INFOS!$B$2)/60&gt;=INFOS!$C$5)),"",TIME(,FLOOR(HOUR(E102)*60+MINUTE(E102),INFOS!$B$2),))</f>
        <v>0</v>
      </c>
      <c r="H102" s="31" t="str">
        <f>IF(ISNA(MATCH(INT(A102),Calcul!$I$3:$I$15,0)),INDEX(INFOS!$B$7:$B$14,WEEKDAY(A102,2)),INFOS!$B$14)</f>
        <v>Jours Ouvrés</v>
      </c>
      <c r="I102" s="28" t="str">
        <f>IF(ROW(A101)&lt;=COUNTA(Sens1!A:A)-6,INFOS!$H$2&amp;" vers "&amp;INFOS!$I$2,INFOS!$H$3&amp;" vers "&amp;INFOS!$I$3)</f>
        <v>A10 vers Rue G. Eiffel</v>
      </c>
    </row>
    <row r="103" spans="1:9" x14ac:dyDescent="0.25">
      <c r="A103" s="5">
        <v>41849.048206018517</v>
      </c>
      <c r="B103" s="28">
        <v>264</v>
      </c>
      <c r="C103" s="28" t="str">
        <f t="shared" si="4"/>
        <v>Mardi</v>
      </c>
      <c r="D103" s="28" t="str">
        <f t="shared" si="5"/>
        <v>29/07</v>
      </c>
      <c r="E103" s="29">
        <f t="shared" si="6"/>
        <v>4.8206018516793847E-2</v>
      </c>
      <c r="F103" s="30">
        <f t="shared" si="7"/>
        <v>3.0555555555555557E-3</v>
      </c>
      <c r="G103" s="31">
        <f>IF(OR(FLOOR(HOUR(E103)*60+MINUTE(E103),INFOS!$B$2)/60&lt;INFOS!$B$5,AND(INFOS!$C$5&gt;0,FLOOR(HOUR(E103)*60+MINUTE(E103),INFOS!$B$2)/60&gt;=INFOS!$C$5)),"",TIME(,FLOOR(HOUR(E103)*60+MINUTE(E103),INFOS!$B$2),))</f>
        <v>0</v>
      </c>
      <c r="H103" s="31" t="str">
        <f>IF(ISNA(MATCH(INT(A103),Calcul!$I$3:$I$15,0)),INDEX(INFOS!$B$7:$B$14,WEEKDAY(A103,2)),INFOS!$B$14)</f>
        <v>Jours Ouvrés</v>
      </c>
      <c r="I103" s="28" t="str">
        <f>IF(ROW(A102)&lt;=COUNTA(Sens1!A:A)-6,INFOS!$H$2&amp;" vers "&amp;INFOS!$I$2,INFOS!$H$3&amp;" vers "&amp;INFOS!$I$3)</f>
        <v>A10 vers Rue G. Eiffel</v>
      </c>
    </row>
    <row r="104" spans="1:9" x14ac:dyDescent="0.25">
      <c r="A104" s="5">
        <v>41849.051712962966</v>
      </c>
      <c r="B104" s="28">
        <v>264</v>
      </c>
      <c r="C104" s="28" t="str">
        <f t="shared" si="4"/>
        <v>Mardi</v>
      </c>
      <c r="D104" s="28" t="str">
        <f t="shared" si="5"/>
        <v>29/07</v>
      </c>
      <c r="E104" s="29">
        <f t="shared" si="6"/>
        <v>5.1712962966121268E-2</v>
      </c>
      <c r="F104" s="30">
        <f t="shared" si="7"/>
        <v>3.0555555555555557E-3</v>
      </c>
      <c r="G104" s="31">
        <f>IF(OR(FLOOR(HOUR(E104)*60+MINUTE(E104),INFOS!$B$2)/60&lt;INFOS!$B$5,AND(INFOS!$C$5&gt;0,FLOOR(HOUR(E104)*60+MINUTE(E104),INFOS!$B$2)/60&gt;=INFOS!$C$5)),"",TIME(,FLOOR(HOUR(E104)*60+MINUTE(E104),INFOS!$B$2),))</f>
        <v>0</v>
      </c>
      <c r="H104" s="31" t="str">
        <f>IF(ISNA(MATCH(INT(A104),Calcul!$I$3:$I$15,0)),INDEX(INFOS!$B$7:$B$14,WEEKDAY(A104,2)),INFOS!$B$14)</f>
        <v>Jours Ouvrés</v>
      </c>
      <c r="I104" s="28" t="str">
        <f>IF(ROW(A103)&lt;=COUNTA(Sens1!A:A)-6,INFOS!$H$2&amp;" vers "&amp;INFOS!$I$2,INFOS!$H$3&amp;" vers "&amp;INFOS!$I$3)</f>
        <v>A10 vers Rue G. Eiffel</v>
      </c>
    </row>
    <row r="105" spans="1:9" x14ac:dyDescent="0.25">
      <c r="A105" s="5">
        <v>41849.05541666667</v>
      </c>
      <c r="B105" s="28">
        <v>264</v>
      </c>
      <c r="C105" s="28" t="str">
        <f t="shared" si="4"/>
        <v>Mardi</v>
      </c>
      <c r="D105" s="28" t="str">
        <f t="shared" si="5"/>
        <v>29/07</v>
      </c>
      <c r="E105" s="29">
        <f t="shared" si="6"/>
        <v>5.5416666669771075E-2</v>
      </c>
      <c r="F105" s="30">
        <f t="shared" si="7"/>
        <v>3.0555555555555557E-3</v>
      </c>
      <c r="G105" s="31">
        <f>IF(OR(FLOOR(HOUR(E105)*60+MINUTE(E105),INFOS!$B$2)/60&lt;INFOS!$B$5,AND(INFOS!$C$5&gt;0,FLOOR(HOUR(E105)*60+MINUTE(E105),INFOS!$B$2)/60&gt;=INFOS!$C$5)),"",TIME(,FLOOR(HOUR(E105)*60+MINUTE(E105),INFOS!$B$2),))</f>
        <v>0</v>
      </c>
      <c r="H105" s="31" t="str">
        <f>IF(ISNA(MATCH(INT(A105),Calcul!$I$3:$I$15,0)),INDEX(INFOS!$B$7:$B$14,WEEKDAY(A105,2)),INFOS!$B$14)</f>
        <v>Jours Ouvrés</v>
      </c>
      <c r="I105" s="28" t="str">
        <f>IF(ROW(A104)&lt;=COUNTA(Sens1!A:A)-6,INFOS!$H$2&amp;" vers "&amp;INFOS!$I$2,INFOS!$H$3&amp;" vers "&amp;INFOS!$I$3)</f>
        <v>A10 vers Rue G. Eiffel</v>
      </c>
    </row>
    <row r="106" spans="1:9" x14ac:dyDescent="0.25">
      <c r="A106" s="5">
        <v>41849.059039351851</v>
      </c>
      <c r="B106" s="28">
        <v>252</v>
      </c>
      <c r="C106" s="28" t="str">
        <f t="shared" si="4"/>
        <v>Mardi</v>
      </c>
      <c r="D106" s="28" t="str">
        <f t="shared" si="5"/>
        <v>29/07</v>
      </c>
      <c r="E106" s="29">
        <f t="shared" si="6"/>
        <v>5.9039351850515231E-2</v>
      </c>
      <c r="F106" s="30">
        <f t="shared" si="7"/>
        <v>2.9166666666666668E-3</v>
      </c>
      <c r="G106" s="31">
        <f>IF(OR(FLOOR(HOUR(E106)*60+MINUTE(E106),INFOS!$B$2)/60&lt;INFOS!$B$5,AND(INFOS!$C$5&gt;0,FLOOR(HOUR(E106)*60+MINUTE(E106),INFOS!$B$2)/60&gt;=INFOS!$C$5)),"",TIME(,FLOOR(HOUR(E106)*60+MINUTE(E106),INFOS!$B$2),))</f>
        <v>0</v>
      </c>
      <c r="H106" s="31" t="str">
        <f>IF(ISNA(MATCH(INT(A106),Calcul!$I$3:$I$15,0)),INDEX(INFOS!$B$7:$B$14,WEEKDAY(A106,2)),INFOS!$B$14)</f>
        <v>Jours Ouvrés</v>
      </c>
      <c r="I106" s="28" t="str">
        <f>IF(ROW(A105)&lt;=COUNTA(Sens1!A:A)-6,INFOS!$H$2&amp;" vers "&amp;INFOS!$I$2,INFOS!$H$3&amp;" vers "&amp;INFOS!$I$3)</f>
        <v>A10 vers Rue G. Eiffel</v>
      </c>
    </row>
    <row r="107" spans="1:9" x14ac:dyDescent="0.25">
      <c r="A107" s="5">
        <v>41849.062523148146</v>
      </c>
      <c r="B107" s="28">
        <v>252</v>
      </c>
      <c r="C107" s="28" t="str">
        <f t="shared" si="4"/>
        <v>Mardi</v>
      </c>
      <c r="D107" s="28" t="str">
        <f t="shared" si="5"/>
        <v>29/07</v>
      </c>
      <c r="E107" s="29">
        <f t="shared" si="6"/>
        <v>6.2523148146283347E-2</v>
      </c>
      <c r="F107" s="30">
        <f t="shared" si="7"/>
        <v>2.9166666666666668E-3</v>
      </c>
      <c r="G107" s="31">
        <f>IF(OR(FLOOR(HOUR(E107)*60+MINUTE(E107),INFOS!$B$2)/60&lt;INFOS!$B$5,AND(INFOS!$C$5&gt;0,FLOOR(HOUR(E107)*60+MINUTE(E107),INFOS!$B$2)/60&gt;=INFOS!$C$5)),"",TIME(,FLOOR(HOUR(E107)*60+MINUTE(E107),INFOS!$B$2),))</f>
        <v>0</v>
      </c>
      <c r="H107" s="31" t="str">
        <f>IF(ISNA(MATCH(INT(A107),Calcul!$I$3:$I$15,0)),INDEX(INFOS!$B$7:$B$14,WEEKDAY(A107,2)),INFOS!$B$14)</f>
        <v>Jours Ouvrés</v>
      </c>
      <c r="I107" s="28" t="str">
        <f>IF(ROW(A106)&lt;=COUNTA(Sens1!A:A)-6,INFOS!$H$2&amp;" vers "&amp;INFOS!$I$2,INFOS!$H$3&amp;" vers "&amp;INFOS!$I$3)</f>
        <v>A10 vers Rue G. Eiffel</v>
      </c>
    </row>
    <row r="108" spans="1:9" x14ac:dyDescent="0.25">
      <c r="A108" s="5">
        <v>41849.066307870373</v>
      </c>
      <c r="B108" s="28">
        <v>259</v>
      </c>
      <c r="C108" s="28" t="str">
        <f t="shared" si="4"/>
        <v>Mardi</v>
      </c>
      <c r="D108" s="28" t="str">
        <f t="shared" si="5"/>
        <v>29/07</v>
      </c>
      <c r="E108" s="29">
        <f t="shared" si="6"/>
        <v>6.6307870372838806E-2</v>
      </c>
      <c r="F108" s="30">
        <f t="shared" si="7"/>
        <v>2.9976851851851848E-3</v>
      </c>
      <c r="G108" s="31">
        <f>IF(OR(FLOOR(HOUR(E108)*60+MINUTE(E108),INFOS!$B$2)/60&lt;INFOS!$B$5,AND(INFOS!$C$5&gt;0,FLOOR(HOUR(E108)*60+MINUTE(E108),INFOS!$B$2)/60&gt;=INFOS!$C$5)),"",TIME(,FLOOR(HOUR(E108)*60+MINUTE(E108),INFOS!$B$2),))</f>
        <v>0</v>
      </c>
      <c r="H108" s="31" t="str">
        <f>IF(ISNA(MATCH(INT(A108),Calcul!$I$3:$I$15,0)),INDEX(INFOS!$B$7:$B$14,WEEKDAY(A108,2)),INFOS!$B$14)</f>
        <v>Jours Ouvrés</v>
      </c>
      <c r="I108" s="28" t="str">
        <f>IF(ROW(A107)&lt;=COUNTA(Sens1!A:A)-6,INFOS!$H$2&amp;" vers "&amp;INFOS!$I$2,INFOS!$H$3&amp;" vers "&amp;INFOS!$I$3)</f>
        <v>A10 vers Rue G. Eiffel</v>
      </c>
    </row>
    <row r="109" spans="1:9" x14ac:dyDescent="0.25">
      <c r="A109" s="5">
        <v>41849.069907407407</v>
      </c>
      <c r="B109" s="28">
        <v>259</v>
      </c>
      <c r="C109" s="28" t="str">
        <f t="shared" si="4"/>
        <v>Mardi</v>
      </c>
      <c r="D109" s="28" t="str">
        <f t="shared" si="5"/>
        <v>29/07</v>
      </c>
      <c r="E109" s="29">
        <f t="shared" si="6"/>
        <v>6.9907407407299615E-2</v>
      </c>
      <c r="F109" s="30">
        <f t="shared" si="7"/>
        <v>2.9976851851851848E-3</v>
      </c>
      <c r="G109" s="31">
        <f>IF(OR(FLOOR(HOUR(E109)*60+MINUTE(E109),INFOS!$B$2)/60&lt;INFOS!$B$5,AND(INFOS!$C$5&gt;0,FLOOR(HOUR(E109)*60+MINUTE(E109),INFOS!$B$2)/60&gt;=INFOS!$C$5)),"",TIME(,FLOOR(HOUR(E109)*60+MINUTE(E109),INFOS!$B$2),))</f>
        <v>0</v>
      </c>
      <c r="H109" s="31" t="str">
        <f>IF(ISNA(MATCH(INT(A109),Calcul!$I$3:$I$15,0)),INDEX(INFOS!$B$7:$B$14,WEEKDAY(A109,2)),INFOS!$B$14)</f>
        <v>Jours Ouvrés</v>
      </c>
      <c r="I109" s="28" t="str">
        <f>IF(ROW(A108)&lt;=COUNTA(Sens1!A:A)-6,INFOS!$H$2&amp;" vers "&amp;INFOS!$I$2,INFOS!$H$3&amp;" vers "&amp;INFOS!$I$3)</f>
        <v>A10 vers Rue G. Eiffel</v>
      </c>
    </row>
    <row r="110" spans="1:9" x14ac:dyDescent="0.25">
      <c r="A110" s="5">
        <v>41849.073425925926</v>
      </c>
      <c r="B110" s="28">
        <v>259</v>
      </c>
      <c r="C110" s="28" t="str">
        <f t="shared" si="4"/>
        <v>Mardi</v>
      </c>
      <c r="D110" s="28" t="str">
        <f t="shared" si="5"/>
        <v>29/07</v>
      </c>
      <c r="E110" s="29">
        <f t="shared" si="6"/>
        <v>7.3425925926130731E-2</v>
      </c>
      <c r="F110" s="30">
        <f t="shared" si="7"/>
        <v>2.9976851851851848E-3</v>
      </c>
      <c r="G110" s="31">
        <f>IF(OR(FLOOR(HOUR(E110)*60+MINUTE(E110),INFOS!$B$2)/60&lt;INFOS!$B$5,AND(INFOS!$C$5&gt;0,FLOOR(HOUR(E110)*60+MINUTE(E110),INFOS!$B$2)/60&gt;=INFOS!$C$5)),"",TIME(,FLOOR(HOUR(E110)*60+MINUTE(E110),INFOS!$B$2),))</f>
        <v>0</v>
      </c>
      <c r="H110" s="31" t="str">
        <f>IF(ISNA(MATCH(INT(A110),Calcul!$I$3:$I$15,0)),INDEX(INFOS!$B$7:$B$14,WEEKDAY(A110,2)),INFOS!$B$14)</f>
        <v>Jours Ouvrés</v>
      </c>
      <c r="I110" s="28" t="str">
        <f>IF(ROW(A109)&lt;=COUNTA(Sens1!A:A)-6,INFOS!$H$2&amp;" vers "&amp;INFOS!$I$2,INFOS!$H$3&amp;" vers "&amp;INFOS!$I$3)</f>
        <v>A10 vers Rue G. Eiffel</v>
      </c>
    </row>
    <row r="111" spans="1:9" x14ac:dyDescent="0.25">
      <c r="A111" s="5">
        <v>41849.07708333333</v>
      </c>
      <c r="B111" s="28">
        <v>259</v>
      </c>
      <c r="C111" s="28" t="str">
        <f t="shared" si="4"/>
        <v>Mardi</v>
      </c>
      <c r="D111" s="28" t="str">
        <f t="shared" si="5"/>
        <v>29/07</v>
      </c>
      <c r="E111" s="29">
        <f t="shared" si="6"/>
        <v>7.7083333329937886E-2</v>
      </c>
      <c r="F111" s="30">
        <f t="shared" si="7"/>
        <v>2.9976851851851848E-3</v>
      </c>
      <c r="G111" s="31">
        <f>IF(OR(FLOOR(HOUR(E111)*60+MINUTE(E111),INFOS!$B$2)/60&lt;INFOS!$B$5,AND(INFOS!$C$5&gt;0,FLOOR(HOUR(E111)*60+MINUTE(E111),INFOS!$B$2)/60&gt;=INFOS!$C$5)),"",TIME(,FLOOR(HOUR(E111)*60+MINUTE(E111),INFOS!$B$2),))</f>
        <v>0</v>
      </c>
      <c r="H111" s="31" t="str">
        <f>IF(ISNA(MATCH(INT(A111),Calcul!$I$3:$I$15,0)),INDEX(INFOS!$B$7:$B$14,WEEKDAY(A111,2)),INFOS!$B$14)</f>
        <v>Jours Ouvrés</v>
      </c>
      <c r="I111" s="28" t="str">
        <f>IF(ROW(A110)&lt;=COUNTA(Sens1!A:A)-6,INFOS!$H$2&amp;" vers "&amp;INFOS!$I$2,INFOS!$H$3&amp;" vers "&amp;INFOS!$I$3)</f>
        <v>A10 vers Rue G. Eiffel</v>
      </c>
    </row>
    <row r="112" spans="1:9" x14ac:dyDescent="0.25">
      <c r="A112" s="5">
        <v>41849.080601851849</v>
      </c>
      <c r="B112" s="28">
        <v>261</v>
      </c>
      <c r="C112" s="28" t="str">
        <f t="shared" si="4"/>
        <v>Mardi</v>
      </c>
      <c r="D112" s="28" t="str">
        <f t="shared" si="5"/>
        <v>29/07</v>
      </c>
      <c r="E112" s="29">
        <f t="shared" si="6"/>
        <v>8.0601851848769002E-2</v>
      </c>
      <c r="F112" s="30">
        <f t="shared" si="7"/>
        <v>3.0208333333333333E-3</v>
      </c>
      <c r="G112" s="31">
        <f>IF(OR(FLOOR(HOUR(E112)*60+MINUTE(E112),INFOS!$B$2)/60&lt;INFOS!$B$5,AND(INFOS!$C$5&gt;0,FLOOR(HOUR(E112)*60+MINUTE(E112),INFOS!$B$2)/60&gt;=INFOS!$C$5)),"",TIME(,FLOOR(HOUR(E112)*60+MINUTE(E112),INFOS!$B$2),))</f>
        <v>0</v>
      </c>
      <c r="H112" s="31" t="str">
        <f>IF(ISNA(MATCH(INT(A112),Calcul!$I$3:$I$15,0)),INDEX(INFOS!$B$7:$B$14,WEEKDAY(A112,2)),INFOS!$B$14)</f>
        <v>Jours Ouvrés</v>
      </c>
      <c r="I112" s="28" t="str">
        <f>IF(ROW(A111)&lt;=COUNTA(Sens1!A:A)-6,INFOS!$H$2&amp;" vers "&amp;INFOS!$I$2,INFOS!$H$3&amp;" vers "&amp;INFOS!$I$3)</f>
        <v>A10 vers Rue G. Eiffel</v>
      </c>
    </row>
    <row r="113" spans="1:9" x14ac:dyDescent="0.25">
      <c r="A113" s="5">
        <v>41849.084178240744</v>
      </c>
      <c r="B113" s="28">
        <v>261</v>
      </c>
      <c r="C113" s="28" t="str">
        <f t="shared" si="4"/>
        <v>Mardi</v>
      </c>
      <c r="D113" s="28" t="str">
        <f t="shared" si="5"/>
        <v>29/07</v>
      </c>
      <c r="E113" s="29">
        <f t="shared" si="6"/>
        <v>8.4178240744222421E-2</v>
      </c>
      <c r="F113" s="30">
        <f t="shared" si="7"/>
        <v>3.0208333333333333E-3</v>
      </c>
      <c r="G113" s="31">
        <f>IF(OR(FLOOR(HOUR(E113)*60+MINUTE(E113),INFOS!$B$2)/60&lt;INFOS!$B$5,AND(INFOS!$C$5&gt;0,FLOOR(HOUR(E113)*60+MINUTE(E113),INFOS!$B$2)/60&gt;=INFOS!$C$5)),"",TIME(,FLOOR(HOUR(E113)*60+MINUTE(E113),INFOS!$B$2),))</f>
        <v>8.3333333333333329E-2</v>
      </c>
      <c r="H113" s="31" t="str">
        <f>IF(ISNA(MATCH(INT(A113),Calcul!$I$3:$I$15,0)),INDEX(INFOS!$B$7:$B$14,WEEKDAY(A113,2)),INFOS!$B$14)</f>
        <v>Jours Ouvrés</v>
      </c>
      <c r="I113" s="28" t="str">
        <f>IF(ROW(A112)&lt;=COUNTA(Sens1!A:A)-6,INFOS!$H$2&amp;" vers "&amp;INFOS!$I$2,INFOS!$H$3&amp;" vers "&amp;INFOS!$I$3)</f>
        <v>A10 vers Rue G. Eiffel</v>
      </c>
    </row>
    <row r="114" spans="1:9" x14ac:dyDescent="0.25">
      <c r="A114" s="5">
        <v>41849.087696759256</v>
      </c>
      <c r="B114" s="28">
        <v>272</v>
      </c>
      <c r="C114" s="28" t="str">
        <f t="shared" si="4"/>
        <v>Mardi</v>
      </c>
      <c r="D114" s="28" t="str">
        <f t="shared" si="5"/>
        <v>29/07</v>
      </c>
      <c r="E114" s="29">
        <f t="shared" si="6"/>
        <v>8.7696759255777579E-2</v>
      </c>
      <c r="F114" s="30">
        <f t="shared" si="7"/>
        <v>3.1481481481481482E-3</v>
      </c>
      <c r="G114" s="31">
        <f>IF(OR(FLOOR(HOUR(E114)*60+MINUTE(E114),INFOS!$B$2)/60&lt;INFOS!$B$5,AND(INFOS!$C$5&gt;0,FLOOR(HOUR(E114)*60+MINUTE(E114),INFOS!$B$2)/60&gt;=INFOS!$C$5)),"",TIME(,FLOOR(HOUR(E114)*60+MINUTE(E114),INFOS!$B$2),))</f>
        <v>8.3333333333333329E-2</v>
      </c>
      <c r="H114" s="31" t="str">
        <f>IF(ISNA(MATCH(INT(A114),Calcul!$I$3:$I$15,0)),INDEX(INFOS!$B$7:$B$14,WEEKDAY(A114,2)),INFOS!$B$14)</f>
        <v>Jours Ouvrés</v>
      </c>
      <c r="I114" s="28" t="str">
        <f>IF(ROW(A113)&lt;=COUNTA(Sens1!A:A)-6,INFOS!$H$2&amp;" vers "&amp;INFOS!$I$2,INFOS!$H$3&amp;" vers "&amp;INFOS!$I$3)</f>
        <v>A10 vers Rue G. Eiffel</v>
      </c>
    </row>
    <row r="115" spans="1:9" x14ac:dyDescent="0.25">
      <c r="A115" s="5">
        <v>41849.091249999998</v>
      </c>
      <c r="B115" s="28">
        <v>272</v>
      </c>
      <c r="C115" s="28" t="str">
        <f t="shared" si="4"/>
        <v>Mardi</v>
      </c>
      <c r="D115" s="28" t="str">
        <f t="shared" si="5"/>
        <v>29/07</v>
      </c>
      <c r="E115" s="29">
        <f t="shared" si="6"/>
        <v>9.1249999997671694E-2</v>
      </c>
      <c r="F115" s="30">
        <f t="shared" si="7"/>
        <v>3.1481481481481482E-3</v>
      </c>
      <c r="G115" s="31">
        <f>IF(OR(FLOOR(HOUR(E115)*60+MINUTE(E115),INFOS!$B$2)/60&lt;INFOS!$B$5,AND(INFOS!$C$5&gt;0,FLOOR(HOUR(E115)*60+MINUTE(E115),INFOS!$B$2)/60&gt;=INFOS!$C$5)),"",TIME(,FLOOR(HOUR(E115)*60+MINUTE(E115),INFOS!$B$2),))</f>
        <v>8.3333333333333329E-2</v>
      </c>
      <c r="H115" s="31" t="str">
        <f>IF(ISNA(MATCH(INT(A115),Calcul!$I$3:$I$15,0)),INDEX(INFOS!$B$7:$B$14,WEEKDAY(A115,2)),INFOS!$B$14)</f>
        <v>Jours Ouvrés</v>
      </c>
      <c r="I115" s="28" t="str">
        <f>IF(ROW(A114)&lt;=COUNTA(Sens1!A:A)-6,INFOS!$H$2&amp;" vers "&amp;INFOS!$I$2,INFOS!$H$3&amp;" vers "&amp;INFOS!$I$3)</f>
        <v>A10 vers Rue G. Eiffel</v>
      </c>
    </row>
    <row r="116" spans="1:9" x14ac:dyDescent="0.25">
      <c r="A116" s="5">
        <v>41849.09479166667</v>
      </c>
      <c r="B116" s="28">
        <v>272</v>
      </c>
      <c r="C116" s="28" t="str">
        <f t="shared" si="4"/>
        <v>Mardi</v>
      </c>
      <c r="D116" s="28" t="str">
        <f t="shared" si="5"/>
        <v>29/07</v>
      </c>
      <c r="E116" s="29">
        <f t="shared" si="6"/>
        <v>9.4791666670062114E-2</v>
      </c>
      <c r="F116" s="30">
        <f t="shared" si="7"/>
        <v>3.1481481481481482E-3</v>
      </c>
      <c r="G116" s="31">
        <f>IF(OR(FLOOR(HOUR(E116)*60+MINUTE(E116),INFOS!$B$2)/60&lt;INFOS!$B$5,AND(INFOS!$C$5&gt;0,FLOOR(HOUR(E116)*60+MINUTE(E116),INFOS!$B$2)/60&gt;=INFOS!$C$5)),"",TIME(,FLOOR(HOUR(E116)*60+MINUTE(E116),INFOS!$B$2),))</f>
        <v>8.3333333333333329E-2</v>
      </c>
      <c r="H116" s="31" t="str">
        <f>IF(ISNA(MATCH(INT(A116),Calcul!$I$3:$I$15,0)),INDEX(INFOS!$B$7:$B$14,WEEKDAY(A116,2)),INFOS!$B$14)</f>
        <v>Jours Ouvrés</v>
      </c>
      <c r="I116" s="28" t="str">
        <f>IF(ROW(A115)&lt;=COUNTA(Sens1!A:A)-6,INFOS!$H$2&amp;" vers "&amp;INFOS!$I$2,INFOS!$H$3&amp;" vers "&amp;INFOS!$I$3)</f>
        <v>A10 vers Rue G. Eiffel</v>
      </c>
    </row>
    <row r="117" spans="1:9" x14ac:dyDescent="0.25">
      <c r="A117" s="5">
        <v>41849.098310185182</v>
      </c>
      <c r="B117" s="28">
        <v>262</v>
      </c>
      <c r="C117" s="28" t="str">
        <f t="shared" si="4"/>
        <v>Mardi</v>
      </c>
      <c r="D117" s="28" t="str">
        <f t="shared" si="5"/>
        <v>29/07</v>
      </c>
      <c r="E117" s="29">
        <f t="shared" si="6"/>
        <v>9.8310185181617271E-2</v>
      </c>
      <c r="F117" s="30">
        <f t="shared" si="7"/>
        <v>3.0324074074074073E-3</v>
      </c>
      <c r="G117" s="31">
        <f>IF(OR(FLOOR(HOUR(E117)*60+MINUTE(E117),INFOS!$B$2)/60&lt;INFOS!$B$5,AND(INFOS!$C$5&gt;0,FLOOR(HOUR(E117)*60+MINUTE(E117),INFOS!$B$2)/60&gt;=INFOS!$C$5)),"",TIME(,FLOOR(HOUR(E117)*60+MINUTE(E117),INFOS!$B$2),))</f>
        <v>8.3333333333333329E-2</v>
      </c>
      <c r="H117" s="31" t="str">
        <f>IF(ISNA(MATCH(INT(A117),Calcul!$I$3:$I$15,0)),INDEX(INFOS!$B$7:$B$14,WEEKDAY(A117,2)),INFOS!$B$14)</f>
        <v>Jours Ouvrés</v>
      </c>
      <c r="I117" s="28" t="str">
        <f>IF(ROW(A116)&lt;=COUNTA(Sens1!A:A)-6,INFOS!$H$2&amp;" vers "&amp;INFOS!$I$2,INFOS!$H$3&amp;" vers "&amp;INFOS!$I$3)</f>
        <v>A10 vers Rue G. Eiffel</v>
      </c>
    </row>
    <row r="118" spans="1:9" x14ac:dyDescent="0.25">
      <c r="A118" s="5">
        <v>41849.101840277777</v>
      </c>
      <c r="B118" s="28">
        <v>262</v>
      </c>
      <c r="C118" s="28" t="str">
        <f t="shared" si="4"/>
        <v>Mardi</v>
      </c>
      <c r="D118" s="28" t="str">
        <f t="shared" si="5"/>
        <v>29/07</v>
      </c>
      <c r="E118" s="29">
        <f t="shared" si="6"/>
        <v>0.10184027777722804</v>
      </c>
      <c r="F118" s="30">
        <f t="shared" si="7"/>
        <v>3.0324074074074073E-3</v>
      </c>
      <c r="G118" s="31">
        <f>IF(OR(FLOOR(HOUR(E118)*60+MINUTE(E118),INFOS!$B$2)/60&lt;INFOS!$B$5,AND(INFOS!$C$5&gt;0,FLOOR(HOUR(E118)*60+MINUTE(E118),INFOS!$B$2)/60&gt;=INFOS!$C$5)),"",TIME(,FLOOR(HOUR(E118)*60+MINUTE(E118),INFOS!$B$2),))</f>
        <v>8.3333333333333329E-2</v>
      </c>
      <c r="H118" s="31" t="str">
        <f>IF(ISNA(MATCH(INT(A118),Calcul!$I$3:$I$15,0)),INDEX(INFOS!$B$7:$B$14,WEEKDAY(A118,2)),INFOS!$B$14)</f>
        <v>Jours Ouvrés</v>
      </c>
      <c r="I118" s="28" t="str">
        <f>IF(ROW(A117)&lt;=COUNTA(Sens1!A:A)-6,INFOS!$H$2&amp;" vers "&amp;INFOS!$I$2,INFOS!$H$3&amp;" vers "&amp;INFOS!$I$3)</f>
        <v>A10 vers Rue G. Eiffel</v>
      </c>
    </row>
    <row r="119" spans="1:9" x14ac:dyDescent="0.25">
      <c r="A119" s="5">
        <v>41849.105324074073</v>
      </c>
      <c r="B119" s="28">
        <v>262</v>
      </c>
      <c r="C119" s="28" t="str">
        <f t="shared" si="4"/>
        <v>Mardi</v>
      </c>
      <c r="D119" s="28" t="str">
        <f t="shared" si="5"/>
        <v>29/07</v>
      </c>
      <c r="E119" s="29">
        <f t="shared" si="6"/>
        <v>0.10532407407299615</v>
      </c>
      <c r="F119" s="30">
        <f t="shared" si="7"/>
        <v>3.0324074074074073E-3</v>
      </c>
      <c r="G119" s="31">
        <f>IF(OR(FLOOR(HOUR(E119)*60+MINUTE(E119),INFOS!$B$2)/60&lt;INFOS!$B$5,AND(INFOS!$C$5&gt;0,FLOOR(HOUR(E119)*60+MINUTE(E119),INFOS!$B$2)/60&gt;=INFOS!$C$5)),"",TIME(,FLOOR(HOUR(E119)*60+MINUTE(E119),INFOS!$B$2),))</f>
        <v>8.3333333333333329E-2</v>
      </c>
      <c r="H119" s="31" t="str">
        <f>IF(ISNA(MATCH(INT(A119),Calcul!$I$3:$I$15,0)),INDEX(INFOS!$B$7:$B$14,WEEKDAY(A119,2)),INFOS!$B$14)</f>
        <v>Jours Ouvrés</v>
      </c>
      <c r="I119" s="28" t="str">
        <f>IF(ROW(A118)&lt;=COUNTA(Sens1!A:A)-6,INFOS!$H$2&amp;" vers "&amp;INFOS!$I$2,INFOS!$H$3&amp;" vers "&amp;INFOS!$I$3)</f>
        <v>A10 vers Rue G. Eiffel</v>
      </c>
    </row>
    <row r="120" spans="1:9" x14ac:dyDescent="0.25">
      <c r="A120" s="5">
        <v>41849.108935185184</v>
      </c>
      <c r="B120" s="28">
        <v>324</v>
      </c>
      <c r="C120" s="28" t="str">
        <f t="shared" si="4"/>
        <v>Mardi</v>
      </c>
      <c r="D120" s="28" t="str">
        <f t="shared" si="5"/>
        <v>29/07</v>
      </c>
      <c r="E120" s="29">
        <f t="shared" si="6"/>
        <v>0.10893518518423662</v>
      </c>
      <c r="F120" s="30">
        <f t="shared" si="7"/>
        <v>3.7500000000000003E-3</v>
      </c>
      <c r="G120" s="31">
        <f>IF(OR(FLOOR(HOUR(E120)*60+MINUTE(E120),INFOS!$B$2)/60&lt;INFOS!$B$5,AND(INFOS!$C$5&gt;0,FLOOR(HOUR(E120)*60+MINUTE(E120),INFOS!$B$2)/60&gt;=INFOS!$C$5)),"",TIME(,FLOOR(HOUR(E120)*60+MINUTE(E120),INFOS!$B$2),))</f>
        <v>8.3333333333333329E-2</v>
      </c>
      <c r="H120" s="31" t="str">
        <f>IF(ISNA(MATCH(INT(A120),Calcul!$I$3:$I$15,0)),INDEX(INFOS!$B$7:$B$14,WEEKDAY(A120,2)),INFOS!$B$14)</f>
        <v>Jours Ouvrés</v>
      </c>
      <c r="I120" s="28" t="str">
        <f>IF(ROW(A119)&lt;=COUNTA(Sens1!A:A)-6,INFOS!$H$2&amp;" vers "&amp;INFOS!$I$2,INFOS!$H$3&amp;" vers "&amp;INFOS!$I$3)</f>
        <v>A10 vers Rue G. Eiffel</v>
      </c>
    </row>
    <row r="121" spans="1:9" x14ac:dyDescent="0.25">
      <c r="A121" s="5">
        <v>41849.112488425926</v>
      </c>
      <c r="B121" s="28">
        <v>334</v>
      </c>
      <c r="C121" s="28" t="str">
        <f t="shared" si="4"/>
        <v>Mardi</v>
      </c>
      <c r="D121" s="28" t="str">
        <f t="shared" si="5"/>
        <v>29/07</v>
      </c>
      <c r="E121" s="29">
        <f t="shared" si="6"/>
        <v>0.11248842592613073</v>
      </c>
      <c r="F121" s="30">
        <f t="shared" si="7"/>
        <v>3.8657407407407408E-3</v>
      </c>
      <c r="G121" s="31">
        <f>IF(OR(FLOOR(HOUR(E121)*60+MINUTE(E121),INFOS!$B$2)/60&lt;INFOS!$B$5,AND(INFOS!$C$5&gt;0,FLOOR(HOUR(E121)*60+MINUTE(E121),INFOS!$B$2)/60&gt;=INFOS!$C$5)),"",TIME(,FLOOR(HOUR(E121)*60+MINUTE(E121),INFOS!$B$2),))</f>
        <v>8.3333333333333329E-2</v>
      </c>
      <c r="H121" s="31" t="str">
        <f>IF(ISNA(MATCH(INT(A121),Calcul!$I$3:$I$15,0)),INDEX(INFOS!$B$7:$B$14,WEEKDAY(A121,2)),INFOS!$B$14)</f>
        <v>Jours Ouvrés</v>
      </c>
      <c r="I121" s="28" t="str">
        <f>IF(ROW(A120)&lt;=COUNTA(Sens1!A:A)-6,INFOS!$H$2&amp;" vers "&amp;INFOS!$I$2,INFOS!$H$3&amp;" vers "&amp;INFOS!$I$3)</f>
        <v>A10 vers Rue G. Eiffel</v>
      </c>
    </row>
    <row r="122" spans="1:9" x14ac:dyDescent="0.25">
      <c r="A122" s="5">
        <v>41849.116111111114</v>
      </c>
      <c r="B122" s="28">
        <v>334</v>
      </c>
      <c r="C122" s="28" t="str">
        <f t="shared" si="4"/>
        <v>Mardi</v>
      </c>
      <c r="D122" s="28" t="str">
        <f t="shared" si="5"/>
        <v>29/07</v>
      </c>
      <c r="E122" s="29">
        <f t="shared" si="6"/>
        <v>0.11611111111415084</v>
      </c>
      <c r="F122" s="30">
        <f t="shared" si="7"/>
        <v>3.8657407407407408E-3</v>
      </c>
      <c r="G122" s="31">
        <f>IF(OR(FLOOR(HOUR(E122)*60+MINUTE(E122),INFOS!$B$2)/60&lt;INFOS!$B$5,AND(INFOS!$C$5&gt;0,FLOOR(HOUR(E122)*60+MINUTE(E122),INFOS!$B$2)/60&gt;=INFOS!$C$5)),"",TIME(,FLOOR(HOUR(E122)*60+MINUTE(E122),INFOS!$B$2),))</f>
        <v>8.3333333333333329E-2</v>
      </c>
      <c r="H122" s="31" t="str">
        <f>IF(ISNA(MATCH(INT(A122),Calcul!$I$3:$I$15,0)),INDEX(INFOS!$B$7:$B$14,WEEKDAY(A122,2)),INFOS!$B$14)</f>
        <v>Jours Ouvrés</v>
      </c>
      <c r="I122" s="28" t="str">
        <f>IF(ROW(A121)&lt;=COUNTA(Sens1!A:A)-6,INFOS!$H$2&amp;" vers "&amp;INFOS!$I$2,INFOS!$H$3&amp;" vers "&amp;INFOS!$I$3)</f>
        <v>A10 vers Rue G. Eiffel</v>
      </c>
    </row>
    <row r="123" spans="1:9" x14ac:dyDescent="0.25">
      <c r="A123" s="5">
        <v>41849.119652777779</v>
      </c>
      <c r="B123" s="28">
        <v>319</v>
      </c>
      <c r="C123" s="28" t="str">
        <f t="shared" si="4"/>
        <v>Mardi</v>
      </c>
      <c r="D123" s="28" t="str">
        <f t="shared" si="5"/>
        <v>29/07</v>
      </c>
      <c r="E123" s="29">
        <f t="shared" si="6"/>
        <v>0.11965277777926531</v>
      </c>
      <c r="F123" s="30">
        <f t="shared" si="7"/>
        <v>3.6921296296296298E-3</v>
      </c>
      <c r="G123" s="31">
        <f>IF(OR(FLOOR(HOUR(E123)*60+MINUTE(E123),INFOS!$B$2)/60&lt;INFOS!$B$5,AND(INFOS!$C$5&gt;0,FLOOR(HOUR(E123)*60+MINUTE(E123),INFOS!$B$2)/60&gt;=INFOS!$C$5)),"",TIME(,FLOOR(HOUR(E123)*60+MINUTE(E123),INFOS!$B$2),))</f>
        <v>8.3333333333333329E-2</v>
      </c>
      <c r="H123" s="31" t="str">
        <f>IF(ISNA(MATCH(INT(A123),Calcul!$I$3:$I$15,0)),INDEX(INFOS!$B$7:$B$14,WEEKDAY(A123,2)),INFOS!$B$14)</f>
        <v>Jours Ouvrés</v>
      </c>
      <c r="I123" s="28" t="str">
        <f>IF(ROW(A122)&lt;=COUNTA(Sens1!A:A)-6,INFOS!$H$2&amp;" vers "&amp;INFOS!$I$2,INFOS!$H$3&amp;" vers "&amp;INFOS!$I$3)</f>
        <v>A10 vers Rue G. Eiffel</v>
      </c>
    </row>
    <row r="124" spans="1:9" x14ac:dyDescent="0.25">
      <c r="A124" s="5">
        <v>41849.124803240738</v>
      </c>
      <c r="B124" s="28">
        <v>319</v>
      </c>
      <c r="C124" s="28" t="str">
        <f t="shared" si="4"/>
        <v>Mardi</v>
      </c>
      <c r="D124" s="28" t="str">
        <f t="shared" si="5"/>
        <v>29/07</v>
      </c>
      <c r="E124" s="29">
        <f t="shared" si="6"/>
        <v>0.12480324073840166</v>
      </c>
      <c r="F124" s="30">
        <f t="shared" si="7"/>
        <v>3.6921296296296298E-3</v>
      </c>
      <c r="G124" s="31">
        <f>IF(OR(FLOOR(HOUR(E124)*60+MINUTE(E124),INFOS!$B$2)/60&lt;INFOS!$B$5,AND(INFOS!$C$5&gt;0,FLOOR(HOUR(E124)*60+MINUTE(E124),INFOS!$B$2)/60&gt;=INFOS!$C$5)),"",TIME(,FLOOR(HOUR(E124)*60+MINUTE(E124),INFOS!$B$2),))</f>
        <v>8.3333333333333329E-2</v>
      </c>
      <c r="H124" s="31" t="str">
        <f>IF(ISNA(MATCH(INT(A124),Calcul!$I$3:$I$15,0)),INDEX(INFOS!$B$7:$B$14,WEEKDAY(A124,2)),INFOS!$B$14)</f>
        <v>Jours Ouvrés</v>
      </c>
      <c r="I124" s="28" t="str">
        <f>IF(ROW(A123)&lt;=COUNTA(Sens1!A:A)-6,INFOS!$H$2&amp;" vers "&amp;INFOS!$I$2,INFOS!$H$3&amp;" vers "&amp;INFOS!$I$3)</f>
        <v>A10 vers Rue G. Eiffel</v>
      </c>
    </row>
    <row r="125" spans="1:9" x14ac:dyDescent="0.25">
      <c r="A125" s="5">
        <v>41849.128472222219</v>
      </c>
      <c r="B125" s="28">
        <v>241</v>
      </c>
      <c r="C125" s="28" t="str">
        <f t="shared" si="4"/>
        <v>Mardi</v>
      </c>
      <c r="D125" s="28" t="str">
        <f t="shared" si="5"/>
        <v>29/07</v>
      </c>
      <c r="E125" s="29">
        <f t="shared" si="6"/>
        <v>0.12847222221898846</v>
      </c>
      <c r="F125" s="30">
        <f t="shared" si="7"/>
        <v>2.7893518518518519E-3</v>
      </c>
      <c r="G125" s="31">
        <f>IF(OR(FLOOR(HOUR(E125)*60+MINUTE(E125),INFOS!$B$2)/60&lt;INFOS!$B$5,AND(INFOS!$C$5&gt;0,FLOOR(HOUR(E125)*60+MINUTE(E125),INFOS!$B$2)/60&gt;=INFOS!$C$5)),"",TIME(,FLOOR(HOUR(E125)*60+MINUTE(E125),INFOS!$B$2),))</f>
        <v>8.3333333333333329E-2</v>
      </c>
      <c r="H125" s="31" t="str">
        <f>IF(ISNA(MATCH(INT(A125),Calcul!$I$3:$I$15,0)),INDEX(INFOS!$B$7:$B$14,WEEKDAY(A125,2)),INFOS!$B$14)</f>
        <v>Jours Ouvrés</v>
      </c>
      <c r="I125" s="28" t="str">
        <f>IF(ROW(A124)&lt;=COUNTA(Sens1!A:A)-6,INFOS!$H$2&amp;" vers "&amp;INFOS!$I$2,INFOS!$H$3&amp;" vers "&amp;INFOS!$I$3)</f>
        <v>A10 vers Rue G. Eiffel</v>
      </c>
    </row>
    <row r="126" spans="1:9" x14ac:dyDescent="0.25">
      <c r="A126" s="5">
        <v>41849.131967592592</v>
      </c>
      <c r="B126" s="28">
        <v>241</v>
      </c>
      <c r="C126" s="28" t="str">
        <f t="shared" si="4"/>
        <v>Mardi</v>
      </c>
      <c r="D126" s="28" t="str">
        <f t="shared" si="5"/>
        <v>29/07</v>
      </c>
      <c r="E126" s="29">
        <f t="shared" si="6"/>
        <v>0.13196759259153623</v>
      </c>
      <c r="F126" s="30">
        <f t="shared" si="7"/>
        <v>2.7893518518518519E-3</v>
      </c>
      <c r="G126" s="31">
        <f>IF(OR(FLOOR(HOUR(E126)*60+MINUTE(E126),INFOS!$B$2)/60&lt;INFOS!$B$5,AND(INFOS!$C$5&gt;0,FLOOR(HOUR(E126)*60+MINUTE(E126),INFOS!$B$2)/60&gt;=INFOS!$C$5)),"",TIME(,FLOOR(HOUR(E126)*60+MINUTE(E126),INFOS!$B$2),))</f>
        <v>8.3333333333333329E-2</v>
      </c>
      <c r="H126" s="31" t="str">
        <f>IF(ISNA(MATCH(INT(A126),Calcul!$I$3:$I$15,0)),INDEX(INFOS!$B$7:$B$14,WEEKDAY(A126,2)),INFOS!$B$14)</f>
        <v>Jours Ouvrés</v>
      </c>
      <c r="I126" s="28" t="str">
        <f>IF(ROW(A125)&lt;=COUNTA(Sens1!A:A)-6,INFOS!$H$2&amp;" vers "&amp;INFOS!$I$2,INFOS!$H$3&amp;" vers "&amp;INFOS!$I$3)</f>
        <v>A10 vers Rue G. Eiffel</v>
      </c>
    </row>
    <row r="127" spans="1:9" x14ac:dyDescent="0.25">
      <c r="A127" s="5">
        <v>41849.135509259257</v>
      </c>
      <c r="B127" s="28">
        <v>241</v>
      </c>
      <c r="C127" s="28" t="str">
        <f t="shared" si="4"/>
        <v>Mardi</v>
      </c>
      <c r="D127" s="28" t="str">
        <f t="shared" si="5"/>
        <v>29/07</v>
      </c>
      <c r="E127" s="29">
        <f t="shared" si="6"/>
        <v>0.13550925925665069</v>
      </c>
      <c r="F127" s="30">
        <f t="shared" si="7"/>
        <v>2.7893518518518519E-3</v>
      </c>
      <c r="G127" s="31">
        <f>IF(OR(FLOOR(HOUR(E127)*60+MINUTE(E127),INFOS!$B$2)/60&lt;INFOS!$B$5,AND(INFOS!$C$5&gt;0,FLOOR(HOUR(E127)*60+MINUTE(E127),INFOS!$B$2)/60&gt;=INFOS!$C$5)),"",TIME(,FLOOR(HOUR(E127)*60+MINUTE(E127),INFOS!$B$2),))</f>
        <v>8.3333333333333329E-2</v>
      </c>
      <c r="H127" s="31" t="str">
        <f>IF(ISNA(MATCH(INT(A127),Calcul!$I$3:$I$15,0)),INDEX(INFOS!$B$7:$B$14,WEEKDAY(A127,2)),INFOS!$B$14)</f>
        <v>Jours Ouvrés</v>
      </c>
      <c r="I127" s="28" t="str">
        <f>IF(ROW(A126)&lt;=COUNTA(Sens1!A:A)-6,INFOS!$H$2&amp;" vers "&amp;INFOS!$I$2,INFOS!$H$3&amp;" vers "&amp;INFOS!$I$3)</f>
        <v>A10 vers Rue G. Eiffel</v>
      </c>
    </row>
    <row r="128" spans="1:9" x14ac:dyDescent="0.25">
      <c r="A128" s="5">
        <v>41849.139097222222</v>
      </c>
      <c r="B128" s="28">
        <v>241</v>
      </c>
      <c r="C128" s="28" t="str">
        <f t="shared" si="4"/>
        <v>Mardi</v>
      </c>
      <c r="D128" s="28" t="str">
        <f t="shared" si="5"/>
        <v>29/07</v>
      </c>
      <c r="E128" s="29">
        <f t="shared" si="6"/>
        <v>0.13909722222160781</v>
      </c>
      <c r="F128" s="30">
        <f t="shared" si="7"/>
        <v>2.7893518518518519E-3</v>
      </c>
      <c r="G128" s="31">
        <f>IF(OR(FLOOR(HOUR(E128)*60+MINUTE(E128),INFOS!$B$2)/60&lt;INFOS!$B$5,AND(INFOS!$C$5&gt;0,FLOOR(HOUR(E128)*60+MINUTE(E128),INFOS!$B$2)/60&gt;=INFOS!$C$5)),"",TIME(,FLOOR(HOUR(E128)*60+MINUTE(E128),INFOS!$B$2),))</f>
        <v>8.3333333333333329E-2</v>
      </c>
      <c r="H128" s="31" t="str">
        <f>IF(ISNA(MATCH(INT(A128),Calcul!$I$3:$I$15,0)),INDEX(INFOS!$B$7:$B$14,WEEKDAY(A128,2)),INFOS!$B$14)</f>
        <v>Jours Ouvrés</v>
      </c>
      <c r="I128" s="28" t="str">
        <f>IF(ROW(A127)&lt;=COUNTA(Sens1!A:A)-6,INFOS!$H$2&amp;" vers "&amp;INFOS!$I$2,INFOS!$H$3&amp;" vers "&amp;INFOS!$I$3)</f>
        <v>A10 vers Rue G. Eiffel</v>
      </c>
    </row>
    <row r="129" spans="1:9" x14ac:dyDescent="0.25">
      <c r="A129" s="5">
        <v>41849.142812500002</v>
      </c>
      <c r="B129" s="28">
        <v>276</v>
      </c>
      <c r="C129" s="28" t="str">
        <f t="shared" si="4"/>
        <v>Mardi</v>
      </c>
      <c r="D129" s="28" t="str">
        <f t="shared" si="5"/>
        <v>29/07</v>
      </c>
      <c r="E129" s="29">
        <f t="shared" si="6"/>
        <v>0.14281250000203727</v>
      </c>
      <c r="F129" s="30">
        <f t="shared" si="7"/>
        <v>3.1944444444444442E-3</v>
      </c>
      <c r="G129" s="31">
        <f>IF(OR(FLOOR(HOUR(E129)*60+MINUTE(E129),INFOS!$B$2)/60&lt;INFOS!$B$5,AND(INFOS!$C$5&gt;0,FLOOR(HOUR(E129)*60+MINUTE(E129),INFOS!$B$2)/60&gt;=INFOS!$C$5)),"",TIME(,FLOOR(HOUR(E129)*60+MINUTE(E129),INFOS!$B$2),))</f>
        <v>8.3333333333333329E-2</v>
      </c>
      <c r="H129" s="31" t="str">
        <f>IF(ISNA(MATCH(INT(A129),Calcul!$I$3:$I$15,0)),INDEX(INFOS!$B$7:$B$14,WEEKDAY(A129,2)),INFOS!$B$14)</f>
        <v>Jours Ouvrés</v>
      </c>
      <c r="I129" s="28" t="str">
        <f>IF(ROW(A128)&lt;=COUNTA(Sens1!A:A)-6,INFOS!$H$2&amp;" vers "&amp;INFOS!$I$2,INFOS!$H$3&amp;" vers "&amp;INFOS!$I$3)</f>
        <v>A10 vers Rue G. Eiffel</v>
      </c>
    </row>
    <row r="130" spans="1:9" x14ac:dyDescent="0.25">
      <c r="A130" s="5">
        <v>41849.146331018521</v>
      </c>
      <c r="B130" s="28">
        <v>276</v>
      </c>
      <c r="C130" s="28" t="str">
        <f t="shared" si="4"/>
        <v>Mardi</v>
      </c>
      <c r="D130" s="28" t="str">
        <f t="shared" si="5"/>
        <v>29/07</v>
      </c>
      <c r="E130" s="29">
        <f t="shared" si="6"/>
        <v>0.14633101852086838</v>
      </c>
      <c r="F130" s="30">
        <f t="shared" si="7"/>
        <v>3.1944444444444442E-3</v>
      </c>
      <c r="G130" s="31">
        <f>IF(OR(FLOOR(HOUR(E130)*60+MINUTE(E130),INFOS!$B$2)/60&lt;INFOS!$B$5,AND(INFOS!$C$5&gt;0,FLOOR(HOUR(E130)*60+MINUTE(E130),INFOS!$B$2)/60&gt;=INFOS!$C$5)),"",TIME(,FLOOR(HOUR(E130)*60+MINUTE(E130),INFOS!$B$2),))</f>
        <v>8.3333333333333329E-2</v>
      </c>
      <c r="H130" s="31" t="str">
        <f>IF(ISNA(MATCH(INT(A130),Calcul!$I$3:$I$15,0)),INDEX(INFOS!$B$7:$B$14,WEEKDAY(A130,2)),INFOS!$B$14)</f>
        <v>Jours Ouvrés</v>
      </c>
      <c r="I130" s="28" t="str">
        <f>IF(ROW(A129)&lt;=COUNTA(Sens1!A:A)-6,INFOS!$H$2&amp;" vers "&amp;INFOS!$I$2,INFOS!$H$3&amp;" vers "&amp;INFOS!$I$3)</f>
        <v>A10 vers Rue G. Eiffel</v>
      </c>
    </row>
    <row r="131" spans="1:9" x14ac:dyDescent="0.25">
      <c r="A131" s="5">
        <v>41849.149884259263</v>
      </c>
      <c r="B131" s="28">
        <v>238</v>
      </c>
      <c r="C131" s="28" t="str">
        <f t="shared" ref="C131:C194" si="8">PROPER(TEXT(A131,"jjjj"))</f>
        <v>Mardi</v>
      </c>
      <c r="D131" s="28" t="str">
        <f t="shared" ref="D131:D194" si="9">TEXT(A131,"jj""/""mm")</f>
        <v>29/07</v>
      </c>
      <c r="E131" s="29">
        <f t="shared" ref="E131:E194" si="10">IF(A131="","",A131-INT(A131))</f>
        <v>0.1498842592627625</v>
      </c>
      <c r="F131" s="30">
        <f t="shared" ref="F131:F194" si="11">TIME(,,B131)</f>
        <v>2.7546296296296294E-3</v>
      </c>
      <c r="G131" s="31">
        <f>IF(OR(FLOOR(HOUR(E131)*60+MINUTE(E131),INFOS!$B$2)/60&lt;INFOS!$B$5,AND(INFOS!$C$5&gt;0,FLOOR(HOUR(E131)*60+MINUTE(E131),INFOS!$B$2)/60&gt;=INFOS!$C$5)),"",TIME(,FLOOR(HOUR(E131)*60+MINUTE(E131),INFOS!$B$2),))</f>
        <v>8.3333333333333329E-2</v>
      </c>
      <c r="H131" s="31" t="str">
        <f>IF(ISNA(MATCH(INT(A131),Calcul!$I$3:$I$15,0)),INDEX(INFOS!$B$7:$B$14,WEEKDAY(A131,2)),INFOS!$B$14)</f>
        <v>Jours Ouvrés</v>
      </c>
      <c r="I131" s="28" t="str">
        <f>IF(ROW(A130)&lt;=COUNTA(Sens1!A:A)-6,INFOS!$H$2&amp;" vers "&amp;INFOS!$I$2,INFOS!$H$3&amp;" vers "&amp;INFOS!$I$3)</f>
        <v>A10 vers Rue G. Eiffel</v>
      </c>
    </row>
    <row r="132" spans="1:9" x14ac:dyDescent="0.25">
      <c r="A132" s="5">
        <v>41849.15347222222</v>
      </c>
      <c r="B132" s="28">
        <v>238</v>
      </c>
      <c r="C132" s="28" t="str">
        <f t="shared" si="8"/>
        <v>Mardi</v>
      </c>
      <c r="D132" s="28" t="str">
        <f t="shared" si="9"/>
        <v>29/07</v>
      </c>
      <c r="E132" s="29">
        <f t="shared" si="10"/>
        <v>0.15347222222044365</v>
      </c>
      <c r="F132" s="30">
        <f t="shared" si="11"/>
        <v>2.7546296296296294E-3</v>
      </c>
      <c r="G132" s="31">
        <f>IF(OR(FLOOR(HOUR(E132)*60+MINUTE(E132),INFOS!$B$2)/60&lt;INFOS!$B$5,AND(INFOS!$C$5&gt;0,FLOOR(HOUR(E132)*60+MINUTE(E132),INFOS!$B$2)/60&gt;=INFOS!$C$5)),"",TIME(,FLOOR(HOUR(E132)*60+MINUTE(E132),INFOS!$B$2),))</f>
        <v>8.3333333333333329E-2</v>
      </c>
      <c r="H132" s="31" t="str">
        <f>IF(ISNA(MATCH(INT(A132),Calcul!$I$3:$I$15,0)),INDEX(INFOS!$B$7:$B$14,WEEKDAY(A132,2)),INFOS!$B$14)</f>
        <v>Jours Ouvrés</v>
      </c>
      <c r="I132" s="28" t="str">
        <f>IF(ROW(A131)&lt;=COUNTA(Sens1!A:A)-6,INFOS!$H$2&amp;" vers "&amp;INFOS!$I$2,INFOS!$H$3&amp;" vers "&amp;INFOS!$I$3)</f>
        <v>A10 vers Rue G. Eiffel</v>
      </c>
    </row>
    <row r="133" spans="1:9" x14ac:dyDescent="0.25">
      <c r="A133" s="5">
        <v>41849.157141203701</v>
      </c>
      <c r="B133" s="28">
        <v>238</v>
      </c>
      <c r="C133" s="28" t="str">
        <f t="shared" si="8"/>
        <v>Mardi</v>
      </c>
      <c r="D133" s="28" t="str">
        <f t="shared" si="9"/>
        <v>29/07</v>
      </c>
      <c r="E133" s="29">
        <f t="shared" si="10"/>
        <v>0.15714120370103046</v>
      </c>
      <c r="F133" s="30">
        <f t="shared" si="11"/>
        <v>2.7546296296296294E-3</v>
      </c>
      <c r="G133" s="31">
        <f>IF(OR(FLOOR(HOUR(E133)*60+MINUTE(E133),INFOS!$B$2)/60&lt;INFOS!$B$5,AND(INFOS!$C$5&gt;0,FLOOR(HOUR(E133)*60+MINUTE(E133),INFOS!$B$2)/60&gt;=INFOS!$C$5)),"",TIME(,FLOOR(HOUR(E133)*60+MINUTE(E133),INFOS!$B$2),))</f>
        <v>8.3333333333333329E-2</v>
      </c>
      <c r="H133" s="31" t="str">
        <f>IF(ISNA(MATCH(INT(A133),Calcul!$I$3:$I$15,0)),INDEX(INFOS!$B$7:$B$14,WEEKDAY(A133,2)),INFOS!$B$14)</f>
        <v>Jours Ouvrés</v>
      </c>
      <c r="I133" s="28" t="str">
        <f>IF(ROW(A132)&lt;=COUNTA(Sens1!A:A)-6,INFOS!$H$2&amp;" vers "&amp;INFOS!$I$2,INFOS!$H$3&amp;" vers "&amp;INFOS!$I$3)</f>
        <v>A10 vers Rue G. Eiffel</v>
      </c>
    </row>
    <row r="134" spans="1:9" x14ac:dyDescent="0.25">
      <c r="A134" s="5">
        <v>41849.160694444443</v>
      </c>
      <c r="B134" s="28">
        <v>283</v>
      </c>
      <c r="C134" s="28" t="str">
        <f t="shared" si="8"/>
        <v>Mardi</v>
      </c>
      <c r="D134" s="28" t="str">
        <f t="shared" si="9"/>
        <v>29/07</v>
      </c>
      <c r="E134" s="29">
        <f t="shared" si="10"/>
        <v>0.16069444444292458</v>
      </c>
      <c r="F134" s="30">
        <f t="shared" si="11"/>
        <v>3.2754629629629631E-3</v>
      </c>
      <c r="G134" s="31">
        <f>IF(OR(FLOOR(HOUR(E134)*60+MINUTE(E134),INFOS!$B$2)/60&lt;INFOS!$B$5,AND(INFOS!$C$5&gt;0,FLOOR(HOUR(E134)*60+MINUTE(E134),INFOS!$B$2)/60&gt;=INFOS!$C$5)),"",TIME(,FLOOR(HOUR(E134)*60+MINUTE(E134),INFOS!$B$2),))</f>
        <v>8.3333333333333329E-2</v>
      </c>
      <c r="H134" s="31" t="str">
        <f>IF(ISNA(MATCH(INT(A134),Calcul!$I$3:$I$15,0)),INDEX(INFOS!$B$7:$B$14,WEEKDAY(A134,2)),INFOS!$B$14)</f>
        <v>Jours Ouvrés</v>
      </c>
      <c r="I134" s="28" t="str">
        <f>IF(ROW(A133)&lt;=COUNTA(Sens1!A:A)-6,INFOS!$H$2&amp;" vers "&amp;INFOS!$I$2,INFOS!$H$3&amp;" vers "&amp;INFOS!$I$3)</f>
        <v>A10 vers Rue G. Eiffel</v>
      </c>
    </row>
    <row r="135" spans="1:9" x14ac:dyDescent="0.25">
      <c r="A135" s="5">
        <v>41849.164212962962</v>
      </c>
      <c r="B135" s="28">
        <v>283</v>
      </c>
      <c r="C135" s="28" t="str">
        <f t="shared" si="8"/>
        <v>Mardi</v>
      </c>
      <c r="D135" s="28" t="str">
        <f t="shared" si="9"/>
        <v>29/07</v>
      </c>
      <c r="E135" s="29">
        <f t="shared" si="10"/>
        <v>0.16421296296175569</v>
      </c>
      <c r="F135" s="30">
        <f t="shared" si="11"/>
        <v>3.2754629629629631E-3</v>
      </c>
      <c r="G135" s="31">
        <f>IF(OR(FLOOR(HOUR(E135)*60+MINUTE(E135),INFOS!$B$2)/60&lt;INFOS!$B$5,AND(INFOS!$C$5&gt;0,FLOOR(HOUR(E135)*60+MINUTE(E135),INFOS!$B$2)/60&gt;=INFOS!$C$5)),"",TIME(,FLOOR(HOUR(E135)*60+MINUTE(E135),INFOS!$B$2),))</f>
        <v>8.3333333333333329E-2</v>
      </c>
      <c r="H135" s="31" t="str">
        <f>IF(ISNA(MATCH(INT(A135),Calcul!$I$3:$I$15,0)),INDEX(INFOS!$B$7:$B$14,WEEKDAY(A135,2)),INFOS!$B$14)</f>
        <v>Jours Ouvrés</v>
      </c>
      <c r="I135" s="28" t="str">
        <f>IF(ROW(A134)&lt;=COUNTA(Sens1!A:A)-6,INFOS!$H$2&amp;" vers "&amp;INFOS!$I$2,INFOS!$H$3&amp;" vers "&amp;INFOS!$I$3)</f>
        <v>A10 vers Rue G. Eiffel</v>
      </c>
    </row>
    <row r="136" spans="1:9" x14ac:dyDescent="0.25">
      <c r="A136" s="5">
        <v>41849.167685185188</v>
      </c>
      <c r="B136" s="28">
        <v>283</v>
      </c>
      <c r="C136" s="28" t="str">
        <f t="shared" si="8"/>
        <v>Mardi</v>
      </c>
      <c r="D136" s="28" t="str">
        <f t="shared" si="9"/>
        <v>29/07</v>
      </c>
      <c r="E136" s="29">
        <f t="shared" si="10"/>
        <v>0.16768518518802011</v>
      </c>
      <c r="F136" s="30">
        <f t="shared" si="11"/>
        <v>3.2754629629629631E-3</v>
      </c>
      <c r="G136" s="31">
        <f>IF(OR(FLOOR(HOUR(E136)*60+MINUTE(E136),INFOS!$B$2)/60&lt;INFOS!$B$5,AND(INFOS!$C$5&gt;0,FLOOR(HOUR(E136)*60+MINUTE(E136),INFOS!$B$2)/60&gt;=INFOS!$C$5)),"",TIME(,FLOOR(HOUR(E136)*60+MINUTE(E136),INFOS!$B$2),))</f>
        <v>0.16666666666666666</v>
      </c>
      <c r="H136" s="31" t="str">
        <f>IF(ISNA(MATCH(INT(A136),Calcul!$I$3:$I$15,0)),INDEX(INFOS!$B$7:$B$14,WEEKDAY(A136,2)),INFOS!$B$14)</f>
        <v>Jours Ouvrés</v>
      </c>
      <c r="I136" s="28" t="str">
        <f>IF(ROW(A135)&lt;=COUNTA(Sens1!A:A)-6,INFOS!$H$2&amp;" vers "&amp;INFOS!$I$2,INFOS!$H$3&amp;" vers "&amp;INFOS!$I$3)</f>
        <v>A10 vers Rue G. Eiffel</v>
      </c>
    </row>
    <row r="137" spans="1:9" x14ac:dyDescent="0.25">
      <c r="A137" s="5">
        <v>41849.171273148146</v>
      </c>
      <c r="B137" s="28">
        <v>202</v>
      </c>
      <c r="C137" s="28" t="str">
        <f t="shared" si="8"/>
        <v>Mardi</v>
      </c>
      <c r="D137" s="28" t="str">
        <f t="shared" si="9"/>
        <v>29/07</v>
      </c>
      <c r="E137" s="29">
        <f t="shared" si="10"/>
        <v>0.17127314814570127</v>
      </c>
      <c r="F137" s="30">
        <f t="shared" si="11"/>
        <v>2.3379629629629631E-3</v>
      </c>
      <c r="G137" s="31">
        <f>IF(OR(FLOOR(HOUR(E137)*60+MINUTE(E137),INFOS!$B$2)/60&lt;INFOS!$B$5,AND(INFOS!$C$5&gt;0,FLOOR(HOUR(E137)*60+MINUTE(E137),INFOS!$B$2)/60&gt;=INFOS!$C$5)),"",TIME(,FLOOR(HOUR(E137)*60+MINUTE(E137),INFOS!$B$2),))</f>
        <v>0.16666666666666666</v>
      </c>
      <c r="H137" s="31" t="str">
        <f>IF(ISNA(MATCH(INT(A137),Calcul!$I$3:$I$15,0)),INDEX(INFOS!$B$7:$B$14,WEEKDAY(A137,2)),INFOS!$B$14)</f>
        <v>Jours Ouvrés</v>
      </c>
      <c r="I137" s="28" t="str">
        <f>IF(ROW(A136)&lt;=COUNTA(Sens1!A:A)-6,INFOS!$H$2&amp;" vers "&amp;INFOS!$I$2,INFOS!$H$3&amp;" vers "&amp;INFOS!$I$3)</f>
        <v>A10 vers Rue G. Eiffel</v>
      </c>
    </row>
    <row r="138" spans="1:9" x14ac:dyDescent="0.25">
      <c r="A138" s="5">
        <v>41849.175069444442</v>
      </c>
      <c r="B138" s="28">
        <v>202</v>
      </c>
      <c r="C138" s="28" t="str">
        <f t="shared" si="8"/>
        <v>Mardi</v>
      </c>
      <c r="D138" s="28" t="str">
        <f t="shared" si="9"/>
        <v>29/07</v>
      </c>
      <c r="E138" s="29">
        <f t="shared" si="10"/>
        <v>0.17506944444176042</v>
      </c>
      <c r="F138" s="30">
        <f t="shared" si="11"/>
        <v>2.3379629629629631E-3</v>
      </c>
      <c r="G138" s="31">
        <f>IF(OR(FLOOR(HOUR(E138)*60+MINUTE(E138),INFOS!$B$2)/60&lt;INFOS!$B$5,AND(INFOS!$C$5&gt;0,FLOOR(HOUR(E138)*60+MINUTE(E138),INFOS!$B$2)/60&gt;=INFOS!$C$5)),"",TIME(,FLOOR(HOUR(E138)*60+MINUTE(E138),INFOS!$B$2),))</f>
        <v>0.16666666666666666</v>
      </c>
      <c r="H138" s="31" t="str">
        <f>IF(ISNA(MATCH(INT(A138),Calcul!$I$3:$I$15,0)),INDEX(INFOS!$B$7:$B$14,WEEKDAY(A138,2)),INFOS!$B$14)</f>
        <v>Jours Ouvrés</v>
      </c>
      <c r="I138" s="28" t="str">
        <f>IF(ROW(A137)&lt;=COUNTA(Sens1!A:A)-6,INFOS!$H$2&amp;" vers "&amp;INFOS!$I$2,INFOS!$H$3&amp;" vers "&amp;INFOS!$I$3)</f>
        <v>A10 vers Rue G. Eiffel</v>
      </c>
    </row>
    <row r="139" spans="1:9" x14ac:dyDescent="0.25">
      <c r="A139" s="5">
        <v>41849.178541666668</v>
      </c>
      <c r="B139" s="28">
        <v>202</v>
      </c>
      <c r="C139" s="28" t="str">
        <f t="shared" si="8"/>
        <v>Mardi</v>
      </c>
      <c r="D139" s="28" t="str">
        <f t="shared" si="9"/>
        <v>29/07</v>
      </c>
      <c r="E139" s="29">
        <f t="shared" si="10"/>
        <v>0.17854166666802485</v>
      </c>
      <c r="F139" s="30">
        <f t="shared" si="11"/>
        <v>2.3379629629629631E-3</v>
      </c>
      <c r="G139" s="31">
        <f>IF(OR(FLOOR(HOUR(E139)*60+MINUTE(E139),INFOS!$B$2)/60&lt;INFOS!$B$5,AND(INFOS!$C$5&gt;0,FLOOR(HOUR(E139)*60+MINUTE(E139),INFOS!$B$2)/60&gt;=INFOS!$C$5)),"",TIME(,FLOOR(HOUR(E139)*60+MINUTE(E139),INFOS!$B$2),))</f>
        <v>0.16666666666666666</v>
      </c>
      <c r="H139" s="31" t="str">
        <f>IF(ISNA(MATCH(INT(A139),Calcul!$I$3:$I$15,0)),INDEX(INFOS!$B$7:$B$14,WEEKDAY(A139,2)),INFOS!$B$14)</f>
        <v>Jours Ouvrés</v>
      </c>
      <c r="I139" s="28" t="str">
        <f>IF(ROW(A138)&lt;=COUNTA(Sens1!A:A)-6,INFOS!$H$2&amp;" vers "&amp;INFOS!$I$2,INFOS!$H$3&amp;" vers "&amp;INFOS!$I$3)</f>
        <v>A10 vers Rue G. Eiffel</v>
      </c>
    </row>
    <row r="140" spans="1:9" x14ac:dyDescent="0.25">
      <c r="A140" s="5">
        <v>41849.182060185187</v>
      </c>
      <c r="B140" s="28">
        <v>314</v>
      </c>
      <c r="C140" s="28" t="str">
        <f t="shared" si="8"/>
        <v>Mardi</v>
      </c>
      <c r="D140" s="28" t="str">
        <f t="shared" si="9"/>
        <v>29/07</v>
      </c>
      <c r="E140" s="29">
        <f t="shared" si="10"/>
        <v>0.18206018518685596</v>
      </c>
      <c r="F140" s="30">
        <f t="shared" si="11"/>
        <v>3.6342592592592594E-3</v>
      </c>
      <c r="G140" s="31">
        <f>IF(OR(FLOOR(HOUR(E140)*60+MINUTE(E140),INFOS!$B$2)/60&lt;INFOS!$B$5,AND(INFOS!$C$5&gt;0,FLOOR(HOUR(E140)*60+MINUTE(E140),INFOS!$B$2)/60&gt;=INFOS!$C$5)),"",TIME(,FLOOR(HOUR(E140)*60+MINUTE(E140),INFOS!$B$2),))</f>
        <v>0.16666666666666666</v>
      </c>
      <c r="H140" s="31" t="str">
        <f>IF(ISNA(MATCH(INT(A140),Calcul!$I$3:$I$15,0)),INDEX(INFOS!$B$7:$B$14,WEEKDAY(A140,2)),INFOS!$B$14)</f>
        <v>Jours Ouvrés</v>
      </c>
      <c r="I140" s="28" t="str">
        <f>IF(ROW(A139)&lt;=COUNTA(Sens1!A:A)-6,INFOS!$H$2&amp;" vers "&amp;INFOS!$I$2,INFOS!$H$3&amp;" vers "&amp;INFOS!$I$3)</f>
        <v>A10 vers Rue G. Eiffel</v>
      </c>
    </row>
    <row r="141" spans="1:9" x14ac:dyDescent="0.25">
      <c r="A141" s="5">
        <v>41849.185624999998</v>
      </c>
      <c r="B141" s="28">
        <v>285</v>
      </c>
      <c r="C141" s="28" t="str">
        <f t="shared" si="8"/>
        <v>Mardi</v>
      </c>
      <c r="D141" s="28" t="str">
        <f t="shared" si="9"/>
        <v>29/07</v>
      </c>
      <c r="E141" s="29">
        <f t="shared" si="10"/>
        <v>0.18562499999825377</v>
      </c>
      <c r="F141" s="30">
        <f t="shared" si="11"/>
        <v>3.2986111111111111E-3</v>
      </c>
      <c r="G141" s="31">
        <f>IF(OR(FLOOR(HOUR(E141)*60+MINUTE(E141),INFOS!$B$2)/60&lt;INFOS!$B$5,AND(INFOS!$C$5&gt;0,FLOOR(HOUR(E141)*60+MINUTE(E141),INFOS!$B$2)/60&gt;=INFOS!$C$5)),"",TIME(,FLOOR(HOUR(E141)*60+MINUTE(E141),INFOS!$B$2),))</f>
        <v>0.16666666666666666</v>
      </c>
      <c r="H141" s="31" t="str">
        <f>IF(ISNA(MATCH(INT(A141),Calcul!$I$3:$I$15,0)),INDEX(INFOS!$B$7:$B$14,WEEKDAY(A141,2)),INFOS!$B$14)</f>
        <v>Jours Ouvrés</v>
      </c>
      <c r="I141" s="28" t="str">
        <f>IF(ROW(A140)&lt;=COUNTA(Sens1!A:A)-6,INFOS!$H$2&amp;" vers "&amp;INFOS!$I$2,INFOS!$H$3&amp;" vers "&amp;INFOS!$I$3)</f>
        <v>A10 vers Rue G. Eiffel</v>
      </c>
    </row>
    <row r="142" spans="1:9" x14ac:dyDescent="0.25">
      <c r="A142" s="5">
        <v>41849.189201388886</v>
      </c>
      <c r="B142" s="28">
        <v>268</v>
      </c>
      <c r="C142" s="28" t="str">
        <f t="shared" si="8"/>
        <v>Mardi</v>
      </c>
      <c r="D142" s="28" t="str">
        <f t="shared" si="9"/>
        <v>29/07</v>
      </c>
      <c r="E142" s="29">
        <f t="shared" si="10"/>
        <v>0.18920138888643123</v>
      </c>
      <c r="F142" s="30">
        <f t="shared" si="11"/>
        <v>3.1018518518518522E-3</v>
      </c>
      <c r="G142" s="31">
        <f>IF(OR(FLOOR(HOUR(E142)*60+MINUTE(E142),INFOS!$B$2)/60&lt;INFOS!$B$5,AND(INFOS!$C$5&gt;0,FLOOR(HOUR(E142)*60+MINUTE(E142),INFOS!$B$2)/60&gt;=INFOS!$C$5)),"",TIME(,FLOOR(HOUR(E142)*60+MINUTE(E142),INFOS!$B$2),))</f>
        <v>0.16666666666666666</v>
      </c>
      <c r="H142" s="31" t="str">
        <f>IF(ISNA(MATCH(INT(A142),Calcul!$I$3:$I$15,0)),INDEX(INFOS!$B$7:$B$14,WEEKDAY(A142,2)),INFOS!$B$14)</f>
        <v>Jours Ouvrés</v>
      </c>
      <c r="I142" s="28" t="str">
        <f>IF(ROW(A141)&lt;=COUNTA(Sens1!A:A)-6,INFOS!$H$2&amp;" vers "&amp;INFOS!$I$2,INFOS!$H$3&amp;" vers "&amp;INFOS!$I$3)</f>
        <v>A10 vers Rue G. Eiffel</v>
      </c>
    </row>
    <row r="143" spans="1:9" x14ac:dyDescent="0.25">
      <c r="A143" s="5">
        <v>41849.192696759259</v>
      </c>
      <c r="B143" s="28">
        <v>255</v>
      </c>
      <c r="C143" s="28" t="str">
        <f t="shared" si="8"/>
        <v>Mardi</v>
      </c>
      <c r="D143" s="28" t="str">
        <f t="shared" si="9"/>
        <v>29/07</v>
      </c>
      <c r="E143" s="29">
        <f t="shared" si="10"/>
        <v>0.192696759258979</v>
      </c>
      <c r="F143" s="30">
        <f t="shared" si="11"/>
        <v>2.9513888888888888E-3</v>
      </c>
      <c r="G143" s="31">
        <f>IF(OR(FLOOR(HOUR(E143)*60+MINUTE(E143),INFOS!$B$2)/60&lt;INFOS!$B$5,AND(INFOS!$C$5&gt;0,FLOOR(HOUR(E143)*60+MINUTE(E143),INFOS!$B$2)/60&gt;=INFOS!$C$5)),"",TIME(,FLOOR(HOUR(E143)*60+MINUTE(E143),INFOS!$B$2),))</f>
        <v>0.16666666666666666</v>
      </c>
      <c r="H143" s="31" t="str">
        <f>IF(ISNA(MATCH(INT(A143),Calcul!$I$3:$I$15,0)),INDEX(INFOS!$B$7:$B$14,WEEKDAY(A143,2)),INFOS!$B$14)</f>
        <v>Jours Ouvrés</v>
      </c>
      <c r="I143" s="28" t="str">
        <f>IF(ROW(A142)&lt;=COUNTA(Sens1!A:A)-6,INFOS!$H$2&amp;" vers "&amp;INFOS!$I$2,INFOS!$H$3&amp;" vers "&amp;INFOS!$I$3)</f>
        <v>A10 vers Rue G. Eiffel</v>
      </c>
    </row>
    <row r="144" spans="1:9" x14ac:dyDescent="0.25">
      <c r="A144" s="5">
        <v>41849.196180555555</v>
      </c>
      <c r="B144" s="28">
        <v>255</v>
      </c>
      <c r="C144" s="28" t="str">
        <f t="shared" si="8"/>
        <v>Mardi</v>
      </c>
      <c r="D144" s="28" t="str">
        <f t="shared" si="9"/>
        <v>29/07</v>
      </c>
      <c r="E144" s="29">
        <f t="shared" si="10"/>
        <v>0.19618055555474712</v>
      </c>
      <c r="F144" s="30">
        <f t="shared" si="11"/>
        <v>2.9513888888888888E-3</v>
      </c>
      <c r="G144" s="31">
        <f>IF(OR(FLOOR(HOUR(E144)*60+MINUTE(E144),INFOS!$B$2)/60&lt;INFOS!$B$5,AND(INFOS!$C$5&gt;0,FLOOR(HOUR(E144)*60+MINUTE(E144),INFOS!$B$2)/60&gt;=INFOS!$C$5)),"",TIME(,FLOOR(HOUR(E144)*60+MINUTE(E144),INFOS!$B$2),))</f>
        <v>0.16666666666666666</v>
      </c>
      <c r="H144" s="31" t="str">
        <f>IF(ISNA(MATCH(INT(A144),Calcul!$I$3:$I$15,0)),INDEX(INFOS!$B$7:$B$14,WEEKDAY(A144,2)),INFOS!$B$14)</f>
        <v>Jours Ouvrés</v>
      </c>
      <c r="I144" s="28" t="str">
        <f>IF(ROW(A143)&lt;=COUNTA(Sens1!A:A)-6,INFOS!$H$2&amp;" vers "&amp;INFOS!$I$2,INFOS!$H$3&amp;" vers "&amp;INFOS!$I$3)</f>
        <v>A10 vers Rue G. Eiffel</v>
      </c>
    </row>
    <row r="145" spans="1:9" x14ac:dyDescent="0.25">
      <c r="A145" s="5">
        <v>41849.199780092589</v>
      </c>
      <c r="B145" s="28">
        <v>255</v>
      </c>
      <c r="C145" s="28" t="str">
        <f t="shared" si="8"/>
        <v>Mardi</v>
      </c>
      <c r="D145" s="28" t="str">
        <f t="shared" si="9"/>
        <v>29/07</v>
      </c>
      <c r="E145" s="29">
        <f t="shared" si="10"/>
        <v>0.19978009258920792</v>
      </c>
      <c r="F145" s="30">
        <f t="shared" si="11"/>
        <v>2.9513888888888888E-3</v>
      </c>
      <c r="G145" s="31">
        <f>IF(OR(FLOOR(HOUR(E145)*60+MINUTE(E145),INFOS!$B$2)/60&lt;INFOS!$B$5,AND(INFOS!$C$5&gt;0,FLOOR(HOUR(E145)*60+MINUTE(E145),INFOS!$B$2)/60&gt;=INFOS!$C$5)),"",TIME(,FLOOR(HOUR(E145)*60+MINUTE(E145),INFOS!$B$2),))</f>
        <v>0.16666666666666666</v>
      </c>
      <c r="H145" s="31" t="str">
        <f>IF(ISNA(MATCH(INT(A145),Calcul!$I$3:$I$15,0)),INDEX(INFOS!$B$7:$B$14,WEEKDAY(A145,2)),INFOS!$B$14)</f>
        <v>Jours Ouvrés</v>
      </c>
      <c r="I145" s="28" t="str">
        <f>IF(ROW(A144)&lt;=COUNTA(Sens1!A:A)-6,INFOS!$H$2&amp;" vers "&amp;INFOS!$I$2,INFOS!$H$3&amp;" vers "&amp;INFOS!$I$3)</f>
        <v>A10 vers Rue G. Eiffel</v>
      </c>
    </row>
    <row r="146" spans="1:9" x14ac:dyDescent="0.25">
      <c r="A146" s="5">
        <v>41849.203506944446</v>
      </c>
      <c r="B146" s="28">
        <v>282</v>
      </c>
      <c r="C146" s="28" t="str">
        <f t="shared" si="8"/>
        <v>Mardi</v>
      </c>
      <c r="D146" s="28" t="str">
        <f t="shared" si="9"/>
        <v>29/07</v>
      </c>
      <c r="E146" s="29">
        <f t="shared" si="10"/>
        <v>0.20350694444641704</v>
      </c>
      <c r="F146" s="30">
        <f t="shared" si="11"/>
        <v>3.2638888888888891E-3</v>
      </c>
      <c r="G146" s="31">
        <f>IF(OR(FLOOR(HOUR(E146)*60+MINUTE(E146),INFOS!$B$2)/60&lt;INFOS!$B$5,AND(INFOS!$C$5&gt;0,FLOOR(HOUR(E146)*60+MINUTE(E146),INFOS!$B$2)/60&gt;=INFOS!$C$5)),"",TIME(,FLOOR(HOUR(E146)*60+MINUTE(E146),INFOS!$B$2),))</f>
        <v>0.16666666666666666</v>
      </c>
      <c r="H146" s="31" t="str">
        <f>IF(ISNA(MATCH(INT(A146),Calcul!$I$3:$I$15,0)),INDEX(INFOS!$B$7:$B$14,WEEKDAY(A146,2)),INFOS!$B$14)</f>
        <v>Jours Ouvrés</v>
      </c>
      <c r="I146" s="28" t="str">
        <f>IF(ROW(A145)&lt;=COUNTA(Sens1!A:A)-6,INFOS!$H$2&amp;" vers "&amp;INFOS!$I$2,INFOS!$H$3&amp;" vers "&amp;INFOS!$I$3)</f>
        <v>A10 vers Rue G. Eiffel</v>
      </c>
    </row>
    <row r="147" spans="1:9" x14ac:dyDescent="0.25">
      <c r="A147" s="5">
        <v>41849.207037037035</v>
      </c>
      <c r="B147" s="28">
        <v>285</v>
      </c>
      <c r="C147" s="28" t="str">
        <f t="shared" si="8"/>
        <v>Mardi</v>
      </c>
      <c r="D147" s="28" t="str">
        <f t="shared" si="9"/>
        <v>29/07</v>
      </c>
      <c r="E147" s="29">
        <f t="shared" si="10"/>
        <v>0.20703703703475185</v>
      </c>
      <c r="F147" s="30">
        <f t="shared" si="11"/>
        <v>3.2986111111111111E-3</v>
      </c>
      <c r="G147" s="31">
        <f>IF(OR(FLOOR(HOUR(E147)*60+MINUTE(E147),INFOS!$B$2)/60&lt;INFOS!$B$5,AND(INFOS!$C$5&gt;0,FLOOR(HOUR(E147)*60+MINUTE(E147),INFOS!$B$2)/60&gt;=INFOS!$C$5)),"",TIME(,FLOOR(HOUR(E147)*60+MINUTE(E147),INFOS!$B$2),))</f>
        <v>0.16666666666666666</v>
      </c>
      <c r="H147" s="31" t="str">
        <f>IF(ISNA(MATCH(INT(A147),Calcul!$I$3:$I$15,0)),INDEX(INFOS!$B$7:$B$14,WEEKDAY(A147,2)),INFOS!$B$14)</f>
        <v>Jours Ouvrés</v>
      </c>
      <c r="I147" s="28" t="str">
        <f>IF(ROW(A146)&lt;=COUNTA(Sens1!A:A)-6,INFOS!$H$2&amp;" vers "&amp;INFOS!$I$2,INFOS!$H$3&amp;" vers "&amp;INFOS!$I$3)</f>
        <v>A10 vers Rue G. Eiffel</v>
      </c>
    </row>
    <row r="148" spans="1:9" x14ac:dyDescent="0.25">
      <c r="A148" s="5">
        <v>41849.210555555554</v>
      </c>
      <c r="B148" s="28">
        <v>285</v>
      </c>
      <c r="C148" s="28" t="str">
        <f t="shared" si="8"/>
        <v>Mardi</v>
      </c>
      <c r="D148" s="28" t="str">
        <f t="shared" si="9"/>
        <v>29/07</v>
      </c>
      <c r="E148" s="29">
        <f t="shared" si="10"/>
        <v>0.21055555555358296</v>
      </c>
      <c r="F148" s="30">
        <f t="shared" si="11"/>
        <v>3.2986111111111111E-3</v>
      </c>
      <c r="G148" s="31">
        <f>IF(OR(FLOOR(HOUR(E148)*60+MINUTE(E148),INFOS!$B$2)/60&lt;INFOS!$B$5,AND(INFOS!$C$5&gt;0,FLOOR(HOUR(E148)*60+MINUTE(E148),INFOS!$B$2)/60&gt;=INFOS!$C$5)),"",TIME(,FLOOR(HOUR(E148)*60+MINUTE(E148),INFOS!$B$2),))</f>
        <v>0.16666666666666666</v>
      </c>
      <c r="H148" s="31" t="str">
        <f>IF(ISNA(MATCH(INT(A148),Calcul!$I$3:$I$15,0)),INDEX(INFOS!$B$7:$B$14,WEEKDAY(A148,2)),INFOS!$B$14)</f>
        <v>Jours Ouvrés</v>
      </c>
      <c r="I148" s="28" t="str">
        <f>IF(ROW(A147)&lt;=COUNTA(Sens1!A:A)-6,INFOS!$H$2&amp;" vers "&amp;INFOS!$I$2,INFOS!$H$3&amp;" vers "&amp;INFOS!$I$3)</f>
        <v>A10 vers Rue G. Eiffel</v>
      </c>
    </row>
    <row r="149" spans="1:9" x14ac:dyDescent="0.25">
      <c r="A149" s="5">
        <v>41849.214178240742</v>
      </c>
      <c r="B149" s="28">
        <v>272</v>
      </c>
      <c r="C149" s="28" t="str">
        <f t="shared" si="8"/>
        <v>Mardi</v>
      </c>
      <c r="D149" s="28" t="str">
        <f t="shared" si="9"/>
        <v>29/07</v>
      </c>
      <c r="E149" s="29">
        <f t="shared" si="10"/>
        <v>0.21417824074160308</v>
      </c>
      <c r="F149" s="30">
        <f t="shared" si="11"/>
        <v>3.1481481481481482E-3</v>
      </c>
      <c r="G149" s="31">
        <f>IF(OR(FLOOR(HOUR(E149)*60+MINUTE(E149),INFOS!$B$2)/60&lt;INFOS!$B$5,AND(INFOS!$C$5&gt;0,FLOOR(HOUR(E149)*60+MINUTE(E149),INFOS!$B$2)/60&gt;=INFOS!$C$5)),"",TIME(,FLOOR(HOUR(E149)*60+MINUTE(E149),INFOS!$B$2),))</f>
        <v>0.16666666666666666</v>
      </c>
      <c r="H149" s="31" t="str">
        <f>IF(ISNA(MATCH(INT(A149),Calcul!$I$3:$I$15,0)),INDEX(INFOS!$B$7:$B$14,WEEKDAY(A149,2)),INFOS!$B$14)</f>
        <v>Jours Ouvrés</v>
      </c>
      <c r="I149" s="28" t="str">
        <f>IF(ROW(A148)&lt;=COUNTA(Sens1!A:A)-6,INFOS!$H$2&amp;" vers "&amp;INFOS!$I$2,INFOS!$H$3&amp;" vers "&amp;INFOS!$I$3)</f>
        <v>A10 vers Rue G. Eiffel</v>
      </c>
    </row>
    <row r="150" spans="1:9" x14ac:dyDescent="0.25">
      <c r="A150" s="5">
        <v>41849.217673611114</v>
      </c>
      <c r="B150" s="28">
        <v>272</v>
      </c>
      <c r="C150" s="28" t="str">
        <f t="shared" si="8"/>
        <v>Mardi</v>
      </c>
      <c r="D150" s="28" t="str">
        <f t="shared" si="9"/>
        <v>29/07</v>
      </c>
      <c r="E150" s="29">
        <f t="shared" si="10"/>
        <v>0.21767361111415084</v>
      </c>
      <c r="F150" s="30">
        <f t="shared" si="11"/>
        <v>3.1481481481481482E-3</v>
      </c>
      <c r="G150" s="31">
        <f>IF(OR(FLOOR(HOUR(E150)*60+MINUTE(E150),INFOS!$B$2)/60&lt;INFOS!$B$5,AND(INFOS!$C$5&gt;0,FLOOR(HOUR(E150)*60+MINUTE(E150),INFOS!$B$2)/60&gt;=INFOS!$C$5)),"",TIME(,FLOOR(HOUR(E150)*60+MINUTE(E150),INFOS!$B$2),))</f>
        <v>0.16666666666666666</v>
      </c>
      <c r="H150" s="31" t="str">
        <f>IF(ISNA(MATCH(INT(A150),Calcul!$I$3:$I$15,0)),INDEX(INFOS!$B$7:$B$14,WEEKDAY(A150,2)),INFOS!$B$14)</f>
        <v>Jours Ouvrés</v>
      </c>
      <c r="I150" s="28" t="str">
        <f>IF(ROW(A149)&lt;=COUNTA(Sens1!A:A)-6,INFOS!$H$2&amp;" vers "&amp;INFOS!$I$2,INFOS!$H$3&amp;" vers "&amp;INFOS!$I$3)</f>
        <v>A10 vers Rue G. Eiffel</v>
      </c>
    </row>
    <row r="151" spans="1:9" x14ac:dyDescent="0.25">
      <c r="A151" s="5">
        <v>41849.221180555556</v>
      </c>
      <c r="B151" s="28">
        <v>282</v>
      </c>
      <c r="C151" s="28" t="str">
        <f t="shared" si="8"/>
        <v>Mardi</v>
      </c>
      <c r="D151" s="28" t="str">
        <f t="shared" si="9"/>
        <v>29/07</v>
      </c>
      <c r="E151" s="29">
        <f t="shared" si="10"/>
        <v>0.22118055555620231</v>
      </c>
      <c r="F151" s="30">
        <f t="shared" si="11"/>
        <v>3.2638888888888891E-3</v>
      </c>
      <c r="G151" s="31">
        <f>IF(OR(FLOOR(HOUR(E151)*60+MINUTE(E151),INFOS!$B$2)/60&lt;INFOS!$B$5,AND(INFOS!$C$5&gt;0,FLOOR(HOUR(E151)*60+MINUTE(E151),INFOS!$B$2)/60&gt;=INFOS!$C$5)),"",TIME(,FLOOR(HOUR(E151)*60+MINUTE(E151),INFOS!$B$2),))</f>
        <v>0.16666666666666666</v>
      </c>
      <c r="H151" s="31" t="str">
        <f>IF(ISNA(MATCH(INT(A151),Calcul!$I$3:$I$15,0)),INDEX(INFOS!$B$7:$B$14,WEEKDAY(A151,2)),INFOS!$B$14)</f>
        <v>Jours Ouvrés</v>
      </c>
      <c r="I151" s="28" t="str">
        <f>IF(ROW(A150)&lt;=COUNTA(Sens1!A:A)-6,INFOS!$H$2&amp;" vers "&amp;INFOS!$I$2,INFOS!$H$3&amp;" vers "&amp;INFOS!$I$3)</f>
        <v>A10 vers Rue G. Eiffel</v>
      </c>
    </row>
    <row r="152" spans="1:9" x14ac:dyDescent="0.25">
      <c r="A152" s="5">
        <v>41849.224756944444</v>
      </c>
      <c r="B152" s="28">
        <v>276</v>
      </c>
      <c r="C152" s="28" t="str">
        <f t="shared" si="8"/>
        <v>Mardi</v>
      </c>
      <c r="D152" s="28" t="str">
        <f t="shared" si="9"/>
        <v>29/07</v>
      </c>
      <c r="E152" s="29">
        <f t="shared" si="10"/>
        <v>0.22475694444437977</v>
      </c>
      <c r="F152" s="30">
        <f t="shared" si="11"/>
        <v>3.1944444444444442E-3</v>
      </c>
      <c r="G152" s="31">
        <f>IF(OR(FLOOR(HOUR(E152)*60+MINUTE(E152),INFOS!$B$2)/60&lt;INFOS!$B$5,AND(INFOS!$C$5&gt;0,FLOOR(HOUR(E152)*60+MINUTE(E152),INFOS!$B$2)/60&gt;=INFOS!$C$5)),"",TIME(,FLOOR(HOUR(E152)*60+MINUTE(E152),INFOS!$B$2),))</f>
        <v>0.16666666666666666</v>
      </c>
      <c r="H152" s="31" t="str">
        <f>IF(ISNA(MATCH(INT(A152),Calcul!$I$3:$I$15,0)),INDEX(INFOS!$B$7:$B$14,WEEKDAY(A152,2)),INFOS!$B$14)</f>
        <v>Jours Ouvrés</v>
      </c>
      <c r="I152" s="28" t="str">
        <f>IF(ROW(A151)&lt;=COUNTA(Sens1!A:A)-6,INFOS!$H$2&amp;" vers "&amp;INFOS!$I$2,INFOS!$H$3&amp;" vers "&amp;INFOS!$I$3)</f>
        <v>A10 vers Rue G. Eiffel</v>
      </c>
    </row>
    <row r="153" spans="1:9" x14ac:dyDescent="0.25">
      <c r="A153" s="5">
        <v>41849.228229166663</v>
      </c>
      <c r="B153" s="28">
        <v>274</v>
      </c>
      <c r="C153" s="28" t="str">
        <f t="shared" si="8"/>
        <v>Mardi</v>
      </c>
      <c r="D153" s="28" t="str">
        <f t="shared" si="9"/>
        <v>29/07</v>
      </c>
      <c r="E153" s="29">
        <f t="shared" si="10"/>
        <v>0.22822916666336823</v>
      </c>
      <c r="F153" s="30">
        <f t="shared" si="11"/>
        <v>3.1712962962962958E-3</v>
      </c>
      <c r="G153" s="31">
        <f>IF(OR(FLOOR(HOUR(E153)*60+MINUTE(E153),INFOS!$B$2)/60&lt;INFOS!$B$5,AND(INFOS!$C$5&gt;0,FLOOR(HOUR(E153)*60+MINUTE(E153),INFOS!$B$2)/60&gt;=INFOS!$C$5)),"",TIME(,FLOOR(HOUR(E153)*60+MINUTE(E153),INFOS!$B$2),))</f>
        <v>0.16666666666666666</v>
      </c>
      <c r="H153" s="31" t="str">
        <f>IF(ISNA(MATCH(INT(A153),Calcul!$I$3:$I$15,0)),INDEX(INFOS!$B$7:$B$14,WEEKDAY(A153,2)),INFOS!$B$14)</f>
        <v>Jours Ouvrés</v>
      </c>
      <c r="I153" s="28" t="str">
        <f>IF(ROW(A152)&lt;=COUNTA(Sens1!A:A)-6,INFOS!$H$2&amp;" vers "&amp;INFOS!$I$2,INFOS!$H$3&amp;" vers "&amp;INFOS!$I$3)</f>
        <v>A10 vers Rue G. Eiffel</v>
      </c>
    </row>
    <row r="154" spans="1:9" x14ac:dyDescent="0.25">
      <c r="A154" s="5">
        <v>41849.231793981482</v>
      </c>
      <c r="B154" s="28">
        <v>274</v>
      </c>
      <c r="C154" s="28" t="str">
        <f t="shared" si="8"/>
        <v>Mardi</v>
      </c>
      <c r="D154" s="28" t="str">
        <f t="shared" si="9"/>
        <v>29/07</v>
      </c>
      <c r="E154" s="29">
        <f t="shared" si="10"/>
        <v>0.231793981482042</v>
      </c>
      <c r="F154" s="30">
        <f t="shared" si="11"/>
        <v>3.1712962962962958E-3</v>
      </c>
      <c r="G154" s="31">
        <f>IF(OR(FLOOR(HOUR(E154)*60+MINUTE(E154),INFOS!$B$2)/60&lt;INFOS!$B$5,AND(INFOS!$C$5&gt;0,FLOOR(HOUR(E154)*60+MINUTE(E154),INFOS!$B$2)/60&gt;=INFOS!$C$5)),"",TIME(,FLOOR(HOUR(E154)*60+MINUTE(E154),INFOS!$B$2),))</f>
        <v>0.16666666666666666</v>
      </c>
      <c r="H154" s="31" t="str">
        <f>IF(ISNA(MATCH(INT(A154),Calcul!$I$3:$I$15,0)),INDEX(INFOS!$B$7:$B$14,WEEKDAY(A154,2)),INFOS!$B$14)</f>
        <v>Jours Ouvrés</v>
      </c>
      <c r="I154" s="28" t="str">
        <f>IF(ROW(A153)&lt;=COUNTA(Sens1!A:A)-6,INFOS!$H$2&amp;" vers "&amp;INFOS!$I$2,INFOS!$H$3&amp;" vers "&amp;INFOS!$I$3)</f>
        <v>A10 vers Rue G. Eiffel</v>
      </c>
    </row>
    <row r="155" spans="1:9" x14ac:dyDescent="0.25">
      <c r="A155" s="5">
        <v>41849.235300925924</v>
      </c>
      <c r="B155" s="28">
        <v>272</v>
      </c>
      <c r="C155" s="28" t="str">
        <f t="shared" si="8"/>
        <v>Mardi</v>
      </c>
      <c r="D155" s="28" t="str">
        <f t="shared" si="9"/>
        <v>29/07</v>
      </c>
      <c r="E155" s="29">
        <f t="shared" si="10"/>
        <v>0.23530092592409346</v>
      </c>
      <c r="F155" s="30">
        <f t="shared" si="11"/>
        <v>3.1481481481481482E-3</v>
      </c>
      <c r="G155" s="31">
        <f>IF(OR(FLOOR(HOUR(E155)*60+MINUTE(E155),INFOS!$B$2)/60&lt;INFOS!$B$5,AND(INFOS!$C$5&gt;0,FLOOR(HOUR(E155)*60+MINUTE(E155),INFOS!$B$2)/60&gt;=INFOS!$C$5)),"",TIME(,FLOOR(HOUR(E155)*60+MINUTE(E155),INFOS!$B$2),))</f>
        <v>0.16666666666666666</v>
      </c>
      <c r="H155" s="31" t="str">
        <f>IF(ISNA(MATCH(INT(A155),Calcul!$I$3:$I$15,0)),INDEX(INFOS!$B$7:$B$14,WEEKDAY(A155,2)),INFOS!$B$14)</f>
        <v>Jours Ouvrés</v>
      </c>
      <c r="I155" s="28" t="str">
        <f>IF(ROW(A154)&lt;=COUNTA(Sens1!A:A)-6,INFOS!$H$2&amp;" vers "&amp;INFOS!$I$2,INFOS!$H$3&amp;" vers "&amp;INFOS!$I$3)</f>
        <v>A10 vers Rue G. Eiffel</v>
      </c>
    </row>
    <row r="156" spans="1:9" x14ac:dyDescent="0.25">
      <c r="A156" s="5">
        <v>41849.239050925928</v>
      </c>
      <c r="B156" s="28">
        <v>272</v>
      </c>
      <c r="C156" s="28" t="str">
        <f t="shared" si="8"/>
        <v>Mardi</v>
      </c>
      <c r="D156" s="28" t="str">
        <f t="shared" si="9"/>
        <v>29/07</v>
      </c>
      <c r="E156" s="29">
        <f t="shared" si="10"/>
        <v>0.23905092592758592</v>
      </c>
      <c r="F156" s="30">
        <f t="shared" si="11"/>
        <v>3.1481481481481482E-3</v>
      </c>
      <c r="G156" s="31">
        <f>IF(OR(FLOOR(HOUR(E156)*60+MINUTE(E156),INFOS!$B$2)/60&lt;INFOS!$B$5,AND(INFOS!$C$5&gt;0,FLOOR(HOUR(E156)*60+MINUTE(E156),INFOS!$B$2)/60&gt;=INFOS!$C$5)),"",TIME(,FLOOR(HOUR(E156)*60+MINUTE(E156),INFOS!$B$2),))</f>
        <v>0.16666666666666666</v>
      </c>
      <c r="H156" s="31" t="str">
        <f>IF(ISNA(MATCH(INT(A156),Calcul!$I$3:$I$15,0)),INDEX(INFOS!$B$7:$B$14,WEEKDAY(A156,2)),INFOS!$B$14)</f>
        <v>Jours Ouvrés</v>
      </c>
      <c r="I156" s="28" t="str">
        <f>IF(ROW(A155)&lt;=COUNTA(Sens1!A:A)-6,INFOS!$H$2&amp;" vers "&amp;INFOS!$I$2,INFOS!$H$3&amp;" vers "&amp;INFOS!$I$3)</f>
        <v>A10 vers Rue G. Eiffel</v>
      </c>
    </row>
    <row r="157" spans="1:9" x14ac:dyDescent="0.25">
      <c r="A157" s="5">
        <v>41849.242662037039</v>
      </c>
      <c r="B157" s="28">
        <v>260</v>
      </c>
      <c r="C157" s="28" t="str">
        <f t="shared" si="8"/>
        <v>Mardi</v>
      </c>
      <c r="D157" s="28" t="str">
        <f t="shared" si="9"/>
        <v>29/07</v>
      </c>
      <c r="E157" s="29">
        <f t="shared" si="10"/>
        <v>0.24266203703882638</v>
      </c>
      <c r="F157" s="30">
        <f t="shared" si="11"/>
        <v>3.0092592592592588E-3</v>
      </c>
      <c r="G157" s="31">
        <f>IF(OR(FLOOR(HOUR(E157)*60+MINUTE(E157),INFOS!$B$2)/60&lt;INFOS!$B$5,AND(INFOS!$C$5&gt;0,FLOOR(HOUR(E157)*60+MINUTE(E157),INFOS!$B$2)/60&gt;=INFOS!$C$5)),"",TIME(,FLOOR(HOUR(E157)*60+MINUTE(E157),INFOS!$B$2),))</f>
        <v>0.16666666666666666</v>
      </c>
      <c r="H157" s="31" t="str">
        <f>IF(ISNA(MATCH(INT(A157),Calcul!$I$3:$I$15,0)),INDEX(INFOS!$B$7:$B$14,WEEKDAY(A157,2)),INFOS!$B$14)</f>
        <v>Jours Ouvrés</v>
      </c>
      <c r="I157" s="28" t="str">
        <f>IF(ROW(A156)&lt;=COUNTA(Sens1!A:A)-6,INFOS!$H$2&amp;" vers "&amp;INFOS!$I$2,INFOS!$H$3&amp;" vers "&amp;INFOS!$I$3)</f>
        <v>A10 vers Rue G. Eiffel</v>
      </c>
    </row>
    <row r="158" spans="1:9" x14ac:dyDescent="0.25">
      <c r="A158" s="5">
        <v>41849.246319444443</v>
      </c>
      <c r="B158" s="28">
        <v>263</v>
      </c>
      <c r="C158" s="28" t="str">
        <f t="shared" si="8"/>
        <v>Mardi</v>
      </c>
      <c r="D158" s="28" t="str">
        <f t="shared" si="9"/>
        <v>29/07</v>
      </c>
      <c r="E158" s="29">
        <f t="shared" si="10"/>
        <v>0.24631944444263354</v>
      </c>
      <c r="F158" s="30">
        <f t="shared" si="11"/>
        <v>3.0439814814814821E-3</v>
      </c>
      <c r="G158" s="31">
        <f>IF(OR(FLOOR(HOUR(E158)*60+MINUTE(E158),INFOS!$B$2)/60&lt;INFOS!$B$5,AND(INFOS!$C$5&gt;0,FLOOR(HOUR(E158)*60+MINUTE(E158),INFOS!$B$2)/60&gt;=INFOS!$C$5)),"",TIME(,FLOOR(HOUR(E158)*60+MINUTE(E158),INFOS!$B$2),))</f>
        <v>0.16666666666666666</v>
      </c>
      <c r="H158" s="31" t="str">
        <f>IF(ISNA(MATCH(INT(A158),Calcul!$I$3:$I$15,0)),INDEX(INFOS!$B$7:$B$14,WEEKDAY(A158,2)),INFOS!$B$14)</f>
        <v>Jours Ouvrés</v>
      </c>
      <c r="I158" s="28" t="str">
        <f>IF(ROW(A157)&lt;=COUNTA(Sens1!A:A)-6,INFOS!$H$2&amp;" vers "&amp;INFOS!$I$2,INFOS!$H$3&amp;" vers "&amp;INFOS!$I$3)</f>
        <v>A10 vers Rue G. Eiffel</v>
      </c>
    </row>
    <row r="159" spans="1:9" x14ac:dyDescent="0.25">
      <c r="A159" s="5">
        <v>41849.250023148146</v>
      </c>
      <c r="B159" s="28">
        <v>267</v>
      </c>
      <c r="C159" s="28" t="str">
        <f t="shared" si="8"/>
        <v>Mardi</v>
      </c>
      <c r="D159" s="28" t="str">
        <f t="shared" si="9"/>
        <v>29/07</v>
      </c>
      <c r="E159" s="29">
        <f t="shared" si="10"/>
        <v>0.25002314814628335</v>
      </c>
      <c r="F159" s="30">
        <f t="shared" si="11"/>
        <v>3.0902777777777782E-3</v>
      </c>
      <c r="G159" s="31">
        <f>IF(OR(FLOOR(HOUR(E159)*60+MINUTE(E159),INFOS!$B$2)/60&lt;INFOS!$B$5,AND(INFOS!$C$5&gt;0,FLOOR(HOUR(E159)*60+MINUTE(E159),INFOS!$B$2)/60&gt;=INFOS!$C$5)),"",TIME(,FLOOR(HOUR(E159)*60+MINUTE(E159),INFOS!$B$2),))</f>
        <v>0.25</v>
      </c>
      <c r="H159" s="31" t="str">
        <f>IF(ISNA(MATCH(INT(A159),Calcul!$I$3:$I$15,0)),INDEX(INFOS!$B$7:$B$14,WEEKDAY(A159,2)),INFOS!$B$14)</f>
        <v>Jours Ouvrés</v>
      </c>
      <c r="I159" s="28" t="str">
        <f>IF(ROW(A158)&lt;=COUNTA(Sens1!A:A)-6,INFOS!$H$2&amp;" vers "&amp;INFOS!$I$2,INFOS!$H$3&amp;" vers "&amp;INFOS!$I$3)</f>
        <v>A10 vers Rue G. Eiffel</v>
      </c>
    </row>
    <row r="160" spans="1:9" x14ac:dyDescent="0.25">
      <c r="A160" s="5">
        <v>41849.253692129627</v>
      </c>
      <c r="B160" s="28">
        <v>267</v>
      </c>
      <c r="C160" s="28" t="str">
        <f t="shared" si="8"/>
        <v>Mardi</v>
      </c>
      <c r="D160" s="28" t="str">
        <f t="shared" si="9"/>
        <v>29/07</v>
      </c>
      <c r="E160" s="29">
        <f t="shared" si="10"/>
        <v>0.25369212962687016</v>
      </c>
      <c r="F160" s="30">
        <f t="shared" si="11"/>
        <v>3.0902777777777782E-3</v>
      </c>
      <c r="G160" s="31">
        <f>IF(OR(FLOOR(HOUR(E160)*60+MINUTE(E160),INFOS!$B$2)/60&lt;INFOS!$B$5,AND(INFOS!$C$5&gt;0,FLOOR(HOUR(E160)*60+MINUTE(E160),INFOS!$B$2)/60&gt;=INFOS!$C$5)),"",TIME(,FLOOR(HOUR(E160)*60+MINUTE(E160),INFOS!$B$2),))</f>
        <v>0.25</v>
      </c>
      <c r="H160" s="31" t="str">
        <f>IF(ISNA(MATCH(INT(A160),Calcul!$I$3:$I$15,0)),INDEX(INFOS!$B$7:$B$14,WEEKDAY(A160,2)),INFOS!$B$14)</f>
        <v>Jours Ouvrés</v>
      </c>
      <c r="I160" s="28" t="str">
        <f>IF(ROW(A159)&lt;=COUNTA(Sens1!A:A)-6,INFOS!$H$2&amp;" vers "&amp;INFOS!$I$2,INFOS!$H$3&amp;" vers "&amp;INFOS!$I$3)</f>
        <v>A10 vers Rue G. Eiffel</v>
      </c>
    </row>
    <row r="161" spans="1:9" x14ac:dyDescent="0.25">
      <c r="A161" s="5">
        <v>41849.257372685184</v>
      </c>
      <c r="B161" s="28">
        <v>271</v>
      </c>
      <c r="C161" s="28" t="str">
        <f t="shared" si="8"/>
        <v>Mardi</v>
      </c>
      <c r="D161" s="28" t="str">
        <f t="shared" si="9"/>
        <v>29/07</v>
      </c>
      <c r="E161" s="29">
        <f t="shared" si="10"/>
        <v>0.25737268518423662</v>
      </c>
      <c r="F161" s="30">
        <f t="shared" si="11"/>
        <v>3.1365740740740742E-3</v>
      </c>
      <c r="G161" s="31">
        <f>IF(OR(FLOOR(HOUR(E161)*60+MINUTE(E161),INFOS!$B$2)/60&lt;INFOS!$B$5,AND(INFOS!$C$5&gt;0,FLOOR(HOUR(E161)*60+MINUTE(E161),INFOS!$B$2)/60&gt;=INFOS!$C$5)),"",TIME(,FLOOR(HOUR(E161)*60+MINUTE(E161),INFOS!$B$2),))</f>
        <v>0.25</v>
      </c>
      <c r="H161" s="31" t="str">
        <f>IF(ISNA(MATCH(INT(A161),Calcul!$I$3:$I$15,0)),INDEX(INFOS!$B$7:$B$14,WEEKDAY(A161,2)),INFOS!$B$14)</f>
        <v>Jours Ouvrés</v>
      </c>
      <c r="I161" s="28" t="str">
        <f>IF(ROW(A160)&lt;=COUNTA(Sens1!A:A)-6,INFOS!$H$2&amp;" vers "&amp;INFOS!$I$2,INFOS!$H$3&amp;" vers "&amp;INFOS!$I$3)</f>
        <v>A10 vers Rue G. Eiffel</v>
      </c>
    </row>
    <row r="162" spans="1:9" x14ac:dyDescent="0.25">
      <c r="A162" s="5">
        <v>41849.260960648149</v>
      </c>
      <c r="B162" s="28">
        <v>271</v>
      </c>
      <c r="C162" s="28" t="str">
        <f t="shared" si="8"/>
        <v>Mardi</v>
      </c>
      <c r="D162" s="28" t="str">
        <f t="shared" si="9"/>
        <v>29/07</v>
      </c>
      <c r="E162" s="29">
        <f t="shared" si="10"/>
        <v>0.26096064814919373</v>
      </c>
      <c r="F162" s="30">
        <f t="shared" si="11"/>
        <v>3.1365740740740742E-3</v>
      </c>
      <c r="G162" s="31">
        <f>IF(OR(FLOOR(HOUR(E162)*60+MINUTE(E162),INFOS!$B$2)/60&lt;INFOS!$B$5,AND(INFOS!$C$5&gt;0,FLOOR(HOUR(E162)*60+MINUTE(E162),INFOS!$B$2)/60&gt;=INFOS!$C$5)),"",TIME(,FLOOR(HOUR(E162)*60+MINUTE(E162),INFOS!$B$2),))</f>
        <v>0.25</v>
      </c>
      <c r="H162" s="31" t="str">
        <f>IF(ISNA(MATCH(INT(A162),Calcul!$I$3:$I$15,0)),INDEX(INFOS!$B$7:$B$14,WEEKDAY(A162,2)),INFOS!$B$14)</f>
        <v>Jours Ouvrés</v>
      </c>
      <c r="I162" s="28" t="str">
        <f>IF(ROW(A161)&lt;=COUNTA(Sens1!A:A)-6,INFOS!$H$2&amp;" vers "&amp;INFOS!$I$2,INFOS!$H$3&amp;" vers "&amp;INFOS!$I$3)</f>
        <v>A10 vers Rue G. Eiffel</v>
      </c>
    </row>
    <row r="163" spans="1:9" x14ac:dyDescent="0.25">
      <c r="A163" s="5">
        <v>41849.264537037037</v>
      </c>
      <c r="B163" s="28">
        <v>282</v>
      </c>
      <c r="C163" s="28" t="str">
        <f t="shared" si="8"/>
        <v>Mardi</v>
      </c>
      <c r="D163" s="28" t="str">
        <f t="shared" si="9"/>
        <v>29/07</v>
      </c>
      <c r="E163" s="29">
        <f t="shared" si="10"/>
        <v>0.26453703703737119</v>
      </c>
      <c r="F163" s="30">
        <f t="shared" si="11"/>
        <v>3.2638888888888891E-3</v>
      </c>
      <c r="G163" s="31">
        <f>IF(OR(FLOOR(HOUR(E163)*60+MINUTE(E163),INFOS!$B$2)/60&lt;INFOS!$B$5,AND(INFOS!$C$5&gt;0,FLOOR(HOUR(E163)*60+MINUTE(E163),INFOS!$B$2)/60&gt;=INFOS!$C$5)),"",TIME(,FLOOR(HOUR(E163)*60+MINUTE(E163),INFOS!$B$2),))</f>
        <v>0.25</v>
      </c>
      <c r="H163" s="31" t="str">
        <f>IF(ISNA(MATCH(INT(A163),Calcul!$I$3:$I$15,0)),INDEX(INFOS!$B$7:$B$14,WEEKDAY(A163,2)),INFOS!$B$14)</f>
        <v>Jours Ouvrés</v>
      </c>
      <c r="I163" s="28" t="str">
        <f>IF(ROW(A162)&lt;=COUNTA(Sens1!A:A)-6,INFOS!$H$2&amp;" vers "&amp;INFOS!$I$2,INFOS!$H$3&amp;" vers "&amp;INFOS!$I$3)</f>
        <v>A10 vers Rue G. Eiffel</v>
      </c>
    </row>
    <row r="164" spans="1:9" x14ac:dyDescent="0.25">
      <c r="A164" s="5">
        <v>41849.268275462964</v>
      </c>
      <c r="B164" s="28">
        <v>294</v>
      </c>
      <c r="C164" s="28" t="str">
        <f t="shared" si="8"/>
        <v>Mardi</v>
      </c>
      <c r="D164" s="28" t="str">
        <f t="shared" si="9"/>
        <v>29/07</v>
      </c>
      <c r="E164" s="29">
        <f t="shared" si="10"/>
        <v>0.268275462964084</v>
      </c>
      <c r="F164" s="30">
        <f t="shared" si="11"/>
        <v>3.4027777777777784E-3</v>
      </c>
      <c r="G164" s="31">
        <f>IF(OR(FLOOR(HOUR(E164)*60+MINUTE(E164),INFOS!$B$2)/60&lt;INFOS!$B$5,AND(INFOS!$C$5&gt;0,FLOOR(HOUR(E164)*60+MINUTE(E164),INFOS!$B$2)/60&gt;=INFOS!$C$5)),"",TIME(,FLOOR(HOUR(E164)*60+MINUTE(E164),INFOS!$B$2),))</f>
        <v>0.25</v>
      </c>
      <c r="H164" s="31" t="str">
        <f>IF(ISNA(MATCH(INT(A164),Calcul!$I$3:$I$15,0)),INDEX(INFOS!$B$7:$B$14,WEEKDAY(A164,2)),INFOS!$B$14)</f>
        <v>Jours Ouvrés</v>
      </c>
      <c r="I164" s="28" t="str">
        <f>IF(ROW(A163)&lt;=COUNTA(Sens1!A:A)-6,INFOS!$H$2&amp;" vers "&amp;INFOS!$I$2,INFOS!$H$3&amp;" vers "&amp;INFOS!$I$3)</f>
        <v>A10 vers Rue G. Eiffel</v>
      </c>
    </row>
    <row r="165" spans="1:9" x14ac:dyDescent="0.25">
      <c r="A165" s="5">
        <v>41849.271956018521</v>
      </c>
      <c r="B165" s="28">
        <v>294</v>
      </c>
      <c r="C165" s="28" t="str">
        <f t="shared" si="8"/>
        <v>Mardi</v>
      </c>
      <c r="D165" s="28" t="str">
        <f t="shared" si="9"/>
        <v>29/07</v>
      </c>
      <c r="E165" s="29">
        <f t="shared" si="10"/>
        <v>0.27195601852145046</v>
      </c>
      <c r="F165" s="30">
        <f t="shared" si="11"/>
        <v>3.4027777777777784E-3</v>
      </c>
      <c r="G165" s="31">
        <f>IF(OR(FLOOR(HOUR(E165)*60+MINUTE(E165),INFOS!$B$2)/60&lt;INFOS!$B$5,AND(INFOS!$C$5&gt;0,FLOOR(HOUR(E165)*60+MINUTE(E165),INFOS!$B$2)/60&gt;=INFOS!$C$5)),"",TIME(,FLOOR(HOUR(E165)*60+MINUTE(E165),INFOS!$B$2),))</f>
        <v>0.25</v>
      </c>
      <c r="H165" s="31" t="str">
        <f>IF(ISNA(MATCH(INT(A165),Calcul!$I$3:$I$15,0)),INDEX(INFOS!$B$7:$B$14,WEEKDAY(A165,2)),INFOS!$B$14)</f>
        <v>Jours Ouvrés</v>
      </c>
      <c r="I165" s="28" t="str">
        <f>IF(ROW(A164)&lt;=COUNTA(Sens1!A:A)-6,INFOS!$H$2&amp;" vers "&amp;INFOS!$I$2,INFOS!$H$3&amp;" vers "&amp;INFOS!$I$3)</f>
        <v>A10 vers Rue G. Eiffel</v>
      </c>
    </row>
    <row r="166" spans="1:9" x14ac:dyDescent="0.25">
      <c r="A166" s="5">
        <v>41849.275509259256</v>
      </c>
      <c r="B166" s="28">
        <v>327</v>
      </c>
      <c r="C166" s="28" t="str">
        <f t="shared" si="8"/>
        <v>Mardi</v>
      </c>
      <c r="D166" s="28" t="str">
        <f t="shared" si="9"/>
        <v>29/07</v>
      </c>
      <c r="E166" s="29">
        <f t="shared" si="10"/>
        <v>0.27550925925606862</v>
      </c>
      <c r="F166" s="30">
        <f t="shared" si="11"/>
        <v>3.7847222222222223E-3</v>
      </c>
      <c r="G166" s="31">
        <f>IF(OR(FLOOR(HOUR(E166)*60+MINUTE(E166),INFOS!$B$2)/60&lt;INFOS!$B$5,AND(INFOS!$C$5&gt;0,FLOOR(HOUR(E166)*60+MINUTE(E166),INFOS!$B$2)/60&gt;=INFOS!$C$5)),"",TIME(,FLOOR(HOUR(E166)*60+MINUTE(E166),INFOS!$B$2),))</f>
        <v>0.25</v>
      </c>
      <c r="H166" s="31" t="str">
        <f>IF(ISNA(MATCH(INT(A166),Calcul!$I$3:$I$15,0)),INDEX(INFOS!$B$7:$B$14,WEEKDAY(A166,2)),INFOS!$B$14)</f>
        <v>Jours Ouvrés</v>
      </c>
      <c r="I166" s="28" t="str">
        <f>IF(ROW(A165)&lt;=COUNTA(Sens1!A:A)-6,INFOS!$H$2&amp;" vers "&amp;INFOS!$I$2,INFOS!$H$3&amp;" vers "&amp;INFOS!$I$3)</f>
        <v>A10 vers Rue G. Eiffel</v>
      </c>
    </row>
    <row r="167" spans="1:9" x14ac:dyDescent="0.25">
      <c r="A167" s="5">
        <v>41849.279027777775</v>
      </c>
      <c r="B167" s="28">
        <v>523</v>
      </c>
      <c r="C167" s="28" t="str">
        <f t="shared" si="8"/>
        <v>Mardi</v>
      </c>
      <c r="D167" s="28" t="str">
        <f t="shared" si="9"/>
        <v>29/07</v>
      </c>
      <c r="E167" s="29">
        <f t="shared" si="10"/>
        <v>0.27902777777489973</v>
      </c>
      <c r="F167" s="30">
        <f t="shared" si="11"/>
        <v>6.053240740740741E-3</v>
      </c>
      <c r="G167" s="31">
        <f>IF(OR(FLOOR(HOUR(E167)*60+MINUTE(E167),INFOS!$B$2)/60&lt;INFOS!$B$5,AND(INFOS!$C$5&gt;0,FLOOR(HOUR(E167)*60+MINUTE(E167),INFOS!$B$2)/60&gt;=INFOS!$C$5)),"",TIME(,FLOOR(HOUR(E167)*60+MINUTE(E167),INFOS!$B$2),))</f>
        <v>0.25</v>
      </c>
      <c r="H167" s="31" t="str">
        <f>IF(ISNA(MATCH(INT(A167),Calcul!$I$3:$I$15,0)),INDEX(INFOS!$B$7:$B$14,WEEKDAY(A167,2)),INFOS!$B$14)</f>
        <v>Jours Ouvrés</v>
      </c>
      <c r="I167" s="28" t="str">
        <f>IF(ROW(A166)&lt;=COUNTA(Sens1!A:A)-6,INFOS!$H$2&amp;" vers "&amp;INFOS!$I$2,INFOS!$H$3&amp;" vers "&amp;INFOS!$I$3)</f>
        <v>A10 vers Rue G. Eiffel</v>
      </c>
    </row>
    <row r="168" spans="1:9" x14ac:dyDescent="0.25">
      <c r="A168" s="5">
        <v>41849.282638888886</v>
      </c>
      <c r="B168" s="28">
        <v>562</v>
      </c>
      <c r="C168" s="28" t="str">
        <f t="shared" si="8"/>
        <v>Mardi</v>
      </c>
      <c r="D168" s="28" t="str">
        <f t="shared" si="9"/>
        <v>29/07</v>
      </c>
      <c r="E168" s="29">
        <f t="shared" si="10"/>
        <v>0.28263888888614019</v>
      </c>
      <c r="F168" s="30">
        <f t="shared" si="11"/>
        <v>6.5046296296296302E-3</v>
      </c>
      <c r="G168" s="31">
        <f>IF(OR(FLOOR(HOUR(E168)*60+MINUTE(E168),INFOS!$B$2)/60&lt;INFOS!$B$5,AND(INFOS!$C$5&gt;0,FLOOR(HOUR(E168)*60+MINUTE(E168),INFOS!$B$2)/60&gt;=INFOS!$C$5)),"",TIME(,FLOOR(HOUR(E168)*60+MINUTE(E168),INFOS!$B$2),))</f>
        <v>0.25</v>
      </c>
      <c r="H168" s="31" t="str">
        <f>IF(ISNA(MATCH(INT(A168),Calcul!$I$3:$I$15,0)),INDEX(INFOS!$B$7:$B$14,WEEKDAY(A168,2)),INFOS!$B$14)</f>
        <v>Jours Ouvrés</v>
      </c>
      <c r="I168" s="28" t="str">
        <f>IF(ROW(A167)&lt;=COUNTA(Sens1!A:A)-6,INFOS!$H$2&amp;" vers "&amp;INFOS!$I$2,INFOS!$H$3&amp;" vers "&amp;INFOS!$I$3)</f>
        <v>A10 vers Rue G. Eiffel</v>
      </c>
    </row>
    <row r="169" spans="1:9" x14ac:dyDescent="0.25">
      <c r="A169" s="5">
        <v>41849.286226851851</v>
      </c>
      <c r="B169" s="28">
        <v>314</v>
      </c>
      <c r="C169" s="28" t="str">
        <f t="shared" si="8"/>
        <v>Mardi</v>
      </c>
      <c r="D169" s="28" t="str">
        <f t="shared" si="9"/>
        <v>29/07</v>
      </c>
      <c r="E169" s="29">
        <f t="shared" si="10"/>
        <v>0.28622685185109731</v>
      </c>
      <c r="F169" s="30">
        <f t="shared" si="11"/>
        <v>3.6342592592592594E-3</v>
      </c>
      <c r="G169" s="31">
        <f>IF(OR(FLOOR(HOUR(E169)*60+MINUTE(E169),INFOS!$B$2)/60&lt;INFOS!$B$5,AND(INFOS!$C$5&gt;0,FLOOR(HOUR(E169)*60+MINUTE(E169),INFOS!$B$2)/60&gt;=INFOS!$C$5)),"",TIME(,FLOOR(HOUR(E169)*60+MINUTE(E169),INFOS!$B$2),))</f>
        <v>0.25</v>
      </c>
      <c r="H169" s="31" t="str">
        <f>IF(ISNA(MATCH(INT(A169),Calcul!$I$3:$I$15,0)),INDEX(INFOS!$B$7:$B$14,WEEKDAY(A169,2)),INFOS!$B$14)</f>
        <v>Jours Ouvrés</v>
      </c>
      <c r="I169" s="28" t="str">
        <f>IF(ROW(A168)&lt;=COUNTA(Sens1!A:A)-6,INFOS!$H$2&amp;" vers "&amp;INFOS!$I$2,INFOS!$H$3&amp;" vers "&amp;INFOS!$I$3)</f>
        <v>A10 vers Rue G. Eiffel</v>
      </c>
    </row>
    <row r="170" spans="1:9" x14ac:dyDescent="0.25">
      <c r="A170" s="5">
        <v>41849.289837962962</v>
      </c>
      <c r="B170" s="28">
        <v>318</v>
      </c>
      <c r="C170" s="28" t="str">
        <f t="shared" si="8"/>
        <v>Mardi</v>
      </c>
      <c r="D170" s="28" t="str">
        <f t="shared" si="9"/>
        <v>29/07</v>
      </c>
      <c r="E170" s="29">
        <f t="shared" si="10"/>
        <v>0.28983796296233777</v>
      </c>
      <c r="F170" s="30">
        <f t="shared" si="11"/>
        <v>3.6805555555555554E-3</v>
      </c>
      <c r="G170" s="31">
        <f>IF(OR(FLOOR(HOUR(E170)*60+MINUTE(E170),INFOS!$B$2)/60&lt;INFOS!$B$5,AND(INFOS!$C$5&gt;0,FLOOR(HOUR(E170)*60+MINUTE(E170),INFOS!$B$2)/60&gt;=INFOS!$C$5)),"",TIME(,FLOOR(HOUR(E170)*60+MINUTE(E170),INFOS!$B$2),))</f>
        <v>0.25</v>
      </c>
      <c r="H170" s="31" t="str">
        <f>IF(ISNA(MATCH(INT(A170),Calcul!$I$3:$I$15,0)),INDEX(INFOS!$B$7:$B$14,WEEKDAY(A170,2)),INFOS!$B$14)</f>
        <v>Jours Ouvrés</v>
      </c>
      <c r="I170" s="28" t="str">
        <f>IF(ROW(A169)&lt;=COUNTA(Sens1!A:A)-6,INFOS!$H$2&amp;" vers "&amp;INFOS!$I$2,INFOS!$H$3&amp;" vers "&amp;INFOS!$I$3)</f>
        <v>A10 vers Rue G. Eiffel</v>
      </c>
    </row>
    <row r="171" spans="1:9" x14ac:dyDescent="0.25">
      <c r="A171" s="5">
        <v>41849.293495370373</v>
      </c>
      <c r="B171" s="28">
        <v>317</v>
      </c>
      <c r="C171" s="28" t="str">
        <f t="shared" si="8"/>
        <v>Mardi</v>
      </c>
      <c r="D171" s="28" t="str">
        <f t="shared" si="9"/>
        <v>29/07</v>
      </c>
      <c r="E171" s="29">
        <f t="shared" si="10"/>
        <v>0.29349537037342088</v>
      </c>
      <c r="F171" s="30">
        <f t="shared" si="11"/>
        <v>3.6689814814814814E-3</v>
      </c>
      <c r="G171" s="31">
        <f>IF(OR(FLOOR(HOUR(E171)*60+MINUTE(E171),INFOS!$B$2)/60&lt;INFOS!$B$5,AND(INFOS!$C$5&gt;0,FLOOR(HOUR(E171)*60+MINUTE(E171),INFOS!$B$2)/60&gt;=INFOS!$C$5)),"",TIME(,FLOOR(HOUR(E171)*60+MINUTE(E171),INFOS!$B$2),))</f>
        <v>0.25</v>
      </c>
      <c r="H171" s="31" t="str">
        <f>IF(ISNA(MATCH(INT(A171),Calcul!$I$3:$I$15,0)),INDEX(INFOS!$B$7:$B$14,WEEKDAY(A171,2)),INFOS!$B$14)</f>
        <v>Jours Ouvrés</v>
      </c>
      <c r="I171" s="28" t="str">
        <f>IF(ROW(A170)&lt;=COUNTA(Sens1!A:A)-6,INFOS!$H$2&amp;" vers "&amp;INFOS!$I$2,INFOS!$H$3&amp;" vers "&amp;INFOS!$I$3)</f>
        <v>A10 vers Rue G. Eiffel</v>
      </c>
    </row>
    <row r="172" spans="1:9" x14ac:dyDescent="0.25">
      <c r="A172" s="5">
        <v>41849.2971875</v>
      </c>
      <c r="B172" s="28">
        <v>318</v>
      </c>
      <c r="C172" s="28" t="str">
        <f t="shared" si="8"/>
        <v>Mardi</v>
      </c>
      <c r="D172" s="28" t="str">
        <f t="shared" si="9"/>
        <v>29/07</v>
      </c>
      <c r="E172" s="29">
        <f t="shared" si="10"/>
        <v>0.29718750000029104</v>
      </c>
      <c r="F172" s="30">
        <f t="shared" si="11"/>
        <v>3.6805555555555554E-3</v>
      </c>
      <c r="G172" s="31">
        <f>IF(OR(FLOOR(HOUR(E172)*60+MINUTE(E172),INFOS!$B$2)/60&lt;INFOS!$B$5,AND(INFOS!$C$5&gt;0,FLOOR(HOUR(E172)*60+MINUTE(E172),INFOS!$B$2)/60&gt;=INFOS!$C$5)),"",TIME(,FLOOR(HOUR(E172)*60+MINUTE(E172),INFOS!$B$2),))</f>
        <v>0.25</v>
      </c>
      <c r="H172" s="31" t="str">
        <f>IF(ISNA(MATCH(INT(A172),Calcul!$I$3:$I$15,0)),INDEX(INFOS!$B$7:$B$14,WEEKDAY(A172,2)),INFOS!$B$14)</f>
        <v>Jours Ouvrés</v>
      </c>
      <c r="I172" s="28" t="str">
        <f>IF(ROW(A171)&lt;=COUNTA(Sens1!A:A)-6,INFOS!$H$2&amp;" vers "&amp;INFOS!$I$2,INFOS!$H$3&amp;" vers "&amp;INFOS!$I$3)</f>
        <v>A10 vers Rue G. Eiffel</v>
      </c>
    </row>
    <row r="173" spans="1:9" x14ac:dyDescent="0.25">
      <c r="A173" s="5">
        <v>41849.300729166665</v>
      </c>
      <c r="B173" s="28">
        <v>298</v>
      </c>
      <c r="C173" s="28" t="str">
        <f t="shared" si="8"/>
        <v>Mardi</v>
      </c>
      <c r="D173" s="28" t="str">
        <f t="shared" si="9"/>
        <v>29/07</v>
      </c>
      <c r="E173" s="29">
        <f t="shared" si="10"/>
        <v>0.3007291666654055</v>
      </c>
      <c r="F173" s="30">
        <f t="shared" si="11"/>
        <v>3.4490740740740745E-3</v>
      </c>
      <c r="G173" s="31">
        <f>IF(OR(FLOOR(HOUR(E173)*60+MINUTE(E173),INFOS!$B$2)/60&lt;INFOS!$B$5,AND(INFOS!$C$5&gt;0,FLOOR(HOUR(E173)*60+MINUTE(E173),INFOS!$B$2)/60&gt;=INFOS!$C$5)),"",TIME(,FLOOR(HOUR(E173)*60+MINUTE(E173),INFOS!$B$2),))</f>
        <v>0.25</v>
      </c>
      <c r="H173" s="31" t="str">
        <f>IF(ISNA(MATCH(INT(A173),Calcul!$I$3:$I$15,0)),INDEX(INFOS!$B$7:$B$14,WEEKDAY(A173,2)),INFOS!$B$14)</f>
        <v>Jours Ouvrés</v>
      </c>
      <c r="I173" s="28" t="str">
        <f>IF(ROW(A172)&lt;=COUNTA(Sens1!A:A)-6,INFOS!$H$2&amp;" vers "&amp;INFOS!$I$2,INFOS!$H$3&amp;" vers "&amp;INFOS!$I$3)</f>
        <v>A10 vers Rue G. Eiffel</v>
      </c>
    </row>
    <row r="174" spans="1:9" x14ac:dyDescent="0.25">
      <c r="A174" s="5">
        <v>41849.304479166669</v>
      </c>
      <c r="B174" s="28">
        <v>321</v>
      </c>
      <c r="C174" s="28" t="str">
        <f t="shared" si="8"/>
        <v>Mardi</v>
      </c>
      <c r="D174" s="28" t="str">
        <f t="shared" si="9"/>
        <v>29/07</v>
      </c>
      <c r="E174" s="29">
        <f t="shared" si="10"/>
        <v>0.30447916666889796</v>
      </c>
      <c r="F174" s="30">
        <f t="shared" si="11"/>
        <v>3.7152777777777774E-3</v>
      </c>
      <c r="G174" s="31">
        <f>IF(OR(FLOOR(HOUR(E174)*60+MINUTE(E174),INFOS!$B$2)/60&lt;INFOS!$B$5,AND(INFOS!$C$5&gt;0,FLOOR(HOUR(E174)*60+MINUTE(E174),INFOS!$B$2)/60&gt;=INFOS!$C$5)),"",TIME(,FLOOR(HOUR(E174)*60+MINUTE(E174),INFOS!$B$2),))</f>
        <v>0.25</v>
      </c>
      <c r="H174" s="31" t="str">
        <f>IF(ISNA(MATCH(INT(A174),Calcul!$I$3:$I$15,0)),INDEX(INFOS!$B$7:$B$14,WEEKDAY(A174,2)),INFOS!$B$14)</f>
        <v>Jours Ouvrés</v>
      </c>
      <c r="I174" s="28" t="str">
        <f>IF(ROW(A173)&lt;=COUNTA(Sens1!A:A)-6,INFOS!$H$2&amp;" vers "&amp;INFOS!$I$2,INFOS!$H$3&amp;" vers "&amp;INFOS!$I$3)</f>
        <v>A10 vers Rue G. Eiffel</v>
      </c>
    </row>
    <row r="175" spans="1:9" x14ac:dyDescent="0.25">
      <c r="A175" s="5">
        <v>41849.308055555557</v>
      </c>
      <c r="B175" s="28">
        <v>349</v>
      </c>
      <c r="C175" s="28" t="str">
        <f t="shared" si="8"/>
        <v>Mardi</v>
      </c>
      <c r="D175" s="28" t="str">
        <f t="shared" si="9"/>
        <v>29/07</v>
      </c>
      <c r="E175" s="29">
        <f t="shared" si="10"/>
        <v>0.30805555555707542</v>
      </c>
      <c r="F175" s="30">
        <f t="shared" si="11"/>
        <v>4.0393518518518521E-3</v>
      </c>
      <c r="G175" s="31">
        <f>IF(OR(FLOOR(HOUR(E175)*60+MINUTE(E175),INFOS!$B$2)/60&lt;INFOS!$B$5,AND(INFOS!$C$5&gt;0,FLOOR(HOUR(E175)*60+MINUTE(E175),INFOS!$B$2)/60&gt;=INFOS!$C$5)),"",TIME(,FLOOR(HOUR(E175)*60+MINUTE(E175),INFOS!$B$2),))</f>
        <v>0.25</v>
      </c>
      <c r="H175" s="31" t="str">
        <f>IF(ISNA(MATCH(INT(A175),Calcul!$I$3:$I$15,0)),INDEX(INFOS!$B$7:$B$14,WEEKDAY(A175,2)),INFOS!$B$14)</f>
        <v>Jours Ouvrés</v>
      </c>
      <c r="I175" s="28" t="str">
        <f>IF(ROW(A174)&lt;=COUNTA(Sens1!A:A)-6,INFOS!$H$2&amp;" vers "&amp;INFOS!$I$2,INFOS!$H$3&amp;" vers "&amp;INFOS!$I$3)</f>
        <v>A10 vers Rue G. Eiffel</v>
      </c>
    </row>
    <row r="176" spans="1:9" x14ac:dyDescent="0.25">
      <c r="A176" s="5">
        <v>41849.311608796299</v>
      </c>
      <c r="B176" s="28">
        <v>350</v>
      </c>
      <c r="C176" s="28" t="str">
        <f t="shared" si="8"/>
        <v>Mardi</v>
      </c>
      <c r="D176" s="28" t="str">
        <f t="shared" si="9"/>
        <v>29/07</v>
      </c>
      <c r="E176" s="29">
        <f t="shared" si="10"/>
        <v>0.31160879629896954</v>
      </c>
      <c r="F176" s="30">
        <f t="shared" si="11"/>
        <v>4.0509259259259257E-3</v>
      </c>
      <c r="G176" s="31">
        <f>IF(OR(FLOOR(HOUR(E176)*60+MINUTE(E176),INFOS!$B$2)/60&lt;INFOS!$B$5,AND(INFOS!$C$5&gt;0,FLOOR(HOUR(E176)*60+MINUTE(E176),INFOS!$B$2)/60&gt;=INFOS!$C$5)),"",TIME(,FLOOR(HOUR(E176)*60+MINUTE(E176),INFOS!$B$2),))</f>
        <v>0.25</v>
      </c>
      <c r="H176" s="31" t="str">
        <f>IF(ISNA(MATCH(INT(A176),Calcul!$I$3:$I$15,0)),INDEX(INFOS!$B$7:$B$14,WEEKDAY(A176,2)),INFOS!$B$14)</f>
        <v>Jours Ouvrés</v>
      </c>
      <c r="I176" s="28" t="str">
        <f>IF(ROW(A175)&lt;=COUNTA(Sens1!A:A)-6,INFOS!$H$2&amp;" vers "&amp;INFOS!$I$2,INFOS!$H$3&amp;" vers "&amp;INFOS!$I$3)</f>
        <v>A10 vers Rue G. Eiffel</v>
      </c>
    </row>
    <row r="177" spans="1:9" x14ac:dyDescent="0.25">
      <c r="A177" s="5">
        <v>41849.31523148148</v>
      </c>
      <c r="B177" s="28">
        <v>355</v>
      </c>
      <c r="C177" s="28" t="str">
        <f t="shared" si="8"/>
        <v>Mardi</v>
      </c>
      <c r="D177" s="28" t="str">
        <f t="shared" si="9"/>
        <v>29/07</v>
      </c>
      <c r="E177" s="29">
        <f t="shared" si="10"/>
        <v>0.31523148147971369</v>
      </c>
      <c r="F177" s="30">
        <f t="shared" si="11"/>
        <v>4.108796296296297E-3</v>
      </c>
      <c r="G177" s="31">
        <f>IF(OR(FLOOR(HOUR(E177)*60+MINUTE(E177),INFOS!$B$2)/60&lt;INFOS!$B$5,AND(INFOS!$C$5&gt;0,FLOOR(HOUR(E177)*60+MINUTE(E177),INFOS!$B$2)/60&gt;=INFOS!$C$5)),"",TIME(,FLOOR(HOUR(E177)*60+MINUTE(E177),INFOS!$B$2),))</f>
        <v>0.25</v>
      </c>
      <c r="H177" s="31" t="str">
        <f>IF(ISNA(MATCH(INT(A177),Calcul!$I$3:$I$15,0)),INDEX(INFOS!$B$7:$B$14,WEEKDAY(A177,2)),INFOS!$B$14)</f>
        <v>Jours Ouvrés</v>
      </c>
      <c r="I177" s="28" t="str">
        <f>IF(ROW(A176)&lt;=COUNTA(Sens1!A:A)-6,INFOS!$H$2&amp;" vers "&amp;INFOS!$I$2,INFOS!$H$3&amp;" vers "&amp;INFOS!$I$3)</f>
        <v>A10 vers Rue G. Eiffel</v>
      </c>
    </row>
    <row r="178" spans="1:9" x14ac:dyDescent="0.25">
      <c r="A178" s="5">
        <v>41849.318773148145</v>
      </c>
      <c r="B178" s="28">
        <v>386</v>
      </c>
      <c r="C178" s="28" t="str">
        <f t="shared" si="8"/>
        <v>Mardi</v>
      </c>
      <c r="D178" s="28" t="str">
        <f t="shared" si="9"/>
        <v>29/07</v>
      </c>
      <c r="E178" s="29">
        <f t="shared" si="10"/>
        <v>0.31877314814482816</v>
      </c>
      <c r="F178" s="30">
        <f t="shared" si="11"/>
        <v>4.4675925925925933E-3</v>
      </c>
      <c r="G178" s="31">
        <f>IF(OR(FLOOR(HOUR(E178)*60+MINUTE(E178),INFOS!$B$2)/60&lt;INFOS!$B$5,AND(INFOS!$C$5&gt;0,FLOOR(HOUR(E178)*60+MINUTE(E178),INFOS!$B$2)/60&gt;=INFOS!$C$5)),"",TIME(,FLOOR(HOUR(E178)*60+MINUTE(E178),INFOS!$B$2),))</f>
        <v>0.25</v>
      </c>
      <c r="H178" s="31" t="str">
        <f>IF(ISNA(MATCH(INT(A178),Calcul!$I$3:$I$15,0)),INDEX(INFOS!$B$7:$B$14,WEEKDAY(A178,2)),INFOS!$B$14)</f>
        <v>Jours Ouvrés</v>
      </c>
      <c r="I178" s="28" t="str">
        <f>IF(ROW(A177)&lt;=COUNTA(Sens1!A:A)-6,INFOS!$H$2&amp;" vers "&amp;INFOS!$I$2,INFOS!$H$3&amp;" vers "&amp;INFOS!$I$3)</f>
        <v>A10 vers Rue G. Eiffel</v>
      </c>
    </row>
    <row r="179" spans="1:9" x14ac:dyDescent="0.25">
      <c r="A179" s="5">
        <v>41849.322372685187</v>
      </c>
      <c r="B179" s="28">
        <v>387</v>
      </c>
      <c r="C179" s="28" t="str">
        <f t="shared" si="8"/>
        <v>Mardi</v>
      </c>
      <c r="D179" s="28" t="str">
        <f t="shared" si="9"/>
        <v>29/07</v>
      </c>
      <c r="E179" s="29">
        <f t="shared" si="10"/>
        <v>0.32237268518656492</v>
      </c>
      <c r="F179" s="30">
        <f t="shared" si="11"/>
        <v>4.4791666666666669E-3</v>
      </c>
      <c r="G179" s="31">
        <f>IF(OR(FLOOR(HOUR(E179)*60+MINUTE(E179),INFOS!$B$2)/60&lt;INFOS!$B$5,AND(INFOS!$C$5&gt;0,FLOOR(HOUR(E179)*60+MINUTE(E179),INFOS!$B$2)/60&gt;=INFOS!$C$5)),"",TIME(,FLOOR(HOUR(E179)*60+MINUTE(E179),INFOS!$B$2),))</f>
        <v>0.25</v>
      </c>
      <c r="H179" s="31" t="str">
        <f>IF(ISNA(MATCH(INT(A179),Calcul!$I$3:$I$15,0)),INDEX(INFOS!$B$7:$B$14,WEEKDAY(A179,2)),INFOS!$B$14)</f>
        <v>Jours Ouvrés</v>
      </c>
      <c r="I179" s="28" t="str">
        <f>IF(ROW(A178)&lt;=COUNTA(Sens1!A:A)-6,INFOS!$H$2&amp;" vers "&amp;INFOS!$I$2,INFOS!$H$3&amp;" vers "&amp;INFOS!$I$3)</f>
        <v>A10 vers Rue G. Eiffel</v>
      </c>
    </row>
    <row r="180" spans="1:9" x14ac:dyDescent="0.25">
      <c r="A180" s="5">
        <v>41849.326006944444</v>
      </c>
      <c r="B180" s="28">
        <v>397</v>
      </c>
      <c r="C180" s="28" t="str">
        <f t="shared" si="8"/>
        <v>Mardi</v>
      </c>
      <c r="D180" s="28" t="str">
        <f t="shared" si="9"/>
        <v>29/07</v>
      </c>
      <c r="E180" s="29">
        <f t="shared" si="10"/>
        <v>0.32600694444408873</v>
      </c>
      <c r="F180" s="30">
        <f t="shared" si="11"/>
        <v>4.5949074074074069E-3</v>
      </c>
      <c r="G180" s="31">
        <f>IF(OR(FLOOR(HOUR(E180)*60+MINUTE(E180),INFOS!$B$2)/60&lt;INFOS!$B$5,AND(INFOS!$C$5&gt;0,FLOOR(HOUR(E180)*60+MINUTE(E180),INFOS!$B$2)/60&gt;=INFOS!$C$5)),"",TIME(,FLOOR(HOUR(E180)*60+MINUTE(E180),INFOS!$B$2),))</f>
        <v>0.25</v>
      </c>
      <c r="H180" s="31" t="str">
        <f>IF(ISNA(MATCH(INT(A180),Calcul!$I$3:$I$15,0)),INDEX(INFOS!$B$7:$B$14,WEEKDAY(A180,2)),INFOS!$B$14)</f>
        <v>Jours Ouvrés</v>
      </c>
      <c r="I180" s="28" t="str">
        <f>IF(ROW(A179)&lt;=COUNTA(Sens1!A:A)-6,INFOS!$H$2&amp;" vers "&amp;INFOS!$I$2,INFOS!$H$3&amp;" vers "&amp;INFOS!$I$3)</f>
        <v>A10 vers Rue G. Eiffel</v>
      </c>
    </row>
    <row r="181" spans="1:9" x14ac:dyDescent="0.25">
      <c r="A181" s="5">
        <v>41849.329525462963</v>
      </c>
      <c r="B181" s="28">
        <v>388</v>
      </c>
      <c r="C181" s="28" t="str">
        <f t="shared" si="8"/>
        <v>Mardi</v>
      </c>
      <c r="D181" s="28" t="str">
        <f t="shared" si="9"/>
        <v>29/07</v>
      </c>
      <c r="E181" s="29">
        <f t="shared" si="10"/>
        <v>0.32952546296291985</v>
      </c>
      <c r="F181" s="30">
        <f t="shared" si="11"/>
        <v>4.4907407407407405E-3</v>
      </c>
      <c r="G181" s="31">
        <f>IF(OR(FLOOR(HOUR(E181)*60+MINUTE(E181),INFOS!$B$2)/60&lt;INFOS!$B$5,AND(INFOS!$C$5&gt;0,FLOOR(HOUR(E181)*60+MINUTE(E181),INFOS!$B$2)/60&gt;=INFOS!$C$5)),"",TIME(,FLOOR(HOUR(E181)*60+MINUTE(E181),INFOS!$B$2),))</f>
        <v>0.25</v>
      </c>
      <c r="H181" s="31" t="str">
        <f>IF(ISNA(MATCH(INT(A181),Calcul!$I$3:$I$15,0)),INDEX(INFOS!$B$7:$B$14,WEEKDAY(A181,2)),INFOS!$B$14)</f>
        <v>Jours Ouvrés</v>
      </c>
      <c r="I181" s="28" t="str">
        <f>IF(ROW(A180)&lt;=COUNTA(Sens1!A:A)-6,INFOS!$H$2&amp;" vers "&amp;INFOS!$I$2,INFOS!$H$3&amp;" vers "&amp;INFOS!$I$3)</f>
        <v>A10 vers Rue G. Eiffel</v>
      </c>
    </row>
    <row r="182" spans="1:9" x14ac:dyDescent="0.25">
      <c r="A182" s="5">
        <v>41849.33326388889</v>
      </c>
      <c r="B182" s="28">
        <v>345</v>
      </c>
      <c r="C182" s="28" t="str">
        <f t="shared" si="8"/>
        <v>Mardi</v>
      </c>
      <c r="D182" s="28" t="str">
        <f t="shared" si="9"/>
        <v>29/07</v>
      </c>
      <c r="E182" s="29">
        <f t="shared" si="10"/>
        <v>0.33326388888963265</v>
      </c>
      <c r="F182" s="30">
        <f t="shared" si="11"/>
        <v>3.9930555555555561E-3</v>
      </c>
      <c r="G182" s="31">
        <f>IF(OR(FLOOR(HOUR(E182)*60+MINUTE(E182),INFOS!$B$2)/60&lt;INFOS!$B$5,AND(INFOS!$C$5&gt;0,FLOOR(HOUR(E182)*60+MINUTE(E182),INFOS!$B$2)/60&gt;=INFOS!$C$5)),"",TIME(,FLOOR(HOUR(E182)*60+MINUTE(E182),INFOS!$B$2),))</f>
        <v>0.25</v>
      </c>
      <c r="H182" s="31" t="str">
        <f>IF(ISNA(MATCH(INT(A182),Calcul!$I$3:$I$15,0)),INDEX(INFOS!$B$7:$B$14,WEEKDAY(A182,2)),INFOS!$B$14)</f>
        <v>Jours Ouvrés</v>
      </c>
      <c r="I182" s="28" t="str">
        <f>IF(ROW(A181)&lt;=COUNTA(Sens1!A:A)-6,INFOS!$H$2&amp;" vers "&amp;INFOS!$I$2,INFOS!$H$3&amp;" vers "&amp;INFOS!$I$3)</f>
        <v>A10 vers Rue G. Eiffel</v>
      </c>
    </row>
    <row r="183" spans="1:9" x14ac:dyDescent="0.25">
      <c r="A183" s="5">
        <v>41849.336851851855</v>
      </c>
      <c r="B183" s="28">
        <v>371</v>
      </c>
      <c r="C183" s="28" t="str">
        <f t="shared" si="8"/>
        <v>Mardi</v>
      </c>
      <c r="D183" s="28" t="str">
        <f t="shared" si="9"/>
        <v>29/07</v>
      </c>
      <c r="E183" s="29">
        <f t="shared" si="10"/>
        <v>0.33685185185458977</v>
      </c>
      <c r="F183" s="30">
        <f t="shared" si="11"/>
        <v>4.2939814814814811E-3</v>
      </c>
      <c r="G183" s="31">
        <f>IF(OR(FLOOR(HOUR(E183)*60+MINUTE(E183),INFOS!$B$2)/60&lt;INFOS!$B$5,AND(INFOS!$C$5&gt;0,FLOOR(HOUR(E183)*60+MINUTE(E183),INFOS!$B$2)/60&gt;=INFOS!$C$5)),"",TIME(,FLOOR(HOUR(E183)*60+MINUTE(E183),INFOS!$B$2),))</f>
        <v>0.33333333333333331</v>
      </c>
      <c r="H183" s="31" t="str">
        <f>IF(ISNA(MATCH(INT(A183),Calcul!$I$3:$I$15,0)),INDEX(INFOS!$B$7:$B$14,WEEKDAY(A183,2)),INFOS!$B$14)</f>
        <v>Jours Ouvrés</v>
      </c>
      <c r="I183" s="28" t="str">
        <f>IF(ROW(A182)&lt;=COUNTA(Sens1!A:A)-6,INFOS!$H$2&amp;" vers "&amp;INFOS!$I$2,INFOS!$H$3&amp;" vers "&amp;INFOS!$I$3)</f>
        <v>A10 vers Rue G. Eiffel</v>
      </c>
    </row>
    <row r="184" spans="1:9" x14ac:dyDescent="0.25">
      <c r="A184" s="5">
        <v>41849.34034722222</v>
      </c>
      <c r="B184" s="28">
        <v>362</v>
      </c>
      <c r="C184" s="28" t="str">
        <f t="shared" si="8"/>
        <v>Mardi</v>
      </c>
      <c r="D184" s="28" t="str">
        <f t="shared" si="9"/>
        <v>29/07</v>
      </c>
      <c r="E184" s="29">
        <f t="shared" si="10"/>
        <v>0.34034722221986158</v>
      </c>
      <c r="F184" s="30">
        <f t="shared" si="11"/>
        <v>4.1898148148148146E-3</v>
      </c>
      <c r="G184" s="31">
        <f>IF(OR(FLOOR(HOUR(E184)*60+MINUTE(E184),INFOS!$B$2)/60&lt;INFOS!$B$5,AND(INFOS!$C$5&gt;0,FLOOR(HOUR(E184)*60+MINUTE(E184),INFOS!$B$2)/60&gt;=INFOS!$C$5)),"",TIME(,FLOOR(HOUR(E184)*60+MINUTE(E184),INFOS!$B$2),))</f>
        <v>0.33333333333333331</v>
      </c>
      <c r="H184" s="31" t="str">
        <f>IF(ISNA(MATCH(INT(A184),Calcul!$I$3:$I$15,0)),INDEX(INFOS!$B$7:$B$14,WEEKDAY(A184,2)),INFOS!$B$14)</f>
        <v>Jours Ouvrés</v>
      </c>
      <c r="I184" s="28" t="str">
        <f>IF(ROW(A183)&lt;=COUNTA(Sens1!A:A)-6,INFOS!$H$2&amp;" vers "&amp;INFOS!$I$2,INFOS!$H$3&amp;" vers "&amp;INFOS!$I$3)</f>
        <v>A10 vers Rue G. Eiffel</v>
      </c>
    </row>
    <row r="185" spans="1:9" x14ac:dyDescent="0.25">
      <c r="A185" s="5">
        <v>41849.343912037039</v>
      </c>
      <c r="B185" s="28">
        <v>372</v>
      </c>
      <c r="C185" s="28" t="str">
        <f t="shared" si="8"/>
        <v>Mardi</v>
      </c>
      <c r="D185" s="28" t="str">
        <f t="shared" si="9"/>
        <v>29/07</v>
      </c>
      <c r="E185" s="29">
        <f t="shared" si="10"/>
        <v>0.34391203703853535</v>
      </c>
      <c r="F185" s="30">
        <f t="shared" si="11"/>
        <v>4.3055555555555555E-3</v>
      </c>
      <c r="G185" s="31">
        <f>IF(OR(FLOOR(HOUR(E185)*60+MINUTE(E185),INFOS!$B$2)/60&lt;INFOS!$B$5,AND(INFOS!$C$5&gt;0,FLOOR(HOUR(E185)*60+MINUTE(E185),INFOS!$B$2)/60&gt;=INFOS!$C$5)),"",TIME(,FLOOR(HOUR(E185)*60+MINUTE(E185),INFOS!$B$2),))</f>
        <v>0.33333333333333331</v>
      </c>
      <c r="H185" s="31" t="str">
        <f>IF(ISNA(MATCH(INT(A185),Calcul!$I$3:$I$15,0)),INDEX(INFOS!$B$7:$B$14,WEEKDAY(A185,2)),INFOS!$B$14)</f>
        <v>Jours Ouvrés</v>
      </c>
      <c r="I185" s="28" t="str">
        <f>IF(ROW(A184)&lt;=COUNTA(Sens1!A:A)-6,INFOS!$H$2&amp;" vers "&amp;INFOS!$I$2,INFOS!$H$3&amp;" vers "&amp;INFOS!$I$3)</f>
        <v>A10 vers Rue G. Eiffel</v>
      </c>
    </row>
    <row r="186" spans="1:9" x14ac:dyDescent="0.25">
      <c r="A186" s="5">
        <v>41849.34746527778</v>
      </c>
      <c r="B186" s="28">
        <v>376</v>
      </c>
      <c r="C186" s="28" t="str">
        <f t="shared" si="8"/>
        <v>Mardi</v>
      </c>
      <c r="D186" s="28" t="str">
        <f t="shared" si="9"/>
        <v>29/07</v>
      </c>
      <c r="E186" s="29">
        <f t="shared" si="10"/>
        <v>0.34746527778042946</v>
      </c>
      <c r="F186" s="30">
        <f t="shared" si="11"/>
        <v>4.3518518518518515E-3</v>
      </c>
      <c r="G186" s="31">
        <f>IF(OR(FLOOR(HOUR(E186)*60+MINUTE(E186),INFOS!$B$2)/60&lt;INFOS!$B$5,AND(INFOS!$C$5&gt;0,FLOOR(HOUR(E186)*60+MINUTE(E186),INFOS!$B$2)/60&gt;=INFOS!$C$5)),"",TIME(,FLOOR(HOUR(E186)*60+MINUTE(E186),INFOS!$B$2),))</f>
        <v>0.33333333333333331</v>
      </c>
      <c r="H186" s="31" t="str">
        <f>IF(ISNA(MATCH(INT(A186),Calcul!$I$3:$I$15,0)),INDEX(INFOS!$B$7:$B$14,WEEKDAY(A186,2)),INFOS!$B$14)</f>
        <v>Jours Ouvrés</v>
      </c>
      <c r="I186" s="28" t="str">
        <f>IF(ROW(A185)&lt;=COUNTA(Sens1!A:A)-6,INFOS!$H$2&amp;" vers "&amp;INFOS!$I$2,INFOS!$H$3&amp;" vers "&amp;INFOS!$I$3)</f>
        <v>A10 vers Rue G. Eiffel</v>
      </c>
    </row>
    <row r="187" spans="1:9" x14ac:dyDescent="0.25">
      <c r="A187" s="5">
        <v>41849.351030092592</v>
      </c>
      <c r="B187" s="28">
        <v>380</v>
      </c>
      <c r="C187" s="28" t="str">
        <f t="shared" si="8"/>
        <v>Mardi</v>
      </c>
      <c r="D187" s="28" t="str">
        <f t="shared" si="9"/>
        <v>29/07</v>
      </c>
      <c r="E187" s="29">
        <f t="shared" si="10"/>
        <v>0.35103009259182727</v>
      </c>
      <c r="F187" s="30">
        <f t="shared" si="11"/>
        <v>4.3981481481481484E-3</v>
      </c>
      <c r="G187" s="31">
        <f>IF(OR(FLOOR(HOUR(E187)*60+MINUTE(E187),INFOS!$B$2)/60&lt;INFOS!$B$5,AND(INFOS!$C$5&gt;0,FLOOR(HOUR(E187)*60+MINUTE(E187),INFOS!$B$2)/60&gt;=INFOS!$C$5)),"",TIME(,FLOOR(HOUR(E187)*60+MINUTE(E187),INFOS!$B$2),))</f>
        <v>0.33333333333333331</v>
      </c>
      <c r="H187" s="31" t="str">
        <f>IF(ISNA(MATCH(INT(A187),Calcul!$I$3:$I$15,0)),INDEX(INFOS!$B$7:$B$14,WEEKDAY(A187,2)),INFOS!$B$14)</f>
        <v>Jours Ouvrés</v>
      </c>
      <c r="I187" s="28" t="str">
        <f>IF(ROW(A186)&lt;=COUNTA(Sens1!A:A)-6,INFOS!$H$2&amp;" vers "&amp;INFOS!$I$2,INFOS!$H$3&amp;" vers "&amp;INFOS!$I$3)</f>
        <v>A10 vers Rue G. Eiffel</v>
      </c>
    </row>
    <row r="188" spans="1:9" x14ac:dyDescent="0.25">
      <c r="A188" s="5">
        <v>41849.354525462964</v>
      </c>
      <c r="B188" s="28">
        <v>344</v>
      </c>
      <c r="C188" s="28" t="str">
        <f t="shared" si="8"/>
        <v>Mardi</v>
      </c>
      <c r="D188" s="28" t="str">
        <f t="shared" si="9"/>
        <v>29/07</v>
      </c>
      <c r="E188" s="29">
        <f t="shared" si="10"/>
        <v>0.35452546296437504</v>
      </c>
      <c r="F188" s="30">
        <f t="shared" si="11"/>
        <v>3.9814814814814817E-3</v>
      </c>
      <c r="G188" s="31">
        <f>IF(OR(FLOOR(HOUR(E188)*60+MINUTE(E188),INFOS!$B$2)/60&lt;INFOS!$B$5,AND(INFOS!$C$5&gt;0,FLOOR(HOUR(E188)*60+MINUTE(E188),INFOS!$B$2)/60&gt;=INFOS!$C$5)),"",TIME(,FLOOR(HOUR(E188)*60+MINUTE(E188),INFOS!$B$2),))</f>
        <v>0.33333333333333331</v>
      </c>
      <c r="H188" s="31" t="str">
        <f>IF(ISNA(MATCH(INT(A188),Calcul!$I$3:$I$15,0)),INDEX(INFOS!$B$7:$B$14,WEEKDAY(A188,2)),INFOS!$B$14)</f>
        <v>Jours Ouvrés</v>
      </c>
      <c r="I188" s="28" t="str">
        <f>IF(ROW(A187)&lt;=COUNTA(Sens1!A:A)-6,INFOS!$H$2&amp;" vers "&amp;INFOS!$I$2,INFOS!$H$3&amp;" vers "&amp;INFOS!$I$3)</f>
        <v>A10 vers Rue G. Eiffel</v>
      </c>
    </row>
    <row r="189" spans="1:9" x14ac:dyDescent="0.25">
      <c r="A189" s="5">
        <v>41849.358148148145</v>
      </c>
      <c r="B189" s="28">
        <v>398</v>
      </c>
      <c r="C189" s="28" t="str">
        <f t="shared" si="8"/>
        <v>Mardi</v>
      </c>
      <c r="D189" s="28" t="str">
        <f t="shared" si="9"/>
        <v>29/07</v>
      </c>
      <c r="E189" s="29">
        <f t="shared" si="10"/>
        <v>0.35814814814511919</v>
      </c>
      <c r="F189" s="30">
        <f t="shared" si="11"/>
        <v>4.6064814814814814E-3</v>
      </c>
      <c r="G189" s="31">
        <f>IF(OR(FLOOR(HOUR(E189)*60+MINUTE(E189),INFOS!$B$2)/60&lt;INFOS!$B$5,AND(INFOS!$C$5&gt;0,FLOOR(HOUR(E189)*60+MINUTE(E189),INFOS!$B$2)/60&gt;=INFOS!$C$5)),"",TIME(,FLOOR(HOUR(E189)*60+MINUTE(E189),INFOS!$B$2),))</f>
        <v>0.33333333333333331</v>
      </c>
      <c r="H189" s="31" t="str">
        <f>IF(ISNA(MATCH(INT(A189),Calcul!$I$3:$I$15,0)),INDEX(INFOS!$B$7:$B$14,WEEKDAY(A189,2)),INFOS!$B$14)</f>
        <v>Jours Ouvrés</v>
      </c>
      <c r="I189" s="28" t="str">
        <f>IF(ROW(A188)&lt;=COUNTA(Sens1!A:A)-6,INFOS!$H$2&amp;" vers "&amp;INFOS!$I$2,INFOS!$H$3&amp;" vers "&amp;INFOS!$I$3)</f>
        <v>A10 vers Rue G. Eiffel</v>
      </c>
    </row>
    <row r="190" spans="1:9" x14ac:dyDescent="0.25">
      <c r="A190" s="5">
        <v>41849.361759259256</v>
      </c>
      <c r="B190" s="28">
        <v>392</v>
      </c>
      <c r="C190" s="28" t="str">
        <f t="shared" si="8"/>
        <v>Mardi</v>
      </c>
      <c r="D190" s="28" t="str">
        <f t="shared" si="9"/>
        <v>29/07</v>
      </c>
      <c r="E190" s="29">
        <f t="shared" si="10"/>
        <v>0.36175925925635966</v>
      </c>
      <c r="F190" s="30">
        <f t="shared" si="11"/>
        <v>4.5370370370370365E-3</v>
      </c>
      <c r="G190" s="31">
        <f>IF(OR(FLOOR(HOUR(E190)*60+MINUTE(E190),INFOS!$B$2)/60&lt;INFOS!$B$5,AND(INFOS!$C$5&gt;0,FLOOR(HOUR(E190)*60+MINUTE(E190),INFOS!$B$2)/60&gt;=INFOS!$C$5)),"",TIME(,FLOOR(HOUR(E190)*60+MINUTE(E190),INFOS!$B$2),))</f>
        <v>0.33333333333333331</v>
      </c>
      <c r="H190" s="31" t="str">
        <f>IF(ISNA(MATCH(INT(A190),Calcul!$I$3:$I$15,0)),INDEX(INFOS!$B$7:$B$14,WEEKDAY(A190,2)),INFOS!$B$14)</f>
        <v>Jours Ouvrés</v>
      </c>
      <c r="I190" s="28" t="str">
        <f>IF(ROW(A189)&lt;=COUNTA(Sens1!A:A)-6,INFOS!$H$2&amp;" vers "&amp;INFOS!$I$2,INFOS!$H$3&amp;" vers "&amp;INFOS!$I$3)</f>
        <v>A10 vers Rue G. Eiffel</v>
      </c>
    </row>
    <row r="191" spans="1:9" x14ac:dyDescent="0.25">
      <c r="A191" s="5">
        <v>41849.365474537037</v>
      </c>
      <c r="B191" s="28">
        <v>411</v>
      </c>
      <c r="C191" s="28" t="str">
        <f t="shared" si="8"/>
        <v>Mardi</v>
      </c>
      <c r="D191" s="28" t="str">
        <f t="shared" si="9"/>
        <v>29/07</v>
      </c>
      <c r="E191" s="29">
        <f t="shared" si="10"/>
        <v>0.36547453703678912</v>
      </c>
      <c r="F191" s="30">
        <f t="shared" si="11"/>
        <v>4.7569444444444447E-3</v>
      </c>
      <c r="G191" s="31">
        <f>IF(OR(FLOOR(HOUR(E191)*60+MINUTE(E191),INFOS!$B$2)/60&lt;INFOS!$B$5,AND(INFOS!$C$5&gt;0,FLOOR(HOUR(E191)*60+MINUTE(E191),INFOS!$B$2)/60&gt;=INFOS!$C$5)),"",TIME(,FLOOR(HOUR(E191)*60+MINUTE(E191),INFOS!$B$2),))</f>
        <v>0.33333333333333331</v>
      </c>
      <c r="H191" s="31" t="str">
        <f>IF(ISNA(MATCH(INT(A191),Calcul!$I$3:$I$15,0)),INDEX(INFOS!$B$7:$B$14,WEEKDAY(A191,2)),INFOS!$B$14)</f>
        <v>Jours Ouvrés</v>
      </c>
      <c r="I191" s="28" t="str">
        <f>IF(ROW(A190)&lt;=COUNTA(Sens1!A:A)-6,INFOS!$H$2&amp;" vers "&amp;INFOS!$I$2,INFOS!$H$3&amp;" vers "&amp;INFOS!$I$3)</f>
        <v>A10 vers Rue G. Eiffel</v>
      </c>
    </row>
    <row r="192" spans="1:9" x14ac:dyDescent="0.25">
      <c r="A192" s="5">
        <v>41849.369131944448</v>
      </c>
      <c r="B192" s="28">
        <v>343</v>
      </c>
      <c r="C192" s="28" t="str">
        <f t="shared" si="8"/>
        <v>Mardi</v>
      </c>
      <c r="D192" s="28" t="str">
        <f t="shared" si="9"/>
        <v>29/07</v>
      </c>
      <c r="E192" s="29">
        <f t="shared" si="10"/>
        <v>0.36913194444787223</v>
      </c>
      <c r="F192" s="30">
        <f t="shared" si="11"/>
        <v>3.9699074074074072E-3</v>
      </c>
      <c r="G192" s="31">
        <f>IF(OR(FLOOR(HOUR(E192)*60+MINUTE(E192),INFOS!$B$2)/60&lt;INFOS!$B$5,AND(INFOS!$C$5&gt;0,FLOOR(HOUR(E192)*60+MINUTE(E192),INFOS!$B$2)/60&gt;=INFOS!$C$5)),"",TIME(,FLOOR(HOUR(E192)*60+MINUTE(E192),INFOS!$B$2),))</f>
        <v>0.33333333333333331</v>
      </c>
      <c r="H192" s="31" t="str">
        <f>IF(ISNA(MATCH(INT(A192),Calcul!$I$3:$I$15,0)),INDEX(INFOS!$B$7:$B$14,WEEKDAY(A192,2)),INFOS!$B$14)</f>
        <v>Jours Ouvrés</v>
      </c>
      <c r="I192" s="28" t="str">
        <f>IF(ROW(A191)&lt;=COUNTA(Sens1!A:A)-6,INFOS!$H$2&amp;" vers "&amp;INFOS!$I$2,INFOS!$H$3&amp;" vers "&amp;INFOS!$I$3)</f>
        <v>A10 vers Rue G. Eiffel</v>
      </c>
    </row>
    <row r="193" spans="1:9" x14ac:dyDescent="0.25">
      <c r="A193" s="5">
        <v>41849.372662037036</v>
      </c>
      <c r="B193" s="28">
        <v>342</v>
      </c>
      <c r="C193" s="28" t="str">
        <f t="shared" si="8"/>
        <v>Mardi</v>
      </c>
      <c r="D193" s="28" t="str">
        <f t="shared" si="9"/>
        <v>29/07</v>
      </c>
      <c r="E193" s="29">
        <f t="shared" si="10"/>
        <v>0.37266203703620704</v>
      </c>
      <c r="F193" s="30">
        <f t="shared" si="11"/>
        <v>3.9583333333333337E-3</v>
      </c>
      <c r="G193" s="31">
        <f>IF(OR(FLOOR(HOUR(E193)*60+MINUTE(E193),INFOS!$B$2)/60&lt;INFOS!$B$5,AND(INFOS!$C$5&gt;0,FLOOR(HOUR(E193)*60+MINUTE(E193),INFOS!$B$2)/60&gt;=INFOS!$C$5)),"",TIME(,FLOOR(HOUR(E193)*60+MINUTE(E193),INFOS!$B$2),))</f>
        <v>0.33333333333333331</v>
      </c>
      <c r="H193" s="31" t="str">
        <f>IF(ISNA(MATCH(INT(A193),Calcul!$I$3:$I$15,0)),INDEX(INFOS!$B$7:$B$14,WEEKDAY(A193,2)),INFOS!$B$14)</f>
        <v>Jours Ouvrés</v>
      </c>
      <c r="I193" s="28" t="str">
        <f>IF(ROW(A192)&lt;=COUNTA(Sens1!A:A)-6,INFOS!$H$2&amp;" vers "&amp;INFOS!$I$2,INFOS!$H$3&amp;" vers "&amp;INFOS!$I$3)</f>
        <v>A10 vers Rue G. Eiffel</v>
      </c>
    </row>
    <row r="194" spans="1:9" x14ac:dyDescent="0.25">
      <c r="A194" s="5">
        <v>41849.376296296294</v>
      </c>
      <c r="B194" s="28">
        <v>367</v>
      </c>
      <c r="C194" s="28" t="str">
        <f t="shared" si="8"/>
        <v>Mardi</v>
      </c>
      <c r="D194" s="28" t="str">
        <f t="shared" si="9"/>
        <v>29/07</v>
      </c>
      <c r="E194" s="29">
        <f t="shared" si="10"/>
        <v>0.37629629629373085</v>
      </c>
      <c r="F194" s="30">
        <f t="shared" si="11"/>
        <v>4.2476851851851851E-3</v>
      </c>
      <c r="G194" s="31">
        <f>IF(OR(FLOOR(HOUR(E194)*60+MINUTE(E194),INFOS!$B$2)/60&lt;INFOS!$B$5,AND(INFOS!$C$5&gt;0,FLOOR(HOUR(E194)*60+MINUTE(E194),INFOS!$B$2)/60&gt;=INFOS!$C$5)),"",TIME(,FLOOR(HOUR(E194)*60+MINUTE(E194),INFOS!$B$2),))</f>
        <v>0.33333333333333331</v>
      </c>
      <c r="H194" s="31" t="str">
        <f>IF(ISNA(MATCH(INT(A194),Calcul!$I$3:$I$15,0)),INDEX(INFOS!$B$7:$B$14,WEEKDAY(A194,2)),INFOS!$B$14)</f>
        <v>Jours Ouvrés</v>
      </c>
      <c r="I194" s="28" t="str">
        <f>IF(ROW(A193)&lt;=COUNTA(Sens1!A:A)-6,INFOS!$H$2&amp;" vers "&amp;INFOS!$I$2,INFOS!$H$3&amp;" vers "&amp;INFOS!$I$3)</f>
        <v>A10 vers Rue G. Eiffel</v>
      </c>
    </row>
    <row r="195" spans="1:9" x14ac:dyDescent="0.25">
      <c r="A195" s="5">
        <v>41849.380162037036</v>
      </c>
      <c r="B195" s="28">
        <v>385</v>
      </c>
      <c r="C195" s="28" t="str">
        <f t="shared" ref="C195:C258" si="12">PROPER(TEXT(A195,"jjjj"))</f>
        <v>Mardi</v>
      </c>
      <c r="D195" s="28" t="str">
        <f t="shared" ref="D195:D258" si="13">TEXT(A195,"jj""/""mm")</f>
        <v>29/07</v>
      </c>
      <c r="E195" s="29">
        <f t="shared" ref="E195:E258" si="14">IF(A195="","",A195-INT(A195))</f>
        <v>0.380162037035916</v>
      </c>
      <c r="F195" s="30">
        <f t="shared" ref="F195:F258" si="15">TIME(,,B195)</f>
        <v>4.4560185185185189E-3</v>
      </c>
      <c r="G195" s="31">
        <f>IF(OR(FLOOR(HOUR(E195)*60+MINUTE(E195),INFOS!$B$2)/60&lt;INFOS!$B$5,AND(INFOS!$C$5&gt;0,FLOOR(HOUR(E195)*60+MINUTE(E195),INFOS!$B$2)/60&gt;=INFOS!$C$5)),"",TIME(,FLOOR(HOUR(E195)*60+MINUTE(E195),INFOS!$B$2),))</f>
        <v>0.33333333333333331</v>
      </c>
      <c r="H195" s="31" t="str">
        <f>IF(ISNA(MATCH(INT(A195),Calcul!$I$3:$I$15,0)),INDEX(INFOS!$B$7:$B$14,WEEKDAY(A195,2)),INFOS!$B$14)</f>
        <v>Jours Ouvrés</v>
      </c>
      <c r="I195" s="28" t="str">
        <f>IF(ROW(A194)&lt;=COUNTA(Sens1!A:A)-6,INFOS!$H$2&amp;" vers "&amp;INFOS!$I$2,INFOS!$H$3&amp;" vers "&amp;INFOS!$I$3)</f>
        <v>A10 vers Rue G. Eiffel</v>
      </c>
    </row>
    <row r="196" spans="1:9" x14ac:dyDescent="0.25">
      <c r="A196" s="5">
        <v>41849.383645833332</v>
      </c>
      <c r="B196" s="28">
        <v>396</v>
      </c>
      <c r="C196" s="28" t="str">
        <f t="shared" si="12"/>
        <v>Mardi</v>
      </c>
      <c r="D196" s="28" t="str">
        <f t="shared" si="13"/>
        <v>29/07</v>
      </c>
      <c r="E196" s="29">
        <f t="shared" si="14"/>
        <v>0.38364583333168412</v>
      </c>
      <c r="F196" s="30">
        <f t="shared" si="15"/>
        <v>4.5833333333333334E-3</v>
      </c>
      <c r="G196" s="31">
        <f>IF(OR(FLOOR(HOUR(E196)*60+MINUTE(E196),INFOS!$B$2)/60&lt;INFOS!$B$5,AND(INFOS!$C$5&gt;0,FLOOR(HOUR(E196)*60+MINUTE(E196),INFOS!$B$2)/60&gt;=INFOS!$C$5)),"",TIME(,FLOOR(HOUR(E196)*60+MINUTE(E196),INFOS!$B$2),))</f>
        <v>0.33333333333333331</v>
      </c>
      <c r="H196" s="31" t="str">
        <f>IF(ISNA(MATCH(INT(A196),Calcul!$I$3:$I$15,0)),INDEX(INFOS!$B$7:$B$14,WEEKDAY(A196,2)),INFOS!$B$14)</f>
        <v>Jours Ouvrés</v>
      </c>
      <c r="I196" s="28" t="str">
        <f>IF(ROW(A195)&lt;=COUNTA(Sens1!A:A)-6,INFOS!$H$2&amp;" vers "&amp;INFOS!$I$2,INFOS!$H$3&amp;" vers "&amp;INFOS!$I$3)</f>
        <v>A10 vers Rue G. Eiffel</v>
      </c>
    </row>
    <row r="197" spans="1:9" x14ac:dyDescent="0.25">
      <c r="A197" s="5">
        <v>41849.387118055558</v>
      </c>
      <c r="B197" s="28">
        <v>368</v>
      </c>
      <c r="C197" s="28" t="str">
        <f t="shared" si="12"/>
        <v>Mardi</v>
      </c>
      <c r="D197" s="28" t="str">
        <f t="shared" si="13"/>
        <v>29/07</v>
      </c>
      <c r="E197" s="29">
        <f t="shared" si="14"/>
        <v>0.38711805555794854</v>
      </c>
      <c r="F197" s="30">
        <f t="shared" si="15"/>
        <v>4.2592592592592595E-3</v>
      </c>
      <c r="G197" s="31">
        <f>IF(OR(FLOOR(HOUR(E197)*60+MINUTE(E197),INFOS!$B$2)/60&lt;INFOS!$B$5,AND(INFOS!$C$5&gt;0,FLOOR(HOUR(E197)*60+MINUTE(E197),INFOS!$B$2)/60&gt;=INFOS!$C$5)),"",TIME(,FLOOR(HOUR(E197)*60+MINUTE(E197),INFOS!$B$2),))</f>
        <v>0.33333333333333331</v>
      </c>
      <c r="H197" s="31" t="str">
        <f>IF(ISNA(MATCH(INT(A197),Calcul!$I$3:$I$15,0)),INDEX(INFOS!$B$7:$B$14,WEEKDAY(A197,2)),INFOS!$B$14)</f>
        <v>Jours Ouvrés</v>
      </c>
      <c r="I197" s="28" t="str">
        <f>IF(ROW(A196)&lt;=COUNTA(Sens1!A:A)-6,INFOS!$H$2&amp;" vers "&amp;INFOS!$I$2,INFOS!$H$3&amp;" vers "&amp;INFOS!$I$3)</f>
        <v>A10 vers Rue G. Eiffel</v>
      </c>
    </row>
    <row r="198" spans="1:9" x14ac:dyDescent="0.25">
      <c r="A198" s="5">
        <v>41849.390775462962</v>
      </c>
      <c r="B198" s="28">
        <v>411</v>
      </c>
      <c r="C198" s="28" t="str">
        <f t="shared" si="12"/>
        <v>Mardi</v>
      </c>
      <c r="D198" s="28" t="str">
        <f t="shared" si="13"/>
        <v>29/07</v>
      </c>
      <c r="E198" s="29">
        <f t="shared" si="14"/>
        <v>0.39077546296175569</v>
      </c>
      <c r="F198" s="30">
        <f t="shared" si="15"/>
        <v>4.7569444444444447E-3</v>
      </c>
      <c r="G198" s="31">
        <f>IF(OR(FLOOR(HOUR(E198)*60+MINUTE(E198),INFOS!$B$2)/60&lt;INFOS!$B$5,AND(INFOS!$C$5&gt;0,FLOOR(HOUR(E198)*60+MINUTE(E198),INFOS!$B$2)/60&gt;=INFOS!$C$5)),"",TIME(,FLOOR(HOUR(E198)*60+MINUTE(E198),INFOS!$B$2),))</f>
        <v>0.33333333333333331</v>
      </c>
      <c r="H198" s="31" t="str">
        <f>IF(ISNA(MATCH(INT(A198),Calcul!$I$3:$I$15,0)),INDEX(INFOS!$B$7:$B$14,WEEKDAY(A198,2)),INFOS!$B$14)</f>
        <v>Jours Ouvrés</v>
      </c>
      <c r="I198" s="28" t="str">
        <f>IF(ROW(A197)&lt;=COUNTA(Sens1!A:A)-6,INFOS!$H$2&amp;" vers "&amp;INFOS!$I$2,INFOS!$H$3&amp;" vers "&amp;INFOS!$I$3)</f>
        <v>A10 vers Rue G. Eiffel</v>
      </c>
    </row>
    <row r="199" spans="1:9" x14ac:dyDescent="0.25">
      <c r="A199" s="5">
        <v>41849.394305555557</v>
      </c>
      <c r="B199" s="28">
        <v>359</v>
      </c>
      <c r="C199" s="28" t="str">
        <f t="shared" si="12"/>
        <v>Mardi</v>
      </c>
      <c r="D199" s="28" t="str">
        <f t="shared" si="13"/>
        <v>29/07</v>
      </c>
      <c r="E199" s="29">
        <f t="shared" si="14"/>
        <v>0.39430555555736646</v>
      </c>
      <c r="F199" s="30">
        <f t="shared" si="15"/>
        <v>4.155092592592593E-3</v>
      </c>
      <c r="G199" s="31">
        <f>IF(OR(FLOOR(HOUR(E199)*60+MINUTE(E199),INFOS!$B$2)/60&lt;INFOS!$B$5,AND(INFOS!$C$5&gt;0,FLOOR(HOUR(E199)*60+MINUTE(E199),INFOS!$B$2)/60&gt;=INFOS!$C$5)),"",TIME(,FLOOR(HOUR(E199)*60+MINUTE(E199),INFOS!$B$2),))</f>
        <v>0.33333333333333331</v>
      </c>
      <c r="H199" s="31" t="str">
        <f>IF(ISNA(MATCH(INT(A199),Calcul!$I$3:$I$15,0)),INDEX(INFOS!$B$7:$B$14,WEEKDAY(A199,2)),INFOS!$B$14)</f>
        <v>Jours Ouvrés</v>
      </c>
      <c r="I199" s="28" t="str">
        <f>IF(ROW(A198)&lt;=COUNTA(Sens1!A:A)-6,INFOS!$H$2&amp;" vers "&amp;INFOS!$I$2,INFOS!$H$3&amp;" vers "&amp;INFOS!$I$3)</f>
        <v>A10 vers Rue G. Eiffel</v>
      </c>
    </row>
    <row r="200" spans="1:9" x14ac:dyDescent="0.25">
      <c r="A200" s="5">
        <v>41849.398136574076</v>
      </c>
      <c r="B200" s="28">
        <v>366</v>
      </c>
      <c r="C200" s="28" t="str">
        <f t="shared" si="12"/>
        <v>Mardi</v>
      </c>
      <c r="D200" s="28" t="str">
        <f t="shared" si="13"/>
        <v>29/07</v>
      </c>
      <c r="E200" s="29">
        <f t="shared" si="14"/>
        <v>0.39813657407648861</v>
      </c>
      <c r="F200" s="30">
        <f t="shared" si="15"/>
        <v>4.2361111111111106E-3</v>
      </c>
      <c r="G200" s="31">
        <f>IF(OR(FLOOR(HOUR(E200)*60+MINUTE(E200),INFOS!$B$2)/60&lt;INFOS!$B$5,AND(INFOS!$C$5&gt;0,FLOOR(HOUR(E200)*60+MINUTE(E200),INFOS!$B$2)/60&gt;=INFOS!$C$5)),"",TIME(,FLOOR(HOUR(E200)*60+MINUTE(E200),INFOS!$B$2),))</f>
        <v>0.33333333333333331</v>
      </c>
      <c r="H200" s="31" t="str">
        <f>IF(ISNA(MATCH(INT(A200),Calcul!$I$3:$I$15,0)),INDEX(INFOS!$B$7:$B$14,WEEKDAY(A200,2)),INFOS!$B$14)</f>
        <v>Jours Ouvrés</v>
      </c>
      <c r="I200" s="28" t="str">
        <f>IF(ROW(A199)&lt;=COUNTA(Sens1!A:A)-6,INFOS!$H$2&amp;" vers "&amp;INFOS!$I$2,INFOS!$H$3&amp;" vers "&amp;INFOS!$I$3)</f>
        <v>A10 vers Rue G. Eiffel</v>
      </c>
    </row>
    <row r="201" spans="1:9" x14ac:dyDescent="0.25">
      <c r="A201" s="5">
        <v>41849.401724537034</v>
      </c>
      <c r="B201" s="28">
        <v>363</v>
      </c>
      <c r="C201" s="28" t="str">
        <f t="shared" si="12"/>
        <v>Mardi</v>
      </c>
      <c r="D201" s="28" t="str">
        <f t="shared" si="13"/>
        <v>29/07</v>
      </c>
      <c r="E201" s="29">
        <f t="shared" si="14"/>
        <v>0.40172453703416977</v>
      </c>
      <c r="F201" s="30">
        <f t="shared" si="15"/>
        <v>4.2013888888888891E-3</v>
      </c>
      <c r="G201" s="31">
        <f>IF(OR(FLOOR(HOUR(E201)*60+MINUTE(E201),INFOS!$B$2)/60&lt;INFOS!$B$5,AND(INFOS!$C$5&gt;0,FLOOR(HOUR(E201)*60+MINUTE(E201),INFOS!$B$2)/60&gt;=INFOS!$C$5)),"",TIME(,FLOOR(HOUR(E201)*60+MINUTE(E201),INFOS!$B$2),))</f>
        <v>0.33333333333333331</v>
      </c>
      <c r="H201" s="31" t="str">
        <f>IF(ISNA(MATCH(INT(A201),Calcul!$I$3:$I$15,0)),INDEX(INFOS!$B$7:$B$14,WEEKDAY(A201,2)),INFOS!$B$14)</f>
        <v>Jours Ouvrés</v>
      </c>
      <c r="I201" s="28" t="str">
        <f>IF(ROW(A200)&lt;=COUNTA(Sens1!A:A)-6,INFOS!$H$2&amp;" vers "&amp;INFOS!$I$2,INFOS!$H$3&amp;" vers "&amp;INFOS!$I$3)</f>
        <v>A10 vers Rue G. Eiffel</v>
      </c>
    </row>
    <row r="202" spans="1:9" x14ac:dyDescent="0.25">
      <c r="A202" s="5">
        <v>41849.405289351853</v>
      </c>
      <c r="B202" s="28">
        <v>371</v>
      </c>
      <c r="C202" s="28" t="str">
        <f t="shared" si="12"/>
        <v>Mardi</v>
      </c>
      <c r="D202" s="28" t="str">
        <f t="shared" si="13"/>
        <v>29/07</v>
      </c>
      <c r="E202" s="29">
        <f t="shared" si="14"/>
        <v>0.40528935185284354</v>
      </c>
      <c r="F202" s="30">
        <f t="shared" si="15"/>
        <v>4.2939814814814811E-3</v>
      </c>
      <c r="G202" s="31">
        <f>IF(OR(FLOOR(HOUR(E202)*60+MINUTE(E202),INFOS!$B$2)/60&lt;INFOS!$B$5,AND(INFOS!$C$5&gt;0,FLOOR(HOUR(E202)*60+MINUTE(E202),INFOS!$B$2)/60&gt;=INFOS!$C$5)),"",TIME(,FLOOR(HOUR(E202)*60+MINUTE(E202),INFOS!$B$2),))</f>
        <v>0.33333333333333331</v>
      </c>
      <c r="H202" s="31" t="str">
        <f>IF(ISNA(MATCH(INT(A202),Calcul!$I$3:$I$15,0)),INDEX(INFOS!$B$7:$B$14,WEEKDAY(A202,2)),INFOS!$B$14)</f>
        <v>Jours Ouvrés</v>
      </c>
      <c r="I202" s="28" t="str">
        <f>IF(ROW(A201)&lt;=COUNTA(Sens1!A:A)-6,INFOS!$H$2&amp;" vers "&amp;INFOS!$I$2,INFOS!$H$3&amp;" vers "&amp;INFOS!$I$3)</f>
        <v>A10 vers Rue G. Eiffel</v>
      </c>
    </row>
    <row r="203" spans="1:9" x14ac:dyDescent="0.25">
      <c r="A203" s="5">
        <v>41849.408888888887</v>
      </c>
      <c r="B203" s="28">
        <v>385</v>
      </c>
      <c r="C203" s="28" t="str">
        <f t="shared" si="12"/>
        <v>Mardi</v>
      </c>
      <c r="D203" s="28" t="str">
        <f t="shared" si="13"/>
        <v>29/07</v>
      </c>
      <c r="E203" s="29">
        <f t="shared" si="14"/>
        <v>0.40888888888730435</v>
      </c>
      <c r="F203" s="30">
        <f t="shared" si="15"/>
        <v>4.4560185185185189E-3</v>
      </c>
      <c r="G203" s="31">
        <f>IF(OR(FLOOR(HOUR(E203)*60+MINUTE(E203),INFOS!$B$2)/60&lt;INFOS!$B$5,AND(INFOS!$C$5&gt;0,FLOOR(HOUR(E203)*60+MINUTE(E203),INFOS!$B$2)/60&gt;=INFOS!$C$5)),"",TIME(,FLOOR(HOUR(E203)*60+MINUTE(E203),INFOS!$B$2),))</f>
        <v>0.33333333333333331</v>
      </c>
      <c r="H203" s="31" t="str">
        <f>IF(ISNA(MATCH(INT(A203),Calcul!$I$3:$I$15,0)),INDEX(INFOS!$B$7:$B$14,WEEKDAY(A203,2)),INFOS!$B$14)</f>
        <v>Jours Ouvrés</v>
      </c>
      <c r="I203" s="28" t="str">
        <f>IF(ROW(A202)&lt;=COUNTA(Sens1!A:A)-6,INFOS!$H$2&amp;" vers "&amp;INFOS!$I$2,INFOS!$H$3&amp;" vers "&amp;INFOS!$I$3)</f>
        <v>A10 vers Rue G. Eiffel</v>
      </c>
    </row>
    <row r="204" spans="1:9" x14ac:dyDescent="0.25">
      <c r="A204" s="5">
        <v>41849.412395833337</v>
      </c>
      <c r="B204" s="28">
        <v>390</v>
      </c>
      <c r="C204" s="28" t="str">
        <f t="shared" si="12"/>
        <v>Mardi</v>
      </c>
      <c r="D204" s="28" t="str">
        <f t="shared" si="13"/>
        <v>29/07</v>
      </c>
      <c r="E204" s="29">
        <f t="shared" si="14"/>
        <v>0.41239583333663177</v>
      </c>
      <c r="F204" s="30">
        <f t="shared" si="15"/>
        <v>4.5138888888888893E-3</v>
      </c>
      <c r="G204" s="31">
        <f>IF(OR(FLOOR(HOUR(E204)*60+MINUTE(E204),INFOS!$B$2)/60&lt;INFOS!$B$5,AND(INFOS!$C$5&gt;0,FLOOR(HOUR(E204)*60+MINUTE(E204),INFOS!$B$2)/60&gt;=INFOS!$C$5)),"",TIME(,FLOOR(HOUR(E204)*60+MINUTE(E204),INFOS!$B$2),))</f>
        <v>0.33333333333333331</v>
      </c>
      <c r="H204" s="31" t="str">
        <f>IF(ISNA(MATCH(INT(A204),Calcul!$I$3:$I$15,0)),INDEX(INFOS!$B$7:$B$14,WEEKDAY(A204,2)),INFOS!$B$14)</f>
        <v>Jours Ouvrés</v>
      </c>
      <c r="I204" s="28" t="str">
        <f>IF(ROW(A203)&lt;=COUNTA(Sens1!A:A)-6,INFOS!$H$2&amp;" vers "&amp;INFOS!$I$2,INFOS!$H$3&amp;" vers "&amp;INFOS!$I$3)</f>
        <v>A10 vers Rue G. Eiffel</v>
      </c>
    </row>
    <row r="205" spans="1:9" x14ac:dyDescent="0.25">
      <c r="A205" s="5">
        <v>41849.416064814817</v>
      </c>
      <c r="B205" s="28">
        <v>382</v>
      </c>
      <c r="C205" s="28" t="str">
        <f t="shared" si="12"/>
        <v>Mardi</v>
      </c>
      <c r="D205" s="28" t="str">
        <f t="shared" si="13"/>
        <v>29/07</v>
      </c>
      <c r="E205" s="29">
        <f t="shared" si="14"/>
        <v>0.41606481481721858</v>
      </c>
      <c r="F205" s="30">
        <f t="shared" si="15"/>
        <v>4.4212962962962956E-3</v>
      </c>
      <c r="G205" s="31">
        <f>IF(OR(FLOOR(HOUR(E205)*60+MINUTE(E205),INFOS!$B$2)/60&lt;INFOS!$B$5,AND(INFOS!$C$5&gt;0,FLOOR(HOUR(E205)*60+MINUTE(E205),INFOS!$B$2)/60&gt;=INFOS!$C$5)),"",TIME(,FLOOR(HOUR(E205)*60+MINUTE(E205),INFOS!$B$2),))</f>
        <v>0.33333333333333331</v>
      </c>
      <c r="H205" s="31" t="str">
        <f>IF(ISNA(MATCH(INT(A205),Calcul!$I$3:$I$15,0)),INDEX(INFOS!$B$7:$B$14,WEEKDAY(A205,2)),INFOS!$B$14)</f>
        <v>Jours Ouvrés</v>
      </c>
      <c r="I205" s="28" t="str">
        <f>IF(ROW(A204)&lt;=COUNTA(Sens1!A:A)-6,INFOS!$H$2&amp;" vers "&amp;INFOS!$I$2,INFOS!$H$3&amp;" vers "&amp;INFOS!$I$3)</f>
        <v>A10 vers Rue G. Eiffel</v>
      </c>
    </row>
    <row r="206" spans="1:9" x14ac:dyDescent="0.25">
      <c r="A206" s="5">
        <v>41849.419710648152</v>
      </c>
      <c r="B206" s="28">
        <v>415</v>
      </c>
      <c r="C206" s="28" t="str">
        <f t="shared" si="12"/>
        <v>Mardi</v>
      </c>
      <c r="D206" s="28" t="str">
        <f t="shared" si="13"/>
        <v>29/07</v>
      </c>
      <c r="E206" s="29">
        <f t="shared" si="14"/>
        <v>0.41971064815152204</v>
      </c>
      <c r="F206" s="30">
        <f t="shared" si="15"/>
        <v>4.8032407407407407E-3</v>
      </c>
      <c r="G206" s="31">
        <f>IF(OR(FLOOR(HOUR(E206)*60+MINUTE(E206),INFOS!$B$2)/60&lt;INFOS!$B$5,AND(INFOS!$C$5&gt;0,FLOOR(HOUR(E206)*60+MINUTE(E206),INFOS!$B$2)/60&gt;=INFOS!$C$5)),"",TIME(,FLOOR(HOUR(E206)*60+MINUTE(E206),INFOS!$B$2),))</f>
        <v>0.41666666666666669</v>
      </c>
      <c r="H206" s="31" t="str">
        <f>IF(ISNA(MATCH(INT(A206),Calcul!$I$3:$I$15,0)),INDEX(INFOS!$B$7:$B$14,WEEKDAY(A206,2)),INFOS!$B$14)</f>
        <v>Jours Ouvrés</v>
      </c>
      <c r="I206" s="28" t="str">
        <f>IF(ROW(A205)&lt;=COUNTA(Sens1!A:A)-6,INFOS!$H$2&amp;" vers "&amp;INFOS!$I$2,INFOS!$H$3&amp;" vers "&amp;INFOS!$I$3)</f>
        <v>A10 vers Rue G. Eiffel</v>
      </c>
    </row>
    <row r="207" spans="1:9" x14ac:dyDescent="0.25">
      <c r="A207" s="5">
        <v>41849.423252314817</v>
      </c>
      <c r="B207" s="28">
        <v>400</v>
      </c>
      <c r="C207" s="28" t="str">
        <f t="shared" si="12"/>
        <v>Mardi</v>
      </c>
      <c r="D207" s="28" t="str">
        <f t="shared" si="13"/>
        <v>29/07</v>
      </c>
      <c r="E207" s="29">
        <f t="shared" si="14"/>
        <v>0.4232523148166365</v>
      </c>
      <c r="F207" s="30">
        <f t="shared" si="15"/>
        <v>4.6296296296296302E-3</v>
      </c>
      <c r="G207" s="31">
        <f>IF(OR(FLOOR(HOUR(E207)*60+MINUTE(E207),INFOS!$B$2)/60&lt;INFOS!$B$5,AND(INFOS!$C$5&gt;0,FLOOR(HOUR(E207)*60+MINUTE(E207),INFOS!$B$2)/60&gt;=INFOS!$C$5)),"",TIME(,FLOOR(HOUR(E207)*60+MINUTE(E207),INFOS!$B$2),))</f>
        <v>0.41666666666666669</v>
      </c>
      <c r="H207" s="31" t="str">
        <f>IF(ISNA(MATCH(INT(A207),Calcul!$I$3:$I$15,0)),INDEX(INFOS!$B$7:$B$14,WEEKDAY(A207,2)),INFOS!$B$14)</f>
        <v>Jours Ouvrés</v>
      </c>
      <c r="I207" s="28" t="str">
        <f>IF(ROW(A206)&lt;=COUNTA(Sens1!A:A)-6,INFOS!$H$2&amp;" vers "&amp;INFOS!$I$2,INFOS!$H$3&amp;" vers "&amp;INFOS!$I$3)</f>
        <v>A10 vers Rue G. Eiffel</v>
      </c>
    </row>
    <row r="208" spans="1:9" x14ac:dyDescent="0.25">
      <c r="A208" s="5">
        <v>41849.426724537036</v>
      </c>
      <c r="B208" s="28">
        <v>360</v>
      </c>
      <c r="C208" s="28" t="str">
        <f t="shared" si="12"/>
        <v>Mardi</v>
      </c>
      <c r="D208" s="28" t="str">
        <f t="shared" si="13"/>
        <v>29/07</v>
      </c>
      <c r="E208" s="29">
        <f t="shared" si="14"/>
        <v>0.42672453703562496</v>
      </c>
      <c r="F208" s="30">
        <f t="shared" si="15"/>
        <v>4.1666666666666666E-3</v>
      </c>
      <c r="G208" s="31">
        <f>IF(OR(FLOOR(HOUR(E208)*60+MINUTE(E208),INFOS!$B$2)/60&lt;INFOS!$B$5,AND(INFOS!$C$5&gt;0,FLOOR(HOUR(E208)*60+MINUTE(E208),INFOS!$B$2)/60&gt;=INFOS!$C$5)),"",TIME(,FLOOR(HOUR(E208)*60+MINUTE(E208),INFOS!$B$2),))</f>
        <v>0.41666666666666669</v>
      </c>
      <c r="H208" s="31" t="str">
        <f>IF(ISNA(MATCH(INT(A208),Calcul!$I$3:$I$15,0)),INDEX(INFOS!$B$7:$B$14,WEEKDAY(A208,2)),INFOS!$B$14)</f>
        <v>Jours Ouvrés</v>
      </c>
      <c r="I208" s="28" t="str">
        <f>IF(ROW(A207)&lt;=COUNTA(Sens1!A:A)-6,INFOS!$H$2&amp;" vers "&amp;INFOS!$I$2,INFOS!$H$3&amp;" vers "&amp;INFOS!$I$3)</f>
        <v>A10 vers Rue G. Eiffel</v>
      </c>
    </row>
    <row r="209" spans="1:9" x14ac:dyDescent="0.25">
      <c r="A209" s="5">
        <v>41849.430324074077</v>
      </c>
      <c r="B209" s="28">
        <v>392</v>
      </c>
      <c r="C209" s="28" t="str">
        <f t="shared" si="12"/>
        <v>Mardi</v>
      </c>
      <c r="D209" s="28" t="str">
        <f t="shared" si="13"/>
        <v>29/07</v>
      </c>
      <c r="E209" s="29">
        <f t="shared" si="14"/>
        <v>0.43032407407736173</v>
      </c>
      <c r="F209" s="30">
        <f t="shared" si="15"/>
        <v>4.5370370370370365E-3</v>
      </c>
      <c r="G209" s="31">
        <f>IF(OR(FLOOR(HOUR(E209)*60+MINUTE(E209),INFOS!$B$2)/60&lt;INFOS!$B$5,AND(INFOS!$C$5&gt;0,FLOOR(HOUR(E209)*60+MINUTE(E209),INFOS!$B$2)/60&gt;=INFOS!$C$5)),"",TIME(,FLOOR(HOUR(E209)*60+MINUTE(E209),INFOS!$B$2),))</f>
        <v>0.41666666666666669</v>
      </c>
      <c r="H209" s="31" t="str">
        <f>IF(ISNA(MATCH(INT(A209),Calcul!$I$3:$I$15,0)),INDEX(INFOS!$B$7:$B$14,WEEKDAY(A209,2)),INFOS!$B$14)</f>
        <v>Jours Ouvrés</v>
      </c>
      <c r="I209" s="28" t="str">
        <f>IF(ROW(A208)&lt;=COUNTA(Sens1!A:A)-6,INFOS!$H$2&amp;" vers "&amp;INFOS!$I$2,INFOS!$H$3&amp;" vers "&amp;INFOS!$I$3)</f>
        <v>A10 vers Rue G. Eiffel</v>
      </c>
    </row>
    <row r="210" spans="1:9" x14ac:dyDescent="0.25">
      <c r="A210" s="5">
        <v>41849.433877314812</v>
      </c>
      <c r="B210" s="28">
        <v>397</v>
      </c>
      <c r="C210" s="28" t="str">
        <f t="shared" si="12"/>
        <v>Mardi</v>
      </c>
      <c r="D210" s="28" t="str">
        <f t="shared" si="13"/>
        <v>29/07</v>
      </c>
      <c r="E210" s="29">
        <f t="shared" si="14"/>
        <v>0.43387731481197989</v>
      </c>
      <c r="F210" s="30">
        <f t="shared" si="15"/>
        <v>4.5949074074074069E-3</v>
      </c>
      <c r="G210" s="31">
        <f>IF(OR(FLOOR(HOUR(E210)*60+MINUTE(E210),INFOS!$B$2)/60&lt;INFOS!$B$5,AND(INFOS!$C$5&gt;0,FLOOR(HOUR(E210)*60+MINUTE(E210),INFOS!$B$2)/60&gt;=INFOS!$C$5)),"",TIME(,FLOOR(HOUR(E210)*60+MINUTE(E210),INFOS!$B$2),))</f>
        <v>0.41666666666666669</v>
      </c>
      <c r="H210" s="31" t="str">
        <f>IF(ISNA(MATCH(INT(A210),Calcul!$I$3:$I$15,0)),INDEX(INFOS!$B$7:$B$14,WEEKDAY(A210,2)),INFOS!$B$14)</f>
        <v>Jours Ouvrés</v>
      </c>
      <c r="I210" s="28" t="str">
        <f>IF(ROW(A209)&lt;=COUNTA(Sens1!A:A)-6,INFOS!$H$2&amp;" vers "&amp;INFOS!$I$2,INFOS!$H$3&amp;" vers "&amp;INFOS!$I$3)</f>
        <v>A10 vers Rue G. Eiffel</v>
      </c>
    </row>
    <row r="211" spans="1:9" x14ac:dyDescent="0.25">
      <c r="A211" s="5">
        <v>41849.437395833331</v>
      </c>
      <c r="B211" s="28">
        <v>427</v>
      </c>
      <c r="C211" s="28" t="str">
        <f t="shared" si="12"/>
        <v>Mardi</v>
      </c>
      <c r="D211" s="28" t="str">
        <f t="shared" si="13"/>
        <v>29/07</v>
      </c>
      <c r="E211" s="29">
        <f t="shared" si="14"/>
        <v>0.437395833330811</v>
      </c>
      <c r="F211" s="30">
        <f t="shared" si="15"/>
        <v>4.9421296296296288E-3</v>
      </c>
      <c r="G211" s="31">
        <f>IF(OR(FLOOR(HOUR(E211)*60+MINUTE(E211),INFOS!$B$2)/60&lt;INFOS!$B$5,AND(INFOS!$C$5&gt;0,FLOOR(HOUR(E211)*60+MINUTE(E211),INFOS!$B$2)/60&gt;=INFOS!$C$5)),"",TIME(,FLOOR(HOUR(E211)*60+MINUTE(E211),INFOS!$B$2),))</f>
        <v>0.41666666666666669</v>
      </c>
      <c r="H211" s="31" t="str">
        <f>IF(ISNA(MATCH(INT(A211),Calcul!$I$3:$I$15,0)),INDEX(INFOS!$B$7:$B$14,WEEKDAY(A211,2)),INFOS!$B$14)</f>
        <v>Jours Ouvrés</v>
      </c>
      <c r="I211" s="28" t="str">
        <f>IF(ROW(A210)&lt;=COUNTA(Sens1!A:A)-6,INFOS!$H$2&amp;" vers "&amp;INFOS!$I$2,INFOS!$H$3&amp;" vers "&amp;INFOS!$I$3)</f>
        <v>A10 vers Rue G. Eiffel</v>
      </c>
    </row>
    <row r="212" spans="1:9" x14ac:dyDescent="0.25">
      <c r="A212" s="5">
        <v>41849.440995370373</v>
      </c>
      <c r="B212" s="28">
        <v>411</v>
      </c>
      <c r="C212" s="28" t="str">
        <f t="shared" si="12"/>
        <v>Mardi</v>
      </c>
      <c r="D212" s="28" t="str">
        <f t="shared" si="13"/>
        <v>29/07</v>
      </c>
      <c r="E212" s="29">
        <f t="shared" si="14"/>
        <v>0.44099537037254777</v>
      </c>
      <c r="F212" s="30">
        <f t="shared" si="15"/>
        <v>4.7569444444444447E-3</v>
      </c>
      <c r="G212" s="31">
        <f>IF(OR(FLOOR(HOUR(E212)*60+MINUTE(E212),INFOS!$B$2)/60&lt;INFOS!$B$5,AND(INFOS!$C$5&gt;0,FLOOR(HOUR(E212)*60+MINUTE(E212),INFOS!$B$2)/60&gt;=INFOS!$C$5)),"",TIME(,FLOOR(HOUR(E212)*60+MINUTE(E212),INFOS!$B$2),))</f>
        <v>0.41666666666666669</v>
      </c>
      <c r="H212" s="31" t="str">
        <f>IF(ISNA(MATCH(INT(A212),Calcul!$I$3:$I$15,0)),INDEX(INFOS!$B$7:$B$14,WEEKDAY(A212,2)),INFOS!$B$14)</f>
        <v>Jours Ouvrés</v>
      </c>
      <c r="I212" s="28" t="str">
        <f>IF(ROW(A211)&lt;=COUNTA(Sens1!A:A)-6,INFOS!$H$2&amp;" vers "&amp;INFOS!$I$2,INFOS!$H$3&amp;" vers "&amp;INFOS!$I$3)</f>
        <v>A10 vers Rue G. Eiffel</v>
      </c>
    </row>
    <row r="213" spans="1:9" x14ac:dyDescent="0.25">
      <c r="A213" s="5">
        <v>41849.444560185184</v>
      </c>
      <c r="B213" s="28">
        <v>374</v>
      </c>
      <c r="C213" s="28" t="str">
        <f t="shared" si="12"/>
        <v>Mardi</v>
      </c>
      <c r="D213" s="28" t="str">
        <f t="shared" si="13"/>
        <v>29/07</v>
      </c>
      <c r="E213" s="29">
        <f t="shared" si="14"/>
        <v>0.44456018518394558</v>
      </c>
      <c r="F213" s="30">
        <f t="shared" si="15"/>
        <v>4.3287037037037035E-3</v>
      </c>
      <c r="G213" s="31">
        <f>IF(OR(FLOOR(HOUR(E213)*60+MINUTE(E213),INFOS!$B$2)/60&lt;INFOS!$B$5,AND(INFOS!$C$5&gt;0,FLOOR(HOUR(E213)*60+MINUTE(E213),INFOS!$B$2)/60&gt;=INFOS!$C$5)),"",TIME(,FLOOR(HOUR(E213)*60+MINUTE(E213),INFOS!$B$2),))</f>
        <v>0.41666666666666669</v>
      </c>
      <c r="H213" s="31" t="str">
        <f>IF(ISNA(MATCH(INT(A213),Calcul!$I$3:$I$15,0)),INDEX(INFOS!$B$7:$B$14,WEEKDAY(A213,2)),INFOS!$B$14)</f>
        <v>Jours Ouvrés</v>
      </c>
      <c r="I213" s="28" t="str">
        <f>IF(ROW(A212)&lt;=COUNTA(Sens1!A:A)-6,INFOS!$H$2&amp;" vers "&amp;INFOS!$I$2,INFOS!$H$3&amp;" vers "&amp;INFOS!$I$3)</f>
        <v>A10 vers Rue G. Eiffel</v>
      </c>
    </row>
    <row r="214" spans="1:9" x14ac:dyDescent="0.25">
      <c r="A214" s="5">
        <v>41849.448298611111</v>
      </c>
      <c r="B214" s="28">
        <v>362</v>
      </c>
      <c r="C214" s="28" t="str">
        <f t="shared" si="12"/>
        <v>Mardi</v>
      </c>
      <c r="D214" s="28" t="str">
        <f t="shared" si="13"/>
        <v>29/07</v>
      </c>
      <c r="E214" s="29">
        <f t="shared" si="14"/>
        <v>0.44829861111065838</v>
      </c>
      <c r="F214" s="30">
        <f t="shared" si="15"/>
        <v>4.1898148148148146E-3</v>
      </c>
      <c r="G214" s="31">
        <f>IF(OR(FLOOR(HOUR(E214)*60+MINUTE(E214),INFOS!$B$2)/60&lt;INFOS!$B$5,AND(INFOS!$C$5&gt;0,FLOOR(HOUR(E214)*60+MINUTE(E214),INFOS!$B$2)/60&gt;=INFOS!$C$5)),"",TIME(,FLOOR(HOUR(E214)*60+MINUTE(E214),INFOS!$B$2),))</f>
        <v>0.41666666666666669</v>
      </c>
      <c r="H214" s="31" t="str">
        <f>IF(ISNA(MATCH(INT(A214),Calcul!$I$3:$I$15,0)),INDEX(INFOS!$B$7:$B$14,WEEKDAY(A214,2)),INFOS!$B$14)</f>
        <v>Jours Ouvrés</v>
      </c>
      <c r="I214" s="28" t="str">
        <f>IF(ROW(A213)&lt;=COUNTA(Sens1!A:A)-6,INFOS!$H$2&amp;" vers "&amp;INFOS!$I$2,INFOS!$H$3&amp;" vers "&amp;INFOS!$I$3)</f>
        <v>A10 vers Rue G. Eiffel</v>
      </c>
    </row>
    <row r="215" spans="1:9" x14ac:dyDescent="0.25">
      <c r="A215" s="5">
        <v>41849.451921296299</v>
      </c>
      <c r="B215" s="28">
        <v>410</v>
      </c>
      <c r="C215" s="28" t="str">
        <f t="shared" si="12"/>
        <v>Mardi</v>
      </c>
      <c r="D215" s="28" t="str">
        <f t="shared" si="13"/>
        <v>29/07</v>
      </c>
      <c r="E215" s="29">
        <f t="shared" si="14"/>
        <v>0.4519212962986785</v>
      </c>
      <c r="F215" s="30">
        <f t="shared" si="15"/>
        <v>4.7453703703703703E-3</v>
      </c>
      <c r="G215" s="31">
        <f>IF(OR(FLOOR(HOUR(E215)*60+MINUTE(E215),INFOS!$B$2)/60&lt;INFOS!$B$5,AND(INFOS!$C$5&gt;0,FLOOR(HOUR(E215)*60+MINUTE(E215),INFOS!$B$2)/60&gt;=INFOS!$C$5)),"",TIME(,FLOOR(HOUR(E215)*60+MINUTE(E215),INFOS!$B$2),))</f>
        <v>0.41666666666666669</v>
      </c>
      <c r="H215" s="31" t="str">
        <f>IF(ISNA(MATCH(INT(A215),Calcul!$I$3:$I$15,0)),INDEX(INFOS!$B$7:$B$14,WEEKDAY(A215,2)),INFOS!$B$14)</f>
        <v>Jours Ouvrés</v>
      </c>
      <c r="I215" s="28" t="str">
        <f>IF(ROW(A214)&lt;=COUNTA(Sens1!A:A)-6,INFOS!$H$2&amp;" vers "&amp;INFOS!$I$2,INFOS!$H$3&amp;" vers "&amp;INFOS!$I$3)</f>
        <v>A10 vers Rue G. Eiffel</v>
      </c>
    </row>
    <row r="216" spans="1:9" x14ac:dyDescent="0.25">
      <c r="A216" s="5">
        <v>41849.455706018518</v>
      </c>
      <c r="B216" s="28">
        <v>413</v>
      </c>
      <c r="C216" s="28" t="str">
        <f t="shared" si="12"/>
        <v>Mardi</v>
      </c>
      <c r="D216" s="28" t="str">
        <f t="shared" si="13"/>
        <v>29/07</v>
      </c>
      <c r="E216" s="29">
        <f t="shared" si="14"/>
        <v>0.455706018517958</v>
      </c>
      <c r="F216" s="30">
        <f t="shared" si="15"/>
        <v>4.7800925925925927E-3</v>
      </c>
      <c r="G216" s="31">
        <f>IF(OR(FLOOR(HOUR(E216)*60+MINUTE(E216),INFOS!$B$2)/60&lt;INFOS!$B$5,AND(INFOS!$C$5&gt;0,FLOOR(HOUR(E216)*60+MINUTE(E216),INFOS!$B$2)/60&gt;=INFOS!$C$5)),"",TIME(,FLOOR(HOUR(E216)*60+MINUTE(E216),INFOS!$B$2),))</f>
        <v>0.41666666666666669</v>
      </c>
      <c r="H216" s="31" t="str">
        <f>IF(ISNA(MATCH(INT(A216),Calcul!$I$3:$I$15,0)),INDEX(INFOS!$B$7:$B$14,WEEKDAY(A216,2)),INFOS!$B$14)</f>
        <v>Jours Ouvrés</v>
      </c>
      <c r="I216" s="28" t="str">
        <f>IF(ROW(A215)&lt;=COUNTA(Sens1!A:A)-6,INFOS!$H$2&amp;" vers "&amp;INFOS!$I$2,INFOS!$H$3&amp;" vers "&amp;INFOS!$I$3)</f>
        <v>A10 vers Rue G. Eiffel</v>
      </c>
    </row>
    <row r="217" spans="1:9" x14ac:dyDescent="0.25">
      <c r="A217" s="5">
        <v>41849.459340277775</v>
      </c>
      <c r="B217" s="28">
        <v>414</v>
      </c>
      <c r="C217" s="28" t="str">
        <f t="shared" si="12"/>
        <v>Mardi</v>
      </c>
      <c r="D217" s="28" t="str">
        <f t="shared" si="13"/>
        <v>29/07</v>
      </c>
      <c r="E217" s="29">
        <f t="shared" si="14"/>
        <v>0.45934027777548181</v>
      </c>
      <c r="F217" s="30">
        <f t="shared" si="15"/>
        <v>4.7916666666666672E-3</v>
      </c>
      <c r="G217" s="31">
        <f>IF(OR(FLOOR(HOUR(E217)*60+MINUTE(E217),INFOS!$B$2)/60&lt;INFOS!$B$5,AND(INFOS!$C$5&gt;0,FLOOR(HOUR(E217)*60+MINUTE(E217),INFOS!$B$2)/60&gt;=INFOS!$C$5)),"",TIME(,FLOOR(HOUR(E217)*60+MINUTE(E217),INFOS!$B$2),))</f>
        <v>0.41666666666666669</v>
      </c>
      <c r="H217" s="31" t="str">
        <f>IF(ISNA(MATCH(INT(A217),Calcul!$I$3:$I$15,0)),INDEX(INFOS!$B$7:$B$14,WEEKDAY(A217,2)),INFOS!$B$14)</f>
        <v>Jours Ouvrés</v>
      </c>
      <c r="I217" s="28" t="str">
        <f>IF(ROW(A216)&lt;=COUNTA(Sens1!A:A)-6,INFOS!$H$2&amp;" vers "&amp;INFOS!$I$2,INFOS!$H$3&amp;" vers "&amp;INFOS!$I$3)</f>
        <v>A10 vers Rue G. Eiffel</v>
      </c>
    </row>
    <row r="218" spans="1:9" x14ac:dyDescent="0.25">
      <c r="A218" s="5">
        <v>41849.462824074071</v>
      </c>
      <c r="B218" s="28">
        <v>383</v>
      </c>
      <c r="C218" s="28" t="str">
        <f t="shared" si="12"/>
        <v>Mardi</v>
      </c>
      <c r="D218" s="28" t="str">
        <f t="shared" si="13"/>
        <v>29/07</v>
      </c>
      <c r="E218" s="29">
        <f t="shared" si="14"/>
        <v>0.46282407407124992</v>
      </c>
      <c r="F218" s="30">
        <f t="shared" si="15"/>
        <v>4.4328703703703709E-3</v>
      </c>
      <c r="G218" s="31">
        <f>IF(OR(FLOOR(HOUR(E218)*60+MINUTE(E218),INFOS!$B$2)/60&lt;INFOS!$B$5,AND(INFOS!$C$5&gt;0,FLOOR(HOUR(E218)*60+MINUTE(E218),INFOS!$B$2)/60&gt;=INFOS!$C$5)),"",TIME(,FLOOR(HOUR(E218)*60+MINUTE(E218),INFOS!$B$2),))</f>
        <v>0.41666666666666669</v>
      </c>
      <c r="H218" s="31" t="str">
        <f>IF(ISNA(MATCH(INT(A218),Calcul!$I$3:$I$15,0)),INDEX(INFOS!$B$7:$B$14,WEEKDAY(A218,2)),INFOS!$B$14)</f>
        <v>Jours Ouvrés</v>
      </c>
      <c r="I218" s="28" t="str">
        <f>IF(ROW(A217)&lt;=COUNTA(Sens1!A:A)-6,INFOS!$H$2&amp;" vers "&amp;INFOS!$I$2,INFOS!$H$3&amp;" vers "&amp;INFOS!$I$3)</f>
        <v>A10 vers Rue G. Eiffel</v>
      </c>
    </row>
    <row r="219" spans="1:9" x14ac:dyDescent="0.25">
      <c r="A219" s="5">
        <v>41849.466319444444</v>
      </c>
      <c r="B219" s="28">
        <v>394</v>
      </c>
      <c r="C219" s="28" t="str">
        <f t="shared" si="12"/>
        <v>Mardi</v>
      </c>
      <c r="D219" s="28" t="str">
        <f t="shared" si="13"/>
        <v>29/07</v>
      </c>
      <c r="E219" s="29">
        <f t="shared" si="14"/>
        <v>0.46631944444379769</v>
      </c>
      <c r="F219" s="30">
        <f t="shared" si="15"/>
        <v>4.5601851851851853E-3</v>
      </c>
      <c r="G219" s="31">
        <f>IF(OR(FLOOR(HOUR(E219)*60+MINUTE(E219),INFOS!$B$2)/60&lt;INFOS!$B$5,AND(INFOS!$C$5&gt;0,FLOOR(HOUR(E219)*60+MINUTE(E219),INFOS!$B$2)/60&gt;=INFOS!$C$5)),"",TIME(,FLOOR(HOUR(E219)*60+MINUTE(E219),INFOS!$B$2),))</f>
        <v>0.41666666666666669</v>
      </c>
      <c r="H219" s="31" t="str">
        <f>IF(ISNA(MATCH(INT(A219),Calcul!$I$3:$I$15,0)),INDEX(INFOS!$B$7:$B$14,WEEKDAY(A219,2)),INFOS!$B$14)</f>
        <v>Jours Ouvrés</v>
      </c>
      <c r="I219" s="28" t="str">
        <f>IF(ROW(A218)&lt;=COUNTA(Sens1!A:A)-6,INFOS!$H$2&amp;" vers "&amp;INFOS!$I$2,INFOS!$H$3&amp;" vers "&amp;INFOS!$I$3)</f>
        <v>A10 vers Rue G. Eiffel</v>
      </c>
    </row>
    <row r="220" spans="1:9" x14ac:dyDescent="0.25">
      <c r="A220" s="5">
        <v>41849.470034722224</v>
      </c>
      <c r="B220" s="28">
        <v>393</v>
      </c>
      <c r="C220" s="28" t="str">
        <f t="shared" si="12"/>
        <v>Mardi</v>
      </c>
      <c r="D220" s="28" t="str">
        <f t="shared" si="13"/>
        <v>29/07</v>
      </c>
      <c r="E220" s="29">
        <f t="shared" si="14"/>
        <v>0.47003472222422715</v>
      </c>
      <c r="F220" s="30">
        <f t="shared" si="15"/>
        <v>4.5486111111111109E-3</v>
      </c>
      <c r="G220" s="31">
        <f>IF(OR(FLOOR(HOUR(E220)*60+MINUTE(E220),INFOS!$B$2)/60&lt;INFOS!$B$5,AND(INFOS!$C$5&gt;0,FLOOR(HOUR(E220)*60+MINUTE(E220),INFOS!$B$2)/60&gt;=INFOS!$C$5)),"",TIME(,FLOOR(HOUR(E220)*60+MINUTE(E220),INFOS!$B$2),))</f>
        <v>0.41666666666666669</v>
      </c>
      <c r="H220" s="31" t="str">
        <f>IF(ISNA(MATCH(INT(A220),Calcul!$I$3:$I$15,0)),INDEX(INFOS!$B$7:$B$14,WEEKDAY(A220,2)),INFOS!$B$14)</f>
        <v>Jours Ouvrés</v>
      </c>
      <c r="I220" s="28" t="str">
        <f>IF(ROW(A219)&lt;=COUNTA(Sens1!A:A)-6,INFOS!$H$2&amp;" vers "&amp;INFOS!$I$2,INFOS!$H$3&amp;" vers "&amp;INFOS!$I$3)</f>
        <v>A10 vers Rue G. Eiffel</v>
      </c>
    </row>
    <row r="221" spans="1:9" x14ac:dyDescent="0.25">
      <c r="A221" s="5">
        <v>41849.473599537036</v>
      </c>
      <c r="B221" s="28">
        <v>444</v>
      </c>
      <c r="C221" s="28" t="str">
        <f t="shared" si="12"/>
        <v>Mardi</v>
      </c>
      <c r="D221" s="28" t="str">
        <f t="shared" si="13"/>
        <v>29/07</v>
      </c>
      <c r="E221" s="29">
        <f t="shared" si="14"/>
        <v>0.47359953703562496</v>
      </c>
      <c r="F221" s="30">
        <f t="shared" si="15"/>
        <v>5.138888888888889E-3</v>
      </c>
      <c r="G221" s="31">
        <f>IF(OR(FLOOR(HOUR(E221)*60+MINUTE(E221),INFOS!$B$2)/60&lt;INFOS!$B$5,AND(INFOS!$C$5&gt;0,FLOOR(HOUR(E221)*60+MINUTE(E221),INFOS!$B$2)/60&gt;=INFOS!$C$5)),"",TIME(,FLOOR(HOUR(E221)*60+MINUTE(E221),INFOS!$B$2),))</f>
        <v>0.41666666666666669</v>
      </c>
      <c r="H221" s="31" t="str">
        <f>IF(ISNA(MATCH(INT(A221),Calcul!$I$3:$I$15,0)),INDEX(INFOS!$B$7:$B$14,WEEKDAY(A221,2)),INFOS!$B$14)</f>
        <v>Jours Ouvrés</v>
      </c>
      <c r="I221" s="28" t="str">
        <f>IF(ROW(A220)&lt;=COUNTA(Sens1!A:A)-6,INFOS!$H$2&amp;" vers "&amp;INFOS!$I$2,INFOS!$H$3&amp;" vers "&amp;INFOS!$I$3)</f>
        <v>A10 vers Rue G. Eiffel</v>
      </c>
    </row>
    <row r="222" spans="1:9" x14ac:dyDescent="0.25">
      <c r="A222" s="5">
        <v>41849.477164351854</v>
      </c>
      <c r="B222" s="28">
        <v>512</v>
      </c>
      <c r="C222" s="28" t="str">
        <f t="shared" si="12"/>
        <v>Mardi</v>
      </c>
      <c r="D222" s="28" t="str">
        <f t="shared" si="13"/>
        <v>29/07</v>
      </c>
      <c r="E222" s="29">
        <f t="shared" si="14"/>
        <v>0.47716435185429873</v>
      </c>
      <c r="F222" s="30">
        <f t="shared" si="15"/>
        <v>5.9259259259259256E-3</v>
      </c>
      <c r="G222" s="31">
        <f>IF(OR(FLOOR(HOUR(E222)*60+MINUTE(E222),INFOS!$B$2)/60&lt;INFOS!$B$5,AND(INFOS!$C$5&gt;0,FLOOR(HOUR(E222)*60+MINUTE(E222),INFOS!$B$2)/60&gt;=INFOS!$C$5)),"",TIME(,FLOOR(HOUR(E222)*60+MINUTE(E222),INFOS!$B$2),))</f>
        <v>0.41666666666666669</v>
      </c>
      <c r="H222" s="31" t="str">
        <f>IF(ISNA(MATCH(INT(A222),Calcul!$I$3:$I$15,0)),INDEX(INFOS!$B$7:$B$14,WEEKDAY(A222,2)),INFOS!$B$14)</f>
        <v>Jours Ouvrés</v>
      </c>
      <c r="I222" s="28" t="str">
        <f>IF(ROW(A221)&lt;=COUNTA(Sens1!A:A)-6,INFOS!$H$2&amp;" vers "&amp;INFOS!$I$2,INFOS!$H$3&amp;" vers "&amp;INFOS!$I$3)</f>
        <v>A10 vers Rue G. Eiffel</v>
      </c>
    </row>
    <row r="223" spans="1:9" x14ac:dyDescent="0.25">
      <c r="A223" s="5">
        <v>41849.480717592596</v>
      </c>
      <c r="B223" s="28">
        <v>522</v>
      </c>
      <c r="C223" s="28" t="str">
        <f t="shared" si="12"/>
        <v>Mardi</v>
      </c>
      <c r="D223" s="28" t="str">
        <f t="shared" si="13"/>
        <v>29/07</v>
      </c>
      <c r="E223" s="29">
        <f t="shared" si="14"/>
        <v>0.48071759259619284</v>
      </c>
      <c r="F223" s="30">
        <f t="shared" si="15"/>
        <v>6.0416666666666665E-3</v>
      </c>
      <c r="G223" s="31">
        <f>IF(OR(FLOOR(HOUR(E223)*60+MINUTE(E223),INFOS!$B$2)/60&lt;INFOS!$B$5,AND(INFOS!$C$5&gt;0,FLOOR(HOUR(E223)*60+MINUTE(E223),INFOS!$B$2)/60&gt;=INFOS!$C$5)),"",TIME(,FLOOR(HOUR(E223)*60+MINUTE(E223),INFOS!$B$2),))</f>
        <v>0.41666666666666669</v>
      </c>
      <c r="H223" s="31" t="str">
        <f>IF(ISNA(MATCH(INT(A223),Calcul!$I$3:$I$15,0)),INDEX(INFOS!$B$7:$B$14,WEEKDAY(A223,2)),INFOS!$B$14)</f>
        <v>Jours Ouvrés</v>
      </c>
      <c r="I223" s="28" t="str">
        <f>IF(ROW(A222)&lt;=COUNTA(Sens1!A:A)-6,INFOS!$H$2&amp;" vers "&amp;INFOS!$I$2,INFOS!$H$3&amp;" vers "&amp;INFOS!$I$3)</f>
        <v>A10 vers Rue G. Eiffel</v>
      </c>
    </row>
    <row r="224" spans="1:9" x14ac:dyDescent="0.25">
      <c r="A224" s="5">
        <v>41849.484247685185</v>
      </c>
      <c r="B224" s="28">
        <v>462</v>
      </c>
      <c r="C224" s="28" t="str">
        <f t="shared" si="12"/>
        <v>Mardi</v>
      </c>
      <c r="D224" s="28" t="str">
        <f t="shared" si="13"/>
        <v>29/07</v>
      </c>
      <c r="E224" s="29">
        <f t="shared" si="14"/>
        <v>0.48424768518452765</v>
      </c>
      <c r="F224" s="30">
        <f t="shared" si="15"/>
        <v>5.347222222222222E-3</v>
      </c>
      <c r="G224" s="31">
        <f>IF(OR(FLOOR(HOUR(E224)*60+MINUTE(E224),INFOS!$B$2)/60&lt;INFOS!$B$5,AND(INFOS!$C$5&gt;0,FLOOR(HOUR(E224)*60+MINUTE(E224),INFOS!$B$2)/60&gt;=INFOS!$C$5)),"",TIME(,FLOOR(HOUR(E224)*60+MINUTE(E224),INFOS!$B$2),))</f>
        <v>0.41666666666666669</v>
      </c>
      <c r="H224" s="31" t="str">
        <f>IF(ISNA(MATCH(INT(A224),Calcul!$I$3:$I$15,0)),INDEX(INFOS!$B$7:$B$14,WEEKDAY(A224,2)),INFOS!$B$14)</f>
        <v>Jours Ouvrés</v>
      </c>
      <c r="I224" s="28" t="str">
        <f>IF(ROW(A223)&lt;=COUNTA(Sens1!A:A)-6,INFOS!$H$2&amp;" vers "&amp;INFOS!$I$2,INFOS!$H$3&amp;" vers "&amp;INFOS!$I$3)</f>
        <v>A10 vers Rue G. Eiffel</v>
      </c>
    </row>
    <row r="225" spans="1:9" x14ac:dyDescent="0.25">
      <c r="A225" s="5">
        <v>41849.48773148148</v>
      </c>
      <c r="B225" s="28">
        <v>408</v>
      </c>
      <c r="C225" s="28" t="str">
        <f t="shared" si="12"/>
        <v>Mardi</v>
      </c>
      <c r="D225" s="28" t="str">
        <f t="shared" si="13"/>
        <v>29/07</v>
      </c>
      <c r="E225" s="29">
        <f t="shared" si="14"/>
        <v>0.48773148148029577</v>
      </c>
      <c r="F225" s="30">
        <f t="shared" si="15"/>
        <v>4.7222222222222223E-3</v>
      </c>
      <c r="G225" s="31">
        <f>IF(OR(FLOOR(HOUR(E225)*60+MINUTE(E225),INFOS!$B$2)/60&lt;INFOS!$B$5,AND(INFOS!$C$5&gt;0,FLOOR(HOUR(E225)*60+MINUTE(E225),INFOS!$B$2)/60&gt;=INFOS!$C$5)),"",TIME(,FLOOR(HOUR(E225)*60+MINUTE(E225),INFOS!$B$2),))</f>
        <v>0.41666666666666669</v>
      </c>
      <c r="H225" s="31" t="str">
        <f>IF(ISNA(MATCH(INT(A225),Calcul!$I$3:$I$15,0)),INDEX(INFOS!$B$7:$B$14,WEEKDAY(A225,2)),INFOS!$B$14)</f>
        <v>Jours Ouvrés</v>
      </c>
      <c r="I225" s="28" t="str">
        <f>IF(ROW(A224)&lt;=COUNTA(Sens1!A:A)-6,INFOS!$H$2&amp;" vers "&amp;INFOS!$I$2,INFOS!$H$3&amp;" vers "&amp;INFOS!$I$3)</f>
        <v>A10 vers Rue G. Eiffel</v>
      </c>
    </row>
    <row r="226" spans="1:9" x14ac:dyDescent="0.25">
      <c r="A226" s="5">
        <v>41849.491273148145</v>
      </c>
      <c r="B226" s="28">
        <v>405</v>
      </c>
      <c r="C226" s="28" t="str">
        <f t="shared" si="12"/>
        <v>Mardi</v>
      </c>
      <c r="D226" s="28" t="str">
        <f t="shared" si="13"/>
        <v>29/07</v>
      </c>
      <c r="E226" s="29">
        <f t="shared" si="14"/>
        <v>0.49127314814541023</v>
      </c>
      <c r="F226" s="30">
        <f t="shared" si="15"/>
        <v>4.6874999999999998E-3</v>
      </c>
      <c r="G226" s="31">
        <f>IF(OR(FLOOR(HOUR(E226)*60+MINUTE(E226),INFOS!$B$2)/60&lt;INFOS!$B$5,AND(INFOS!$C$5&gt;0,FLOOR(HOUR(E226)*60+MINUTE(E226),INFOS!$B$2)/60&gt;=INFOS!$C$5)),"",TIME(,FLOOR(HOUR(E226)*60+MINUTE(E226),INFOS!$B$2),))</f>
        <v>0.41666666666666669</v>
      </c>
      <c r="H226" s="31" t="str">
        <f>IF(ISNA(MATCH(INT(A226),Calcul!$I$3:$I$15,0)),INDEX(INFOS!$B$7:$B$14,WEEKDAY(A226,2)),INFOS!$B$14)</f>
        <v>Jours Ouvrés</v>
      </c>
      <c r="I226" s="28" t="str">
        <f>IF(ROW(A225)&lt;=COUNTA(Sens1!A:A)-6,INFOS!$H$2&amp;" vers "&amp;INFOS!$I$2,INFOS!$H$3&amp;" vers "&amp;INFOS!$I$3)</f>
        <v>A10 vers Rue G. Eiffel</v>
      </c>
    </row>
    <row r="227" spans="1:9" x14ac:dyDescent="0.25">
      <c r="A227" s="5">
        <v>41849.494780092595</v>
      </c>
      <c r="B227" s="28">
        <v>467</v>
      </c>
      <c r="C227" s="28" t="str">
        <f t="shared" si="12"/>
        <v>Mardi</v>
      </c>
      <c r="D227" s="28" t="str">
        <f t="shared" si="13"/>
        <v>29/07</v>
      </c>
      <c r="E227" s="29">
        <f t="shared" si="14"/>
        <v>0.49478009259473765</v>
      </c>
      <c r="F227" s="30">
        <f t="shared" si="15"/>
        <v>5.4050925925925924E-3</v>
      </c>
      <c r="G227" s="31">
        <f>IF(OR(FLOOR(HOUR(E227)*60+MINUTE(E227),INFOS!$B$2)/60&lt;INFOS!$B$5,AND(INFOS!$C$5&gt;0,FLOOR(HOUR(E227)*60+MINUTE(E227),INFOS!$B$2)/60&gt;=INFOS!$C$5)),"",TIME(,FLOOR(HOUR(E227)*60+MINUTE(E227),INFOS!$B$2),))</f>
        <v>0.41666666666666669</v>
      </c>
      <c r="H227" s="31" t="str">
        <f>IF(ISNA(MATCH(INT(A227),Calcul!$I$3:$I$15,0)),INDEX(INFOS!$B$7:$B$14,WEEKDAY(A227,2)),INFOS!$B$14)</f>
        <v>Jours Ouvrés</v>
      </c>
      <c r="I227" s="28" t="str">
        <f>IF(ROW(A226)&lt;=COUNTA(Sens1!A:A)-6,INFOS!$H$2&amp;" vers "&amp;INFOS!$I$2,INFOS!$H$3&amp;" vers "&amp;INFOS!$I$3)</f>
        <v>A10 vers Rue G. Eiffel</v>
      </c>
    </row>
    <row r="228" spans="1:9" x14ac:dyDescent="0.25">
      <c r="A228" s="5">
        <v>41849.498414351852</v>
      </c>
      <c r="B228" s="28">
        <v>405</v>
      </c>
      <c r="C228" s="28" t="str">
        <f t="shared" si="12"/>
        <v>Mardi</v>
      </c>
      <c r="D228" s="28" t="str">
        <f t="shared" si="13"/>
        <v>29/07</v>
      </c>
      <c r="E228" s="29">
        <f t="shared" si="14"/>
        <v>0.49841435185226146</v>
      </c>
      <c r="F228" s="30">
        <f t="shared" si="15"/>
        <v>4.6874999999999998E-3</v>
      </c>
      <c r="G228" s="31">
        <f>IF(OR(FLOOR(HOUR(E228)*60+MINUTE(E228),INFOS!$B$2)/60&lt;INFOS!$B$5,AND(INFOS!$C$5&gt;0,FLOOR(HOUR(E228)*60+MINUTE(E228),INFOS!$B$2)/60&gt;=INFOS!$C$5)),"",TIME(,FLOOR(HOUR(E228)*60+MINUTE(E228),INFOS!$B$2),))</f>
        <v>0.41666666666666669</v>
      </c>
      <c r="H228" s="31" t="str">
        <f>IF(ISNA(MATCH(INT(A228),Calcul!$I$3:$I$15,0)),INDEX(INFOS!$B$7:$B$14,WEEKDAY(A228,2)),INFOS!$B$14)</f>
        <v>Jours Ouvrés</v>
      </c>
      <c r="I228" s="28" t="str">
        <f>IF(ROW(A227)&lt;=COUNTA(Sens1!A:A)-6,INFOS!$H$2&amp;" vers "&amp;INFOS!$I$2,INFOS!$H$3&amp;" vers "&amp;INFOS!$I$3)</f>
        <v>A10 vers Rue G. Eiffel</v>
      </c>
    </row>
    <row r="229" spans="1:9" x14ac:dyDescent="0.25">
      <c r="A229" s="5">
        <v>41849.502245370371</v>
      </c>
      <c r="B229" s="28">
        <v>384</v>
      </c>
      <c r="C229" s="28" t="str">
        <f t="shared" si="12"/>
        <v>Mardi</v>
      </c>
      <c r="D229" s="28" t="str">
        <f t="shared" si="13"/>
        <v>29/07</v>
      </c>
      <c r="E229" s="29">
        <f t="shared" si="14"/>
        <v>0.50224537037138361</v>
      </c>
      <c r="F229" s="30">
        <f t="shared" si="15"/>
        <v>4.4444444444444444E-3</v>
      </c>
      <c r="G229" s="31">
        <f>IF(OR(FLOOR(HOUR(E229)*60+MINUTE(E229),INFOS!$B$2)/60&lt;INFOS!$B$5,AND(INFOS!$C$5&gt;0,FLOOR(HOUR(E229)*60+MINUTE(E229),INFOS!$B$2)/60&gt;=INFOS!$C$5)),"",TIME(,FLOOR(HOUR(E229)*60+MINUTE(E229),INFOS!$B$2),))</f>
        <v>0.5</v>
      </c>
      <c r="H229" s="31" t="str">
        <f>IF(ISNA(MATCH(INT(A229),Calcul!$I$3:$I$15,0)),INDEX(INFOS!$B$7:$B$14,WEEKDAY(A229,2)),INFOS!$B$14)</f>
        <v>Jours Ouvrés</v>
      </c>
      <c r="I229" s="28" t="str">
        <f>IF(ROW(A228)&lt;=COUNTA(Sens1!A:A)-6,INFOS!$H$2&amp;" vers "&amp;INFOS!$I$2,INFOS!$H$3&amp;" vers "&amp;INFOS!$I$3)</f>
        <v>A10 vers Rue G. Eiffel</v>
      </c>
    </row>
    <row r="230" spans="1:9" x14ac:dyDescent="0.25">
      <c r="A230" s="5">
        <v>41849.505810185183</v>
      </c>
      <c r="B230" s="28">
        <v>390</v>
      </c>
      <c r="C230" s="28" t="str">
        <f t="shared" si="12"/>
        <v>Mardi</v>
      </c>
      <c r="D230" s="28" t="str">
        <f t="shared" si="13"/>
        <v>29/07</v>
      </c>
      <c r="E230" s="29">
        <f t="shared" si="14"/>
        <v>0.50581018518278142</v>
      </c>
      <c r="F230" s="30">
        <f t="shared" si="15"/>
        <v>4.5138888888888893E-3</v>
      </c>
      <c r="G230" s="31">
        <f>IF(OR(FLOOR(HOUR(E230)*60+MINUTE(E230),INFOS!$B$2)/60&lt;INFOS!$B$5,AND(INFOS!$C$5&gt;0,FLOOR(HOUR(E230)*60+MINUTE(E230),INFOS!$B$2)/60&gt;=INFOS!$C$5)),"",TIME(,FLOOR(HOUR(E230)*60+MINUTE(E230),INFOS!$B$2),))</f>
        <v>0.5</v>
      </c>
      <c r="H230" s="31" t="str">
        <f>IF(ISNA(MATCH(INT(A230),Calcul!$I$3:$I$15,0)),INDEX(INFOS!$B$7:$B$14,WEEKDAY(A230,2)),INFOS!$B$14)</f>
        <v>Jours Ouvrés</v>
      </c>
      <c r="I230" s="28" t="str">
        <f>IF(ROW(A229)&lt;=COUNTA(Sens1!A:A)-6,INFOS!$H$2&amp;" vers "&amp;INFOS!$I$2,INFOS!$H$3&amp;" vers "&amp;INFOS!$I$3)</f>
        <v>A10 vers Rue G. Eiffel</v>
      </c>
    </row>
    <row r="231" spans="1:9" x14ac:dyDescent="0.25">
      <c r="A231" s="5">
        <v>41849.509363425925</v>
      </c>
      <c r="B231" s="28">
        <v>367</v>
      </c>
      <c r="C231" s="28" t="str">
        <f t="shared" si="12"/>
        <v>Mardi</v>
      </c>
      <c r="D231" s="28" t="str">
        <f t="shared" si="13"/>
        <v>29/07</v>
      </c>
      <c r="E231" s="29">
        <f t="shared" si="14"/>
        <v>0.50936342592467554</v>
      </c>
      <c r="F231" s="30">
        <f t="shared" si="15"/>
        <v>4.2476851851851851E-3</v>
      </c>
      <c r="G231" s="31">
        <f>IF(OR(FLOOR(HOUR(E231)*60+MINUTE(E231),INFOS!$B$2)/60&lt;INFOS!$B$5,AND(INFOS!$C$5&gt;0,FLOOR(HOUR(E231)*60+MINUTE(E231),INFOS!$B$2)/60&gt;=INFOS!$C$5)),"",TIME(,FLOOR(HOUR(E231)*60+MINUTE(E231),INFOS!$B$2),))</f>
        <v>0.5</v>
      </c>
      <c r="H231" s="31" t="str">
        <f>IF(ISNA(MATCH(INT(A231),Calcul!$I$3:$I$15,0)),INDEX(INFOS!$B$7:$B$14,WEEKDAY(A231,2)),INFOS!$B$14)</f>
        <v>Jours Ouvrés</v>
      </c>
      <c r="I231" s="28" t="str">
        <f>IF(ROW(A230)&lt;=COUNTA(Sens1!A:A)-6,INFOS!$H$2&amp;" vers "&amp;INFOS!$I$2,INFOS!$H$3&amp;" vers "&amp;INFOS!$I$3)</f>
        <v>A10 vers Rue G. Eiffel</v>
      </c>
    </row>
    <row r="232" spans="1:9" x14ac:dyDescent="0.25">
      <c r="A232" s="5">
        <v>41849.512835648151</v>
      </c>
      <c r="B232" s="28">
        <v>329</v>
      </c>
      <c r="C232" s="28" t="str">
        <f t="shared" si="12"/>
        <v>Mardi</v>
      </c>
      <c r="D232" s="28" t="str">
        <f t="shared" si="13"/>
        <v>29/07</v>
      </c>
      <c r="E232" s="29">
        <f t="shared" si="14"/>
        <v>0.51283564815093996</v>
      </c>
      <c r="F232" s="30">
        <f t="shared" si="15"/>
        <v>3.8078703703703707E-3</v>
      </c>
      <c r="G232" s="31">
        <f>IF(OR(FLOOR(HOUR(E232)*60+MINUTE(E232),INFOS!$B$2)/60&lt;INFOS!$B$5,AND(INFOS!$C$5&gt;0,FLOOR(HOUR(E232)*60+MINUTE(E232),INFOS!$B$2)/60&gt;=INFOS!$C$5)),"",TIME(,FLOOR(HOUR(E232)*60+MINUTE(E232),INFOS!$B$2),))</f>
        <v>0.5</v>
      </c>
      <c r="H232" s="31" t="str">
        <f>IF(ISNA(MATCH(INT(A232),Calcul!$I$3:$I$15,0)),INDEX(INFOS!$B$7:$B$14,WEEKDAY(A232,2)),INFOS!$B$14)</f>
        <v>Jours Ouvrés</v>
      </c>
      <c r="I232" s="28" t="str">
        <f>IF(ROW(A231)&lt;=COUNTA(Sens1!A:A)-6,INFOS!$H$2&amp;" vers "&amp;INFOS!$I$2,INFOS!$H$3&amp;" vers "&amp;INFOS!$I$3)</f>
        <v>A10 vers Rue G. Eiffel</v>
      </c>
    </row>
    <row r="233" spans="1:9" x14ac:dyDescent="0.25">
      <c r="A233" s="5">
        <v>41849.51635416667</v>
      </c>
      <c r="B233" s="28">
        <v>358</v>
      </c>
      <c r="C233" s="28" t="str">
        <f t="shared" si="12"/>
        <v>Mardi</v>
      </c>
      <c r="D233" s="28" t="str">
        <f t="shared" si="13"/>
        <v>29/07</v>
      </c>
      <c r="E233" s="29">
        <f t="shared" si="14"/>
        <v>0.51635416666977108</v>
      </c>
      <c r="F233" s="30">
        <f t="shared" si="15"/>
        <v>4.1435185185185186E-3</v>
      </c>
      <c r="G233" s="31">
        <f>IF(OR(FLOOR(HOUR(E233)*60+MINUTE(E233),INFOS!$B$2)/60&lt;INFOS!$B$5,AND(INFOS!$C$5&gt;0,FLOOR(HOUR(E233)*60+MINUTE(E233),INFOS!$B$2)/60&gt;=INFOS!$C$5)),"",TIME(,FLOOR(HOUR(E233)*60+MINUTE(E233),INFOS!$B$2),))</f>
        <v>0.5</v>
      </c>
      <c r="H233" s="31" t="str">
        <f>IF(ISNA(MATCH(INT(A233),Calcul!$I$3:$I$15,0)),INDEX(INFOS!$B$7:$B$14,WEEKDAY(A233,2)),INFOS!$B$14)</f>
        <v>Jours Ouvrés</v>
      </c>
      <c r="I233" s="28" t="str">
        <f>IF(ROW(A232)&lt;=COUNTA(Sens1!A:A)-6,INFOS!$H$2&amp;" vers "&amp;INFOS!$I$2,INFOS!$H$3&amp;" vers "&amp;INFOS!$I$3)</f>
        <v>A10 vers Rue G. Eiffel</v>
      </c>
    </row>
    <row r="234" spans="1:9" x14ac:dyDescent="0.25">
      <c r="A234" s="5">
        <v>41849.519837962966</v>
      </c>
      <c r="B234" s="28">
        <v>378</v>
      </c>
      <c r="C234" s="28" t="str">
        <f t="shared" si="12"/>
        <v>Mardi</v>
      </c>
      <c r="D234" s="28" t="str">
        <f t="shared" si="13"/>
        <v>29/07</v>
      </c>
      <c r="E234" s="29">
        <f t="shared" si="14"/>
        <v>0.51983796296553919</v>
      </c>
      <c r="F234" s="30">
        <f t="shared" si="15"/>
        <v>4.3749999999999995E-3</v>
      </c>
      <c r="G234" s="31">
        <f>IF(OR(FLOOR(HOUR(E234)*60+MINUTE(E234),INFOS!$B$2)/60&lt;INFOS!$B$5,AND(INFOS!$C$5&gt;0,FLOOR(HOUR(E234)*60+MINUTE(E234),INFOS!$B$2)/60&gt;=INFOS!$C$5)),"",TIME(,FLOOR(HOUR(E234)*60+MINUTE(E234),INFOS!$B$2),))</f>
        <v>0.5</v>
      </c>
      <c r="H234" s="31" t="str">
        <f>IF(ISNA(MATCH(INT(A234),Calcul!$I$3:$I$15,0)),INDEX(INFOS!$B$7:$B$14,WEEKDAY(A234,2)),INFOS!$B$14)</f>
        <v>Jours Ouvrés</v>
      </c>
      <c r="I234" s="28" t="str">
        <f>IF(ROW(A233)&lt;=COUNTA(Sens1!A:A)-6,INFOS!$H$2&amp;" vers "&amp;INFOS!$I$2,INFOS!$H$3&amp;" vers "&amp;INFOS!$I$3)</f>
        <v>A10 vers Rue G. Eiffel</v>
      </c>
    </row>
    <row r="235" spans="1:9" x14ac:dyDescent="0.25">
      <c r="A235" s="5">
        <v>41849.523425925923</v>
      </c>
      <c r="B235" s="28">
        <v>373</v>
      </c>
      <c r="C235" s="28" t="str">
        <f t="shared" si="12"/>
        <v>Mardi</v>
      </c>
      <c r="D235" s="28" t="str">
        <f t="shared" si="13"/>
        <v>29/07</v>
      </c>
      <c r="E235" s="29">
        <f t="shared" si="14"/>
        <v>0.52342592592322035</v>
      </c>
      <c r="F235" s="30">
        <f t="shared" si="15"/>
        <v>4.31712962962963E-3</v>
      </c>
      <c r="G235" s="31">
        <f>IF(OR(FLOOR(HOUR(E235)*60+MINUTE(E235),INFOS!$B$2)/60&lt;INFOS!$B$5,AND(INFOS!$C$5&gt;0,FLOOR(HOUR(E235)*60+MINUTE(E235),INFOS!$B$2)/60&gt;=INFOS!$C$5)),"",TIME(,FLOOR(HOUR(E235)*60+MINUTE(E235),INFOS!$B$2),))</f>
        <v>0.5</v>
      </c>
      <c r="H235" s="31" t="str">
        <f>IF(ISNA(MATCH(INT(A235),Calcul!$I$3:$I$15,0)),INDEX(INFOS!$B$7:$B$14,WEEKDAY(A235,2)),INFOS!$B$14)</f>
        <v>Jours Ouvrés</v>
      </c>
      <c r="I235" s="28" t="str">
        <f>IF(ROW(A234)&lt;=COUNTA(Sens1!A:A)-6,INFOS!$H$2&amp;" vers "&amp;INFOS!$I$2,INFOS!$H$3&amp;" vers "&amp;INFOS!$I$3)</f>
        <v>A10 vers Rue G. Eiffel</v>
      </c>
    </row>
    <row r="236" spans="1:9" x14ac:dyDescent="0.25">
      <c r="A236" s="5">
        <v>41849.526979166665</v>
      </c>
      <c r="B236" s="28">
        <v>373</v>
      </c>
      <c r="C236" s="28" t="str">
        <f t="shared" si="12"/>
        <v>Mardi</v>
      </c>
      <c r="D236" s="28" t="str">
        <f t="shared" si="13"/>
        <v>29/07</v>
      </c>
      <c r="E236" s="29">
        <f t="shared" si="14"/>
        <v>0.52697916666511446</v>
      </c>
      <c r="F236" s="30">
        <f t="shared" si="15"/>
        <v>4.31712962962963E-3</v>
      </c>
      <c r="G236" s="31">
        <f>IF(OR(FLOOR(HOUR(E236)*60+MINUTE(E236),INFOS!$B$2)/60&lt;INFOS!$B$5,AND(INFOS!$C$5&gt;0,FLOOR(HOUR(E236)*60+MINUTE(E236),INFOS!$B$2)/60&gt;=INFOS!$C$5)),"",TIME(,FLOOR(HOUR(E236)*60+MINUTE(E236),INFOS!$B$2),))</f>
        <v>0.5</v>
      </c>
      <c r="H236" s="31" t="str">
        <f>IF(ISNA(MATCH(INT(A236),Calcul!$I$3:$I$15,0)),INDEX(INFOS!$B$7:$B$14,WEEKDAY(A236,2)),INFOS!$B$14)</f>
        <v>Jours Ouvrés</v>
      </c>
      <c r="I236" s="28" t="str">
        <f>IF(ROW(A235)&lt;=COUNTA(Sens1!A:A)-6,INFOS!$H$2&amp;" vers "&amp;INFOS!$I$2,INFOS!$H$3&amp;" vers "&amp;INFOS!$I$3)</f>
        <v>A10 vers Rue G. Eiffel</v>
      </c>
    </row>
    <row r="237" spans="1:9" x14ac:dyDescent="0.25">
      <c r="A237" s="5">
        <v>41849.530590277776</v>
      </c>
      <c r="B237" s="28">
        <v>335</v>
      </c>
      <c r="C237" s="28" t="str">
        <f t="shared" si="12"/>
        <v>Mardi</v>
      </c>
      <c r="D237" s="28" t="str">
        <f t="shared" si="13"/>
        <v>29/07</v>
      </c>
      <c r="E237" s="29">
        <f t="shared" si="14"/>
        <v>0.53059027777635492</v>
      </c>
      <c r="F237" s="30">
        <f t="shared" si="15"/>
        <v>3.8773148148148143E-3</v>
      </c>
      <c r="G237" s="31">
        <f>IF(OR(FLOOR(HOUR(E237)*60+MINUTE(E237),INFOS!$B$2)/60&lt;INFOS!$B$5,AND(INFOS!$C$5&gt;0,FLOOR(HOUR(E237)*60+MINUTE(E237),INFOS!$B$2)/60&gt;=INFOS!$C$5)),"",TIME(,FLOOR(HOUR(E237)*60+MINUTE(E237),INFOS!$B$2),))</f>
        <v>0.5</v>
      </c>
      <c r="H237" s="31" t="str">
        <f>IF(ISNA(MATCH(INT(A237),Calcul!$I$3:$I$15,0)),INDEX(INFOS!$B$7:$B$14,WEEKDAY(A237,2)),INFOS!$B$14)</f>
        <v>Jours Ouvrés</v>
      </c>
      <c r="I237" s="28" t="str">
        <f>IF(ROW(A236)&lt;=COUNTA(Sens1!A:A)-6,INFOS!$H$2&amp;" vers "&amp;INFOS!$I$2,INFOS!$H$3&amp;" vers "&amp;INFOS!$I$3)</f>
        <v>A10 vers Rue G. Eiffel</v>
      </c>
    </row>
    <row r="238" spans="1:9" x14ac:dyDescent="0.25">
      <c r="A238" s="5">
        <v>41849.534143518518</v>
      </c>
      <c r="B238" s="28">
        <v>317</v>
      </c>
      <c r="C238" s="28" t="str">
        <f t="shared" si="12"/>
        <v>Mardi</v>
      </c>
      <c r="D238" s="28" t="str">
        <f t="shared" si="13"/>
        <v>29/07</v>
      </c>
      <c r="E238" s="29">
        <f t="shared" si="14"/>
        <v>0.53414351851824904</v>
      </c>
      <c r="F238" s="30">
        <f t="shared" si="15"/>
        <v>3.6689814814814814E-3</v>
      </c>
      <c r="G238" s="31">
        <f>IF(OR(FLOOR(HOUR(E238)*60+MINUTE(E238),INFOS!$B$2)/60&lt;INFOS!$B$5,AND(INFOS!$C$5&gt;0,FLOOR(HOUR(E238)*60+MINUTE(E238),INFOS!$B$2)/60&gt;=INFOS!$C$5)),"",TIME(,FLOOR(HOUR(E238)*60+MINUTE(E238),INFOS!$B$2),))</f>
        <v>0.5</v>
      </c>
      <c r="H238" s="31" t="str">
        <f>IF(ISNA(MATCH(INT(A238),Calcul!$I$3:$I$15,0)),INDEX(INFOS!$B$7:$B$14,WEEKDAY(A238,2)),INFOS!$B$14)</f>
        <v>Jours Ouvrés</v>
      </c>
      <c r="I238" s="28" t="str">
        <f>IF(ROW(A237)&lt;=COUNTA(Sens1!A:A)-6,INFOS!$H$2&amp;" vers "&amp;INFOS!$I$2,INFOS!$H$3&amp;" vers "&amp;INFOS!$I$3)</f>
        <v>A10 vers Rue G. Eiffel</v>
      </c>
    </row>
    <row r="239" spans="1:9" x14ac:dyDescent="0.25">
      <c r="A239" s="5">
        <v>41849.537685185183</v>
      </c>
      <c r="B239" s="28">
        <v>327</v>
      </c>
      <c r="C239" s="28" t="str">
        <f t="shared" si="12"/>
        <v>Mardi</v>
      </c>
      <c r="D239" s="28" t="str">
        <f t="shared" si="13"/>
        <v>29/07</v>
      </c>
      <c r="E239" s="29">
        <f t="shared" si="14"/>
        <v>0.5376851851833635</v>
      </c>
      <c r="F239" s="30">
        <f t="shared" si="15"/>
        <v>3.7847222222222223E-3</v>
      </c>
      <c r="G239" s="31">
        <f>IF(OR(FLOOR(HOUR(E239)*60+MINUTE(E239),INFOS!$B$2)/60&lt;INFOS!$B$5,AND(INFOS!$C$5&gt;0,FLOOR(HOUR(E239)*60+MINUTE(E239),INFOS!$B$2)/60&gt;=INFOS!$C$5)),"",TIME(,FLOOR(HOUR(E239)*60+MINUTE(E239),INFOS!$B$2),))</f>
        <v>0.5</v>
      </c>
      <c r="H239" s="31" t="str">
        <f>IF(ISNA(MATCH(INT(A239),Calcul!$I$3:$I$15,0)),INDEX(INFOS!$B$7:$B$14,WEEKDAY(A239,2)),INFOS!$B$14)</f>
        <v>Jours Ouvrés</v>
      </c>
      <c r="I239" s="28" t="str">
        <f>IF(ROW(A238)&lt;=COUNTA(Sens1!A:A)-6,INFOS!$H$2&amp;" vers "&amp;INFOS!$I$2,INFOS!$H$3&amp;" vers "&amp;INFOS!$I$3)</f>
        <v>A10 vers Rue G. Eiffel</v>
      </c>
    </row>
    <row r="240" spans="1:9" x14ac:dyDescent="0.25">
      <c r="A240" s="5">
        <v>41849.541250000002</v>
      </c>
      <c r="B240" s="28">
        <v>346</v>
      </c>
      <c r="C240" s="28" t="str">
        <f t="shared" si="12"/>
        <v>Mardi</v>
      </c>
      <c r="D240" s="28" t="str">
        <f t="shared" si="13"/>
        <v>29/07</v>
      </c>
      <c r="E240" s="29">
        <f t="shared" si="14"/>
        <v>0.54125000000203727</v>
      </c>
      <c r="F240" s="30">
        <f t="shared" si="15"/>
        <v>4.0046296296296297E-3</v>
      </c>
      <c r="G240" s="31">
        <f>IF(OR(FLOOR(HOUR(E240)*60+MINUTE(E240),INFOS!$B$2)/60&lt;INFOS!$B$5,AND(INFOS!$C$5&gt;0,FLOOR(HOUR(E240)*60+MINUTE(E240),INFOS!$B$2)/60&gt;=INFOS!$C$5)),"",TIME(,FLOOR(HOUR(E240)*60+MINUTE(E240),INFOS!$B$2),))</f>
        <v>0.5</v>
      </c>
      <c r="H240" s="31" t="str">
        <f>IF(ISNA(MATCH(INT(A240),Calcul!$I$3:$I$15,0)),INDEX(INFOS!$B$7:$B$14,WEEKDAY(A240,2)),INFOS!$B$14)</f>
        <v>Jours Ouvrés</v>
      </c>
      <c r="I240" s="28" t="str">
        <f>IF(ROW(A239)&lt;=COUNTA(Sens1!A:A)-6,INFOS!$H$2&amp;" vers "&amp;INFOS!$I$2,INFOS!$H$3&amp;" vers "&amp;INFOS!$I$3)</f>
        <v>A10 vers Rue G. Eiffel</v>
      </c>
    </row>
    <row r="241" spans="1:9" x14ac:dyDescent="0.25">
      <c r="A241" s="5">
        <v>41849.544733796298</v>
      </c>
      <c r="B241" s="28">
        <v>447</v>
      </c>
      <c r="C241" s="28" t="str">
        <f t="shared" si="12"/>
        <v>Mardi</v>
      </c>
      <c r="D241" s="28" t="str">
        <f t="shared" si="13"/>
        <v>29/07</v>
      </c>
      <c r="E241" s="29">
        <f t="shared" si="14"/>
        <v>0.54473379629780538</v>
      </c>
      <c r="F241" s="30">
        <f t="shared" si="15"/>
        <v>5.1736111111111115E-3</v>
      </c>
      <c r="G241" s="31">
        <f>IF(OR(FLOOR(HOUR(E241)*60+MINUTE(E241),INFOS!$B$2)/60&lt;INFOS!$B$5,AND(INFOS!$C$5&gt;0,FLOOR(HOUR(E241)*60+MINUTE(E241),INFOS!$B$2)/60&gt;=INFOS!$C$5)),"",TIME(,FLOOR(HOUR(E241)*60+MINUTE(E241),INFOS!$B$2),))</f>
        <v>0.5</v>
      </c>
      <c r="H241" s="31" t="str">
        <f>IF(ISNA(MATCH(INT(A241),Calcul!$I$3:$I$15,0)),INDEX(INFOS!$B$7:$B$14,WEEKDAY(A241,2)),INFOS!$B$14)</f>
        <v>Jours Ouvrés</v>
      </c>
      <c r="I241" s="28" t="str">
        <f>IF(ROW(A240)&lt;=COUNTA(Sens1!A:A)-6,INFOS!$H$2&amp;" vers "&amp;INFOS!$I$2,INFOS!$H$3&amp;" vers "&amp;INFOS!$I$3)</f>
        <v>A10 vers Rue G. Eiffel</v>
      </c>
    </row>
    <row r="242" spans="1:9" x14ac:dyDescent="0.25">
      <c r="A242" s="5">
        <v>41849.548310185186</v>
      </c>
      <c r="B242" s="28">
        <v>365</v>
      </c>
      <c r="C242" s="28" t="str">
        <f t="shared" si="12"/>
        <v>Mardi</v>
      </c>
      <c r="D242" s="28" t="str">
        <f t="shared" si="13"/>
        <v>29/07</v>
      </c>
      <c r="E242" s="29">
        <f t="shared" si="14"/>
        <v>0.54831018518598285</v>
      </c>
      <c r="F242" s="30">
        <f t="shared" si="15"/>
        <v>4.2245370370370371E-3</v>
      </c>
      <c r="G242" s="31">
        <f>IF(OR(FLOOR(HOUR(E242)*60+MINUTE(E242),INFOS!$B$2)/60&lt;INFOS!$B$5,AND(INFOS!$C$5&gt;0,FLOOR(HOUR(E242)*60+MINUTE(E242),INFOS!$B$2)/60&gt;=INFOS!$C$5)),"",TIME(,FLOOR(HOUR(E242)*60+MINUTE(E242),INFOS!$B$2),))</f>
        <v>0.5</v>
      </c>
      <c r="H242" s="31" t="str">
        <f>IF(ISNA(MATCH(INT(A242),Calcul!$I$3:$I$15,0)),INDEX(INFOS!$B$7:$B$14,WEEKDAY(A242,2)),INFOS!$B$14)</f>
        <v>Jours Ouvrés</v>
      </c>
      <c r="I242" s="28" t="str">
        <f>IF(ROW(A241)&lt;=COUNTA(Sens1!A:A)-6,INFOS!$H$2&amp;" vers "&amp;INFOS!$I$2,INFOS!$H$3&amp;" vers "&amp;INFOS!$I$3)</f>
        <v>A10 vers Rue G. Eiffel</v>
      </c>
    </row>
    <row r="243" spans="1:9" x14ac:dyDescent="0.25">
      <c r="A243" s="5">
        <v>41849.551898148151</v>
      </c>
      <c r="B243" s="28">
        <v>379</v>
      </c>
      <c r="C243" s="28" t="str">
        <f t="shared" si="12"/>
        <v>Mardi</v>
      </c>
      <c r="D243" s="28" t="str">
        <f t="shared" si="13"/>
        <v>29/07</v>
      </c>
      <c r="E243" s="29">
        <f t="shared" si="14"/>
        <v>0.55189814815093996</v>
      </c>
      <c r="F243" s="30">
        <f t="shared" si="15"/>
        <v>4.386574074074074E-3</v>
      </c>
      <c r="G243" s="31">
        <f>IF(OR(FLOOR(HOUR(E243)*60+MINUTE(E243),INFOS!$B$2)/60&lt;INFOS!$B$5,AND(INFOS!$C$5&gt;0,FLOOR(HOUR(E243)*60+MINUTE(E243),INFOS!$B$2)/60&gt;=INFOS!$C$5)),"",TIME(,FLOOR(HOUR(E243)*60+MINUTE(E243),INFOS!$B$2),))</f>
        <v>0.5</v>
      </c>
      <c r="H243" s="31" t="str">
        <f>IF(ISNA(MATCH(INT(A243),Calcul!$I$3:$I$15,0)),INDEX(INFOS!$B$7:$B$14,WEEKDAY(A243,2)),INFOS!$B$14)</f>
        <v>Jours Ouvrés</v>
      </c>
      <c r="I243" s="28" t="str">
        <f>IF(ROW(A242)&lt;=COUNTA(Sens1!A:A)-6,INFOS!$H$2&amp;" vers "&amp;INFOS!$I$2,INFOS!$H$3&amp;" vers "&amp;INFOS!$I$3)</f>
        <v>A10 vers Rue G. Eiffel</v>
      </c>
    </row>
    <row r="244" spans="1:9" x14ac:dyDescent="0.25">
      <c r="A244" s="5">
        <v>41849.555567129632</v>
      </c>
      <c r="B244" s="28">
        <v>399</v>
      </c>
      <c r="C244" s="28" t="str">
        <f t="shared" si="12"/>
        <v>Mardi</v>
      </c>
      <c r="D244" s="28" t="str">
        <f t="shared" si="13"/>
        <v>29/07</v>
      </c>
      <c r="E244" s="29">
        <f t="shared" si="14"/>
        <v>0.55556712963152677</v>
      </c>
      <c r="F244" s="30">
        <f t="shared" si="15"/>
        <v>4.6180555555555558E-3</v>
      </c>
      <c r="G244" s="31">
        <f>IF(OR(FLOOR(HOUR(E244)*60+MINUTE(E244),INFOS!$B$2)/60&lt;INFOS!$B$5,AND(INFOS!$C$5&gt;0,FLOOR(HOUR(E244)*60+MINUTE(E244),INFOS!$B$2)/60&gt;=INFOS!$C$5)),"",TIME(,FLOOR(HOUR(E244)*60+MINUTE(E244),INFOS!$B$2),))</f>
        <v>0.5</v>
      </c>
      <c r="H244" s="31" t="str">
        <f>IF(ISNA(MATCH(INT(A244),Calcul!$I$3:$I$15,0)),INDEX(INFOS!$B$7:$B$14,WEEKDAY(A244,2)),INFOS!$B$14)</f>
        <v>Jours Ouvrés</v>
      </c>
      <c r="I244" s="28" t="str">
        <f>IF(ROW(A243)&lt;=COUNTA(Sens1!A:A)-6,INFOS!$H$2&amp;" vers "&amp;INFOS!$I$2,INFOS!$H$3&amp;" vers "&amp;INFOS!$I$3)</f>
        <v>A10 vers Rue G. Eiffel</v>
      </c>
    </row>
    <row r="245" spans="1:9" x14ac:dyDescent="0.25">
      <c r="A245" s="5">
        <v>41849.559236111112</v>
      </c>
      <c r="B245" s="28">
        <v>414</v>
      </c>
      <c r="C245" s="28" t="str">
        <f t="shared" si="12"/>
        <v>Mardi</v>
      </c>
      <c r="D245" s="28" t="str">
        <f t="shared" si="13"/>
        <v>29/07</v>
      </c>
      <c r="E245" s="29">
        <f t="shared" si="14"/>
        <v>0.55923611111211358</v>
      </c>
      <c r="F245" s="30">
        <f t="shared" si="15"/>
        <v>4.7916666666666672E-3</v>
      </c>
      <c r="G245" s="31">
        <f>IF(OR(FLOOR(HOUR(E245)*60+MINUTE(E245),INFOS!$B$2)/60&lt;INFOS!$B$5,AND(INFOS!$C$5&gt;0,FLOOR(HOUR(E245)*60+MINUTE(E245),INFOS!$B$2)/60&gt;=INFOS!$C$5)),"",TIME(,FLOOR(HOUR(E245)*60+MINUTE(E245),INFOS!$B$2),))</f>
        <v>0.5</v>
      </c>
      <c r="H245" s="31" t="str">
        <f>IF(ISNA(MATCH(INT(A245),Calcul!$I$3:$I$15,0)),INDEX(INFOS!$B$7:$B$14,WEEKDAY(A245,2)),INFOS!$B$14)</f>
        <v>Jours Ouvrés</v>
      </c>
      <c r="I245" s="28" t="str">
        <f>IF(ROW(A244)&lt;=COUNTA(Sens1!A:A)-6,INFOS!$H$2&amp;" vers "&amp;INFOS!$I$2,INFOS!$H$3&amp;" vers "&amp;INFOS!$I$3)</f>
        <v>A10 vers Rue G. Eiffel</v>
      </c>
    </row>
    <row r="246" spans="1:9" x14ac:dyDescent="0.25">
      <c r="A246" s="5">
        <v>41849.5628125</v>
      </c>
      <c r="B246" s="28">
        <v>635</v>
      </c>
      <c r="C246" s="28" t="str">
        <f t="shared" si="12"/>
        <v>Mardi</v>
      </c>
      <c r="D246" s="28" t="str">
        <f t="shared" si="13"/>
        <v>29/07</v>
      </c>
      <c r="E246" s="29">
        <f t="shared" si="14"/>
        <v>0.56281250000029104</v>
      </c>
      <c r="F246" s="30">
        <f t="shared" si="15"/>
        <v>7.3495370370370372E-3</v>
      </c>
      <c r="G246" s="31">
        <f>IF(OR(FLOOR(HOUR(E246)*60+MINUTE(E246),INFOS!$B$2)/60&lt;INFOS!$B$5,AND(INFOS!$C$5&gt;0,FLOOR(HOUR(E246)*60+MINUTE(E246),INFOS!$B$2)/60&gt;=INFOS!$C$5)),"",TIME(,FLOOR(HOUR(E246)*60+MINUTE(E246),INFOS!$B$2),))</f>
        <v>0.5</v>
      </c>
      <c r="H246" s="31" t="str">
        <f>IF(ISNA(MATCH(INT(A246),Calcul!$I$3:$I$15,0)),INDEX(INFOS!$B$7:$B$14,WEEKDAY(A246,2)),INFOS!$B$14)</f>
        <v>Jours Ouvrés</v>
      </c>
      <c r="I246" s="28" t="str">
        <f>IF(ROW(A245)&lt;=COUNTA(Sens1!A:A)-6,INFOS!$H$2&amp;" vers "&amp;INFOS!$I$2,INFOS!$H$3&amp;" vers "&amp;INFOS!$I$3)</f>
        <v>A10 vers Rue G. Eiffel</v>
      </c>
    </row>
    <row r="247" spans="1:9" x14ac:dyDescent="0.25">
      <c r="A247" s="5">
        <v>41849.566354166665</v>
      </c>
      <c r="B247" s="28">
        <v>358</v>
      </c>
      <c r="C247" s="28" t="str">
        <f t="shared" si="12"/>
        <v>Mardi</v>
      </c>
      <c r="D247" s="28" t="str">
        <f t="shared" si="13"/>
        <v>29/07</v>
      </c>
      <c r="E247" s="29">
        <f t="shared" si="14"/>
        <v>0.5663541666654055</v>
      </c>
      <c r="F247" s="30">
        <f t="shared" si="15"/>
        <v>4.1435185185185186E-3</v>
      </c>
      <c r="G247" s="31">
        <f>IF(OR(FLOOR(HOUR(E247)*60+MINUTE(E247),INFOS!$B$2)/60&lt;INFOS!$B$5,AND(INFOS!$C$5&gt;0,FLOOR(HOUR(E247)*60+MINUTE(E247),INFOS!$B$2)/60&gt;=INFOS!$C$5)),"",TIME(,FLOOR(HOUR(E247)*60+MINUTE(E247),INFOS!$B$2),))</f>
        <v>0.5</v>
      </c>
      <c r="H247" s="31" t="str">
        <f>IF(ISNA(MATCH(INT(A247),Calcul!$I$3:$I$15,0)),INDEX(INFOS!$B$7:$B$14,WEEKDAY(A247,2)),INFOS!$B$14)</f>
        <v>Jours Ouvrés</v>
      </c>
      <c r="I247" s="28" t="str">
        <f>IF(ROW(A246)&lt;=COUNTA(Sens1!A:A)-6,INFOS!$H$2&amp;" vers "&amp;INFOS!$I$2,INFOS!$H$3&amp;" vers "&amp;INFOS!$I$3)</f>
        <v>A10 vers Rue G. Eiffel</v>
      </c>
    </row>
    <row r="248" spans="1:9" x14ac:dyDescent="0.25">
      <c r="A248" s="5">
        <v>41849.569907407407</v>
      </c>
      <c r="B248" s="28">
        <v>363</v>
      </c>
      <c r="C248" s="28" t="str">
        <f t="shared" si="12"/>
        <v>Mardi</v>
      </c>
      <c r="D248" s="28" t="str">
        <f t="shared" si="13"/>
        <v>29/07</v>
      </c>
      <c r="E248" s="29">
        <f t="shared" si="14"/>
        <v>0.56990740740729962</v>
      </c>
      <c r="F248" s="30">
        <f t="shared" si="15"/>
        <v>4.2013888888888891E-3</v>
      </c>
      <c r="G248" s="31">
        <f>IF(OR(FLOOR(HOUR(E248)*60+MINUTE(E248),INFOS!$B$2)/60&lt;INFOS!$B$5,AND(INFOS!$C$5&gt;0,FLOOR(HOUR(E248)*60+MINUTE(E248),INFOS!$B$2)/60&gt;=INFOS!$C$5)),"",TIME(,FLOOR(HOUR(E248)*60+MINUTE(E248),INFOS!$B$2),))</f>
        <v>0.5</v>
      </c>
      <c r="H248" s="31" t="str">
        <f>IF(ISNA(MATCH(INT(A248),Calcul!$I$3:$I$15,0)),INDEX(INFOS!$B$7:$B$14,WEEKDAY(A248,2)),INFOS!$B$14)</f>
        <v>Jours Ouvrés</v>
      </c>
      <c r="I248" s="28" t="str">
        <f>IF(ROW(A247)&lt;=COUNTA(Sens1!A:A)-6,INFOS!$H$2&amp;" vers "&amp;INFOS!$I$2,INFOS!$H$3&amp;" vers "&amp;INFOS!$I$3)</f>
        <v>A10 vers Rue G. Eiffel</v>
      </c>
    </row>
    <row r="249" spans="1:9" x14ac:dyDescent="0.25">
      <c r="A249" s="5">
        <v>41849.573495370372</v>
      </c>
      <c r="B249" s="28">
        <v>364</v>
      </c>
      <c r="C249" s="28" t="str">
        <f t="shared" si="12"/>
        <v>Mardi</v>
      </c>
      <c r="D249" s="28" t="str">
        <f t="shared" si="13"/>
        <v>29/07</v>
      </c>
      <c r="E249" s="29">
        <f t="shared" si="14"/>
        <v>0.57349537037225673</v>
      </c>
      <c r="F249" s="30">
        <f t="shared" si="15"/>
        <v>4.2129629629629626E-3</v>
      </c>
      <c r="G249" s="31">
        <f>IF(OR(FLOOR(HOUR(E249)*60+MINUTE(E249),INFOS!$B$2)/60&lt;INFOS!$B$5,AND(INFOS!$C$5&gt;0,FLOOR(HOUR(E249)*60+MINUTE(E249),INFOS!$B$2)/60&gt;=INFOS!$C$5)),"",TIME(,FLOOR(HOUR(E249)*60+MINUTE(E249),INFOS!$B$2),))</f>
        <v>0.5</v>
      </c>
      <c r="H249" s="31" t="str">
        <f>IF(ISNA(MATCH(INT(A249),Calcul!$I$3:$I$15,0)),INDEX(INFOS!$B$7:$B$14,WEEKDAY(A249,2)),INFOS!$B$14)</f>
        <v>Jours Ouvrés</v>
      </c>
      <c r="I249" s="28" t="str">
        <f>IF(ROW(A248)&lt;=COUNTA(Sens1!A:A)-6,INFOS!$H$2&amp;" vers "&amp;INFOS!$I$2,INFOS!$H$3&amp;" vers "&amp;INFOS!$I$3)</f>
        <v>A10 vers Rue G. Eiffel</v>
      </c>
    </row>
    <row r="250" spans="1:9" x14ac:dyDescent="0.25">
      <c r="A250" s="5">
        <v>41849.577372685184</v>
      </c>
      <c r="B250" s="28">
        <v>355</v>
      </c>
      <c r="C250" s="28" t="str">
        <f t="shared" si="12"/>
        <v>Mardi</v>
      </c>
      <c r="D250" s="28" t="str">
        <f t="shared" si="13"/>
        <v>29/07</v>
      </c>
      <c r="E250" s="29">
        <f t="shared" si="14"/>
        <v>0.57737268518394558</v>
      </c>
      <c r="F250" s="30">
        <f t="shared" si="15"/>
        <v>4.108796296296297E-3</v>
      </c>
      <c r="G250" s="31">
        <f>IF(OR(FLOOR(HOUR(E250)*60+MINUTE(E250),INFOS!$B$2)/60&lt;INFOS!$B$5,AND(INFOS!$C$5&gt;0,FLOOR(HOUR(E250)*60+MINUTE(E250),INFOS!$B$2)/60&gt;=INFOS!$C$5)),"",TIME(,FLOOR(HOUR(E250)*60+MINUTE(E250),INFOS!$B$2),))</f>
        <v>0.5</v>
      </c>
      <c r="H250" s="31" t="str">
        <f>IF(ISNA(MATCH(INT(A250),Calcul!$I$3:$I$15,0)),INDEX(INFOS!$B$7:$B$14,WEEKDAY(A250,2)),INFOS!$B$14)</f>
        <v>Jours Ouvrés</v>
      </c>
      <c r="I250" s="28" t="str">
        <f>IF(ROW(A249)&lt;=COUNTA(Sens1!A:A)-6,INFOS!$H$2&amp;" vers "&amp;INFOS!$I$2,INFOS!$H$3&amp;" vers "&amp;INFOS!$I$3)</f>
        <v>A10 vers Rue G. Eiffel</v>
      </c>
    </row>
    <row r="251" spans="1:9" x14ac:dyDescent="0.25">
      <c r="A251" s="5">
        <v>41849.580937500003</v>
      </c>
      <c r="B251" s="28">
        <v>347</v>
      </c>
      <c r="C251" s="28" t="str">
        <f t="shared" si="12"/>
        <v>Mardi</v>
      </c>
      <c r="D251" s="28" t="str">
        <f t="shared" si="13"/>
        <v>29/07</v>
      </c>
      <c r="E251" s="29">
        <f t="shared" si="14"/>
        <v>0.58093750000261934</v>
      </c>
      <c r="F251" s="30">
        <f t="shared" si="15"/>
        <v>4.0162037037037033E-3</v>
      </c>
      <c r="G251" s="31">
        <f>IF(OR(FLOOR(HOUR(E251)*60+MINUTE(E251),INFOS!$B$2)/60&lt;INFOS!$B$5,AND(INFOS!$C$5&gt;0,FLOOR(HOUR(E251)*60+MINUTE(E251),INFOS!$B$2)/60&gt;=INFOS!$C$5)),"",TIME(,FLOOR(HOUR(E251)*60+MINUTE(E251),INFOS!$B$2),))</f>
        <v>0.5</v>
      </c>
      <c r="H251" s="31" t="str">
        <f>IF(ISNA(MATCH(INT(A251),Calcul!$I$3:$I$15,0)),INDEX(INFOS!$B$7:$B$14,WEEKDAY(A251,2)),INFOS!$B$14)</f>
        <v>Jours Ouvrés</v>
      </c>
      <c r="I251" s="28" t="str">
        <f>IF(ROW(A250)&lt;=COUNTA(Sens1!A:A)-6,INFOS!$H$2&amp;" vers "&amp;INFOS!$I$2,INFOS!$H$3&amp;" vers "&amp;INFOS!$I$3)</f>
        <v>A10 vers Rue G. Eiffel</v>
      </c>
    </row>
    <row r="252" spans="1:9" x14ac:dyDescent="0.25">
      <c r="A252" s="5">
        <v>41849.584432870368</v>
      </c>
      <c r="B252" s="28">
        <v>344</v>
      </c>
      <c r="C252" s="28" t="str">
        <f t="shared" si="12"/>
        <v>Mardi</v>
      </c>
      <c r="D252" s="28" t="str">
        <f t="shared" si="13"/>
        <v>29/07</v>
      </c>
      <c r="E252" s="29">
        <f t="shared" si="14"/>
        <v>0.58443287036789116</v>
      </c>
      <c r="F252" s="30">
        <f t="shared" si="15"/>
        <v>3.9814814814814817E-3</v>
      </c>
      <c r="G252" s="31">
        <f>IF(OR(FLOOR(HOUR(E252)*60+MINUTE(E252),INFOS!$B$2)/60&lt;INFOS!$B$5,AND(INFOS!$C$5&gt;0,FLOOR(HOUR(E252)*60+MINUTE(E252),INFOS!$B$2)/60&gt;=INFOS!$C$5)),"",TIME(,FLOOR(HOUR(E252)*60+MINUTE(E252),INFOS!$B$2),))</f>
        <v>0.58333333333333337</v>
      </c>
      <c r="H252" s="31" t="str">
        <f>IF(ISNA(MATCH(INT(A252),Calcul!$I$3:$I$15,0)),INDEX(INFOS!$B$7:$B$14,WEEKDAY(A252,2)),INFOS!$B$14)</f>
        <v>Jours Ouvrés</v>
      </c>
      <c r="I252" s="28" t="str">
        <f>IF(ROW(A251)&lt;=COUNTA(Sens1!A:A)-6,INFOS!$H$2&amp;" vers "&amp;INFOS!$I$2,INFOS!$H$3&amp;" vers "&amp;INFOS!$I$3)</f>
        <v>A10 vers Rue G. Eiffel</v>
      </c>
    </row>
    <row r="253" spans="1:9" x14ac:dyDescent="0.25">
      <c r="A253" s="5">
        <v>41849.588009259256</v>
      </c>
      <c r="B253" s="28">
        <v>359</v>
      </c>
      <c r="C253" s="28" t="str">
        <f t="shared" si="12"/>
        <v>Mardi</v>
      </c>
      <c r="D253" s="28" t="str">
        <f t="shared" si="13"/>
        <v>29/07</v>
      </c>
      <c r="E253" s="29">
        <f t="shared" si="14"/>
        <v>0.58800925925606862</v>
      </c>
      <c r="F253" s="30">
        <f t="shared" si="15"/>
        <v>4.155092592592593E-3</v>
      </c>
      <c r="G253" s="31">
        <f>IF(OR(FLOOR(HOUR(E253)*60+MINUTE(E253),INFOS!$B$2)/60&lt;INFOS!$B$5,AND(INFOS!$C$5&gt;0,FLOOR(HOUR(E253)*60+MINUTE(E253),INFOS!$B$2)/60&gt;=INFOS!$C$5)),"",TIME(,FLOOR(HOUR(E253)*60+MINUTE(E253),INFOS!$B$2),))</f>
        <v>0.58333333333333337</v>
      </c>
      <c r="H253" s="31" t="str">
        <f>IF(ISNA(MATCH(INT(A253),Calcul!$I$3:$I$15,0)),INDEX(INFOS!$B$7:$B$14,WEEKDAY(A253,2)),INFOS!$B$14)</f>
        <v>Jours Ouvrés</v>
      </c>
      <c r="I253" s="28" t="str">
        <f>IF(ROW(A252)&lt;=COUNTA(Sens1!A:A)-6,INFOS!$H$2&amp;" vers "&amp;INFOS!$I$2,INFOS!$H$3&amp;" vers "&amp;INFOS!$I$3)</f>
        <v>A10 vers Rue G. Eiffel</v>
      </c>
    </row>
    <row r="254" spans="1:9" x14ac:dyDescent="0.25">
      <c r="A254" s="5">
        <v>41849.591643518521</v>
      </c>
      <c r="B254" s="28">
        <v>386</v>
      </c>
      <c r="C254" s="28" t="str">
        <f t="shared" si="12"/>
        <v>Mardi</v>
      </c>
      <c r="D254" s="28" t="str">
        <f t="shared" si="13"/>
        <v>29/07</v>
      </c>
      <c r="E254" s="29">
        <f t="shared" si="14"/>
        <v>0.59164351852086838</v>
      </c>
      <c r="F254" s="30">
        <f t="shared" si="15"/>
        <v>4.4675925925925933E-3</v>
      </c>
      <c r="G254" s="31">
        <f>IF(OR(FLOOR(HOUR(E254)*60+MINUTE(E254),INFOS!$B$2)/60&lt;INFOS!$B$5,AND(INFOS!$C$5&gt;0,FLOOR(HOUR(E254)*60+MINUTE(E254),INFOS!$B$2)/60&gt;=INFOS!$C$5)),"",TIME(,FLOOR(HOUR(E254)*60+MINUTE(E254),INFOS!$B$2),))</f>
        <v>0.58333333333333337</v>
      </c>
      <c r="H254" s="31" t="str">
        <f>IF(ISNA(MATCH(INT(A254),Calcul!$I$3:$I$15,0)),INDEX(INFOS!$B$7:$B$14,WEEKDAY(A254,2)),INFOS!$B$14)</f>
        <v>Jours Ouvrés</v>
      </c>
      <c r="I254" s="28" t="str">
        <f>IF(ROW(A253)&lt;=COUNTA(Sens1!A:A)-6,INFOS!$H$2&amp;" vers "&amp;INFOS!$I$2,INFOS!$H$3&amp;" vers "&amp;INFOS!$I$3)</f>
        <v>A10 vers Rue G. Eiffel</v>
      </c>
    </row>
    <row r="255" spans="1:9" x14ac:dyDescent="0.25">
      <c r="A255" s="5">
        <v>41849.595173611109</v>
      </c>
      <c r="B255" s="28">
        <v>365</v>
      </c>
      <c r="C255" s="28" t="str">
        <f t="shared" si="12"/>
        <v>Mardi</v>
      </c>
      <c r="D255" s="28" t="str">
        <f t="shared" si="13"/>
        <v>29/07</v>
      </c>
      <c r="E255" s="29">
        <f t="shared" si="14"/>
        <v>0.59517361110920319</v>
      </c>
      <c r="F255" s="30">
        <f t="shared" si="15"/>
        <v>4.2245370370370371E-3</v>
      </c>
      <c r="G255" s="31">
        <f>IF(OR(FLOOR(HOUR(E255)*60+MINUTE(E255),INFOS!$B$2)/60&lt;INFOS!$B$5,AND(INFOS!$C$5&gt;0,FLOOR(HOUR(E255)*60+MINUTE(E255),INFOS!$B$2)/60&gt;=INFOS!$C$5)),"",TIME(,FLOOR(HOUR(E255)*60+MINUTE(E255),INFOS!$B$2),))</f>
        <v>0.58333333333333337</v>
      </c>
      <c r="H255" s="31" t="str">
        <f>IF(ISNA(MATCH(INT(A255),Calcul!$I$3:$I$15,0)),INDEX(INFOS!$B$7:$B$14,WEEKDAY(A255,2)),INFOS!$B$14)</f>
        <v>Jours Ouvrés</v>
      </c>
      <c r="I255" s="28" t="str">
        <f>IF(ROW(A254)&lt;=COUNTA(Sens1!A:A)-6,INFOS!$H$2&amp;" vers "&amp;INFOS!$I$2,INFOS!$H$3&amp;" vers "&amp;INFOS!$I$3)</f>
        <v>A10 vers Rue G. Eiffel</v>
      </c>
    </row>
    <row r="256" spans="1:9" x14ac:dyDescent="0.25">
      <c r="A256" s="5">
        <v>41849.59888888889</v>
      </c>
      <c r="B256" s="28">
        <v>340</v>
      </c>
      <c r="C256" s="28" t="str">
        <f t="shared" si="12"/>
        <v>Mardi</v>
      </c>
      <c r="D256" s="28" t="str">
        <f t="shared" si="13"/>
        <v>29/07</v>
      </c>
      <c r="E256" s="29">
        <f t="shared" si="14"/>
        <v>0.59888888888963265</v>
      </c>
      <c r="F256" s="30">
        <f t="shared" si="15"/>
        <v>3.9351851851851857E-3</v>
      </c>
      <c r="G256" s="31">
        <f>IF(OR(FLOOR(HOUR(E256)*60+MINUTE(E256),INFOS!$B$2)/60&lt;INFOS!$B$5,AND(INFOS!$C$5&gt;0,FLOOR(HOUR(E256)*60+MINUTE(E256),INFOS!$B$2)/60&gt;=INFOS!$C$5)),"",TIME(,FLOOR(HOUR(E256)*60+MINUTE(E256),INFOS!$B$2),))</f>
        <v>0.58333333333333337</v>
      </c>
      <c r="H256" s="31" t="str">
        <f>IF(ISNA(MATCH(INT(A256),Calcul!$I$3:$I$15,0)),INDEX(INFOS!$B$7:$B$14,WEEKDAY(A256,2)),INFOS!$B$14)</f>
        <v>Jours Ouvrés</v>
      </c>
      <c r="I256" s="28" t="str">
        <f>IF(ROW(A255)&lt;=COUNTA(Sens1!A:A)-6,INFOS!$H$2&amp;" vers "&amp;INFOS!$I$2,INFOS!$H$3&amp;" vers "&amp;INFOS!$I$3)</f>
        <v>A10 vers Rue G. Eiffel</v>
      </c>
    </row>
    <row r="257" spans="1:9" x14ac:dyDescent="0.25">
      <c r="A257" s="5">
        <v>41849.602581018517</v>
      </c>
      <c r="B257" s="28">
        <v>350</v>
      </c>
      <c r="C257" s="28" t="str">
        <f t="shared" si="12"/>
        <v>Mardi</v>
      </c>
      <c r="D257" s="28" t="str">
        <f t="shared" si="13"/>
        <v>29/07</v>
      </c>
      <c r="E257" s="29">
        <f t="shared" si="14"/>
        <v>0.60258101851650281</v>
      </c>
      <c r="F257" s="30">
        <f t="shared" si="15"/>
        <v>4.0509259259259257E-3</v>
      </c>
      <c r="G257" s="31">
        <f>IF(OR(FLOOR(HOUR(E257)*60+MINUTE(E257),INFOS!$B$2)/60&lt;INFOS!$B$5,AND(INFOS!$C$5&gt;0,FLOOR(HOUR(E257)*60+MINUTE(E257),INFOS!$B$2)/60&gt;=INFOS!$C$5)),"",TIME(,FLOOR(HOUR(E257)*60+MINUTE(E257),INFOS!$B$2),))</f>
        <v>0.58333333333333337</v>
      </c>
      <c r="H257" s="31" t="str">
        <f>IF(ISNA(MATCH(INT(A257),Calcul!$I$3:$I$15,0)),INDEX(INFOS!$B$7:$B$14,WEEKDAY(A257,2)),INFOS!$B$14)</f>
        <v>Jours Ouvrés</v>
      </c>
      <c r="I257" s="28" t="str">
        <f>IF(ROW(A256)&lt;=COUNTA(Sens1!A:A)-6,INFOS!$H$2&amp;" vers "&amp;INFOS!$I$2,INFOS!$H$3&amp;" vers "&amp;INFOS!$I$3)</f>
        <v>A10 vers Rue G. Eiffel</v>
      </c>
    </row>
    <row r="258" spans="1:9" x14ac:dyDescent="0.25">
      <c r="A258" s="5">
        <v>41849.606180555558</v>
      </c>
      <c r="B258" s="28">
        <v>352</v>
      </c>
      <c r="C258" s="28" t="str">
        <f t="shared" si="12"/>
        <v>Mardi</v>
      </c>
      <c r="D258" s="28" t="str">
        <f t="shared" si="13"/>
        <v>29/07</v>
      </c>
      <c r="E258" s="29">
        <f t="shared" si="14"/>
        <v>0.60618055555823958</v>
      </c>
      <c r="F258" s="30">
        <f t="shared" si="15"/>
        <v>4.0740740740740737E-3</v>
      </c>
      <c r="G258" s="31">
        <f>IF(OR(FLOOR(HOUR(E258)*60+MINUTE(E258),INFOS!$B$2)/60&lt;INFOS!$B$5,AND(INFOS!$C$5&gt;0,FLOOR(HOUR(E258)*60+MINUTE(E258),INFOS!$B$2)/60&gt;=INFOS!$C$5)),"",TIME(,FLOOR(HOUR(E258)*60+MINUTE(E258),INFOS!$B$2),))</f>
        <v>0.58333333333333337</v>
      </c>
      <c r="H258" s="31" t="str">
        <f>IF(ISNA(MATCH(INT(A258),Calcul!$I$3:$I$15,0)),INDEX(INFOS!$B$7:$B$14,WEEKDAY(A258,2)),INFOS!$B$14)</f>
        <v>Jours Ouvrés</v>
      </c>
      <c r="I258" s="28" t="str">
        <f>IF(ROW(A257)&lt;=COUNTA(Sens1!A:A)-6,INFOS!$H$2&amp;" vers "&amp;INFOS!$I$2,INFOS!$H$3&amp;" vers "&amp;INFOS!$I$3)</f>
        <v>A10 vers Rue G. Eiffel</v>
      </c>
    </row>
    <row r="259" spans="1:9" x14ac:dyDescent="0.25">
      <c r="A259" s="5">
        <v>41849.609699074077</v>
      </c>
      <c r="B259" s="28">
        <v>358</v>
      </c>
      <c r="C259" s="28" t="str">
        <f t="shared" ref="C259:C322" si="16">PROPER(TEXT(A259,"jjjj"))</f>
        <v>Mardi</v>
      </c>
      <c r="D259" s="28" t="str">
        <f t="shared" ref="D259:D322" si="17">TEXT(A259,"jj""/""mm")</f>
        <v>29/07</v>
      </c>
      <c r="E259" s="29">
        <f t="shared" ref="E259:E322" si="18">IF(A259="","",A259-INT(A259))</f>
        <v>0.60969907407707069</v>
      </c>
      <c r="F259" s="30">
        <f t="shared" ref="F259:F322" si="19">TIME(,,B259)</f>
        <v>4.1435185185185186E-3</v>
      </c>
      <c r="G259" s="31">
        <f>IF(OR(FLOOR(HOUR(E259)*60+MINUTE(E259),INFOS!$B$2)/60&lt;INFOS!$B$5,AND(INFOS!$C$5&gt;0,FLOOR(HOUR(E259)*60+MINUTE(E259),INFOS!$B$2)/60&gt;=INFOS!$C$5)),"",TIME(,FLOOR(HOUR(E259)*60+MINUTE(E259),INFOS!$B$2),))</f>
        <v>0.58333333333333337</v>
      </c>
      <c r="H259" s="31" t="str">
        <f>IF(ISNA(MATCH(INT(A259),Calcul!$I$3:$I$15,0)),INDEX(INFOS!$B$7:$B$14,WEEKDAY(A259,2)),INFOS!$B$14)</f>
        <v>Jours Ouvrés</v>
      </c>
      <c r="I259" s="28" t="str">
        <f>IF(ROW(A258)&lt;=COUNTA(Sens1!A:A)-6,INFOS!$H$2&amp;" vers "&amp;INFOS!$I$2,INFOS!$H$3&amp;" vers "&amp;INFOS!$I$3)</f>
        <v>A10 vers Rue G. Eiffel</v>
      </c>
    </row>
    <row r="260" spans="1:9" x14ac:dyDescent="0.25">
      <c r="A260" s="5">
        <v>41849.613263888888</v>
      </c>
      <c r="B260" s="28">
        <v>367</v>
      </c>
      <c r="C260" s="28" t="str">
        <f t="shared" si="16"/>
        <v>Mardi</v>
      </c>
      <c r="D260" s="28" t="str">
        <f t="shared" si="17"/>
        <v>29/07</v>
      </c>
      <c r="E260" s="29">
        <f t="shared" si="18"/>
        <v>0.6132638888884685</v>
      </c>
      <c r="F260" s="30">
        <f t="shared" si="19"/>
        <v>4.2476851851851851E-3</v>
      </c>
      <c r="G260" s="31">
        <f>IF(OR(FLOOR(HOUR(E260)*60+MINUTE(E260),INFOS!$B$2)/60&lt;INFOS!$B$5,AND(INFOS!$C$5&gt;0,FLOOR(HOUR(E260)*60+MINUTE(E260),INFOS!$B$2)/60&gt;=INFOS!$C$5)),"",TIME(,FLOOR(HOUR(E260)*60+MINUTE(E260),INFOS!$B$2),))</f>
        <v>0.58333333333333337</v>
      </c>
      <c r="H260" s="31" t="str">
        <f>IF(ISNA(MATCH(INT(A260),Calcul!$I$3:$I$15,0)),INDEX(INFOS!$B$7:$B$14,WEEKDAY(A260,2)),INFOS!$B$14)</f>
        <v>Jours Ouvrés</v>
      </c>
      <c r="I260" s="28" t="str">
        <f>IF(ROW(A259)&lt;=COUNTA(Sens1!A:A)-6,INFOS!$H$2&amp;" vers "&amp;INFOS!$I$2,INFOS!$H$3&amp;" vers "&amp;INFOS!$I$3)</f>
        <v>A10 vers Rue G. Eiffel</v>
      </c>
    </row>
    <row r="261" spans="1:9" x14ac:dyDescent="0.25">
      <c r="A261" s="5">
        <v>41849.616828703707</v>
      </c>
      <c r="B261" s="28">
        <v>357</v>
      </c>
      <c r="C261" s="28" t="str">
        <f t="shared" si="16"/>
        <v>Mardi</v>
      </c>
      <c r="D261" s="28" t="str">
        <f t="shared" si="17"/>
        <v>29/07</v>
      </c>
      <c r="E261" s="29">
        <f t="shared" si="18"/>
        <v>0.61682870370714227</v>
      </c>
      <c r="F261" s="30">
        <f t="shared" si="19"/>
        <v>4.1319444444444442E-3</v>
      </c>
      <c r="G261" s="31">
        <f>IF(OR(FLOOR(HOUR(E261)*60+MINUTE(E261),INFOS!$B$2)/60&lt;INFOS!$B$5,AND(INFOS!$C$5&gt;0,FLOOR(HOUR(E261)*60+MINUTE(E261),INFOS!$B$2)/60&gt;=INFOS!$C$5)),"",TIME(,FLOOR(HOUR(E261)*60+MINUTE(E261),INFOS!$B$2),))</f>
        <v>0.58333333333333337</v>
      </c>
      <c r="H261" s="31" t="str">
        <f>IF(ISNA(MATCH(INT(A261),Calcul!$I$3:$I$15,0)),INDEX(INFOS!$B$7:$B$14,WEEKDAY(A261,2)),INFOS!$B$14)</f>
        <v>Jours Ouvrés</v>
      </c>
      <c r="I261" s="28" t="str">
        <f>IF(ROW(A260)&lt;=COUNTA(Sens1!A:A)-6,INFOS!$H$2&amp;" vers "&amp;INFOS!$I$2,INFOS!$H$3&amp;" vers "&amp;INFOS!$I$3)</f>
        <v>A10 vers Rue G. Eiffel</v>
      </c>
    </row>
    <row r="262" spans="1:9" x14ac:dyDescent="0.25">
      <c r="A262" s="5">
        <v>41849.620474537034</v>
      </c>
      <c r="B262" s="28">
        <v>363</v>
      </c>
      <c r="C262" s="28" t="str">
        <f t="shared" si="16"/>
        <v>Mardi</v>
      </c>
      <c r="D262" s="28" t="str">
        <f t="shared" si="17"/>
        <v>29/07</v>
      </c>
      <c r="E262" s="29">
        <f t="shared" si="18"/>
        <v>0.62047453703416977</v>
      </c>
      <c r="F262" s="30">
        <f t="shared" si="19"/>
        <v>4.2013888888888891E-3</v>
      </c>
      <c r="G262" s="31">
        <f>IF(OR(FLOOR(HOUR(E262)*60+MINUTE(E262),INFOS!$B$2)/60&lt;INFOS!$B$5,AND(INFOS!$C$5&gt;0,FLOOR(HOUR(E262)*60+MINUTE(E262),INFOS!$B$2)/60&gt;=INFOS!$C$5)),"",TIME(,FLOOR(HOUR(E262)*60+MINUTE(E262),INFOS!$B$2),))</f>
        <v>0.58333333333333337</v>
      </c>
      <c r="H262" s="31" t="str">
        <f>IF(ISNA(MATCH(INT(A262),Calcul!$I$3:$I$15,0)),INDEX(INFOS!$B$7:$B$14,WEEKDAY(A262,2)),INFOS!$B$14)</f>
        <v>Jours Ouvrés</v>
      </c>
      <c r="I262" s="28" t="str">
        <f>IF(ROW(A261)&lt;=COUNTA(Sens1!A:A)-6,INFOS!$H$2&amp;" vers "&amp;INFOS!$I$2,INFOS!$H$3&amp;" vers "&amp;INFOS!$I$3)</f>
        <v>A10 vers Rue G. Eiffel</v>
      </c>
    </row>
    <row r="263" spans="1:9" x14ac:dyDescent="0.25">
      <c r="A263" s="5">
        <v>41849.624120370368</v>
      </c>
      <c r="B263" s="28">
        <v>392</v>
      </c>
      <c r="C263" s="28" t="str">
        <f t="shared" si="16"/>
        <v>Mardi</v>
      </c>
      <c r="D263" s="28" t="str">
        <f t="shared" si="17"/>
        <v>29/07</v>
      </c>
      <c r="E263" s="29">
        <f t="shared" si="18"/>
        <v>0.62412037036847323</v>
      </c>
      <c r="F263" s="30">
        <f t="shared" si="19"/>
        <v>4.5370370370370365E-3</v>
      </c>
      <c r="G263" s="31">
        <f>IF(OR(FLOOR(HOUR(E263)*60+MINUTE(E263),INFOS!$B$2)/60&lt;INFOS!$B$5,AND(INFOS!$C$5&gt;0,FLOOR(HOUR(E263)*60+MINUTE(E263),INFOS!$B$2)/60&gt;=INFOS!$C$5)),"",TIME(,FLOOR(HOUR(E263)*60+MINUTE(E263),INFOS!$B$2),))</f>
        <v>0.58333333333333337</v>
      </c>
      <c r="H263" s="31" t="str">
        <f>IF(ISNA(MATCH(INT(A263),Calcul!$I$3:$I$15,0)),INDEX(INFOS!$B$7:$B$14,WEEKDAY(A263,2)),INFOS!$B$14)</f>
        <v>Jours Ouvrés</v>
      </c>
      <c r="I263" s="28" t="str">
        <f>IF(ROW(A262)&lt;=COUNTA(Sens1!A:A)-6,INFOS!$H$2&amp;" vers "&amp;INFOS!$I$2,INFOS!$H$3&amp;" vers "&amp;INFOS!$I$3)</f>
        <v>A10 vers Rue G. Eiffel</v>
      </c>
    </row>
    <row r="264" spans="1:9" x14ac:dyDescent="0.25">
      <c r="A264" s="5">
        <v>41849.627638888887</v>
      </c>
      <c r="B264" s="28">
        <v>390</v>
      </c>
      <c r="C264" s="28" t="str">
        <f t="shared" si="16"/>
        <v>Mardi</v>
      </c>
      <c r="D264" s="28" t="str">
        <f t="shared" si="17"/>
        <v>29/07</v>
      </c>
      <c r="E264" s="29">
        <f t="shared" si="18"/>
        <v>0.62763888888730435</v>
      </c>
      <c r="F264" s="30">
        <f t="shared" si="19"/>
        <v>4.5138888888888893E-3</v>
      </c>
      <c r="G264" s="31">
        <f>IF(OR(FLOOR(HOUR(E264)*60+MINUTE(E264),INFOS!$B$2)/60&lt;INFOS!$B$5,AND(INFOS!$C$5&gt;0,FLOOR(HOUR(E264)*60+MINUTE(E264),INFOS!$B$2)/60&gt;=INFOS!$C$5)),"",TIME(,FLOOR(HOUR(E264)*60+MINUTE(E264),INFOS!$B$2),))</f>
        <v>0.58333333333333337</v>
      </c>
      <c r="H264" s="31" t="str">
        <f>IF(ISNA(MATCH(INT(A264),Calcul!$I$3:$I$15,0)),INDEX(INFOS!$B$7:$B$14,WEEKDAY(A264,2)),INFOS!$B$14)</f>
        <v>Jours Ouvrés</v>
      </c>
      <c r="I264" s="28" t="str">
        <f>IF(ROW(A263)&lt;=COUNTA(Sens1!A:A)-6,INFOS!$H$2&amp;" vers "&amp;INFOS!$I$2,INFOS!$H$3&amp;" vers "&amp;INFOS!$I$3)</f>
        <v>A10 vers Rue G. Eiffel</v>
      </c>
    </row>
    <row r="265" spans="1:9" x14ac:dyDescent="0.25">
      <c r="A265" s="5">
        <v>41849.631226851852</v>
      </c>
      <c r="B265" s="28">
        <v>416</v>
      </c>
      <c r="C265" s="28" t="str">
        <f t="shared" si="16"/>
        <v>Mardi</v>
      </c>
      <c r="D265" s="28" t="str">
        <f t="shared" si="17"/>
        <v>29/07</v>
      </c>
      <c r="E265" s="29">
        <f t="shared" si="18"/>
        <v>0.63122685185226146</v>
      </c>
      <c r="F265" s="30">
        <f t="shared" si="19"/>
        <v>4.8148148148148152E-3</v>
      </c>
      <c r="G265" s="31">
        <f>IF(OR(FLOOR(HOUR(E265)*60+MINUTE(E265),INFOS!$B$2)/60&lt;INFOS!$B$5,AND(INFOS!$C$5&gt;0,FLOOR(HOUR(E265)*60+MINUTE(E265),INFOS!$B$2)/60&gt;=INFOS!$C$5)),"",TIME(,FLOOR(HOUR(E265)*60+MINUTE(E265),INFOS!$B$2),))</f>
        <v>0.58333333333333337</v>
      </c>
      <c r="H265" s="31" t="str">
        <f>IF(ISNA(MATCH(INT(A265),Calcul!$I$3:$I$15,0)),INDEX(INFOS!$B$7:$B$14,WEEKDAY(A265,2)),INFOS!$B$14)</f>
        <v>Jours Ouvrés</v>
      </c>
      <c r="I265" s="28" t="str">
        <f>IF(ROW(A264)&lt;=COUNTA(Sens1!A:A)-6,INFOS!$H$2&amp;" vers "&amp;INFOS!$I$2,INFOS!$H$3&amp;" vers "&amp;INFOS!$I$3)</f>
        <v>A10 vers Rue G. Eiffel</v>
      </c>
    </row>
    <row r="266" spans="1:9" x14ac:dyDescent="0.25">
      <c r="A266" s="5">
        <v>41849.63490740741</v>
      </c>
      <c r="B266" s="28">
        <v>383</v>
      </c>
      <c r="C266" s="28" t="str">
        <f t="shared" si="16"/>
        <v>Mardi</v>
      </c>
      <c r="D266" s="28" t="str">
        <f t="shared" si="17"/>
        <v>29/07</v>
      </c>
      <c r="E266" s="29">
        <f t="shared" si="18"/>
        <v>0.63490740740962792</v>
      </c>
      <c r="F266" s="30">
        <f t="shared" si="19"/>
        <v>4.4328703703703709E-3</v>
      </c>
      <c r="G266" s="31">
        <f>IF(OR(FLOOR(HOUR(E266)*60+MINUTE(E266),INFOS!$B$2)/60&lt;INFOS!$B$5,AND(INFOS!$C$5&gt;0,FLOOR(HOUR(E266)*60+MINUTE(E266),INFOS!$B$2)/60&gt;=INFOS!$C$5)),"",TIME(,FLOOR(HOUR(E266)*60+MINUTE(E266),INFOS!$B$2),))</f>
        <v>0.58333333333333337</v>
      </c>
      <c r="H266" s="31" t="str">
        <f>IF(ISNA(MATCH(INT(A266),Calcul!$I$3:$I$15,0)),INDEX(INFOS!$B$7:$B$14,WEEKDAY(A266,2)),INFOS!$B$14)</f>
        <v>Jours Ouvrés</v>
      </c>
      <c r="I266" s="28" t="str">
        <f>IF(ROW(A265)&lt;=COUNTA(Sens1!A:A)-6,INFOS!$H$2&amp;" vers "&amp;INFOS!$I$2,INFOS!$H$3&amp;" vers "&amp;INFOS!$I$3)</f>
        <v>A10 vers Rue G. Eiffel</v>
      </c>
    </row>
    <row r="267" spans="1:9" x14ac:dyDescent="0.25">
      <c r="A267" s="5">
        <v>41849.638483796298</v>
      </c>
      <c r="B267" s="28">
        <v>394</v>
      </c>
      <c r="C267" s="28" t="str">
        <f t="shared" si="16"/>
        <v>Mardi</v>
      </c>
      <c r="D267" s="28" t="str">
        <f t="shared" si="17"/>
        <v>29/07</v>
      </c>
      <c r="E267" s="29">
        <f t="shared" si="18"/>
        <v>0.63848379629780538</v>
      </c>
      <c r="F267" s="30">
        <f t="shared" si="19"/>
        <v>4.5601851851851853E-3</v>
      </c>
      <c r="G267" s="31">
        <f>IF(OR(FLOOR(HOUR(E267)*60+MINUTE(E267),INFOS!$B$2)/60&lt;INFOS!$B$5,AND(INFOS!$C$5&gt;0,FLOOR(HOUR(E267)*60+MINUTE(E267),INFOS!$B$2)/60&gt;=INFOS!$C$5)),"",TIME(,FLOOR(HOUR(E267)*60+MINUTE(E267),INFOS!$B$2),))</f>
        <v>0.58333333333333337</v>
      </c>
      <c r="H267" s="31" t="str">
        <f>IF(ISNA(MATCH(INT(A267),Calcul!$I$3:$I$15,0)),INDEX(INFOS!$B$7:$B$14,WEEKDAY(A267,2)),INFOS!$B$14)</f>
        <v>Jours Ouvrés</v>
      </c>
      <c r="I267" s="28" t="str">
        <f>IF(ROW(A266)&lt;=COUNTA(Sens1!A:A)-6,INFOS!$H$2&amp;" vers "&amp;INFOS!$I$2,INFOS!$H$3&amp;" vers "&amp;INFOS!$I$3)</f>
        <v>A10 vers Rue G. Eiffel</v>
      </c>
    </row>
    <row r="268" spans="1:9" x14ac:dyDescent="0.25">
      <c r="A268" s="5">
        <v>41849.641956018517</v>
      </c>
      <c r="B268" s="28">
        <v>378</v>
      </c>
      <c r="C268" s="28" t="str">
        <f t="shared" si="16"/>
        <v>Mardi</v>
      </c>
      <c r="D268" s="28" t="str">
        <f t="shared" si="17"/>
        <v>29/07</v>
      </c>
      <c r="E268" s="29">
        <f t="shared" si="18"/>
        <v>0.64195601851679385</v>
      </c>
      <c r="F268" s="30">
        <f t="shared" si="19"/>
        <v>4.3749999999999995E-3</v>
      </c>
      <c r="G268" s="31">
        <f>IF(OR(FLOOR(HOUR(E268)*60+MINUTE(E268),INFOS!$B$2)/60&lt;INFOS!$B$5,AND(INFOS!$C$5&gt;0,FLOOR(HOUR(E268)*60+MINUTE(E268),INFOS!$B$2)/60&gt;=INFOS!$C$5)),"",TIME(,FLOOR(HOUR(E268)*60+MINUTE(E268),INFOS!$B$2),))</f>
        <v>0.58333333333333337</v>
      </c>
      <c r="H268" s="31" t="str">
        <f>IF(ISNA(MATCH(INT(A268),Calcul!$I$3:$I$15,0)),INDEX(INFOS!$B$7:$B$14,WEEKDAY(A268,2)),INFOS!$B$14)</f>
        <v>Jours Ouvrés</v>
      </c>
      <c r="I268" s="28" t="str">
        <f>IF(ROW(A267)&lt;=COUNTA(Sens1!A:A)-6,INFOS!$H$2&amp;" vers "&amp;INFOS!$I$2,INFOS!$H$3&amp;" vers "&amp;INFOS!$I$3)</f>
        <v>A10 vers Rue G. Eiffel</v>
      </c>
    </row>
    <row r="269" spans="1:9" x14ac:dyDescent="0.25">
      <c r="A269" s="5">
        <v>41849.645543981482</v>
      </c>
      <c r="B269" s="28">
        <v>388</v>
      </c>
      <c r="C269" s="28" t="str">
        <f t="shared" si="16"/>
        <v>Mardi</v>
      </c>
      <c r="D269" s="28" t="str">
        <f t="shared" si="17"/>
        <v>29/07</v>
      </c>
      <c r="E269" s="29">
        <f t="shared" si="18"/>
        <v>0.64554398148175096</v>
      </c>
      <c r="F269" s="30">
        <f t="shared" si="19"/>
        <v>4.4907407407407405E-3</v>
      </c>
      <c r="G269" s="31">
        <f>IF(OR(FLOOR(HOUR(E269)*60+MINUTE(E269),INFOS!$B$2)/60&lt;INFOS!$B$5,AND(INFOS!$C$5&gt;0,FLOOR(HOUR(E269)*60+MINUTE(E269),INFOS!$B$2)/60&gt;=INFOS!$C$5)),"",TIME(,FLOOR(HOUR(E269)*60+MINUTE(E269),INFOS!$B$2),))</f>
        <v>0.58333333333333337</v>
      </c>
      <c r="H269" s="31" t="str">
        <f>IF(ISNA(MATCH(INT(A269),Calcul!$I$3:$I$15,0)),INDEX(INFOS!$B$7:$B$14,WEEKDAY(A269,2)),INFOS!$B$14)</f>
        <v>Jours Ouvrés</v>
      </c>
      <c r="I269" s="28" t="str">
        <f>IF(ROW(A268)&lt;=COUNTA(Sens1!A:A)-6,INFOS!$H$2&amp;" vers "&amp;INFOS!$I$2,INFOS!$H$3&amp;" vers "&amp;INFOS!$I$3)</f>
        <v>A10 vers Rue G. Eiffel</v>
      </c>
    </row>
    <row r="270" spans="1:9" x14ac:dyDescent="0.25">
      <c r="A270" s="5">
        <v>41849.649016203701</v>
      </c>
      <c r="B270" s="28">
        <v>385</v>
      </c>
      <c r="C270" s="28" t="str">
        <f t="shared" si="16"/>
        <v>Mardi</v>
      </c>
      <c r="D270" s="28" t="str">
        <f t="shared" si="17"/>
        <v>29/07</v>
      </c>
      <c r="E270" s="29">
        <f t="shared" si="18"/>
        <v>0.64901620370073942</v>
      </c>
      <c r="F270" s="30">
        <f t="shared" si="19"/>
        <v>4.4560185185185189E-3</v>
      </c>
      <c r="G270" s="31">
        <f>IF(OR(FLOOR(HOUR(E270)*60+MINUTE(E270),INFOS!$B$2)/60&lt;INFOS!$B$5,AND(INFOS!$C$5&gt;0,FLOOR(HOUR(E270)*60+MINUTE(E270),INFOS!$B$2)/60&gt;=INFOS!$C$5)),"",TIME(,FLOOR(HOUR(E270)*60+MINUTE(E270),INFOS!$B$2),))</f>
        <v>0.58333333333333337</v>
      </c>
      <c r="H270" s="31" t="str">
        <f>IF(ISNA(MATCH(INT(A270),Calcul!$I$3:$I$15,0)),INDEX(INFOS!$B$7:$B$14,WEEKDAY(A270,2)),INFOS!$B$14)</f>
        <v>Jours Ouvrés</v>
      </c>
      <c r="I270" s="28" t="str">
        <f>IF(ROW(A269)&lt;=COUNTA(Sens1!A:A)-6,INFOS!$H$2&amp;" vers "&amp;INFOS!$I$2,INFOS!$H$3&amp;" vers "&amp;INFOS!$I$3)</f>
        <v>A10 vers Rue G. Eiffel</v>
      </c>
    </row>
    <row r="271" spans="1:9" x14ac:dyDescent="0.25">
      <c r="A271" s="5">
        <v>41849.65253472222</v>
      </c>
      <c r="B271" s="28">
        <v>383</v>
      </c>
      <c r="C271" s="28" t="str">
        <f t="shared" si="16"/>
        <v>Mardi</v>
      </c>
      <c r="D271" s="28" t="str">
        <f t="shared" si="17"/>
        <v>29/07</v>
      </c>
      <c r="E271" s="29">
        <f t="shared" si="18"/>
        <v>0.65253472221957054</v>
      </c>
      <c r="F271" s="30">
        <f t="shared" si="19"/>
        <v>4.4328703703703709E-3</v>
      </c>
      <c r="G271" s="31">
        <f>IF(OR(FLOOR(HOUR(E271)*60+MINUTE(E271),INFOS!$B$2)/60&lt;INFOS!$B$5,AND(INFOS!$C$5&gt;0,FLOOR(HOUR(E271)*60+MINUTE(E271),INFOS!$B$2)/60&gt;=INFOS!$C$5)),"",TIME(,FLOOR(HOUR(E271)*60+MINUTE(E271),INFOS!$B$2),))</f>
        <v>0.58333333333333337</v>
      </c>
      <c r="H271" s="31" t="str">
        <f>IF(ISNA(MATCH(INT(A271),Calcul!$I$3:$I$15,0)),INDEX(INFOS!$B$7:$B$14,WEEKDAY(A271,2)),INFOS!$B$14)</f>
        <v>Jours Ouvrés</v>
      </c>
      <c r="I271" s="28" t="str">
        <f>IF(ROW(A270)&lt;=COUNTA(Sens1!A:A)-6,INFOS!$H$2&amp;" vers "&amp;INFOS!$I$2,INFOS!$H$3&amp;" vers "&amp;INFOS!$I$3)</f>
        <v>A10 vers Rue G. Eiffel</v>
      </c>
    </row>
    <row r="272" spans="1:9" x14ac:dyDescent="0.25">
      <c r="A272" s="5">
        <v>41849.656122685185</v>
      </c>
      <c r="B272" s="28">
        <v>379</v>
      </c>
      <c r="C272" s="28" t="str">
        <f t="shared" si="16"/>
        <v>Mardi</v>
      </c>
      <c r="D272" s="28" t="str">
        <f t="shared" si="17"/>
        <v>29/07</v>
      </c>
      <c r="E272" s="29">
        <f t="shared" si="18"/>
        <v>0.65612268518452765</v>
      </c>
      <c r="F272" s="30">
        <f t="shared" si="19"/>
        <v>4.386574074074074E-3</v>
      </c>
      <c r="G272" s="31">
        <f>IF(OR(FLOOR(HOUR(E272)*60+MINUTE(E272),INFOS!$B$2)/60&lt;INFOS!$B$5,AND(INFOS!$C$5&gt;0,FLOOR(HOUR(E272)*60+MINUTE(E272),INFOS!$B$2)/60&gt;=INFOS!$C$5)),"",TIME(,FLOOR(HOUR(E272)*60+MINUTE(E272),INFOS!$B$2),))</f>
        <v>0.58333333333333337</v>
      </c>
      <c r="H272" s="31" t="str">
        <f>IF(ISNA(MATCH(INT(A272),Calcul!$I$3:$I$15,0)),INDEX(INFOS!$B$7:$B$14,WEEKDAY(A272,2)),INFOS!$B$14)</f>
        <v>Jours Ouvrés</v>
      </c>
      <c r="I272" s="28" t="str">
        <f>IF(ROW(A271)&lt;=COUNTA(Sens1!A:A)-6,INFOS!$H$2&amp;" vers "&amp;INFOS!$I$2,INFOS!$H$3&amp;" vers "&amp;INFOS!$I$3)</f>
        <v>A10 vers Rue G. Eiffel</v>
      </c>
    </row>
    <row r="273" spans="1:9" x14ac:dyDescent="0.25">
      <c r="A273" s="5">
        <v>41849.659675925926</v>
      </c>
      <c r="B273" s="28">
        <v>378</v>
      </c>
      <c r="C273" s="28" t="str">
        <f t="shared" si="16"/>
        <v>Mardi</v>
      </c>
      <c r="D273" s="28" t="str">
        <f t="shared" si="17"/>
        <v>29/07</v>
      </c>
      <c r="E273" s="29">
        <f t="shared" si="18"/>
        <v>0.65967592592642177</v>
      </c>
      <c r="F273" s="30">
        <f t="shared" si="19"/>
        <v>4.3749999999999995E-3</v>
      </c>
      <c r="G273" s="31">
        <f>IF(OR(FLOOR(HOUR(E273)*60+MINUTE(E273),INFOS!$B$2)/60&lt;INFOS!$B$5,AND(INFOS!$C$5&gt;0,FLOOR(HOUR(E273)*60+MINUTE(E273),INFOS!$B$2)/60&gt;=INFOS!$C$5)),"",TIME(,FLOOR(HOUR(E273)*60+MINUTE(E273),INFOS!$B$2),))</f>
        <v>0.58333333333333337</v>
      </c>
      <c r="H273" s="31" t="str">
        <f>IF(ISNA(MATCH(INT(A273),Calcul!$I$3:$I$15,0)),INDEX(INFOS!$B$7:$B$14,WEEKDAY(A273,2)),INFOS!$B$14)</f>
        <v>Jours Ouvrés</v>
      </c>
      <c r="I273" s="28" t="str">
        <f>IF(ROW(A272)&lt;=COUNTA(Sens1!A:A)-6,INFOS!$H$2&amp;" vers "&amp;INFOS!$I$2,INFOS!$H$3&amp;" vers "&amp;INFOS!$I$3)</f>
        <v>A10 vers Rue G. Eiffel</v>
      </c>
    </row>
    <row r="274" spans="1:9" x14ac:dyDescent="0.25">
      <c r="A274" s="5">
        <v>41849.663287037038</v>
      </c>
      <c r="B274" s="28">
        <v>385</v>
      </c>
      <c r="C274" s="28" t="str">
        <f t="shared" si="16"/>
        <v>Mardi</v>
      </c>
      <c r="D274" s="28" t="str">
        <f t="shared" si="17"/>
        <v>29/07</v>
      </c>
      <c r="E274" s="29">
        <f t="shared" si="18"/>
        <v>0.66328703703766223</v>
      </c>
      <c r="F274" s="30">
        <f t="shared" si="19"/>
        <v>4.4560185185185189E-3</v>
      </c>
      <c r="G274" s="31">
        <f>IF(OR(FLOOR(HOUR(E274)*60+MINUTE(E274),INFOS!$B$2)/60&lt;INFOS!$B$5,AND(INFOS!$C$5&gt;0,FLOOR(HOUR(E274)*60+MINUTE(E274),INFOS!$B$2)/60&gt;=INFOS!$C$5)),"",TIME(,FLOOR(HOUR(E274)*60+MINUTE(E274),INFOS!$B$2),))</f>
        <v>0.58333333333333337</v>
      </c>
      <c r="H274" s="31" t="str">
        <f>IF(ISNA(MATCH(INT(A274),Calcul!$I$3:$I$15,0)),INDEX(INFOS!$B$7:$B$14,WEEKDAY(A274,2)),INFOS!$B$14)</f>
        <v>Jours Ouvrés</v>
      </c>
      <c r="I274" s="28" t="str">
        <f>IF(ROW(A273)&lt;=COUNTA(Sens1!A:A)-6,INFOS!$H$2&amp;" vers "&amp;INFOS!$I$2,INFOS!$H$3&amp;" vers "&amp;INFOS!$I$3)</f>
        <v>A10 vers Rue G. Eiffel</v>
      </c>
    </row>
    <row r="275" spans="1:9" x14ac:dyDescent="0.25">
      <c r="A275" s="5">
        <v>41849.666956018518</v>
      </c>
      <c r="B275" s="28">
        <v>381</v>
      </c>
      <c r="C275" s="28" t="str">
        <f t="shared" si="16"/>
        <v>Mardi</v>
      </c>
      <c r="D275" s="28" t="str">
        <f t="shared" si="17"/>
        <v>29/07</v>
      </c>
      <c r="E275" s="29">
        <f t="shared" si="18"/>
        <v>0.66695601851824904</v>
      </c>
      <c r="F275" s="30">
        <f t="shared" si="19"/>
        <v>4.409722222222222E-3</v>
      </c>
      <c r="G275" s="31">
        <f>IF(OR(FLOOR(HOUR(E275)*60+MINUTE(E275),INFOS!$B$2)/60&lt;INFOS!$B$5,AND(INFOS!$C$5&gt;0,FLOOR(HOUR(E275)*60+MINUTE(E275),INFOS!$B$2)/60&gt;=INFOS!$C$5)),"",TIME(,FLOOR(HOUR(E275)*60+MINUTE(E275),INFOS!$B$2),))</f>
        <v>0.66666666666666663</v>
      </c>
      <c r="H275" s="31" t="str">
        <f>IF(ISNA(MATCH(INT(A275),Calcul!$I$3:$I$15,0)),INDEX(INFOS!$B$7:$B$14,WEEKDAY(A275,2)),INFOS!$B$14)</f>
        <v>Jours Ouvrés</v>
      </c>
      <c r="I275" s="28" t="str">
        <f>IF(ROW(A274)&lt;=COUNTA(Sens1!A:A)-6,INFOS!$H$2&amp;" vers "&amp;INFOS!$I$2,INFOS!$H$3&amp;" vers "&amp;INFOS!$I$3)</f>
        <v>A10 vers Rue G. Eiffel</v>
      </c>
    </row>
    <row r="276" spans="1:9" x14ac:dyDescent="0.25">
      <c r="A276" s="5">
        <v>41849.670439814814</v>
      </c>
      <c r="B276" s="28">
        <v>389</v>
      </c>
      <c r="C276" s="28" t="str">
        <f t="shared" si="16"/>
        <v>Mardi</v>
      </c>
      <c r="D276" s="28" t="str">
        <f t="shared" si="17"/>
        <v>29/07</v>
      </c>
      <c r="E276" s="29">
        <f t="shared" si="18"/>
        <v>0.67043981481401715</v>
      </c>
      <c r="F276" s="30">
        <f t="shared" si="19"/>
        <v>4.5023148148148149E-3</v>
      </c>
      <c r="G276" s="31">
        <f>IF(OR(FLOOR(HOUR(E276)*60+MINUTE(E276),INFOS!$B$2)/60&lt;INFOS!$B$5,AND(INFOS!$C$5&gt;0,FLOOR(HOUR(E276)*60+MINUTE(E276),INFOS!$B$2)/60&gt;=INFOS!$C$5)),"",TIME(,FLOOR(HOUR(E276)*60+MINUTE(E276),INFOS!$B$2),))</f>
        <v>0.66666666666666663</v>
      </c>
      <c r="H276" s="31" t="str">
        <f>IF(ISNA(MATCH(INT(A276),Calcul!$I$3:$I$15,0)),INDEX(INFOS!$B$7:$B$14,WEEKDAY(A276,2)),INFOS!$B$14)</f>
        <v>Jours Ouvrés</v>
      </c>
      <c r="I276" s="28" t="str">
        <f>IF(ROW(A275)&lt;=COUNTA(Sens1!A:A)-6,INFOS!$H$2&amp;" vers "&amp;INFOS!$I$2,INFOS!$H$3&amp;" vers "&amp;INFOS!$I$3)</f>
        <v>A10 vers Rue G. Eiffel</v>
      </c>
    </row>
    <row r="277" spans="1:9" x14ac:dyDescent="0.25">
      <c r="A277" s="5">
        <v>41849.674085648148</v>
      </c>
      <c r="B277" s="28">
        <v>354</v>
      </c>
      <c r="C277" s="28" t="str">
        <f t="shared" si="16"/>
        <v>Mardi</v>
      </c>
      <c r="D277" s="28" t="str">
        <f t="shared" si="17"/>
        <v>29/07</v>
      </c>
      <c r="E277" s="29">
        <f t="shared" si="18"/>
        <v>0.67408564814832062</v>
      </c>
      <c r="F277" s="30">
        <f t="shared" si="19"/>
        <v>4.0972222222222226E-3</v>
      </c>
      <c r="G277" s="31">
        <f>IF(OR(FLOOR(HOUR(E277)*60+MINUTE(E277),INFOS!$B$2)/60&lt;INFOS!$B$5,AND(INFOS!$C$5&gt;0,FLOOR(HOUR(E277)*60+MINUTE(E277),INFOS!$B$2)/60&gt;=INFOS!$C$5)),"",TIME(,FLOOR(HOUR(E277)*60+MINUTE(E277),INFOS!$B$2),))</f>
        <v>0.66666666666666663</v>
      </c>
      <c r="H277" s="31" t="str">
        <f>IF(ISNA(MATCH(INT(A277),Calcul!$I$3:$I$15,0)),INDEX(INFOS!$B$7:$B$14,WEEKDAY(A277,2)),INFOS!$B$14)</f>
        <v>Jours Ouvrés</v>
      </c>
      <c r="I277" s="28" t="str">
        <f>IF(ROW(A276)&lt;=COUNTA(Sens1!A:A)-6,INFOS!$H$2&amp;" vers "&amp;INFOS!$I$2,INFOS!$H$3&amp;" vers "&amp;INFOS!$I$3)</f>
        <v>A10 vers Rue G. Eiffel</v>
      </c>
    </row>
    <row r="278" spans="1:9" x14ac:dyDescent="0.25">
      <c r="A278" s="5">
        <v>41849.67763888889</v>
      </c>
      <c r="B278" s="28">
        <v>330</v>
      </c>
      <c r="C278" s="28" t="str">
        <f t="shared" si="16"/>
        <v>Mardi</v>
      </c>
      <c r="D278" s="28" t="str">
        <f t="shared" si="17"/>
        <v>29/07</v>
      </c>
      <c r="E278" s="29">
        <f t="shared" si="18"/>
        <v>0.67763888889021473</v>
      </c>
      <c r="F278" s="30">
        <f t="shared" si="19"/>
        <v>3.8194444444444443E-3</v>
      </c>
      <c r="G278" s="31">
        <f>IF(OR(FLOOR(HOUR(E278)*60+MINUTE(E278),INFOS!$B$2)/60&lt;INFOS!$B$5,AND(INFOS!$C$5&gt;0,FLOOR(HOUR(E278)*60+MINUTE(E278),INFOS!$B$2)/60&gt;=INFOS!$C$5)),"",TIME(,FLOOR(HOUR(E278)*60+MINUTE(E278),INFOS!$B$2),))</f>
        <v>0.66666666666666663</v>
      </c>
      <c r="H278" s="31" t="str">
        <f>IF(ISNA(MATCH(INT(A278),Calcul!$I$3:$I$15,0)),INDEX(INFOS!$B$7:$B$14,WEEKDAY(A278,2)),INFOS!$B$14)</f>
        <v>Jours Ouvrés</v>
      </c>
      <c r="I278" s="28" t="str">
        <f>IF(ROW(A277)&lt;=COUNTA(Sens1!A:A)-6,INFOS!$H$2&amp;" vers "&amp;INFOS!$I$2,INFOS!$H$3&amp;" vers "&amp;INFOS!$I$3)</f>
        <v>A10 vers Rue G. Eiffel</v>
      </c>
    </row>
    <row r="279" spans="1:9" x14ac:dyDescent="0.25">
      <c r="A279" s="5">
        <v>41849.681215277778</v>
      </c>
      <c r="B279" s="28">
        <v>355</v>
      </c>
      <c r="C279" s="28" t="str">
        <f t="shared" si="16"/>
        <v>Mardi</v>
      </c>
      <c r="D279" s="28" t="str">
        <f t="shared" si="17"/>
        <v>29/07</v>
      </c>
      <c r="E279" s="29">
        <f t="shared" si="18"/>
        <v>0.68121527777839219</v>
      </c>
      <c r="F279" s="30">
        <f t="shared" si="19"/>
        <v>4.108796296296297E-3</v>
      </c>
      <c r="G279" s="31">
        <f>IF(OR(FLOOR(HOUR(E279)*60+MINUTE(E279),INFOS!$B$2)/60&lt;INFOS!$B$5,AND(INFOS!$C$5&gt;0,FLOOR(HOUR(E279)*60+MINUTE(E279),INFOS!$B$2)/60&gt;=INFOS!$C$5)),"",TIME(,FLOOR(HOUR(E279)*60+MINUTE(E279),INFOS!$B$2),))</f>
        <v>0.66666666666666663</v>
      </c>
      <c r="H279" s="31" t="str">
        <f>IF(ISNA(MATCH(INT(A279),Calcul!$I$3:$I$15,0)),INDEX(INFOS!$B$7:$B$14,WEEKDAY(A279,2)),INFOS!$B$14)</f>
        <v>Jours Ouvrés</v>
      </c>
      <c r="I279" s="28" t="str">
        <f>IF(ROW(A278)&lt;=COUNTA(Sens1!A:A)-6,INFOS!$H$2&amp;" vers "&amp;INFOS!$I$2,INFOS!$H$3&amp;" vers "&amp;INFOS!$I$3)</f>
        <v>A10 vers Rue G. Eiffel</v>
      </c>
    </row>
    <row r="280" spans="1:9" x14ac:dyDescent="0.25">
      <c r="A280" s="5">
        <v>41849.68478009259</v>
      </c>
      <c r="B280" s="28">
        <v>383</v>
      </c>
      <c r="C280" s="28" t="str">
        <f t="shared" si="16"/>
        <v>Mardi</v>
      </c>
      <c r="D280" s="28" t="str">
        <f t="shared" si="17"/>
        <v>29/07</v>
      </c>
      <c r="E280" s="29">
        <f t="shared" si="18"/>
        <v>0.68478009258979</v>
      </c>
      <c r="F280" s="30">
        <f t="shared" si="19"/>
        <v>4.4328703703703709E-3</v>
      </c>
      <c r="G280" s="31">
        <f>IF(OR(FLOOR(HOUR(E280)*60+MINUTE(E280),INFOS!$B$2)/60&lt;INFOS!$B$5,AND(INFOS!$C$5&gt;0,FLOOR(HOUR(E280)*60+MINUTE(E280),INFOS!$B$2)/60&gt;=INFOS!$C$5)),"",TIME(,FLOOR(HOUR(E280)*60+MINUTE(E280),INFOS!$B$2),))</f>
        <v>0.66666666666666663</v>
      </c>
      <c r="H280" s="31" t="str">
        <f>IF(ISNA(MATCH(INT(A280),Calcul!$I$3:$I$15,0)),INDEX(INFOS!$B$7:$B$14,WEEKDAY(A280,2)),INFOS!$B$14)</f>
        <v>Jours Ouvrés</v>
      </c>
      <c r="I280" s="28" t="str">
        <f>IF(ROW(A279)&lt;=COUNTA(Sens1!A:A)-6,INFOS!$H$2&amp;" vers "&amp;INFOS!$I$2,INFOS!$H$3&amp;" vers "&amp;INFOS!$I$3)</f>
        <v>A10 vers Rue G. Eiffel</v>
      </c>
    </row>
    <row r="281" spans="1:9" x14ac:dyDescent="0.25">
      <c r="A281" s="5">
        <v>41849.688344907408</v>
      </c>
      <c r="B281" s="28">
        <v>396</v>
      </c>
      <c r="C281" s="28" t="str">
        <f t="shared" si="16"/>
        <v>Mardi</v>
      </c>
      <c r="D281" s="28" t="str">
        <f t="shared" si="17"/>
        <v>29/07</v>
      </c>
      <c r="E281" s="29">
        <f t="shared" si="18"/>
        <v>0.68834490740846377</v>
      </c>
      <c r="F281" s="30">
        <f t="shared" si="19"/>
        <v>4.5833333333333334E-3</v>
      </c>
      <c r="G281" s="31">
        <f>IF(OR(FLOOR(HOUR(E281)*60+MINUTE(E281),INFOS!$B$2)/60&lt;INFOS!$B$5,AND(INFOS!$C$5&gt;0,FLOOR(HOUR(E281)*60+MINUTE(E281),INFOS!$B$2)/60&gt;=INFOS!$C$5)),"",TIME(,FLOOR(HOUR(E281)*60+MINUTE(E281),INFOS!$B$2),))</f>
        <v>0.66666666666666663</v>
      </c>
      <c r="H281" s="31" t="str">
        <f>IF(ISNA(MATCH(INT(A281),Calcul!$I$3:$I$15,0)),INDEX(INFOS!$B$7:$B$14,WEEKDAY(A281,2)),INFOS!$B$14)</f>
        <v>Jours Ouvrés</v>
      </c>
      <c r="I281" s="28" t="str">
        <f>IF(ROW(A280)&lt;=COUNTA(Sens1!A:A)-6,INFOS!$H$2&amp;" vers "&amp;INFOS!$I$2,INFOS!$H$3&amp;" vers "&amp;INFOS!$I$3)</f>
        <v>A10 vers Rue G. Eiffel</v>
      </c>
    </row>
    <row r="282" spans="1:9" x14ac:dyDescent="0.25">
      <c r="A282" s="5">
        <v>41849.691886574074</v>
      </c>
      <c r="B282" s="28">
        <v>417</v>
      </c>
      <c r="C282" s="28" t="str">
        <f t="shared" si="16"/>
        <v>Mardi</v>
      </c>
      <c r="D282" s="28" t="str">
        <f t="shared" si="17"/>
        <v>29/07</v>
      </c>
      <c r="E282" s="29">
        <f t="shared" si="18"/>
        <v>0.69188657407357823</v>
      </c>
      <c r="F282" s="30">
        <f t="shared" si="19"/>
        <v>4.8263888888888887E-3</v>
      </c>
      <c r="G282" s="31">
        <f>IF(OR(FLOOR(HOUR(E282)*60+MINUTE(E282),INFOS!$B$2)/60&lt;INFOS!$B$5,AND(INFOS!$C$5&gt;0,FLOOR(HOUR(E282)*60+MINUTE(E282),INFOS!$B$2)/60&gt;=INFOS!$C$5)),"",TIME(,FLOOR(HOUR(E282)*60+MINUTE(E282),INFOS!$B$2),))</f>
        <v>0.66666666666666663</v>
      </c>
      <c r="H282" s="31" t="str">
        <f>IF(ISNA(MATCH(INT(A282),Calcul!$I$3:$I$15,0)),INDEX(INFOS!$B$7:$B$14,WEEKDAY(A282,2)),INFOS!$B$14)</f>
        <v>Jours Ouvrés</v>
      </c>
      <c r="I282" s="28" t="str">
        <f>IF(ROW(A281)&lt;=COUNTA(Sens1!A:A)-6,INFOS!$H$2&amp;" vers "&amp;INFOS!$I$2,INFOS!$H$3&amp;" vers "&amp;INFOS!$I$3)</f>
        <v>A10 vers Rue G. Eiffel</v>
      </c>
    </row>
    <row r="283" spans="1:9" x14ac:dyDescent="0.25">
      <c r="A283" s="5">
        <v>41849.695520833331</v>
      </c>
      <c r="B283" s="28">
        <v>412</v>
      </c>
      <c r="C283" s="28" t="str">
        <f t="shared" si="16"/>
        <v>Mardi</v>
      </c>
      <c r="D283" s="28" t="str">
        <f t="shared" si="17"/>
        <v>29/07</v>
      </c>
      <c r="E283" s="29">
        <f t="shared" si="18"/>
        <v>0.69552083333110204</v>
      </c>
      <c r="F283" s="30">
        <f t="shared" si="19"/>
        <v>4.7685185185185183E-3</v>
      </c>
      <c r="G283" s="31">
        <f>IF(OR(FLOOR(HOUR(E283)*60+MINUTE(E283),INFOS!$B$2)/60&lt;INFOS!$B$5,AND(INFOS!$C$5&gt;0,FLOOR(HOUR(E283)*60+MINUTE(E283),INFOS!$B$2)/60&gt;=INFOS!$C$5)),"",TIME(,FLOOR(HOUR(E283)*60+MINUTE(E283),INFOS!$B$2),))</f>
        <v>0.66666666666666663</v>
      </c>
      <c r="H283" s="31" t="str">
        <f>IF(ISNA(MATCH(INT(A283),Calcul!$I$3:$I$15,0)),INDEX(INFOS!$B$7:$B$14,WEEKDAY(A283,2)),INFOS!$B$14)</f>
        <v>Jours Ouvrés</v>
      </c>
      <c r="I283" s="28" t="str">
        <f>IF(ROW(A282)&lt;=COUNTA(Sens1!A:A)-6,INFOS!$H$2&amp;" vers "&amp;INFOS!$I$2,INFOS!$H$3&amp;" vers "&amp;INFOS!$I$3)</f>
        <v>A10 vers Rue G. Eiffel</v>
      </c>
    </row>
    <row r="284" spans="1:9" x14ac:dyDescent="0.25">
      <c r="A284" s="5">
        <v>41849.69903935185</v>
      </c>
      <c r="B284" s="28">
        <v>409</v>
      </c>
      <c r="C284" s="28" t="str">
        <f t="shared" si="16"/>
        <v>Mardi</v>
      </c>
      <c r="D284" s="28" t="str">
        <f t="shared" si="17"/>
        <v>29/07</v>
      </c>
      <c r="E284" s="29">
        <f t="shared" si="18"/>
        <v>0.69903935184993315</v>
      </c>
      <c r="F284" s="30">
        <f t="shared" si="19"/>
        <v>4.7337962962962958E-3</v>
      </c>
      <c r="G284" s="31">
        <f>IF(OR(FLOOR(HOUR(E284)*60+MINUTE(E284),INFOS!$B$2)/60&lt;INFOS!$B$5,AND(INFOS!$C$5&gt;0,FLOOR(HOUR(E284)*60+MINUTE(E284),INFOS!$B$2)/60&gt;=INFOS!$C$5)),"",TIME(,FLOOR(HOUR(E284)*60+MINUTE(E284),INFOS!$B$2),))</f>
        <v>0.66666666666666663</v>
      </c>
      <c r="H284" s="31" t="str">
        <f>IF(ISNA(MATCH(INT(A284),Calcul!$I$3:$I$15,0)),INDEX(INFOS!$B$7:$B$14,WEEKDAY(A284,2)),INFOS!$B$14)</f>
        <v>Jours Ouvrés</v>
      </c>
      <c r="I284" s="28" t="str">
        <f>IF(ROW(A283)&lt;=COUNTA(Sens1!A:A)-6,INFOS!$H$2&amp;" vers "&amp;INFOS!$I$2,INFOS!$H$3&amp;" vers "&amp;INFOS!$I$3)</f>
        <v>A10 vers Rue G. Eiffel</v>
      </c>
    </row>
    <row r="285" spans="1:9" x14ac:dyDescent="0.25">
      <c r="A285" s="5">
        <v>41849.702627314815</v>
      </c>
      <c r="B285" s="28">
        <v>452</v>
      </c>
      <c r="C285" s="28" t="str">
        <f t="shared" si="16"/>
        <v>Mardi</v>
      </c>
      <c r="D285" s="28" t="str">
        <f t="shared" si="17"/>
        <v>29/07</v>
      </c>
      <c r="E285" s="29">
        <f t="shared" si="18"/>
        <v>0.70262731481489027</v>
      </c>
      <c r="F285" s="30">
        <f t="shared" si="19"/>
        <v>5.2314814814814819E-3</v>
      </c>
      <c r="G285" s="31">
        <f>IF(OR(FLOOR(HOUR(E285)*60+MINUTE(E285),INFOS!$B$2)/60&lt;INFOS!$B$5,AND(INFOS!$C$5&gt;0,FLOOR(HOUR(E285)*60+MINUTE(E285),INFOS!$B$2)/60&gt;=INFOS!$C$5)),"",TIME(,FLOOR(HOUR(E285)*60+MINUTE(E285),INFOS!$B$2),))</f>
        <v>0.66666666666666663</v>
      </c>
      <c r="H285" s="31" t="str">
        <f>IF(ISNA(MATCH(INT(A285),Calcul!$I$3:$I$15,0)),INDEX(INFOS!$B$7:$B$14,WEEKDAY(A285,2)),INFOS!$B$14)</f>
        <v>Jours Ouvrés</v>
      </c>
      <c r="I285" s="28" t="str">
        <f>IF(ROW(A284)&lt;=COUNTA(Sens1!A:A)-6,INFOS!$H$2&amp;" vers "&amp;INFOS!$I$2,INFOS!$H$3&amp;" vers "&amp;INFOS!$I$3)</f>
        <v>A10 vers Rue G. Eiffel</v>
      </c>
    </row>
    <row r="286" spans="1:9" x14ac:dyDescent="0.25">
      <c r="A286" s="5">
        <v>41849.70621527778</v>
      </c>
      <c r="B286" s="28">
        <v>453</v>
      </c>
      <c r="C286" s="28" t="str">
        <f t="shared" si="16"/>
        <v>Mardi</v>
      </c>
      <c r="D286" s="28" t="str">
        <f t="shared" si="17"/>
        <v>29/07</v>
      </c>
      <c r="E286" s="29">
        <f t="shared" si="18"/>
        <v>0.70621527777984738</v>
      </c>
      <c r="F286" s="30">
        <f t="shared" si="19"/>
        <v>5.2430555555555555E-3</v>
      </c>
      <c r="G286" s="31">
        <f>IF(OR(FLOOR(HOUR(E286)*60+MINUTE(E286),INFOS!$B$2)/60&lt;INFOS!$B$5,AND(INFOS!$C$5&gt;0,FLOOR(HOUR(E286)*60+MINUTE(E286),INFOS!$B$2)/60&gt;=INFOS!$C$5)),"",TIME(,FLOOR(HOUR(E286)*60+MINUTE(E286),INFOS!$B$2),))</f>
        <v>0.66666666666666663</v>
      </c>
      <c r="H286" s="31" t="str">
        <f>IF(ISNA(MATCH(INT(A286),Calcul!$I$3:$I$15,0)),INDEX(INFOS!$B$7:$B$14,WEEKDAY(A286,2)),INFOS!$B$14)</f>
        <v>Jours Ouvrés</v>
      </c>
      <c r="I286" s="28" t="str">
        <f>IF(ROW(A285)&lt;=COUNTA(Sens1!A:A)-6,INFOS!$H$2&amp;" vers "&amp;INFOS!$I$2,INFOS!$H$3&amp;" vers "&amp;INFOS!$I$3)</f>
        <v>A10 vers Rue G. Eiffel</v>
      </c>
    </row>
    <row r="287" spans="1:9" x14ac:dyDescent="0.25">
      <c r="A287" s="5">
        <v>41849.709710648145</v>
      </c>
      <c r="B287" s="28">
        <v>458</v>
      </c>
      <c r="C287" s="28" t="str">
        <f t="shared" si="16"/>
        <v>Mardi</v>
      </c>
      <c r="D287" s="28" t="str">
        <f t="shared" si="17"/>
        <v>29/07</v>
      </c>
      <c r="E287" s="29">
        <f t="shared" si="18"/>
        <v>0.70971064814511919</v>
      </c>
      <c r="F287" s="30">
        <f t="shared" si="19"/>
        <v>5.3009259259259268E-3</v>
      </c>
      <c r="G287" s="31">
        <f>IF(OR(FLOOR(HOUR(E287)*60+MINUTE(E287),INFOS!$B$2)/60&lt;INFOS!$B$5,AND(INFOS!$C$5&gt;0,FLOOR(HOUR(E287)*60+MINUTE(E287),INFOS!$B$2)/60&gt;=INFOS!$C$5)),"",TIME(,FLOOR(HOUR(E287)*60+MINUTE(E287),INFOS!$B$2),))</f>
        <v>0.66666666666666663</v>
      </c>
      <c r="H287" s="31" t="str">
        <f>IF(ISNA(MATCH(INT(A287),Calcul!$I$3:$I$15,0)),INDEX(INFOS!$B$7:$B$14,WEEKDAY(A287,2)),INFOS!$B$14)</f>
        <v>Jours Ouvrés</v>
      </c>
      <c r="I287" s="28" t="str">
        <f>IF(ROW(A286)&lt;=COUNTA(Sens1!A:A)-6,INFOS!$H$2&amp;" vers "&amp;INFOS!$I$2,INFOS!$H$3&amp;" vers "&amp;INFOS!$I$3)</f>
        <v>A10 vers Rue G. Eiffel</v>
      </c>
    </row>
    <row r="288" spans="1:9" x14ac:dyDescent="0.25">
      <c r="A288" s="5">
        <v>41849.713449074072</v>
      </c>
      <c r="B288" s="28">
        <v>439</v>
      </c>
      <c r="C288" s="28" t="str">
        <f t="shared" si="16"/>
        <v>Mardi</v>
      </c>
      <c r="D288" s="28" t="str">
        <f t="shared" si="17"/>
        <v>29/07</v>
      </c>
      <c r="E288" s="29">
        <f t="shared" si="18"/>
        <v>0.713449074071832</v>
      </c>
      <c r="F288" s="30">
        <f t="shared" si="19"/>
        <v>5.0810185185185186E-3</v>
      </c>
      <c r="G288" s="31">
        <f>IF(OR(FLOOR(HOUR(E288)*60+MINUTE(E288),INFOS!$B$2)/60&lt;INFOS!$B$5,AND(INFOS!$C$5&gt;0,FLOOR(HOUR(E288)*60+MINUTE(E288),INFOS!$B$2)/60&gt;=INFOS!$C$5)),"",TIME(,FLOOR(HOUR(E288)*60+MINUTE(E288),INFOS!$B$2),))</f>
        <v>0.66666666666666663</v>
      </c>
      <c r="H288" s="31" t="str">
        <f>IF(ISNA(MATCH(INT(A288),Calcul!$I$3:$I$15,0)),INDEX(INFOS!$B$7:$B$14,WEEKDAY(A288,2)),INFOS!$B$14)</f>
        <v>Jours Ouvrés</v>
      </c>
      <c r="I288" s="28" t="str">
        <f>IF(ROW(A287)&lt;=COUNTA(Sens1!A:A)-6,INFOS!$H$2&amp;" vers "&amp;INFOS!$I$2,INFOS!$H$3&amp;" vers "&amp;INFOS!$I$3)</f>
        <v>A10 vers Rue G. Eiffel</v>
      </c>
    </row>
    <row r="289" spans="1:9" x14ac:dyDescent="0.25">
      <c r="A289" s="5">
        <v>41849.717037037037</v>
      </c>
      <c r="B289" s="28">
        <v>455</v>
      </c>
      <c r="C289" s="28" t="str">
        <f t="shared" si="16"/>
        <v>Mardi</v>
      </c>
      <c r="D289" s="28" t="str">
        <f t="shared" si="17"/>
        <v>29/07</v>
      </c>
      <c r="E289" s="29">
        <f t="shared" si="18"/>
        <v>0.71703703703678912</v>
      </c>
      <c r="F289" s="30">
        <f t="shared" si="19"/>
        <v>5.2662037037037035E-3</v>
      </c>
      <c r="G289" s="31">
        <f>IF(OR(FLOOR(HOUR(E289)*60+MINUTE(E289),INFOS!$B$2)/60&lt;INFOS!$B$5,AND(INFOS!$C$5&gt;0,FLOOR(HOUR(E289)*60+MINUTE(E289),INFOS!$B$2)/60&gt;=INFOS!$C$5)),"",TIME(,FLOOR(HOUR(E289)*60+MINUTE(E289),INFOS!$B$2),))</f>
        <v>0.66666666666666663</v>
      </c>
      <c r="H289" s="31" t="str">
        <f>IF(ISNA(MATCH(INT(A289),Calcul!$I$3:$I$15,0)),INDEX(INFOS!$B$7:$B$14,WEEKDAY(A289,2)),INFOS!$B$14)</f>
        <v>Jours Ouvrés</v>
      </c>
      <c r="I289" s="28" t="str">
        <f>IF(ROW(A288)&lt;=COUNTA(Sens1!A:A)-6,INFOS!$H$2&amp;" vers "&amp;INFOS!$I$2,INFOS!$H$3&amp;" vers "&amp;INFOS!$I$3)</f>
        <v>A10 vers Rue G. Eiffel</v>
      </c>
    </row>
    <row r="290" spans="1:9" x14ac:dyDescent="0.25">
      <c r="A290" s="5">
        <v>41849.720671296294</v>
      </c>
      <c r="B290" s="28">
        <v>438</v>
      </c>
      <c r="C290" s="28" t="str">
        <f t="shared" si="16"/>
        <v>Mardi</v>
      </c>
      <c r="D290" s="28" t="str">
        <f t="shared" si="17"/>
        <v>29/07</v>
      </c>
      <c r="E290" s="29">
        <f t="shared" si="18"/>
        <v>0.72067129629431292</v>
      </c>
      <c r="F290" s="30">
        <f t="shared" si="19"/>
        <v>5.0694444444444441E-3</v>
      </c>
      <c r="G290" s="31">
        <f>IF(OR(FLOOR(HOUR(E290)*60+MINUTE(E290),INFOS!$B$2)/60&lt;INFOS!$B$5,AND(INFOS!$C$5&gt;0,FLOOR(HOUR(E290)*60+MINUTE(E290),INFOS!$B$2)/60&gt;=INFOS!$C$5)),"",TIME(,FLOOR(HOUR(E290)*60+MINUTE(E290),INFOS!$B$2),))</f>
        <v>0.66666666666666663</v>
      </c>
      <c r="H290" s="31" t="str">
        <f>IF(ISNA(MATCH(INT(A290),Calcul!$I$3:$I$15,0)),INDEX(INFOS!$B$7:$B$14,WEEKDAY(A290,2)),INFOS!$B$14)</f>
        <v>Jours Ouvrés</v>
      </c>
      <c r="I290" s="28" t="str">
        <f>IF(ROW(A289)&lt;=COUNTA(Sens1!A:A)-6,INFOS!$H$2&amp;" vers "&amp;INFOS!$I$2,INFOS!$H$3&amp;" vers "&amp;INFOS!$I$3)</f>
        <v>A10 vers Rue G. Eiffel</v>
      </c>
    </row>
    <row r="291" spans="1:9" x14ac:dyDescent="0.25">
      <c r="A291" s="5">
        <v>41849.724340277775</v>
      </c>
      <c r="B291" s="28">
        <v>422</v>
      </c>
      <c r="C291" s="28" t="str">
        <f t="shared" si="16"/>
        <v>Mardi</v>
      </c>
      <c r="D291" s="28" t="str">
        <f t="shared" si="17"/>
        <v>29/07</v>
      </c>
      <c r="E291" s="29">
        <f t="shared" si="18"/>
        <v>0.72434027777489973</v>
      </c>
      <c r="F291" s="30">
        <f t="shared" si="19"/>
        <v>4.8842592592592592E-3</v>
      </c>
      <c r="G291" s="31">
        <f>IF(OR(FLOOR(HOUR(E291)*60+MINUTE(E291),INFOS!$B$2)/60&lt;INFOS!$B$5,AND(INFOS!$C$5&gt;0,FLOOR(HOUR(E291)*60+MINUTE(E291),INFOS!$B$2)/60&gt;=INFOS!$C$5)),"",TIME(,FLOOR(HOUR(E291)*60+MINUTE(E291),INFOS!$B$2),))</f>
        <v>0.66666666666666663</v>
      </c>
      <c r="H291" s="31" t="str">
        <f>IF(ISNA(MATCH(INT(A291),Calcul!$I$3:$I$15,0)),INDEX(INFOS!$B$7:$B$14,WEEKDAY(A291,2)),INFOS!$B$14)</f>
        <v>Jours Ouvrés</v>
      </c>
      <c r="I291" s="28" t="str">
        <f>IF(ROW(A290)&lt;=COUNTA(Sens1!A:A)-6,INFOS!$H$2&amp;" vers "&amp;INFOS!$I$2,INFOS!$H$3&amp;" vers "&amp;INFOS!$I$3)</f>
        <v>A10 vers Rue G. Eiffel</v>
      </c>
    </row>
    <row r="292" spans="1:9" x14ac:dyDescent="0.25">
      <c r="A292" s="5">
        <v>41849.72792824074</v>
      </c>
      <c r="B292" s="28">
        <v>427</v>
      </c>
      <c r="C292" s="28" t="str">
        <f t="shared" si="16"/>
        <v>Mardi</v>
      </c>
      <c r="D292" s="28" t="str">
        <f t="shared" si="17"/>
        <v>29/07</v>
      </c>
      <c r="E292" s="29">
        <f t="shared" si="18"/>
        <v>0.72792824073985685</v>
      </c>
      <c r="F292" s="30">
        <f t="shared" si="19"/>
        <v>4.9421296296296288E-3</v>
      </c>
      <c r="G292" s="31">
        <f>IF(OR(FLOOR(HOUR(E292)*60+MINUTE(E292),INFOS!$B$2)/60&lt;INFOS!$B$5,AND(INFOS!$C$5&gt;0,FLOOR(HOUR(E292)*60+MINUTE(E292),INFOS!$B$2)/60&gt;=INFOS!$C$5)),"",TIME(,FLOOR(HOUR(E292)*60+MINUTE(E292),INFOS!$B$2),))</f>
        <v>0.66666666666666663</v>
      </c>
      <c r="H292" s="31" t="str">
        <f>IF(ISNA(MATCH(INT(A292),Calcul!$I$3:$I$15,0)),INDEX(INFOS!$B$7:$B$14,WEEKDAY(A292,2)),INFOS!$B$14)</f>
        <v>Jours Ouvrés</v>
      </c>
      <c r="I292" s="28" t="str">
        <f>IF(ROW(A291)&lt;=COUNTA(Sens1!A:A)-6,INFOS!$H$2&amp;" vers "&amp;INFOS!$I$2,INFOS!$H$3&amp;" vers "&amp;INFOS!$I$3)</f>
        <v>A10 vers Rue G. Eiffel</v>
      </c>
    </row>
    <row r="293" spans="1:9" x14ac:dyDescent="0.25">
      <c r="A293" s="5">
        <v>41849.731516203705</v>
      </c>
      <c r="B293" s="28">
        <v>429</v>
      </c>
      <c r="C293" s="28" t="str">
        <f t="shared" si="16"/>
        <v>Mardi</v>
      </c>
      <c r="D293" s="28" t="str">
        <f t="shared" si="17"/>
        <v>29/07</v>
      </c>
      <c r="E293" s="29">
        <f t="shared" si="18"/>
        <v>0.73151620370481396</v>
      </c>
      <c r="F293" s="30">
        <f t="shared" si="19"/>
        <v>4.9652777777777777E-3</v>
      </c>
      <c r="G293" s="31">
        <f>IF(OR(FLOOR(HOUR(E293)*60+MINUTE(E293),INFOS!$B$2)/60&lt;INFOS!$B$5,AND(INFOS!$C$5&gt;0,FLOOR(HOUR(E293)*60+MINUTE(E293),INFOS!$B$2)/60&gt;=INFOS!$C$5)),"",TIME(,FLOOR(HOUR(E293)*60+MINUTE(E293),INFOS!$B$2),))</f>
        <v>0.66666666666666663</v>
      </c>
      <c r="H293" s="31" t="str">
        <f>IF(ISNA(MATCH(INT(A293),Calcul!$I$3:$I$15,0)),INDEX(INFOS!$B$7:$B$14,WEEKDAY(A293,2)),INFOS!$B$14)</f>
        <v>Jours Ouvrés</v>
      </c>
      <c r="I293" s="28" t="str">
        <f>IF(ROW(A292)&lt;=COUNTA(Sens1!A:A)-6,INFOS!$H$2&amp;" vers "&amp;INFOS!$I$2,INFOS!$H$3&amp;" vers "&amp;INFOS!$I$3)</f>
        <v>A10 vers Rue G. Eiffel</v>
      </c>
    </row>
    <row r="294" spans="1:9" x14ac:dyDescent="0.25">
      <c r="A294" s="5">
        <v>41849.735081018516</v>
      </c>
      <c r="B294" s="28">
        <v>424</v>
      </c>
      <c r="C294" s="28" t="str">
        <f t="shared" si="16"/>
        <v>Mardi</v>
      </c>
      <c r="D294" s="28" t="str">
        <f t="shared" si="17"/>
        <v>29/07</v>
      </c>
      <c r="E294" s="29">
        <f t="shared" si="18"/>
        <v>0.73508101851621177</v>
      </c>
      <c r="F294" s="30">
        <f t="shared" si="19"/>
        <v>4.9074074074074072E-3</v>
      </c>
      <c r="G294" s="31">
        <f>IF(OR(FLOOR(HOUR(E294)*60+MINUTE(E294),INFOS!$B$2)/60&lt;INFOS!$B$5,AND(INFOS!$C$5&gt;0,FLOOR(HOUR(E294)*60+MINUTE(E294),INFOS!$B$2)/60&gt;=INFOS!$C$5)),"",TIME(,FLOOR(HOUR(E294)*60+MINUTE(E294),INFOS!$B$2),))</f>
        <v>0.66666666666666663</v>
      </c>
      <c r="H294" s="31" t="str">
        <f>IF(ISNA(MATCH(INT(A294),Calcul!$I$3:$I$15,0)),INDEX(INFOS!$B$7:$B$14,WEEKDAY(A294,2)),INFOS!$B$14)</f>
        <v>Jours Ouvrés</v>
      </c>
      <c r="I294" s="28" t="str">
        <f>IF(ROW(A293)&lt;=COUNTA(Sens1!A:A)-6,INFOS!$H$2&amp;" vers "&amp;INFOS!$I$2,INFOS!$H$3&amp;" vers "&amp;INFOS!$I$3)</f>
        <v>A10 vers Rue G. Eiffel</v>
      </c>
    </row>
    <row r="295" spans="1:9" x14ac:dyDescent="0.25">
      <c r="A295" s="5">
        <v>41849.738587962966</v>
      </c>
      <c r="B295" s="28">
        <v>433</v>
      </c>
      <c r="C295" s="28" t="str">
        <f t="shared" si="16"/>
        <v>Mardi</v>
      </c>
      <c r="D295" s="28" t="str">
        <f t="shared" si="17"/>
        <v>29/07</v>
      </c>
      <c r="E295" s="29">
        <f t="shared" si="18"/>
        <v>0.73858796296553919</v>
      </c>
      <c r="F295" s="30">
        <f t="shared" si="19"/>
        <v>5.0115740740740737E-3</v>
      </c>
      <c r="G295" s="31">
        <f>IF(OR(FLOOR(HOUR(E295)*60+MINUTE(E295),INFOS!$B$2)/60&lt;INFOS!$B$5,AND(INFOS!$C$5&gt;0,FLOOR(HOUR(E295)*60+MINUTE(E295),INFOS!$B$2)/60&gt;=INFOS!$C$5)),"",TIME(,FLOOR(HOUR(E295)*60+MINUTE(E295),INFOS!$B$2),))</f>
        <v>0.66666666666666663</v>
      </c>
      <c r="H295" s="31" t="str">
        <f>IF(ISNA(MATCH(INT(A295),Calcul!$I$3:$I$15,0)),INDEX(INFOS!$B$7:$B$14,WEEKDAY(A295,2)),INFOS!$B$14)</f>
        <v>Jours Ouvrés</v>
      </c>
      <c r="I295" s="28" t="str">
        <f>IF(ROW(A294)&lt;=COUNTA(Sens1!A:A)-6,INFOS!$H$2&amp;" vers "&amp;INFOS!$I$2,INFOS!$H$3&amp;" vers "&amp;INFOS!$I$3)</f>
        <v>A10 vers Rue G. Eiffel</v>
      </c>
    </row>
    <row r="296" spans="1:9" x14ac:dyDescent="0.25">
      <c r="A296" s="5">
        <v>41849.742106481484</v>
      </c>
      <c r="B296" s="28">
        <v>447</v>
      </c>
      <c r="C296" s="28" t="str">
        <f t="shared" si="16"/>
        <v>Mardi</v>
      </c>
      <c r="D296" s="28" t="str">
        <f t="shared" si="17"/>
        <v>29/07</v>
      </c>
      <c r="E296" s="29">
        <f t="shared" si="18"/>
        <v>0.74210648148437031</v>
      </c>
      <c r="F296" s="30">
        <f t="shared" si="19"/>
        <v>5.1736111111111115E-3</v>
      </c>
      <c r="G296" s="31">
        <f>IF(OR(FLOOR(HOUR(E296)*60+MINUTE(E296),INFOS!$B$2)/60&lt;INFOS!$B$5,AND(INFOS!$C$5&gt;0,FLOOR(HOUR(E296)*60+MINUTE(E296),INFOS!$B$2)/60&gt;=INFOS!$C$5)),"",TIME(,FLOOR(HOUR(E296)*60+MINUTE(E296),INFOS!$B$2),))</f>
        <v>0.66666666666666663</v>
      </c>
      <c r="H296" s="31" t="str">
        <f>IF(ISNA(MATCH(INT(A296),Calcul!$I$3:$I$15,0)),INDEX(INFOS!$B$7:$B$14,WEEKDAY(A296,2)),INFOS!$B$14)</f>
        <v>Jours Ouvrés</v>
      </c>
      <c r="I296" s="28" t="str">
        <f>IF(ROW(A295)&lt;=COUNTA(Sens1!A:A)-6,INFOS!$H$2&amp;" vers "&amp;INFOS!$I$2,INFOS!$H$3&amp;" vers "&amp;INFOS!$I$3)</f>
        <v>A10 vers Rue G. Eiffel</v>
      </c>
    </row>
    <row r="297" spans="1:9" x14ac:dyDescent="0.25">
      <c r="A297" s="5">
        <v>41849.745648148149</v>
      </c>
      <c r="B297" s="28">
        <v>453</v>
      </c>
      <c r="C297" s="28" t="str">
        <f t="shared" si="16"/>
        <v>Mardi</v>
      </c>
      <c r="D297" s="28" t="str">
        <f t="shared" si="17"/>
        <v>29/07</v>
      </c>
      <c r="E297" s="29">
        <f t="shared" si="18"/>
        <v>0.74564814814948477</v>
      </c>
      <c r="F297" s="30">
        <f t="shared" si="19"/>
        <v>5.2430555555555555E-3</v>
      </c>
      <c r="G297" s="31">
        <f>IF(OR(FLOOR(HOUR(E297)*60+MINUTE(E297),INFOS!$B$2)/60&lt;INFOS!$B$5,AND(INFOS!$C$5&gt;0,FLOOR(HOUR(E297)*60+MINUTE(E297),INFOS!$B$2)/60&gt;=INFOS!$C$5)),"",TIME(,FLOOR(HOUR(E297)*60+MINUTE(E297),INFOS!$B$2),))</f>
        <v>0.66666666666666663</v>
      </c>
      <c r="H297" s="31" t="str">
        <f>IF(ISNA(MATCH(INT(A297),Calcul!$I$3:$I$15,0)),INDEX(INFOS!$B$7:$B$14,WEEKDAY(A297,2)),INFOS!$B$14)</f>
        <v>Jours Ouvrés</v>
      </c>
      <c r="I297" s="28" t="str">
        <f>IF(ROW(A296)&lt;=COUNTA(Sens1!A:A)-6,INFOS!$H$2&amp;" vers "&amp;INFOS!$I$2,INFOS!$H$3&amp;" vers "&amp;INFOS!$I$3)</f>
        <v>A10 vers Rue G. Eiffel</v>
      </c>
    </row>
    <row r="298" spans="1:9" x14ac:dyDescent="0.25">
      <c r="A298" s="5">
        <v>41849.74927083333</v>
      </c>
      <c r="B298" s="28">
        <v>423</v>
      </c>
      <c r="C298" s="28" t="str">
        <f t="shared" si="16"/>
        <v>Mardi</v>
      </c>
      <c r="D298" s="28" t="str">
        <f t="shared" si="17"/>
        <v>29/07</v>
      </c>
      <c r="E298" s="29">
        <f t="shared" si="18"/>
        <v>0.74927083333022892</v>
      </c>
      <c r="F298" s="30">
        <f t="shared" si="19"/>
        <v>4.8958333333333328E-3</v>
      </c>
      <c r="G298" s="31">
        <f>IF(OR(FLOOR(HOUR(E298)*60+MINUTE(E298),INFOS!$B$2)/60&lt;INFOS!$B$5,AND(INFOS!$C$5&gt;0,FLOOR(HOUR(E298)*60+MINUTE(E298),INFOS!$B$2)/60&gt;=INFOS!$C$5)),"",TIME(,FLOOR(HOUR(E298)*60+MINUTE(E298),INFOS!$B$2),))</f>
        <v>0.66666666666666663</v>
      </c>
      <c r="H298" s="31" t="str">
        <f>IF(ISNA(MATCH(INT(A298),Calcul!$I$3:$I$15,0)),INDEX(INFOS!$B$7:$B$14,WEEKDAY(A298,2)),INFOS!$B$14)</f>
        <v>Jours Ouvrés</v>
      </c>
      <c r="I298" s="28" t="str">
        <f>IF(ROW(A297)&lt;=COUNTA(Sens1!A:A)-6,INFOS!$H$2&amp;" vers "&amp;INFOS!$I$2,INFOS!$H$3&amp;" vers "&amp;INFOS!$I$3)</f>
        <v>A10 vers Rue G. Eiffel</v>
      </c>
    </row>
    <row r="299" spans="1:9" x14ac:dyDescent="0.25">
      <c r="A299" s="5">
        <v>41849.752766203703</v>
      </c>
      <c r="B299" s="28">
        <v>369</v>
      </c>
      <c r="C299" s="28" t="str">
        <f t="shared" si="16"/>
        <v>Mardi</v>
      </c>
      <c r="D299" s="28" t="str">
        <f t="shared" si="17"/>
        <v>29/07</v>
      </c>
      <c r="E299" s="29">
        <f t="shared" si="18"/>
        <v>0.75276620370277669</v>
      </c>
      <c r="F299" s="30">
        <f t="shared" si="19"/>
        <v>4.2708333333333339E-3</v>
      </c>
      <c r="G299" s="31">
        <f>IF(OR(FLOOR(HOUR(E299)*60+MINUTE(E299),INFOS!$B$2)/60&lt;INFOS!$B$5,AND(INFOS!$C$5&gt;0,FLOOR(HOUR(E299)*60+MINUTE(E299),INFOS!$B$2)/60&gt;=INFOS!$C$5)),"",TIME(,FLOOR(HOUR(E299)*60+MINUTE(E299),INFOS!$B$2),))</f>
        <v>0.75</v>
      </c>
      <c r="H299" s="31" t="str">
        <f>IF(ISNA(MATCH(INT(A299),Calcul!$I$3:$I$15,0)),INDEX(INFOS!$B$7:$B$14,WEEKDAY(A299,2)),INFOS!$B$14)</f>
        <v>Jours Ouvrés</v>
      </c>
      <c r="I299" s="28" t="str">
        <f>IF(ROW(A298)&lt;=COUNTA(Sens1!A:A)-6,INFOS!$H$2&amp;" vers "&amp;INFOS!$I$2,INFOS!$H$3&amp;" vers "&amp;INFOS!$I$3)</f>
        <v>A10 vers Rue G. Eiffel</v>
      </c>
    </row>
    <row r="300" spans="1:9" x14ac:dyDescent="0.25">
      <c r="A300" s="5">
        <v>41849.756365740737</v>
      </c>
      <c r="B300" s="28">
        <v>434</v>
      </c>
      <c r="C300" s="28" t="str">
        <f t="shared" si="16"/>
        <v>Mardi</v>
      </c>
      <c r="D300" s="28" t="str">
        <f t="shared" si="17"/>
        <v>29/07</v>
      </c>
      <c r="E300" s="29">
        <f t="shared" si="18"/>
        <v>0.7563657407372375</v>
      </c>
      <c r="F300" s="30">
        <f t="shared" si="19"/>
        <v>5.0231481481481481E-3</v>
      </c>
      <c r="G300" s="31">
        <f>IF(OR(FLOOR(HOUR(E300)*60+MINUTE(E300),INFOS!$B$2)/60&lt;INFOS!$B$5,AND(INFOS!$C$5&gt;0,FLOOR(HOUR(E300)*60+MINUTE(E300),INFOS!$B$2)/60&gt;=INFOS!$C$5)),"",TIME(,FLOOR(HOUR(E300)*60+MINUTE(E300),INFOS!$B$2),))</f>
        <v>0.75</v>
      </c>
      <c r="H300" s="31" t="str">
        <f>IF(ISNA(MATCH(INT(A300),Calcul!$I$3:$I$15,0)),INDEX(INFOS!$B$7:$B$14,WEEKDAY(A300,2)),INFOS!$B$14)</f>
        <v>Jours Ouvrés</v>
      </c>
      <c r="I300" s="28" t="str">
        <f>IF(ROW(A299)&lt;=COUNTA(Sens1!A:A)-6,INFOS!$H$2&amp;" vers "&amp;INFOS!$I$2,INFOS!$H$3&amp;" vers "&amp;INFOS!$I$3)</f>
        <v>A10 vers Rue G. Eiffel</v>
      </c>
    </row>
    <row r="301" spans="1:9" x14ac:dyDescent="0.25">
      <c r="A301" s="5">
        <v>41849.759965277779</v>
      </c>
      <c r="B301" s="28">
        <v>433</v>
      </c>
      <c r="C301" s="28" t="str">
        <f t="shared" si="16"/>
        <v>Mardi</v>
      </c>
      <c r="D301" s="28" t="str">
        <f t="shared" si="17"/>
        <v>29/07</v>
      </c>
      <c r="E301" s="29">
        <f t="shared" si="18"/>
        <v>0.75996527777897427</v>
      </c>
      <c r="F301" s="30">
        <f t="shared" si="19"/>
        <v>5.0115740740740737E-3</v>
      </c>
      <c r="G301" s="31">
        <f>IF(OR(FLOOR(HOUR(E301)*60+MINUTE(E301),INFOS!$B$2)/60&lt;INFOS!$B$5,AND(INFOS!$C$5&gt;0,FLOOR(HOUR(E301)*60+MINUTE(E301),INFOS!$B$2)/60&gt;=INFOS!$C$5)),"",TIME(,FLOOR(HOUR(E301)*60+MINUTE(E301),INFOS!$B$2),))</f>
        <v>0.75</v>
      </c>
      <c r="H301" s="31" t="str">
        <f>IF(ISNA(MATCH(INT(A301),Calcul!$I$3:$I$15,0)),INDEX(INFOS!$B$7:$B$14,WEEKDAY(A301,2)),INFOS!$B$14)</f>
        <v>Jours Ouvrés</v>
      </c>
      <c r="I301" s="28" t="str">
        <f>IF(ROW(A300)&lt;=COUNTA(Sens1!A:A)-6,INFOS!$H$2&amp;" vers "&amp;INFOS!$I$2,INFOS!$H$3&amp;" vers "&amp;INFOS!$I$3)</f>
        <v>A10 vers Rue G. Eiffel</v>
      </c>
    </row>
    <row r="302" spans="1:9" x14ac:dyDescent="0.25">
      <c r="A302" s="5">
        <v>41849.763449074075</v>
      </c>
      <c r="B302" s="28">
        <v>409</v>
      </c>
      <c r="C302" s="28" t="str">
        <f t="shared" si="16"/>
        <v>Mardi</v>
      </c>
      <c r="D302" s="28" t="str">
        <f t="shared" si="17"/>
        <v>29/07</v>
      </c>
      <c r="E302" s="29">
        <f t="shared" si="18"/>
        <v>0.76344907407474238</v>
      </c>
      <c r="F302" s="30">
        <f t="shared" si="19"/>
        <v>4.7337962962962958E-3</v>
      </c>
      <c r="G302" s="31">
        <f>IF(OR(FLOOR(HOUR(E302)*60+MINUTE(E302),INFOS!$B$2)/60&lt;INFOS!$B$5,AND(INFOS!$C$5&gt;0,FLOOR(HOUR(E302)*60+MINUTE(E302),INFOS!$B$2)/60&gt;=INFOS!$C$5)),"",TIME(,FLOOR(HOUR(E302)*60+MINUTE(E302),INFOS!$B$2),))</f>
        <v>0.75</v>
      </c>
      <c r="H302" s="31" t="str">
        <f>IF(ISNA(MATCH(INT(A302),Calcul!$I$3:$I$15,0)),INDEX(INFOS!$B$7:$B$14,WEEKDAY(A302,2)),INFOS!$B$14)</f>
        <v>Jours Ouvrés</v>
      </c>
      <c r="I302" s="28" t="str">
        <f>IF(ROW(A301)&lt;=COUNTA(Sens1!A:A)-6,INFOS!$H$2&amp;" vers "&amp;INFOS!$I$2,INFOS!$H$3&amp;" vers "&amp;INFOS!$I$3)</f>
        <v>A10 vers Rue G. Eiffel</v>
      </c>
    </row>
    <row r="303" spans="1:9" x14ac:dyDescent="0.25">
      <c r="A303" s="5">
        <v>41849.76699074074</v>
      </c>
      <c r="B303" s="28">
        <v>453</v>
      </c>
      <c r="C303" s="28" t="str">
        <f t="shared" si="16"/>
        <v>Mardi</v>
      </c>
      <c r="D303" s="28" t="str">
        <f t="shared" si="17"/>
        <v>29/07</v>
      </c>
      <c r="E303" s="29">
        <f t="shared" si="18"/>
        <v>0.76699074073985685</v>
      </c>
      <c r="F303" s="30">
        <f t="shared" si="19"/>
        <v>5.2430555555555555E-3</v>
      </c>
      <c r="G303" s="31">
        <f>IF(OR(FLOOR(HOUR(E303)*60+MINUTE(E303),INFOS!$B$2)/60&lt;INFOS!$B$5,AND(INFOS!$C$5&gt;0,FLOOR(HOUR(E303)*60+MINUTE(E303),INFOS!$B$2)/60&gt;=INFOS!$C$5)),"",TIME(,FLOOR(HOUR(E303)*60+MINUTE(E303),INFOS!$B$2),))</f>
        <v>0.75</v>
      </c>
      <c r="H303" s="31" t="str">
        <f>IF(ISNA(MATCH(INT(A303),Calcul!$I$3:$I$15,0)),INDEX(INFOS!$B$7:$B$14,WEEKDAY(A303,2)),INFOS!$B$14)</f>
        <v>Jours Ouvrés</v>
      </c>
      <c r="I303" s="28" t="str">
        <f>IF(ROW(A302)&lt;=COUNTA(Sens1!A:A)-6,INFOS!$H$2&amp;" vers "&amp;INFOS!$I$2,INFOS!$H$3&amp;" vers "&amp;INFOS!$I$3)</f>
        <v>A10 vers Rue G. Eiffel</v>
      </c>
    </row>
    <row r="304" spans="1:9" x14ac:dyDescent="0.25">
      <c r="A304" s="5">
        <v>41849.770590277774</v>
      </c>
      <c r="B304" s="28">
        <v>464</v>
      </c>
      <c r="C304" s="28" t="str">
        <f t="shared" si="16"/>
        <v>Mardi</v>
      </c>
      <c r="D304" s="28" t="str">
        <f t="shared" si="17"/>
        <v>29/07</v>
      </c>
      <c r="E304" s="29">
        <f t="shared" si="18"/>
        <v>0.77059027777431766</v>
      </c>
      <c r="F304" s="30">
        <f t="shared" si="19"/>
        <v>5.37037037037037E-3</v>
      </c>
      <c r="G304" s="31">
        <f>IF(OR(FLOOR(HOUR(E304)*60+MINUTE(E304),INFOS!$B$2)/60&lt;INFOS!$B$5,AND(INFOS!$C$5&gt;0,FLOOR(HOUR(E304)*60+MINUTE(E304),INFOS!$B$2)/60&gt;=INFOS!$C$5)),"",TIME(,FLOOR(HOUR(E304)*60+MINUTE(E304),INFOS!$B$2),))</f>
        <v>0.75</v>
      </c>
      <c r="H304" s="31" t="str">
        <f>IF(ISNA(MATCH(INT(A304),Calcul!$I$3:$I$15,0)),INDEX(INFOS!$B$7:$B$14,WEEKDAY(A304,2)),INFOS!$B$14)</f>
        <v>Jours Ouvrés</v>
      </c>
      <c r="I304" s="28" t="str">
        <f>IF(ROW(A303)&lt;=COUNTA(Sens1!A:A)-6,INFOS!$H$2&amp;" vers "&amp;INFOS!$I$2,INFOS!$H$3&amp;" vers "&amp;INFOS!$I$3)</f>
        <v>A10 vers Rue G. Eiffel</v>
      </c>
    </row>
    <row r="305" spans="1:9" x14ac:dyDescent="0.25">
      <c r="A305" s="5">
        <v>41849.774074074077</v>
      </c>
      <c r="B305" s="28">
        <v>383</v>
      </c>
      <c r="C305" s="28" t="str">
        <f t="shared" si="16"/>
        <v>Mardi</v>
      </c>
      <c r="D305" s="28" t="str">
        <f t="shared" si="17"/>
        <v>29/07</v>
      </c>
      <c r="E305" s="29">
        <f t="shared" si="18"/>
        <v>0.77407407407736173</v>
      </c>
      <c r="F305" s="30">
        <f t="shared" si="19"/>
        <v>4.4328703703703709E-3</v>
      </c>
      <c r="G305" s="31">
        <f>IF(OR(FLOOR(HOUR(E305)*60+MINUTE(E305),INFOS!$B$2)/60&lt;INFOS!$B$5,AND(INFOS!$C$5&gt;0,FLOOR(HOUR(E305)*60+MINUTE(E305),INFOS!$B$2)/60&gt;=INFOS!$C$5)),"",TIME(,FLOOR(HOUR(E305)*60+MINUTE(E305),INFOS!$B$2),))</f>
        <v>0.75</v>
      </c>
      <c r="H305" s="31" t="str">
        <f>IF(ISNA(MATCH(INT(A305),Calcul!$I$3:$I$15,0)),INDEX(INFOS!$B$7:$B$14,WEEKDAY(A305,2)),INFOS!$B$14)</f>
        <v>Jours Ouvrés</v>
      </c>
      <c r="I305" s="28" t="str">
        <f>IF(ROW(A304)&lt;=COUNTA(Sens1!A:A)-6,INFOS!$H$2&amp;" vers "&amp;INFOS!$I$2,INFOS!$H$3&amp;" vers "&amp;INFOS!$I$3)</f>
        <v>A10 vers Rue G. Eiffel</v>
      </c>
    </row>
    <row r="306" spans="1:9" x14ac:dyDescent="0.25">
      <c r="A306" s="5">
        <v>41849.777777777781</v>
      </c>
      <c r="B306" s="28">
        <v>414</v>
      </c>
      <c r="C306" s="28" t="str">
        <f t="shared" si="16"/>
        <v>Mardi</v>
      </c>
      <c r="D306" s="28" t="str">
        <f t="shared" si="17"/>
        <v>29/07</v>
      </c>
      <c r="E306" s="29">
        <f t="shared" si="18"/>
        <v>0.77777777778101154</v>
      </c>
      <c r="F306" s="30">
        <f t="shared" si="19"/>
        <v>4.7916666666666672E-3</v>
      </c>
      <c r="G306" s="31">
        <f>IF(OR(FLOOR(HOUR(E306)*60+MINUTE(E306),INFOS!$B$2)/60&lt;INFOS!$B$5,AND(INFOS!$C$5&gt;0,FLOOR(HOUR(E306)*60+MINUTE(E306),INFOS!$B$2)/60&gt;=INFOS!$C$5)),"",TIME(,FLOOR(HOUR(E306)*60+MINUTE(E306),INFOS!$B$2),))</f>
        <v>0.75</v>
      </c>
      <c r="H306" s="31" t="str">
        <f>IF(ISNA(MATCH(INT(A306),Calcul!$I$3:$I$15,0)),INDEX(INFOS!$B$7:$B$14,WEEKDAY(A306,2)),INFOS!$B$14)</f>
        <v>Jours Ouvrés</v>
      </c>
      <c r="I306" s="28" t="str">
        <f>IF(ROW(A305)&lt;=COUNTA(Sens1!A:A)-6,INFOS!$H$2&amp;" vers "&amp;INFOS!$I$2,INFOS!$H$3&amp;" vers "&amp;INFOS!$I$3)</f>
        <v>A10 vers Rue G. Eiffel</v>
      </c>
    </row>
    <row r="307" spans="1:9" x14ac:dyDescent="0.25">
      <c r="A307" s="5">
        <v>41849.781400462962</v>
      </c>
      <c r="B307" s="28">
        <v>459</v>
      </c>
      <c r="C307" s="28" t="str">
        <f t="shared" si="16"/>
        <v>Mardi</v>
      </c>
      <c r="D307" s="28" t="str">
        <f t="shared" si="17"/>
        <v>29/07</v>
      </c>
      <c r="E307" s="29">
        <f t="shared" si="18"/>
        <v>0.78140046296175569</v>
      </c>
      <c r="F307" s="30">
        <f t="shared" si="19"/>
        <v>5.3125000000000004E-3</v>
      </c>
      <c r="G307" s="31">
        <f>IF(OR(FLOOR(HOUR(E307)*60+MINUTE(E307),INFOS!$B$2)/60&lt;INFOS!$B$5,AND(INFOS!$C$5&gt;0,FLOOR(HOUR(E307)*60+MINUTE(E307),INFOS!$B$2)/60&gt;=INFOS!$C$5)),"",TIME(,FLOOR(HOUR(E307)*60+MINUTE(E307),INFOS!$B$2),))</f>
        <v>0.75</v>
      </c>
      <c r="H307" s="31" t="str">
        <f>IF(ISNA(MATCH(INT(A307),Calcul!$I$3:$I$15,0)),INDEX(INFOS!$B$7:$B$14,WEEKDAY(A307,2)),INFOS!$B$14)</f>
        <v>Jours Ouvrés</v>
      </c>
      <c r="I307" s="28" t="str">
        <f>IF(ROW(A306)&lt;=COUNTA(Sens1!A:A)-6,INFOS!$H$2&amp;" vers "&amp;INFOS!$I$2,INFOS!$H$3&amp;" vers "&amp;INFOS!$I$3)</f>
        <v>A10 vers Rue G. Eiffel</v>
      </c>
    </row>
    <row r="308" spans="1:9" x14ac:dyDescent="0.25">
      <c r="A308" s="5">
        <v>41849.784942129627</v>
      </c>
      <c r="B308" s="28">
        <v>495</v>
      </c>
      <c r="C308" s="28" t="str">
        <f t="shared" si="16"/>
        <v>Mardi</v>
      </c>
      <c r="D308" s="28" t="str">
        <f t="shared" si="17"/>
        <v>29/07</v>
      </c>
      <c r="E308" s="29">
        <f t="shared" si="18"/>
        <v>0.78494212962687016</v>
      </c>
      <c r="F308" s="30">
        <f t="shared" si="19"/>
        <v>5.7291666666666671E-3</v>
      </c>
      <c r="G308" s="31">
        <f>IF(OR(FLOOR(HOUR(E308)*60+MINUTE(E308),INFOS!$B$2)/60&lt;INFOS!$B$5,AND(INFOS!$C$5&gt;0,FLOOR(HOUR(E308)*60+MINUTE(E308),INFOS!$B$2)/60&gt;=INFOS!$C$5)),"",TIME(,FLOOR(HOUR(E308)*60+MINUTE(E308),INFOS!$B$2),))</f>
        <v>0.75</v>
      </c>
      <c r="H308" s="31" t="str">
        <f>IF(ISNA(MATCH(INT(A308),Calcul!$I$3:$I$15,0)),INDEX(INFOS!$B$7:$B$14,WEEKDAY(A308,2)),INFOS!$B$14)</f>
        <v>Jours Ouvrés</v>
      </c>
      <c r="I308" s="28" t="str">
        <f>IF(ROW(A307)&lt;=COUNTA(Sens1!A:A)-6,INFOS!$H$2&amp;" vers "&amp;INFOS!$I$2,INFOS!$H$3&amp;" vers "&amp;INFOS!$I$3)</f>
        <v>A10 vers Rue G. Eiffel</v>
      </c>
    </row>
    <row r="309" spans="1:9" x14ac:dyDescent="0.25">
      <c r="A309" s="5">
        <v>41849.788599537038</v>
      </c>
      <c r="B309" s="28">
        <v>458</v>
      </c>
      <c r="C309" s="28" t="str">
        <f t="shared" si="16"/>
        <v>Mardi</v>
      </c>
      <c r="D309" s="28" t="str">
        <f t="shared" si="17"/>
        <v>29/07</v>
      </c>
      <c r="E309" s="29">
        <f t="shared" si="18"/>
        <v>0.78859953703795327</v>
      </c>
      <c r="F309" s="30">
        <f t="shared" si="19"/>
        <v>5.3009259259259268E-3</v>
      </c>
      <c r="G309" s="31">
        <f>IF(OR(FLOOR(HOUR(E309)*60+MINUTE(E309),INFOS!$B$2)/60&lt;INFOS!$B$5,AND(INFOS!$C$5&gt;0,FLOOR(HOUR(E309)*60+MINUTE(E309),INFOS!$B$2)/60&gt;=INFOS!$C$5)),"",TIME(,FLOOR(HOUR(E309)*60+MINUTE(E309),INFOS!$B$2),))</f>
        <v>0.75</v>
      </c>
      <c r="H309" s="31" t="str">
        <f>IF(ISNA(MATCH(INT(A309),Calcul!$I$3:$I$15,0)),INDEX(INFOS!$B$7:$B$14,WEEKDAY(A309,2)),INFOS!$B$14)</f>
        <v>Jours Ouvrés</v>
      </c>
      <c r="I309" s="28" t="str">
        <f>IF(ROW(A308)&lt;=COUNTA(Sens1!A:A)-6,INFOS!$H$2&amp;" vers "&amp;INFOS!$I$2,INFOS!$H$3&amp;" vers "&amp;INFOS!$I$3)</f>
        <v>A10 vers Rue G. Eiffel</v>
      </c>
    </row>
    <row r="310" spans="1:9" x14ac:dyDescent="0.25">
      <c r="A310" s="5">
        <v>41849.792187500003</v>
      </c>
      <c r="B310" s="28">
        <v>539</v>
      </c>
      <c r="C310" s="28" t="str">
        <f t="shared" si="16"/>
        <v>Mardi</v>
      </c>
      <c r="D310" s="28" t="str">
        <f t="shared" si="17"/>
        <v>29/07</v>
      </c>
      <c r="E310" s="29">
        <f t="shared" si="18"/>
        <v>0.79218750000291038</v>
      </c>
      <c r="F310" s="30">
        <f t="shared" si="19"/>
        <v>6.238425925925925E-3</v>
      </c>
      <c r="G310" s="31">
        <f>IF(OR(FLOOR(HOUR(E310)*60+MINUTE(E310),INFOS!$B$2)/60&lt;INFOS!$B$5,AND(INFOS!$C$5&gt;0,FLOOR(HOUR(E310)*60+MINUTE(E310),INFOS!$B$2)/60&gt;=INFOS!$C$5)),"",TIME(,FLOOR(HOUR(E310)*60+MINUTE(E310),INFOS!$B$2),))</f>
        <v>0.75</v>
      </c>
      <c r="H310" s="31" t="str">
        <f>IF(ISNA(MATCH(INT(A310),Calcul!$I$3:$I$15,0)),INDEX(INFOS!$B$7:$B$14,WEEKDAY(A310,2)),INFOS!$B$14)</f>
        <v>Jours Ouvrés</v>
      </c>
      <c r="I310" s="28" t="str">
        <f>IF(ROW(A309)&lt;=COUNTA(Sens1!A:A)-6,INFOS!$H$2&amp;" vers "&amp;INFOS!$I$2,INFOS!$H$3&amp;" vers "&amp;INFOS!$I$3)</f>
        <v>A10 vers Rue G. Eiffel</v>
      </c>
    </row>
    <row r="311" spans="1:9" x14ac:dyDescent="0.25">
      <c r="A311" s="5">
        <v>41849.795729166668</v>
      </c>
      <c r="B311" s="28">
        <v>506</v>
      </c>
      <c r="C311" s="28" t="str">
        <f t="shared" si="16"/>
        <v>Mardi</v>
      </c>
      <c r="D311" s="28" t="str">
        <f t="shared" si="17"/>
        <v>29/07</v>
      </c>
      <c r="E311" s="29">
        <f t="shared" si="18"/>
        <v>0.79572916666802485</v>
      </c>
      <c r="F311" s="30">
        <f t="shared" si="19"/>
        <v>5.8564814814814825E-3</v>
      </c>
      <c r="G311" s="31">
        <f>IF(OR(FLOOR(HOUR(E311)*60+MINUTE(E311),INFOS!$B$2)/60&lt;INFOS!$B$5,AND(INFOS!$C$5&gt;0,FLOOR(HOUR(E311)*60+MINUTE(E311),INFOS!$B$2)/60&gt;=INFOS!$C$5)),"",TIME(,FLOOR(HOUR(E311)*60+MINUTE(E311),INFOS!$B$2),))</f>
        <v>0.75</v>
      </c>
      <c r="H311" s="31" t="str">
        <f>IF(ISNA(MATCH(INT(A311),Calcul!$I$3:$I$15,0)),INDEX(INFOS!$B$7:$B$14,WEEKDAY(A311,2)),INFOS!$B$14)</f>
        <v>Jours Ouvrés</v>
      </c>
      <c r="I311" s="28" t="str">
        <f>IF(ROW(A310)&lt;=COUNTA(Sens1!A:A)-6,INFOS!$H$2&amp;" vers "&amp;INFOS!$I$2,INFOS!$H$3&amp;" vers "&amp;INFOS!$I$3)</f>
        <v>A10 vers Rue G. Eiffel</v>
      </c>
    </row>
    <row r="312" spans="1:9" x14ac:dyDescent="0.25">
      <c r="A312" s="5">
        <v>41849.799479166664</v>
      </c>
      <c r="B312" s="28">
        <v>530</v>
      </c>
      <c r="C312" s="28" t="str">
        <f t="shared" si="16"/>
        <v>Mardi</v>
      </c>
      <c r="D312" s="28" t="str">
        <f t="shared" si="17"/>
        <v>29/07</v>
      </c>
      <c r="E312" s="29">
        <f t="shared" si="18"/>
        <v>0.79947916666424135</v>
      </c>
      <c r="F312" s="30">
        <f t="shared" si="19"/>
        <v>6.1342592592592594E-3</v>
      </c>
      <c r="G312" s="31">
        <f>IF(OR(FLOOR(HOUR(E312)*60+MINUTE(E312),INFOS!$B$2)/60&lt;INFOS!$B$5,AND(INFOS!$C$5&gt;0,FLOOR(HOUR(E312)*60+MINUTE(E312),INFOS!$B$2)/60&gt;=INFOS!$C$5)),"",TIME(,FLOOR(HOUR(E312)*60+MINUTE(E312),INFOS!$B$2),))</f>
        <v>0.75</v>
      </c>
      <c r="H312" s="31" t="str">
        <f>IF(ISNA(MATCH(INT(A312),Calcul!$I$3:$I$15,0)),INDEX(INFOS!$B$7:$B$14,WEEKDAY(A312,2)),INFOS!$B$14)</f>
        <v>Jours Ouvrés</v>
      </c>
      <c r="I312" s="28" t="str">
        <f>IF(ROW(A311)&lt;=COUNTA(Sens1!A:A)-6,INFOS!$H$2&amp;" vers "&amp;INFOS!$I$2,INFOS!$H$3&amp;" vers "&amp;INFOS!$I$3)</f>
        <v>A10 vers Rue G. Eiffel</v>
      </c>
    </row>
    <row r="313" spans="1:9" x14ac:dyDescent="0.25">
      <c r="A313" s="5">
        <v>41849.802951388891</v>
      </c>
      <c r="B313" s="28">
        <v>529</v>
      </c>
      <c r="C313" s="28" t="str">
        <f t="shared" si="16"/>
        <v>Mardi</v>
      </c>
      <c r="D313" s="28" t="str">
        <f t="shared" si="17"/>
        <v>29/07</v>
      </c>
      <c r="E313" s="29">
        <f t="shared" si="18"/>
        <v>0.80295138889050577</v>
      </c>
      <c r="F313" s="30">
        <f t="shared" si="19"/>
        <v>6.122685185185185E-3</v>
      </c>
      <c r="G313" s="31">
        <f>IF(OR(FLOOR(HOUR(E313)*60+MINUTE(E313),INFOS!$B$2)/60&lt;INFOS!$B$5,AND(INFOS!$C$5&gt;0,FLOOR(HOUR(E313)*60+MINUTE(E313),INFOS!$B$2)/60&gt;=INFOS!$C$5)),"",TIME(,FLOOR(HOUR(E313)*60+MINUTE(E313),INFOS!$B$2),))</f>
        <v>0.75</v>
      </c>
      <c r="H313" s="31" t="str">
        <f>IF(ISNA(MATCH(INT(A313),Calcul!$I$3:$I$15,0)),INDEX(INFOS!$B$7:$B$14,WEEKDAY(A313,2)),INFOS!$B$14)</f>
        <v>Jours Ouvrés</v>
      </c>
      <c r="I313" s="28" t="str">
        <f>IF(ROW(A312)&lt;=COUNTA(Sens1!A:A)-6,INFOS!$H$2&amp;" vers "&amp;INFOS!$I$2,INFOS!$H$3&amp;" vers "&amp;INFOS!$I$3)</f>
        <v>A10 vers Rue G. Eiffel</v>
      </c>
    </row>
    <row r="314" spans="1:9" x14ac:dyDescent="0.25">
      <c r="A314" s="5">
        <v>41849.806550925925</v>
      </c>
      <c r="B314" s="28">
        <v>504</v>
      </c>
      <c r="C314" s="28" t="str">
        <f t="shared" si="16"/>
        <v>Mardi</v>
      </c>
      <c r="D314" s="28" t="str">
        <f t="shared" si="17"/>
        <v>29/07</v>
      </c>
      <c r="E314" s="29">
        <f t="shared" si="18"/>
        <v>0.80655092592496658</v>
      </c>
      <c r="F314" s="30">
        <f t="shared" si="19"/>
        <v>5.8333333333333336E-3</v>
      </c>
      <c r="G314" s="31">
        <f>IF(OR(FLOOR(HOUR(E314)*60+MINUTE(E314),INFOS!$B$2)/60&lt;INFOS!$B$5,AND(INFOS!$C$5&gt;0,FLOOR(HOUR(E314)*60+MINUTE(E314),INFOS!$B$2)/60&gt;=INFOS!$C$5)),"",TIME(,FLOOR(HOUR(E314)*60+MINUTE(E314),INFOS!$B$2),))</f>
        <v>0.75</v>
      </c>
      <c r="H314" s="31" t="str">
        <f>IF(ISNA(MATCH(INT(A314),Calcul!$I$3:$I$15,0)),INDEX(INFOS!$B$7:$B$14,WEEKDAY(A314,2)),INFOS!$B$14)</f>
        <v>Jours Ouvrés</v>
      </c>
      <c r="I314" s="28" t="str">
        <f>IF(ROW(A313)&lt;=COUNTA(Sens1!A:A)-6,INFOS!$H$2&amp;" vers "&amp;INFOS!$I$2,INFOS!$H$3&amp;" vers "&amp;INFOS!$I$3)</f>
        <v>A10 vers Rue G. Eiffel</v>
      </c>
    </row>
    <row r="315" spans="1:9" x14ac:dyDescent="0.25">
      <c r="A315" s="5">
        <v>41849.810162037036</v>
      </c>
      <c r="B315" s="28">
        <v>483</v>
      </c>
      <c r="C315" s="28" t="str">
        <f t="shared" si="16"/>
        <v>Mardi</v>
      </c>
      <c r="D315" s="28" t="str">
        <f t="shared" si="17"/>
        <v>29/07</v>
      </c>
      <c r="E315" s="29">
        <f t="shared" si="18"/>
        <v>0.81016203703620704</v>
      </c>
      <c r="F315" s="30">
        <f t="shared" si="19"/>
        <v>5.5902777777777782E-3</v>
      </c>
      <c r="G315" s="31">
        <f>IF(OR(FLOOR(HOUR(E315)*60+MINUTE(E315),INFOS!$B$2)/60&lt;INFOS!$B$5,AND(INFOS!$C$5&gt;0,FLOOR(HOUR(E315)*60+MINUTE(E315),INFOS!$B$2)/60&gt;=INFOS!$C$5)),"",TIME(,FLOOR(HOUR(E315)*60+MINUTE(E315),INFOS!$B$2),))</f>
        <v>0.75</v>
      </c>
      <c r="H315" s="31" t="str">
        <f>IF(ISNA(MATCH(INT(A315),Calcul!$I$3:$I$15,0)),INDEX(INFOS!$B$7:$B$14,WEEKDAY(A315,2)),INFOS!$B$14)</f>
        <v>Jours Ouvrés</v>
      </c>
      <c r="I315" s="28" t="str">
        <f>IF(ROW(A314)&lt;=COUNTA(Sens1!A:A)-6,INFOS!$H$2&amp;" vers "&amp;INFOS!$I$2,INFOS!$H$3&amp;" vers "&amp;INFOS!$I$3)</f>
        <v>A10 vers Rue G. Eiffel</v>
      </c>
    </row>
    <row r="316" spans="1:9" x14ac:dyDescent="0.25">
      <c r="A316" s="5">
        <v>41849.814016203702</v>
      </c>
      <c r="B316" s="28">
        <v>557</v>
      </c>
      <c r="C316" s="28" t="str">
        <f t="shared" si="16"/>
        <v>Mardi</v>
      </c>
      <c r="D316" s="28" t="str">
        <f t="shared" si="17"/>
        <v>29/07</v>
      </c>
      <c r="E316" s="29">
        <f t="shared" si="18"/>
        <v>0.81401620370161254</v>
      </c>
      <c r="F316" s="30">
        <f t="shared" si="19"/>
        <v>6.4467592592592597E-3</v>
      </c>
      <c r="G316" s="31">
        <f>IF(OR(FLOOR(HOUR(E316)*60+MINUTE(E316),INFOS!$B$2)/60&lt;INFOS!$B$5,AND(INFOS!$C$5&gt;0,FLOOR(HOUR(E316)*60+MINUTE(E316),INFOS!$B$2)/60&gt;=INFOS!$C$5)),"",TIME(,FLOOR(HOUR(E316)*60+MINUTE(E316),INFOS!$B$2),))</f>
        <v>0.75</v>
      </c>
      <c r="H316" s="31" t="str">
        <f>IF(ISNA(MATCH(INT(A316),Calcul!$I$3:$I$15,0)),INDEX(INFOS!$B$7:$B$14,WEEKDAY(A316,2)),INFOS!$B$14)</f>
        <v>Jours Ouvrés</v>
      </c>
      <c r="I316" s="28" t="str">
        <f>IF(ROW(A315)&lt;=COUNTA(Sens1!A:A)-6,INFOS!$H$2&amp;" vers "&amp;INFOS!$I$2,INFOS!$H$3&amp;" vers "&amp;INFOS!$I$3)</f>
        <v>A10 vers Rue G. Eiffel</v>
      </c>
    </row>
    <row r="317" spans="1:9" x14ac:dyDescent="0.25">
      <c r="A317" s="5">
        <v>41849.817662037036</v>
      </c>
      <c r="B317" s="28">
        <v>537</v>
      </c>
      <c r="C317" s="28" t="str">
        <f t="shared" si="16"/>
        <v>Mardi</v>
      </c>
      <c r="D317" s="28" t="str">
        <f t="shared" si="17"/>
        <v>29/07</v>
      </c>
      <c r="E317" s="29">
        <f t="shared" si="18"/>
        <v>0.817662037035916</v>
      </c>
      <c r="F317" s="30">
        <f t="shared" si="19"/>
        <v>6.215277777777777E-3</v>
      </c>
      <c r="G317" s="31">
        <f>IF(OR(FLOOR(HOUR(E317)*60+MINUTE(E317),INFOS!$B$2)/60&lt;INFOS!$B$5,AND(INFOS!$C$5&gt;0,FLOOR(HOUR(E317)*60+MINUTE(E317),INFOS!$B$2)/60&gt;=INFOS!$C$5)),"",TIME(,FLOOR(HOUR(E317)*60+MINUTE(E317),INFOS!$B$2),))</f>
        <v>0.75</v>
      </c>
      <c r="H317" s="31" t="str">
        <f>IF(ISNA(MATCH(INT(A317),Calcul!$I$3:$I$15,0)),INDEX(INFOS!$B$7:$B$14,WEEKDAY(A317,2)),INFOS!$B$14)</f>
        <v>Jours Ouvrés</v>
      </c>
      <c r="I317" s="28" t="str">
        <f>IF(ROW(A316)&lt;=COUNTA(Sens1!A:A)-6,INFOS!$H$2&amp;" vers "&amp;INFOS!$I$2,INFOS!$H$3&amp;" vers "&amp;INFOS!$I$3)</f>
        <v>A10 vers Rue G. Eiffel</v>
      </c>
    </row>
    <row r="318" spans="1:9" x14ac:dyDescent="0.25">
      <c r="A318" s="5">
        <v>41849.821261574078</v>
      </c>
      <c r="B318" s="28">
        <v>414</v>
      </c>
      <c r="C318" s="28" t="str">
        <f t="shared" si="16"/>
        <v>Mardi</v>
      </c>
      <c r="D318" s="28" t="str">
        <f t="shared" si="17"/>
        <v>29/07</v>
      </c>
      <c r="E318" s="29">
        <f t="shared" si="18"/>
        <v>0.82126157407765277</v>
      </c>
      <c r="F318" s="30">
        <f t="shared" si="19"/>
        <v>4.7916666666666672E-3</v>
      </c>
      <c r="G318" s="31">
        <f>IF(OR(FLOOR(HOUR(E318)*60+MINUTE(E318),INFOS!$B$2)/60&lt;INFOS!$B$5,AND(INFOS!$C$5&gt;0,FLOOR(HOUR(E318)*60+MINUTE(E318),INFOS!$B$2)/60&gt;=INFOS!$C$5)),"",TIME(,FLOOR(HOUR(E318)*60+MINUTE(E318),INFOS!$B$2),))</f>
        <v>0.75</v>
      </c>
      <c r="H318" s="31" t="str">
        <f>IF(ISNA(MATCH(INT(A318),Calcul!$I$3:$I$15,0)),INDEX(INFOS!$B$7:$B$14,WEEKDAY(A318,2)),INFOS!$B$14)</f>
        <v>Jours Ouvrés</v>
      </c>
      <c r="I318" s="28" t="str">
        <f>IF(ROW(A317)&lt;=COUNTA(Sens1!A:A)-6,INFOS!$H$2&amp;" vers "&amp;INFOS!$I$2,INFOS!$H$3&amp;" vers "&amp;INFOS!$I$3)</f>
        <v>A10 vers Rue G. Eiffel</v>
      </c>
    </row>
    <row r="319" spans="1:9" x14ac:dyDescent="0.25">
      <c r="A319" s="5">
        <v>41849.824837962966</v>
      </c>
      <c r="B319" s="28">
        <v>318</v>
      </c>
      <c r="C319" s="28" t="str">
        <f t="shared" si="16"/>
        <v>Mardi</v>
      </c>
      <c r="D319" s="28" t="str">
        <f t="shared" si="17"/>
        <v>29/07</v>
      </c>
      <c r="E319" s="29">
        <f t="shared" si="18"/>
        <v>0.82483796296583023</v>
      </c>
      <c r="F319" s="30">
        <f t="shared" si="19"/>
        <v>3.6805555555555554E-3</v>
      </c>
      <c r="G319" s="31">
        <f>IF(OR(FLOOR(HOUR(E319)*60+MINUTE(E319),INFOS!$B$2)/60&lt;INFOS!$B$5,AND(INFOS!$C$5&gt;0,FLOOR(HOUR(E319)*60+MINUTE(E319),INFOS!$B$2)/60&gt;=INFOS!$C$5)),"",TIME(,FLOOR(HOUR(E319)*60+MINUTE(E319),INFOS!$B$2),))</f>
        <v>0.75</v>
      </c>
      <c r="H319" s="31" t="str">
        <f>IF(ISNA(MATCH(INT(A319),Calcul!$I$3:$I$15,0)),INDEX(INFOS!$B$7:$B$14,WEEKDAY(A319,2)),INFOS!$B$14)</f>
        <v>Jours Ouvrés</v>
      </c>
      <c r="I319" s="28" t="str">
        <f>IF(ROW(A318)&lt;=COUNTA(Sens1!A:A)-6,INFOS!$H$2&amp;" vers "&amp;INFOS!$I$2,INFOS!$H$3&amp;" vers "&amp;INFOS!$I$3)</f>
        <v>A10 vers Rue G. Eiffel</v>
      </c>
    </row>
    <row r="320" spans="1:9" x14ac:dyDescent="0.25">
      <c r="A320" s="5">
        <v>41849.828379629631</v>
      </c>
      <c r="B320" s="28">
        <v>349</v>
      </c>
      <c r="C320" s="28" t="str">
        <f t="shared" si="16"/>
        <v>Mardi</v>
      </c>
      <c r="D320" s="28" t="str">
        <f t="shared" si="17"/>
        <v>29/07</v>
      </c>
      <c r="E320" s="29">
        <f t="shared" si="18"/>
        <v>0.82837962963094469</v>
      </c>
      <c r="F320" s="30">
        <f t="shared" si="19"/>
        <v>4.0393518518518521E-3</v>
      </c>
      <c r="G320" s="31">
        <f>IF(OR(FLOOR(HOUR(E320)*60+MINUTE(E320),INFOS!$B$2)/60&lt;INFOS!$B$5,AND(INFOS!$C$5&gt;0,FLOOR(HOUR(E320)*60+MINUTE(E320),INFOS!$B$2)/60&gt;=INFOS!$C$5)),"",TIME(,FLOOR(HOUR(E320)*60+MINUTE(E320),INFOS!$B$2),))</f>
        <v>0.75</v>
      </c>
      <c r="H320" s="31" t="str">
        <f>IF(ISNA(MATCH(INT(A320),Calcul!$I$3:$I$15,0)),INDEX(INFOS!$B$7:$B$14,WEEKDAY(A320,2)),INFOS!$B$14)</f>
        <v>Jours Ouvrés</v>
      </c>
      <c r="I320" s="28" t="str">
        <f>IF(ROW(A319)&lt;=COUNTA(Sens1!A:A)-6,INFOS!$H$2&amp;" vers "&amp;INFOS!$I$2,INFOS!$H$3&amp;" vers "&amp;INFOS!$I$3)</f>
        <v>A10 vers Rue G. Eiffel</v>
      </c>
    </row>
    <row r="321" spans="1:9" x14ac:dyDescent="0.25">
      <c r="A321" s="5">
        <v>41849.831921296296</v>
      </c>
      <c r="B321" s="28">
        <v>329</v>
      </c>
      <c r="C321" s="28" t="str">
        <f t="shared" si="16"/>
        <v>Mardi</v>
      </c>
      <c r="D321" s="28" t="str">
        <f t="shared" si="17"/>
        <v>29/07</v>
      </c>
      <c r="E321" s="29">
        <f t="shared" si="18"/>
        <v>0.83192129629605915</v>
      </c>
      <c r="F321" s="30">
        <f t="shared" si="19"/>
        <v>3.8078703703703707E-3</v>
      </c>
      <c r="G321" s="31">
        <f>IF(OR(FLOOR(HOUR(E321)*60+MINUTE(E321),INFOS!$B$2)/60&lt;INFOS!$B$5,AND(INFOS!$C$5&gt;0,FLOOR(HOUR(E321)*60+MINUTE(E321),INFOS!$B$2)/60&gt;=INFOS!$C$5)),"",TIME(,FLOOR(HOUR(E321)*60+MINUTE(E321),INFOS!$B$2),))</f>
        <v>0.75</v>
      </c>
      <c r="H321" s="31" t="str">
        <f>IF(ISNA(MATCH(INT(A321),Calcul!$I$3:$I$15,0)),INDEX(INFOS!$B$7:$B$14,WEEKDAY(A321,2)),INFOS!$B$14)</f>
        <v>Jours Ouvrés</v>
      </c>
      <c r="I321" s="28" t="str">
        <f>IF(ROW(A320)&lt;=COUNTA(Sens1!A:A)-6,INFOS!$H$2&amp;" vers "&amp;INFOS!$I$2,INFOS!$H$3&amp;" vers "&amp;INFOS!$I$3)</f>
        <v>A10 vers Rue G. Eiffel</v>
      </c>
    </row>
    <row r="322" spans="1:9" x14ac:dyDescent="0.25">
      <c r="A322" s="5">
        <v>41849.835578703707</v>
      </c>
      <c r="B322" s="28">
        <v>292</v>
      </c>
      <c r="C322" s="28" t="str">
        <f t="shared" si="16"/>
        <v>Mardi</v>
      </c>
      <c r="D322" s="28" t="str">
        <f t="shared" si="17"/>
        <v>29/07</v>
      </c>
      <c r="E322" s="29">
        <f t="shared" si="18"/>
        <v>0.83557870370714227</v>
      </c>
      <c r="F322" s="30">
        <f t="shared" si="19"/>
        <v>3.3796296296296296E-3</v>
      </c>
      <c r="G322" s="31">
        <f>IF(OR(FLOOR(HOUR(E322)*60+MINUTE(E322),INFOS!$B$2)/60&lt;INFOS!$B$5,AND(INFOS!$C$5&gt;0,FLOOR(HOUR(E322)*60+MINUTE(E322),INFOS!$B$2)/60&gt;=INFOS!$C$5)),"",TIME(,FLOOR(HOUR(E322)*60+MINUTE(E322),INFOS!$B$2),))</f>
        <v>0.83333333333333337</v>
      </c>
      <c r="H322" s="31" t="str">
        <f>IF(ISNA(MATCH(INT(A322),Calcul!$I$3:$I$15,0)),INDEX(INFOS!$B$7:$B$14,WEEKDAY(A322,2)),INFOS!$B$14)</f>
        <v>Jours Ouvrés</v>
      </c>
      <c r="I322" s="28" t="str">
        <f>IF(ROW(A321)&lt;=COUNTA(Sens1!A:A)-6,INFOS!$H$2&amp;" vers "&amp;INFOS!$I$2,INFOS!$H$3&amp;" vers "&amp;INFOS!$I$3)</f>
        <v>A10 vers Rue G. Eiffel</v>
      </c>
    </row>
    <row r="323" spans="1:9" x14ac:dyDescent="0.25">
      <c r="A323" s="5">
        <v>41849.839166666665</v>
      </c>
      <c r="B323" s="28">
        <v>305</v>
      </c>
      <c r="C323" s="28" t="str">
        <f t="shared" ref="C323:C386" si="20">PROPER(TEXT(A323,"jjjj"))</f>
        <v>Mardi</v>
      </c>
      <c r="D323" s="28" t="str">
        <f t="shared" ref="D323:D386" si="21">TEXT(A323,"jj""/""mm")</f>
        <v>29/07</v>
      </c>
      <c r="E323" s="29">
        <f t="shared" ref="E323:E386" si="22">IF(A323="","",A323-INT(A323))</f>
        <v>0.83916666666482342</v>
      </c>
      <c r="F323" s="30">
        <f t="shared" ref="F323:F386" si="23">TIME(,,B323)</f>
        <v>3.530092592592592E-3</v>
      </c>
      <c r="G323" s="31">
        <f>IF(OR(FLOOR(HOUR(E323)*60+MINUTE(E323),INFOS!$B$2)/60&lt;INFOS!$B$5,AND(INFOS!$C$5&gt;0,FLOOR(HOUR(E323)*60+MINUTE(E323),INFOS!$B$2)/60&gt;=INFOS!$C$5)),"",TIME(,FLOOR(HOUR(E323)*60+MINUTE(E323),INFOS!$B$2),))</f>
        <v>0.83333333333333337</v>
      </c>
      <c r="H323" s="31" t="str">
        <f>IF(ISNA(MATCH(INT(A323),Calcul!$I$3:$I$15,0)),INDEX(INFOS!$B$7:$B$14,WEEKDAY(A323,2)),INFOS!$B$14)</f>
        <v>Jours Ouvrés</v>
      </c>
      <c r="I323" s="28" t="str">
        <f>IF(ROW(A322)&lt;=COUNTA(Sens1!A:A)-6,INFOS!$H$2&amp;" vers "&amp;INFOS!$I$2,INFOS!$H$3&amp;" vers "&amp;INFOS!$I$3)</f>
        <v>A10 vers Rue G. Eiffel</v>
      </c>
    </row>
    <row r="324" spans="1:9" x14ac:dyDescent="0.25">
      <c r="A324" s="5">
        <v>41849.842650462961</v>
      </c>
      <c r="B324" s="28">
        <v>317</v>
      </c>
      <c r="C324" s="28" t="str">
        <f t="shared" si="20"/>
        <v>Mardi</v>
      </c>
      <c r="D324" s="28" t="str">
        <f t="shared" si="21"/>
        <v>29/07</v>
      </c>
      <c r="E324" s="29">
        <f t="shared" si="22"/>
        <v>0.84265046296059154</v>
      </c>
      <c r="F324" s="30">
        <f t="shared" si="23"/>
        <v>3.6689814814814814E-3</v>
      </c>
      <c r="G324" s="31">
        <f>IF(OR(FLOOR(HOUR(E324)*60+MINUTE(E324),INFOS!$B$2)/60&lt;INFOS!$B$5,AND(INFOS!$C$5&gt;0,FLOOR(HOUR(E324)*60+MINUTE(E324),INFOS!$B$2)/60&gt;=INFOS!$C$5)),"",TIME(,FLOOR(HOUR(E324)*60+MINUTE(E324),INFOS!$B$2),))</f>
        <v>0.83333333333333337</v>
      </c>
      <c r="H324" s="31" t="str">
        <f>IF(ISNA(MATCH(INT(A324),Calcul!$I$3:$I$15,0)),INDEX(INFOS!$B$7:$B$14,WEEKDAY(A324,2)),INFOS!$B$14)</f>
        <v>Jours Ouvrés</v>
      </c>
      <c r="I324" s="28" t="str">
        <f>IF(ROW(A323)&lt;=COUNTA(Sens1!A:A)-6,INFOS!$H$2&amp;" vers "&amp;INFOS!$I$2,INFOS!$H$3&amp;" vers "&amp;INFOS!$I$3)</f>
        <v>A10 vers Rue G. Eiffel</v>
      </c>
    </row>
    <row r="325" spans="1:9" x14ac:dyDescent="0.25">
      <c r="A325" s="5">
        <v>41849.846134259256</v>
      </c>
      <c r="B325" s="28">
        <v>333</v>
      </c>
      <c r="C325" s="28" t="str">
        <f t="shared" si="20"/>
        <v>Mardi</v>
      </c>
      <c r="D325" s="28" t="str">
        <f t="shared" si="21"/>
        <v>29/07</v>
      </c>
      <c r="E325" s="29">
        <f t="shared" si="22"/>
        <v>0.84613425925635966</v>
      </c>
      <c r="F325" s="30">
        <f t="shared" si="23"/>
        <v>3.8541666666666668E-3</v>
      </c>
      <c r="G325" s="31">
        <f>IF(OR(FLOOR(HOUR(E325)*60+MINUTE(E325),INFOS!$B$2)/60&lt;INFOS!$B$5,AND(INFOS!$C$5&gt;0,FLOOR(HOUR(E325)*60+MINUTE(E325),INFOS!$B$2)/60&gt;=INFOS!$C$5)),"",TIME(,FLOOR(HOUR(E325)*60+MINUTE(E325),INFOS!$B$2),))</f>
        <v>0.83333333333333337</v>
      </c>
      <c r="H325" s="31" t="str">
        <f>IF(ISNA(MATCH(INT(A325),Calcul!$I$3:$I$15,0)),INDEX(INFOS!$B$7:$B$14,WEEKDAY(A325,2)),INFOS!$B$14)</f>
        <v>Jours Ouvrés</v>
      </c>
      <c r="I325" s="28" t="str">
        <f>IF(ROW(A324)&lt;=COUNTA(Sens1!A:A)-6,INFOS!$H$2&amp;" vers "&amp;INFOS!$I$2,INFOS!$H$3&amp;" vers "&amp;INFOS!$I$3)</f>
        <v>A10 vers Rue G. Eiffel</v>
      </c>
    </row>
    <row r="326" spans="1:9" x14ac:dyDescent="0.25">
      <c r="A326" s="5">
        <v>41849.849722222221</v>
      </c>
      <c r="B326" s="28">
        <v>371</v>
      </c>
      <c r="C326" s="28" t="str">
        <f t="shared" si="20"/>
        <v>Mardi</v>
      </c>
      <c r="D326" s="28" t="str">
        <f t="shared" si="21"/>
        <v>29/07</v>
      </c>
      <c r="E326" s="29">
        <f t="shared" si="22"/>
        <v>0.84972222222131677</v>
      </c>
      <c r="F326" s="30">
        <f t="shared" si="23"/>
        <v>4.2939814814814811E-3</v>
      </c>
      <c r="G326" s="31">
        <f>IF(OR(FLOOR(HOUR(E326)*60+MINUTE(E326),INFOS!$B$2)/60&lt;INFOS!$B$5,AND(INFOS!$C$5&gt;0,FLOOR(HOUR(E326)*60+MINUTE(E326),INFOS!$B$2)/60&gt;=INFOS!$C$5)),"",TIME(,FLOOR(HOUR(E326)*60+MINUTE(E326),INFOS!$B$2),))</f>
        <v>0.83333333333333337</v>
      </c>
      <c r="H326" s="31" t="str">
        <f>IF(ISNA(MATCH(INT(A326),Calcul!$I$3:$I$15,0)),INDEX(INFOS!$B$7:$B$14,WEEKDAY(A326,2)),INFOS!$B$14)</f>
        <v>Jours Ouvrés</v>
      </c>
      <c r="I326" s="28" t="str">
        <f>IF(ROW(A325)&lt;=COUNTA(Sens1!A:A)-6,INFOS!$H$2&amp;" vers "&amp;INFOS!$I$2,INFOS!$H$3&amp;" vers "&amp;INFOS!$I$3)</f>
        <v>A10 vers Rue G. Eiffel</v>
      </c>
    </row>
    <row r="327" spans="1:9" x14ac:dyDescent="0.25">
      <c r="A327" s="5">
        <v>41849.853252314817</v>
      </c>
      <c r="B327" s="28">
        <v>373</v>
      </c>
      <c r="C327" s="28" t="str">
        <f t="shared" si="20"/>
        <v>Mardi</v>
      </c>
      <c r="D327" s="28" t="str">
        <f t="shared" si="21"/>
        <v>29/07</v>
      </c>
      <c r="E327" s="29">
        <f t="shared" si="22"/>
        <v>0.85325231481692754</v>
      </c>
      <c r="F327" s="30">
        <f t="shared" si="23"/>
        <v>4.31712962962963E-3</v>
      </c>
      <c r="G327" s="31">
        <f>IF(OR(FLOOR(HOUR(E327)*60+MINUTE(E327),INFOS!$B$2)/60&lt;INFOS!$B$5,AND(INFOS!$C$5&gt;0,FLOOR(HOUR(E327)*60+MINUTE(E327),INFOS!$B$2)/60&gt;=INFOS!$C$5)),"",TIME(,FLOOR(HOUR(E327)*60+MINUTE(E327),INFOS!$B$2),))</f>
        <v>0.83333333333333337</v>
      </c>
      <c r="H327" s="31" t="str">
        <f>IF(ISNA(MATCH(INT(A327),Calcul!$I$3:$I$15,0)),INDEX(INFOS!$B$7:$B$14,WEEKDAY(A327,2)),INFOS!$B$14)</f>
        <v>Jours Ouvrés</v>
      </c>
      <c r="I327" s="28" t="str">
        <f>IF(ROW(A326)&lt;=COUNTA(Sens1!A:A)-6,INFOS!$H$2&amp;" vers "&amp;INFOS!$I$2,INFOS!$H$3&amp;" vers "&amp;INFOS!$I$3)</f>
        <v>A10 vers Rue G. Eiffel</v>
      </c>
    </row>
    <row r="328" spans="1:9" x14ac:dyDescent="0.25">
      <c r="A328" s="5">
        <v>41849.857106481482</v>
      </c>
      <c r="B328" s="28">
        <v>373</v>
      </c>
      <c r="C328" s="28" t="str">
        <f t="shared" si="20"/>
        <v>Mardi</v>
      </c>
      <c r="D328" s="28" t="str">
        <f t="shared" si="21"/>
        <v>29/07</v>
      </c>
      <c r="E328" s="29">
        <f t="shared" si="22"/>
        <v>0.85710648148233304</v>
      </c>
      <c r="F328" s="30">
        <f t="shared" si="23"/>
        <v>4.31712962962963E-3</v>
      </c>
      <c r="G328" s="31">
        <f>IF(OR(FLOOR(HOUR(E328)*60+MINUTE(E328),INFOS!$B$2)/60&lt;INFOS!$B$5,AND(INFOS!$C$5&gt;0,FLOOR(HOUR(E328)*60+MINUTE(E328),INFOS!$B$2)/60&gt;=INFOS!$C$5)),"",TIME(,FLOOR(HOUR(E328)*60+MINUTE(E328),INFOS!$B$2),))</f>
        <v>0.83333333333333337</v>
      </c>
      <c r="H328" s="31" t="str">
        <f>IF(ISNA(MATCH(INT(A328),Calcul!$I$3:$I$15,0)),INDEX(INFOS!$B$7:$B$14,WEEKDAY(A328,2)),INFOS!$B$14)</f>
        <v>Jours Ouvrés</v>
      </c>
      <c r="I328" s="28" t="str">
        <f>IF(ROW(A327)&lt;=COUNTA(Sens1!A:A)-6,INFOS!$H$2&amp;" vers "&amp;INFOS!$I$2,INFOS!$H$3&amp;" vers "&amp;INFOS!$I$3)</f>
        <v>A10 vers Rue G. Eiffel</v>
      </c>
    </row>
    <row r="329" spans="1:9" x14ac:dyDescent="0.25">
      <c r="A329" s="5">
        <v>41849.860694444447</v>
      </c>
      <c r="B329" s="28">
        <v>302</v>
      </c>
      <c r="C329" s="28" t="str">
        <f t="shared" si="20"/>
        <v>Mardi</v>
      </c>
      <c r="D329" s="28" t="str">
        <f t="shared" si="21"/>
        <v>29/07</v>
      </c>
      <c r="E329" s="29">
        <f t="shared" si="22"/>
        <v>0.86069444444729015</v>
      </c>
      <c r="F329" s="30">
        <f t="shared" si="23"/>
        <v>3.4953703703703705E-3</v>
      </c>
      <c r="G329" s="31">
        <f>IF(OR(FLOOR(HOUR(E329)*60+MINUTE(E329),INFOS!$B$2)/60&lt;INFOS!$B$5,AND(INFOS!$C$5&gt;0,FLOOR(HOUR(E329)*60+MINUTE(E329),INFOS!$B$2)/60&gt;=INFOS!$C$5)),"",TIME(,FLOOR(HOUR(E329)*60+MINUTE(E329),INFOS!$B$2),))</f>
        <v>0.83333333333333337</v>
      </c>
      <c r="H329" s="31" t="str">
        <f>IF(ISNA(MATCH(INT(A329),Calcul!$I$3:$I$15,0)),INDEX(INFOS!$B$7:$B$14,WEEKDAY(A329,2)),INFOS!$B$14)</f>
        <v>Jours Ouvrés</v>
      </c>
      <c r="I329" s="28" t="str">
        <f>IF(ROW(A328)&lt;=COUNTA(Sens1!A:A)-6,INFOS!$H$2&amp;" vers "&amp;INFOS!$I$2,INFOS!$H$3&amp;" vers "&amp;INFOS!$I$3)</f>
        <v>A10 vers Rue G. Eiffel</v>
      </c>
    </row>
    <row r="330" spans="1:9" x14ac:dyDescent="0.25">
      <c r="A330" s="5">
        <v>41849.864236111112</v>
      </c>
      <c r="B330" s="28">
        <v>281</v>
      </c>
      <c r="C330" s="28" t="str">
        <f t="shared" si="20"/>
        <v>Mardi</v>
      </c>
      <c r="D330" s="28" t="str">
        <f t="shared" si="21"/>
        <v>29/07</v>
      </c>
      <c r="E330" s="29">
        <f t="shared" si="22"/>
        <v>0.86423611111240461</v>
      </c>
      <c r="F330" s="30">
        <f t="shared" si="23"/>
        <v>3.2523148148148151E-3</v>
      </c>
      <c r="G330" s="31">
        <f>IF(OR(FLOOR(HOUR(E330)*60+MINUTE(E330),INFOS!$B$2)/60&lt;INFOS!$B$5,AND(INFOS!$C$5&gt;0,FLOOR(HOUR(E330)*60+MINUTE(E330),INFOS!$B$2)/60&gt;=INFOS!$C$5)),"",TIME(,FLOOR(HOUR(E330)*60+MINUTE(E330),INFOS!$B$2),))</f>
        <v>0.83333333333333337</v>
      </c>
      <c r="H330" s="31" t="str">
        <f>IF(ISNA(MATCH(INT(A330),Calcul!$I$3:$I$15,0)),INDEX(INFOS!$B$7:$B$14,WEEKDAY(A330,2)),INFOS!$B$14)</f>
        <v>Jours Ouvrés</v>
      </c>
      <c r="I330" s="28" t="str">
        <f>IF(ROW(A329)&lt;=COUNTA(Sens1!A:A)-6,INFOS!$H$2&amp;" vers "&amp;INFOS!$I$2,INFOS!$H$3&amp;" vers "&amp;INFOS!$I$3)</f>
        <v>A10 vers Rue G. Eiffel</v>
      </c>
    </row>
    <row r="331" spans="1:9" x14ac:dyDescent="0.25">
      <c r="A331" s="5">
        <v>41849.867731481485</v>
      </c>
      <c r="B331" s="28">
        <v>281</v>
      </c>
      <c r="C331" s="28" t="str">
        <f t="shared" si="20"/>
        <v>Mardi</v>
      </c>
      <c r="D331" s="28" t="str">
        <f t="shared" si="21"/>
        <v>29/07</v>
      </c>
      <c r="E331" s="29">
        <f t="shared" si="22"/>
        <v>0.86773148148495238</v>
      </c>
      <c r="F331" s="30">
        <f t="shared" si="23"/>
        <v>3.2523148148148151E-3</v>
      </c>
      <c r="G331" s="31">
        <f>IF(OR(FLOOR(HOUR(E331)*60+MINUTE(E331),INFOS!$B$2)/60&lt;INFOS!$B$5,AND(INFOS!$C$5&gt;0,FLOOR(HOUR(E331)*60+MINUTE(E331),INFOS!$B$2)/60&gt;=INFOS!$C$5)),"",TIME(,FLOOR(HOUR(E331)*60+MINUTE(E331),INFOS!$B$2),))</f>
        <v>0.83333333333333337</v>
      </c>
      <c r="H331" s="31" t="str">
        <f>IF(ISNA(MATCH(INT(A331),Calcul!$I$3:$I$15,0)),INDEX(INFOS!$B$7:$B$14,WEEKDAY(A331,2)),INFOS!$B$14)</f>
        <v>Jours Ouvrés</v>
      </c>
      <c r="I331" s="28" t="str">
        <f>IF(ROW(A330)&lt;=COUNTA(Sens1!A:A)-6,INFOS!$H$2&amp;" vers "&amp;INFOS!$I$2,INFOS!$H$3&amp;" vers "&amp;INFOS!$I$3)</f>
        <v>A10 vers Rue G. Eiffel</v>
      </c>
    </row>
    <row r="332" spans="1:9" x14ac:dyDescent="0.25">
      <c r="A332" s="5">
        <v>41849.871249999997</v>
      </c>
      <c r="B332" s="28">
        <v>332</v>
      </c>
      <c r="C332" s="28" t="str">
        <f t="shared" si="20"/>
        <v>Mardi</v>
      </c>
      <c r="D332" s="28" t="str">
        <f t="shared" si="21"/>
        <v>29/07</v>
      </c>
      <c r="E332" s="29">
        <f t="shared" si="22"/>
        <v>0.87124999999650754</v>
      </c>
      <c r="F332" s="30">
        <f t="shared" si="23"/>
        <v>3.8425925925925923E-3</v>
      </c>
      <c r="G332" s="31">
        <f>IF(OR(FLOOR(HOUR(E332)*60+MINUTE(E332),INFOS!$B$2)/60&lt;INFOS!$B$5,AND(INFOS!$C$5&gt;0,FLOOR(HOUR(E332)*60+MINUTE(E332),INFOS!$B$2)/60&gt;=INFOS!$C$5)),"",TIME(,FLOOR(HOUR(E332)*60+MINUTE(E332),INFOS!$B$2),))</f>
        <v>0.83333333333333337</v>
      </c>
      <c r="H332" s="31" t="str">
        <f>IF(ISNA(MATCH(INT(A332),Calcul!$I$3:$I$15,0)),INDEX(INFOS!$B$7:$B$14,WEEKDAY(A332,2)),INFOS!$B$14)</f>
        <v>Jours Ouvrés</v>
      </c>
      <c r="I332" s="28" t="str">
        <f>IF(ROW(A331)&lt;=COUNTA(Sens1!A:A)-6,INFOS!$H$2&amp;" vers "&amp;INFOS!$I$2,INFOS!$H$3&amp;" vers "&amp;INFOS!$I$3)</f>
        <v>A10 vers Rue G. Eiffel</v>
      </c>
    </row>
    <row r="333" spans="1:9" x14ac:dyDescent="0.25">
      <c r="A333" s="5">
        <v>41849.874826388892</v>
      </c>
      <c r="B333" s="28">
        <v>333</v>
      </c>
      <c r="C333" s="28" t="str">
        <f t="shared" si="20"/>
        <v>Mardi</v>
      </c>
      <c r="D333" s="28" t="str">
        <f t="shared" si="21"/>
        <v>29/07</v>
      </c>
      <c r="E333" s="29">
        <f t="shared" si="22"/>
        <v>0.87482638889196096</v>
      </c>
      <c r="F333" s="30">
        <f t="shared" si="23"/>
        <v>3.8541666666666668E-3</v>
      </c>
      <c r="G333" s="31">
        <f>IF(OR(FLOOR(HOUR(E333)*60+MINUTE(E333),INFOS!$B$2)/60&lt;INFOS!$B$5,AND(INFOS!$C$5&gt;0,FLOOR(HOUR(E333)*60+MINUTE(E333),INFOS!$B$2)/60&gt;=INFOS!$C$5)),"",TIME(,FLOOR(HOUR(E333)*60+MINUTE(E333),INFOS!$B$2),))</f>
        <v>0.83333333333333337</v>
      </c>
      <c r="H333" s="31" t="str">
        <f>IF(ISNA(MATCH(INT(A333),Calcul!$I$3:$I$15,0)),INDEX(INFOS!$B$7:$B$14,WEEKDAY(A333,2)),INFOS!$B$14)</f>
        <v>Jours Ouvrés</v>
      </c>
      <c r="I333" s="28" t="str">
        <f>IF(ROW(A332)&lt;=COUNTA(Sens1!A:A)-6,INFOS!$H$2&amp;" vers "&amp;INFOS!$I$2,INFOS!$H$3&amp;" vers "&amp;INFOS!$I$3)</f>
        <v>A10 vers Rue G. Eiffel</v>
      </c>
    </row>
    <row r="334" spans="1:9" x14ac:dyDescent="0.25">
      <c r="A334" s="5">
        <v>41849.878310185188</v>
      </c>
      <c r="B334" s="28">
        <v>333</v>
      </c>
      <c r="C334" s="28" t="str">
        <f t="shared" si="20"/>
        <v>Mardi</v>
      </c>
      <c r="D334" s="28" t="str">
        <f t="shared" si="21"/>
        <v>29/07</v>
      </c>
      <c r="E334" s="29">
        <f t="shared" si="22"/>
        <v>0.87831018518772908</v>
      </c>
      <c r="F334" s="30">
        <f t="shared" si="23"/>
        <v>3.8541666666666668E-3</v>
      </c>
      <c r="G334" s="31">
        <f>IF(OR(FLOOR(HOUR(E334)*60+MINUTE(E334),INFOS!$B$2)/60&lt;INFOS!$B$5,AND(INFOS!$C$5&gt;0,FLOOR(HOUR(E334)*60+MINUTE(E334),INFOS!$B$2)/60&gt;=INFOS!$C$5)),"",TIME(,FLOOR(HOUR(E334)*60+MINUTE(E334),INFOS!$B$2),))</f>
        <v>0.83333333333333337</v>
      </c>
      <c r="H334" s="31" t="str">
        <f>IF(ISNA(MATCH(INT(A334),Calcul!$I$3:$I$15,0)),INDEX(INFOS!$B$7:$B$14,WEEKDAY(A334,2)),INFOS!$B$14)</f>
        <v>Jours Ouvrés</v>
      </c>
      <c r="I334" s="28" t="str">
        <f>IF(ROW(A333)&lt;=COUNTA(Sens1!A:A)-6,INFOS!$H$2&amp;" vers "&amp;INFOS!$I$2,INFOS!$H$3&amp;" vers "&amp;INFOS!$I$3)</f>
        <v>A10 vers Rue G. Eiffel</v>
      </c>
    </row>
    <row r="335" spans="1:9" x14ac:dyDescent="0.25">
      <c r="A335" s="5">
        <v>41849.881840277776</v>
      </c>
      <c r="B335" s="28">
        <v>306</v>
      </c>
      <c r="C335" s="28" t="str">
        <f t="shared" si="20"/>
        <v>Mardi</v>
      </c>
      <c r="D335" s="28" t="str">
        <f t="shared" si="21"/>
        <v>29/07</v>
      </c>
      <c r="E335" s="29">
        <f t="shared" si="22"/>
        <v>0.88184027777606389</v>
      </c>
      <c r="F335" s="30">
        <f t="shared" si="23"/>
        <v>3.5416666666666665E-3</v>
      </c>
      <c r="G335" s="31">
        <f>IF(OR(FLOOR(HOUR(E335)*60+MINUTE(E335),INFOS!$B$2)/60&lt;INFOS!$B$5,AND(INFOS!$C$5&gt;0,FLOOR(HOUR(E335)*60+MINUTE(E335),INFOS!$B$2)/60&gt;=INFOS!$C$5)),"",TIME(,FLOOR(HOUR(E335)*60+MINUTE(E335),INFOS!$B$2),))</f>
        <v>0.83333333333333337</v>
      </c>
      <c r="H335" s="31" t="str">
        <f>IF(ISNA(MATCH(INT(A335),Calcul!$I$3:$I$15,0)),INDEX(INFOS!$B$7:$B$14,WEEKDAY(A335,2)),INFOS!$B$14)</f>
        <v>Jours Ouvrés</v>
      </c>
      <c r="I335" s="28" t="str">
        <f>IF(ROW(A334)&lt;=COUNTA(Sens1!A:A)-6,INFOS!$H$2&amp;" vers "&amp;INFOS!$I$2,INFOS!$H$3&amp;" vers "&amp;INFOS!$I$3)</f>
        <v>A10 vers Rue G. Eiffel</v>
      </c>
    </row>
    <row r="336" spans="1:9" x14ac:dyDescent="0.25">
      <c r="A336" s="5">
        <v>41849.88559027778</v>
      </c>
      <c r="B336" s="28">
        <v>299</v>
      </c>
      <c r="C336" s="28" t="str">
        <f t="shared" si="20"/>
        <v>Mardi</v>
      </c>
      <c r="D336" s="28" t="str">
        <f t="shared" si="21"/>
        <v>29/07</v>
      </c>
      <c r="E336" s="29">
        <f t="shared" si="22"/>
        <v>0.88559027777955635</v>
      </c>
      <c r="F336" s="30">
        <f t="shared" si="23"/>
        <v>3.4606481481481485E-3</v>
      </c>
      <c r="G336" s="31">
        <f>IF(OR(FLOOR(HOUR(E336)*60+MINUTE(E336),INFOS!$B$2)/60&lt;INFOS!$B$5,AND(INFOS!$C$5&gt;0,FLOOR(HOUR(E336)*60+MINUTE(E336),INFOS!$B$2)/60&gt;=INFOS!$C$5)),"",TIME(,FLOOR(HOUR(E336)*60+MINUTE(E336),INFOS!$B$2),))</f>
        <v>0.83333333333333337</v>
      </c>
      <c r="H336" s="31" t="str">
        <f>IF(ISNA(MATCH(INT(A336),Calcul!$I$3:$I$15,0)),INDEX(INFOS!$B$7:$B$14,WEEKDAY(A336,2)),INFOS!$B$14)</f>
        <v>Jours Ouvrés</v>
      </c>
      <c r="I336" s="28" t="str">
        <f>IF(ROW(A335)&lt;=COUNTA(Sens1!A:A)-6,INFOS!$H$2&amp;" vers "&amp;INFOS!$I$2,INFOS!$H$3&amp;" vers "&amp;INFOS!$I$3)</f>
        <v>A10 vers Rue G. Eiffel</v>
      </c>
    </row>
    <row r="337" spans="1:9" x14ac:dyDescent="0.25">
      <c r="A337" s="5">
        <v>41849.889120370368</v>
      </c>
      <c r="B337" s="28">
        <v>303</v>
      </c>
      <c r="C337" s="28" t="str">
        <f t="shared" si="20"/>
        <v>Mardi</v>
      </c>
      <c r="D337" s="28" t="str">
        <f t="shared" si="21"/>
        <v>29/07</v>
      </c>
      <c r="E337" s="29">
        <f t="shared" si="22"/>
        <v>0.88912037036789116</v>
      </c>
      <c r="F337" s="30">
        <f t="shared" si="23"/>
        <v>3.5069444444444445E-3</v>
      </c>
      <c r="G337" s="31">
        <f>IF(OR(FLOOR(HOUR(E337)*60+MINUTE(E337),INFOS!$B$2)/60&lt;INFOS!$B$5,AND(INFOS!$C$5&gt;0,FLOOR(HOUR(E337)*60+MINUTE(E337),INFOS!$B$2)/60&gt;=INFOS!$C$5)),"",TIME(,FLOOR(HOUR(E337)*60+MINUTE(E337),INFOS!$B$2),))</f>
        <v>0.83333333333333337</v>
      </c>
      <c r="H337" s="31" t="str">
        <f>IF(ISNA(MATCH(INT(A337),Calcul!$I$3:$I$15,0)),INDEX(INFOS!$B$7:$B$14,WEEKDAY(A337,2)),INFOS!$B$14)</f>
        <v>Jours Ouvrés</v>
      </c>
      <c r="I337" s="28" t="str">
        <f>IF(ROW(A336)&lt;=COUNTA(Sens1!A:A)-6,INFOS!$H$2&amp;" vers "&amp;INFOS!$I$2,INFOS!$H$3&amp;" vers "&amp;INFOS!$I$3)</f>
        <v>A10 vers Rue G. Eiffel</v>
      </c>
    </row>
    <row r="338" spans="1:9" x14ac:dyDescent="0.25">
      <c r="A338" s="5">
        <v>41849.892766203702</v>
      </c>
      <c r="B338" s="28">
        <v>292</v>
      </c>
      <c r="C338" s="28" t="str">
        <f t="shared" si="20"/>
        <v>Mardi</v>
      </c>
      <c r="D338" s="28" t="str">
        <f t="shared" si="21"/>
        <v>29/07</v>
      </c>
      <c r="E338" s="29">
        <f t="shared" si="22"/>
        <v>0.89276620370219462</v>
      </c>
      <c r="F338" s="30">
        <f t="shared" si="23"/>
        <v>3.3796296296296296E-3</v>
      </c>
      <c r="G338" s="31">
        <f>IF(OR(FLOOR(HOUR(E338)*60+MINUTE(E338),INFOS!$B$2)/60&lt;INFOS!$B$5,AND(INFOS!$C$5&gt;0,FLOOR(HOUR(E338)*60+MINUTE(E338),INFOS!$B$2)/60&gt;=INFOS!$C$5)),"",TIME(,FLOOR(HOUR(E338)*60+MINUTE(E338),INFOS!$B$2),))</f>
        <v>0.83333333333333337</v>
      </c>
      <c r="H338" s="31" t="str">
        <f>IF(ISNA(MATCH(INT(A338),Calcul!$I$3:$I$15,0)),INDEX(INFOS!$B$7:$B$14,WEEKDAY(A338,2)),INFOS!$B$14)</f>
        <v>Jours Ouvrés</v>
      </c>
      <c r="I338" s="28" t="str">
        <f>IF(ROW(A337)&lt;=COUNTA(Sens1!A:A)-6,INFOS!$H$2&amp;" vers "&amp;INFOS!$I$2,INFOS!$H$3&amp;" vers "&amp;INFOS!$I$3)</f>
        <v>A10 vers Rue G. Eiffel</v>
      </c>
    </row>
    <row r="339" spans="1:9" x14ac:dyDescent="0.25">
      <c r="A339" s="5">
        <v>41849.89634259259</v>
      </c>
      <c r="B339" s="28">
        <v>284</v>
      </c>
      <c r="C339" s="28" t="str">
        <f t="shared" si="20"/>
        <v>Mardi</v>
      </c>
      <c r="D339" s="28" t="str">
        <f t="shared" si="21"/>
        <v>29/07</v>
      </c>
      <c r="E339" s="29">
        <f t="shared" si="22"/>
        <v>0.89634259259037208</v>
      </c>
      <c r="F339" s="30">
        <f t="shared" si="23"/>
        <v>3.2870370370370367E-3</v>
      </c>
      <c r="G339" s="31">
        <f>IF(OR(FLOOR(HOUR(E339)*60+MINUTE(E339),INFOS!$B$2)/60&lt;INFOS!$B$5,AND(INFOS!$C$5&gt;0,FLOOR(HOUR(E339)*60+MINUTE(E339),INFOS!$B$2)/60&gt;=INFOS!$C$5)),"",TIME(,FLOOR(HOUR(E339)*60+MINUTE(E339),INFOS!$B$2),))</f>
        <v>0.83333333333333337</v>
      </c>
      <c r="H339" s="31" t="str">
        <f>IF(ISNA(MATCH(INT(A339),Calcul!$I$3:$I$15,0)),INDEX(INFOS!$B$7:$B$14,WEEKDAY(A339,2)),INFOS!$B$14)</f>
        <v>Jours Ouvrés</v>
      </c>
      <c r="I339" s="28" t="str">
        <f>IF(ROW(A338)&lt;=COUNTA(Sens1!A:A)-6,INFOS!$H$2&amp;" vers "&amp;INFOS!$I$2,INFOS!$H$3&amp;" vers "&amp;INFOS!$I$3)</f>
        <v>A10 vers Rue G. Eiffel</v>
      </c>
    </row>
    <row r="340" spans="1:9" x14ac:dyDescent="0.25">
      <c r="A340" s="5">
        <v>41849.899837962963</v>
      </c>
      <c r="B340" s="28">
        <v>284</v>
      </c>
      <c r="C340" s="28" t="str">
        <f t="shared" si="20"/>
        <v>Mardi</v>
      </c>
      <c r="D340" s="28" t="str">
        <f t="shared" si="21"/>
        <v>29/07</v>
      </c>
      <c r="E340" s="29">
        <f t="shared" si="22"/>
        <v>0.89983796296291985</v>
      </c>
      <c r="F340" s="30">
        <f t="shared" si="23"/>
        <v>3.2870370370370367E-3</v>
      </c>
      <c r="G340" s="31">
        <f>IF(OR(FLOOR(HOUR(E340)*60+MINUTE(E340),INFOS!$B$2)/60&lt;INFOS!$B$5,AND(INFOS!$C$5&gt;0,FLOOR(HOUR(E340)*60+MINUTE(E340),INFOS!$B$2)/60&gt;=INFOS!$C$5)),"",TIME(,FLOOR(HOUR(E340)*60+MINUTE(E340),INFOS!$B$2),))</f>
        <v>0.83333333333333337</v>
      </c>
      <c r="H340" s="31" t="str">
        <f>IF(ISNA(MATCH(INT(A340),Calcul!$I$3:$I$15,0)),INDEX(INFOS!$B$7:$B$14,WEEKDAY(A340,2)),INFOS!$B$14)</f>
        <v>Jours Ouvrés</v>
      </c>
      <c r="I340" s="28" t="str">
        <f>IF(ROW(A339)&lt;=COUNTA(Sens1!A:A)-6,INFOS!$H$2&amp;" vers "&amp;INFOS!$I$2,INFOS!$H$3&amp;" vers "&amp;INFOS!$I$3)</f>
        <v>A10 vers Rue G. Eiffel</v>
      </c>
    </row>
    <row r="341" spans="1:9" x14ac:dyDescent="0.25">
      <c r="A341" s="5">
        <v>41849.90347222222</v>
      </c>
      <c r="B341" s="28">
        <v>284</v>
      </c>
      <c r="C341" s="28" t="str">
        <f t="shared" si="20"/>
        <v>Mardi</v>
      </c>
      <c r="D341" s="28" t="str">
        <f t="shared" si="21"/>
        <v>29/07</v>
      </c>
      <c r="E341" s="29">
        <f t="shared" si="22"/>
        <v>0.90347222222044365</v>
      </c>
      <c r="F341" s="30">
        <f t="shared" si="23"/>
        <v>3.2870370370370367E-3</v>
      </c>
      <c r="G341" s="31">
        <f>IF(OR(FLOOR(HOUR(E341)*60+MINUTE(E341),INFOS!$B$2)/60&lt;INFOS!$B$5,AND(INFOS!$C$5&gt;0,FLOOR(HOUR(E341)*60+MINUTE(E341),INFOS!$B$2)/60&gt;=INFOS!$C$5)),"",TIME(,FLOOR(HOUR(E341)*60+MINUTE(E341),INFOS!$B$2),))</f>
        <v>0.83333333333333337</v>
      </c>
      <c r="H341" s="31" t="str">
        <f>IF(ISNA(MATCH(INT(A341),Calcul!$I$3:$I$15,0)),INDEX(INFOS!$B$7:$B$14,WEEKDAY(A341,2)),INFOS!$B$14)</f>
        <v>Jours Ouvrés</v>
      </c>
      <c r="I341" s="28" t="str">
        <f>IF(ROW(A340)&lt;=COUNTA(Sens1!A:A)-6,INFOS!$H$2&amp;" vers "&amp;INFOS!$I$2,INFOS!$H$3&amp;" vers "&amp;INFOS!$I$3)</f>
        <v>A10 vers Rue G. Eiffel</v>
      </c>
    </row>
    <row r="342" spans="1:9" x14ac:dyDescent="0.25">
      <c r="A342" s="5">
        <v>41849.906956018516</v>
      </c>
      <c r="B342" s="28">
        <v>273</v>
      </c>
      <c r="C342" s="28" t="str">
        <f t="shared" si="20"/>
        <v>Mardi</v>
      </c>
      <c r="D342" s="28" t="str">
        <f t="shared" si="21"/>
        <v>29/07</v>
      </c>
      <c r="E342" s="29">
        <f t="shared" si="22"/>
        <v>0.90695601851621177</v>
      </c>
      <c r="F342" s="30">
        <f t="shared" si="23"/>
        <v>3.1597222222222222E-3</v>
      </c>
      <c r="G342" s="31">
        <f>IF(OR(FLOOR(HOUR(E342)*60+MINUTE(E342),INFOS!$B$2)/60&lt;INFOS!$B$5,AND(INFOS!$C$5&gt;0,FLOOR(HOUR(E342)*60+MINUTE(E342),INFOS!$B$2)/60&gt;=INFOS!$C$5)),"",TIME(,FLOOR(HOUR(E342)*60+MINUTE(E342),INFOS!$B$2),))</f>
        <v>0.83333333333333337</v>
      </c>
      <c r="H342" s="31" t="str">
        <f>IF(ISNA(MATCH(INT(A342),Calcul!$I$3:$I$15,0)),INDEX(INFOS!$B$7:$B$14,WEEKDAY(A342,2)),INFOS!$B$14)</f>
        <v>Jours Ouvrés</v>
      </c>
      <c r="I342" s="28" t="str">
        <f>IF(ROW(A341)&lt;=COUNTA(Sens1!A:A)-6,INFOS!$H$2&amp;" vers "&amp;INFOS!$I$2,INFOS!$H$3&amp;" vers "&amp;INFOS!$I$3)</f>
        <v>A10 vers Rue G. Eiffel</v>
      </c>
    </row>
    <row r="343" spans="1:9" x14ac:dyDescent="0.25">
      <c r="A343" s="5">
        <v>41849.910578703704</v>
      </c>
      <c r="B343" s="28">
        <v>261</v>
      </c>
      <c r="C343" s="28" t="str">
        <f t="shared" si="20"/>
        <v>Mardi</v>
      </c>
      <c r="D343" s="28" t="str">
        <f t="shared" si="21"/>
        <v>29/07</v>
      </c>
      <c r="E343" s="29">
        <f t="shared" si="22"/>
        <v>0.91057870370423188</v>
      </c>
      <c r="F343" s="30">
        <f t="shared" si="23"/>
        <v>3.0208333333333333E-3</v>
      </c>
      <c r="G343" s="31">
        <f>IF(OR(FLOOR(HOUR(E343)*60+MINUTE(E343),INFOS!$B$2)/60&lt;INFOS!$B$5,AND(INFOS!$C$5&gt;0,FLOOR(HOUR(E343)*60+MINUTE(E343),INFOS!$B$2)/60&gt;=INFOS!$C$5)),"",TIME(,FLOOR(HOUR(E343)*60+MINUTE(E343),INFOS!$B$2),))</f>
        <v>0.83333333333333337</v>
      </c>
      <c r="H343" s="31" t="str">
        <f>IF(ISNA(MATCH(INT(A343),Calcul!$I$3:$I$15,0)),INDEX(INFOS!$B$7:$B$14,WEEKDAY(A343,2)),INFOS!$B$14)</f>
        <v>Jours Ouvrés</v>
      </c>
      <c r="I343" s="28" t="str">
        <f>IF(ROW(A342)&lt;=COUNTA(Sens1!A:A)-6,INFOS!$H$2&amp;" vers "&amp;INFOS!$I$2,INFOS!$H$3&amp;" vers "&amp;INFOS!$I$3)</f>
        <v>A10 vers Rue G. Eiffel</v>
      </c>
    </row>
    <row r="344" spans="1:9" x14ac:dyDescent="0.25">
      <c r="A344" s="5">
        <v>41849.914155092592</v>
      </c>
      <c r="B344" s="28">
        <v>265</v>
      </c>
      <c r="C344" s="28" t="str">
        <f t="shared" si="20"/>
        <v>Mardi</v>
      </c>
      <c r="D344" s="28" t="str">
        <f t="shared" si="21"/>
        <v>29/07</v>
      </c>
      <c r="E344" s="29">
        <f t="shared" si="22"/>
        <v>0.91415509259240935</v>
      </c>
      <c r="F344" s="30">
        <f t="shared" si="23"/>
        <v>3.0671296296296297E-3</v>
      </c>
      <c r="G344" s="31">
        <f>IF(OR(FLOOR(HOUR(E344)*60+MINUTE(E344),INFOS!$B$2)/60&lt;INFOS!$B$5,AND(INFOS!$C$5&gt;0,FLOOR(HOUR(E344)*60+MINUTE(E344),INFOS!$B$2)/60&gt;=INFOS!$C$5)),"",TIME(,FLOOR(HOUR(E344)*60+MINUTE(E344),INFOS!$B$2),))</f>
        <v>0.83333333333333337</v>
      </c>
      <c r="H344" s="31" t="str">
        <f>IF(ISNA(MATCH(INT(A344),Calcul!$I$3:$I$15,0)),INDEX(INFOS!$B$7:$B$14,WEEKDAY(A344,2)),INFOS!$B$14)</f>
        <v>Jours Ouvrés</v>
      </c>
      <c r="I344" s="28" t="str">
        <f>IF(ROW(A343)&lt;=COUNTA(Sens1!A:A)-6,INFOS!$H$2&amp;" vers "&amp;INFOS!$I$2,INFOS!$H$3&amp;" vers "&amp;INFOS!$I$3)</f>
        <v>A10 vers Rue G. Eiffel</v>
      </c>
    </row>
    <row r="345" spans="1:9" x14ac:dyDescent="0.25">
      <c r="A345" s="5">
        <v>41849.917766203704</v>
      </c>
      <c r="B345" s="28">
        <v>265</v>
      </c>
      <c r="C345" s="28" t="str">
        <f t="shared" si="20"/>
        <v>Mardi</v>
      </c>
      <c r="D345" s="28" t="str">
        <f t="shared" si="21"/>
        <v>29/07</v>
      </c>
      <c r="E345" s="29">
        <f t="shared" si="22"/>
        <v>0.91776620370364981</v>
      </c>
      <c r="F345" s="30">
        <f t="shared" si="23"/>
        <v>3.0671296296296297E-3</v>
      </c>
      <c r="G345" s="31">
        <f>IF(OR(FLOOR(HOUR(E345)*60+MINUTE(E345),INFOS!$B$2)/60&lt;INFOS!$B$5,AND(INFOS!$C$5&gt;0,FLOOR(HOUR(E345)*60+MINUTE(E345),INFOS!$B$2)/60&gt;=INFOS!$C$5)),"",TIME(,FLOOR(HOUR(E345)*60+MINUTE(E345),INFOS!$B$2),))</f>
        <v>0.91666666666666663</v>
      </c>
      <c r="H345" s="31" t="str">
        <f>IF(ISNA(MATCH(INT(A345),Calcul!$I$3:$I$15,0)),INDEX(INFOS!$B$7:$B$14,WEEKDAY(A345,2)),INFOS!$B$14)</f>
        <v>Jours Ouvrés</v>
      </c>
      <c r="I345" s="28" t="str">
        <f>IF(ROW(A344)&lt;=COUNTA(Sens1!A:A)-6,INFOS!$H$2&amp;" vers "&amp;INFOS!$I$2,INFOS!$H$3&amp;" vers "&amp;INFOS!$I$3)</f>
        <v>A10 vers Rue G. Eiffel</v>
      </c>
    </row>
    <row r="346" spans="1:9" x14ac:dyDescent="0.25">
      <c r="A346" s="5">
        <v>41849.921261574076</v>
      </c>
      <c r="B346" s="28">
        <v>289</v>
      </c>
      <c r="C346" s="28" t="str">
        <f t="shared" si="20"/>
        <v>Mardi</v>
      </c>
      <c r="D346" s="28" t="str">
        <f t="shared" si="21"/>
        <v>29/07</v>
      </c>
      <c r="E346" s="29">
        <f t="shared" si="22"/>
        <v>0.92126157407619758</v>
      </c>
      <c r="F346" s="30">
        <f t="shared" si="23"/>
        <v>3.3449074074074071E-3</v>
      </c>
      <c r="G346" s="31">
        <f>IF(OR(FLOOR(HOUR(E346)*60+MINUTE(E346),INFOS!$B$2)/60&lt;INFOS!$B$5,AND(INFOS!$C$5&gt;0,FLOOR(HOUR(E346)*60+MINUTE(E346),INFOS!$B$2)/60&gt;=INFOS!$C$5)),"",TIME(,FLOOR(HOUR(E346)*60+MINUTE(E346),INFOS!$B$2),))</f>
        <v>0.91666666666666663</v>
      </c>
      <c r="H346" s="31" t="str">
        <f>IF(ISNA(MATCH(INT(A346),Calcul!$I$3:$I$15,0)),INDEX(INFOS!$B$7:$B$14,WEEKDAY(A346,2)),INFOS!$B$14)</f>
        <v>Jours Ouvrés</v>
      </c>
      <c r="I346" s="28" t="str">
        <f>IF(ROW(A345)&lt;=COUNTA(Sens1!A:A)-6,INFOS!$H$2&amp;" vers "&amp;INFOS!$I$2,INFOS!$H$3&amp;" vers "&amp;INFOS!$I$3)</f>
        <v>A10 vers Rue G. Eiffel</v>
      </c>
    </row>
    <row r="347" spans="1:9" x14ac:dyDescent="0.25">
      <c r="A347" s="5">
        <v>41849.924872685187</v>
      </c>
      <c r="B347" s="28">
        <v>292</v>
      </c>
      <c r="C347" s="28" t="str">
        <f t="shared" si="20"/>
        <v>Mardi</v>
      </c>
      <c r="D347" s="28" t="str">
        <f t="shared" si="21"/>
        <v>29/07</v>
      </c>
      <c r="E347" s="29">
        <f t="shared" si="22"/>
        <v>0.92487268518743804</v>
      </c>
      <c r="F347" s="30">
        <f t="shared" si="23"/>
        <v>3.3796296296296296E-3</v>
      </c>
      <c r="G347" s="31">
        <f>IF(OR(FLOOR(HOUR(E347)*60+MINUTE(E347),INFOS!$B$2)/60&lt;INFOS!$B$5,AND(INFOS!$C$5&gt;0,FLOOR(HOUR(E347)*60+MINUTE(E347),INFOS!$B$2)/60&gt;=INFOS!$C$5)),"",TIME(,FLOOR(HOUR(E347)*60+MINUTE(E347),INFOS!$B$2),))</f>
        <v>0.91666666666666663</v>
      </c>
      <c r="H347" s="31" t="str">
        <f>IF(ISNA(MATCH(INT(A347),Calcul!$I$3:$I$15,0)),INDEX(INFOS!$B$7:$B$14,WEEKDAY(A347,2)),INFOS!$B$14)</f>
        <v>Jours Ouvrés</v>
      </c>
      <c r="I347" s="28" t="str">
        <f>IF(ROW(A346)&lt;=COUNTA(Sens1!A:A)-6,INFOS!$H$2&amp;" vers "&amp;INFOS!$I$2,INFOS!$H$3&amp;" vers "&amp;INFOS!$I$3)</f>
        <v>A10 vers Rue G. Eiffel</v>
      </c>
    </row>
    <row r="348" spans="1:9" x14ac:dyDescent="0.25">
      <c r="A348" s="5">
        <v>41849.928611111114</v>
      </c>
      <c r="B348" s="28">
        <v>389</v>
      </c>
      <c r="C348" s="28" t="str">
        <f t="shared" si="20"/>
        <v>Mardi</v>
      </c>
      <c r="D348" s="28" t="str">
        <f t="shared" si="21"/>
        <v>29/07</v>
      </c>
      <c r="E348" s="29">
        <f t="shared" si="22"/>
        <v>0.92861111111415084</v>
      </c>
      <c r="F348" s="30">
        <f t="shared" si="23"/>
        <v>4.5023148148148149E-3</v>
      </c>
      <c r="G348" s="31">
        <f>IF(OR(FLOOR(HOUR(E348)*60+MINUTE(E348),INFOS!$B$2)/60&lt;INFOS!$B$5,AND(INFOS!$C$5&gt;0,FLOOR(HOUR(E348)*60+MINUTE(E348),INFOS!$B$2)/60&gt;=INFOS!$C$5)),"",TIME(,FLOOR(HOUR(E348)*60+MINUTE(E348),INFOS!$B$2),))</f>
        <v>0.91666666666666663</v>
      </c>
      <c r="H348" s="31" t="str">
        <f>IF(ISNA(MATCH(INT(A348),Calcul!$I$3:$I$15,0)),INDEX(INFOS!$B$7:$B$14,WEEKDAY(A348,2)),INFOS!$B$14)</f>
        <v>Jours Ouvrés</v>
      </c>
      <c r="I348" s="28" t="str">
        <f>IF(ROW(A347)&lt;=COUNTA(Sens1!A:A)-6,INFOS!$H$2&amp;" vers "&amp;INFOS!$I$2,INFOS!$H$3&amp;" vers "&amp;INFOS!$I$3)</f>
        <v>A10 vers Rue G. Eiffel</v>
      </c>
    </row>
    <row r="349" spans="1:9" x14ac:dyDescent="0.25">
      <c r="A349" s="5">
        <v>41849.932210648149</v>
      </c>
      <c r="B349" s="28">
        <v>354</v>
      </c>
      <c r="C349" s="28" t="str">
        <f t="shared" si="20"/>
        <v>Mardi</v>
      </c>
      <c r="D349" s="28" t="str">
        <f t="shared" si="21"/>
        <v>29/07</v>
      </c>
      <c r="E349" s="29">
        <f t="shared" si="22"/>
        <v>0.93221064814861165</v>
      </c>
      <c r="F349" s="30">
        <f t="shared" si="23"/>
        <v>4.0972222222222226E-3</v>
      </c>
      <c r="G349" s="31">
        <f>IF(OR(FLOOR(HOUR(E349)*60+MINUTE(E349),INFOS!$B$2)/60&lt;INFOS!$B$5,AND(INFOS!$C$5&gt;0,FLOOR(HOUR(E349)*60+MINUTE(E349),INFOS!$B$2)/60&gt;=INFOS!$C$5)),"",TIME(,FLOOR(HOUR(E349)*60+MINUTE(E349),INFOS!$B$2),))</f>
        <v>0.91666666666666663</v>
      </c>
      <c r="H349" s="31" t="str">
        <f>IF(ISNA(MATCH(INT(A349),Calcul!$I$3:$I$15,0)),INDEX(INFOS!$B$7:$B$14,WEEKDAY(A349,2)),INFOS!$B$14)</f>
        <v>Jours Ouvrés</v>
      </c>
      <c r="I349" s="28" t="str">
        <f>IF(ROW(A348)&lt;=COUNTA(Sens1!A:A)-6,INFOS!$H$2&amp;" vers "&amp;INFOS!$I$2,INFOS!$H$3&amp;" vers "&amp;INFOS!$I$3)</f>
        <v>A10 vers Rue G. Eiffel</v>
      </c>
    </row>
    <row r="350" spans="1:9" x14ac:dyDescent="0.25">
      <c r="A350" s="5">
        <v>41849.93577546296</v>
      </c>
      <c r="B350" s="28">
        <v>345</v>
      </c>
      <c r="C350" s="28" t="str">
        <f t="shared" si="20"/>
        <v>Mardi</v>
      </c>
      <c r="D350" s="28" t="str">
        <f t="shared" si="21"/>
        <v>29/07</v>
      </c>
      <c r="E350" s="29">
        <f t="shared" si="22"/>
        <v>0.93577546296000946</v>
      </c>
      <c r="F350" s="30">
        <f t="shared" si="23"/>
        <v>3.9930555555555561E-3</v>
      </c>
      <c r="G350" s="31">
        <f>IF(OR(FLOOR(HOUR(E350)*60+MINUTE(E350),INFOS!$B$2)/60&lt;INFOS!$B$5,AND(INFOS!$C$5&gt;0,FLOOR(HOUR(E350)*60+MINUTE(E350),INFOS!$B$2)/60&gt;=INFOS!$C$5)),"",TIME(,FLOOR(HOUR(E350)*60+MINUTE(E350),INFOS!$B$2),))</f>
        <v>0.91666666666666663</v>
      </c>
      <c r="H350" s="31" t="str">
        <f>IF(ISNA(MATCH(INT(A350),Calcul!$I$3:$I$15,0)),INDEX(INFOS!$B$7:$B$14,WEEKDAY(A350,2)),INFOS!$B$14)</f>
        <v>Jours Ouvrés</v>
      </c>
      <c r="I350" s="28" t="str">
        <f>IF(ROW(A349)&lt;=COUNTA(Sens1!A:A)-6,INFOS!$H$2&amp;" vers "&amp;INFOS!$I$2,INFOS!$H$3&amp;" vers "&amp;INFOS!$I$3)</f>
        <v>A10 vers Rue G. Eiffel</v>
      </c>
    </row>
    <row r="351" spans="1:9" x14ac:dyDescent="0.25">
      <c r="A351" s="5">
        <v>41849.939467592594</v>
      </c>
      <c r="B351" s="28">
        <v>320</v>
      </c>
      <c r="C351" s="28" t="str">
        <f t="shared" si="20"/>
        <v>Mardi</v>
      </c>
      <c r="D351" s="28" t="str">
        <f t="shared" si="21"/>
        <v>29/07</v>
      </c>
      <c r="E351" s="29">
        <f t="shared" si="22"/>
        <v>0.93946759259415558</v>
      </c>
      <c r="F351" s="30">
        <f t="shared" si="23"/>
        <v>3.7037037037037034E-3</v>
      </c>
      <c r="G351" s="31">
        <f>IF(OR(FLOOR(HOUR(E351)*60+MINUTE(E351),INFOS!$B$2)/60&lt;INFOS!$B$5,AND(INFOS!$C$5&gt;0,FLOOR(HOUR(E351)*60+MINUTE(E351),INFOS!$B$2)/60&gt;=INFOS!$C$5)),"",TIME(,FLOOR(HOUR(E351)*60+MINUTE(E351),INFOS!$B$2),))</f>
        <v>0.91666666666666663</v>
      </c>
      <c r="H351" s="31" t="str">
        <f>IF(ISNA(MATCH(INT(A351),Calcul!$I$3:$I$15,0)),INDEX(INFOS!$B$7:$B$14,WEEKDAY(A351,2)),INFOS!$B$14)</f>
        <v>Jours Ouvrés</v>
      </c>
      <c r="I351" s="28" t="str">
        <f>IF(ROW(A350)&lt;=COUNTA(Sens1!A:A)-6,INFOS!$H$2&amp;" vers "&amp;INFOS!$I$2,INFOS!$H$3&amp;" vers "&amp;INFOS!$I$3)</f>
        <v>A10 vers Rue G. Eiffel</v>
      </c>
    </row>
    <row r="352" spans="1:9" x14ac:dyDescent="0.25">
      <c r="A352" s="5">
        <v>41849.94327546296</v>
      </c>
      <c r="B352" s="28">
        <v>315</v>
      </c>
      <c r="C352" s="28" t="str">
        <f t="shared" si="20"/>
        <v>Mardi</v>
      </c>
      <c r="D352" s="28" t="str">
        <f t="shared" si="21"/>
        <v>29/07</v>
      </c>
      <c r="E352" s="29">
        <f t="shared" si="22"/>
        <v>0.94327546295971842</v>
      </c>
      <c r="F352" s="30">
        <f t="shared" si="23"/>
        <v>3.645833333333333E-3</v>
      </c>
      <c r="G352" s="31">
        <f>IF(OR(FLOOR(HOUR(E352)*60+MINUTE(E352),INFOS!$B$2)/60&lt;INFOS!$B$5,AND(INFOS!$C$5&gt;0,FLOOR(HOUR(E352)*60+MINUTE(E352),INFOS!$B$2)/60&gt;=INFOS!$C$5)),"",TIME(,FLOOR(HOUR(E352)*60+MINUTE(E352),INFOS!$B$2),))</f>
        <v>0.91666666666666663</v>
      </c>
      <c r="H352" s="31" t="str">
        <f>IF(ISNA(MATCH(INT(A352),Calcul!$I$3:$I$15,0)),INDEX(INFOS!$B$7:$B$14,WEEKDAY(A352,2)),INFOS!$B$14)</f>
        <v>Jours Ouvrés</v>
      </c>
      <c r="I352" s="28" t="str">
        <f>IF(ROW(A351)&lt;=COUNTA(Sens1!A:A)-6,INFOS!$H$2&amp;" vers "&amp;INFOS!$I$2,INFOS!$H$3&amp;" vers "&amp;INFOS!$I$3)</f>
        <v>A10 vers Rue G. Eiffel</v>
      </c>
    </row>
    <row r="353" spans="1:9" x14ac:dyDescent="0.25">
      <c r="A353" s="5">
        <v>41849.946932870371</v>
      </c>
      <c r="B353" s="28">
        <v>333</v>
      </c>
      <c r="C353" s="28" t="str">
        <f t="shared" si="20"/>
        <v>Mardi</v>
      </c>
      <c r="D353" s="28" t="str">
        <f t="shared" si="21"/>
        <v>29/07</v>
      </c>
      <c r="E353" s="29">
        <f t="shared" si="22"/>
        <v>0.94693287037080154</v>
      </c>
      <c r="F353" s="30">
        <f t="shared" si="23"/>
        <v>3.8541666666666668E-3</v>
      </c>
      <c r="G353" s="31">
        <f>IF(OR(FLOOR(HOUR(E353)*60+MINUTE(E353),INFOS!$B$2)/60&lt;INFOS!$B$5,AND(INFOS!$C$5&gt;0,FLOOR(HOUR(E353)*60+MINUTE(E353),INFOS!$B$2)/60&gt;=INFOS!$C$5)),"",TIME(,FLOOR(HOUR(E353)*60+MINUTE(E353),INFOS!$B$2),))</f>
        <v>0.91666666666666663</v>
      </c>
      <c r="H353" s="31" t="str">
        <f>IF(ISNA(MATCH(INT(A353),Calcul!$I$3:$I$15,0)),INDEX(INFOS!$B$7:$B$14,WEEKDAY(A353,2)),INFOS!$B$14)</f>
        <v>Jours Ouvrés</v>
      </c>
      <c r="I353" s="28" t="str">
        <f>IF(ROW(A352)&lt;=COUNTA(Sens1!A:A)-6,INFOS!$H$2&amp;" vers "&amp;INFOS!$I$2,INFOS!$H$3&amp;" vers "&amp;INFOS!$I$3)</f>
        <v>A10 vers Rue G. Eiffel</v>
      </c>
    </row>
    <row r="354" spans="1:9" x14ac:dyDescent="0.25">
      <c r="A354" s="5">
        <v>41849.950706018521</v>
      </c>
      <c r="B354" s="28">
        <v>333</v>
      </c>
      <c r="C354" s="28" t="str">
        <f t="shared" si="20"/>
        <v>Mardi</v>
      </c>
      <c r="D354" s="28" t="str">
        <f t="shared" si="21"/>
        <v>29/07</v>
      </c>
      <c r="E354" s="29">
        <f t="shared" si="22"/>
        <v>0.95070601852057735</v>
      </c>
      <c r="F354" s="30">
        <f t="shared" si="23"/>
        <v>3.8541666666666668E-3</v>
      </c>
      <c r="G354" s="31">
        <f>IF(OR(FLOOR(HOUR(E354)*60+MINUTE(E354),INFOS!$B$2)/60&lt;INFOS!$B$5,AND(INFOS!$C$5&gt;0,FLOOR(HOUR(E354)*60+MINUTE(E354),INFOS!$B$2)/60&gt;=INFOS!$C$5)),"",TIME(,FLOOR(HOUR(E354)*60+MINUTE(E354),INFOS!$B$2),))</f>
        <v>0.91666666666666663</v>
      </c>
      <c r="H354" s="31" t="str">
        <f>IF(ISNA(MATCH(INT(A354),Calcul!$I$3:$I$15,0)),INDEX(INFOS!$B$7:$B$14,WEEKDAY(A354,2)),INFOS!$B$14)</f>
        <v>Jours Ouvrés</v>
      </c>
      <c r="I354" s="28" t="str">
        <f>IF(ROW(A353)&lt;=COUNTA(Sens1!A:A)-6,INFOS!$H$2&amp;" vers "&amp;INFOS!$I$2,INFOS!$H$3&amp;" vers "&amp;INFOS!$I$3)</f>
        <v>A10 vers Rue G. Eiffel</v>
      </c>
    </row>
    <row r="355" spans="1:9" x14ac:dyDescent="0.25">
      <c r="A355" s="5">
        <v>41849.954224537039</v>
      </c>
      <c r="B355" s="28">
        <v>317</v>
      </c>
      <c r="C355" s="28" t="str">
        <f t="shared" si="20"/>
        <v>Mardi</v>
      </c>
      <c r="D355" s="28" t="str">
        <f t="shared" si="21"/>
        <v>29/07</v>
      </c>
      <c r="E355" s="29">
        <f t="shared" si="22"/>
        <v>0.95422453703940846</v>
      </c>
      <c r="F355" s="30">
        <f t="shared" si="23"/>
        <v>3.6689814814814814E-3</v>
      </c>
      <c r="G355" s="31">
        <f>IF(OR(FLOOR(HOUR(E355)*60+MINUTE(E355),INFOS!$B$2)/60&lt;INFOS!$B$5,AND(INFOS!$C$5&gt;0,FLOOR(HOUR(E355)*60+MINUTE(E355),INFOS!$B$2)/60&gt;=INFOS!$C$5)),"",TIME(,FLOOR(HOUR(E355)*60+MINUTE(E355),INFOS!$B$2),))</f>
        <v>0.91666666666666663</v>
      </c>
      <c r="H355" s="31" t="str">
        <f>IF(ISNA(MATCH(INT(A355),Calcul!$I$3:$I$15,0)),INDEX(INFOS!$B$7:$B$14,WEEKDAY(A355,2)),INFOS!$B$14)</f>
        <v>Jours Ouvrés</v>
      </c>
      <c r="I355" s="28" t="str">
        <f>IF(ROW(A354)&lt;=COUNTA(Sens1!A:A)-6,INFOS!$H$2&amp;" vers "&amp;INFOS!$I$2,INFOS!$H$3&amp;" vers "&amp;INFOS!$I$3)</f>
        <v>A10 vers Rue G. Eiffel</v>
      </c>
    </row>
    <row r="356" spans="1:9" x14ac:dyDescent="0.25">
      <c r="A356" s="5">
        <v>41849.95789351852</v>
      </c>
      <c r="B356" s="28">
        <v>268</v>
      </c>
      <c r="C356" s="28" t="str">
        <f t="shared" si="20"/>
        <v>Mardi</v>
      </c>
      <c r="D356" s="28" t="str">
        <f t="shared" si="21"/>
        <v>29/07</v>
      </c>
      <c r="E356" s="29">
        <f t="shared" si="22"/>
        <v>0.95789351851999527</v>
      </c>
      <c r="F356" s="30">
        <f t="shared" si="23"/>
        <v>3.1018518518518522E-3</v>
      </c>
      <c r="G356" s="31">
        <f>IF(OR(FLOOR(HOUR(E356)*60+MINUTE(E356),INFOS!$B$2)/60&lt;INFOS!$B$5,AND(INFOS!$C$5&gt;0,FLOOR(HOUR(E356)*60+MINUTE(E356),INFOS!$B$2)/60&gt;=INFOS!$C$5)),"",TIME(,FLOOR(HOUR(E356)*60+MINUTE(E356),INFOS!$B$2),))</f>
        <v>0.91666666666666663</v>
      </c>
      <c r="H356" s="31" t="str">
        <f>IF(ISNA(MATCH(INT(A356),Calcul!$I$3:$I$15,0)),INDEX(INFOS!$B$7:$B$14,WEEKDAY(A356,2)),INFOS!$B$14)</f>
        <v>Jours Ouvrés</v>
      </c>
      <c r="I356" s="28" t="str">
        <f>IF(ROW(A355)&lt;=COUNTA(Sens1!A:A)-6,INFOS!$H$2&amp;" vers "&amp;INFOS!$I$2,INFOS!$H$3&amp;" vers "&amp;INFOS!$I$3)</f>
        <v>A10 vers Rue G. Eiffel</v>
      </c>
    </row>
    <row r="357" spans="1:9" x14ac:dyDescent="0.25">
      <c r="A357" s="5">
        <v>41849.961377314816</v>
      </c>
      <c r="B357" s="28">
        <v>268</v>
      </c>
      <c r="C357" s="28" t="str">
        <f t="shared" si="20"/>
        <v>Mardi</v>
      </c>
      <c r="D357" s="28" t="str">
        <f t="shared" si="21"/>
        <v>29/07</v>
      </c>
      <c r="E357" s="29">
        <f t="shared" si="22"/>
        <v>0.96137731481576338</v>
      </c>
      <c r="F357" s="30">
        <f t="shared" si="23"/>
        <v>3.1018518518518522E-3</v>
      </c>
      <c r="G357" s="31">
        <f>IF(OR(FLOOR(HOUR(E357)*60+MINUTE(E357),INFOS!$B$2)/60&lt;INFOS!$B$5,AND(INFOS!$C$5&gt;0,FLOOR(HOUR(E357)*60+MINUTE(E357),INFOS!$B$2)/60&gt;=INFOS!$C$5)),"",TIME(,FLOOR(HOUR(E357)*60+MINUTE(E357),INFOS!$B$2),))</f>
        <v>0.91666666666666663</v>
      </c>
      <c r="H357" s="31" t="str">
        <f>IF(ISNA(MATCH(INT(A357),Calcul!$I$3:$I$15,0)),INDEX(INFOS!$B$7:$B$14,WEEKDAY(A357,2)),INFOS!$B$14)</f>
        <v>Jours Ouvrés</v>
      </c>
      <c r="I357" s="28" t="str">
        <f>IF(ROW(A356)&lt;=COUNTA(Sens1!A:A)-6,INFOS!$H$2&amp;" vers "&amp;INFOS!$I$2,INFOS!$H$3&amp;" vers "&amp;INFOS!$I$3)</f>
        <v>A10 vers Rue G. Eiffel</v>
      </c>
    </row>
    <row r="358" spans="1:9" x14ac:dyDescent="0.25">
      <c r="A358" s="5">
        <v>41849.96497685185</v>
      </c>
      <c r="B358" s="28">
        <v>277</v>
      </c>
      <c r="C358" s="28" t="str">
        <f t="shared" si="20"/>
        <v>Mardi</v>
      </c>
      <c r="D358" s="28" t="str">
        <f t="shared" si="21"/>
        <v>29/07</v>
      </c>
      <c r="E358" s="29">
        <f t="shared" si="22"/>
        <v>0.96497685185022419</v>
      </c>
      <c r="F358" s="30">
        <f t="shared" si="23"/>
        <v>3.2060185185185182E-3</v>
      </c>
      <c r="G358" s="31">
        <f>IF(OR(FLOOR(HOUR(E358)*60+MINUTE(E358),INFOS!$B$2)/60&lt;INFOS!$B$5,AND(INFOS!$C$5&gt;0,FLOOR(HOUR(E358)*60+MINUTE(E358),INFOS!$B$2)/60&gt;=INFOS!$C$5)),"",TIME(,FLOOR(HOUR(E358)*60+MINUTE(E358),INFOS!$B$2),))</f>
        <v>0.91666666666666663</v>
      </c>
      <c r="H358" s="31" t="str">
        <f>IF(ISNA(MATCH(INT(A358),Calcul!$I$3:$I$15,0)),INDEX(INFOS!$B$7:$B$14,WEEKDAY(A358,2)),INFOS!$B$14)</f>
        <v>Jours Ouvrés</v>
      </c>
      <c r="I358" s="28" t="str">
        <f>IF(ROW(A357)&lt;=COUNTA(Sens1!A:A)-6,INFOS!$H$2&amp;" vers "&amp;INFOS!$I$2,INFOS!$H$3&amp;" vers "&amp;INFOS!$I$3)</f>
        <v>A10 vers Rue G. Eiffel</v>
      </c>
    </row>
    <row r="359" spans="1:9" x14ac:dyDescent="0.25">
      <c r="A359" s="5">
        <v>41849.968530092592</v>
      </c>
      <c r="B359" s="28">
        <v>303</v>
      </c>
      <c r="C359" s="28" t="str">
        <f t="shared" si="20"/>
        <v>Mardi</v>
      </c>
      <c r="D359" s="28" t="str">
        <f t="shared" si="21"/>
        <v>29/07</v>
      </c>
      <c r="E359" s="29">
        <f t="shared" si="22"/>
        <v>0.96853009259211831</v>
      </c>
      <c r="F359" s="30">
        <f t="shared" si="23"/>
        <v>3.5069444444444445E-3</v>
      </c>
      <c r="G359" s="31">
        <f>IF(OR(FLOOR(HOUR(E359)*60+MINUTE(E359),INFOS!$B$2)/60&lt;INFOS!$B$5,AND(INFOS!$C$5&gt;0,FLOOR(HOUR(E359)*60+MINUTE(E359),INFOS!$B$2)/60&gt;=INFOS!$C$5)),"",TIME(,FLOOR(HOUR(E359)*60+MINUTE(E359),INFOS!$B$2),))</f>
        <v>0.91666666666666663</v>
      </c>
      <c r="H359" s="31" t="str">
        <f>IF(ISNA(MATCH(INT(A359),Calcul!$I$3:$I$15,0)),INDEX(INFOS!$B$7:$B$14,WEEKDAY(A359,2)),INFOS!$B$14)</f>
        <v>Jours Ouvrés</v>
      </c>
      <c r="I359" s="28" t="str">
        <f>IF(ROW(A358)&lt;=COUNTA(Sens1!A:A)-6,INFOS!$H$2&amp;" vers "&amp;INFOS!$I$2,INFOS!$H$3&amp;" vers "&amp;INFOS!$I$3)</f>
        <v>A10 vers Rue G. Eiffel</v>
      </c>
    </row>
    <row r="360" spans="1:9" x14ac:dyDescent="0.25">
      <c r="A360" s="5">
        <v>41849.972222222219</v>
      </c>
      <c r="B360" s="28">
        <v>301</v>
      </c>
      <c r="C360" s="28" t="str">
        <f t="shared" si="20"/>
        <v>Mardi</v>
      </c>
      <c r="D360" s="28" t="str">
        <f t="shared" si="21"/>
        <v>29/07</v>
      </c>
      <c r="E360" s="29">
        <f t="shared" si="22"/>
        <v>0.97222222221898846</v>
      </c>
      <c r="F360" s="30">
        <f t="shared" si="23"/>
        <v>3.483796296296296E-3</v>
      </c>
      <c r="G360" s="31">
        <f>IF(OR(FLOOR(HOUR(E360)*60+MINUTE(E360),INFOS!$B$2)/60&lt;INFOS!$B$5,AND(INFOS!$C$5&gt;0,FLOOR(HOUR(E360)*60+MINUTE(E360),INFOS!$B$2)/60&gt;=INFOS!$C$5)),"",TIME(,FLOOR(HOUR(E360)*60+MINUTE(E360),INFOS!$B$2),))</f>
        <v>0.91666666666666663</v>
      </c>
      <c r="H360" s="31" t="str">
        <f>IF(ISNA(MATCH(INT(A360),Calcul!$I$3:$I$15,0)),INDEX(INFOS!$B$7:$B$14,WEEKDAY(A360,2)),INFOS!$B$14)</f>
        <v>Jours Ouvrés</v>
      </c>
      <c r="I360" s="28" t="str">
        <f>IF(ROW(A359)&lt;=COUNTA(Sens1!A:A)-6,INFOS!$H$2&amp;" vers "&amp;INFOS!$I$2,INFOS!$H$3&amp;" vers "&amp;INFOS!$I$3)</f>
        <v>A10 vers Rue G. Eiffel</v>
      </c>
    </row>
    <row r="361" spans="1:9" x14ac:dyDescent="0.25">
      <c r="A361" s="5">
        <v>41849.975694444445</v>
      </c>
      <c r="B361" s="28">
        <v>296</v>
      </c>
      <c r="C361" s="28" t="str">
        <f t="shared" si="20"/>
        <v>Mardi</v>
      </c>
      <c r="D361" s="28" t="str">
        <f t="shared" si="21"/>
        <v>29/07</v>
      </c>
      <c r="E361" s="29">
        <f t="shared" si="22"/>
        <v>0.97569444444525288</v>
      </c>
      <c r="F361" s="30">
        <f t="shared" si="23"/>
        <v>3.425925925925926E-3</v>
      </c>
      <c r="G361" s="31">
        <f>IF(OR(FLOOR(HOUR(E361)*60+MINUTE(E361),INFOS!$B$2)/60&lt;INFOS!$B$5,AND(INFOS!$C$5&gt;0,FLOOR(HOUR(E361)*60+MINUTE(E361),INFOS!$B$2)/60&gt;=INFOS!$C$5)),"",TIME(,FLOOR(HOUR(E361)*60+MINUTE(E361),INFOS!$B$2),))</f>
        <v>0.91666666666666663</v>
      </c>
      <c r="H361" s="31" t="str">
        <f>IF(ISNA(MATCH(INT(A361),Calcul!$I$3:$I$15,0)),INDEX(INFOS!$B$7:$B$14,WEEKDAY(A361,2)),INFOS!$B$14)</f>
        <v>Jours Ouvrés</v>
      </c>
      <c r="I361" s="28" t="str">
        <f>IF(ROW(A360)&lt;=COUNTA(Sens1!A:A)-6,INFOS!$H$2&amp;" vers "&amp;INFOS!$I$2,INFOS!$H$3&amp;" vers "&amp;INFOS!$I$3)</f>
        <v>A10 vers Rue G. Eiffel</v>
      </c>
    </row>
    <row r="362" spans="1:9" x14ac:dyDescent="0.25">
      <c r="A362" s="5">
        <v>41849.97928240741</v>
      </c>
      <c r="B362" s="28">
        <v>301</v>
      </c>
      <c r="C362" s="28" t="str">
        <f t="shared" si="20"/>
        <v>Mardi</v>
      </c>
      <c r="D362" s="28" t="str">
        <f t="shared" si="21"/>
        <v>29/07</v>
      </c>
      <c r="E362" s="29">
        <f t="shared" si="22"/>
        <v>0.97928240741021</v>
      </c>
      <c r="F362" s="30">
        <f t="shared" si="23"/>
        <v>3.483796296296296E-3</v>
      </c>
      <c r="G362" s="31">
        <f>IF(OR(FLOOR(HOUR(E362)*60+MINUTE(E362),INFOS!$B$2)/60&lt;INFOS!$B$5,AND(INFOS!$C$5&gt;0,FLOOR(HOUR(E362)*60+MINUTE(E362),INFOS!$B$2)/60&gt;=INFOS!$C$5)),"",TIME(,FLOOR(HOUR(E362)*60+MINUTE(E362),INFOS!$B$2),))</f>
        <v>0.91666666666666663</v>
      </c>
      <c r="H362" s="31" t="str">
        <f>IF(ISNA(MATCH(INT(A362),Calcul!$I$3:$I$15,0)),INDEX(INFOS!$B$7:$B$14,WEEKDAY(A362,2)),INFOS!$B$14)</f>
        <v>Jours Ouvrés</v>
      </c>
      <c r="I362" s="28" t="str">
        <f>IF(ROW(A361)&lt;=COUNTA(Sens1!A:A)-6,INFOS!$H$2&amp;" vers "&amp;INFOS!$I$2,INFOS!$H$3&amp;" vers "&amp;INFOS!$I$3)</f>
        <v>A10 vers Rue G. Eiffel</v>
      </c>
    </row>
    <row r="363" spans="1:9" x14ac:dyDescent="0.25">
      <c r="A363" s="5">
        <v>41849.982824074075</v>
      </c>
      <c r="B363" s="28">
        <v>383</v>
      </c>
      <c r="C363" s="28" t="str">
        <f t="shared" si="20"/>
        <v>Mardi</v>
      </c>
      <c r="D363" s="28" t="str">
        <f t="shared" si="21"/>
        <v>29/07</v>
      </c>
      <c r="E363" s="29">
        <f t="shared" si="22"/>
        <v>0.98282407407532446</v>
      </c>
      <c r="F363" s="30">
        <f t="shared" si="23"/>
        <v>4.4328703703703709E-3</v>
      </c>
      <c r="G363" s="31">
        <f>IF(OR(FLOOR(HOUR(E363)*60+MINUTE(E363),INFOS!$B$2)/60&lt;INFOS!$B$5,AND(INFOS!$C$5&gt;0,FLOOR(HOUR(E363)*60+MINUTE(E363),INFOS!$B$2)/60&gt;=INFOS!$C$5)),"",TIME(,FLOOR(HOUR(E363)*60+MINUTE(E363),INFOS!$B$2),))</f>
        <v>0.91666666666666663</v>
      </c>
      <c r="H363" s="31" t="str">
        <f>IF(ISNA(MATCH(INT(A363),Calcul!$I$3:$I$15,0)),INDEX(INFOS!$B$7:$B$14,WEEKDAY(A363,2)),INFOS!$B$14)</f>
        <v>Jours Ouvrés</v>
      </c>
      <c r="I363" s="28" t="str">
        <f>IF(ROW(A362)&lt;=COUNTA(Sens1!A:A)-6,INFOS!$H$2&amp;" vers "&amp;INFOS!$I$2,INFOS!$H$3&amp;" vers "&amp;INFOS!$I$3)</f>
        <v>A10 vers Rue G. Eiffel</v>
      </c>
    </row>
    <row r="364" spans="1:9" x14ac:dyDescent="0.25">
      <c r="A364" s="5">
        <v>41849.986388888887</v>
      </c>
      <c r="B364" s="28">
        <v>373</v>
      </c>
      <c r="C364" s="28" t="str">
        <f t="shared" si="20"/>
        <v>Mardi</v>
      </c>
      <c r="D364" s="28" t="str">
        <f t="shared" si="21"/>
        <v>29/07</v>
      </c>
      <c r="E364" s="29">
        <f t="shared" si="22"/>
        <v>0.98638888888672227</v>
      </c>
      <c r="F364" s="30">
        <f t="shared" si="23"/>
        <v>4.31712962962963E-3</v>
      </c>
      <c r="G364" s="31">
        <f>IF(OR(FLOOR(HOUR(E364)*60+MINUTE(E364),INFOS!$B$2)/60&lt;INFOS!$B$5,AND(INFOS!$C$5&gt;0,FLOOR(HOUR(E364)*60+MINUTE(E364),INFOS!$B$2)/60&gt;=INFOS!$C$5)),"",TIME(,FLOOR(HOUR(E364)*60+MINUTE(E364),INFOS!$B$2),))</f>
        <v>0.91666666666666663</v>
      </c>
      <c r="H364" s="31" t="str">
        <f>IF(ISNA(MATCH(INT(A364),Calcul!$I$3:$I$15,0)),INDEX(INFOS!$B$7:$B$14,WEEKDAY(A364,2)),INFOS!$B$14)</f>
        <v>Jours Ouvrés</v>
      </c>
      <c r="I364" s="28" t="str">
        <f>IF(ROW(A363)&lt;=COUNTA(Sens1!A:A)-6,INFOS!$H$2&amp;" vers "&amp;INFOS!$I$2,INFOS!$H$3&amp;" vers "&amp;INFOS!$I$3)</f>
        <v>A10 vers Rue G. Eiffel</v>
      </c>
    </row>
    <row r="365" spans="1:9" x14ac:dyDescent="0.25">
      <c r="A365" s="5">
        <v>41849.989976851852</v>
      </c>
      <c r="B365" s="28">
        <v>314</v>
      </c>
      <c r="C365" s="28" t="str">
        <f t="shared" si="20"/>
        <v>Mardi</v>
      </c>
      <c r="D365" s="28" t="str">
        <f t="shared" si="21"/>
        <v>29/07</v>
      </c>
      <c r="E365" s="29">
        <f t="shared" si="22"/>
        <v>0.98997685185167938</v>
      </c>
      <c r="F365" s="30">
        <f t="shared" si="23"/>
        <v>3.6342592592592594E-3</v>
      </c>
      <c r="G365" s="31">
        <f>IF(OR(FLOOR(HOUR(E365)*60+MINUTE(E365),INFOS!$B$2)/60&lt;INFOS!$B$5,AND(INFOS!$C$5&gt;0,FLOOR(HOUR(E365)*60+MINUTE(E365),INFOS!$B$2)/60&gt;=INFOS!$C$5)),"",TIME(,FLOOR(HOUR(E365)*60+MINUTE(E365),INFOS!$B$2),))</f>
        <v>0.91666666666666663</v>
      </c>
      <c r="H365" s="31" t="str">
        <f>IF(ISNA(MATCH(INT(A365),Calcul!$I$3:$I$15,0)),INDEX(INFOS!$B$7:$B$14,WEEKDAY(A365,2)),INFOS!$B$14)</f>
        <v>Jours Ouvrés</v>
      </c>
      <c r="I365" s="28" t="str">
        <f>IF(ROW(A364)&lt;=COUNTA(Sens1!A:A)-6,INFOS!$H$2&amp;" vers "&amp;INFOS!$I$2,INFOS!$H$3&amp;" vers "&amp;INFOS!$I$3)</f>
        <v>A10 vers Rue G. Eiffel</v>
      </c>
    </row>
    <row r="366" spans="1:9" x14ac:dyDescent="0.25">
      <c r="A366" s="5">
        <v>41849.993587962963</v>
      </c>
      <c r="B366" s="28">
        <v>300</v>
      </c>
      <c r="C366" s="28" t="str">
        <f t="shared" si="20"/>
        <v>Mardi</v>
      </c>
      <c r="D366" s="28" t="str">
        <f t="shared" si="21"/>
        <v>29/07</v>
      </c>
      <c r="E366" s="29">
        <f t="shared" si="22"/>
        <v>0.99358796296291985</v>
      </c>
      <c r="F366" s="30">
        <f t="shared" si="23"/>
        <v>3.472222222222222E-3</v>
      </c>
      <c r="G366" s="31">
        <f>IF(OR(FLOOR(HOUR(E366)*60+MINUTE(E366),INFOS!$B$2)/60&lt;INFOS!$B$5,AND(INFOS!$C$5&gt;0,FLOOR(HOUR(E366)*60+MINUTE(E366),INFOS!$B$2)/60&gt;=INFOS!$C$5)),"",TIME(,FLOOR(HOUR(E366)*60+MINUTE(E366),INFOS!$B$2),))</f>
        <v>0.91666666666666663</v>
      </c>
      <c r="H366" s="31" t="str">
        <f>IF(ISNA(MATCH(INT(A366),Calcul!$I$3:$I$15,0)),INDEX(INFOS!$B$7:$B$14,WEEKDAY(A366,2)),INFOS!$B$14)</f>
        <v>Jours Ouvrés</v>
      </c>
      <c r="I366" s="28" t="str">
        <f>IF(ROW(A365)&lt;=COUNTA(Sens1!A:A)-6,INFOS!$H$2&amp;" vers "&amp;INFOS!$I$2,INFOS!$H$3&amp;" vers "&amp;INFOS!$I$3)</f>
        <v>A10 vers Rue G. Eiffel</v>
      </c>
    </row>
    <row r="367" spans="1:9" x14ac:dyDescent="0.25">
      <c r="A367" s="5">
        <v>41849.997071759259</v>
      </c>
      <c r="B367" s="28">
        <v>323</v>
      </c>
      <c r="C367" s="28" t="str">
        <f t="shared" si="20"/>
        <v>Mardi</v>
      </c>
      <c r="D367" s="28" t="str">
        <f t="shared" si="21"/>
        <v>29/07</v>
      </c>
      <c r="E367" s="29">
        <f t="shared" si="22"/>
        <v>0.99707175925868796</v>
      </c>
      <c r="F367" s="30">
        <f t="shared" si="23"/>
        <v>3.7384259259259263E-3</v>
      </c>
      <c r="G367" s="31">
        <f>IF(OR(FLOOR(HOUR(E367)*60+MINUTE(E367),INFOS!$B$2)/60&lt;INFOS!$B$5,AND(INFOS!$C$5&gt;0,FLOOR(HOUR(E367)*60+MINUTE(E367),INFOS!$B$2)/60&gt;=INFOS!$C$5)),"",TIME(,FLOOR(HOUR(E367)*60+MINUTE(E367),INFOS!$B$2),))</f>
        <v>0.91666666666666663</v>
      </c>
      <c r="H367" s="31" t="str">
        <f>IF(ISNA(MATCH(INT(A367),Calcul!$I$3:$I$15,0)),INDEX(INFOS!$B$7:$B$14,WEEKDAY(A367,2)),INFOS!$B$14)</f>
        <v>Jours Ouvrés</v>
      </c>
      <c r="I367" s="28" t="str">
        <f>IF(ROW(A366)&lt;=COUNTA(Sens1!A:A)-6,INFOS!$H$2&amp;" vers "&amp;INFOS!$I$2,INFOS!$H$3&amp;" vers "&amp;INFOS!$I$3)</f>
        <v>A10 vers Rue G. Eiffel</v>
      </c>
    </row>
    <row r="368" spans="1:9" x14ac:dyDescent="0.25">
      <c r="A368" s="5">
        <v>41850.00072916667</v>
      </c>
      <c r="B368" s="28">
        <v>323</v>
      </c>
      <c r="C368" s="28" t="str">
        <f t="shared" si="20"/>
        <v>Mercredi</v>
      </c>
      <c r="D368" s="28" t="str">
        <f t="shared" si="21"/>
        <v>30/07</v>
      </c>
      <c r="E368" s="29">
        <f t="shared" si="22"/>
        <v>7.2916666977107525E-4</v>
      </c>
      <c r="F368" s="30">
        <f t="shared" si="23"/>
        <v>3.7384259259259263E-3</v>
      </c>
      <c r="G368" s="31">
        <f>IF(OR(FLOOR(HOUR(E368)*60+MINUTE(E368),INFOS!$B$2)/60&lt;INFOS!$B$5,AND(INFOS!$C$5&gt;0,FLOOR(HOUR(E368)*60+MINUTE(E368),INFOS!$B$2)/60&gt;=INFOS!$C$5)),"",TIME(,FLOOR(HOUR(E368)*60+MINUTE(E368),INFOS!$B$2),))</f>
        <v>0</v>
      </c>
      <c r="H368" s="31" t="str">
        <f>IF(ISNA(MATCH(INT(A368),Calcul!$I$3:$I$15,0)),INDEX(INFOS!$B$7:$B$14,WEEKDAY(A368,2)),INFOS!$B$14)</f>
        <v>Jours Ouvrés</v>
      </c>
      <c r="I368" s="28" t="str">
        <f>IF(ROW(A367)&lt;=COUNTA(Sens1!A:A)-6,INFOS!$H$2&amp;" vers "&amp;INFOS!$I$2,INFOS!$H$3&amp;" vers "&amp;INFOS!$I$3)</f>
        <v>A10 vers Rue G. Eiffel</v>
      </c>
    </row>
    <row r="369" spans="1:9" x14ac:dyDescent="0.25">
      <c r="A369" s="5">
        <v>41850.004467592589</v>
      </c>
      <c r="B369" s="28">
        <v>271</v>
      </c>
      <c r="C369" s="28" t="str">
        <f t="shared" si="20"/>
        <v>Mercredi</v>
      </c>
      <c r="D369" s="28" t="str">
        <f t="shared" si="21"/>
        <v>30/07</v>
      </c>
      <c r="E369" s="29">
        <f t="shared" si="22"/>
        <v>4.4675925892079249E-3</v>
      </c>
      <c r="F369" s="30">
        <f t="shared" si="23"/>
        <v>3.1365740740740742E-3</v>
      </c>
      <c r="G369" s="31">
        <f>IF(OR(FLOOR(HOUR(E369)*60+MINUTE(E369),INFOS!$B$2)/60&lt;INFOS!$B$5,AND(INFOS!$C$5&gt;0,FLOOR(HOUR(E369)*60+MINUTE(E369),INFOS!$B$2)/60&gt;=INFOS!$C$5)),"",TIME(,FLOOR(HOUR(E369)*60+MINUTE(E369),INFOS!$B$2),))</f>
        <v>0</v>
      </c>
      <c r="H369" s="31" t="str">
        <f>IF(ISNA(MATCH(INT(A369),Calcul!$I$3:$I$15,0)),INDEX(INFOS!$B$7:$B$14,WEEKDAY(A369,2)),INFOS!$B$14)</f>
        <v>Jours Ouvrés</v>
      </c>
      <c r="I369" s="28" t="str">
        <f>IF(ROW(A368)&lt;=COUNTA(Sens1!A:A)-6,INFOS!$H$2&amp;" vers "&amp;INFOS!$I$2,INFOS!$H$3&amp;" vers "&amp;INFOS!$I$3)</f>
        <v>A10 vers Rue G. Eiffel</v>
      </c>
    </row>
    <row r="370" spans="1:9" x14ac:dyDescent="0.25">
      <c r="A370" s="5">
        <v>41850.008009259262</v>
      </c>
      <c r="B370" s="28">
        <v>271</v>
      </c>
      <c r="C370" s="28" t="str">
        <f t="shared" si="20"/>
        <v>Mercredi</v>
      </c>
      <c r="D370" s="28" t="str">
        <f t="shared" si="21"/>
        <v>30/07</v>
      </c>
      <c r="E370" s="29">
        <f t="shared" si="22"/>
        <v>8.0092592615983449E-3</v>
      </c>
      <c r="F370" s="30">
        <f t="shared" si="23"/>
        <v>3.1365740740740742E-3</v>
      </c>
      <c r="G370" s="31">
        <f>IF(OR(FLOOR(HOUR(E370)*60+MINUTE(E370),INFOS!$B$2)/60&lt;INFOS!$B$5,AND(INFOS!$C$5&gt;0,FLOOR(HOUR(E370)*60+MINUTE(E370),INFOS!$B$2)/60&gt;=INFOS!$C$5)),"",TIME(,FLOOR(HOUR(E370)*60+MINUTE(E370),INFOS!$B$2),))</f>
        <v>0</v>
      </c>
      <c r="H370" s="31" t="str">
        <f>IF(ISNA(MATCH(INT(A370),Calcul!$I$3:$I$15,0)),INDEX(INFOS!$B$7:$B$14,WEEKDAY(A370,2)),INFOS!$B$14)</f>
        <v>Jours Ouvrés</v>
      </c>
      <c r="I370" s="28" t="str">
        <f>IF(ROW(A369)&lt;=COUNTA(Sens1!A:A)-6,INFOS!$H$2&amp;" vers "&amp;INFOS!$I$2,INFOS!$H$3&amp;" vers "&amp;INFOS!$I$3)</f>
        <v>A10 vers Rue G. Eiffel</v>
      </c>
    </row>
    <row r="371" spans="1:9" x14ac:dyDescent="0.25">
      <c r="A371" s="5">
        <v>41850.01153935185</v>
      </c>
      <c r="B371" s="28">
        <v>271</v>
      </c>
      <c r="C371" s="28" t="str">
        <f t="shared" si="20"/>
        <v>Mercredi</v>
      </c>
      <c r="D371" s="28" t="str">
        <f t="shared" si="21"/>
        <v>30/07</v>
      </c>
      <c r="E371" s="29">
        <f t="shared" si="22"/>
        <v>1.1539351849933155E-2</v>
      </c>
      <c r="F371" s="30">
        <f t="shared" si="23"/>
        <v>3.1365740740740742E-3</v>
      </c>
      <c r="G371" s="31">
        <f>IF(OR(FLOOR(HOUR(E371)*60+MINUTE(E371),INFOS!$B$2)/60&lt;INFOS!$B$5,AND(INFOS!$C$5&gt;0,FLOOR(HOUR(E371)*60+MINUTE(E371),INFOS!$B$2)/60&gt;=INFOS!$C$5)),"",TIME(,FLOOR(HOUR(E371)*60+MINUTE(E371),INFOS!$B$2),))</f>
        <v>0</v>
      </c>
      <c r="H371" s="31" t="str">
        <f>IF(ISNA(MATCH(INT(A371),Calcul!$I$3:$I$15,0)),INDEX(INFOS!$B$7:$B$14,WEEKDAY(A371,2)),INFOS!$B$14)</f>
        <v>Jours Ouvrés</v>
      </c>
      <c r="I371" s="28" t="str">
        <f>IF(ROW(A370)&lt;=COUNTA(Sens1!A:A)-6,INFOS!$H$2&amp;" vers "&amp;INFOS!$I$2,INFOS!$H$3&amp;" vers "&amp;INFOS!$I$3)</f>
        <v>A10 vers Rue G. Eiffel</v>
      </c>
    </row>
    <row r="372" spans="1:9" x14ac:dyDescent="0.25">
      <c r="A372" s="5">
        <v>41850.015162037038</v>
      </c>
      <c r="B372" s="28">
        <v>259</v>
      </c>
      <c r="C372" s="28" t="str">
        <f t="shared" si="20"/>
        <v>Mercredi</v>
      </c>
      <c r="D372" s="28" t="str">
        <f t="shared" si="21"/>
        <v>30/07</v>
      </c>
      <c r="E372" s="29">
        <f t="shared" si="22"/>
        <v>1.5162037037953269E-2</v>
      </c>
      <c r="F372" s="30">
        <f t="shared" si="23"/>
        <v>2.9976851851851848E-3</v>
      </c>
      <c r="G372" s="31">
        <f>IF(OR(FLOOR(HOUR(E372)*60+MINUTE(E372),INFOS!$B$2)/60&lt;INFOS!$B$5,AND(INFOS!$C$5&gt;0,FLOOR(HOUR(E372)*60+MINUTE(E372),INFOS!$B$2)/60&gt;=INFOS!$C$5)),"",TIME(,FLOOR(HOUR(E372)*60+MINUTE(E372),INFOS!$B$2),))</f>
        <v>0</v>
      </c>
      <c r="H372" s="31" t="str">
        <f>IF(ISNA(MATCH(INT(A372),Calcul!$I$3:$I$15,0)),INDEX(INFOS!$B$7:$B$14,WEEKDAY(A372,2)),INFOS!$B$14)</f>
        <v>Jours Ouvrés</v>
      </c>
      <c r="I372" s="28" t="str">
        <f>IF(ROW(A371)&lt;=COUNTA(Sens1!A:A)-6,INFOS!$H$2&amp;" vers "&amp;INFOS!$I$2,INFOS!$H$3&amp;" vers "&amp;INFOS!$I$3)</f>
        <v>A10 vers Rue G. Eiffel</v>
      </c>
    </row>
    <row r="373" spans="1:9" x14ac:dyDescent="0.25">
      <c r="A373" s="5">
        <v>41850.018900462965</v>
      </c>
      <c r="B373" s="28">
        <v>259</v>
      </c>
      <c r="C373" s="28" t="str">
        <f t="shared" si="20"/>
        <v>Mercredi</v>
      </c>
      <c r="D373" s="28" t="str">
        <f t="shared" si="21"/>
        <v>30/07</v>
      </c>
      <c r="E373" s="29">
        <f t="shared" si="22"/>
        <v>1.8900462964666076E-2</v>
      </c>
      <c r="F373" s="30">
        <f t="shared" si="23"/>
        <v>2.9976851851851848E-3</v>
      </c>
      <c r="G373" s="31">
        <f>IF(OR(FLOOR(HOUR(E373)*60+MINUTE(E373),INFOS!$B$2)/60&lt;INFOS!$B$5,AND(INFOS!$C$5&gt;0,FLOOR(HOUR(E373)*60+MINUTE(E373),INFOS!$B$2)/60&gt;=INFOS!$C$5)),"",TIME(,FLOOR(HOUR(E373)*60+MINUTE(E373),INFOS!$B$2),))</f>
        <v>0</v>
      </c>
      <c r="H373" s="31" t="str">
        <f>IF(ISNA(MATCH(INT(A373),Calcul!$I$3:$I$15,0)),INDEX(INFOS!$B$7:$B$14,WEEKDAY(A373,2)),INFOS!$B$14)</f>
        <v>Jours Ouvrés</v>
      </c>
      <c r="I373" s="28" t="str">
        <f>IF(ROW(A372)&lt;=COUNTA(Sens1!A:A)-6,INFOS!$H$2&amp;" vers "&amp;INFOS!$I$2,INFOS!$H$3&amp;" vers "&amp;INFOS!$I$3)</f>
        <v>A10 vers Rue G. Eiffel</v>
      </c>
    </row>
    <row r="374" spans="1:9" x14ac:dyDescent="0.25">
      <c r="A374" s="5">
        <v>41850.022557870368</v>
      </c>
      <c r="B374" s="28">
        <v>287</v>
      </c>
      <c r="C374" s="28" t="str">
        <f t="shared" si="20"/>
        <v>Mercredi</v>
      </c>
      <c r="D374" s="28" t="str">
        <f t="shared" si="21"/>
        <v>30/07</v>
      </c>
      <c r="E374" s="29">
        <f t="shared" si="22"/>
        <v>2.2557870368473232E-2</v>
      </c>
      <c r="F374" s="30">
        <f t="shared" si="23"/>
        <v>3.3217592592592591E-3</v>
      </c>
      <c r="G374" s="31">
        <f>IF(OR(FLOOR(HOUR(E374)*60+MINUTE(E374),INFOS!$B$2)/60&lt;INFOS!$B$5,AND(INFOS!$C$5&gt;0,FLOOR(HOUR(E374)*60+MINUTE(E374),INFOS!$B$2)/60&gt;=INFOS!$C$5)),"",TIME(,FLOOR(HOUR(E374)*60+MINUTE(E374),INFOS!$B$2),))</f>
        <v>0</v>
      </c>
      <c r="H374" s="31" t="str">
        <f>IF(ISNA(MATCH(INT(A374),Calcul!$I$3:$I$15,0)),INDEX(INFOS!$B$7:$B$14,WEEKDAY(A374,2)),INFOS!$B$14)</f>
        <v>Jours Ouvrés</v>
      </c>
      <c r="I374" s="28" t="str">
        <f>IF(ROW(A373)&lt;=COUNTA(Sens1!A:A)-6,INFOS!$H$2&amp;" vers "&amp;INFOS!$I$2,INFOS!$H$3&amp;" vers "&amp;INFOS!$I$3)</f>
        <v>A10 vers Rue G. Eiffel</v>
      </c>
    </row>
    <row r="375" spans="1:9" x14ac:dyDescent="0.25">
      <c r="A375" s="5">
        <v>41850.026076388887</v>
      </c>
      <c r="B375" s="28">
        <v>269</v>
      </c>
      <c r="C375" s="28" t="str">
        <f t="shared" si="20"/>
        <v>Mercredi</v>
      </c>
      <c r="D375" s="28" t="str">
        <f t="shared" si="21"/>
        <v>30/07</v>
      </c>
      <c r="E375" s="29">
        <f t="shared" si="22"/>
        <v>2.6076388887304347E-2</v>
      </c>
      <c r="F375" s="30">
        <f t="shared" si="23"/>
        <v>3.1134259259259257E-3</v>
      </c>
      <c r="G375" s="31">
        <f>IF(OR(FLOOR(HOUR(E375)*60+MINUTE(E375),INFOS!$B$2)/60&lt;INFOS!$B$5,AND(INFOS!$C$5&gt;0,FLOOR(HOUR(E375)*60+MINUTE(E375),INFOS!$B$2)/60&gt;=INFOS!$C$5)),"",TIME(,FLOOR(HOUR(E375)*60+MINUTE(E375),INFOS!$B$2),))</f>
        <v>0</v>
      </c>
      <c r="H375" s="31" t="str">
        <f>IF(ISNA(MATCH(INT(A375),Calcul!$I$3:$I$15,0)),INDEX(INFOS!$B$7:$B$14,WEEKDAY(A375,2)),INFOS!$B$14)</f>
        <v>Jours Ouvrés</v>
      </c>
      <c r="I375" s="28" t="str">
        <f>IF(ROW(A374)&lt;=COUNTA(Sens1!A:A)-6,INFOS!$H$2&amp;" vers "&amp;INFOS!$I$2,INFOS!$H$3&amp;" vers "&amp;INFOS!$I$3)</f>
        <v>A10 vers Rue G. Eiffel</v>
      </c>
    </row>
    <row r="376" spans="1:9" x14ac:dyDescent="0.25">
      <c r="A376" s="5">
        <v>41850.029618055552</v>
      </c>
      <c r="B376" s="28">
        <v>253</v>
      </c>
      <c r="C376" s="28" t="str">
        <f t="shared" si="20"/>
        <v>Mercredi</v>
      </c>
      <c r="D376" s="28" t="str">
        <f t="shared" si="21"/>
        <v>30/07</v>
      </c>
      <c r="E376" s="29">
        <f t="shared" si="22"/>
        <v>2.9618055552418809E-2</v>
      </c>
      <c r="F376" s="30">
        <f t="shared" si="23"/>
        <v>2.9282407407407412E-3</v>
      </c>
      <c r="G376" s="31">
        <f>IF(OR(FLOOR(HOUR(E376)*60+MINUTE(E376),INFOS!$B$2)/60&lt;INFOS!$B$5,AND(INFOS!$C$5&gt;0,FLOOR(HOUR(E376)*60+MINUTE(E376),INFOS!$B$2)/60&gt;=INFOS!$C$5)),"",TIME(,FLOOR(HOUR(E376)*60+MINUTE(E376),INFOS!$B$2),))</f>
        <v>0</v>
      </c>
      <c r="H376" s="31" t="str">
        <f>IF(ISNA(MATCH(INT(A376),Calcul!$I$3:$I$15,0)),INDEX(INFOS!$B$7:$B$14,WEEKDAY(A376,2)),INFOS!$B$14)</f>
        <v>Jours Ouvrés</v>
      </c>
      <c r="I376" s="28" t="str">
        <f>IF(ROW(A375)&lt;=COUNTA(Sens1!A:A)-6,INFOS!$H$2&amp;" vers "&amp;INFOS!$I$2,INFOS!$H$3&amp;" vers "&amp;INFOS!$I$3)</f>
        <v>A10 vers Rue G. Eiffel</v>
      </c>
    </row>
    <row r="377" spans="1:9" x14ac:dyDescent="0.25">
      <c r="A377" s="5">
        <v>41850.033182870371</v>
      </c>
      <c r="B377" s="28">
        <v>227</v>
      </c>
      <c r="C377" s="28" t="str">
        <f t="shared" si="20"/>
        <v>Mercredi</v>
      </c>
      <c r="D377" s="28" t="str">
        <f t="shared" si="21"/>
        <v>30/07</v>
      </c>
      <c r="E377" s="29">
        <f t="shared" si="22"/>
        <v>3.3182870371092577E-2</v>
      </c>
      <c r="F377" s="30">
        <f t="shared" si="23"/>
        <v>2.627314814814815E-3</v>
      </c>
      <c r="G377" s="31">
        <f>IF(OR(FLOOR(HOUR(E377)*60+MINUTE(E377),INFOS!$B$2)/60&lt;INFOS!$B$5,AND(INFOS!$C$5&gt;0,FLOOR(HOUR(E377)*60+MINUTE(E377),INFOS!$B$2)/60&gt;=INFOS!$C$5)),"",TIME(,FLOOR(HOUR(E377)*60+MINUTE(E377),INFOS!$B$2),))</f>
        <v>0</v>
      </c>
      <c r="H377" s="31" t="str">
        <f>IF(ISNA(MATCH(INT(A377),Calcul!$I$3:$I$15,0)),INDEX(INFOS!$B$7:$B$14,WEEKDAY(A377,2)),INFOS!$B$14)</f>
        <v>Jours Ouvrés</v>
      </c>
      <c r="I377" s="28" t="str">
        <f>IF(ROW(A376)&lt;=COUNTA(Sens1!A:A)-6,INFOS!$H$2&amp;" vers "&amp;INFOS!$I$2,INFOS!$H$3&amp;" vers "&amp;INFOS!$I$3)</f>
        <v>A10 vers Rue G. Eiffel</v>
      </c>
    </row>
    <row r="378" spans="1:9" x14ac:dyDescent="0.25">
      <c r="A378" s="5">
        <v>41850.036736111113</v>
      </c>
      <c r="B378" s="28">
        <v>294</v>
      </c>
      <c r="C378" s="28" t="str">
        <f t="shared" si="20"/>
        <v>Mercredi</v>
      </c>
      <c r="D378" s="28" t="str">
        <f t="shared" si="21"/>
        <v>30/07</v>
      </c>
      <c r="E378" s="29">
        <f t="shared" si="22"/>
        <v>3.6736111112986691E-2</v>
      </c>
      <c r="F378" s="30">
        <f t="shared" si="23"/>
        <v>3.4027777777777784E-3</v>
      </c>
      <c r="G378" s="31">
        <f>IF(OR(FLOOR(HOUR(E378)*60+MINUTE(E378),INFOS!$B$2)/60&lt;INFOS!$B$5,AND(INFOS!$C$5&gt;0,FLOOR(HOUR(E378)*60+MINUTE(E378),INFOS!$B$2)/60&gt;=INFOS!$C$5)),"",TIME(,FLOOR(HOUR(E378)*60+MINUTE(E378),INFOS!$B$2),))</f>
        <v>0</v>
      </c>
      <c r="H378" s="31" t="str">
        <f>IF(ISNA(MATCH(INT(A378),Calcul!$I$3:$I$15,0)),INDEX(INFOS!$B$7:$B$14,WEEKDAY(A378,2)),INFOS!$B$14)</f>
        <v>Jours Ouvrés</v>
      </c>
      <c r="I378" s="28" t="str">
        <f>IF(ROW(A377)&lt;=COUNTA(Sens1!A:A)-6,INFOS!$H$2&amp;" vers "&amp;INFOS!$I$2,INFOS!$H$3&amp;" vers "&amp;INFOS!$I$3)</f>
        <v>A10 vers Rue G. Eiffel</v>
      </c>
    </row>
    <row r="379" spans="1:9" x14ac:dyDescent="0.25">
      <c r="A379" s="5">
        <v>41850.040393518517</v>
      </c>
      <c r="B379" s="28">
        <v>294</v>
      </c>
      <c r="C379" s="28" t="str">
        <f t="shared" si="20"/>
        <v>Mercredi</v>
      </c>
      <c r="D379" s="28" t="str">
        <f t="shared" si="21"/>
        <v>30/07</v>
      </c>
      <c r="E379" s="29">
        <f t="shared" si="22"/>
        <v>4.0393518516793847E-2</v>
      </c>
      <c r="F379" s="30">
        <f t="shared" si="23"/>
        <v>3.4027777777777784E-3</v>
      </c>
      <c r="G379" s="31">
        <f>IF(OR(FLOOR(HOUR(E379)*60+MINUTE(E379),INFOS!$B$2)/60&lt;INFOS!$B$5,AND(INFOS!$C$5&gt;0,FLOOR(HOUR(E379)*60+MINUTE(E379),INFOS!$B$2)/60&gt;=INFOS!$C$5)),"",TIME(,FLOOR(HOUR(E379)*60+MINUTE(E379),INFOS!$B$2),))</f>
        <v>0</v>
      </c>
      <c r="H379" s="31" t="str">
        <f>IF(ISNA(MATCH(INT(A379),Calcul!$I$3:$I$15,0)),INDEX(INFOS!$B$7:$B$14,WEEKDAY(A379,2)),INFOS!$B$14)</f>
        <v>Jours Ouvrés</v>
      </c>
      <c r="I379" s="28" t="str">
        <f>IF(ROW(A378)&lt;=COUNTA(Sens1!A:A)-6,INFOS!$H$2&amp;" vers "&amp;INFOS!$I$2,INFOS!$H$3&amp;" vers "&amp;INFOS!$I$3)</f>
        <v>A10 vers Rue G. Eiffel</v>
      </c>
    </row>
    <row r="380" spans="1:9" x14ac:dyDescent="0.25">
      <c r="A380" s="5">
        <v>41850.043900462966</v>
      </c>
      <c r="B380" s="28">
        <v>294</v>
      </c>
      <c r="C380" s="28" t="str">
        <f t="shared" si="20"/>
        <v>Mercredi</v>
      </c>
      <c r="D380" s="28" t="str">
        <f t="shared" si="21"/>
        <v>30/07</v>
      </c>
      <c r="E380" s="29">
        <f t="shared" si="22"/>
        <v>4.3900462966121268E-2</v>
      </c>
      <c r="F380" s="30">
        <f t="shared" si="23"/>
        <v>3.4027777777777784E-3</v>
      </c>
      <c r="G380" s="31">
        <f>IF(OR(FLOOR(HOUR(E380)*60+MINUTE(E380),INFOS!$B$2)/60&lt;INFOS!$B$5,AND(INFOS!$C$5&gt;0,FLOOR(HOUR(E380)*60+MINUTE(E380),INFOS!$B$2)/60&gt;=INFOS!$C$5)),"",TIME(,FLOOR(HOUR(E380)*60+MINUTE(E380),INFOS!$B$2),))</f>
        <v>0</v>
      </c>
      <c r="H380" s="31" t="str">
        <f>IF(ISNA(MATCH(INT(A380),Calcul!$I$3:$I$15,0)),INDEX(INFOS!$B$7:$B$14,WEEKDAY(A380,2)),INFOS!$B$14)</f>
        <v>Jours Ouvrés</v>
      </c>
      <c r="I380" s="28" t="str">
        <f>IF(ROW(A379)&lt;=COUNTA(Sens1!A:A)-6,INFOS!$H$2&amp;" vers "&amp;INFOS!$I$2,INFOS!$H$3&amp;" vers "&amp;INFOS!$I$3)</f>
        <v>A10 vers Rue G. Eiffel</v>
      </c>
    </row>
    <row r="381" spans="1:9" x14ac:dyDescent="0.25">
      <c r="A381" s="5">
        <v>41850.047453703701</v>
      </c>
      <c r="B381" s="28">
        <v>267</v>
      </c>
      <c r="C381" s="28" t="str">
        <f t="shared" si="20"/>
        <v>Mercredi</v>
      </c>
      <c r="D381" s="28" t="str">
        <f t="shared" si="21"/>
        <v>30/07</v>
      </c>
      <c r="E381" s="29">
        <f t="shared" si="22"/>
        <v>4.7453703700739425E-2</v>
      </c>
      <c r="F381" s="30">
        <f t="shared" si="23"/>
        <v>3.0902777777777782E-3</v>
      </c>
      <c r="G381" s="31">
        <f>IF(OR(FLOOR(HOUR(E381)*60+MINUTE(E381),INFOS!$B$2)/60&lt;INFOS!$B$5,AND(INFOS!$C$5&gt;0,FLOOR(HOUR(E381)*60+MINUTE(E381),INFOS!$B$2)/60&gt;=INFOS!$C$5)),"",TIME(,FLOOR(HOUR(E381)*60+MINUTE(E381),INFOS!$B$2),))</f>
        <v>0</v>
      </c>
      <c r="H381" s="31" t="str">
        <f>IF(ISNA(MATCH(INT(A381),Calcul!$I$3:$I$15,0)),INDEX(INFOS!$B$7:$B$14,WEEKDAY(A381,2)),INFOS!$B$14)</f>
        <v>Jours Ouvrés</v>
      </c>
      <c r="I381" s="28" t="str">
        <f>IF(ROW(A380)&lt;=COUNTA(Sens1!A:A)-6,INFOS!$H$2&amp;" vers "&amp;INFOS!$I$2,INFOS!$H$3&amp;" vers "&amp;INFOS!$I$3)</f>
        <v>A10 vers Rue G. Eiffel</v>
      </c>
    </row>
    <row r="382" spans="1:9" x14ac:dyDescent="0.25">
      <c r="A382" s="5">
        <v>41850.05097222222</v>
      </c>
      <c r="B382" s="28">
        <v>267</v>
      </c>
      <c r="C382" s="28" t="str">
        <f t="shared" si="20"/>
        <v>Mercredi</v>
      </c>
      <c r="D382" s="28" t="str">
        <f t="shared" si="21"/>
        <v>30/07</v>
      </c>
      <c r="E382" s="29">
        <f t="shared" si="22"/>
        <v>5.097222221957054E-2</v>
      </c>
      <c r="F382" s="30">
        <f t="shared" si="23"/>
        <v>3.0902777777777782E-3</v>
      </c>
      <c r="G382" s="31">
        <f>IF(OR(FLOOR(HOUR(E382)*60+MINUTE(E382),INFOS!$B$2)/60&lt;INFOS!$B$5,AND(INFOS!$C$5&gt;0,FLOOR(HOUR(E382)*60+MINUTE(E382),INFOS!$B$2)/60&gt;=INFOS!$C$5)),"",TIME(,FLOOR(HOUR(E382)*60+MINUTE(E382),INFOS!$B$2),))</f>
        <v>0</v>
      </c>
      <c r="H382" s="31" t="str">
        <f>IF(ISNA(MATCH(INT(A382),Calcul!$I$3:$I$15,0)),INDEX(INFOS!$B$7:$B$14,WEEKDAY(A382,2)),INFOS!$B$14)</f>
        <v>Jours Ouvrés</v>
      </c>
      <c r="I382" s="28" t="str">
        <f>IF(ROW(A381)&lt;=COUNTA(Sens1!A:A)-6,INFOS!$H$2&amp;" vers "&amp;INFOS!$I$2,INFOS!$H$3&amp;" vers "&amp;INFOS!$I$3)</f>
        <v>A10 vers Rue G. Eiffel</v>
      </c>
    </row>
    <row r="383" spans="1:9" x14ac:dyDescent="0.25">
      <c r="A383" s="5">
        <v>41850.054467592592</v>
      </c>
      <c r="B383" s="28">
        <v>267</v>
      </c>
      <c r="C383" s="28" t="str">
        <f t="shared" si="20"/>
        <v>Mercredi</v>
      </c>
      <c r="D383" s="28" t="str">
        <f t="shared" si="21"/>
        <v>30/07</v>
      </c>
      <c r="E383" s="29">
        <f t="shared" si="22"/>
        <v>5.4467592592118308E-2</v>
      </c>
      <c r="F383" s="30">
        <f t="shared" si="23"/>
        <v>3.0902777777777782E-3</v>
      </c>
      <c r="G383" s="31">
        <f>IF(OR(FLOOR(HOUR(E383)*60+MINUTE(E383),INFOS!$B$2)/60&lt;INFOS!$B$5,AND(INFOS!$C$5&gt;0,FLOOR(HOUR(E383)*60+MINUTE(E383),INFOS!$B$2)/60&gt;=INFOS!$C$5)),"",TIME(,FLOOR(HOUR(E383)*60+MINUTE(E383),INFOS!$B$2),))</f>
        <v>0</v>
      </c>
      <c r="H383" s="31" t="str">
        <f>IF(ISNA(MATCH(INT(A383),Calcul!$I$3:$I$15,0)),INDEX(INFOS!$B$7:$B$14,WEEKDAY(A383,2)),INFOS!$B$14)</f>
        <v>Jours Ouvrés</v>
      </c>
      <c r="I383" s="28" t="str">
        <f>IF(ROW(A382)&lt;=COUNTA(Sens1!A:A)-6,INFOS!$H$2&amp;" vers "&amp;INFOS!$I$2,INFOS!$H$3&amp;" vers "&amp;INFOS!$I$3)</f>
        <v>A10 vers Rue G. Eiffel</v>
      </c>
    </row>
    <row r="384" spans="1:9" x14ac:dyDescent="0.25">
      <c r="A384" s="5">
        <v>41850.05809027778</v>
      </c>
      <c r="B384" s="28">
        <v>244</v>
      </c>
      <c r="C384" s="28" t="str">
        <f t="shared" si="20"/>
        <v>Mercredi</v>
      </c>
      <c r="D384" s="28" t="str">
        <f t="shared" si="21"/>
        <v>30/07</v>
      </c>
      <c r="E384" s="29">
        <f t="shared" si="22"/>
        <v>5.8090277780138422E-2</v>
      </c>
      <c r="F384" s="30">
        <f t="shared" si="23"/>
        <v>2.8240740740740739E-3</v>
      </c>
      <c r="G384" s="31">
        <f>IF(OR(FLOOR(HOUR(E384)*60+MINUTE(E384),INFOS!$B$2)/60&lt;INFOS!$B$5,AND(INFOS!$C$5&gt;0,FLOOR(HOUR(E384)*60+MINUTE(E384),INFOS!$B$2)/60&gt;=INFOS!$C$5)),"",TIME(,FLOOR(HOUR(E384)*60+MINUTE(E384),INFOS!$B$2),))</f>
        <v>0</v>
      </c>
      <c r="H384" s="31" t="str">
        <f>IF(ISNA(MATCH(INT(A384),Calcul!$I$3:$I$15,0)),INDEX(INFOS!$B$7:$B$14,WEEKDAY(A384,2)),INFOS!$B$14)</f>
        <v>Jours Ouvrés</v>
      </c>
      <c r="I384" s="28" t="str">
        <f>IF(ROW(A383)&lt;=COUNTA(Sens1!A:A)-6,INFOS!$H$2&amp;" vers "&amp;INFOS!$I$2,INFOS!$H$3&amp;" vers "&amp;INFOS!$I$3)</f>
        <v>A10 vers Rue G. Eiffel</v>
      </c>
    </row>
    <row r="385" spans="1:9" x14ac:dyDescent="0.25">
      <c r="A385" s="5">
        <v>41850.061631944445</v>
      </c>
      <c r="B385" s="28">
        <v>244</v>
      </c>
      <c r="C385" s="28" t="str">
        <f t="shared" si="20"/>
        <v>Mercredi</v>
      </c>
      <c r="D385" s="28" t="str">
        <f t="shared" si="21"/>
        <v>30/07</v>
      </c>
      <c r="E385" s="29">
        <f t="shared" si="22"/>
        <v>6.1631944445252884E-2</v>
      </c>
      <c r="F385" s="30">
        <f t="shared" si="23"/>
        <v>2.8240740740740739E-3</v>
      </c>
      <c r="G385" s="31">
        <f>IF(OR(FLOOR(HOUR(E385)*60+MINUTE(E385),INFOS!$B$2)/60&lt;INFOS!$B$5,AND(INFOS!$C$5&gt;0,FLOOR(HOUR(E385)*60+MINUTE(E385),INFOS!$B$2)/60&gt;=INFOS!$C$5)),"",TIME(,FLOOR(HOUR(E385)*60+MINUTE(E385),INFOS!$B$2),))</f>
        <v>0</v>
      </c>
      <c r="H385" s="31" t="str">
        <f>IF(ISNA(MATCH(INT(A385),Calcul!$I$3:$I$15,0)),INDEX(INFOS!$B$7:$B$14,WEEKDAY(A385,2)),INFOS!$B$14)</f>
        <v>Jours Ouvrés</v>
      </c>
      <c r="I385" s="28" t="str">
        <f>IF(ROW(A384)&lt;=COUNTA(Sens1!A:A)-6,INFOS!$H$2&amp;" vers "&amp;INFOS!$I$2,INFOS!$H$3&amp;" vers "&amp;INFOS!$I$3)</f>
        <v>A10 vers Rue G. Eiffel</v>
      </c>
    </row>
    <row r="386" spans="1:9" x14ac:dyDescent="0.25">
      <c r="A386" s="5">
        <v>41850.06527777778</v>
      </c>
      <c r="B386" s="28">
        <v>244</v>
      </c>
      <c r="C386" s="28" t="str">
        <f t="shared" si="20"/>
        <v>Mercredi</v>
      </c>
      <c r="D386" s="28" t="str">
        <f t="shared" si="21"/>
        <v>30/07</v>
      </c>
      <c r="E386" s="29">
        <f t="shared" si="22"/>
        <v>6.5277777779556345E-2</v>
      </c>
      <c r="F386" s="30">
        <f t="shared" si="23"/>
        <v>2.8240740740740739E-3</v>
      </c>
      <c r="G386" s="31">
        <f>IF(OR(FLOOR(HOUR(E386)*60+MINUTE(E386),INFOS!$B$2)/60&lt;INFOS!$B$5,AND(INFOS!$C$5&gt;0,FLOOR(HOUR(E386)*60+MINUTE(E386),INFOS!$B$2)/60&gt;=INFOS!$C$5)),"",TIME(,FLOOR(HOUR(E386)*60+MINUTE(E386),INFOS!$B$2),))</f>
        <v>0</v>
      </c>
      <c r="H386" s="31" t="str">
        <f>IF(ISNA(MATCH(INT(A386),Calcul!$I$3:$I$15,0)),INDEX(INFOS!$B$7:$B$14,WEEKDAY(A386,2)),INFOS!$B$14)</f>
        <v>Jours Ouvrés</v>
      </c>
      <c r="I386" s="28" t="str">
        <f>IF(ROW(A385)&lt;=COUNTA(Sens1!A:A)-6,INFOS!$H$2&amp;" vers "&amp;INFOS!$I$2,INFOS!$H$3&amp;" vers "&amp;INFOS!$I$3)</f>
        <v>A10 vers Rue G. Eiffel</v>
      </c>
    </row>
    <row r="387" spans="1:9" x14ac:dyDescent="0.25">
      <c r="A387" s="5">
        <v>41850.068854166668</v>
      </c>
      <c r="B387" s="28">
        <v>244</v>
      </c>
      <c r="C387" s="28" t="str">
        <f t="shared" ref="C387:C450" si="24">PROPER(TEXT(A387,"jjjj"))</f>
        <v>Mercredi</v>
      </c>
      <c r="D387" s="28" t="str">
        <f t="shared" ref="D387:D450" si="25">TEXT(A387,"jj""/""mm")</f>
        <v>30/07</v>
      </c>
      <c r="E387" s="29">
        <f t="shared" ref="E387:E450" si="26">IF(A387="","",A387-INT(A387))</f>
        <v>6.8854166667733807E-2</v>
      </c>
      <c r="F387" s="30">
        <f t="shared" ref="F387:F450" si="27">TIME(,,B387)</f>
        <v>2.8240740740740739E-3</v>
      </c>
      <c r="G387" s="31">
        <f>IF(OR(FLOOR(HOUR(E387)*60+MINUTE(E387),INFOS!$B$2)/60&lt;INFOS!$B$5,AND(INFOS!$C$5&gt;0,FLOOR(HOUR(E387)*60+MINUTE(E387),INFOS!$B$2)/60&gt;=INFOS!$C$5)),"",TIME(,FLOOR(HOUR(E387)*60+MINUTE(E387),INFOS!$B$2),))</f>
        <v>0</v>
      </c>
      <c r="H387" s="31" t="str">
        <f>IF(ISNA(MATCH(INT(A387),Calcul!$I$3:$I$15,0)),INDEX(INFOS!$B$7:$B$14,WEEKDAY(A387,2)),INFOS!$B$14)</f>
        <v>Jours Ouvrés</v>
      </c>
      <c r="I387" s="28" t="str">
        <f>IF(ROW(A386)&lt;=COUNTA(Sens1!A:A)-6,INFOS!$H$2&amp;" vers "&amp;INFOS!$I$2,INFOS!$H$3&amp;" vers "&amp;INFOS!$I$3)</f>
        <v>A10 vers Rue G. Eiffel</v>
      </c>
    </row>
    <row r="388" spans="1:9" x14ac:dyDescent="0.25">
      <c r="A388" s="5">
        <v>41850.072453703702</v>
      </c>
      <c r="B388" s="28">
        <v>244</v>
      </c>
      <c r="C388" s="28" t="str">
        <f t="shared" si="24"/>
        <v>Mercredi</v>
      </c>
      <c r="D388" s="28" t="str">
        <f t="shared" si="25"/>
        <v>30/07</v>
      </c>
      <c r="E388" s="29">
        <f t="shared" si="26"/>
        <v>7.2453703702194616E-2</v>
      </c>
      <c r="F388" s="30">
        <f t="shared" si="27"/>
        <v>2.8240740740740739E-3</v>
      </c>
      <c r="G388" s="31">
        <f>IF(OR(FLOOR(HOUR(E388)*60+MINUTE(E388),INFOS!$B$2)/60&lt;INFOS!$B$5,AND(INFOS!$C$5&gt;0,FLOOR(HOUR(E388)*60+MINUTE(E388),INFOS!$B$2)/60&gt;=INFOS!$C$5)),"",TIME(,FLOOR(HOUR(E388)*60+MINUTE(E388),INFOS!$B$2),))</f>
        <v>0</v>
      </c>
      <c r="H388" s="31" t="str">
        <f>IF(ISNA(MATCH(INT(A388),Calcul!$I$3:$I$15,0)),INDEX(INFOS!$B$7:$B$14,WEEKDAY(A388,2)),INFOS!$B$14)</f>
        <v>Jours Ouvrés</v>
      </c>
      <c r="I388" s="28" t="str">
        <f>IF(ROW(A387)&lt;=COUNTA(Sens1!A:A)-6,INFOS!$H$2&amp;" vers "&amp;INFOS!$I$2,INFOS!$H$3&amp;" vers "&amp;INFOS!$I$3)</f>
        <v>A10 vers Rue G. Eiffel</v>
      </c>
    </row>
    <row r="389" spans="1:9" x14ac:dyDescent="0.25">
      <c r="A389" s="5">
        <v>41850.076041666667</v>
      </c>
      <c r="B389" s="28">
        <v>244</v>
      </c>
      <c r="C389" s="28" t="str">
        <f t="shared" si="24"/>
        <v>Mercredi</v>
      </c>
      <c r="D389" s="28" t="str">
        <f t="shared" si="25"/>
        <v>30/07</v>
      </c>
      <c r="E389" s="29">
        <f t="shared" si="26"/>
        <v>7.6041666667151731E-2</v>
      </c>
      <c r="F389" s="30">
        <f t="shared" si="27"/>
        <v>2.8240740740740739E-3</v>
      </c>
      <c r="G389" s="31">
        <f>IF(OR(FLOOR(HOUR(E389)*60+MINUTE(E389),INFOS!$B$2)/60&lt;INFOS!$B$5,AND(INFOS!$C$5&gt;0,FLOOR(HOUR(E389)*60+MINUTE(E389),INFOS!$B$2)/60&gt;=INFOS!$C$5)),"",TIME(,FLOOR(HOUR(E389)*60+MINUTE(E389),INFOS!$B$2),))</f>
        <v>0</v>
      </c>
      <c r="H389" s="31" t="str">
        <f>IF(ISNA(MATCH(INT(A389),Calcul!$I$3:$I$15,0)),INDEX(INFOS!$B$7:$B$14,WEEKDAY(A389,2)),INFOS!$B$14)</f>
        <v>Jours Ouvrés</v>
      </c>
      <c r="I389" s="28" t="str">
        <f>IF(ROW(A388)&lt;=COUNTA(Sens1!A:A)-6,INFOS!$H$2&amp;" vers "&amp;INFOS!$I$2,INFOS!$H$3&amp;" vers "&amp;INFOS!$I$3)</f>
        <v>A10 vers Rue G. Eiffel</v>
      </c>
    </row>
    <row r="390" spans="1:9" x14ac:dyDescent="0.25">
      <c r="A390" s="5">
        <v>41850.079560185186</v>
      </c>
      <c r="B390" s="28">
        <v>259</v>
      </c>
      <c r="C390" s="28" t="str">
        <f t="shared" si="24"/>
        <v>Mercredi</v>
      </c>
      <c r="D390" s="28" t="str">
        <f t="shared" si="25"/>
        <v>30/07</v>
      </c>
      <c r="E390" s="29">
        <f t="shared" si="26"/>
        <v>7.9560185185982846E-2</v>
      </c>
      <c r="F390" s="30">
        <f t="shared" si="27"/>
        <v>2.9976851851851848E-3</v>
      </c>
      <c r="G390" s="31">
        <f>IF(OR(FLOOR(HOUR(E390)*60+MINUTE(E390),INFOS!$B$2)/60&lt;INFOS!$B$5,AND(INFOS!$C$5&gt;0,FLOOR(HOUR(E390)*60+MINUTE(E390),INFOS!$B$2)/60&gt;=INFOS!$C$5)),"",TIME(,FLOOR(HOUR(E390)*60+MINUTE(E390),INFOS!$B$2),))</f>
        <v>0</v>
      </c>
      <c r="H390" s="31" t="str">
        <f>IF(ISNA(MATCH(INT(A390),Calcul!$I$3:$I$15,0)),INDEX(INFOS!$B$7:$B$14,WEEKDAY(A390,2)),INFOS!$B$14)</f>
        <v>Jours Ouvrés</v>
      </c>
      <c r="I390" s="28" t="str">
        <f>IF(ROW(A389)&lt;=COUNTA(Sens1!A:A)-6,INFOS!$H$2&amp;" vers "&amp;INFOS!$I$2,INFOS!$H$3&amp;" vers "&amp;INFOS!$I$3)</f>
        <v>A10 vers Rue G. Eiffel</v>
      </c>
    </row>
    <row r="391" spans="1:9" x14ac:dyDescent="0.25">
      <c r="A391" s="5">
        <v>41850.083124999997</v>
      </c>
      <c r="B391" s="28">
        <v>259</v>
      </c>
      <c r="C391" s="28" t="str">
        <f t="shared" si="24"/>
        <v>Mercredi</v>
      </c>
      <c r="D391" s="28" t="str">
        <f t="shared" si="25"/>
        <v>30/07</v>
      </c>
      <c r="E391" s="29">
        <f t="shared" si="26"/>
        <v>8.3124999997380655E-2</v>
      </c>
      <c r="F391" s="30">
        <f t="shared" si="27"/>
        <v>2.9976851851851848E-3</v>
      </c>
      <c r="G391" s="31">
        <f>IF(OR(FLOOR(HOUR(E391)*60+MINUTE(E391),INFOS!$B$2)/60&lt;INFOS!$B$5,AND(INFOS!$C$5&gt;0,FLOOR(HOUR(E391)*60+MINUTE(E391),INFOS!$B$2)/60&gt;=INFOS!$C$5)),"",TIME(,FLOOR(HOUR(E391)*60+MINUTE(E391),INFOS!$B$2),))</f>
        <v>0</v>
      </c>
      <c r="H391" s="31" t="str">
        <f>IF(ISNA(MATCH(INT(A391),Calcul!$I$3:$I$15,0)),INDEX(INFOS!$B$7:$B$14,WEEKDAY(A391,2)),INFOS!$B$14)</f>
        <v>Jours Ouvrés</v>
      </c>
      <c r="I391" s="28" t="str">
        <f>IF(ROW(A390)&lt;=COUNTA(Sens1!A:A)-6,INFOS!$H$2&amp;" vers "&amp;INFOS!$I$2,INFOS!$H$3&amp;" vers "&amp;INFOS!$I$3)</f>
        <v>A10 vers Rue G. Eiffel</v>
      </c>
    </row>
    <row r="392" spans="1:9" x14ac:dyDescent="0.25">
      <c r="A392" s="5">
        <v>41850.086608796293</v>
      </c>
      <c r="B392" s="28">
        <v>259</v>
      </c>
      <c r="C392" s="28" t="str">
        <f t="shared" si="24"/>
        <v>Mercredi</v>
      </c>
      <c r="D392" s="28" t="str">
        <f t="shared" si="25"/>
        <v>30/07</v>
      </c>
      <c r="E392" s="29">
        <f t="shared" si="26"/>
        <v>8.6608796293148771E-2</v>
      </c>
      <c r="F392" s="30">
        <f t="shared" si="27"/>
        <v>2.9976851851851848E-3</v>
      </c>
      <c r="G392" s="31">
        <f>IF(OR(FLOOR(HOUR(E392)*60+MINUTE(E392),INFOS!$B$2)/60&lt;INFOS!$B$5,AND(INFOS!$C$5&gt;0,FLOOR(HOUR(E392)*60+MINUTE(E392),INFOS!$B$2)/60&gt;=INFOS!$C$5)),"",TIME(,FLOOR(HOUR(E392)*60+MINUTE(E392),INFOS!$B$2),))</f>
        <v>8.3333333333333329E-2</v>
      </c>
      <c r="H392" s="31" t="str">
        <f>IF(ISNA(MATCH(INT(A392),Calcul!$I$3:$I$15,0)),INDEX(INFOS!$B$7:$B$14,WEEKDAY(A392,2)),INFOS!$B$14)</f>
        <v>Jours Ouvrés</v>
      </c>
      <c r="I392" s="28" t="str">
        <f>IF(ROW(A391)&lt;=COUNTA(Sens1!A:A)-6,INFOS!$H$2&amp;" vers "&amp;INFOS!$I$2,INFOS!$H$3&amp;" vers "&amp;INFOS!$I$3)</f>
        <v>A10 vers Rue G. Eiffel</v>
      </c>
    </row>
    <row r="393" spans="1:9" x14ac:dyDescent="0.25">
      <c r="A393" s="5">
        <v>41850.090231481481</v>
      </c>
      <c r="B393" s="28">
        <v>262</v>
      </c>
      <c r="C393" s="28" t="str">
        <f t="shared" si="24"/>
        <v>Mercredi</v>
      </c>
      <c r="D393" s="28" t="str">
        <f t="shared" si="25"/>
        <v>30/07</v>
      </c>
      <c r="E393" s="29">
        <f t="shared" si="26"/>
        <v>9.0231481481168885E-2</v>
      </c>
      <c r="F393" s="30">
        <f t="shared" si="27"/>
        <v>3.0324074074074073E-3</v>
      </c>
      <c r="G393" s="31">
        <f>IF(OR(FLOOR(HOUR(E393)*60+MINUTE(E393),INFOS!$B$2)/60&lt;INFOS!$B$5,AND(INFOS!$C$5&gt;0,FLOOR(HOUR(E393)*60+MINUTE(E393),INFOS!$B$2)/60&gt;=INFOS!$C$5)),"",TIME(,FLOOR(HOUR(E393)*60+MINUTE(E393),INFOS!$B$2),))</f>
        <v>8.3333333333333329E-2</v>
      </c>
      <c r="H393" s="31" t="str">
        <f>IF(ISNA(MATCH(INT(A393),Calcul!$I$3:$I$15,0)),INDEX(INFOS!$B$7:$B$14,WEEKDAY(A393,2)),INFOS!$B$14)</f>
        <v>Jours Ouvrés</v>
      </c>
      <c r="I393" s="28" t="str">
        <f>IF(ROW(A392)&lt;=COUNTA(Sens1!A:A)-6,INFOS!$H$2&amp;" vers "&amp;INFOS!$I$2,INFOS!$H$3&amp;" vers "&amp;INFOS!$I$3)</f>
        <v>A10 vers Rue G. Eiffel</v>
      </c>
    </row>
    <row r="394" spans="1:9" x14ac:dyDescent="0.25">
      <c r="A394" s="5">
        <v>41850.093761574077</v>
      </c>
      <c r="B394" s="28">
        <v>262</v>
      </c>
      <c r="C394" s="28" t="str">
        <f t="shared" si="24"/>
        <v>Mercredi</v>
      </c>
      <c r="D394" s="28" t="str">
        <f t="shared" si="25"/>
        <v>30/07</v>
      </c>
      <c r="E394" s="29">
        <f t="shared" si="26"/>
        <v>9.3761574076779652E-2</v>
      </c>
      <c r="F394" s="30">
        <f t="shared" si="27"/>
        <v>3.0324074074074073E-3</v>
      </c>
      <c r="G394" s="31">
        <f>IF(OR(FLOOR(HOUR(E394)*60+MINUTE(E394),INFOS!$B$2)/60&lt;INFOS!$B$5,AND(INFOS!$C$5&gt;0,FLOOR(HOUR(E394)*60+MINUTE(E394),INFOS!$B$2)/60&gt;=INFOS!$C$5)),"",TIME(,FLOOR(HOUR(E394)*60+MINUTE(E394),INFOS!$B$2),))</f>
        <v>8.3333333333333329E-2</v>
      </c>
      <c r="H394" s="31" t="str">
        <f>IF(ISNA(MATCH(INT(A394),Calcul!$I$3:$I$15,0)),INDEX(INFOS!$B$7:$B$14,WEEKDAY(A394,2)),INFOS!$B$14)</f>
        <v>Jours Ouvrés</v>
      </c>
      <c r="I394" s="28" t="str">
        <f>IF(ROW(A393)&lt;=COUNTA(Sens1!A:A)-6,INFOS!$H$2&amp;" vers "&amp;INFOS!$I$2,INFOS!$H$3&amp;" vers "&amp;INFOS!$I$3)</f>
        <v>A10 vers Rue G. Eiffel</v>
      </c>
    </row>
    <row r="395" spans="1:9" x14ac:dyDescent="0.25">
      <c r="A395" s="5">
        <v>41850.097430555557</v>
      </c>
      <c r="B395" s="28">
        <v>262</v>
      </c>
      <c r="C395" s="28" t="str">
        <f t="shared" si="24"/>
        <v>Mercredi</v>
      </c>
      <c r="D395" s="28" t="str">
        <f t="shared" si="25"/>
        <v>30/07</v>
      </c>
      <c r="E395" s="29">
        <f t="shared" si="26"/>
        <v>9.7430555557366461E-2</v>
      </c>
      <c r="F395" s="30">
        <f t="shared" si="27"/>
        <v>3.0324074074074073E-3</v>
      </c>
      <c r="G395" s="31">
        <f>IF(OR(FLOOR(HOUR(E395)*60+MINUTE(E395),INFOS!$B$2)/60&lt;INFOS!$B$5,AND(INFOS!$C$5&gt;0,FLOOR(HOUR(E395)*60+MINUTE(E395),INFOS!$B$2)/60&gt;=INFOS!$C$5)),"",TIME(,FLOOR(HOUR(E395)*60+MINUTE(E395),INFOS!$B$2),))</f>
        <v>8.3333333333333329E-2</v>
      </c>
      <c r="H395" s="31" t="str">
        <f>IF(ISNA(MATCH(INT(A395),Calcul!$I$3:$I$15,0)),INDEX(INFOS!$B$7:$B$14,WEEKDAY(A395,2)),INFOS!$B$14)</f>
        <v>Jours Ouvrés</v>
      </c>
      <c r="I395" s="28" t="str">
        <f>IF(ROW(A394)&lt;=COUNTA(Sens1!A:A)-6,INFOS!$H$2&amp;" vers "&amp;INFOS!$I$2,INFOS!$H$3&amp;" vers "&amp;INFOS!$I$3)</f>
        <v>A10 vers Rue G. Eiffel</v>
      </c>
    </row>
    <row r="396" spans="1:9" x14ac:dyDescent="0.25">
      <c r="A396" s="5">
        <v>41850.100914351853</v>
      </c>
      <c r="B396" s="28">
        <v>284</v>
      </c>
      <c r="C396" s="28" t="str">
        <f t="shared" si="24"/>
        <v>Mercredi</v>
      </c>
      <c r="D396" s="28" t="str">
        <f t="shared" si="25"/>
        <v>30/07</v>
      </c>
      <c r="E396" s="29">
        <f t="shared" si="26"/>
        <v>0.10091435185313458</v>
      </c>
      <c r="F396" s="30">
        <f t="shared" si="27"/>
        <v>3.2870370370370367E-3</v>
      </c>
      <c r="G396" s="31">
        <f>IF(OR(FLOOR(HOUR(E396)*60+MINUTE(E396),INFOS!$B$2)/60&lt;INFOS!$B$5,AND(INFOS!$C$5&gt;0,FLOOR(HOUR(E396)*60+MINUTE(E396),INFOS!$B$2)/60&gt;=INFOS!$C$5)),"",TIME(,FLOOR(HOUR(E396)*60+MINUTE(E396),INFOS!$B$2),))</f>
        <v>8.3333333333333329E-2</v>
      </c>
      <c r="H396" s="31" t="str">
        <f>IF(ISNA(MATCH(INT(A396),Calcul!$I$3:$I$15,0)),INDEX(INFOS!$B$7:$B$14,WEEKDAY(A396,2)),INFOS!$B$14)</f>
        <v>Jours Ouvrés</v>
      </c>
      <c r="I396" s="28" t="str">
        <f>IF(ROW(A395)&lt;=COUNTA(Sens1!A:A)-6,INFOS!$H$2&amp;" vers "&amp;INFOS!$I$2,INFOS!$H$3&amp;" vers "&amp;INFOS!$I$3)</f>
        <v>A10 vers Rue G. Eiffel</v>
      </c>
    </row>
    <row r="397" spans="1:9" x14ac:dyDescent="0.25">
      <c r="A397" s="5">
        <v>41850.104456018518</v>
      </c>
      <c r="B397" s="28">
        <v>284</v>
      </c>
      <c r="C397" s="28" t="str">
        <f t="shared" si="24"/>
        <v>Mercredi</v>
      </c>
      <c r="D397" s="28" t="str">
        <f t="shared" si="25"/>
        <v>30/07</v>
      </c>
      <c r="E397" s="29">
        <f t="shared" si="26"/>
        <v>0.10445601851824904</v>
      </c>
      <c r="F397" s="30">
        <f t="shared" si="27"/>
        <v>3.2870370370370367E-3</v>
      </c>
      <c r="G397" s="31">
        <f>IF(OR(FLOOR(HOUR(E397)*60+MINUTE(E397),INFOS!$B$2)/60&lt;INFOS!$B$5,AND(INFOS!$C$5&gt;0,FLOOR(HOUR(E397)*60+MINUTE(E397),INFOS!$B$2)/60&gt;=INFOS!$C$5)),"",TIME(,FLOOR(HOUR(E397)*60+MINUTE(E397),INFOS!$B$2),))</f>
        <v>8.3333333333333329E-2</v>
      </c>
      <c r="H397" s="31" t="str">
        <f>IF(ISNA(MATCH(INT(A397),Calcul!$I$3:$I$15,0)),INDEX(INFOS!$B$7:$B$14,WEEKDAY(A397,2)),INFOS!$B$14)</f>
        <v>Jours Ouvrés</v>
      </c>
      <c r="I397" s="28" t="str">
        <f>IF(ROW(A396)&lt;=COUNTA(Sens1!A:A)-6,INFOS!$H$2&amp;" vers "&amp;INFOS!$I$2,INFOS!$H$3&amp;" vers "&amp;INFOS!$I$3)</f>
        <v>A10 vers Rue G. Eiffel</v>
      </c>
    </row>
    <row r="398" spans="1:9" x14ac:dyDescent="0.25">
      <c r="A398" s="5">
        <v>41850.107997685183</v>
      </c>
      <c r="B398" s="28">
        <v>284</v>
      </c>
      <c r="C398" s="28" t="str">
        <f t="shared" si="24"/>
        <v>Mercredi</v>
      </c>
      <c r="D398" s="28" t="str">
        <f t="shared" si="25"/>
        <v>30/07</v>
      </c>
      <c r="E398" s="29">
        <f t="shared" si="26"/>
        <v>0.1079976851833635</v>
      </c>
      <c r="F398" s="30">
        <f t="shared" si="27"/>
        <v>3.2870370370370367E-3</v>
      </c>
      <c r="G398" s="31">
        <f>IF(OR(FLOOR(HOUR(E398)*60+MINUTE(E398),INFOS!$B$2)/60&lt;INFOS!$B$5,AND(INFOS!$C$5&gt;0,FLOOR(HOUR(E398)*60+MINUTE(E398),INFOS!$B$2)/60&gt;=INFOS!$C$5)),"",TIME(,FLOOR(HOUR(E398)*60+MINUTE(E398),INFOS!$B$2),))</f>
        <v>8.3333333333333329E-2</v>
      </c>
      <c r="H398" s="31" t="str">
        <f>IF(ISNA(MATCH(INT(A398),Calcul!$I$3:$I$15,0)),INDEX(INFOS!$B$7:$B$14,WEEKDAY(A398,2)),INFOS!$B$14)</f>
        <v>Jours Ouvrés</v>
      </c>
      <c r="I398" s="28" t="str">
        <f>IF(ROW(A397)&lt;=COUNTA(Sens1!A:A)-6,INFOS!$H$2&amp;" vers "&amp;INFOS!$I$2,INFOS!$H$3&amp;" vers "&amp;INFOS!$I$3)</f>
        <v>A10 vers Rue G. Eiffel</v>
      </c>
    </row>
    <row r="399" spans="1:9" x14ac:dyDescent="0.25">
      <c r="A399" s="5">
        <v>41850.111493055556</v>
      </c>
      <c r="B399" s="28">
        <v>328</v>
      </c>
      <c r="C399" s="28" t="str">
        <f t="shared" si="24"/>
        <v>Mercredi</v>
      </c>
      <c r="D399" s="28" t="str">
        <f t="shared" si="25"/>
        <v>30/07</v>
      </c>
      <c r="E399" s="29">
        <f t="shared" si="26"/>
        <v>0.11149305555591127</v>
      </c>
      <c r="F399" s="30">
        <f t="shared" si="27"/>
        <v>3.7962962962962963E-3</v>
      </c>
      <c r="G399" s="31">
        <f>IF(OR(FLOOR(HOUR(E399)*60+MINUTE(E399),INFOS!$B$2)/60&lt;INFOS!$B$5,AND(INFOS!$C$5&gt;0,FLOOR(HOUR(E399)*60+MINUTE(E399),INFOS!$B$2)/60&gt;=INFOS!$C$5)),"",TIME(,FLOOR(HOUR(E399)*60+MINUTE(E399),INFOS!$B$2),))</f>
        <v>8.3333333333333329E-2</v>
      </c>
      <c r="H399" s="31" t="str">
        <f>IF(ISNA(MATCH(INT(A399),Calcul!$I$3:$I$15,0)),INDEX(INFOS!$B$7:$B$14,WEEKDAY(A399,2)),INFOS!$B$14)</f>
        <v>Jours Ouvrés</v>
      </c>
      <c r="I399" s="28" t="str">
        <f>IF(ROW(A398)&lt;=COUNTA(Sens1!A:A)-6,INFOS!$H$2&amp;" vers "&amp;INFOS!$I$2,INFOS!$H$3&amp;" vers "&amp;INFOS!$I$3)</f>
        <v>A10 vers Rue G. Eiffel</v>
      </c>
    </row>
    <row r="400" spans="1:9" x14ac:dyDescent="0.25">
      <c r="A400" s="5">
        <v>41850.115023148152</v>
      </c>
      <c r="B400" s="28">
        <v>328</v>
      </c>
      <c r="C400" s="28" t="str">
        <f t="shared" si="24"/>
        <v>Mercredi</v>
      </c>
      <c r="D400" s="28" t="str">
        <f t="shared" si="25"/>
        <v>30/07</v>
      </c>
      <c r="E400" s="29">
        <f t="shared" si="26"/>
        <v>0.11502314815152204</v>
      </c>
      <c r="F400" s="30">
        <f t="shared" si="27"/>
        <v>3.7962962962962963E-3</v>
      </c>
      <c r="G400" s="31">
        <f>IF(OR(FLOOR(HOUR(E400)*60+MINUTE(E400),INFOS!$B$2)/60&lt;INFOS!$B$5,AND(INFOS!$C$5&gt;0,FLOOR(HOUR(E400)*60+MINUTE(E400),INFOS!$B$2)/60&gt;=INFOS!$C$5)),"",TIME(,FLOOR(HOUR(E400)*60+MINUTE(E400),INFOS!$B$2),))</f>
        <v>8.3333333333333329E-2</v>
      </c>
      <c r="H400" s="31" t="str">
        <f>IF(ISNA(MATCH(INT(A400),Calcul!$I$3:$I$15,0)),INDEX(INFOS!$B$7:$B$14,WEEKDAY(A400,2)),INFOS!$B$14)</f>
        <v>Jours Ouvrés</v>
      </c>
      <c r="I400" s="28" t="str">
        <f>IF(ROW(A399)&lt;=COUNTA(Sens1!A:A)-6,INFOS!$H$2&amp;" vers "&amp;INFOS!$I$2,INFOS!$H$3&amp;" vers "&amp;INFOS!$I$3)</f>
        <v>A10 vers Rue G. Eiffel</v>
      </c>
    </row>
    <row r="401" spans="1:9" x14ac:dyDescent="0.25">
      <c r="A401" s="5">
        <v>41850.118773148148</v>
      </c>
      <c r="B401" s="28">
        <v>323</v>
      </c>
      <c r="C401" s="28" t="str">
        <f t="shared" si="24"/>
        <v>Mercredi</v>
      </c>
      <c r="D401" s="28" t="str">
        <f t="shared" si="25"/>
        <v>30/07</v>
      </c>
      <c r="E401" s="29">
        <f t="shared" si="26"/>
        <v>0.11877314814773854</v>
      </c>
      <c r="F401" s="30">
        <f t="shared" si="27"/>
        <v>3.7384259259259263E-3</v>
      </c>
      <c r="G401" s="31">
        <f>IF(OR(FLOOR(HOUR(E401)*60+MINUTE(E401),INFOS!$B$2)/60&lt;INFOS!$B$5,AND(INFOS!$C$5&gt;0,FLOOR(HOUR(E401)*60+MINUTE(E401),INFOS!$B$2)/60&gt;=INFOS!$C$5)),"",TIME(,FLOOR(HOUR(E401)*60+MINUTE(E401),INFOS!$B$2),))</f>
        <v>8.3333333333333329E-2</v>
      </c>
      <c r="H401" s="31" t="str">
        <f>IF(ISNA(MATCH(INT(A401),Calcul!$I$3:$I$15,0)),INDEX(INFOS!$B$7:$B$14,WEEKDAY(A401,2)),INFOS!$B$14)</f>
        <v>Jours Ouvrés</v>
      </c>
      <c r="I401" s="28" t="str">
        <f>IF(ROW(A400)&lt;=COUNTA(Sens1!A:A)-6,INFOS!$H$2&amp;" vers "&amp;INFOS!$I$2,INFOS!$H$3&amp;" vers "&amp;INFOS!$I$3)</f>
        <v>A10 vers Rue G. Eiffel</v>
      </c>
    </row>
    <row r="402" spans="1:9" x14ac:dyDescent="0.25">
      <c r="A402" s="5">
        <v>41850.124513888892</v>
      </c>
      <c r="B402" s="28">
        <v>282</v>
      </c>
      <c r="C402" s="28" t="str">
        <f t="shared" si="24"/>
        <v>Mercredi</v>
      </c>
      <c r="D402" s="28" t="str">
        <f t="shared" si="25"/>
        <v>30/07</v>
      </c>
      <c r="E402" s="29">
        <f t="shared" si="26"/>
        <v>0.12451388889166992</v>
      </c>
      <c r="F402" s="30">
        <f t="shared" si="27"/>
        <v>3.2638888888888891E-3</v>
      </c>
      <c r="G402" s="31">
        <f>IF(OR(FLOOR(HOUR(E402)*60+MINUTE(E402),INFOS!$B$2)/60&lt;INFOS!$B$5,AND(INFOS!$C$5&gt;0,FLOOR(HOUR(E402)*60+MINUTE(E402),INFOS!$B$2)/60&gt;=INFOS!$C$5)),"",TIME(,FLOOR(HOUR(E402)*60+MINUTE(E402),INFOS!$B$2),))</f>
        <v>8.3333333333333329E-2</v>
      </c>
      <c r="H402" s="31" t="str">
        <f>IF(ISNA(MATCH(INT(A402),Calcul!$I$3:$I$15,0)),INDEX(INFOS!$B$7:$B$14,WEEKDAY(A402,2)),INFOS!$B$14)</f>
        <v>Jours Ouvrés</v>
      </c>
      <c r="I402" s="28" t="str">
        <f>IF(ROW(A401)&lt;=COUNTA(Sens1!A:A)-6,INFOS!$H$2&amp;" vers "&amp;INFOS!$I$2,INFOS!$H$3&amp;" vers "&amp;INFOS!$I$3)</f>
        <v>A10 vers Rue G. Eiffel</v>
      </c>
    </row>
    <row r="403" spans="1:9" x14ac:dyDescent="0.25">
      <c r="A403" s="5">
        <v>41850.128055555557</v>
      </c>
      <c r="B403" s="28">
        <v>269</v>
      </c>
      <c r="C403" s="28" t="str">
        <f t="shared" si="24"/>
        <v>Mercredi</v>
      </c>
      <c r="D403" s="28" t="str">
        <f t="shared" si="25"/>
        <v>30/07</v>
      </c>
      <c r="E403" s="29">
        <f t="shared" si="26"/>
        <v>0.12805555555678438</v>
      </c>
      <c r="F403" s="30">
        <f t="shared" si="27"/>
        <v>3.1134259259259257E-3</v>
      </c>
      <c r="G403" s="31">
        <f>IF(OR(FLOOR(HOUR(E403)*60+MINUTE(E403),INFOS!$B$2)/60&lt;INFOS!$B$5,AND(INFOS!$C$5&gt;0,FLOOR(HOUR(E403)*60+MINUTE(E403),INFOS!$B$2)/60&gt;=INFOS!$C$5)),"",TIME(,FLOOR(HOUR(E403)*60+MINUTE(E403),INFOS!$B$2),))</f>
        <v>8.3333333333333329E-2</v>
      </c>
      <c r="H403" s="31" t="str">
        <f>IF(ISNA(MATCH(INT(A403),Calcul!$I$3:$I$15,0)),INDEX(INFOS!$B$7:$B$14,WEEKDAY(A403,2)),INFOS!$B$14)</f>
        <v>Jours Ouvrés</v>
      </c>
      <c r="I403" s="28" t="str">
        <f>IF(ROW(A402)&lt;=COUNTA(Sens1!A:A)-6,INFOS!$H$2&amp;" vers "&amp;INFOS!$I$2,INFOS!$H$3&amp;" vers "&amp;INFOS!$I$3)</f>
        <v>A10 vers Rue G. Eiffel</v>
      </c>
    </row>
    <row r="404" spans="1:9" x14ac:dyDescent="0.25">
      <c r="A404" s="5">
        <v>41850.131655092591</v>
      </c>
      <c r="B404" s="28">
        <v>284</v>
      </c>
      <c r="C404" s="28" t="str">
        <f t="shared" si="24"/>
        <v>Mercredi</v>
      </c>
      <c r="D404" s="28" t="str">
        <f t="shared" si="25"/>
        <v>30/07</v>
      </c>
      <c r="E404" s="29">
        <f t="shared" si="26"/>
        <v>0.13165509259124519</v>
      </c>
      <c r="F404" s="30">
        <f t="shared" si="27"/>
        <v>3.2870370370370367E-3</v>
      </c>
      <c r="G404" s="31">
        <f>IF(OR(FLOOR(HOUR(E404)*60+MINUTE(E404),INFOS!$B$2)/60&lt;INFOS!$B$5,AND(INFOS!$C$5&gt;0,FLOOR(HOUR(E404)*60+MINUTE(E404),INFOS!$B$2)/60&gt;=INFOS!$C$5)),"",TIME(,FLOOR(HOUR(E404)*60+MINUTE(E404),INFOS!$B$2),))</f>
        <v>8.3333333333333329E-2</v>
      </c>
      <c r="H404" s="31" t="str">
        <f>IF(ISNA(MATCH(INT(A404),Calcul!$I$3:$I$15,0)),INDEX(INFOS!$B$7:$B$14,WEEKDAY(A404,2)),INFOS!$B$14)</f>
        <v>Jours Ouvrés</v>
      </c>
      <c r="I404" s="28" t="str">
        <f>IF(ROW(A403)&lt;=COUNTA(Sens1!A:A)-6,INFOS!$H$2&amp;" vers "&amp;INFOS!$I$2,INFOS!$H$3&amp;" vers "&amp;INFOS!$I$3)</f>
        <v>A10 vers Rue G. Eiffel</v>
      </c>
    </row>
    <row r="405" spans="1:9" x14ac:dyDescent="0.25">
      <c r="A405" s="5">
        <v>41850.135208333333</v>
      </c>
      <c r="B405" s="28">
        <v>284</v>
      </c>
      <c r="C405" s="28" t="str">
        <f t="shared" si="24"/>
        <v>Mercredi</v>
      </c>
      <c r="D405" s="28" t="str">
        <f t="shared" si="25"/>
        <v>30/07</v>
      </c>
      <c r="E405" s="29">
        <f t="shared" si="26"/>
        <v>0.13520833333313931</v>
      </c>
      <c r="F405" s="30">
        <f t="shared" si="27"/>
        <v>3.2870370370370367E-3</v>
      </c>
      <c r="G405" s="31">
        <f>IF(OR(FLOOR(HOUR(E405)*60+MINUTE(E405),INFOS!$B$2)/60&lt;INFOS!$B$5,AND(INFOS!$C$5&gt;0,FLOOR(HOUR(E405)*60+MINUTE(E405),INFOS!$B$2)/60&gt;=INFOS!$C$5)),"",TIME(,FLOOR(HOUR(E405)*60+MINUTE(E405),INFOS!$B$2),))</f>
        <v>8.3333333333333329E-2</v>
      </c>
      <c r="H405" s="31" t="str">
        <f>IF(ISNA(MATCH(INT(A405),Calcul!$I$3:$I$15,0)),INDEX(INFOS!$B$7:$B$14,WEEKDAY(A405,2)),INFOS!$B$14)</f>
        <v>Jours Ouvrés</v>
      </c>
      <c r="I405" s="28" t="str">
        <f>IF(ROW(A404)&lt;=COUNTA(Sens1!A:A)-6,INFOS!$H$2&amp;" vers "&amp;INFOS!$I$2,INFOS!$H$3&amp;" vers "&amp;INFOS!$I$3)</f>
        <v>A10 vers Rue G. Eiffel</v>
      </c>
    </row>
    <row r="406" spans="1:9" x14ac:dyDescent="0.25">
      <c r="A406" s="5">
        <v>41850.138912037037</v>
      </c>
      <c r="B406" s="28">
        <v>284</v>
      </c>
      <c r="C406" s="28" t="str">
        <f t="shared" si="24"/>
        <v>Mercredi</v>
      </c>
      <c r="D406" s="28" t="str">
        <f t="shared" si="25"/>
        <v>30/07</v>
      </c>
      <c r="E406" s="29">
        <f t="shared" si="26"/>
        <v>0.13891203703678912</v>
      </c>
      <c r="F406" s="30">
        <f t="shared" si="27"/>
        <v>3.2870370370370367E-3</v>
      </c>
      <c r="G406" s="31">
        <f>IF(OR(FLOOR(HOUR(E406)*60+MINUTE(E406),INFOS!$B$2)/60&lt;INFOS!$B$5,AND(INFOS!$C$5&gt;0,FLOOR(HOUR(E406)*60+MINUTE(E406),INFOS!$B$2)/60&gt;=INFOS!$C$5)),"",TIME(,FLOOR(HOUR(E406)*60+MINUTE(E406),INFOS!$B$2),))</f>
        <v>8.3333333333333329E-2</v>
      </c>
      <c r="H406" s="31" t="str">
        <f>IF(ISNA(MATCH(INT(A406),Calcul!$I$3:$I$15,0)),INDEX(INFOS!$B$7:$B$14,WEEKDAY(A406,2)),INFOS!$B$14)</f>
        <v>Jours Ouvrés</v>
      </c>
      <c r="I406" s="28" t="str">
        <f>IF(ROW(A405)&lt;=COUNTA(Sens1!A:A)-6,INFOS!$H$2&amp;" vers "&amp;INFOS!$I$2,INFOS!$H$3&amp;" vers "&amp;INFOS!$I$3)</f>
        <v>A10 vers Rue G. Eiffel</v>
      </c>
    </row>
    <row r="407" spans="1:9" x14ac:dyDescent="0.25">
      <c r="A407" s="5">
        <v>41850.142453703702</v>
      </c>
      <c r="B407" s="28">
        <v>340</v>
      </c>
      <c r="C407" s="28" t="str">
        <f t="shared" si="24"/>
        <v>Mercredi</v>
      </c>
      <c r="D407" s="28" t="str">
        <f t="shared" si="25"/>
        <v>30/07</v>
      </c>
      <c r="E407" s="29">
        <f t="shared" si="26"/>
        <v>0.14245370370190358</v>
      </c>
      <c r="F407" s="30">
        <f t="shared" si="27"/>
        <v>3.9351851851851857E-3</v>
      </c>
      <c r="G407" s="31">
        <f>IF(OR(FLOOR(HOUR(E407)*60+MINUTE(E407),INFOS!$B$2)/60&lt;INFOS!$B$5,AND(INFOS!$C$5&gt;0,FLOOR(HOUR(E407)*60+MINUTE(E407),INFOS!$B$2)/60&gt;=INFOS!$C$5)),"",TIME(,FLOOR(HOUR(E407)*60+MINUTE(E407),INFOS!$B$2),))</f>
        <v>8.3333333333333329E-2</v>
      </c>
      <c r="H407" s="31" t="str">
        <f>IF(ISNA(MATCH(INT(A407),Calcul!$I$3:$I$15,0)),INDEX(INFOS!$B$7:$B$14,WEEKDAY(A407,2)),INFOS!$B$14)</f>
        <v>Jours Ouvrés</v>
      </c>
      <c r="I407" s="28" t="str">
        <f>IF(ROW(A406)&lt;=COUNTA(Sens1!A:A)-6,INFOS!$H$2&amp;" vers "&amp;INFOS!$I$2,INFOS!$H$3&amp;" vers "&amp;INFOS!$I$3)</f>
        <v>A10 vers Rue G. Eiffel</v>
      </c>
    </row>
    <row r="408" spans="1:9" x14ac:dyDescent="0.25">
      <c r="A408" s="5">
        <v>41850.145949074074</v>
      </c>
      <c r="B408" s="28">
        <v>340</v>
      </c>
      <c r="C408" s="28" t="str">
        <f t="shared" si="24"/>
        <v>Mercredi</v>
      </c>
      <c r="D408" s="28" t="str">
        <f t="shared" si="25"/>
        <v>30/07</v>
      </c>
      <c r="E408" s="29">
        <f t="shared" si="26"/>
        <v>0.14594907407445135</v>
      </c>
      <c r="F408" s="30">
        <f t="shared" si="27"/>
        <v>3.9351851851851857E-3</v>
      </c>
      <c r="G408" s="31">
        <f>IF(OR(FLOOR(HOUR(E408)*60+MINUTE(E408),INFOS!$B$2)/60&lt;INFOS!$B$5,AND(INFOS!$C$5&gt;0,FLOOR(HOUR(E408)*60+MINUTE(E408),INFOS!$B$2)/60&gt;=INFOS!$C$5)),"",TIME(,FLOOR(HOUR(E408)*60+MINUTE(E408),INFOS!$B$2),))</f>
        <v>8.3333333333333329E-2</v>
      </c>
      <c r="H408" s="31" t="str">
        <f>IF(ISNA(MATCH(INT(A408),Calcul!$I$3:$I$15,0)),INDEX(INFOS!$B$7:$B$14,WEEKDAY(A408,2)),INFOS!$B$14)</f>
        <v>Jours Ouvrés</v>
      </c>
      <c r="I408" s="28" t="str">
        <f>IF(ROW(A407)&lt;=COUNTA(Sens1!A:A)-6,INFOS!$H$2&amp;" vers "&amp;INFOS!$I$2,INFOS!$H$3&amp;" vers "&amp;INFOS!$I$3)</f>
        <v>A10 vers Rue G. Eiffel</v>
      </c>
    </row>
    <row r="409" spans="1:9" x14ac:dyDescent="0.25">
      <c r="A409" s="5">
        <v>41850.149583333332</v>
      </c>
      <c r="B409" s="28">
        <v>274</v>
      </c>
      <c r="C409" s="28" t="str">
        <f t="shared" si="24"/>
        <v>Mercredi</v>
      </c>
      <c r="D409" s="28" t="str">
        <f t="shared" si="25"/>
        <v>30/07</v>
      </c>
      <c r="E409" s="29">
        <f t="shared" si="26"/>
        <v>0.14958333333197515</v>
      </c>
      <c r="F409" s="30">
        <f t="shared" si="27"/>
        <v>3.1712962962962958E-3</v>
      </c>
      <c r="G409" s="31">
        <f>IF(OR(FLOOR(HOUR(E409)*60+MINUTE(E409),INFOS!$B$2)/60&lt;INFOS!$B$5,AND(INFOS!$C$5&gt;0,FLOOR(HOUR(E409)*60+MINUTE(E409),INFOS!$B$2)/60&gt;=INFOS!$C$5)),"",TIME(,FLOOR(HOUR(E409)*60+MINUTE(E409),INFOS!$B$2),))</f>
        <v>8.3333333333333329E-2</v>
      </c>
      <c r="H409" s="31" t="str">
        <f>IF(ISNA(MATCH(INT(A409),Calcul!$I$3:$I$15,0)),INDEX(INFOS!$B$7:$B$14,WEEKDAY(A409,2)),INFOS!$B$14)</f>
        <v>Jours Ouvrés</v>
      </c>
      <c r="I409" s="28" t="str">
        <f>IF(ROW(A408)&lt;=COUNTA(Sens1!A:A)-6,INFOS!$H$2&amp;" vers "&amp;INFOS!$I$2,INFOS!$H$3&amp;" vers "&amp;INFOS!$I$3)</f>
        <v>A10 vers Rue G. Eiffel</v>
      </c>
    </row>
    <row r="410" spans="1:9" x14ac:dyDescent="0.25">
      <c r="A410" s="5">
        <v>41850.15315972222</v>
      </c>
      <c r="B410" s="28">
        <v>274</v>
      </c>
      <c r="C410" s="28" t="str">
        <f t="shared" si="24"/>
        <v>Mercredi</v>
      </c>
      <c r="D410" s="28" t="str">
        <f t="shared" si="25"/>
        <v>30/07</v>
      </c>
      <c r="E410" s="29">
        <f t="shared" si="26"/>
        <v>0.15315972222015262</v>
      </c>
      <c r="F410" s="30">
        <f t="shared" si="27"/>
        <v>3.1712962962962958E-3</v>
      </c>
      <c r="G410" s="31">
        <f>IF(OR(FLOOR(HOUR(E410)*60+MINUTE(E410),INFOS!$B$2)/60&lt;INFOS!$B$5,AND(INFOS!$C$5&gt;0,FLOOR(HOUR(E410)*60+MINUTE(E410),INFOS!$B$2)/60&gt;=INFOS!$C$5)),"",TIME(,FLOOR(HOUR(E410)*60+MINUTE(E410),INFOS!$B$2),))</f>
        <v>8.3333333333333329E-2</v>
      </c>
      <c r="H410" s="31" t="str">
        <f>IF(ISNA(MATCH(INT(A410),Calcul!$I$3:$I$15,0)),INDEX(INFOS!$B$7:$B$14,WEEKDAY(A410,2)),INFOS!$B$14)</f>
        <v>Jours Ouvrés</v>
      </c>
      <c r="I410" s="28" t="str">
        <f>IF(ROW(A409)&lt;=COUNTA(Sens1!A:A)-6,INFOS!$H$2&amp;" vers "&amp;INFOS!$I$2,INFOS!$H$3&amp;" vers "&amp;INFOS!$I$3)</f>
        <v>A10 vers Rue G. Eiffel</v>
      </c>
    </row>
    <row r="411" spans="1:9" x14ac:dyDescent="0.25">
      <c r="A411" s="5">
        <v>41850.156747685185</v>
      </c>
      <c r="B411" s="28">
        <v>274</v>
      </c>
      <c r="C411" s="28" t="str">
        <f t="shared" si="24"/>
        <v>Mercredi</v>
      </c>
      <c r="D411" s="28" t="str">
        <f t="shared" si="25"/>
        <v>30/07</v>
      </c>
      <c r="E411" s="29">
        <f t="shared" si="26"/>
        <v>0.15674768518510973</v>
      </c>
      <c r="F411" s="30">
        <f t="shared" si="27"/>
        <v>3.1712962962962958E-3</v>
      </c>
      <c r="G411" s="31">
        <f>IF(OR(FLOOR(HOUR(E411)*60+MINUTE(E411),INFOS!$B$2)/60&lt;INFOS!$B$5,AND(INFOS!$C$5&gt;0,FLOOR(HOUR(E411)*60+MINUTE(E411),INFOS!$B$2)/60&gt;=INFOS!$C$5)),"",TIME(,FLOOR(HOUR(E411)*60+MINUTE(E411),INFOS!$B$2),))</f>
        <v>8.3333333333333329E-2</v>
      </c>
      <c r="H411" s="31" t="str">
        <f>IF(ISNA(MATCH(INT(A411),Calcul!$I$3:$I$15,0)),INDEX(INFOS!$B$7:$B$14,WEEKDAY(A411,2)),INFOS!$B$14)</f>
        <v>Jours Ouvrés</v>
      </c>
      <c r="I411" s="28" t="str">
        <f>IF(ROW(A410)&lt;=COUNTA(Sens1!A:A)-6,INFOS!$H$2&amp;" vers "&amp;INFOS!$I$2,INFOS!$H$3&amp;" vers "&amp;INFOS!$I$3)</f>
        <v>A10 vers Rue G. Eiffel</v>
      </c>
    </row>
    <row r="412" spans="1:9" x14ac:dyDescent="0.25">
      <c r="A412" s="5">
        <v>41850.160254629627</v>
      </c>
      <c r="B412" s="28">
        <v>304</v>
      </c>
      <c r="C412" s="28" t="str">
        <f t="shared" si="24"/>
        <v>Mercredi</v>
      </c>
      <c r="D412" s="28" t="str">
        <f t="shared" si="25"/>
        <v>30/07</v>
      </c>
      <c r="E412" s="29">
        <f t="shared" si="26"/>
        <v>0.16025462962716119</v>
      </c>
      <c r="F412" s="30">
        <f t="shared" si="27"/>
        <v>3.5185185185185185E-3</v>
      </c>
      <c r="G412" s="31">
        <f>IF(OR(FLOOR(HOUR(E412)*60+MINUTE(E412),INFOS!$B$2)/60&lt;INFOS!$B$5,AND(INFOS!$C$5&gt;0,FLOOR(HOUR(E412)*60+MINUTE(E412),INFOS!$B$2)/60&gt;=INFOS!$C$5)),"",TIME(,FLOOR(HOUR(E412)*60+MINUTE(E412),INFOS!$B$2),))</f>
        <v>8.3333333333333329E-2</v>
      </c>
      <c r="H412" s="31" t="str">
        <f>IF(ISNA(MATCH(INT(A412),Calcul!$I$3:$I$15,0)),INDEX(INFOS!$B$7:$B$14,WEEKDAY(A412,2)),INFOS!$B$14)</f>
        <v>Jours Ouvrés</v>
      </c>
      <c r="I412" s="28" t="str">
        <f>IF(ROW(A411)&lt;=COUNTA(Sens1!A:A)-6,INFOS!$H$2&amp;" vers "&amp;INFOS!$I$2,INFOS!$H$3&amp;" vers "&amp;INFOS!$I$3)</f>
        <v>A10 vers Rue G. Eiffel</v>
      </c>
    </row>
    <row r="413" spans="1:9" x14ac:dyDescent="0.25">
      <c r="A413" s="5">
        <v>41850.163842592592</v>
      </c>
      <c r="B413" s="28">
        <v>304</v>
      </c>
      <c r="C413" s="28" t="str">
        <f t="shared" si="24"/>
        <v>Mercredi</v>
      </c>
      <c r="D413" s="28" t="str">
        <f t="shared" si="25"/>
        <v>30/07</v>
      </c>
      <c r="E413" s="29">
        <f t="shared" si="26"/>
        <v>0.16384259259211831</v>
      </c>
      <c r="F413" s="30">
        <f t="shared" si="27"/>
        <v>3.5185185185185185E-3</v>
      </c>
      <c r="G413" s="31">
        <f>IF(OR(FLOOR(HOUR(E413)*60+MINUTE(E413),INFOS!$B$2)/60&lt;INFOS!$B$5,AND(INFOS!$C$5&gt;0,FLOOR(HOUR(E413)*60+MINUTE(E413),INFOS!$B$2)/60&gt;=INFOS!$C$5)),"",TIME(,FLOOR(HOUR(E413)*60+MINUTE(E413),INFOS!$B$2),))</f>
        <v>8.3333333333333329E-2</v>
      </c>
      <c r="H413" s="31" t="str">
        <f>IF(ISNA(MATCH(INT(A413),Calcul!$I$3:$I$15,0)),INDEX(INFOS!$B$7:$B$14,WEEKDAY(A413,2)),INFOS!$B$14)</f>
        <v>Jours Ouvrés</v>
      </c>
      <c r="I413" s="28" t="str">
        <f>IF(ROW(A412)&lt;=COUNTA(Sens1!A:A)-6,INFOS!$H$2&amp;" vers "&amp;INFOS!$I$2,INFOS!$H$3&amp;" vers "&amp;INFOS!$I$3)</f>
        <v>A10 vers Rue G. Eiffel</v>
      </c>
    </row>
    <row r="414" spans="1:9" x14ac:dyDescent="0.25">
      <c r="A414" s="5">
        <v>41850.167453703703</v>
      </c>
      <c r="B414" s="28">
        <v>304</v>
      </c>
      <c r="C414" s="28" t="str">
        <f t="shared" si="24"/>
        <v>Mercredi</v>
      </c>
      <c r="D414" s="28" t="str">
        <f t="shared" si="25"/>
        <v>30/07</v>
      </c>
      <c r="E414" s="29">
        <f t="shared" si="26"/>
        <v>0.16745370370335877</v>
      </c>
      <c r="F414" s="30">
        <f t="shared" si="27"/>
        <v>3.5185185185185185E-3</v>
      </c>
      <c r="G414" s="31">
        <f>IF(OR(FLOOR(HOUR(E414)*60+MINUTE(E414),INFOS!$B$2)/60&lt;INFOS!$B$5,AND(INFOS!$C$5&gt;0,FLOOR(HOUR(E414)*60+MINUTE(E414),INFOS!$B$2)/60&gt;=INFOS!$C$5)),"",TIME(,FLOOR(HOUR(E414)*60+MINUTE(E414),INFOS!$B$2),))</f>
        <v>0.16666666666666666</v>
      </c>
      <c r="H414" s="31" t="str">
        <f>IF(ISNA(MATCH(INT(A414),Calcul!$I$3:$I$15,0)),INDEX(INFOS!$B$7:$B$14,WEEKDAY(A414,2)),INFOS!$B$14)</f>
        <v>Jours Ouvrés</v>
      </c>
      <c r="I414" s="28" t="str">
        <f>IF(ROW(A413)&lt;=COUNTA(Sens1!A:A)-6,INFOS!$H$2&amp;" vers "&amp;INFOS!$I$2,INFOS!$H$3&amp;" vers "&amp;INFOS!$I$3)</f>
        <v>A10 vers Rue G. Eiffel</v>
      </c>
    </row>
    <row r="415" spans="1:9" x14ac:dyDescent="0.25">
      <c r="A415" s="5">
        <v>41850.171018518522</v>
      </c>
      <c r="B415" s="28">
        <v>254</v>
      </c>
      <c r="C415" s="28" t="str">
        <f t="shared" si="24"/>
        <v>Mercredi</v>
      </c>
      <c r="D415" s="28" t="str">
        <f t="shared" si="25"/>
        <v>30/07</v>
      </c>
      <c r="E415" s="29">
        <f t="shared" si="26"/>
        <v>0.17101851852203254</v>
      </c>
      <c r="F415" s="30">
        <f t="shared" si="27"/>
        <v>2.9398148148148148E-3</v>
      </c>
      <c r="G415" s="31">
        <f>IF(OR(FLOOR(HOUR(E415)*60+MINUTE(E415),INFOS!$B$2)/60&lt;INFOS!$B$5,AND(INFOS!$C$5&gt;0,FLOOR(HOUR(E415)*60+MINUTE(E415),INFOS!$B$2)/60&gt;=INFOS!$C$5)),"",TIME(,FLOOR(HOUR(E415)*60+MINUTE(E415),INFOS!$B$2),))</f>
        <v>0.16666666666666666</v>
      </c>
      <c r="H415" s="31" t="str">
        <f>IF(ISNA(MATCH(INT(A415),Calcul!$I$3:$I$15,0)),INDEX(INFOS!$B$7:$B$14,WEEKDAY(A415,2)),INFOS!$B$14)</f>
        <v>Jours Ouvrés</v>
      </c>
      <c r="I415" s="28" t="str">
        <f>IF(ROW(A414)&lt;=COUNTA(Sens1!A:A)-6,INFOS!$H$2&amp;" vers "&amp;INFOS!$I$2,INFOS!$H$3&amp;" vers "&amp;INFOS!$I$3)</f>
        <v>A10 vers Rue G. Eiffel</v>
      </c>
    </row>
    <row r="416" spans="1:9" x14ac:dyDescent="0.25">
      <c r="A416" s="5">
        <v>41850.174537037034</v>
      </c>
      <c r="B416" s="28">
        <v>254</v>
      </c>
      <c r="C416" s="28" t="str">
        <f t="shared" si="24"/>
        <v>Mercredi</v>
      </c>
      <c r="D416" s="28" t="str">
        <f t="shared" si="25"/>
        <v>30/07</v>
      </c>
      <c r="E416" s="29">
        <f t="shared" si="26"/>
        <v>0.17453703703358769</v>
      </c>
      <c r="F416" s="30">
        <f t="shared" si="27"/>
        <v>2.9398148148148148E-3</v>
      </c>
      <c r="G416" s="31">
        <f>IF(OR(FLOOR(HOUR(E416)*60+MINUTE(E416),INFOS!$B$2)/60&lt;INFOS!$B$5,AND(INFOS!$C$5&gt;0,FLOOR(HOUR(E416)*60+MINUTE(E416),INFOS!$B$2)/60&gt;=INFOS!$C$5)),"",TIME(,FLOOR(HOUR(E416)*60+MINUTE(E416),INFOS!$B$2),))</f>
        <v>0.16666666666666666</v>
      </c>
      <c r="H416" s="31" t="str">
        <f>IF(ISNA(MATCH(INT(A416),Calcul!$I$3:$I$15,0)),INDEX(INFOS!$B$7:$B$14,WEEKDAY(A416,2)),INFOS!$B$14)</f>
        <v>Jours Ouvrés</v>
      </c>
      <c r="I416" s="28" t="str">
        <f>IF(ROW(A415)&lt;=COUNTA(Sens1!A:A)-6,INFOS!$H$2&amp;" vers "&amp;INFOS!$I$2,INFOS!$H$3&amp;" vers "&amp;INFOS!$I$3)</f>
        <v>A10 vers Rue G. Eiffel</v>
      </c>
    </row>
    <row r="417" spans="1:9" x14ac:dyDescent="0.25">
      <c r="A417" s="5">
        <v>41850.178148148145</v>
      </c>
      <c r="B417" s="28">
        <v>254</v>
      </c>
      <c r="C417" s="28" t="str">
        <f t="shared" si="24"/>
        <v>Mercredi</v>
      </c>
      <c r="D417" s="28" t="str">
        <f t="shared" si="25"/>
        <v>30/07</v>
      </c>
      <c r="E417" s="29">
        <f t="shared" si="26"/>
        <v>0.17814814814482816</v>
      </c>
      <c r="F417" s="30">
        <f t="shared" si="27"/>
        <v>2.9398148148148148E-3</v>
      </c>
      <c r="G417" s="31">
        <f>IF(OR(FLOOR(HOUR(E417)*60+MINUTE(E417),INFOS!$B$2)/60&lt;INFOS!$B$5,AND(INFOS!$C$5&gt;0,FLOOR(HOUR(E417)*60+MINUTE(E417),INFOS!$B$2)/60&gt;=INFOS!$C$5)),"",TIME(,FLOOR(HOUR(E417)*60+MINUTE(E417),INFOS!$B$2),))</f>
        <v>0.16666666666666666</v>
      </c>
      <c r="H417" s="31" t="str">
        <f>IF(ISNA(MATCH(INT(A417),Calcul!$I$3:$I$15,0)),INDEX(INFOS!$B$7:$B$14,WEEKDAY(A417,2)),INFOS!$B$14)</f>
        <v>Jours Ouvrés</v>
      </c>
      <c r="I417" s="28" t="str">
        <f>IF(ROW(A416)&lt;=COUNTA(Sens1!A:A)-6,INFOS!$H$2&amp;" vers "&amp;INFOS!$I$2,INFOS!$H$3&amp;" vers "&amp;INFOS!$I$3)</f>
        <v>A10 vers Rue G. Eiffel</v>
      </c>
    </row>
    <row r="418" spans="1:9" x14ac:dyDescent="0.25">
      <c r="A418" s="5">
        <v>41850.18167824074</v>
      </c>
      <c r="B418" s="28">
        <v>256</v>
      </c>
      <c r="C418" s="28" t="str">
        <f t="shared" si="24"/>
        <v>Mercredi</v>
      </c>
      <c r="D418" s="28" t="str">
        <f t="shared" si="25"/>
        <v>30/07</v>
      </c>
      <c r="E418" s="29">
        <f t="shared" si="26"/>
        <v>0.18167824074043892</v>
      </c>
      <c r="F418" s="30">
        <f t="shared" si="27"/>
        <v>2.9629629629629628E-3</v>
      </c>
      <c r="G418" s="31">
        <f>IF(OR(FLOOR(HOUR(E418)*60+MINUTE(E418),INFOS!$B$2)/60&lt;INFOS!$B$5,AND(INFOS!$C$5&gt;0,FLOOR(HOUR(E418)*60+MINUTE(E418),INFOS!$B$2)/60&gt;=INFOS!$C$5)),"",TIME(,FLOOR(HOUR(E418)*60+MINUTE(E418),INFOS!$B$2),))</f>
        <v>0.16666666666666666</v>
      </c>
      <c r="H418" s="31" t="str">
        <f>IF(ISNA(MATCH(INT(A418),Calcul!$I$3:$I$15,0)),INDEX(INFOS!$B$7:$B$14,WEEKDAY(A418,2)),INFOS!$B$14)</f>
        <v>Jours Ouvrés</v>
      </c>
      <c r="I418" s="28" t="str">
        <f>IF(ROW(A417)&lt;=COUNTA(Sens1!A:A)-6,INFOS!$H$2&amp;" vers "&amp;INFOS!$I$2,INFOS!$H$3&amp;" vers "&amp;INFOS!$I$3)</f>
        <v>A10 vers Rue G. Eiffel</v>
      </c>
    </row>
    <row r="419" spans="1:9" x14ac:dyDescent="0.25">
      <c r="A419" s="5">
        <v>41850.185208333336</v>
      </c>
      <c r="B419" s="28">
        <v>256</v>
      </c>
      <c r="C419" s="28" t="str">
        <f t="shared" si="24"/>
        <v>Mercredi</v>
      </c>
      <c r="D419" s="28" t="str">
        <f t="shared" si="25"/>
        <v>30/07</v>
      </c>
      <c r="E419" s="29">
        <f t="shared" si="26"/>
        <v>0.18520833333604969</v>
      </c>
      <c r="F419" s="30">
        <f t="shared" si="27"/>
        <v>2.9629629629629628E-3</v>
      </c>
      <c r="G419" s="31">
        <f>IF(OR(FLOOR(HOUR(E419)*60+MINUTE(E419),INFOS!$B$2)/60&lt;INFOS!$B$5,AND(INFOS!$C$5&gt;0,FLOOR(HOUR(E419)*60+MINUTE(E419),INFOS!$B$2)/60&gt;=INFOS!$C$5)),"",TIME(,FLOOR(HOUR(E419)*60+MINUTE(E419),INFOS!$B$2),))</f>
        <v>0.16666666666666666</v>
      </c>
      <c r="H419" s="31" t="str">
        <f>IF(ISNA(MATCH(INT(A419),Calcul!$I$3:$I$15,0)),INDEX(INFOS!$B$7:$B$14,WEEKDAY(A419,2)),INFOS!$B$14)</f>
        <v>Jours Ouvrés</v>
      </c>
      <c r="I419" s="28" t="str">
        <f>IF(ROW(A418)&lt;=COUNTA(Sens1!A:A)-6,INFOS!$H$2&amp;" vers "&amp;INFOS!$I$2,INFOS!$H$3&amp;" vers "&amp;INFOS!$I$3)</f>
        <v>A10 vers Rue G. Eiffel</v>
      </c>
    </row>
    <row r="420" spans="1:9" x14ac:dyDescent="0.25">
      <c r="A420" s="5">
        <v>41850.188773148147</v>
      </c>
      <c r="B420" s="28">
        <v>256</v>
      </c>
      <c r="C420" s="28" t="str">
        <f t="shared" si="24"/>
        <v>Mercredi</v>
      </c>
      <c r="D420" s="28" t="str">
        <f t="shared" si="25"/>
        <v>30/07</v>
      </c>
      <c r="E420" s="29">
        <f t="shared" si="26"/>
        <v>0.1887731481474475</v>
      </c>
      <c r="F420" s="30">
        <f t="shared" si="27"/>
        <v>2.9629629629629628E-3</v>
      </c>
      <c r="G420" s="31">
        <f>IF(OR(FLOOR(HOUR(E420)*60+MINUTE(E420),INFOS!$B$2)/60&lt;INFOS!$B$5,AND(INFOS!$C$5&gt;0,FLOOR(HOUR(E420)*60+MINUTE(E420),INFOS!$B$2)/60&gt;=INFOS!$C$5)),"",TIME(,FLOOR(HOUR(E420)*60+MINUTE(E420),INFOS!$B$2),))</f>
        <v>0.16666666666666666</v>
      </c>
      <c r="H420" s="31" t="str">
        <f>IF(ISNA(MATCH(INT(A420),Calcul!$I$3:$I$15,0)),INDEX(INFOS!$B$7:$B$14,WEEKDAY(A420,2)),INFOS!$B$14)</f>
        <v>Jours Ouvrés</v>
      </c>
      <c r="I420" s="28" t="str">
        <f>IF(ROW(A419)&lt;=COUNTA(Sens1!A:A)-6,INFOS!$H$2&amp;" vers "&amp;INFOS!$I$2,INFOS!$H$3&amp;" vers "&amp;INFOS!$I$3)</f>
        <v>A10 vers Rue G. Eiffel</v>
      </c>
    </row>
    <row r="421" spans="1:9" x14ac:dyDescent="0.25">
      <c r="A421" s="5">
        <v>41850.192372685182</v>
      </c>
      <c r="B421" s="28">
        <v>259</v>
      </c>
      <c r="C421" s="28" t="str">
        <f t="shared" si="24"/>
        <v>Mercredi</v>
      </c>
      <c r="D421" s="28" t="str">
        <f t="shared" si="25"/>
        <v>30/07</v>
      </c>
      <c r="E421" s="29">
        <f t="shared" si="26"/>
        <v>0.19237268518190831</v>
      </c>
      <c r="F421" s="30">
        <f t="shared" si="27"/>
        <v>2.9976851851851848E-3</v>
      </c>
      <c r="G421" s="31">
        <f>IF(OR(FLOOR(HOUR(E421)*60+MINUTE(E421),INFOS!$B$2)/60&lt;INFOS!$B$5,AND(INFOS!$C$5&gt;0,FLOOR(HOUR(E421)*60+MINUTE(E421),INFOS!$B$2)/60&gt;=INFOS!$C$5)),"",TIME(,FLOOR(HOUR(E421)*60+MINUTE(E421),INFOS!$B$2),))</f>
        <v>0.16666666666666666</v>
      </c>
      <c r="H421" s="31" t="str">
        <f>IF(ISNA(MATCH(INT(A421),Calcul!$I$3:$I$15,0)),INDEX(INFOS!$B$7:$B$14,WEEKDAY(A421,2)),INFOS!$B$14)</f>
        <v>Jours Ouvrés</v>
      </c>
      <c r="I421" s="28" t="str">
        <f>IF(ROW(A420)&lt;=COUNTA(Sens1!A:A)-6,INFOS!$H$2&amp;" vers "&amp;INFOS!$I$2,INFOS!$H$3&amp;" vers "&amp;INFOS!$I$3)</f>
        <v>A10 vers Rue G. Eiffel</v>
      </c>
    </row>
    <row r="422" spans="1:9" x14ac:dyDescent="0.25">
      <c r="A422" s="5">
        <v>41850.195960648147</v>
      </c>
      <c r="B422" s="28">
        <v>260</v>
      </c>
      <c r="C422" s="28" t="str">
        <f t="shared" si="24"/>
        <v>Mercredi</v>
      </c>
      <c r="D422" s="28" t="str">
        <f t="shared" si="25"/>
        <v>30/07</v>
      </c>
      <c r="E422" s="29">
        <f t="shared" si="26"/>
        <v>0.19596064814686542</v>
      </c>
      <c r="F422" s="30">
        <f t="shared" si="27"/>
        <v>3.0092592592592588E-3</v>
      </c>
      <c r="G422" s="31">
        <f>IF(OR(FLOOR(HOUR(E422)*60+MINUTE(E422),INFOS!$B$2)/60&lt;INFOS!$B$5,AND(INFOS!$C$5&gt;0,FLOOR(HOUR(E422)*60+MINUTE(E422),INFOS!$B$2)/60&gt;=INFOS!$C$5)),"",TIME(,FLOOR(HOUR(E422)*60+MINUTE(E422),INFOS!$B$2),))</f>
        <v>0.16666666666666666</v>
      </c>
      <c r="H422" s="31" t="str">
        <f>IF(ISNA(MATCH(INT(A422),Calcul!$I$3:$I$15,0)),INDEX(INFOS!$B$7:$B$14,WEEKDAY(A422,2)),INFOS!$B$14)</f>
        <v>Jours Ouvrés</v>
      </c>
      <c r="I422" s="28" t="str">
        <f>IF(ROW(A421)&lt;=COUNTA(Sens1!A:A)-6,INFOS!$H$2&amp;" vers "&amp;INFOS!$I$2,INFOS!$H$3&amp;" vers "&amp;INFOS!$I$3)</f>
        <v>A10 vers Rue G. Eiffel</v>
      </c>
    </row>
    <row r="423" spans="1:9" x14ac:dyDescent="0.25">
      <c r="A423" s="5">
        <v>41850.199479166666</v>
      </c>
      <c r="B423" s="28">
        <v>260</v>
      </c>
      <c r="C423" s="28" t="str">
        <f t="shared" si="24"/>
        <v>Mercredi</v>
      </c>
      <c r="D423" s="28" t="str">
        <f t="shared" si="25"/>
        <v>30/07</v>
      </c>
      <c r="E423" s="29">
        <f t="shared" si="26"/>
        <v>0.19947916666569654</v>
      </c>
      <c r="F423" s="30">
        <f t="shared" si="27"/>
        <v>3.0092592592592588E-3</v>
      </c>
      <c r="G423" s="31">
        <f>IF(OR(FLOOR(HOUR(E423)*60+MINUTE(E423),INFOS!$B$2)/60&lt;INFOS!$B$5,AND(INFOS!$C$5&gt;0,FLOOR(HOUR(E423)*60+MINUTE(E423),INFOS!$B$2)/60&gt;=INFOS!$C$5)),"",TIME(,FLOOR(HOUR(E423)*60+MINUTE(E423),INFOS!$B$2),))</f>
        <v>0.16666666666666666</v>
      </c>
      <c r="H423" s="31" t="str">
        <f>IF(ISNA(MATCH(INT(A423),Calcul!$I$3:$I$15,0)),INDEX(INFOS!$B$7:$B$14,WEEKDAY(A423,2)),INFOS!$B$14)</f>
        <v>Jours Ouvrés</v>
      </c>
      <c r="I423" s="28" t="str">
        <f>IF(ROW(A422)&lt;=COUNTA(Sens1!A:A)-6,INFOS!$H$2&amp;" vers "&amp;INFOS!$I$2,INFOS!$H$3&amp;" vers "&amp;INFOS!$I$3)</f>
        <v>A10 vers Rue G. Eiffel</v>
      </c>
    </row>
    <row r="424" spans="1:9" x14ac:dyDescent="0.25">
      <c r="A424" s="5">
        <v>41850.202997685185</v>
      </c>
      <c r="B424" s="28">
        <v>260</v>
      </c>
      <c r="C424" s="28" t="str">
        <f t="shared" si="24"/>
        <v>Mercredi</v>
      </c>
      <c r="D424" s="28" t="str">
        <f t="shared" si="25"/>
        <v>30/07</v>
      </c>
      <c r="E424" s="29">
        <f t="shared" si="26"/>
        <v>0.20299768518452765</v>
      </c>
      <c r="F424" s="30">
        <f t="shared" si="27"/>
        <v>3.0092592592592588E-3</v>
      </c>
      <c r="G424" s="31">
        <f>IF(OR(FLOOR(HOUR(E424)*60+MINUTE(E424),INFOS!$B$2)/60&lt;INFOS!$B$5,AND(INFOS!$C$5&gt;0,FLOOR(HOUR(E424)*60+MINUTE(E424),INFOS!$B$2)/60&gt;=INFOS!$C$5)),"",TIME(,FLOOR(HOUR(E424)*60+MINUTE(E424),INFOS!$B$2),))</f>
        <v>0.16666666666666666</v>
      </c>
      <c r="H424" s="31" t="str">
        <f>IF(ISNA(MATCH(INT(A424),Calcul!$I$3:$I$15,0)),INDEX(INFOS!$B$7:$B$14,WEEKDAY(A424,2)),INFOS!$B$14)</f>
        <v>Jours Ouvrés</v>
      </c>
      <c r="I424" s="28" t="str">
        <f>IF(ROW(A423)&lt;=COUNTA(Sens1!A:A)-6,INFOS!$H$2&amp;" vers "&amp;INFOS!$I$2,INFOS!$H$3&amp;" vers "&amp;INFOS!$I$3)</f>
        <v>A10 vers Rue G. Eiffel</v>
      </c>
    </row>
    <row r="425" spans="1:9" x14ac:dyDescent="0.25">
      <c r="A425" s="5">
        <v>41850.206550925926</v>
      </c>
      <c r="B425" s="28">
        <v>257</v>
      </c>
      <c r="C425" s="28" t="str">
        <f t="shared" si="24"/>
        <v>Mercredi</v>
      </c>
      <c r="D425" s="28" t="str">
        <f t="shared" si="25"/>
        <v>30/07</v>
      </c>
      <c r="E425" s="29">
        <f t="shared" si="26"/>
        <v>0.20655092592642177</v>
      </c>
      <c r="F425" s="30">
        <f t="shared" si="27"/>
        <v>2.9745370370370373E-3</v>
      </c>
      <c r="G425" s="31">
        <f>IF(OR(FLOOR(HOUR(E425)*60+MINUTE(E425),INFOS!$B$2)/60&lt;INFOS!$B$5,AND(INFOS!$C$5&gt;0,FLOOR(HOUR(E425)*60+MINUTE(E425),INFOS!$B$2)/60&gt;=INFOS!$C$5)),"",TIME(,FLOOR(HOUR(E425)*60+MINUTE(E425),INFOS!$B$2),))</f>
        <v>0.16666666666666666</v>
      </c>
      <c r="H425" s="31" t="str">
        <f>IF(ISNA(MATCH(INT(A425),Calcul!$I$3:$I$15,0)),INDEX(INFOS!$B$7:$B$14,WEEKDAY(A425,2)),INFOS!$B$14)</f>
        <v>Jours Ouvrés</v>
      </c>
      <c r="I425" s="28" t="str">
        <f>IF(ROW(A424)&lt;=COUNTA(Sens1!A:A)-6,INFOS!$H$2&amp;" vers "&amp;INFOS!$I$2,INFOS!$H$3&amp;" vers "&amp;INFOS!$I$3)</f>
        <v>A10 vers Rue G. Eiffel</v>
      </c>
    </row>
    <row r="426" spans="1:9" x14ac:dyDescent="0.25">
      <c r="A426" s="5">
        <v>41850.210069444445</v>
      </c>
      <c r="B426" s="28">
        <v>257</v>
      </c>
      <c r="C426" s="28" t="str">
        <f t="shared" si="24"/>
        <v>Mercredi</v>
      </c>
      <c r="D426" s="28" t="str">
        <f t="shared" si="25"/>
        <v>30/07</v>
      </c>
      <c r="E426" s="29">
        <f t="shared" si="26"/>
        <v>0.21006944444525288</v>
      </c>
      <c r="F426" s="30">
        <f t="shared" si="27"/>
        <v>2.9745370370370373E-3</v>
      </c>
      <c r="G426" s="31">
        <f>IF(OR(FLOOR(HOUR(E426)*60+MINUTE(E426),INFOS!$B$2)/60&lt;INFOS!$B$5,AND(INFOS!$C$5&gt;0,FLOOR(HOUR(E426)*60+MINUTE(E426),INFOS!$B$2)/60&gt;=INFOS!$C$5)),"",TIME(,FLOOR(HOUR(E426)*60+MINUTE(E426),INFOS!$B$2),))</f>
        <v>0.16666666666666666</v>
      </c>
      <c r="H426" s="31" t="str">
        <f>IF(ISNA(MATCH(INT(A426),Calcul!$I$3:$I$15,0)),INDEX(INFOS!$B$7:$B$14,WEEKDAY(A426,2)),INFOS!$B$14)</f>
        <v>Jours Ouvrés</v>
      </c>
      <c r="I426" s="28" t="str">
        <f>IF(ROW(A425)&lt;=COUNTA(Sens1!A:A)-6,INFOS!$H$2&amp;" vers "&amp;INFOS!$I$2,INFOS!$H$3&amp;" vers "&amp;INFOS!$I$3)</f>
        <v>A10 vers Rue G. Eiffel</v>
      </c>
    </row>
    <row r="427" spans="1:9" x14ac:dyDescent="0.25">
      <c r="A427" s="5">
        <v>41850.21361111111</v>
      </c>
      <c r="B427" s="28">
        <v>274</v>
      </c>
      <c r="C427" s="28" t="str">
        <f t="shared" si="24"/>
        <v>Mercredi</v>
      </c>
      <c r="D427" s="28" t="str">
        <f t="shared" si="25"/>
        <v>30/07</v>
      </c>
      <c r="E427" s="29">
        <f t="shared" si="26"/>
        <v>0.21361111111036735</v>
      </c>
      <c r="F427" s="30">
        <f t="shared" si="27"/>
        <v>3.1712962962962958E-3</v>
      </c>
      <c r="G427" s="31">
        <f>IF(OR(FLOOR(HOUR(E427)*60+MINUTE(E427),INFOS!$B$2)/60&lt;INFOS!$B$5,AND(INFOS!$C$5&gt;0,FLOOR(HOUR(E427)*60+MINUTE(E427),INFOS!$B$2)/60&gt;=INFOS!$C$5)),"",TIME(,FLOOR(HOUR(E427)*60+MINUTE(E427),INFOS!$B$2),))</f>
        <v>0.16666666666666666</v>
      </c>
      <c r="H427" s="31" t="str">
        <f>IF(ISNA(MATCH(INT(A427),Calcul!$I$3:$I$15,0)),INDEX(INFOS!$B$7:$B$14,WEEKDAY(A427,2)),INFOS!$B$14)</f>
        <v>Jours Ouvrés</v>
      </c>
      <c r="I427" s="28" t="str">
        <f>IF(ROW(A426)&lt;=COUNTA(Sens1!A:A)-6,INFOS!$H$2&amp;" vers "&amp;INFOS!$I$2,INFOS!$H$3&amp;" vers "&amp;INFOS!$I$3)</f>
        <v>A10 vers Rue G. Eiffel</v>
      </c>
    </row>
    <row r="428" spans="1:9" x14ac:dyDescent="0.25">
      <c r="A428" s="5">
        <v>41850.217152777775</v>
      </c>
      <c r="B428" s="28">
        <v>270</v>
      </c>
      <c r="C428" s="28" t="str">
        <f t="shared" si="24"/>
        <v>Mercredi</v>
      </c>
      <c r="D428" s="28" t="str">
        <f t="shared" si="25"/>
        <v>30/07</v>
      </c>
      <c r="E428" s="29">
        <f t="shared" si="26"/>
        <v>0.21715277777548181</v>
      </c>
      <c r="F428" s="30">
        <f t="shared" si="27"/>
        <v>3.1249999999999997E-3</v>
      </c>
      <c r="G428" s="31">
        <f>IF(OR(FLOOR(HOUR(E428)*60+MINUTE(E428),INFOS!$B$2)/60&lt;INFOS!$B$5,AND(INFOS!$C$5&gt;0,FLOOR(HOUR(E428)*60+MINUTE(E428),INFOS!$B$2)/60&gt;=INFOS!$C$5)),"",TIME(,FLOOR(HOUR(E428)*60+MINUTE(E428),INFOS!$B$2),))</f>
        <v>0.16666666666666666</v>
      </c>
      <c r="H428" s="31" t="str">
        <f>IF(ISNA(MATCH(INT(A428),Calcul!$I$3:$I$15,0)),INDEX(INFOS!$B$7:$B$14,WEEKDAY(A428,2)),INFOS!$B$14)</f>
        <v>Jours Ouvrés</v>
      </c>
      <c r="I428" s="28" t="str">
        <f>IF(ROW(A427)&lt;=COUNTA(Sens1!A:A)-6,INFOS!$H$2&amp;" vers "&amp;INFOS!$I$2,INFOS!$H$3&amp;" vers "&amp;INFOS!$I$3)</f>
        <v>A10 vers Rue G. Eiffel</v>
      </c>
    </row>
    <row r="429" spans="1:9" x14ac:dyDescent="0.25">
      <c r="A429" s="5">
        <v>41850.220983796295</v>
      </c>
      <c r="B429" s="28">
        <v>270</v>
      </c>
      <c r="C429" s="28" t="str">
        <f t="shared" si="24"/>
        <v>Mercredi</v>
      </c>
      <c r="D429" s="28" t="str">
        <f t="shared" si="25"/>
        <v>30/07</v>
      </c>
      <c r="E429" s="29">
        <f t="shared" si="26"/>
        <v>0.22098379629460396</v>
      </c>
      <c r="F429" s="30">
        <f t="shared" si="27"/>
        <v>3.1249999999999997E-3</v>
      </c>
      <c r="G429" s="31">
        <f>IF(OR(FLOOR(HOUR(E429)*60+MINUTE(E429),INFOS!$B$2)/60&lt;INFOS!$B$5,AND(INFOS!$C$5&gt;0,FLOOR(HOUR(E429)*60+MINUTE(E429),INFOS!$B$2)/60&gt;=INFOS!$C$5)),"",TIME(,FLOOR(HOUR(E429)*60+MINUTE(E429),INFOS!$B$2),))</f>
        <v>0.16666666666666666</v>
      </c>
      <c r="H429" s="31" t="str">
        <f>IF(ISNA(MATCH(INT(A429),Calcul!$I$3:$I$15,0)),INDEX(INFOS!$B$7:$B$14,WEEKDAY(A429,2)),INFOS!$B$14)</f>
        <v>Jours Ouvrés</v>
      </c>
      <c r="I429" s="28" t="str">
        <f>IF(ROW(A428)&lt;=COUNTA(Sens1!A:A)-6,INFOS!$H$2&amp;" vers "&amp;INFOS!$I$2,INFOS!$H$3&amp;" vers "&amp;INFOS!$I$3)</f>
        <v>A10 vers Rue G. Eiffel</v>
      </c>
    </row>
    <row r="430" spans="1:9" x14ac:dyDescent="0.25">
      <c r="A430" s="5">
        <v>41850.22452546296</v>
      </c>
      <c r="B430" s="28">
        <v>253</v>
      </c>
      <c r="C430" s="28" t="str">
        <f t="shared" si="24"/>
        <v>Mercredi</v>
      </c>
      <c r="D430" s="28" t="str">
        <f t="shared" si="25"/>
        <v>30/07</v>
      </c>
      <c r="E430" s="29">
        <f t="shared" si="26"/>
        <v>0.22452546295971842</v>
      </c>
      <c r="F430" s="30">
        <f t="shared" si="27"/>
        <v>2.9282407407407412E-3</v>
      </c>
      <c r="G430" s="31">
        <f>IF(OR(FLOOR(HOUR(E430)*60+MINUTE(E430),INFOS!$B$2)/60&lt;INFOS!$B$5,AND(INFOS!$C$5&gt;0,FLOOR(HOUR(E430)*60+MINUTE(E430),INFOS!$B$2)/60&gt;=INFOS!$C$5)),"",TIME(,FLOOR(HOUR(E430)*60+MINUTE(E430),INFOS!$B$2),))</f>
        <v>0.16666666666666666</v>
      </c>
      <c r="H430" s="31" t="str">
        <f>IF(ISNA(MATCH(INT(A430),Calcul!$I$3:$I$15,0)),INDEX(INFOS!$B$7:$B$14,WEEKDAY(A430,2)),INFOS!$B$14)</f>
        <v>Jours Ouvrés</v>
      </c>
      <c r="I430" s="28" t="str">
        <f>IF(ROW(A429)&lt;=COUNTA(Sens1!A:A)-6,INFOS!$H$2&amp;" vers "&amp;INFOS!$I$2,INFOS!$H$3&amp;" vers "&amp;INFOS!$I$3)</f>
        <v>A10 vers Rue G. Eiffel</v>
      </c>
    </row>
    <row r="431" spans="1:9" x14ac:dyDescent="0.25">
      <c r="A431" s="5">
        <v>41850.228032407409</v>
      </c>
      <c r="B431" s="28">
        <v>253</v>
      </c>
      <c r="C431" s="28" t="str">
        <f t="shared" si="24"/>
        <v>Mercredi</v>
      </c>
      <c r="D431" s="28" t="str">
        <f t="shared" si="25"/>
        <v>30/07</v>
      </c>
      <c r="E431" s="29">
        <f t="shared" si="26"/>
        <v>0.22803240740904585</v>
      </c>
      <c r="F431" s="30">
        <f t="shared" si="27"/>
        <v>2.9282407407407412E-3</v>
      </c>
      <c r="G431" s="31">
        <f>IF(OR(FLOOR(HOUR(E431)*60+MINUTE(E431),INFOS!$B$2)/60&lt;INFOS!$B$5,AND(INFOS!$C$5&gt;0,FLOOR(HOUR(E431)*60+MINUTE(E431),INFOS!$B$2)/60&gt;=INFOS!$C$5)),"",TIME(,FLOOR(HOUR(E431)*60+MINUTE(E431),INFOS!$B$2),))</f>
        <v>0.16666666666666666</v>
      </c>
      <c r="H431" s="31" t="str">
        <f>IF(ISNA(MATCH(INT(A431),Calcul!$I$3:$I$15,0)),INDEX(INFOS!$B$7:$B$14,WEEKDAY(A431,2)),INFOS!$B$14)</f>
        <v>Jours Ouvrés</v>
      </c>
      <c r="I431" s="28" t="str">
        <f>IF(ROW(A430)&lt;=COUNTA(Sens1!A:A)-6,INFOS!$H$2&amp;" vers "&amp;INFOS!$I$2,INFOS!$H$3&amp;" vers "&amp;INFOS!$I$3)</f>
        <v>A10 vers Rue G. Eiffel</v>
      </c>
    </row>
    <row r="432" spans="1:9" x14ac:dyDescent="0.25">
      <c r="A432" s="5">
        <v>41850.231631944444</v>
      </c>
      <c r="B432" s="28">
        <v>253</v>
      </c>
      <c r="C432" s="28" t="str">
        <f t="shared" si="24"/>
        <v>Mercredi</v>
      </c>
      <c r="D432" s="28" t="str">
        <f t="shared" si="25"/>
        <v>30/07</v>
      </c>
      <c r="E432" s="29">
        <f t="shared" si="26"/>
        <v>0.23163194444350665</v>
      </c>
      <c r="F432" s="30">
        <f t="shared" si="27"/>
        <v>2.9282407407407412E-3</v>
      </c>
      <c r="G432" s="31">
        <f>IF(OR(FLOOR(HOUR(E432)*60+MINUTE(E432),INFOS!$B$2)/60&lt;INFOS!$B$5,AND(INFOS!$C$5&gt;0,FLOOR(HOUR(E432)*60+MINUTE(E432),INFOS!$B$2)/60&gt;=INFOS!$C$5)),"",TIME(,FLOOR(HOUR(E432)*60+MINUTE(E432),INFOS!$B$2),))</f>
        <v>0.16666666666666666</v>
      </c>
      <c r="H432" s="31" t="str">
        <f>IF(ISNA(MATCH(INT(A432),Calcul!$I$3:$I$15,0)),INDEX(INFOS!$B$7:$B$14,WEEKDAY(A432,2)),INFOS!$B$14)</f>
        <v>Jours Ouvrés</v>
      </c>
      <c r="I432" s="28" t="str">
        <f>IF(ROW(A431)&lt;=COUNTA(Sens1!A:A)-6,INFOS!$H$2&amp;" vers "&amp;INFOS!$I$2,INFOS!$H$3&amp;" vers "&amp;INFOS!$I$3)</f>
        <v>A10 vers Rue G. Eiffel</v>
      </c>
    </row>
    <row r="433" spans="1:9" x14ac:dyDescent="0.25">
      <c r="A433" s="5">
        <v>41850.235162037039</v>
      </c>
      <c r="B433" s="28">
        <v>280</v>
      </c>
      <c r="C433" s="28" t="str">
        <f t="shared" si="24"/>
        <v>Mercredi</v>
      </c>
      <c r="D433" s="28" t="str">
        <f t="shared" si="25"/>
        <v>30/07</v>
      </c>
      <c r="E433" s="29">
        <f t="shared" si="26"/>
        <v>0.23516203703911742</v>
      </c>
      <c r="F433" s="30">
        <f t="shared" si="27"/>
        <v>3.2407407407407406E-3</v>
      </c>
      <c r="G433" s="31">
        <f>IF(OR(FLOOR(HOUR(E433)*60+MINUTE(E433),INFOS!$B$2)/60&lt;INFOS!$B$5,AND(INFOS!$C$5&gt;0,FLOOR(HOUR(E433)*60+MINUTE(E433),INFOS!$B$2)/60&gt;=INFOS!$C$5)),"",TIME(,FLOOR(HOUR(E433)*60+MINUTE(E433),INFOS!$B$2),))</f>
        <v>0.16666666666666666</v>
      </c>
      <c r="H433" s="31" t="str">
        <f>IF(ISNA(MATCH(INT(A433),Calcul!$I$3:$I$15,0)),INDEX(INFOS!$B$7:$B$14,WEEKDAY(A433,2)),INFOS!$B$14)</f>
        <v>Jours Ouvrés</v>
      </c>
      <c r="I433" s="28" t="str">
        <f>IF(ROW(A432)&lt;=COUNTA(Sens1!A:A)-6,INFOS!$H$2&amp;" vers "&amp;INFOS!$I$2,INFOS!$H$3&amp;" vers "&amp;INFOS!$I$3)</f>
        <v>A10 vers Rue G. Eiffel</v>
      </c>
    </row>
    <row r="434" spans="1:9" x14ac:dyDescent="0.25">
      <c r="A434" s="5">
        <v>41850.238726851851</v>
      </c>
      <c r="B434" s="28">
        <v>279</v>
      </c>
      <c r="C434" s="28" t="str">
        <f t="shared" si="24"/>
        <v>Mercredi</v>
      </c>
      <c r="D434" s="28" t="str">
        <f t="shared" si="25"/>
        <v>30/07</v>
      </c>
      <c r="E434" s="29">
        <f t="shared" si="26"/>
        <v>0.23872685185051523</v>
      </c>
      <c r="F434" s="30">
        <f t="shared" si="27"/>
        <v>3.2291666666666666E-3</v>
      </c>
      <c r="G434" s="31">
        <f>IF(OR(FLOOR(HOUR(E434)*60+MINUTE(E434),INFOS!$B$2)/60&lt;INFOS!$B$5,AND(INFOS!$C$5&gt;0,FLOOR(HOUR(E434)*60+MINUTE(E434),INFOS!$B$2)/60&gt;=INFOS!$C$5)),"",TIME(,FLOOR(HOUR(E434)*60+MINUTE(E434),INFOS!$B$2),))</f>
        <v>0.16666666666666666</v>
      </c>
      <c r="H434" s="31" t="str">
        <f>IF(ISNA(MATCH(INT(A434),Calcul!$I$3:$I$15,0)),INDEX(INFOS!$B$7:$B$14,WEEKDAY(A434,2)),INFOS!$B$14)</f>
        <v>Jours Ouvrés</v>
      </c>
      <c r="I434" s="28" t="str">
        <f>IF(ROW(A433)&lt;=COUNTA(Sens1!A:A)-6,INFOS!$H$2&amp;" vers "&amp;INFOS!$I$2,INFOS!$H$3&amp;" vers "&amp;INFOS!$I$3)</f>
        <v>A10 vers Rue G. Eiffel</v>
      </c>
    </row>
    <row r="435" spans="1:9" x14ac:dyDescent="0.25">
      <c r="A435" s="5">
        <v>41850.242268518516</v>
      </c>
      <c r="B435" s="28">
        <v>261</v>
      </c>
      <c r="C435" s="28" t="str">
        <f t="shared" si="24"/>
        <v>Mercredi</v>
      </c>
      <c r="D435" s="28" t="str">
        <f t="shared" si="25"/>
        <v>30/07</v>
      </c>
      <c r="E435" s="29">
        <f t="shared" si="26"/>
        <v>0.24226851851562969</v>
      </c>
      <c r="F435" s="30">
        <f t="shared" si="27"/>
        <v>3.0208333333333333E-3</v>
      </c>
      <c r="G435" s="31">
        <f>IF(OR(FLOOR(HOUR(E435)*60+MINUTE(E435),INFOS!$B$2)/60&lt;INFOS!$B$5,AND(INFOS!$C$5&gt;0,FLOOR(HOUR(E435)*60+MINUTE(E435),INFOS!$B$2)/60&gt;=INFOS!$C$5)),"",TIME(,FLOOR(HOUR(E435)*60+MINUTE(E435),INFOS!$B$2),))</f>
        <v>0.16666666666666666</v>
      </c>
      <c r="H435" s="31" t="str">
        <f>IF(ISNA(MATCH(INT(A435),Calcul!$I$3:$I$15,0)),INDEX(INFOS!$B$7:$B$14,WEEKDAY(A435,2)),INFOS!$B$14)</f>
        <v>Jours Ouvrés</v>
      </c>
      <c r="I435" s="28" t="str">
        <f>IF(ROW(A434)&lt;=COUNTA(Sens1!A:A)-6,INFOS!$H$2&amp;" vers "&amp;INFOS!$I$2,INFOS!$H$3&amp;" vers "&amp;INFOS!$I$3)</f>
        <v>A10 vers Rue G. Eiffel</v>
      </c>
    </row>
    <row r="436" spans="1:9" x14ac:dyDescent="0.25">
      <c r="A436" s="5">
        <v>41850.245856481481</v>
      </c>
      <c r="B436" s="28">
        <v>317</v>
      </c>
      <c r="C436" s="28" t="str">
        <f t="shared" si="24"/>
        <v>Mercredi</v>
      </c>
      <c r="D436" s="28" t="str">
        <f t="shared" si="25"/>
        <v>30/07</v>
      </c>
      <c r="E436" s="29">
        <f t="shared" si="26"/>
        <v>0.24585648148058681</v>
      </c>
      <c r="F436" s="30">
        <f t="shared" si="27"/>
        <v>3.6689814814814814E-3</v>
      </c>
      <c r="G436" s="31">
        <f>IF(OR(FLOOR(HOUR(E436)*60+MINUTE(E436),INFOS!$B$2)/60&lt;INFOS!$B$5,AND(INFOS!$C$5&gt;0,FLOOR(HOUR(E436)*60+MINUTE(E436),INFOS!$B$2)/60&gt;=INFOS!$C$5)),"",TIME(,FLOOR(HOUR(E436)*60+MINUTE(E436),INFOS!$B$2),))</f>
        <v>0.16666666666666666</v>
      </c>
      <c r="H436" s="31" t="str">
        <f>IF(ISNA(MATCH(INT(A436),Calcul!$I$3:$I$15,0)),INDEX(INFOS!$B$7:$B$14,WEEKDAY(A436,2)),INFOS!$B$14)</f>
        <v>Jours Ouvrés</v>
      </c>
      <c r="I436" s="28" t="str">
        <f>IF(ROW(A435)&lt;=COUNTA(Sens1!A:A)-6,INFOS!$H$2&amp;" vers "&amp;INFOS!$I$2,INFOS!$H$3&amp;" vers "&amp;INFOS!$I$3)</f>
        <v>A10 vers Rue G. Eiffel</v>
      </c>
    </row>
    <row r="437" spans="1:9" x14ac:dyDescent="0.25">
      <c r="A437" s="5">
        <v>41850.249502314815</v>
      </c>
      <c r="B437" s="28">
        <v>317</v>
      </c>
      <c r="C437" s="28" t="str">
        <f t="shared" si="24"/>
        <v>Mercredi</v>
      </c>
      <c r="D437" s="28" t="str">
        <f t="shared" si="25"/>
        <v>30/07</v>
      </c>
      <c r="E437" s="29">
        <f t="shared" si="26"/>
        <v>0.24950231481489027</v>
      </c>
      <c r="F437" s="30">
        <f t="shared" si="27"/>
        <v>3.6689814814814814E-3</v>
      </c>
      <c r="G437" s="31">
        <f>IF(OR(FLOOR(HOUR(E437)*60+MINUTE(E437),INFOS!$B$2)/60&lt;INFOS!$B$5,AND(INFOS!$C$5&gt;0,FLOOR(HOUR(E437)*60+MINUTE(E437),INFOS!$B$2)/60&gt;=INFOS!$C$5)),"",TIME(,FLOOR(HOUR(E437)*60+MINUTE(E437),INFOS!$B$2),))</f>
        <v>0.16666666666666666</v>
      </c>
      <c r="H437" s="31" t="str">
        <f>IF(ISNA(MATCH(INT(A437),Calcul!$I$3:$I$15,0)),INDEX(INFOS!$B$7:$B$14,WEEKDAY(A437,2)),INFOS!$B$14)</f>
        <v>Jours Ouvrés</v>
      </c>
      <c r="I437" s="28" t="str">
        <f>IF(ROW(A436)&lt;=COUNTA(Sens1!A:A)-6,INFOS!$H$2&amp;" vers "&amp;INFOS!$I$2,INFOS!$H$3&amp;" vers "&amp;INFOS!$I$3)</f>
        <v>A10 vers Rue G. Eiffel</v>
      </c>
    </row>
    <row r="438" spans="1:9" x14ac:dyDescent="0.25">
      <c r="A438" s="5">
        <v>41850.253055555557</v>
      </c>
      <c r="B438" s="28">
        <v>317</v>
      </c>
      <c r="C438" s="28" t="str">
        <f t="shared" si="24"/>
        <v>Mercredi</v>
      </c>
      <c r="D438" s="28" t="str">
        <f t="shared" si="25"/>
        <v>30/07</v>
      </c>
      <c r="E438" s="29">
        <f t="shared" si="26"/>
        <v>0.25305555555678438</v>
      </c>
      <c r="F438" s="30">
        <f t="shared" si="27"/>
        <v>3.6689814814814814E-3</v>
      </c>
      <c r="G438" s="31">
        <f>IF(OR(FLOOR(HOUR(E438)*60+MINUTE(E438),INFOS!$B$2)/60&lt;INFOS!$B$5,AND(INFOS!$C$5&gt;0,FLOOR(HOUR(E438)*60+MINUTE(E438),INFOS!$B$2)/60&gt;=INFOS!$C$5)),"",TIME(,FLOOR(HOUR(E438)*60+MINUTE(E438),INFOS!$B$2),))</f>
        <v>0.25</v>
      </c>
      <c r="H438" s="31" t="str">
        <f>IF(ISNA(MATCH(INT(A438),Calcul!$I$3:$I$15,0)),INDEX(INFOS!$B$7:$B$14,WEEKDAY(A438,2)),INFOS!$B$14)</f>
        <v>Jours Ouvrés</v>
      </c>
      <c r="I438" s="28" t="str">
        <f>IF(ROW(A437)&lt;=COUNTA(Sens1!A:A)-6,INFOS!$H$2&amp;" vers "&amp;INFOS!$I$2,INFOS!$H$3&amp;" vers "&amp;INFOS!$I$3)</f>
        <v>A10 vers Rue G. Eiffel</v>
      </c>
    </row>
    <row r="439" spans="1:9" x14ac:dyDescent="0.25">
      <c r="A439" s="5">
        <v>41850.256562499999</v>
      </c>
      <c r="B439" s="28">
        <v>255</v>
      </c>
      <c r="C439" s="28" t="str">
        <f t="shared" si="24"/>
        <v>Mercredi</v>
      </c>
      <c r="D439" s="28" t="str">
        <f t="shared" si="25"/>
        <v>30/07</v>
      </c>
      <c r="E439" s="29">
        <f t="shared" si="26"/>
        <v>0.25656249999883585</v>
      </c>
      <c r="F439" s="30">
        <f t="shared" si="27"/>
        <v>2.9513888888888888E-3</v>
      </c>
      <c r="G439" s="31">
        <f>IF(OR(FLOOR(HOUR(E439)*60+MINUTE(E439),INFOS!$B$2)/60&lt;INFOS!$B$5,AND(INFOS!$C$5&gt;0,FLOOR(HOUR(E439)*60+MINUTE(E439),INFOS!$B$2)/60&gt;=INFOS!$C$5)),"",TIME(,FLOOR(HOUR(E439)*60+MINUTE(E439),INFOS!$B$2),))</f>
        <v>0.25</v>
      </c>
      <c r="H439" s="31" t="str">
        <f>IF(ISNA(MATCH(INT(A439),Calcul!$I$3:$I$15,0)),INDEX(INFOS!$B$7:$B$14,WEEKDAY(A439,2)),INFOS!$B$14)</f>
        <v>Jours Ouvrés</v>
      </c>
      <c r="I439" s="28" t="str">
        <f>IF(ROW(A438)&lt;=COUNTA(Sens1!A:A)-6,INFOS!$H$2&amp;" vers "&amp;INFOS!$I$2,INFOS!$H$3&amp;" vers "&amp;INFOS!$I$3)</f>
        <v>A10 vers Rue G. Eiffel</v>
      </c>
    </row>
    <row r="440" spans="1:9" x14ac:dyDescent="0.25">
      <c r="A440" s="5">
        <v>41850.260138888887</v>
      </c>
      <c r="B440" s="28">
        <v>268</v>
      </c>
      <c r="C440" s="28" t="str">
        <f t="shared" si="24"/>
        <v>Mercredi</v>
      </c>
      <c r="D440" s="28" t="str">
        <f t="shared" si="25"/>
        <v>30/07</v>
      </c>
      <c r="E440" s="29">
        <f t="shared" si="26"/>
        <v>0.26013888888701331</v>
      </c>
      <c r="F440" s="30">
        <f t="shared" si="27"/>
        <v>3.1018518518518522E-3</v>
      </c>
      <c r="G440" s="31">
        <f>IF(OR(FLOOR(HOUR(E440)*60+MINUTE(E440),INFOS!$B$2)/60&lt;INFOS!$B$5,AND(INFOS!$C$5&gt;0,FLOOR(HOUR(E440)*60+MINUTE(E440),INFOS!$B$2)/60&gt;=INFOS!$C$5)),"",TIME(,FLOOR(HOUR(E440)*60+MINUTE(E440),INFOS!$B$2),))</f>
        <v>0.25</v>
      </c>
      <c r="H440" s="31" t="str">
        <f>IF(ISNA(MATCH(INT(A440),Calcul!$I$3:$I$15,0)),INDEX(INFOS!$B$7:$B$14,WEEKDAY(A440,2)),INFOS!$B$14)</f>
        <v>Jours Ouvrés</v>
      </c>
      <c r="I440" s="28" t="str">
        <f>IF(ROW(A439)&lt;=COUNTA(Sens1!A:A)-6,INFOS!$H$2&amp;" vers "&amp;INFOS!$I$2,INFOS!$H$3&amp;" vers "&amp;INFOS!$I$3)</f>
        <v>A10 vers Rue G. Eiffel</v>
      </c>
    </row>
    <row r="441" spans="1:9" x14ac:dyDescent="0.25">
      <c r="A441" s="5">
        <v>41850.263761574075</v>
      </c>
      <c r="B441" s="28">
        <v>319</v>
      </c>
      <c r="C441" s="28" t="str">
        <f t="shared" si="24"/>
        <v>Mercredi</v>
      </c>
      <c r="D441" s="28" t="str">
        <f t="shared" si="25"/>
        <v>30/07</v>
      </c>
      <c r="E441" s="29">
        <f t="shared" si="26"/>
        <v>0.26376157407503342</v>
      </c>
      <c r="F441" s="30">
        <f t="shared" si="27"/>
        <v>3.6921296296296298E-3</v>
      </c>
      <c r="G441" s="31">
        <f>IF(OR(FLOOR(HOUR(E441)*60+MINUTE(E441),INFOS!$B$2)/60&lt;INFOS!$B$5,AND(INFOS!$C$5&gt;0,FLOOR(HOUR(E441)*60+MINUTE(E441),INFOS!$B$2)/60&gt;=INFOS!$C$5)),"",TIME(,FLOOR(HOUR(E441)*60+MINUTE(E441),INFOS!$B$2),))</f>
        <v>0.25</v>
      </c>
      <c r="H441" s="31" t="str">
        <f>IF(ISNA(MATCH(INT(A441),Calcul!$I$3:$I$15,0)),INDEX(INFOS!$B$7:$B$14,WEEKDAY(A441,2)),INFOS!$B$14)</f>
        <v>Jours Ouvrés</v>
      </c>
      <c r="I441" s="28" t="str">
        <f>IF(ROW(A440)&lt;=COUNTA(Sens1!A:A)-6,INFOS!$H$2&amp;" vers "&amp;INFOS!$I$2,INFOS!$H$3&amp;" vers "&amp;INFOS!$I$3)</f>
        <v>A10 vers Rue G. Eiffel</v>
      </c>
    </row>
    <row r="442" spans="1:9" x14ac:dyDescent="0.25">
      <c r="A442" s="5">
        <v>41850.267291666663</v>
      </c>
      <c r="B442" s="28">
        <v>319</v>
      </c>
      <c r="C442" s="28" t="str">
        <f t="shared" si="24"/>
        <v>Mercredi</v>
      </c>
      <c r="D442" s="28" t="str">
        <f t="shared" si="25"/>
        <v>30/07</v>
      </c>
      <c r="E442" s="29">
        <f t="shared" si="26"/>
        <v>0.26729166666336823</v>
      </c>
      <c r="F442" s="30">
        <f t="shared" si="27"/>
        <v>3.6921296296296298E-3</v>
      </c>
      <c r="G442" s="31">
        <f>IF(OR(FLOOR(HOUR(E442)*60+MINUTE(E442),INFOS!$B$2)/60&lt;INFOS!$B$5,AND(INFOS!$C$5&gt;0,FLOOR(HOUR(E442)*60+MINUTE(E442),INFOS!$B$2)/60&gt;=INFOS!$C$5)),"",TIME(,FLOOR(HOUR(E442)*60+MINUTE(E442),INFOS!$B$2),))</f>
        <v>0.25</v>
      </c>
      <c r="H442" s="31" t="str">
        <f>IF(ISNA(MATCH(INT(A442),Calcul!$I$3:$I$15,0)),INDEX(INFOS!$B$7:$B$14,WEEKDAY(A442,2)),INFOS!$B$14)</f>
        <v>Jours Ouvrés</v>
      </c>
      <c r="I442" s="28" t="str">
        <f>IF(ROW(A441)&lt;=COUNTA(Sens1!A:A)-6,INFOS!$H$2&amp;" vers "&amp;INFOS!$I$2,INFOS!$H$3&amp;" vers "&amp;INFOS!$I$3)</f>
        <v>A10 vers Rue G. Eiffel</v>
      </c>
    </row>
    <row r="443" spans="1:9" x14ac:dyDescent="0.25">
      <c r="A443" s="5">
        <v>41850.270879629628</v>
      </c>
      <c r="B443" s="28">
        <v>317</v>
      </c>
      <c r="C443" s="28" t="str">
        <f t="shared" si="24"/>
        <v>Mercredi</v>
      </c>
      <c r="D443" s="28" t="str">
        <f t="shared" si="25"/>
        <v>30/07</v>
      </c>
      <c r="E443" s="29">
        <f t="shared" si="26"/>
        <v>0.27087962962832535</v>
      </c>
      <c r="F443" s="30">
        <f t="shared" si="27"/>
        <v>3.6689814814814814E-3</v>
      </c>
      <c r="G443" s="31">
        <f>IF(OR(FLOOR(HOUR(E443)*60+MINUTE(E443),INFOS!$B$2)/60&lt;INFOS!$B$5,AND(INFOS!$C$5&gt;0,FLOOR(HOUR(E443)*60+MINUTE(E443),INFOS!$B$2)/60&gt;=INFOS!$C$5)),"",TIME(,FLOOR(HOUR(E443)*60+MINUTE(E443),INFOS!$B$2),))</f>
        <v>0.25</v>
      </c>
      <c r="H443" s="31" t="str">
        <f>IF(ISNA(MATCH(INT(A443),Calcul!$I$3:$I$15,0)),INDEX(INFOS!$B$7:$B$14,WEEKDAY(A443,2)),INFOS!$B$14)</f>
        <v>Jours Ouvrés</v>
      </c>
      <c r="I443" s="28" t="str">
        <f>IF(ROW(A442)&lt;=COUNTA(Sens1!A:A)-6,INFOS!$H$2&amp;" vers "&amp;INFOS!$I$2,INFOS!$H$3&amp;" vers "&amp;INFOS!$I$3)</f>
        <v>A10 vers Rue G. Eiffel</v>
      </c>
    </row>
    <row r="444" spans="1:9" x14ac:dyDescent="0.25">
      <c r="A444" s="5">
        <v>41850.274409722224</v>
      </c>
      <c r="B444" s="28">
        <v>268</v>
      </c>
      <c r="C444" s="28" t="str">
        <f t="shared" si="24"/>
        <v>Mercredi</v>
      </c>
      <c r="D444" s="28" t="str">
        <f t="shared" si="25"/>
        <v>30/07</v>
      </c>
      <c r="E444" s="29">
        <f t="shared" si="26"/>
        <v>0.27440972222393611</v>
      </c>
      <c r="F444" s="30">
        <f t="shared" si="27"/>
        <v>3.1018518518518522E-3</v>
      </c>
      <c r="G444" s="31">
        <f>IF(OR(FLOOR(HOUR(E444)*60+MINUTE(E444),INFOS!$B$2)/60&lt;INFOS!$B$5,AND(INFOS!$C$5&gt;0,FLOOR(HOUR(E444)*60+MINUTE(E444),INFOS!$B$2)/60&gt;=INFOS!$C$5)),"",TIME(,FLOOR(HOUR(E444)*60+MINUTE(E444),INFOS!$B$2),))</f>
        <v>0.25</v>
      </c>
      <c r="H444" s="31" t="str">
        <f>IF(ISNA(MATCH(INT(A444),Calcul!$I$3:$I$15,0)),INDEX(INFOS!$B$7:$B$14,WEEKDAY(A444,2)),INFOS!$B$14)</f>
        <v>Jours Ouvrés</v>
      </c>
      <c r="I444" s="28" t="str">
        <f>IF(ROW(A443)&lt;=COUNTA(Sens1!A:A)-6,INFOS!$H$2&amp;" vers "&amp;INFOS!$I$2,INFOS!$H$3&amp;" vers "&amp;INFOS!$I$3)</f>
        <v>A10 vers Rue G. Eiffel</v>
      </c>
    </row>
    <row r="445" spans="1:9" x14ac:dyDescent="0.25">
      <c r="A445" s="5">
        <v>41850.277951388889</v>
      </c>
      <c r="B445" s="28">
        <v>268</v>
      </c>
      <c r="C445" s="28" t="str">
        <f t="shared" si="24"/>
        <v>Mercredi</v>
      </c>
      <c r="D445" s="28" t="str">
        <f t="shared" si="25"/>
        <v>30/07</v>
      </c>
      <c r="E445" s="29">
        <f t="shared" si="26"/>
        <v>0.27795138888905058</v>
      </c>
      <c r="F445" s="30">
        <f t="shared" si="27"/>
        <v>3.1018518518518522E-3</v>
      </c>
      <c r="G445" s="31">
        <f>IF(OR(FLOOR(HOUR(E445)*60+MINUTE(E445),INFOS!$B$2)/60&lt;INFOS!$B$5,AND(INFOS!$C$5&gt;0,FLOOR(HOUR(E445)*60+MINUTE(E445),INFOS!$B$2)/60&gt;=INFOS!$C$5)),"",TIME(,FLOOR(HOUR(E445)*60+MINUTE(E445),INFOS!$B$2),))</f>
        <v>0.25</v>
      </c>
      <c r="H445" s="31" t="str">
        <f>IF(ISNA(MATCH(INT(A445),Calcul!$I$3:$I$15,0)),INDEX(INFOS!$B$7:$B$14,WEEKDAY(A445,2)),INFOS!$B$14)</f>
        <v>Jours Ouvrés</v>
      </c>
      <c r="I445" s="28" t="str">
        <f>IF(ROW(A444)&lt;=COUNTA(Sens1!A:A)-6,INFOS!$H$2&amp;" vers "&amp;INFOS!$I$2,INFOS!$H$3&amp;" vers "&amp;INFOS!$I$3)</f>
        <v>A10 vers Rue G. Eiffel</v>
      </c>
    </row>
    <row r="446" spans="1:9" x14ac:dyDescent="0.25">
      <c r="A446" s="5">
        <v>41850.281701388885</v>
      </c>
      <c r="B446" s="28">
        <v>268</v>
      </c>
      <c r="C446" s="28" t="str">
        <f t="shared" si="24"/>
        <v>Mercredi</v>
      </c>
      <c r="D446" s="28" t="str">
        <f t="shared" si="25"/>
        <v>30/07</v>
      </c>
      <c r="E446" s="29">
        <f t="shared" si="26"/>
        <v>0.28170138888526708</v>
      </c>
      <c r="F446" s="30">
        <f t="shared" si="27"/>
        <v>3.1018518518518522E-3</v>
      </c>
      <c r="G446" s="31">
        <f>IF(OR(FLOOR(HOUR(E446)*60+MINUTE(E446),INFOS!$B$2)/60&lt;INFOS!$B$5,AND(INFOS!$C$5&gt;0,FLOOR(HOUR(E446)*60+MINUTE(E446),INFOS!$B$2)/60&gt;=INFOS!$C$5)),"",TIME(,FLOOR(HOUR(E446)*60+MINUTE(E446),INFOS!$B$2),))</f>
        <v>0.25</v>
      </c>
      <c r="H446" s="31" t="str">
        <f>IF(ISNA(MATCH(INT(A446),Calcul!$I$3:$I$15,0)),INDEX(INFOS!$B$7:$B$14,WEEKDAY(A446,2)),INFOS!$B$14)</f>
        <v>Jours Ouvrés</v>
      </c>
      <c r="I446" s="28" t="str">
        <f>IF(ROW(A445)&lt;=COUNTA(Sens1!A:A)-6,INFOS!$H$2&amp;" vers "&amp;INFOS!$I$2,INFOS!$H$3&amp;" vers "&amp;INFOS!$I$3)</f>
        <v>A10 vers Rue G. Eiffel</v>
      </c>
    </row>
    <row r="447" spans="1:9" x14ac:dyDescent="0.25">
      <c r="A447" s="5">
        <v>41850.285381944443</v>
      </c>
      <c r="B447" s="28">
        <v>289</v>
      </c>
      <c r="C447" s="28" t="str">
        <f t="shared" si="24"/>
        <v>Mercredi</v>
      </c>
      <c r="D447" s="28" t="str">
        <f t="shared" si="25"/>
        <v>30/07</v>
      </c>
      <c r="E447" s="29">
        <f t="shared" si="26"/>
        <v>0.28538194444263354</v>
      </c>
      <c r="F447" s="30">
        <f t="shared" si="27"/>
        <v>3.3449074074074071E-3</v>
      </c>
      <c r="G447" s="31">
        <f>IF(OR(FLOOR(HOUR(E447)*60+MINUTE(E447),INFOS!$B$2)/60&lt;INFOS!$B$5,AND(INFOS!$C$5&gt;0,FLOOR(HOUR(E447)*60+MINUTE(E447),INFOS!$B$2)/60&gt;=INFOS!$C$5)),"",TIME(,FLOOR(HOUR(E447)*60+MINUTE(E447),INFOS!$B$2),))</f>
        <v>0.25</v>
      </c>
      <c r="H447" s="31" t="str">
        <f>IF(ISNA(MATCH(INT(A447),Calcul!$I$3:$I$15,0)),INDEX(INFOS!$B$7:$B$14,WEEKDAY(A447,2)),INFOS!$B$14)</f>
        <v>Jours Ouvrés</v>
      </c>
      <c r="I447" s="28" t="str">
        <f>IF(ROW(A446)&lt;=COUNTA(Sens1!A:A)-6,INFOS!$H$2&amp;" vers "&amp;INFOS!$I$2,INFOS!$H$3&amp;" vers "&amp;INFOS!$I$3)</f>
        <v>A10 vers Rue G. Eiffel</v>
      </c>
    </row>
    <row r="448" spans="1:9" x14ac:dyDescent="0.25">
      <c r="A448" s="5">
        <v>41850.2891087963</v>
      </c>
      <c r="B448" s="28">
        <v>289</v>
      </c>
      <c r="C448" s="28" t="str">
        <f t="shared" si="24"/>
        <v>Mercredi</v>
      </c>
      <c r="D448" s="28" t="str">
        <f t="shared" si="25"/>
        <v>30/07</v>
      </c>
      <c r="E448" s="29">
        <f t="shared" si="26"/>
        <v>0.28910879629984265</v>
      </c>
      <c r="F448" s="30">
        <f t="shared" si="27"/>
        <v>3.3449074074074071E-3</v>
      </c>
      <c r="G448" s="31">
        <f>IF(OR(FLOOR(HOUR(E448)*60+MINUTE(E448),INFOS!$B$2)/60&lt;INFOS!$B$5,AND(INFOS!$C$5&gt;0,FLOOR(HOUR(E448)*60+MINUTE(E448),INFOS!$B$2)/60&gt;=INFOS!$C$5)),"",TIME(,FLOOR(HOUR(E448)*60+MINUTE(E448),INFOS!$B$2),))</f>
        <v>0.25</v>
      </c>
      <c r="H448" s="31" t="str">
        <f>IF(ISNA(MATCH(INT(A448),Calcul!$I$3:$I$15,0)),INDEX(INFOS!$B$7:$B$14,WEEKDAY(A448,2)),INFOS!$B$14)</f>
        <v>Jours Ouvrés</v>
      </c>
      <c r="I448" s="28" t="str">
        <f>IF(ROW(A447)&lt;=COUNTA(Sens1!A:A)-6,INFOS!$H$2&amp;" vers "&amp;INFOS!$I$2,INFOS!$H$3&amp;" vers "&amp;INFOS!$I$3)</f>
        <v>A10 vers Rue G. Eiffel</v>
      </c>
    </row>
    <row r="449" spans="1:9" x14ac:dyDescent="0.25">
      <c r="A449" s="5">
        <v>41850.292708333334</v>
      </c>
      <c r="B449" s="28">
        <v>326</v>
      </c>
      <c r="C449" s="28" t="str">
        <f t="shared" si="24"/>
        <v>Mercredi</v>
      </c>
      <c r="D449" s="28" t="str">
        <f t="shared" si="25"/>
        <v>30/07</v>
      </c>
      <c r="E449" s="29">
        <f t="shared" si="26"/>
        <v>0.29270833333430346</v>
      </c>
      <c r="F449" s="30">
        <f t="shared" si="27"/>
        <v>3.7731481481481483E-3</v>
      </c>
      <c r="G449" s="31">
        <f>IF(OR(FLOOR(HOUR(E449)*60+MINUTE(E449),INFOS!$B$2)/60&lt;INFOS!$B$5,AND(INFOS!$C$5&gt;0,FLOOR(HOUR(E449)*60+MINUTE(E449),INFOS!$B$2)/60&gt;=INFOS!$C$5)),"",TIME(,FLOOR(HOUR(E449)*60+MINUTE(E449),INFOS!$B$2),))</f>
        <v>0.25</v>
      </c>
      <c r="H449" s="31" t="str">
        <f>IF(ISNA(MATCH(INT(A449),Calcul!$I$3:$I$15,0)),INDEX(INFOS!$B$7:$B$14,WEEKDAY(A449,2)),INFOS!$B$14)</f>
        <v>Jours Ouvrés</v>
      </c>
      <c r="I449" s="28" t="str">
        <f>IF(ROW(A448)&lt;=COUNTA(Sens1!A:A)-6,INFOS!$H$2&amp;" vers "&amp;INFOS!$I$2,INFOS!$H$3&amp;" vers "&amp;INFOS!$I$3)</f>
        <v>A10 vers Rue G. Eiffel</v>
      </c>
    </row>
    <row r="450" spans="1:9" x14ac:dyDescent="0.25">
      <c r="A450" s="5">
        <v>41850.29619212963</v>
      </c>
      <c r="B450" s="28">
        <v>341</v>
      </c>
      <c r="C450" s="28" t="str">
        <f t="shared" si="24"/>
        <v>Mercredi</v>
      </c>
      <c r="D450" s="28" t="str">
        <f t="shared" si="25"/>
        <v>30/07</v>
      </c>
      <c r="E450" s="29">
        <f t="shared" si="26"/>
        <v>0.29619212963007158</v>
      </c>
      <c r="F450" s="30">
        <f t="shared" si="27"/>
        <v>3.9467592592592592E-3</v>
      </c>
      <c r="G450" s="31">
        <f>IF(OR(FLOOR(HOUR(E450)*60+MINUTE(E450),INFOS!$B$2)/60&lt;INFOS!$B$5,AND(INFOS!$C$5&gt;0,FLOOR(HOUR(E450)*60+MINUTE(E450),INFOS!$B$2)/60&gt;=INFOS!$C$5)),"",TIME(,FLOOR(HOUR(E450)*60+MINUTE(E450),INFOS!$B$2),))</f>
        <v>0.25</v>
      </c>
      <c r="H450" s="31" t="str">
        <f>IF(ISNA(MATCH(INT(A450),Calcul!$I$3:$I$15,0)),INDEX(INFOS!$B$7:$B$14,WEEKDAY(A450,2)),INFOS!$B$14)</f>
        <v>Jours Ouvrés</v>
      </c>
      <c r="I450" s="28" t="str">
        <f>IF(ROW(A449)&lt;=COUNTA(Sens1!A:A)-6,INFOS!$H$2&amp;" vers "&amp;INFOS!$I$2,INFOS!$H$3&amp;" vers "&amp;INFOS!$I$3)</f>
        <v>A10 vers Rue G. Eiffel</v>
      </c>
    </row>
    <row r="451" spans="1:9" x14ac:dyDescent="0.25">
      <c r="A451" s="5">
        <v>41850.299780092595</v>
      </c>
      <c r="B451" s="28">
        <v>348</v>
      </c>
      <c r="C451" s="28" t="str">
        <f t="shared" ref="C451:C514" si="28">PROPER(TEXT(A451,"jjjj"))</f>
        <v>Mercredi</v>
      </c>
      <c r="D451" s="28" t="str">
        <f t="shared" ref="D451:D514" si="29">TEXT(A451,"jj""/""mm")</f>
        <v>30/07</v>
      </c>
      <c r="E451" s="29">
        <f t="shared" ref="E451:E514" si="30">IF(A451="","",A451-INT(A451))</f>
        <v>0.29978009259502869</v>
      </c>
      <c r="F451" s="30">
        <f t="shared" ref="F451:F514" si="31">TIME(,,B451)</f>
        <v>4.0277777777777777E-3</v>
      </c>
      <c r="G451" s="31">
        <f>IF(OR(FLOOR(HOUR(E451)*60+MINUTE(E451),INFOS!$B$2)/60&lt;INFOS!$B$5,AND(INFOS!$C$5&gt;0,FLOOR(HOUR(E451)*60+MINUTE(E451),INFOS!$B$2)/60&gt;=INFOS!$C$5)),"",TIME(,FLOOR(HOUR(E451)*60+MINUTE(E451),INFOS!$B$2),))</f>
        <v>0.25</v>
      </c>
      <c r="H451" s="31" t="str">
        <f>IF(ISNA(MATCH(INT(A451),Calcul!$I$3:$I$15,0)),INDEX(INFOS!$B$7:$B$14,WEEKDAY(A451,2)),INFOS!$B$14)</f>
        <v>Jours Ouvrés</v>
      </c>
      <c r="I451" s="28" t="str">
        <f>IF(ROW(A450)&lt;=COUNTA(Sens1!A:A)-6,INFOS!$H$2&amp;" vers "&amp;INFOS!$I$2,INFOS!$H$3&amp;" vers "&amp;INFOS!$I$3)</f>
        <v>A10 vers Rue G. Eiffel</v>
      </c>
    </row>
    <row r="452" spans="1:9" x14ac:dyDescent="0.25">
      <c r="A452" s="5">
        <v>41850.303333333337</v>
      </c>
      <c r="B452" s="28">
        <v>333</v>
      </c>
      <c r="C452" s="28" t="str">
        <f t="shared" si="28"/>
        <v>Mercredi</v>
      </c>
      <c r="D452" s="28" t="str">
        <f t="shared" si="29"/>
        <v>30/07</v>
      </c>
      <c r="E452" s="29">
        <f t="shared" si="30"/>
        <v>0.30333333333692281</v>
      </c>
      <c r="F452" s="30">
        <f t="shared" si="31"/>
        <v>3.8541666666666668E-3</v>
      </c>
      <c r="G452" s="31">
        <f>IF(OR(FLOOR(HOUR(E452)*60+MINUTE(E452),INFOS!$B$2)/60&lt;INFOS!$B$5,AND(INFOS!$C$5&gt;0,FLOOR(HOUR(E452)*60+MINUTE(E452),INFOS!$B$2)/60&gt;=INFOS!$C$5)),"",TIME(,FLOOR(HOUR(E452)*60+MINUTE(E452),INFOS!$B$2),))</f>
        <v>0.25</v>
      </c>
      <c r="H452" s="31" t="str">
        <f>IF(ISNA(MATCH(INT(A452),Calcul!$I$3:$I$15,0)),INDEX(INFOS!$B$7:$B$14,WEEKDAY(A452,2)),INFOS!$B$14)</f>
        <v>Jours Ouvrés</v>
      </c>
      <c r="I452" s="28" t="str">
        <f>IF(ROW(A451)&lt;=COUNTA(Sens1!A:A)-6,INFOS!$H$2&amp;" vers "&amp;INFOS!$I$2,INFOS!$H$3&amp;" vers "&amp;INFOS!$I$3)</f>
        <v>A10 vers Rue G. Eiffel</v>
      </c>
    </row>
    <row r="453" spans="1:9" x14ac:dyDescent="0.25">
      <c r="A453" s="5">
        <v>41850.307002314818</v>
      </c>
      <c r="B453" s="28">
        <v>348</v>
      </c>
      <c r="C453" s="28" t="str">
        <f t="shared" si="28"/>
        <v>Mercredi</v>
      </c>
      <c r="D453" s="28" t="str">
        <f t="shared" si="29"/>
        <v>30/07</v>
      </c>
      <c r="E453" s="29">
        <f t="shared" si="30"/>
        <v>0.30700231481750961</v>
      </c>
      <c r="F453" s="30">
        <f t="shared" si="31"/>
        <v>4.0277777777777777E-3</v>
      </c>
      <c r="G453" s="31">
        <f>IF(OR(FLOOR(HOUR(E453)*60+MINUTE(E453),INFOS!$B$2)/60&lt;INFOS!$B$5,AND(INFOS!$C$5&gt;0,FLOOR(HOUR(E453)*60+MINUTE(E453),INFOS!$B$2)/60&gt;=INFOS!$C$5)),"",TIME(,FLOOR(HOUR(E453)*60+MINUTE(E453),INFOS!$B$2),))</f>
        <v>0.25</v>
      </c>
      <c r="H453" s="31" t="str">
        <f>IF(ISNA(MATCH(INT(A453),Calcul!$I$3:$I$15,0)),INDEX(INFOS!$B$7:$B$14,WEEKDAY(A453,2)),INFOS!$B$14)</f>
        <v>Jours Ouvrés</v>
      </c>
      <c r="I453" s="28" t="str">
        <f>IF(ROW(A452)&lt;=COUNTA(Sens1!A:A)-6,INFOS!$H$2&amp;" vers "&amp;INFOS!$I$2,INFOS!$H$3&amp;" vers "&amp;INFOS!$I$3)</f>
        <v>A10 vers Rue G. Eiffel</v>
      </c>
    </row>
    <row r="454" spans="1:9" x14ac:dyDescent="0.25">
      <c r="A454" s="5">
        <v>41850.310694444444</v>
      </c>
      <c r="B454" s="28">
        <v>385</v>
      </c>
      <c r="C454" s="28" t="str">
        <f t="shared" si="28"/>
        <v>Mercredi</v>
      </c>
      <c r="D454" s="28" t="str">
        <f t="shared" si="29"/>
        <v>30/07</v>
      </c>
      <c r="E454" s="29">
        <f t="shared" si="30"/>
        <v>0.31069444444437977</v>
      </c>
      <c r="F454" s="30">
        <f t="shared" si="31"/>
        <v>4.4560185185185189E-3</v>
      </c>
      <c r="G454" s="31">
        <f>IF(OR(FLOOR(HOUR(E454)*60+MINUTE(E454),INFOS!$B$2)/60&lt;INFOS!$B$5,AND(INFOS!$C$5&gt;0,FLOOR(HOUR(E454)*60+MINUTE(E454),INFOS!$B$2)/60&gt;=INFOS!$C$5)),"",TIME(,FLOOR(HOUR(E454)*60+MINUTE(E454),INFOS!$B$2),))</f>
        <v>0.25</v>
      </c>
      <c r="H454" s="31" t="str">
        <f>IF(ISNA(MATCH(INT(A454),Calcul!$I$3:$I$15,0)),INDEX(INFOS!$B$7:$B$14,WEEKDAY(A454,2)),INFOS!$B$14)</f>
        <v>Jours Ouvrés</v>
      </c>
      <c r="I454" s="28" t="str">
        <f>IF(ROW(A453)&lt;=COUNTA(Sens1!A:A)-6,INFOS!$H$2&amp;" vers "&amp;INFOS!$I$2,INFOS!$H$3&amp;" vers "&amp;INFOS!$I$3)</f>
        <v>A10 vers Rue G. Eiffel</v>
      </c>
    </row>
    <row r="455" spans="1:9" x14ac:dyDescent="0.25">
      <c r="A455" s="5">
        <v>41850.314293981479</v>
      </c>
      <c r="B455" s="28">
        <v>364</v>
      </c>
      <c r="C455" s="28" t="str">
        <f t="shared" si="28"/>
        <v>Mercredi</v>
      </c>
      <c r="D455" s="28" t="str">
        <f t="shared" si="29"/>
        <v>30/07</v>
      </c>
      <c r="E455" s="29">
        <f t="shared" si="30"/>
        <v>0.31429398147884058</v>
      </c>
      <c r="F455" s="30">
        <f t="shared" si="31"/>
        <v>4.2129629629629626E-3</v>
      </c>
      <c r="G455" s="31">
        <f>IF(OR(FLOOR(HOUR(E455)*60+MINUTE(E455),INFOS!$B$2)/60&lt;INFOS!$B$5,AND(INFOS!$C$5&gt;0,FLOOR(HOUR(E455)*60+MINUTE(E455),INFOS!$B$2)/60&gt;=INFOS!$C$5)),"",TIME(,FLOOR(HOUR(E455)*60+MINUTE(E455),INFOS!$B$2),))</f>
        <v>0.25</v>
      </c>
      <c r="H455" s="31" t="str">
        <f>IF(ISNA(MATCH(INT(A455),Calcul!$I$3:$I$15,0)),INDEX(INFOS!$B$7:$B$14,WEEKDAY(A455,2)),INFOS!$B$14)</f>
        <v>Jours Ouvrés</v>
      </c>
      <c r="I455" s="28" t="str">
        <f>IF(ROW(A454)&lt;=COUNTA(Sens1!A:A)-6,INFOS!$H$2&amp;" vers "&amp;INFOS!$I$2,INFOS!$H$3&amp;" vers "&amp;INFOS!$I$3)</f>
        <v>A10 vers Rue G. Eiffel</v>
      </c>
    </row>
    <row r="456" spans="1:9" x14ac:dyDescent="0.25">
      <c r="A456" s="5">
        <v>41850.317789351851</v>
      </c>
      <c r="B456" s="28">
        <v>382</v>
      </c>
      <c r="C456" s="28" t="str">
        <f t="shared" si="28"/>
        <v>Mercredi</v>
      </c>
      <c r="D456" s="28" t="str">
        <f t="shared" si="29"/>
        <v>30/07</v>
      </c>
      <c r="E456" s="29">
        <f t="shared" si="30"/>
        <v>0.31778935185138835</v>
      </c>
      <c r="F456" s="30">
        <f t="shared" si="31"/>
        <v>4.4212962962962956E-3</v>
      </c>
      <c r="G456" s="31">
        <f>IF(OR(FLOOR(HOUR(E456)*60+MINUTE(E456),INFOS!$B$2)/60&lt;INFOS!$B$5,AND(INFOS!$C$5&gt;0,FLOOR(HOUR(E456)*60+MINUTE(E456),INFOS!$B$2)/60&gt;=INFOS!$C$5)),"",TIME(,FLOOR(HOUR(E456)*60+MINUTE(E456),INFOS!$B$2),))</f>
        <v>0.25</v>
      </c>
      <c r="H456" s="31" t="str">
        <f>IF(ISNA(MATCH(INT(A456),Calcul!$I$3:$I$15,0)),INDEX(INFOS!$B$7:$B$14,WEEKDAY(A456,2)),INFOS!$B$14)</f>
        <v>Jours Ouvrés</v>
      </c>
      <c r="I456" s="28" t="str">
        <f>IF(ROW(A455)&lt;=COUNTA(Sens1!A:A)-6,INFOS!$H$2&amp;" vers "&amp;INFOS!$I$2,INFOS!$H$3&amp;" vers "&amp;INFOS!$I$3)</f>
        <v>A10 vers Rue G. Eiffel</v>
      </c>
    </row>
    <row r="457" spans="1:9" x14ac:dyDescent="0.25">
      <c r="A457" s="5">
        <v>41850.321261574078</v>
      </c>
      <c r="B457" s="28">
        <v>340</v>
      </c>
      <c r="C457" s="28" t="str">
        <f t="shared" si="28"/>
        <v>Mercredi</v>
      </c>
      <c r="D457" s="28" t="str">
        <f t="shared" si="29"/>
        <v>30/07</v>
      </c>
      <c r="E457" s="29">
        <f t="shared" si="30"/>
        <v>0.32126157407765277</v>
      </c>
      <c r="F457" s="30">
        <f t="shared" si="31"/>
        <v>3.9351851851851857E-3</v>
      </c>
      <c r="G457" s="31">
        <f>IF(OR(FLOOR(HOUR(E457)*60+MINUTE(E457),INFOS!$B$2)/60&lt;INFOS!$B$5,AND(INFOS!$C$5&gt;0,FLOOR(HOUR(E457)*60+MINUTE(E457),INFOS!$B$2)/60&gt;=INFOS!$C$5)),"",TIME(,FLOOR(HOUR(E457)*60+MINUTE(E457),INFOS!$B$2),))</f>
        <v>0.25</v>
      </c>
      <c r="H457" s="31" t="str">
        <f>IF(ISNA(MATCH(INT(A457),Calcul!$I$3:$I$15,0)),INDEX(INFOS!$B$7:$B$14,WEEKDAY(A457,2)),INFOS!$B$14)</f>
        <v>Jours Ouvrés</v>
      </c>
      <c r="I457" s="28" t="str">
        <f>IF(ROW(A456)&lt;=COUNTA(Sens1!A:A)-6,INFOS!$H$2&amp;" vers "&amp;INFOS!$I$2,INFOS!$H$3&amp;" vers "&amp;INFOS!$I$3)</f>
        <v>A10 vers Rue G. Eiffel</v>
      </c>
    </row>
    <row r="458" spans="1:9" x14ac:dyDescent="0.25">
      <c r="A458" s="5">
        <v>41850.324907407405</v>
      </c>
      <c r="B458" s="28">
        <v>337</v>
      </c>
      <c r="C458" s="28" t="str">
        <f t="shared" si="28"/>
        <v>Mercredi</v>
      </c>
      <c r="D458" s="28" t="str">
        <f t="shared" si="29"/>
        <v>30/07</v>
      </c>
      <c r="E458" s="29">
        <f t="shared" si="30"/>
        <v>0.32490740740468027</v>
      </c>
      <c r="F458" s="30">
        <f t="shared" si="31"/>
        <v>3.9004629629629628E-3</v>
      </c>
      <c r="G458" s="31">
        <f>IF(OR(FLOOR(HOUR(E458)*60+MINUTE(E458),INFOS!$B$2)/60&lt;INFOS!$B$5,AND(INFOS!$C$5&gt;0,FLOOR(HOUR(E458)*60+MINUTE(E458),INFOS!$B$2)/60&gt;=INFOS!$C$5)),"",TIME(,FLOOR(HOUR(E458)*60+MINUTE(E458),INFOS!$B$2),))</f>
        <v>0.25</v>
      </c>
      <c r="H458" s="31" t="str">
        <f>IF(ISNA(MATCH(INT(A458),Calcul!$I$3:$I$15,0)),INDEX(INFOS!$B$7:$B$14,WEEKDAY(A458,2)),INFOS!$B$14)</f>
        <v>Jours Ouvrés</v>
      </c>
      <c r="I458" s="28" t="str">
        <f>IF(ROW(A457)&lt;=COUNTA(Sens1!A:A)-6,INFOS!$H$2&amp;" vers "&amp;INFOS!$I$2,INFOS!$H$3&amp;" vers "&amp;INFOS!$I$3)</f>
        <v>A10 vers Rue G. Eiffel</v>
      </c>
    </row>
    <row r="459" spans="1:9" x14ac:dyDescent="0.25">
      <c r="A459" s="5">
        <v>41850.328472222223</v>
      </c>
      <c r="B459" s="28">
        <v>341</v>
      </c>
      <c r="C459" s="28" t="str">
        <f t="shared" si="28"/>
        <v>Mercredi</v>
      </c>
      <c r="D459" s="28" t="str">
        <f t="shared" si="29"/>
        <v>30/07</v>
      </c>
      <c r="E459" s="29">
        <f t="shared" si="30"/>
        <v>0.32847222222335404</v>
      </c>
      <c r="F459" s="30">
        <f t="shared" si="31"/>
        <v>3.9467592592592592E-3</v>
      </c>
      <c r="G459" s="31">
        <f>IF(OR(FLOOR(HOUR(E459)*60+MINUTE(E459),INFOS!$B$2)/60&lt;INFOS!$B$5,AND(INFOS!$C$5&gt;0,FLOOR(HOUR(E459)*60+MINUTE(E459),INFOS!$B$2)/60&gt;=INFOS!$C$5)),"",TIME(,FLOOR(HOUR(E459)*60+MINUTE(E459),INFOS!$B$2),))</f>
        <v>0.25</v>
      </c>
      <c r="H459" s="31" t="str">
        <f>IF(ISNA(MATCH(INT(A459),Calcul!$I$3:$I$15,0)),INDEX(INFOS!$B$7:$B$14,WEEKDAY(A459,2)),INFOS!$B$14)</f>
        <v>Jours Ouvrés</v>
      </c>
      <c r="I459" s="28" t="str">
        <f>IF(ROW(A458)&lt;=COUNTA(Sens1!A:A)-6,INFOS!$H$2&amp;" vers "&amp;INFOS!$I$2,INFOS!$H$3&amp;" vers "&amp;INFOS!$I$3)</f>
        <v>A10 vers Rue G. Eiffel</v>
      </c>
    </row>
    <row r="460" spans="1:9" x14ac:dyDescent="0.25">
      <c r="A460" s="5">
        <v>41850.331979166665</v>
      </c>
      <c r="B460" s="28">
        <v>347</v>
      </c>
      <c r="C460" s="28" t="str">
        <f t="shared" si="28"/>
        <v>Mercredi</v>
      </c>
      <c r="D460" s="28" t="str">
        <f t="shared" si="29"/>
        <v>30/07</v>
      </c>
      <c r="E460" s="29">
        <f t="shared" si="30"/>
        <v>0.3319791666654055</v>
      </c>
      <c r="F460" s="30">
        <f t="shared" si="31"/>
        <v>4.0162037037037033E-3</v>
      </c>
      <c r="G460" s="31">
        <f>IF(OR(FLOOR(HOUR(E460)*60+MINUTE(E460),INFOS!$B$2)/60&lt;INFOS!$B$5,AND(INFOS!$C$5&gt;0,FLOOR(HOUR(E460)*60+MINUTE(E460),INFOS!$B$2)/60&gt;=INFOS!$C$5)),"",TIME(,FLOOR(HOUR(E460)*60+MINUTE(E460),INFOS!$B$2),))</f>
        <v>0.25</v>
      </c>
      <c r="H460" s="31" t="str">
        <f>IF(ISNA(MATCH(INT(A460),Calcul!$I$3:$I$15,0)),INDEX(INFOS!$B$7:$B$14,WEEKDAY(A460,2)),INFOS!$B$14)</f>
        <v>Jours Ouvrés</v>
      </c>
      <c r="I460" s="28" t="str">
        <f>IF(ROW(A459)&lt;=COUNTA(Sens1!A:A)-6,INFOS!$H$2&amp;" vers "&amp;INFOS!$I$2,INFOS!$H$3&amp;" vers "&amp;INFOS!$I$3)</f>
        <v>A10 vers Rue G. Eiffel</v>
      </c>
    </row>
    <row r="461" spans="1:9" x14ac:dyDescent="0.25">
      <c r="A461" s="5">
        <v>41850.335694444446</v>
      </c>
      <c r="B461" s="28">
        <v>350</v>
      </c>
      <c r="C461" s="28" t="str">
        <f t="shared" si="28"/>
        <v>Mercredi</v>
      </c>
      <c r="D461" s="28" t="str">
        <f t="shared" si="29"/>
        <v>30/07</v>
      </c>
      <c r="E461" s="29">
        <f t="shared" si="30"/>
        <v>0.33569444444583496</v>
      </c>
      <c r="F461" s="30">
        <f t="shared" si="31"/>
        <v>4.0509259259259257E-3</v>
      </c>
      <c r="G461" s="31">
        <f>IF(OR(FLOOR(HOUR(E461)*60+MINUTE(E461),INFOS!$B$2)/60&lt;INFOS!$B$5,AND(INFOS!$C$5&gt;0,FLOOR(HOUR(E461)*60+MINUTE(E461),INFOS!$B$2)/60&gt;=INFOS!$C$5)),"",TIME(,FLOOR(HOUR(E461)*60+MINUTE(E461),INFOS!$B$2),))</f>
        <v>0.33333333333333331</v>
      </c>
      <c r="H461" s="31" t="str">
        <f>IF(ISNA(MATCH(INT(A461),Calcul!$I$3:$I$15,0)),INDEX(INFOS!$B$7:$B$14,WEEKDAY(A461,2)),INFOS!$B$14)</f>
        <v>Jours Ouvrés</v>
      </c>
      <c r="I461" s="28" t="str">
        <f>IF(ROW(A460)&lt;=COUNTA(Sens1!A:A)-6,INFOS!$H$2&amp;" vers "&amp;INFOS!$I$2,INFOS!$H$3&amp;" vers "&amp;INFOS!$I$3)</f>
        <v>A10 vers Rue G. Eiffel</v>
      </c>
    </row>
    <row r="462" spans="1:9" x14ac:dyDescent="0.25">
      <c r="A462" s="5">
        <v>41850.339178240742</v>
      </c>
      <c r="B462" s="28">
        <v>370</v>
      </c>
      <c r="C462" s="28" t="str">
        <f t="shared" si="28"/>
        <v>Mercredi</v>
      </c>
      <c r="D462" s="28" t="str">
        <f t="shared" si="29"/>
        <v>30/07</v>
      </c>
      <c r="E462" s="29">
        <f t="shared" si="30"/>
        <v>0.33917824074160308</v>
      </c>
      <c r="F462" s="30">
        <f t="shared" si="31"/>
        <v>4.2824074074074075E-3</v>
      </c>
      <c r="G462" s="31">
        <f>IF(OR(FLOOR(HOUR(E462)*60+MINUTE(E462),INFOS!$B$2)/60&lt;INFOS!$B$5,AND(INFOS!$C$5&gt;0,FLOOR(HOUR(E462)*60+MINUTE(E462),INFOS!$B$2)/60&gt;=INFOS!$C$5)),"",TIME(,FLOOR(HOUR(E462)*60+MINUTE(E462),INFOS!$B$2),))</f>
        <v>0.33333333333333331</v>
      </c>
      <c r="H462" s="31" t="str">
        <f>IF(ISNA(MATCH(INT(A462),Calcul!$I$3:$I$15,0)),INDEX(INFOS!$B$7:$B$14,WEEKDAY(A462,2)),INFOS!$B$14)</f>
        <v>Jours Ouvrés</v>
      </c>
      <c r="I462" s="28" t="str">
        <f>IF(ROW(A461)&lt;=COUNTA(Sens1!A:A)-6,INFOS!$H$2&amp;" vers "&amp;INFOS!$I$2,INFOS!$H$3&amp;" vers "&amp;INFOS!$I$3)</f>
        <v>A10 vers Rue G. Eiffel</v>
      </c>
    </row>
    <row r="463" spans="1:9" x14ac:dyDescent="0.25">
      <c r="A463" s="5">
        <v>41850.342766203707</v>
      </c>
      <c r="B463" s="28">
        <v>385</v>
      </c>
      <c r="C463" s="28" t="str">
        <f t="shared" si="28"/>
        <v>Mercredi</v>
      </c>
      <c r="D463" s="28" t="str">
        <f t="shared" si="29"/>
        <v>30/07</v>
      </c>
      <c r="E463" s="29">
        <f t="shared" si="30"/>
        <v>0.34276620370656019</v>
      </c>
      <c r="F463" s="30">
        <f t="shared" si="31"/>
        <v>4.4560185185185189E-3</v>
      </c>
      <c r="G463" s="31">
        <f>IF(OR(FLOOR(HOUR(E463)*60+MINUTE(E463),INFOS!$B$2)/60&lt;INFOS!$B$5,AND(INFOS!$C$5&gt;0,FLOOR(HOUR(E463)*60+MINUTE(E463),INFOS!$B$2)/60&gt;=INFOS!$C$5)),"",TIME(,FLOOR(HOUR(E463)*60+MINUTE(E463),INFOS!$B$2),))</f>
        <v>0.33333333333333331</v>
      </c>
      <c r="H463" s="31" t="str">
        <f>IF(ISNA(MATCH(INT(A463),Calcul!$I$3:$I$15,0)),INDEX(INFOS!$B$7:$B$14,WEEKDAY(A463,2)),INFOS!$B$14)</f>
        <v>Jours Ouvrés</v>
      </c>
      <c r="I463" s="28" t="str">
        <f>IF(ROW(A462)&lt;=COUNTA(Sens1!A:A)-6,INFOS!$H$2&amp;" vers "&amp;INFOS!$I$2,INFOS!$H$3&amp;" vers "&amp;INFOS!$I$3)</f>
        <v>A10 vers Rue G. Eiffel</v>
      </c>
    </row>
    <row r="464" spans="1:9" x14ac:dyDescent="0.25">
      <c r="A464" s="5">
        <v>41850.346342592595</v>
      </c>
      <c r="B464" s="28">
        <v>396</v>
      </c>
      <c r="C464" s="28" t="str">
        <f t="shared" si="28"/>
        <v>Mercredi</v>
      </c>
      <c r="D464" s="28" t="str">
        <f t="shared" si="29"/>
        <v>30/07</v>
      </c>
      <c r="E464" s="29">
        <f t="shared" si="30"/>
        <v>0.34634259259473765</v>
      </c>
      <c r="F464" s="30">
        <f t="shared" si="31"/>
        <v>4.5833333333333334E-3</v>
      </c>
      <c r="G464" s="31">
        <f>IF(OR(FLOOR(HOUR(E464)*60+MINUTE(E464),INFOS!$B$2)/60&lt;INFOS!$B$5,AND(INFOS!$C$5&gt;0,FLOOR(HOUR(E464)*60+MINUTE(E464),INFOS!$B$2)/60&gt;=INFOS!$C$5)),"",TIME(,FLOOR(HOUR(E464)*60+MINUTE(E464),INFOS!$B$2),))</f>
        <v>0.33333333333333331</v>
      </c>
      <c r="H464" s="31" t="str">
        <f>IF(ISNA(MATCH(INT(A464),Calcul!$I$3:$I$15,0)),INDEX(INFOS!$B$7:$B$14,WEEKDAY(A464,2)),INFOS!$B$14)</f>
        <v>Jours Ouvrés</v>
      </c>
      <c r="I464" s="28" t="str">
        <f>IF(ROW(A463)&lt;=COUNTA(Sens1!A:A)-6,INFOS!$H$2&amp;" vers "&amp;INFOS!$I$2,INFOS!$H$3&amp;" vers "&amp;INFOS!$I$3)</f>
        <v>A10 vers Rue G. Eiffel</v>
      </c>
    </row>
    <row r="465" spans="1:9" x14ac:dyDescent="0.25">
      <c r="A465" s="5">
        <v>41850.350115740737</v>
      </c>
      <c r="B465" s="28">
        <v>454</v>
      </c>
      <c r="C465" s="28" t="str">
        <f t="shared" si="28"/>
        <v>Mercredi</v>
      </c>
      <c r="D465" s="28" t="str">
        <f t="shared" si="29"/>
        <v>30/07</v>
      </c>
      <c r="E465" s="29">
        <f t="shared" si="30"/>
        <v>0.3501157407372375</v>
      </c>
      <c r="F465" s="30">
        <f t="shared" si="31"/>
        <v>5.2546296296296299E-3</v>
      </c>
      <c r="G465" s="31">
        <f>IF(OR(FLOOR(HOUR(E465)*60+MINUTE(E465),INFOS!$B$2)/60&lt;INFOS!$B$5,AND(INFOS!$C$5&gt;0,FLOOR(HOUR(E465)*60+MINUTE(E465),INFOS!$B$2)/60&gt;=INFOS!$C$5)),"",TIME(,FLOOR(HOUR(E465)*60+MINUTE(E465),INFOS!$B$2),))</f>
        <v>0.33333333333333331</v>
      </c>
      <c r="H465" s="31" t="str">
        <f>IF(ISNA(MATCH(INT(A465),Calcul!$I$3:$I$15,0)),INDEX(INFOS!$B$7:$B$14,WEEKDAY(A465,2)),INFOS!$B$14)</f>
        <v>Jours Ouvrés</v>
      </c>
      <c r="I465" s="28" t="str">
        <f>IF(ROW(A464)&lt;=COUNTA(Sens1!A:A)-6,INFOS!$H$2&amp;" vers "&amp;INFOS!$I$2,INFOS!$H$3&amp;" vers "&amp;INFOS!$I$3)</f>
        <v>A10 vers Rue G. Eiffel</v>
      </c>
    </row>
    <row r="466" spans="1:9" x14ac:dyDescent="0.25">
      <c r="A466" s="5">
        <v>41850.353738425925</v>
      </c>
      <c r="B466" s="28">
        <v>315</v>
      </c>
      <c r="C466" s="28" t="str">
        <f t="shared" si="28"/>
        <v>Mercredi</v>
      </c>
      <c r="D466" s="28" t="str">
        <f t="shared" si="29"/>
        <v>30/07</v>
      </c>
      <c r="E466" s="29">
        <f t="shared" si="30"/>
        <v>0.35373842592525762</v>
      </c>
      <c r="F466" s="30">
        <f t="shared" si="31"/>
        <v>3.645833333333333E-3</v>
      </c>
      <c r="G466" s="31">
        <f>IF(OR(FLOOR(HOUR(E466)*60+MINUTE(E466),INFOS!$B$2)/60&lt;INFOS!$B$5,AND(INFOS!$C$5&gt;0,FLOOR(HOUR(E466)*60+MINUTE(E466),INFOS!$B$2)/60&gt;=INFOS!$C$5)),"",TIME(,FLOOR(HOUR(E466)*60+MINUTE(E466),INFOS!$B$2),))</f>
        <v>0.33333333333333331</v>
      </c>
      <c r="H466" s="31" t="str">
        <f>IF(ISNA(MATCH(INT(A466),Calcul!$I$3:$I$15,0)),INDEX(INFOS!$B$7:$B$14,WEEKDAY(A466,2)),INFOS!$B$14)</f>
        <v>Jours Ouvrés</v>
      </c>
      <c r="I466" s="28" t="str">
        <f>IF(ROW(A465)&lt;=COUNTA(Sens1!A:A)-6,INFOS!$H$2&amp;" vers "&amp;INFOS!$I$2,INFOS!$H$3&amp;" vers "&amp;INFOS!$I$3)</f>
        <v>A10 vers Rue G. Eiffel</v>
      </c>
    </row>
    <row r="467" spans="1:9" x14ac:dyDescent="0.25">
      <c r="A467" s="5">
        <v>41850.35733796296</v>
      </c>
      <c r="B467" s="28">
        <v>444</v>
      </c>
      <c r="C467" s="28" t="str">
        <f t="shared" si="28"/>
        <v>Mercredi</v>
      </c>
      <c r="D467" s="28" t="str">
        <f t="shared" si="29"/>
        <v>30/07</v>
      </c>
      <c r="E467" s="29">
        <f t="shared" si="30"/>
        <v>0.35733796295971842</v>
      </c>
      <c r="F467" s="30">
        <f t="shared" si="31"/>
        <v>5.138888888888889E-3</v>
      </c>
      <c r="G467" s="31">
        <f>IF(OR(FLOOR(HOUR(E467)*60+MINUTE(E467),INFOS!$B$2)/60&lt;INFOS!$B$5,AND(INFOS!$C$5&gt;0,FLOOR(HOUR(E467)*60+MINUTE(E467),INFOS!$B$2)/60&gt;=INFOS!$C$5)),"",TIME(,FLOOR(HOUR(E467)*60+MINUTE(E467),INFOS!$B$2),))</f>
        <v>0.33333333333333331</v>
      </c>
      <c r="H467" s="31" t="str">
        <f>IF(ISNA(MATCH(INT(A467),Calcul!$I$3:$I$15,0)),INDEX(INFOS!$B$7:$B$14,WEEKDAY(A467,2)),INFOS!$B$14)</f>
        <v>Jours Ouvrés</v>
      </c>
      <c r="I467" s="28" t="str">
        <f>IF(ROW(A466)&lt;=COUNTA(Sens1!A:A)-6,INFOS!$H$2&amp;" vers "&amp;INFOS!$I$2,INFOS!$H$3&amp;" vers "&amp;INFOS!$I$3)</f>
        <v>A10 vers Rue G. Eiffel</v>
      </c>
    </row>
    <row r="468" spans="1:9" x14ac:dyDescent="0.25">
      <c r="A468" s="5">
        <v>41850.360856481479</v>
      </c>
      <c r="B468" s="28">
        <v>440</v>
      </c>
      <c r="C468" s="28" t="str">
        <f t="shared" si="28"/>
        <v>Mercredi</v>
      </c>
      <c r="D468" s="28" t="str">
        <f t="shared" si="29"/>
        <v>30/07</v>
      </c>
      <c r="E468" s="29">
        <f t="shared" si="30"/>
        <v>0.36085648147854954</v>
      </c>
      <c r="F468" s="30">
        <f t="shared" si="31"/>
        <v>5.0925925925925921E-3</v>
      </c>
      <c r="G468" s="31">
        <f>IF(OR(FLOOR(HOUR(E468)*60+MINUTE(E468),INFOS!$B$2)/60&lt;INFOS!$B$5,AND(INFOS!$C$5&gt;0,FLOOR(HOUR(E468)*60+MINUTE(E468),INFOS!$B$2)/60&gt;=INFOS!$C$5)),"",TIME(,FLOOR(HOUR(E468)*60+MINUTE(E468),INFOS!$B$2),))</f>
        <v>0.33333333333333331</v>
      </c>
      <c r="H468" s="31" t="str">
        <f>IF(ISNA(MATCH(INT(A468),Calcul!$I$3:$I$15,0)),INDEX(INFOS!$B$7:$B$14,WEEKDAY(A468,2)),INFOS!$B$14)</f>
        <v>Jours Ouvrés</v>
      </c>
      <c r="I468" s="28" t="str">
        <f>IF(ROW(A467)&lt;=COUNTA(Sens1!A:A)-6,INFOS!$H$2&amp;" vers "&amp;INFOS!$I$2,INFOS!$H$3&amp;" vers "&amp;INFOS!$I$3)</f>
        <v>A10 vers Rue G. Eiffel</v>
      </c>
    </row>
    <row r="469" spans="1:9" x14ac:dyDescent="0.25">
      <c r="A469" s="5">
        <v>41850.364363425928</v>
      </c>
      <c r="B469" s="28">
        <v>394</v>
      </c>
      <c r="C469" s="28" t="str">
        <f t="shared" si="28"/>
        <v>Mercredi</v>
      </c>
      <c r="D469" s="28" t="str">
        <f t="shared" si="29"/>
        <v>30/07</v>
      </c>
      <c r="E469" s="29">
        <f t="shared" si="30"/>
        <v>0.36436342592787696</v>
      </c>
      <c r="F469" s="30">
        <f t="shared" si="31"/>
        <v>4.5601851851851853E-3</v>
      </c>
      <c r="G469" s="31">
        <f>IF(OR(FLOOR(HOUR(E469)*60+MINUTE(E469),INFOS!$B$2)/60&lt;INFOS!$B$5,AND(INFOS!$C$5&gt;0,FLOOR(HOUR(E469)*60+MINUTE(E469),INFOS!$B$2)/60&gt;=INFOS!$C$5)),"",TIME(,FLOOR(HOUR(E469)*60+MINUTE(E469),INFOS!$B$2),))</f>
        <v>0.33333333333333331</v>
      </c>
      <c r="H469" s="31" t="str">
        <f>IF(ISNA(MATCH(INT(A469),Calcul!$I$3:$I$15,0)),INDEX(INFOS!$B$7:$B$14,WEEKDAY(A469,2)),INFOS!$B$14)</f>
        <v>Jours Ouvrés</v>
      </c>
      <c r="I469" s="28" t="str">
        <f>IF(ROW(A468)&lt;=COUNTA(Sens1!A:A)-6,INFOS!$H$2&amp;" vers "&amp;INFOS!$I$2,INFOS!$H$3&amp;" vers "&amp;INFOS!$I$3)</f>
        <v>A10 vers Rue G. Eiffel</v>
      </c>
    </row>
    <row r="470" spans="1:9" x14ac:dyDescent="0.25">
      <c r="A470" s="5">
        <v>41850.367951388886</v>
      </c>
      <c r="B470" s="28">
        <v>370</v>
      </c>
      <c r="C470" s="28" t="str">
        <f t="shared" si="28"/>
        <v>Mercredi</v>
      </c>
      <c r="D470" s="28" t="str">
        <f t="shared" si="29"/>
        <v>30/07</v>
      </c>
      <c r="E470" s="29">
        <f t="shared" si="30"/>
        <v>0.36795138888555812</v>
      </c>
      <c r="F470" s="30">
        <f t="shared" si="31"/>
        <v>4.2824074074074075E-3</v>
      </c>
      <c r="G470" s="31">
        <f>IF(OR(FLOOR(HOUR(E470)*60+MINUTE(E470),INFOS!$B$2)/60&lt;INFOS!$B$5,AND(INFOS!$C$5&gt;0,FLOOR(HOUR(E470)*60+MINUTE(E470),INFOS!$B$2)/60&gt;=INFOS!$C$5)),"",TIME(,FLOOR(HOUR(E470)*60+MINUTE(E470),INFOS!$B$2),))</f>
        <v>0.33333333333333331</v>
      </c>
      <c r="H470" s="31" t="str">
        <f>IF(ISNA(MATCH(INT(A470),Calcul!$I$3:$I$15,0)),INDEX(INFOS!$B$7:$B$14,WEEKDAY(A470,2)),INFOS!$B$14)</f>
        <v>Jours Ouvrés</v>
      </c>
      <c r="I470" s="28" t="str">
        <f>IF(ROW(A469)&lt;=COUNTA(Sens1!A:A)-6,INFOS!$H$2&amp;" vers "&amp;INFOS!$I$2,INFOS!$H$3&amp;" vers "&amp;INFOS!$I$3)</f>
        <v>A10 vers Rue G. Eiffel</v>
      </c>
    </row>
    <row r="471" spans="1:9" x14ac:dyDescent="0.25">
      <c r="A471" s="5">
        <v>41850.371458333335</v>
      </c>
      <c r="B471" s="28">
        <v>357</v>
      </c>
      <c r="C471" s="28" t="str">
        <f t="shared" si="28"/>
        <v>Mercredi</v>
      </c>
      <c r="D471" s="28" t="str">
        <f t="shared" si="29"/>
        <v>30/07</v>
      </c>
      <c r="E471" s="29">
        <f t="shared" si="30"/>
        <v>0.37145833333488554</v>
      </c>
      <c r="F471" s="30">
        <f t="shared" si="31"/>
        <v>4.1319444444444442E-3</v>
      </c>
      <c r="G471" s="31">
        <f>IF(OR(FLOOR(HOUR(E471)*60+MINUTE(E471),INFOS!$B$2)/60&lt;INFOS!$B$5,AND(INFOS!$C$5&gt;0,FLOOR(HOUR(E471)*60+MINUTE(E471),INFOS!$B$2)/60&gt;=INFOS!$C$5)),"",TIME(,FLOOR(HOUR(E471)*60+MINUTE(E471),INFOS!$B$2),))</f>
        <v>0.33333333333333331</v>
      </c>
      <c r="H471" s="31" t="str">
        <f>IF(ISNA(MATCH(INT(A471),Calcul!$I$3:$I$15,0)),INDEX(INFOS!$B$7:$B$14,WEEKDAY(A471,2)),INFOS!$B$14)</f>
        <v>Jours Ouvrés</v>
      </c>
      <c r="I471" s="28" t="str">
        <f>IF(ROW(A470)&lt;=COUNTA(Sens1!A:A)-6,INFOS!$H$2&amp;" vers "&amp;INFOS!$I$2,INFOS!$H$3&amp;" vers "&amp;INFOS!$I$3)</f>
        <v>A10 vers Rue G. Eiffel</v>
      </c>
    </row>
    <row r="472" spans="1:9" x14ac:dyDescent="0.25">
      <c r="A472" s="5">
        <v>41850.375</v>
      </c>
      <c r="B472" s="28">
        <v>375</v>
      </c>
      <c r="C472" s="28" t="str">
        <f t="shared" si="28"/>
        <v>Mercredi</v>
      </c>
      <c r="D472" s="28" t="str">
        <f t="shared" si="29"/>
        <v>30/07</v>
      </c>
      <c r="E472" s="29">
        <f t="shared" si="30"/>
        <v>0.375</v>
      </c>
      <c r="F472" s="30">
        <f t="shared" si="31"/>
        <v>4.340277777777778E-3</v>
      </c>
      <c r="G472" s="31">
        <f>IF(OR(FLOOR(HOUR(E472)*60+MINUTE(E472),INFOS!$B$2)/60&lt;INFOS!$B$5,AND(INFOS!$C$5&gt;0,FLOOR(HOUR(E472)*60+MINUTE(E472),INFOS!$B$2)/60&gt;=INFOS!$C$5)),"",TIME(,FLOOR(HOUR(E472)*60+MINUTE(E472),INFOS!$B$2),))</f>
        <v>0.33333333333333331</v>
      </c>
      <c r="H472" s="31" t="str">
        <f>IF(ISNA(MATCH(INT(A472),Calcul!$I$3:$I$15,0)),INDEX(INFOS!$B$7:$B$14,WEEKDAY(A472,2)),INFOS!$B$14)</f>
        <v>Jours Ouvrés</v>
      </c>
      <c r="I472" s="28" t="str">
        <f>IF(ROW(A471)&lt;=COUNTA(Sens1!A:A)-6,INFOS!$H$2&amp;" vers "&amp;INFOS!$I$2,INFOS!$H$3&amp;" vers "&amp;INFOS!$I$3)</f>
        <v>A10 vers Rue G. Eiffel</v>
      </c>
    </row>
    <row r="473" spans="1:9" x14ac:dyDescent="0.25">
      <c r="A473" s="5">
        <v>41850.378622685188</v>
      </c>
      <c r="B473" s="28">
        <v>359</v>
      </c>
      <c r="C473" s="28" t="str">
        <f t="shared" si="28"/>
        <v>Mercredi</v>
      </c>
      <c r="D473" s="28" t="str">
        <f t="shared" si="29"/>
        <v>30/07</v>
      </c>
      <c r="E473" s="29">
        <f t="shared" si="30"/>
        <v>0.37862268518802011</v>
      </c>
      <c r="F473" s="30">
        <f t="shared" si="31"/>
        <v>4.155092592592593E-3</v>
      </c>
      <c r="G473" s="31">
        <f>IF(OR(FLOOR(HOUR(E473)*60+MINUTE(E473),INFOS!$B$2)/60&lt;INFOS!$B$5,AND(INFOS!$C$5&gt;0,FLOOR(HOUR(E473)*60+MINUTE(E473),INFOS!$B$2)/60&gt;=INFOS!$C$5)),"",TIME(,FLOOR(HOUR(E473)*60+MINUTE(E473),INFOS!$B$2),))</f>
        <v>0.33333333333333331</v>
      </c>
      <c r="H473" s="31" t="str">
        <f>IF(ISNA(MATCH(INT(A473),Calcul!$I$3:$I$15,0)),INDEX(INFOS!$B$7:$B$14,WEEKDAY(A473,2)),INFOS!$B$14)</f>
        <v>Jours Ouvrés</v>
      </c>
      <c r="I473" s="28" t="str">
        <f>IF(ROW(A472)&lt;=COUNTA(Sens1!A:A)-6,INFOS!$H$2&amp;" vers "&amp;INFOS!$I$2,INFOS!$H$3&amp;" vers "&amp;INFOS!$I$3)</f>
        <v>A10 vers Rue G. Eiffel</v>
      </c>
    </row>
    <row r="474" spans="1:9" x14ac:dyDescent="0.25">
      <c r="A474" s="5">
        <v>41850.382233796299</v>
      </c>
      <c r="B474" s="28">
        <v>371</v>
      </c>
      <c r="C474" s="28" t="str">
        <f t="shared" si="28"/>
        <v>Mercredi</v>
      </c>
      <c r="D474" s="28" t="str">
        <f t="shared" si="29"/>
        <v>30/07</v>
      </c>
      <c r="E474" s="29">
        <f t="shared" si="30"/>
        <v>0.38223379629926058</v>
      </c>
      <c r="F474" s="30">
        <f t="shared" si="31"/>
        <v>4.2939814814814811E-3</v>
      </c>
      <c r="G474" s="31">
        <f>IF(OR(FLOOR(HOUR(E474)*60+MINUTE(E474),INFOS!$B$2)/60&lt;INFOS!$B$5,AND(INFOS!$C$5&gt;0,FLOOR(HOUR(E474)*60+MINUTE(E474),INFOS!$B$2)/60&gt;=INFOS!$C$5)),"",TIME(,FLOOR(HOUR(E474)*60+MINUTE(E474),INFOS!$B$2),))</f>
        <v>0.33333333333333331</v>
      </c>
      <c r="H474" s="31" t="str">
        <f>IF(ISNA(MATCH(INT(A474),Calcul!$I$3:$I$15,0)),INDEX(INFOS!$B$7:$B$14,WEEKDAY(A474,2)),INFOS!$B$14)</f>
        <v>Jours Ouvrés</v>
      </c>
      <c r="I474" s="28" t="str">
        <f>IF(ROW(A473)&lt;=COUNTA(Sens1!A:A)-6,INFOS!$H$2&amp;" vers "&amp;INFOS!$I$2,INFOS!$H$3&amp;" vers "&amp;INFOS!$I$3)</f>
        <v>A10 vers Rue G. Eiffel</v>
      </c>
    </row>
    <row r="475" spans="1:9" x14ac:dyDescent="0.25">
      <c r="A475" s="5">
        <v>41850.385775462964</v>
      </c>
      <c r="B475" s="28">
        <v>362</v>
      </c>
      <c r="C475" s="28" t="str">
        <f t="shared" si="28"/>
        <v>Mercredi</v>
      </c>
      <c r="D475" s="28" t="str">
        <f t="shared" si="29"/>
        <v>30/07</v>
      </c>
      <c r="E475" s="29">
        <f t="shared" si="30"/>
        <v>0.38577546296437504</v>
      </c>
      <c r="F475" s="30">
        <f t="shared" si="31"/>
        <v>4.1898148148148146E-3</v>
      </c>
      <c r="G475" s="31">
        <f>IF(OR(FLOOR(HOUR(E475)*60+MINUTE(E475),INFOS!$B$2)/60&lt;INFOS!$B$5,AND(INFOS!$C$5&gt;0,FLOOR(HOUR(E475)*60+MINUTE(E475),INFOS!$B$2)/60&gt;=INFOS!$C$5)),"",TIME(,FLOOR(HOUR(E475)*60+MINUTE(E475),INFOS!$B$2),))</f>
        <v>0.33333333333333331</v>
      </c>
      <c r="H475" s="31" t="str">
        <f>IF(ISNA(MATCH(INT(A475),Calcul!$I$3:$I$15,0)),INDEX(INFOS!$B$7:$B$14,WEEKDAY(A475,2)),INFOS!$B$14)</f>
        <v>Jours Ouvrés</v>
      </c>
      <c r="I475" s="28" t="str">
        <f>IF(ROW(A474)&lt;=COUNTA(Sens1!A:A)-6,INFOS!$H$2&amp;" vers "&amp;INFOS!$I$2,INFOS!$H$3&amp;" vers "&amp;INFOS!$I$3)</f>
        <v>A10 vers Rue G. Eiffel</v>
      </c>
    </row>
    <row r="476" spans="1:9" x14ac:dyDescent="0.25">
      <c r="A476" s="5">
        <v>41850.389351851853</v>
      </c>
      <c r="B476" s="28">
        <v>331</v>
      </c>
      <c r="C476" s="28" t="str">
        <f t="shared" si="28"/>
        <v>Mercredi</v>
      </c>
      <c r="D476" s="28" t="str">
        <f t="shared" si="29"/>
        <v>30/07</v>
      </c>
      <c r="E476" s="29">
        <f t="shared" si="30"/>
        <v>0.3893518518525525</v>
      </c>
      <c r="F476" s="30">
        <f t="shared" si="31"/>
        <v>3.8310185185185183E-3</v>
      </c>
      <c r="G476" s="31">
        <f>IF(OR(FLOOR(HOUR(E476)*60+MINUTE(E476),INFOS!$B$2)/60&lt;INFOS!$B$5,AND(INFOS!$C$5&gt;0,FLOOR(HOUR(E476)*60+MINUTE(E476),INFOS!$B$2)/60&gt;=INFOS!$C$5)),"",TIME(,FLOOR(HOUR(E476)*60+MINUTE(E476),INFOS!$B$2),))</f>
        <v>0.33333333333333331</v>
      </c>
      <c r="H476" s="31" t="str">
        <f>IF(ISNA(MATCH(INT(A476),Calcul!$I$3:$I$15,0)),INDEX(INFOS!$B$7:$B$14,WEEKDAY(A476,2)),INFOS!$B$14)</f>
        <v>Jours Ouvrés</v>
      </c>
      <c r="I476" s="28" t="str">
        <f>IF(ROW(A475)&lt;=COUNTA(Sens1!A:A)-6,INFOS!$H$2&amp;" vers "&amp;INFOS!$I$2,INFOS!$H$3&amp;" vers "&amp;INFOS!$I$3)</f>
        <v>A10 vers Rue G. Eiffel</v>
      </c>
    </row>
    <row r="477" spans="1:9" x14ac:dyDescent="0.25">
      <c r="A477" s="5">
        <v>41850.392881944441</v>
      </c>
      <c r="B477" s="28">
        <v>348</v>
      </c>
      <c r="C477" s="28" t="str">
        <f t="shared" si="28"/>
        <v>Mercredi</v>
      </c>
      <c r="D477" s="28" t="str">
        <f t="shared" si="29"/>
        <v>30/07</v>
      </c>
      <c r="E477" s="29">
        <f t="shared" si="30"/>
        <v>0.39288194444088731</v>
      </c>
      <c r="F477" s="30">
        <f t="shared" si="31"/>
        <v>4.0277777777777777E-3</v>
      </c>
      <c r="G477" s="31">
        <f>IF(OR(FLOOR(HOUR(E477)*60+MINUTE(E477),INFOS!$B$2)/60&lt;INFOS!$B$5,AND(INFOS!$C$5&gt;0,FLOOR(HOUR(E477)*60+MINUTE(E477),INFOS!$B$2)/60&gt;=INFOS!$C$5)),"",TIME(,FLOOR(HOUR(E477)*60+MINUTE(E477),INFOS!$B$2),))</f>
        <v>0.33333333333333331</v>
      </c>
      <c r="H477" s="31" t="str">
        <f>IF(ISNA(MATCH(INT(A477),Calcul!$I$3:$I$15,0)),INDEX(INFOS!$B$7:$B$14,WEEKDAY(A477,2)),INFOS!$B$14)</f>
        <v>Jours Ouvrés</v>
      </c>
      <c r="I477" s="28" t="str">
        <f>IF(ROW(A476)&lt;=COUNTA(Sens1!A:A)-6,INFOS!$H$2&amp;" vers "&amp;INFOS!$I$2,INFOS!$H$3&amp;" vers "&amp;INFOS!$I$3)</f>
        <v>A10 vers Rue G. Eiffel</v>
      </c>
    </row>
    <row r="478" spans="1:9" x14ac:dyDescent="0.25">
      <c r="A478" s="5">
        <v>41850.396435185183</v>
      </c>
      <c r="B478" s="28">
        <v>358</v>
      </c>
      <c r="C478" s="28" t="str">
        <f t="shared" si="28"/>
        <v>Mercredi</v>
      </c>
      <c r="D478" s="28" t="str">
        <f t="shared" si="29"/>
        <v>30/07</v>
      </c>
      <c r="E478" s="29">
        <f t="shared" si="30"/>
        <v>0.39643518518278142</v>
      </c>
      <c r="F478" s="30">
        <f t="shared" si="31"/>
        <v>4.1435185185185186E-3</v>
      </c>
      <c r="G478" s="31">
        <f>IF(OR(FLOOR(HOUR(E478)*60+MINUTE(E478),INFOS!$B$2)/60&lt;INFOS!$B$5,AND(INFOS!$C$5&gt;0,FLOOR(HOUR(E478)*60+MINUTE(E478),INFOS!$B$2)/60&gt;=INFOS!$C$5)),"",TIME(,FLOOR(HOUR(E478)*60+MINUTE(E478),INFOS!$B$2),))</f>
        <v>0.33333333333333331</v>
      </c>
      <c r="H478" s="31" t="str">
        <f>IF(ISNA(MATCH(INT(A478),Calcul!$I$3:$I$15,0)),INDEX(INFOS!$B$7:$B$14,WEEKDAY(A478,2)),INFOS!$B$14)</f>
        <v>Jours Ouvrés</v>
      </c>
      <c r="I478" s="28" t="str">
        <f>IF(ROW(A477)&lt;=COUNTA(Sens1!A:A)-6,INFOS!$H$2&amp;" vers "&amp;INFOS!$I$2,INFOS!$H$3&amp;" vers "&amp;INFOS!$I$3)</f>
        <v>A10 vers Rue G. Eiffel</v>
      </c>
    </row>
    <row r="479" spans="1:9" x14ac:dyDescent="0.25">
      <c r="A479" s="5">
        <v>41850.399953703702</v>
      </c>
      <c r="B479" s="28">
        <v>404</v>
      </c>
      <c r="C479" s="28" t="str">
        <f t="shared" si="28"/>
        <v>Mercredi</v>
      </c>
      <c r="D479" s="28" t="str">
        <f t="shared" si="29"/>
        <v>30/07</v>
      </c>
      <c r="E479" s="29">
        <f t="shared" si="30"/>
        <v>0.39995370370161254</v>
      </c>
      <c r="F479" s="30">
        <f t="shared" si="31"/>
        <v>4.6759259259259263E-3</v>
      </c>
      <c r="G479" s="31">
        <f>IF(OR(FLOOR(HOUR(E479)*60+MINUTE(E479),INFOS!$B$2)/60&lt;INFOS!$B$5,AND(INFOS!$C$5&gt;0,FLOOR(HOUR(E479)*60+MINUTE(E479),INFOS!$B$2)/60&gt;=INFOS!$C$5)),"",TIME(,FLOOR(HOUR(E479)*60+MINUTE(E479),INFOS!$B$2),))</f>
        <v>0.33333333333333331</v>
      </c>
      <c r="H479" s="31" t="str">
        <f>IF(ISNA(MATCH(INT(A479),Calcul!$I$3:$I$15,0)),INDEX(INFOS!$B$7:$B$14,WEEKDAY(A479,2)),INFOS!$B$14)</f>
        <v>Jours Ouvrés</v>
      </c>
      <c r="I479" s="28" t="str">
        <f>IF(ROW(A478)&lt;=COUNTA(Sens1!A:A)-6,INFOS!$H$2&amp;" vers "&amp;INFOS!$I$2,INFOS!$H$3&amp;" vers "&amp;INFOS!$I$3)</f>
        <v>A10 vers Rue G. Eiffel</v>
      </c>
    </row>
    <row r="480" spans="1:9" x14ac:dyDescent="0.25">
      <c r="A480" s="5">
        <v>41850.40351851852</v>
      </c>
      <c r="B480" s="28">
        <v>380</v>
      </c>
      <c r="C480" s="28" t="str">
        <f t="shared" si="28"/>
        <v>Mercredi</v>
      </c>
      <c r="D480" s="28" t="str">
        <f t="shared" si="29"/>
        <v>30/07</v>
      </c>
      <c r="E480" s="29">
        <f t="shared" si="30"/>
        <v>0.40351851852028631</v>
      </c>
      <c r="F480" s="30">
        <f t="shared" si="31"/>
        <v>4.3981481481481484E-3</v>
      </c>
      <c r="G480" s="31">
        <f>IF(OR(FLOOR(HOUR(E480)*60+MINUTE(E480),INFOS!$B$2)/60&lt;INFOS!$B$5,AND(INFOS!$C$5&gt;0,FLOOR(HOUR(E480)*60+MINUTE(E480),INFOS!$B$2)/60&gt;=INFOS!$C$5)),"",TIME(,FLOOR(HOUR(E480)*60+MINUTE(E480),INFOS!$B$2),))</f>
        <v>0.33333333333333331</v>
      </c>
      <c r="H480" s="31" t="str">
        <f>IF(ISNA(MATCH(INT(A480),Calcul!$I$3:$I$15,0)),INDEX(INFOS!$B$7:$B$14,WEEKDAY(A480,2)),INFOS!$B$14)</f>
        <v>Jours Ouvrés</v>
      </c>
      <c r="I480" s="28" t="str">
        <f>IF(ROW(A479)&lt;=COUNTA(Sens1!A:A)-6,INFOS!$H$2&amp;" vers "&amp;INFOS!$I$2,INFOS!$H$3&amp;" vers "&amp;INFOS!$I$3)</f>
        <v>A10 vers Rue G. Eiffel</v>
      </c>
    </row>
    <row r="481" spans="1:9" x14ac:dyDescent="0.25">
      <c r="A481" s="5">
        <v>41850.407129629632</v>
      </c>
      <c r="B481" s="28">
        <v>358</v>
      </c>
      <c r="C481" s="28" t="str">
        <f t="shared" si="28"/>
        <v>Mercredi</v>
      </c>
      <c r="D481" s="28" t="str">
        <f t="shared" si="29"/>
        <v>30/07</v>
      </c>
      <c r="E481" s="29">
        <f t="shared" si="30"/>
        <v>0.40712962963152677</v>
      </c>
      <c r="F481" s="30">
        <f t="shared" si="31"/>
        <v>4.1435185185185186E-3</v>
      </c>
      <c r="G481" s="31">
        <f>IF(OR(FLOOR(HOUR(E481)*60+MINUTE(E481),INFOS!$B$2)/60&lt;INFOS!$B$5,AND(INFOS!$C$5&gt;0,FLOOR(HOUR(E481)*60+MINUTE(E481),INFOS!$B$2)/60&gt;=INFOS!$C$5)),"",TIME(,FLOOR(HOUR(E481)*60+MINUTE(E481),INFOS!$B$2),))</f>
        <v>0.33333333333333331</v>
      </c>
      <c r="H481" s="31" t="str">
        <f>IF(ISNA(MATCH(INT(A481),Calcul!$I$3:$I$15,0)),INDEX(INFOS!$B$7:$B$14,WEEKDAY(A481,2)),INFOS!$B$14)</f>
        <v>Jours Ouvrés</v>
      </c>
      <c r="I481" s="28" t="str">
        <f>IF(ROW(A480)&lt;=COUNTA(Sens1!A:A)-6,INFOS!$H$2&amp;" vers "&amp;INFOS!$I$2,INFOS!$H$3&amp;" vers "&amp;INFOS!$I$3)</f>
        <v>A10 vers Rue G. Eiffel</v>
      </c>
    </row>
    <row r="482" spans="1:9" x14ac:dyDescent="0.25">
      <c r="A482" s="5">
        <v>41850.410671296297</v>
      </c>
      <c r="B482" s="28">
        <v>428</v>
      </c>
      <c r="C482" s="28" t="str">
        <f t="shared" si="28"/>
        <v>Mercredi</v>
      </c>
      <c r="D482" s="28" t="str">
        <f t="shared" si="29"/>
        <v>30/07</v>
      </c>
      <c r="E482" s="29">
        <f t="shared" si="30"/>
        <v>0.41067129629664123</v>
      </c>
      <c r="F482" s="30">
        <f t="shared" si="31"/>
        <v>4.9537037037037041E-3</v>
      </c>
      <c r="G482" s="31">
        <f>IF(OR(FLOOR(HOUR(E482)*60+MINUTE(E482),INFOS!$B$2)/60&lt;INFOS!$B$5,AND(INFOS!$C$5&gt;0,FLOOR(HOUR(E482)*60+MINUTE(E482),INFOS!$B$2)/60&gt;=INFOS!$C$5)),"",TIME(,FLOOR(HOUR(E482)*60+MINUTE(E482),INFOS!$B$2),))</f>
        <v>0.33333333333333331</v>
      </c>
      <c r="H482" s="31" t="str">
        <f>IF(ISNA(MATCH(INT(A482),Calcul!$I$3:$I$15,0)),INDEX(INFOS!$B$7:$B$14,WEEKDAY(A482,2)),INFOS!$B$14)</f>
        <v>Jours Ouvrés</v>
      </c>
      <c r="I482" s="28" t="str">
        <f>IF(ROW(A481)&lt;=COUNTA(Sens1!A:A)-6,INFOS!$H$2&amp;" vers "&amp;INFOS!$I$2,INFOS!$H$3&amp;" vers "&amp;INFOS!$I$3)</f>
        <v>A10 vers Rue G. Eiffel</v>
      </c>
    </row>
    <row r="483" spans="1:9" x14ac:dyDescent="0.25">
      <c r="A483" s="5">
        <v>41850.414189814815</v>
      </c>
      <c r="B483" s="28">
        <v>455</v>
      </c>
      <c r="C483" s="28" t="str">
        <f t="shared" si="28"/>
        <v>Mercredi</v>
      </c>
      <c r="D483" s="28" t="str">
        <f t="shared" si="29"/>
        <v>30/07</v>
      </c>
      <c r="E483" s="29">
        <f t="shared" si="30"/>
        <v>0.41418981481547235</v>
      </c>
      <c r="F483" s="30">
        <f t="shared" si="31"/>
        <v>5.2662037037037035E-3</v>
      </c>
      <c r="G483" s="31">
        <f>IF(OR(FLOOR(HOUR(E483)*60+MINUTE(E483),INFOS!$B$2)/60&lt;INFOS!$B$5,AND(INFOS!$C$5&gt;0,FLOOR(HOUR(E483)*60+MINUTE(E483),INFOS!$B$2)/60&gt;=INFOS!$C$5)),"",TIME(,FLOOR(HOUR(E483)*60+MINUTE(E483),INFOS!$B$2),))</f>
        <v>0.33333333333333331</v>
      </c>
      <c r="H483" s="31" t="str">
        <f>IF(ISNA(MATCH(INT(A483),Calcul!$I$3:$I$15,0)),INDEX(INFOS!$B$7:$B$14,WEEKDAY(A483,2)),INFOS!$B$14)</f>
        <v>Jours Ouvrés</v>
      </c>
      <c r="I483" s="28" t="str">
        <f>IF(ROW(A482)&lt;=COUNTA(Sens1!A:A)-6,INFOS!$H$2&amp;" vers "&amp;INFOS!$I$2,INFOS!$H$3&amp;" vers "&amp;INFOS!$I$3)</f>
        <v>A10 vers Rue G. Eiffel</v>
      </c>
    </row>
    <row r="484" spans="1:9" x14ac:dyDescent="0.25">
      <c r="A484" s="5">
        <v>41850.417847222219</v>
      </c>
      <c r="B484" s="28">
        <v>438</v>
      </c>
      <c r="C484" s="28" t="str">
        <f t="shared" si="28"/>
        <v>Mercredi</v>
      </c>
      <c r="D484" s="28" t="str">
        <f t="shared" si="29"/>
        <v>30/07</v>
      </c>
      <c r="E484" s="29">
        <f t="shared" si="30"/>
        <v>0.4178472222192795</v>
      </c>
      <c r="F484" s="30">
        <f t="shared" si="31"/>
        <v>5.0694444444444441E-3</v>
      </c>
      <c r="G484" s="31">
        <f>IF(OR(FLOOR(HOUR(E484)*60+MINUTE(E484),INFOS!$B$2)/60&lt;INFOS!$B$5,AND(INFOS!$C$5&gt;0,FLOOR(HOUR(E484)*60+MINUTE(E484),INFOS!$B$2)/60&gt;=INFOS!$C$5)),"",TIME(,FLOOR(HOUR(E484)*60+MINUTE(E484),INFOS!$B$2),))</f>
        <v>0.41666666666666669</v>
      </c>
      <c r="H484" s="31" t="str">
        <f>IF(ISNA(MATCH(INT(A484),Calcul!$I$3:$I$15,0)),INDEX(INFOS!$B$7:$B$14,WEEKDAY(A484,2)),INFOS!$B$14)</f>
        <v>Jours Ouvrés</v>
      </c>
      <c r="I484" s="28" t="str">
        <f>IF(ROW(A483)&lt;=COUNTA(Sens1!A:A)-6,INFOS!$H$2&amp;" vers "&amp;INFOS!$I$2,INFOS!$H$3&amp;" vers "&amp;INFOS!$I$3)</f>
        <v>A10 vers Rue G. Eiffel</v>
      </c>
    </row>
    <row r="485" spans="1:9" x14ac:dyDescent="0.25">
      <c r="A485" s="5">
        <v>41850.421412037038</v>
      </c>
      <c r="B485" s="28">
        <v>371</v>
      </c>
      <c r="C485" s="28" t="str">
        <f t="shared" si="28"/>
        <v>Mercredi</v>
      </c>
      <c r="D485" s="28" t="str">
        <f t="shared" si="29"/>
        <v>30/07</v>
      </c>
      <c r="E485" s="29">
        <f t="shared" si="30"/>
        <v>0.42141203703795327</v>
      </c>
      <c r="F485" s="30">
        <f t="shared" si="31"/>
        <v>4.2939814814814811E-3</v>
      </c>
      <c r="G485" s="31">
        <f>IF(OR(FLOOR(HOUR(E485)*60+MINUTE(E485),INFOS!$B$2)/60&lt;INFOS!$B$5,AND(INFOS!$C$5&gt;0,FLOOR(HOUR(E485)*60+MINUTE(E485),INFOS!$B$2)/60&gt;=INFOS!$C$5)),"",TIME(,FLOOR(HOUR(E485)*60+MINUTE(E485),INFOS!$B$2),))</f>
        <v>0.41666666666666669</v>
      </c>
      <c r="H485" s="31" t="str">
        <f>IF(ISNA(MATCH(INT(A485),Calcul!$I$3:$I$15,0)),INDEX(INFOS!$B$7:$B$14,WEEKDAY(A485,2)),INFOS!$B$14)</f>
        <v>Jours Ouvrés</v>
      </c>
      <c r="I485" s="28" t="str">
        <f>IF(ROW(A484)&lt;=COUNTA(Sens1!A:A)-6,INFOS!$H$2&amp;" vers "&amp;INFOS!$I$2,INFOS!$H$3&amp;" vers "&amp;INFOS!$I$3)</f>
        <v>A10 vers Rue G. Eiffel</v>
      </c>
    </row>
    <row r="486" spans="1:9" x14ac:dyDescent="0.25">
      <c r="A486" s="5">
        <v>41850.424988425926</v>
      </c>
      <c r="B486" s="28">
        <v>360</v>
      </c>
      <c r="C486" s="28" t="str">
        <f t="shared" si="28"/>
        <v>Mercredi</v>
      </c>
      <c r="D486" s="28" t="str">
        <f t="shared" si="29"/>
        <v>30/07</v>
      </c>
      <c r="E486" s="29">
        <f t="shared" si="30"/>
        <v>0.42498842592613073</v>
      </c>
      <c r="F486" s="30">
        <f t="shared" si="31"/>
        <v>4.1666666666666666E-3</v>
      </c>
      <c r="G486" s="31">
        <f>IF(OR(FLOOR(HOUR(E486)*60+MINUTE(E486),INFOS!$B$2)/60&lt;INFOS!$B$5,AND(INFOS!$C$5&gt;0,FLOOR(HOUR(E486)*60+MINUTE(E486),INFOS!$B$2)/60&gt;=INFOS!$C$5)),"",TIME(,FLOOR(HOUR(E486)*60+MINUTE(E486),INFOS!$B$2),))</f>
        <v>0.41666666666666669</v>
      </c>
      <c r="H486" s="31" t="str">
        <f>IF(ISNA(MATCH(INT(A486),Calcul!$I$3:$I$15,0)),INDEX(INFOS!$B$7:$B$14,WEEKDAY(A486,2)),INFOS!$B$14)</f>
        <v>Jours Ouvrés</v>
      </c>
      <c r="I486" s="28" t="str">
        <f>IF(ROW(A485)&lt;=COUNTA(Sens1!A:A)-6,INFOS!$H$2&amp;" vers "&amp;INFOS!$I$2,INFOS!$H$3&amp;" vers "&amp;INFOS!$I$3)</f>
        <v>A10 vers Rue G. Eiffel</v>
      </c>
    </row>
    <row r="487" spans="1:9" x14ac:dyDescent="0.25">
      <c r="A487" s="5">
        <v>41850.428726851853</v>
      </c>
      <c r="B487" s="28">
        <v>398</v>
      </c>
      <c r="C487" s="28" t="str">
        <f t="shared" si="28"/>
        <v>Mercredi</v>
      </c>
      <c r="D487" s="28" t="str">
        <f t="shared" si="29"/>
        <v>30/07</v>
      </c>
      <c r="E487" s="29">
        <f t="shared" si="30"/>
        <v>0.42872685185284354</v>
      </c>
      <c r="F487" s="30">
        <f t="shared" si="31"/>
        <v>4.6064814814814814E-3</v>
      </c>
      <c r="G487" s="31">
        <f>IF(OR(FLOOR(HOUR(E487)*60+MINUTE(E487),INFOS!$B$2)/60&lt;INFOS!$B$5,AND(INFOS!$C$5&gt;0,FLOOR(HOUR(E487)*60+MINUTE(E487),INFOS!$B$2)/60&gt;=INFOS!$C$5)),"",TIME(,FLOOR(HOUR(E487)*60+MINUTE(E487),INFOS!$B$2),))</f>
        <v>0.41666666666666669</v>
      </c>
      <c r="H487" s="31" t="str">
        <f>IF(ISNA(MATCH(INT(A487),Calcul!$I$3:$I$15,0)),INDEX(INFOS!$B$7:$B$14,WEEKDAY(A487,2)),INFOS!$B$14)</f>
        <v>Jours Ouvrés</v>
      </c>
      <c r="I487" s="28" t="str">
        <f>IF(ROW(A486)&lt;=COUNTA(Sens1!A:A)-6,INFOS!$H$2&amp;" vers "&amp;INFOS!$I$2,INFOS!$H$3&amp;" vers "&amp;INFOS!$I$3)</f>
        <v>A10 vers Rue G. Eiffel</v>
      </c>
    </row>
    <row r="488" spans="1:9" x14ac:dyDescent="0.25">
      <c r="A488" s="5">
        <v>41850.432372685187</v>
      </c>
      <c r="B488" s="28">
        <v>385</v>
      </c>
      <c r="C488" s="28" t="str">
        <f t="shared" si="28"/>
        <v>Mercredi</v>
      </c>
      <c r="D488" s="28" t="str">
        <f t="shared" si="29"/>
        <v>30/07</v>
      </c>
      <c r="E488" s="29">
        <f t="shared" si="30"/>
        <v>0.432372685187147</v>
      </c>
      <c r="F488" s="30">
        <f t="shared" si="31"/>
        <v>4.4560185185185189E-3</v>
      </c>
      <c r="G488" s="31">
        <f>IF(OR(FLOOR(HOUR(E488)*60+MINUTE(E488),INFOS!$B$2)/60&lt;INFOS!$B$5,AND(INFOS!$C$5&gt;0,FLOOR(HOUR(E488)*60+MINUTE(E488),INFOS!$B$2)/60&gt;=INFOS!$C$5)),"",TIME(,FLOOR(HOUR(E488)*60+MINUTE(E488),INFOS!$B$2),))</f>
        <v>0.41666666666666669</v>
      </c>
      <c r="H488" s="31" t="str">
        <f>IF(ISNA(MATCH(INT(A488),Calcul!$I$3:$I$15,0)),INDEX(INFOS!$B$7:$B$14,WEEKDAY(A488,2)),INFOS!$B$14)</f>
        <v>Jours Ouvrés</v>
      </c>
      <c r="I488" s="28" t="str">
        <f>IF(ROW(A487)&lt;=COUNTA(Sens1!A:A)-6,INFOS!$H$2&amp;" vers "&amp;INFOS!$I$2,INFOS!$H$3&amp;" vers "&amp;INFOS!$I$3)</f>
        <v>A10 vers Rue G. Eiffel</v>
      </c>
    </row>
    <row r="489" spans="1:9" x14ac:dyDescent="0.25">
      <c r="A489" s="5">
        <v>41850.436122685183</v>
      </c>
      <c r="B489" s="28">
        <v>383</v>
      </c>
      <c r="C489" s="28" t="str">
        <f t="shared" si="28"/>
        <v>Mercredi</v>
      </c>
      <c r="D489" s="28" t="str">
        <f t="shared" si="29"/>
        <v>30/07</v>
      </c>
      <c r="E489" s="29">
        <f t="shared" si="30"/>
        <v>0.4361226851833635</v>
      </c>
      <c r="F489" s="30">
        <f t="shared" si="31"/>
        <v>4.4328703703703709E-3</v>
      </c>
      <c r="G489" s="31">
        <f>IF(OR(FLOOR(HOUR(E489)*60+MINUTE(E489),INFOS!$B$2)/60&lt;INFOS!$B$5,AND(INFOS!$C$5&gt;0,FLOOR(HOUR(E489)*60+MINUTE(E489),INFOS!$B$2)/60&gt;=INFOS!$C$5)),"",TIME(,FLOOR(HOUR(E489)*60+MINUTE(E489),INFOS!$B$2),))</f>
        <v>0.41666666666666669</v>
      </c>
      <c r="H489" s="31" t="str">
        <f>IF(ISNA(MATCH(INT(A489),Calcul!$I$3:$I$15,0)),INDEX(INFOS!$B$7:$B$14,WEEKDAY(A489,2)),INFOS!$B$14)</f>
        <v>Jours Ouvrés</v>
      </c>
      <c r="I489" s="28" t="str">
        <f>IF(ROW(A488)&lt;=COUNTA(Sens1!A:A)-6,INFOS!$H$2&amp;" vers "&amp;INFOS!$I$2,INFOS!$H$3&amp;" vers "&amp;INFOS!$I$3)</f>
        <v>A10 vers Rue G. Eiffel</v>
      </c>
    </row>
    <row r="490" spans="1:9" x14ac:dyDescent="0.25">
      <c r="A490" s="5">
        <v>41850.439722222225</v>
      </c>
      <c r="B490" s="28">
        <v>396</v>
      </c>
      <c r="C490" s="28" t="str">
        <f t="shared" si="28"/>
        <v>Mercredi</v>
      </c>
      <c r="D490" s="28" t="str">
        <f t="shared" si="29"/>
        <v>30/07</v>
      </c>
      <c r="E490" s="29">
        <f t="shared" si="30"/>
        <v>0.43972222222510027</v>
      </c>
      <c r="F490" s="30">
        <f t="shared" si="31"/>
        <v>4.5833333333333334E-3</v>
      </c>
      <c r="G490" s="31">
        <f>IF(OR(FLOOR(HOUR(E490)*60+MINUTE(E490),INFOS!$B$2)/60&lt;INFOS!$B$5,AND(INFOS!$C$5&gt;0,FLOOR(HOUR(E490)*60+MINUTE(E490),INFOS!$B$2)/60&gt;=INFOS!$C$5)),"",TIME(,FLOOR(HOUR(E490)*60+MINUTE(E490),INFOS!$B$2),))</f>
        <v>0.41666666666666669</v>
      </c>
      <c r="H490" s="31" t="str">
        <f>IF(ISNA(MATCH(INT(A490),Calcul!$I$3:$I$15,0)),INDEX(INFOS!$B$7:$B$14,WEEKDAY(A490,2)),INFOS!$B$14)</f>
        <v>Jours Ouvrés</v>
      </c>
      <c r="I490" s="28" t="str">
        <f>IF(ROW(A489)&lt;=COUNTA(Sens1!A:A)-6,INFOS!$H$2&amp;" vers "&amp;INFOS!$I$2,INFOS!$H$3&amp;" vers "&amp;INFOS!$I$3)</f>
        <v>A10 vers Rue G. Eiffel</v>
      </c>
    </row>
    <row r="491" spans="1:9" x14ac:dyDescent="0.25">
      <c r="A491" s="5">
        <v>41850.44321759259</v>
      </c>
      <c r="B491" s="28">
        <v>379</v>
      </c>
      <c r="C491" s="28" t="str">
        <f t="shared" si="28"/>
        <v>Mercredi</v>
      </c>
      <c r="D491" s="28" t="str">
        <f t="shared" si="29"/>
        <v>30/07</v>
      </c>
      <c r="E491" s="29">
        <f t="shared" si="30"/>
        <v>0.44321759259037208</v>
      </c>
      <c r="F491" s="30">
        <f t="shared" si="31"/>
        <v>4.386574074074074E-3</v>
      </c>
      <c r="G491" s="31">
        <f>IF(OR(FLOOR(HOUR(E491)*60+MINUTE(E491),INFOS!$B$2)/60&lt;INFOS!$B$5,AND(INFOS!$C$5&gt;0,FLOOR(HOUR(E491)*60+MINUTE(E491),INFOS!$B$2)/60&gt;=INFOS!$C$5)),"",TIME(,FLOOR(HOUR(E491)*60+MINUTE(E491),INFOS!$B$2),))</f>
        <v>0.41666666666666669</v>
      </c>
      <c r="H491" s="31" t="str">
        <f>IF(ISNA(MATCH(INT(A491),Calcul!$I$3:$I$15,0)),INDEX(INFOS!$B$7:$B$14,WEEKDAY(A491,2)),INFOS!$B$14)</f>
        <v>Jours Ouvrés</v>
      </c>
      <c r="I491" s="28" t="str">
        <f>IF(ROW(A490)&lt;=COUNTA(Sens1!A:A)-6,INFOS!$H$2&amp;" vers "&amp;INFOS!$I$2,INFOS!$H$3&amp;" vers "&amp;INFOS!$I$3)</f>
        <v>A10 vers Rue G. Eiffel</v>
      </c>
    </row>
    <row r="492" spans="1:9" x14ac:dyDescent="0.25">
      <c r="A492" s="5">
        <v>41850.446828703702</v>
      </c>
      <c r="B492" s="28">
        <v>381</v>
      </c>
      <c r="C492" s="28" t="str">
        <f t="shared" si="28"/>
        <v>Mercredi</v>
      </c>
      <c r="D492" s="28" t="str">
        <f t="shared" si="29"/>
        <v>30/07</v>
      </c>
      <c r="E492" s="29">
        <f t="shared" si="30"/>
        <v>0.44682870370161254</v>
      </c>
      <c r="F492" s="30">
        <f t="shared" si="31"/>
        <v>4.409722222222222E-3</v>
      </c>
      <c r="G492" s="31">
        <f>IF(OR(FLOOR(HOUR(E492)*60+MINUTE(E492),INFOS!$B$2)/60&lt;INFOS!$B$5,AND(INFOS!$C$5&gt;0,FLOOR(HOUR(E492)*60+MINUTE(E492),INFOS!$B$2)/60&gt;=INFOS!$C$5)),"",TIME(,FLOOR(HOUR(E492)*60+MINUTE(E492),INFOS!$B$2),))</f>
        <v>0.41666666666666669</v>
      </c>
      <c r="H492" s="31" t="str">
        <f>IF(ISNA(MATCH(INT(A492),Calcul!$I$3:$I$15,0)),INDEX(INFOS!$B$7:$B$14,WEEKDAY(A492,2)),INFOS!$B$14)</f>
        <v>Jours Ouvrés</v>
      </c>
      <c r="I492" s="28" t="str">
        <f>IF(ROW(A491)&lt;=COUNTA(Sens1!A:A)-6,INFOS!$H$2&amp;" vers "&amp;INFOS!$I$2,INFOS!$H$3&amp;" vers "&amp;INFOS!$I$3)</f>
        <v>A10 vers Rue G. Eiffel</v>
      </c>
    </row>
    <row r="493" spans="1:9" x14ac:dyDescent="0.25">
      <c r="A493" s="5">
        <v>41850.450416666667</v>
      </c>
      <c r="B493" s="28">
        <v>381</v>
      </c>
      <c r="C493" s="28" t="str">
        <f t="shared" si="28"/>
        <v>Mercredi</v>
      </c>
      <c r="D493" s="28" t="str">
        <f t="shared" si="29"/>
        <v>30/07</v>
      </c>
      <c r="E493" s="29">
        <f t="shared" si="30"/>
        <v>0.45041666666656965</v>
      </c>
      <c r="F493" s="30">
        <f t="shared" si="31"/>
        <v>4.409722222222222E-3</v>
      </c>
      <c r="G493" s="31">
        <f>IF(OR(FLOOR(HOUR(E493)*60+MINUTE(E493),INFOS!$B$2)/60&lt;INFOS!$B$5,AND(INFOS!$C$5&gt;0,FLOOR(HOUR(E493)*60+MINUTE(E493),INFOS!$B$2)/60&gt;=INFOS!$C$5)),"",TIME(,FLOOR(HOUR(E493)*60+MINUTE(E493),INFOS!$B$2),))</f>
        <v>0.41666666666666669</v>
      </c>
      <c r="H493" s="31" t="str">
        <f>IF(ISNA(MATCH(INT(A493),Calcul!$I$3:$I$15,0)),INDEX(INFOS!$B$7:$B$14,WEEKDAY(A493,2)),INFOS!$B$14)</f>
        <v>Jours Ouvrés</v>
      </c>
      <c r="I493" s="28" t="str">
        <f>IF(ROW(A492)&lt;=COUNTA(Sens1!A:A)-6,INFOS!$H$2&amp;" vers "&amp;INFOS!$I$2,INFOS!$H$3&amp;" vers "&amp;INFOS!$I$3)</f>
        <v>A10 vers Rue G. Eiffel</v>
      </c>
    </row>
    <row r="494" spans="1:9" x14ac:dyDescent="0.25">
      <c r="A494" s="5">
        <v>41850.453993055555</v>
      </c>
      <c r="B494" s="28">
        <v>400</v>
      </c>
      <c r="C494" s="28" t="str">
        <f t="shared" si="28"/>
        <v>Mercredi</v>
      </c>
      <c r="D494" s="28" t="str">
        <f t="shared" si="29"/>
        <v>30/07</v>
      </c>
      <c r="E494" s="29">
        <f t="shared" si="30"/>
        <v>0.45399305555474712</v>
      </c>
      <c r="F494" s="30">
        <f t="shared" si="31"/>
        <v>4.6296296296296302E-3</v>
      </c>
      <c r="G494" s="31">
        <f>IF(OR(FLOOR(HOUR(E494)*60+MINUTE(E494),INFOS!$B$2)/60&lt;INFOS!$B$5,AND(INFOS!$C$5&gt;0,FLOOR(HOUR(E494)*60+MINUTE(E494),INFOS!$B$2)/60&gt;=INFOS!$C$5)),"",TIME(,FLOOR(HOUR(E494)*60+MINUTE(E494),INFOS!$B$2),))</f>
        <v>0.41666666666666669</v>
      </c>
      <c r="H494" s="31" t="str">
        <f>IF(ISNA(MATCH(INT(A494),Calcul!$I$3:$I$15,0)),INDEX(INFOS!$B$7:$B$14,WEEKDAY(A494,2)),INFOS!$B$14)</f>
        <v>Jours Ouvrés</v>
      </c>
      <c r="I494" s="28" t="str">
        <f>IF(ROW(A493)&lt;=COUNTA(Sens1!A:A)-6,INFOS!$H$2&amp;" vers "&amp;INFOS!$I$2,INFOS!$H$3&amp;" vers "&amp;INFOS!$I$3)</f>
        <v>A10 vers Rue G. Eiffel</v>
      </c>
    </row>
    <row r="495" spans="1:9" x14ac:dyDescent="0.25">
      <c r="A495" s="5">
        <v>41850.457488425927</v>
      </c>
      <c r="B495" s="28">
        <v>413</v>
      </c>
      <c r="C495" s="28" t="str">
        <f t="shared" si="28"/>
        <v>Mercredi</v>
      </c>
      <c r="D495" s="28" t="str">
        <f t="shared" si="29"/>
        <v>30/07</v>
      </c>
      <c r="E495" s="29">
        <f t="shared" si="30"/>
        <v>0.45748842592729488</v>
      </c>
      <c r="F495" s="30">
        <f t="shared" si="31"/>
        <v>4.7800925925925927E-3</v>
      </c>
      <c r="G495" s="31">
        <f>IF(OR(FLOOR(HOUR(E495)*60+MINUTE(E495),INFOS!$B$2)/60&lt;INFOS!$B$5,AND(INFOS!$C$5&gt;0,FLOOR(HOUR(E495)*60+MINUTE(E495),INFOS!$B$2)/60&gt;=INFOS!$C$5)),"",TIME(,FLOOR(HOUR(E495)*60+MINUTE(E495),INFOS!$B$2),))</f>
        <v>0.41666666666666669</v>
      </c>
      <c r="H495" s="31" t="str">
        <f>IF(ISNA(MATCH(INT(A495),Calcul!$I$3:$I$15,0)),INDEX(INFOS!$B$7:$B$14,WEEKDAY(A495,2)),INFOS!$B$14)</f>
        <v>Jours Ouvrés</v>
      </c>
      <c r="I495" s="28" t="str">
        <f>IF(ROW(A494)&lt;=COUNTA(Sens1!A:A)-6,INFOS!$H$2&amp;" vers "&amp;INFOS!$I$2,INFOS!$H$3&amp;" vers "&amp;INFOS!$I$3)</f>
        <v>A10 vers Rue G. Eiffel</v>
      </c>
    </row>
    <row r="496" spans="1:9" x14ac:dyDescent="0.25">
      <c r="A496" s="5">
        <v>41850.461134259262</v>
      </c>
      <c r="B496" s="28">
        <v>394</v>
      </c>
      <c r="C496" s="28" t="str">
        <f t="shared" si="28"/>
        <v>Mercredi</v>
      </c>
      <c r="D496" s="28" t="str">
        <f t="shared" si="29"/>
        <v>30/07</v>
      </c>
      <c r="E496" s="29">
        <f t="shared" si="30"/>
        <v>0.46113425926159834</v>
      </c>
      <c r="F496" s="30">
        <f t="shared" si="31"/>
        <v>4.5601851851851853E-3</v>
      </c>
      <c r="G496" s="31">
        <f>IF(OR(FLOOR(HOUR(E496)*60+MINUTE(E496),INFOS!$B$2)/60&lt;INFOS!$B$5,AND(INFOS!$C$5&gt;0,FLOOR(HOUR(E496)*60+MINUTE(E496),INFOS!$B$2)/60&gt;=INFOS!$C$5)),"",TIME(,FLOOR(HOUR(E496)*60+MINUTE(E496),INFOS!$B$2),))</f>
        <v>0.41666666666666669</v>
      </c>
      <c r="H496" s="31" t="str">
        <f>IF(ISNA(MATCH(INT(A496),Calcul!$I$3:$I$15,0)),INDEX(INFOS!$B$7:$B$14,WEEKDAY(A496,2)),INFOS!$B$14)</f>
        <v>Jours Ouvrés</v>
      </c>
      <c r="I496" s="28" t="str">
        <f>IF(ROW(A495)&lt;=COUNTA(Sens1!A:A)-6,INFOS!$H$2&amp;" vers "&amp;INFOS!$I$2,INFOS!$H$3&amp;" vers "&amp;INFOS!$I$3)</f>
        <v>A10 vers Rue G. Eiffel</v>
      </c>
    </row>
    <row r="497" spans="1:9" x14ac:dyDescent="0.25">
      <c r="A497" s="5">
        <v>41850.46471064815</v>
      </c>
      <c r="B497" s="28">
        <v>396</v>
      </c>
      <c r="C497" s="28" t="str">
        <f t="shared" si="28"/>
        <v>Mercredi</v>
      </c>
      <c r="D497" s="28" t="str">
        <f t="shared" si="29"/>
        <v>30/07</v>
      </c>
      <c r="E497" s="29">
        <f t="shared" si="30"/>
        <v>0.46471064814977581</v>
      </c>
      <c r="F497" s="30">
        <f t="shared" si="31"/>
        <v>4.5833333333333334E-3</v>
      </c>
      <c r="G497" s="31">
        <f>IF(OR(FLOOR(HOUR(E497)*60+MINUTE(E497),INFOS!$B$2)/60&lt;INFOS!$B$5,AND(INFOS!$C$5&gt;0,FLOOR(HOUR(E497)*60+MINUTE(E497),INFOS!$B$2)/60&gt;=INFOS!$C$5)),"",TIME(,FLOOR(HOUR(E497)*60+MINUTE(E497),INFOS!$B$2),))</f>
        <v>0.41666666666666669</v>
      </c>
      <c r="H497" s="31" t="str">
        <f>IF(ISNA(MATCH(INT(A497),Calcul!$I$3:$I$15,0)),INDEX(INFOS!$B$7:$B$14,WEEKDAY(A497,2)),INFOS!$B$14)</f>
        <v>Jours Ouvrés</v>
      </c>
      <c r="I497" s="28" t="str">
        <f>IF(ROW(A496)&lt;=COUNTA(Sens1!A:A)-6,INFOS!$H$2&amp;" vers "&amp;INFOS!$I$2,INFOS!$H$3&amp;" vers "&amp;INFOS!$I$3)</f>
        <v>A10 vers Rue G. Eiffel</v>
      </c>
    </row>
    <row r="498" spans="1:9" x14ac:dyDescent="0.25">
      <c r="A498" s="5">
        <v>41850.468310185184</v>
      </c>
      <c r="B498" s="28">
        <v>382</v>
      </c>
      <c r="C498" s="28" t="str">
        <f t="shared" si="28"/>
        <v>Mercredi</v>
      </c>
      <c r="D498" s="28" t="str">
        <f t="shared" si="29"/>
        <v>30/07</v>
      </c>
      <c r="E498" s="29">
        <f t="shared" si="30"/>
        <v>0.46831018518423662</v>
      </c>
      <c r="F498" s="30">
        <f t="shared" si="31"/>
        <v>4.4212962962962956E-3</v>
      </c>
      <c r="G498" s="31">
        <f>IF(OR(FLOOR(HOUR(E498)*60+MINUTE(E498),INFOS!$B$2)/60&lt;INFOS!$B$5,AND(INFOS!$C$5&gt;0,FLOOR(HOUR(E498)*60+MINUTE(E498),INFOS!$B$2)/60&gt;=INFOS!$C$5)),"",TIME(,FLOOR(HOUR(E498)*60+MINUTE(E498),INFOS!$B$2),))</f>
        <v>0.41666666666666669</v>
      </c>
      <c r="H498" s="31" t="str">
        <f>IF(ISNA(MATCH(INT(A498),Calcul!$I$3:$I$15,0)),INDEX(INFOS!$B$7:$B$14,WEEKDAY(A498,2)),INFOS!$B$14)</f>
        <v>Jours Ouvrés</v>
      </c>
      <c r="I498" s="28" t="str">
        <f>IF(ROW(A497)&lt;=COUNTA(Sens1!A:A)-6,INFOS!$H$2&amp;" vers "&amp;INFOS!$I$2,INFOS!$H$3&amp;" vers "&amp;INFOS!$I$3)</f>
        <v>A10 vers Rue G. Eiffel</v>
      </c>
    </row>
    <row r="499" spans="1:9" x14ac:dyDescent="0.25">
      <c r="A499" s="5">
        <v>41850.471863425926</v>
      </c>
      <c r="B499" s="28">
        <v>387</v>
      </c>
      <c r="C499" s="28" t="str">
        <f t="shared" si="28"/>
        <v>Mercredi</v>
      </c>
      <c r="D499" s="28" t="str">
        <f t="shared" si="29"/>
        <v>30/07</v>
      </c>
      <c r="E499" s="29">
        <f t="shared" si="30"/>
        <v>0.47186342592613073</v>
      </c>
      <c r="F499" s="30">
        <f t="shared" si="31"/>
        <v>4.4791666666666669E-3</v>
      </c>
      <c r="G499" s="31">
        <f>IF(OR(FLOOR(HOUR(E499)*60+MINUTE(E499),INFOS!$B$2)/60&lt;INFOS!$B$5,AND(INFOS!$C$5&gt;0,FLOOR(HOUR(E499)*60+MINUTE(E499),INFOS!$B$2)/60&gt;=INFOS!$C$5)),"",TIME(,FLOOR(HOUR(E499)*60+MINUTE(E499),INFOS!$B$2),))</f>
        <v>0.41666666666666669</v>
      </c>
      <c r="H499" s="31" t="str">
        <f>IF(ISNA(MATCH(INT(A499),Calcul!$I$3:$I$15,0)),INDEX(INFOS!$B$7:$B$14,WEEKDAY(A499,2)),INFOS!$B$14)</f>
        <v>Jours Ouvrés</v>
      </c>
      <c r="I499" s="28" t="str">
        <f>IF(ROW(A498)&lt;=COUNTA(Sens1!A:A)-6,INFOS!$H$2&amp;" vers "&amp;INFOS!$I$2,INFOS!$H$3&amp;" vers "&amp;INFOS!$I$3)</f>
        <v>A10 vers Rue G. Eiffel</v>
      </c>
    </row>
    <row r="500" spans="1:9" x14ac:dyDescent="0.25">
      <c r="A500" s="5">
        <v>41850.475439814814</v>
      </c>
      <c r="B500" s="28">
        <v>381</v>
      </c>
      <c r="C500" s="28" t="str">
        <f t="shared" si="28"/>
        <v>Mercredi</v>
      </c>
      <c r="D500" s="28" t="str">
        <f t="shared" si="29"/>
        <v>30/07</v>
      </c>
      <c r="E500" s="29">
        <f t="shared" si="30"/>
        <v>0.47543981481430819</v>
      </c>
      <c r="F500" s="30">
        <f t="shared" si="31"/>
        <v>4.409722222222222E-3</v>
      </c>
      <c r="G500" s="31">
        <f>IF(OR(FLOOR(HOUR(E500)*60+MINUTE(E500),INFOS!$B$2)/60&lt;INFOS!$B$5,AND(INFOS!$C$5&gt;0,FLOOR(HOUR(E500)*60+MINUTE(E500),INFOS!$B$2)/60&gt;=INFOS!$C$5)),"",TIME(,FLOOR(HOUR(E500)*60+MINUTE(E500),INFOS!$B$2),))</f>
        <v>0.41666666666666669</v>
      </c>
      <c r="H500" s="31" t="str">
        <f>IF(ISNA(MATCH(INT(A500),Calcul!$I$3:$I$15,0)),INDEX(INFOS!$B$7:$B$14,WEEKDAY(A500,2)),INFOS!$B$14)</f>
        <v>Jours Ouvrés</v>
      </c>
      <c r="I500" s="28" t="str">
        <f>IF(ROW(A499)&lt;=COUNTA(Sens1!A:A)-6,INFOS!$H$2&amp;" vers "&amp;INFOS!$I$2,INFOS!$H$3&amp;" vers "&amp;INFOS!$I$3)</f>
        <v>A10 vers Rue G. Eiffel</v>
      </c>
    </row>
    <row r="501" spans="1:9" x14ac:dyDescent="0.25">
      <c r="A501" s="5">
        <v>41850.479259259257</v>
      </c>
      <c r="B501" s="28">
        <v>373</v>
      </c>
      <c r="C501" s="28" t="str">
        <f t="shared" si="28"/>
        <v>Mercredi</v>
      </c>
      <c r="D501" s="28" t="str">
        <f t="shared" si="29"/>
        <v>30/07</v>
      </c>
      <c r="E501" s="29">
        <f t="shared" si="30"/>
        <v>0.47925925925665069</v>
      </c>
      <c r="F501" s="30">
        <f t="shared" si="31"/>
        <v>4.31712962962963E-3</v>
      </c>
      <c r="G501" s="31">
        <f>IF(OR(FLOOR(HOUR(E501)*60+MINUTE(E501),INFOS!$B$2)/60&lt;INFOS!$B$5,AND(INFOS!$C$5&gt;0,FLOOR(HOUR(E501)*60+MINUTE(E501),INFOS!$B$2)/60&gt;=INFOS!$C$5)),"",TIME(,FLOOR(HOUR(E501)*60+MINUTE(E501),INFOS!$B$2),))</f>
        <v>0.41666666666666669</v>
      </c>
      <c r="H501" s="31" t="str">
        <f>IF(ISNA(MATCH(INT(A501),Calcul!$I$3:$I$15,0)),INDEX(INFOS!$B$7:$B$14,WEEKDAY(A501,2)),INFOS!$B$14)</f>
        <v>Jours Ouvrés</v>
      </c>
      <c r="I501" s="28" t="str">
        <f>IF(ROW(A500)&lt;=COUNTA(Sens1!A:A)-6,INFOS!$H$2&amp;" vers "&amp;INFOS!$I$2,INFOS!$H$3&amp;" vers "&amp;INFOS!$I$3)</f>
        <v>A10 vers Rue G. Eiffel</v>
      </c>
    </row>
    <row r="502" spans="1:9" x14ac:dyDescent="0.25">
      <c r="A502" s="5">
        <v>41850.482743055552</v>
      </c>
      <c r="B502" s="28">
        <v>379</v>
      </c>
      <c r="C502" s="28" t="str">
        <f t="shared" si="28"/>
        <v>Mercredi</v>
      </c>
      <c r="D502" s="28" t="str">
        <f t="shared" si="29"/>
        <v>30/07</v>
      </c>
      <c r="E502" s="29">
        <f t="shared" si="30"/>
        <v>0.48274305555241881</v>
      </c>
      <c r="F502" s="30">
        <f t="shared" si="31"/>
        <v>4.386574074074074E-3</v>
      </c>
      <c r="G502" s="31">
        <f>IF(OR(FLOOR(HOUR(E502)*60+MINUTE(E502),INFOS!$B$2)/60&lt;INFOS!$B$5,AND(INFOS!$C$5&gt;0,FLOOR(HOUR(E502)*60+MINUTE(E502),INFOS!$B$2)/60&gt;=INFOS!$C$5)),"",TIME(,FLOOR(HOUR(E502)*60+MINUTE(E502),INFOS!$B$2),))</f>
        <v>0.41666666666666669</v>
      </c>
      <c r="H502" s="31" t="str">
        <f>IF(ISNA(MATCH(INT(A502),Calcul!$I$3:$I$15,0)),INDEX(INFOS!$B$7:$B$14,WEEKDAY(A502,2)),INFOS!$B$14)</f>
        <v>Jours Ouvrés</v>
      </c>
      <c r="I502" s="28" t="str">
        <f>IF(ROW(A501)&lt;=COUNTA(Sens1!A:A)-6,INFOS!$H$2&amp;" vers "&amp;INFOS!$I$2,INFOS!$H$3&amp;" vers "&amp;INFOS!$I$3)</f>
        <v>A10 vers Rue G. Eiffel</v>
      </c>
    </row>
    <row r="503" spans="1:9" x14ac:dyDescent="0.25">
      <c r="A503" s="5">
        <v>41850.486250000002</v>
      </c>
      <c r="B503" s="28">
        <v>344</v>
      </c>
      <c r="C503" s="28" t="str">
        <f t="shared" si="28"/>
        <v>Mercredi</v>
      </c>
      <c r="D503" s="28" t="str">
        <f t="shared" si="29"/>
        <v>30/07</v>
      </c>
      <c r="E503" s="29">
        <f t="shared" si="30"/>
        <v>0.48625000000174623</v>
      </c>
      <c r="F503" s="30">
        <f t="shared" si="31"/>
        <v>3.9814814814814817E-3</v>
      </c>
      <c r="G503" s="31">
        <f>IF(OR(FLOOR(HOUR(E503)*60+MINUTE(E503),INFOS!$B$2)/60&lt;INFOS!$B$5,AND(INFOS!$C$5&gt;0,FLOOR(HOUR(E503)*60+MINUTE(E503),INFOS!$B$2)/60&gt;=INFOS!$C$5)),"",TIME(,FLOOR(HOUR(E503)*60+MINUTE(E503),INFOS!$B$2),))</f>
        <v>0.41666666666666669</v>
      </c>
      <c r="H503" s="31" t="str">
        <f>IF(ISNA(MATCH(INT(A503),Calcul!$I$3:$I$15,0)),INDEX(INFOS!$B$7:$B$14,WEEKDAY(A503,2)),INFOS!$B$14)</f>
        <v>Jours Ouvrés</v>
      </c>
      <c r="I503" s="28" t="str">
        <f>IF(ROW(A502)&lt;=COUNTA(Sens1!A:A)-6,INFOS!$H$2&amp;" vers "&amp;INFOS!$I$2,INFOS!$H$3&amp;" vers "&amp;INFOS!$I$3)</f>
        <v>A10 vers Rue G. Eiffel</v>
      </c>
    </row>
    <row r="504" spans="1:9" x14ac:dyDescent="0.25">
      <c r="A504" s="5">
        <v>41850.489814814813</v>
      </c>
      <c r="B504" s="28">
        <v>404</v>
      </c>
      <c r="C504" s="28" t="str">
        <f t="shared" si="28"/>
        <v>Mercredi</v>
      </c>
      <c r="D504" s="28" t="str">
        <f t="shared" si="29"/>
        <v>30/07</v>
      </c>
      <c r="E504" s="29">
        <f t="shared" si="30"/>
        <v>0.48981481481314404</v>
      </c>
      <c r="F504" s="30">
        <f t="shared" si="31"/>
        <v>4.6759259259259263E-3</v>
      </c>
      <c r="G504" s="31">
        <f>IF(OR(FLOOR(HOUR(E504)*60+MINUTE(E504),INFOS!$B$2)/60&lt;INFOS!$B$5,AND(INFOS!$C$5&gt;0,FLOOR(HOUR(E504)*60+MINUTE(E504),INFOS!$B$2)/60&gt;=INFOS!$C$5)),"",TIME(,FLOOR(HOUR(E504)*60+MINUTE(E504),INFOS!$B$2),))</f>
        <v>0.41666666666666669</v>
      </c>
      <c r="H504" s="31" t="str">
        <f>IF(ISNA(MATCH(INT(A504),Calcul!$I$3:$I$15,0)),INDEX(INFOS!$B$7:$B$14,WEEKDAY(A504,2)),INFOS!$B$14)</f>
        <v>Jours Ouvrés</v>
      </c>
      <c r="I504" s="28" t="str">
        <f>IF(ROW(A503)&lt;=COUNTA(Sens1!A:A)-6,INFOS!$H$2&amp;" vers "&amp;INFOS!$I$2,INFOS!$H$3&amp;" vers "&amp;INFOS!$I$3)</f>
        <v>A10 vers Rue G. Eiffel</v>
      </c>
    </row>
    <row r="505" spans="1:9" x14ac:dyDescent="0.25">
      <c r="A505" s="5">
        <v>41850.493368055555</v>
      </c>
      <c r="B505" s="28">
        <v>415</v>
      </c>
      <c r="C505" s="28" t="str">
        <f t="shared" si="28"/>
        <v>Mercredi</v>
      </c>
      <c r="D505" s="28" t="str">
        <f t="shared" si="29"/>
        <v>30/07</v>
      </c>
      <c r="E505" s="29">
        <f t="shared" si="30"/>
        <v>0.49336805555503815</v>
      </c>
      <c r="F505" s="30">
        <f t="shared" si="31"/>
        <v>4.8032407407407407E-3</v>
      </c>
      <c r="G505" s="31">
        <f>IF(OR(FLOOR(HOUR(E505)*60+MINUTE(E505),INFOS!$B$2)/60&lt;INFOS!$B$5,AND(INFOS!$C$5&gt;0,FLOOR(HOUR(E505)*60+MINUTE(E505),INFOS!$B$2)/60&gt;=INFOS!$C$5)),"",TIME(,FLOOR(HOUR(E505)*60+MINUTE(E505),INFOS!$B$2),))</f>
        <v>0.41666666666666669</v>
      </c>
      <c r="H505" s="31" t="str">
        <f>IF(ISNA(MATCH(INT(A505),Calcul!$I$3:$I$15,0)),INDEX(INFOS!$B$7:$B$14,WEEKDAY(A505,2)),INFOS!$B$14)</f>
        <v>Jours Ouvrés</v>
      </c>
      <c r="I505" s="28" t="str">
        <f>IF(ROW(A504)&lt;=COUNTA(Sens1!A:A)-6,INFOS!$H$2&amp;" vers "&amp;INFOS!$I$2,INFOS!$H$3&amp;" vers "&amp;INFOS!$I$3)</f>
        <v>A10 vers Rue G. Eiffel</v>
      </c>
    </row>
    <row r="506" spans="1:9" x14ac:dyDescent="0.25">
      <c r="A506" s="5">
        <v>41850.496944444443</v>
      </c>
      <c r="B506" s="28">
        <v>372</v>
      </c>
      <c r="C506" s="28" t="str">
        <f t="shared" si="28"/>
        <v>Mercredi</v>
      </c>
      <c r="D506" s="28" t="str">
        <f t="shared" si="29"/>
        <v>30/07</v>
      </c>
      <c r="E506" s="29">
        <f t="shared" si="30"/>
        <v>0.49694444444321562</v>
      </c>
      <c r="F506" s="30">
        <f t="shared" si="31"/>
        <v>4.3055555555555555E-3</v>
      </c>
      <c r="G506" s="31">
        <f>IF(OR(FLOOR(HOUR(E506)*60+MINUTE(E506),INFOS!$B$2)/60&lt;INFOS!$B$5,AND(INFOS!$C$5&gt;0,FLOOR(HOUR(E506)*60+MINUTE(E506),INFOS!$B$2)/60&gt;=INFOS!$C$5)),"",TIME(,FLOOR(HOUR(E506)*60+MINUTE(E506),INFOS!$B$2),))</f>
        <v>0.41666666666666669</v>
      </c>
      <c r="H506" s="31" t="str">
        <f>IF(ISNA(MATCH(INT(A506),Calcul!$I$3:$I$15,0)),INDEX(INFOS!$B$7:$B$14,WEEKDAY(A506,2)),INFOS!$B$14)</f>
        <v>Jours Ouvrés</v>
      </c>
      <c r="I506" s="28" t="str">
        <f>IF(ROW(A505)&lt;=COUNTA(Sens1!A:A)-6,INFOS!$H$2&amp;" vers "&amp;INFOS!$I$2,INFOS!$H$3&amp;" vers "&amp;INFOS!$I$3)</f>
        <v>A10 vers Rue G. Eiffel</v>
      </c>
    </row>
    <row r="507" spans="1:9" x14ac:dyDescent="0.25">
      <c r="A507" s="5">
        <v>41850.500428240739</v>
      </c>
      <c r="B507" s="28">
        <v>397</v>
      </c>
      <c r="C507" s="28" t="str">
        <f t="shared" si="28"/>
        <v>Mercredi</v>
      </c>
      <c r="D507" s="28" t="str">
        <f t="shared" si="29"/>
        <v>30/07</v>
      </c>
      <c r="E507" s="29">
        <f t="shared" si="30"/>
        <v>0.50042824073898373</v>
      </c>
      <c r="F507" s="30">
        <f t="shared" si="31"/>
        <v>4.5949074074074069E-3</v>
      </c>
      <c r="G507" s="31">
        <f>IF(OR(FLOOR(HOUR(E507)*60+MINUTE(E507),INFOS!$B$2)/60&lt;INFOS!$B$5,AND(INFOS!$C$5&gt;0,FLOOR(HOUR(E507)*60+MINUTE(E507),INFOS!$B$2)/60&gt;=INFOS!$C$5)),"",TIME(,FLOOR(HOUR(E507)*60+MINUTE(E507),INFOS!$B$2),))</f>
        <v>0.5</v>
      </c>
      <c r="H507" s="31" t="str">
        <f>IF(ISNA(MATCH(INT(A507),Calcul!$I$3:$I$15,0)),INDEX(INFOS!$B$7:$B$14,WEEKDAY(A507,2)),INFOS!$B$14)</f>
        <v>Jours Ouvrés</v>
      </c>
      <c r="I507" s="28" t="str">
        <f>IF(ROW(A506)&lt;=COUNTA(Sens1!A:A)-6,INFOS!$H$2&amp;" vers "&amp;INFOS!$I$2,INFOS!$H$3&amp;" vers "&amp;INFOS!$I$3)</f>
        <v>A10 vers Rue G. Eiffel</v>
      </c>
    </row>
    <row r="508" spans="1:9" x14ac:dyDescent="0.25">
      <c r="A508" s="5">
        <v>41850.503946759258</v>
      </c>
      <c r="B508" s="28">
        <v>387</v>
      </c>
      <c r="C508" s="28" t="str">
        <f t="shared" si="28"/>
        <v>Mercredi</v>
      </c>
      <c r="D508" s="28" t="str">
        <f t="shared" si="29"/>
        <v>30/07</v>
      </c>
      <c r="E508" s="29">
        <f t="shared" si="30"/>
        <v>0.50394675925781485</v>
      </c>
      <c r="F508" s="30">
        <f t="shared" si="31"/>
        <v>4.4791666666666669E-3</v>
      </c>
      <c r="G508" s="31">
        <f>IF(OR(FLOOR(HOUR(E508)*60+MINUTE(E508),INFOS!$B$2)/60&lt;INFOS!$B$5,AND(INFOS!$C$5&gt;0,FLOOR(HOUR(E508)*60+MINUTE(E508),INFOS!$B$2)/60&gt;=INFOS!$C$5)),"",TIME(,FLOOR(HOUR(E508)*60+MINUTE(E508),INFOS!$B$2),))</f>
        <v>0.5</v>
      </c>
      <c r="H508" s="31" t="str">
        <f>IF(ISNA(MATCH(INT(A508),Calcul!$I$3:$I$15,0)),INDEX(INFOS!$B$7:$B$14,WEEKDAY(A508,2)),INFOS!$B$14)</f>
        <v>Jours Ouvrés</v>
      </c>
      <c r="I508" s="28" t="str">
        <f>IF(ROW(A507)&lt;=COUNTA(Sens1!A:A)-6,INFOS!$H$2&amp;" vers "&amp;INFOS!$I$2,INFOS!$H$3&amp;" vers "&amp;INFOS!$I$3)</f>
        <v>A10 vers Rue G. Eiffel</v>
      </c>
    </row>
    <row r="509" spans="1:9" x14ac:dyDescent="0.25">
      <c r="A509" s="5">
        <v>41850.507789351854</v>
      </c>
      <c r="B509" s="28">
        <v>391</v>
      </c>
      <c r="C509" s="28" t="str">
        <f t="shared" si="28"/>
        <v>Mercredi</v>
      </c>
      <c r="D509" s="28" t="str">
        <f t="shared" si="29"/>
        <v>30/07</v>
      </c>
      <c r="E509" s="29">
        <f t="shared" si="30"/>
        <v>0.50778935185371665</v>
      </c>
      <c r="F509" s="30">
        <f t="shared" si="31"/>
        <v>4.5254629629629629E-3</v>
      </c>
      <c r="G509" s="31">
        <f>IF(OR(FLOOR(HOUR(E509)*60+MINUTE(E509),INFOS!$B$2)/60&lt;INFOS!$B$5,AND(INFOS!$C$5&gt;0,FLOOR(HOUR(E509)*60+MINUTE(E509),INFOS!$B$2)/60&gt;=INFOS!$C$5)),"",TIME(,FLOOR(HOUR(E509)*60+MINUTE(E509),INFOS!$B$2),))</f>
        <v>0.5</v>
      </c>
      <c r="H509" s="31" t="str">
        <f>IF(ISNA(MATCH(INT(A509),Calcul!$I$3:$I$15,0)),INDEX(INFOS!$B$7:$B$14,WEEKDAY(A509,2)),INFOS!$B$14)</f>
        <v>Jours Ouvrés</v>
      </c>
      <c r="I509" s="28" t="str">
        <f>IF(ROW(A508)&lt;=COUNTA(Sens1!A:A)-6,INFOS!$H$2&amp;" vers "&amp;INFOS!$I$2,INFOS!$H$3&amp;" vers "&amp;INFOS!$I$3)</f>
        <v>A10 vers Rue G. Eiffel</v>
      </c>
    </row>
    <row r="510" spans="1:9" x14ac:dyDescent="0.25">
      <c r="A510" s="5">
        <v>41850.511446759258</v>
      </c>
      <c r="B510" s="28">
        <v>351</v>
      </c>
      <c r="C510" s="28" t="str">
        <f t="shared" si="28"/>
        <v>Mercredi</v>
      </c>
      <c r="D510" s="28" t="str">
        <f t="shared" si="29"/>
        <v>30/07</v>
      </c>
      <c r="E510" s="29">
        <f t="shared" si="30"/>
        <v>0.51144675925752381</v>
      </c>
      <c r="F510" s="30">
        <f t="shared" si="31"/>
        <v>4.0624999999999993E-3</v>
      </c>
      <c r="G510" s="31">
        <f>IF(OR(FLOOR(HOUR(E510)*60+MINUTE(E510),INFOS!$B$2)/60&lt;INFOS!$B$5,AND(INFOS!$C$5&gt;0,FLOOR(HOUR(E510)*60+MINUTE(E510),INFOS!$B$2)/60&gt;=INFOS!$C$5)),"",TIME(,FLOOR(HOUR(E510)*60+MINUTE(E510),INFOS!$B$2),))</f>
        <v>0.5</v>
      </c>
      <c r="H510" s="31" t="str">
        <f>IF(ISNA(MATCH(INT(A510),Calcul!$I$3:$I$15,0)),INDEX(INFOS!$B$7:$B$14,WEEKDAY(A510,2)),INFOS!$B$14)</f>
        <v>Jours Ouvrés</v>
      </c>
      <c r="I510" s="28" t="str">
        <f>IF(ROW(A509)&lt;=COUNTA(Sens1!A:A)-6,INFOS!$H$2&amp;" vers "&amp;INFOS!$I$2,INFOS!$H$3&amp;" vers "&amp;INFOS!$I$3)</f>
        <v>A10 vers Rue G. Eiffel</v>
      </c>
    </row>
    <row r="511" spans="1:9" x14ac:dyDescent="0.25">
      <c r="A511" s="5">
        <v>41850.514965277776</v>
      </c>
      <c r="B511" s="28">
        <v>420</v>
      </c>
      <c r="C511" s="28" t="str">
        <f t="shared" si="28"/>
        <v>Mercredi</v>
      </c>
      <c r="D511" s="28" t="str">
        <f t="shared" si="29"/>
        <v>30/07</v>
      </c>
      <c r="E511" s="29">
        <f t="shared" si="30"/>
        <v>0.51496527777635492</v>
      </c>
      <c r="F511" s="30">
        <f t="shared" si="31"/>
        <v>4.8611111111111112E-3</v>
      </c>
      <c r="G511" s="31">
        <f>IF(OR(FLOOR(HOUR(E511)*60+MINUTE(E511),INFOS!$B$2)/60&lt;INFOS!$B$5,AND(INFOS!$C$5&gt;0,FLOOR(HOUR(E511)*60+MINUTE(E511),INFOS!$B$2)/60&gt;=INFOS!$C$5)),"",TIME(,FLOOR(HOUR(E511)*60+MINUTE(E511),INFOS!$B$2),))</f>
        <v>0.5</v>
      </c>
      <c r="H511" s="31" t="str">
        <f>IF(ISNA(MATCH(INT(A511),Calcul!$I$3:$I$15,0)),INDEX(INFOS!$B$7:$B$14,WEEKDAY(A511,2)),INFOS!$B$14)</f>
        <v>Jours Ouvrés</v>
      </c>
      <c r="I511" s="28" t="str">
        <f>IF(ROW(A510)&lt;=COUNTA(Sens1!A:A)-6,INFOS!$H$2&amp;" vers "&amp;INFOS!$I$2,INFOS!$H$3&amp;" vers "&amp;INFOS!$I$3)</f>
        <v>A10 vers Rue G. Eiffel</v>
      </c>
    </row>
    <row r="512" spans="1:9" x14ac:dyDescent="0.25">
      <c r="A512" s="5">
        <v>41850.518576388888</v>
      </c>
      <c r="B512" s="28">
        <v>415</v>
      </c>
      <c r="C512" s="28" t="str">
        <f t="shared" si="28"/>
        <v>Mercredi</v>
      </c>
      <c r="D512" s="28" t="str">
        <f t="shared" si="29"/>
        <v>30/07</v>
      </c>
      <c r="E512" s="29">
        <f t="shared" si="30"/>
        <v>0.51857638888759539</v>
      </c>
      <c r="F512" s="30">
        <f t="shared" si="31"/>
        <v>4.8032407407407407E-3</v>
      </c>
      <c r="G512" s="31">
        <f>IF(OR(FLOOR(HOUR(E512)*60+MINUTE(E512),INFOS!$B$2)/60&lt;INFOS!$B$5,AND(INFOS!$C$5&gt;0,FLOOR(HOUR(E512)*60+MINUTE(E512),INFOS!$B$2)/60&gt;=INFOS!$C$5)),"",TIME(,FLOOR(HOUR(E512)*60+MINUTE(E512),INFOS!$B$2),))</f>
        <v>0.5</v>
      </c>
      <c r="H512" s="31" t="str">
        <f>IF(ISNA(MATCH(INT(A512),Calcul!$I$3:$I$15,0)),INDEX(INFOS!$B$7:$B$14,WEEKDAY(A512,2)),INFOS!$B$14)</f>
        <v>Jours Ouvrés</v>
      </c>
      <c r="I512" s="28" t="str">
        <f>IF(ROW(A511)&lt;=COUNTA(Sens1!A:A)-6,INFOS!$H$2&amp;" vers "&amp;INFOS!$I$2,INFOS!$H$3&amp;" vers "&amp;INFOS!$I$3)</f>
        <v>A10 vers Rue G. Eiffel</v>
      </c>
    </row>
    <row r="513" spans="1:9" x14ac:dyDescent="0.25">
      <c r="A513" s="5">
        <v>41850.522083333337</v>
      </c>
      <c r="B513" s="28">
        <v>357</v>
      </c>
      <c r="C513" s="28" t="str">
        <f t="shared" si="28"/>
        <v>Mercredi</v>
      </c>
      <c r="D513" s="28" t="str">
        <f t="shared" si="29"/>
        <v>30/07</v>
      </c>
      <c r="E513" s="29">
        <f t="shared" si="30"/>
        <v>0.52208333333692281</v>
      </c>
      <c r="F513" s="30">
        <f t="shared" si="31"/>
        <v>4.1319444444444442E-3</v>
      </c>
      <c r="G513" s="31">
        <f>IF(OR(FLOOR(HOUR(E513)*60+MINUTE(E513),INFOS!$B$2)/60&lt;INFOS!$B$5,AND(INFOS!$C$5&gt;0,FLOOR(HOUR(E513)*60+MINUTE(E513),INFOS!$B$2)/60&gt;=INFOS!$C$5)),"",TIME(,FLOOR(HOUR(E513)*60+MINUTE(E513),INFOS!$B$2),))</f>
        <v>0.5</v>
      </c>
      <c r="H513" s="31" t="str">
        <f>IF(ISNA(MATCH(INT(A513),Calcul!$I$3:$I$15,0)),INDEX(INFOS!$B$7:$B$14,WEEKDAY(A513,2)),INFOS!$B$14)</f>
        <v>Jours Ouvrés</v>
      </c>
      <c r="I513" s="28" t="str">
        <f>IF(ROW(A512)&lt;=COUNTA(Sens1!A:A)-6,INFOS!$H$2&amp;" vers "&amp;INFOS!$I$2,INFOS!$H$3&amp;" vers "&amp;INFOS!$I$3)</f>
        <v>A10 vers Rue G. Eiffel</v>
      </c>
    </row>
    <row r="514" spans="1:9" x14ac:dyDescent="0.25">
      <c r="A514" s="5">
        <v>41850.525625000002</v>
      </c>
      <c r="B514" s="28">
        <v>349</v>
      </c>
      <c r="C514" s="28" t="str">
        <f t="shared" si="28"/>
        <v>Mercredi</v>
      </c>
      <c r="D514" s="28" t="str">
        <f t="shared" si="29"/>
        <v>30/07</v>
      </c>
      <c r="E514" s="29">
        <f t="shared" si="30"/>
        <v>0.52562500000203727</v>
      </c>
      <c r="F514" s="30">
        <f t="shared" si="31"/>
        <v>4.0393518518518521E-3</v>
      </c>
      <c r="G514" s="31">
        <f>IF(OR(FLOOR(HOUR(E514)*60+MINUTE(E514),INFOS!$B$2)/60&lt;INFOS!$B$5,AND(INFOS!$C$5&gt;0,FLOOR(HOUR(E514)*60+MINUTE(E514),INFOS!$B$2)/60&gt;=INFOS!$C$5)),"",TIME(,FLOOR(HOUR(E514)*60+MINUTE(E514),INFOS!$B$2),))</f>
        <v>0.5</v>
      </c>
      <c r="H514" s="31" t="str">
        <f>IF(ISNA(MATCH(INT(A514),Calcul!$I$3:$I$15,0)),INDEX(INFOS!$B$7:$B$14,WEEKDAY(A514,2)),INFOS!$B$14)</f>
        <v>Jours Ouvrés</v>
      </c>
      <c r="I514" s="28" t="str">
        <f>IF(ROW(A513)&lt;=COUNTA(Sens1!A:A)-6,INFOS!$H$2&amp;" vers "&amp;INFOS!$I$2,INFOS!$H$3&amp;" vers "&amp;INFOS!$I$3)</f>
        <v>A10 vers Rue G. Eiffel</v>
      </c>
    </row>
    <row r="515" spans="1:9" x14ac:dyDescent="0.25">
      <c r="A515" s="5">
        <v>41850.529131944444</v>
      </c>
      <c r="B515" s="28">
        <v>736</v>
      </c>
      <c r="C515" s="28" t="str">
        <f t="shared" ref="C515:C578" si="32">PROPER(TEXT(A515,"jjjj"))</f>
        <v>Mercredi</v>
      </c>
      <c r="D515" s="28" t="str">
        <f t="shared" ref="D515:D578" si="33">TEXT(A515,"jj""/""mm")</f>
        <v>30/07</v>
      </c>
      <c r="E515" s="29">
        <f t="shared" ref="E515:E578" si="34">IF(A515="","",A515-INT(A515))</f>
        <v>0.52913194444408873</v>
      </c>
      <c r="F515" s="30">
        <f t="shared" ref="F515:F578" si="35">TIME(,,B515)</f>
        <v>8.518518518518519E-3</v>
      </c>
      <c r="G515" s="31">
        <f>IF(OR(FLOOR(HOUR(E515)*60+MINUTE(E515),INFOS!$B$2)/60&lt;INFOS!$B$5,AND(INFOS!$C$5&gt;0,FLOOR(HOUR(E515)*60+MINUTE(E515),INFOS!$B$2)/60&gt;=INFOS!$C$5)),"",TIME(,FLOOR(HOUR(E515)*60+MINUTE(E515),INFOS!$B$2),))</f>
        <v>0.5</v>
      </c>
      <c r="H515" s="31" t="str">
        <f>IF(ISNA(MATCH(INT(A515),Calcul!$I$3:$I$15,0)),INDEX(INFOS!$B$7:$B$14,WEEKDAY(A515,2)),INFOS!$B$14)</f>
        <v>Jours Ouvrés</v>
      </c>
      <c r="I515" s="28" t="str">
        <f>IF(ROW(A514)&lt;=COUNTA(Sens1!A:A)-6,INFOS!$H$2&amp;" vers "&amp;INFOS!$I$2,INFOS!$H$3&amp;" vers "&amp;INFOS!$I$3)</f>
        <v>A10 vers Rue G. Eiffel</v>
      </c>
    </row>
    <row r="516" spans="1:9" x14ac:dyDescent="0.25">
      <c r="A516" s="5">
        <v>41850.532800925925</v>
      </c>
      <c r="B516" s="28">
        <v>738</v>
      </c>
      <c r="C516" s="28" t="str">
        <f t="shared" si="32"/>
        <v>Mercredi</v>
      </c>
      <c r="D516" s="28" t="str">
        <f t="shared" si="33"/>
        <v>30/07</v>
      </c>
      <c r="E516" s="29">
        <f t="shared" si="34"/>
        <v>0.53280092592467554</v>
      </c>
      <c r="F516" s="30">
        <f t="shared" si="35"/>
        <v>8.5416666666666679E-3</v>
      </c>
      <c r="G516" s="31">
        <f>IF(OR(FLOOR(HOUR(E516)*60+MINUTE(E516),INFOS!$B$2)/60&lt;INFOS!$B$5,AND(INFOS!$C$5&gt;0,FLOOR(HOUR(E516)*60+MINUTE(E516),INFOS!$B$2)/60&gt;=INFOS!$C$5)),"",TIME(,FLOOR(HOUR(E516)*60+MINUTE(E516),INFOS!$B$2),))</f>
        <v>0.5</v>
      </c>
      <c r="H516" s="31" t="str">
        <f>IF(ISNA(MATCH(INT(A516),Calcul!$I$3:$I$15,0)),INDEX(INFOS!$B$7:$B$14,WEEKDAY(A516,2)),INFOS!$B$14)</f>
        <v>Jours Ouvrés</v>
      </c>
      <c r="I516" s="28" t="str">
        <f>IF(ROW(A515)&lt;=COUNTA(Sens1!A:A)-6,INFOS!$H$2&amp;" vers "&amp;INFOS!$I$2,INFOS!$H$3&amp;" vers "&amp;INFOS!$I$3)</f>
        <v>A10 vers Rue G. Eiffel</v>
      </c>
    </row>
    <row r="517" spans="1:9" x14ac:dyDescent="0.25">
      <c r="A517" s="5">
        <v>41850.536319444444</v>
      </c>
      <c r="B517" s="28">
        <v>734</v>
      </c>
      <c r="C517" s="28" t="str">
        <f t="shared" si="32"/>
        <v>Mercredi</v>
      </c>
      <c r="D517" s="28" t="str">
        <f t="shared" si="33"/>
        <v>30/07</v>
      </c>
      <c r="E517" s="29">
        <f t="shared" si="34"/>
        <v>0.53631944444350665</v>
      </c>
      <c r="F517" s="30">
        <f t="shared" si="35"/>
        <v>8.4953703703703701E-3</v>
      </c>
      <c r="G517" s="31">
        <f>IF(OR(FLOOR(HOUR(E517)*60+MINUTE(E517),INFOS!$B$2)/60&lt;INFOS!$B$5,AND(INFOS!$C$5&gt;0,FLOOR(HOUR(E517)*60+MINUTE(E517),INFOS!$B$2)/60&gt;=INFOS!$C$5)),"",TIME(,FLOOR(HOUR(E517)*60+MINUTE(E517),INFOS!$B$2),))</f>
        <v>0.5</v>
      </c>
      <c r="H517" s="31" t="str">
        <f>IF(ISNA(MATCH(INT(A517),Calcul!$I$3:$I$15,0)),INDEX(INFOS!$B$7:$B$14,WEEKDAY(A517,2)),INFOS!$B$14)</f>
        <v>Jours Ouvrés</v>
      </c>
      <c r="I517" s="28" t="str">
        <f>IF(ROW(A516)&lt;=COUNTA(Sens1!A:A)-6,INFOS!$H$2&amp;" vers "&amp;INFOS!$I$2,INFOS!$H$3&amp;" vers "&amp;INFOS!$I$3)</f>
        <v>A10 vers Rue G. Eiffel</v>
      </c>
    </row>
    <row r="518" spans="1:9" x14ac:dyDescent="0.25">
      <c r="A518" s="5">
        <v>41850.539861111109</v>
      </c>
      <c r="B518" s="28">
        <v>343</v>
      </c>
      <c r="C518" s="28" t="str">
        <f t="shared" si="32"/>
        <v>Mercredi</v>
      </c>
      <c r="D518" s="28" t="str">
        <f t="shared" si="33"/>
        <v>30/07</v>
      </c>
      <c r="E518" s="29">
        <f t="shared" si="34"/>
        <v>0.53986111110862112</v>
      </c>
      <c r="F518" s="30">
        <f t="shared" si="35"/>
        <v>3.9699074074074072E-3</v>
      </c>
      <c r="G518" s="31">
        <f>IF(OR(FLOOR(HOUR(E518)*60+MINUTE(E518),INFOS!$B$2)/60&lt;INFOS!$B$5,AND(INFOS!$C$5&gt;0,FLOOR(HOUR(E518)*60+MINUTE(E518),INFOS!$B$2)/60&gt;=INFOS!$C$5)),"",TIME(,FLOOR(HOUR(E518)*60+MINUTE(E518),INFOS!$B$2),))</f>
        <v>0.5</v>
      </c>
      <c r="H518" s="31" t="str">
        <f>IF(ISNA(MATCH(INT(A518),Calcul!$I$3:$I$15,0)),INDEX(INFOS!$B$7:$B$14,WEEKDAY(A518,2)),INFOS!$B$14)</f>
        <v>Jours Ouvrés</v>
      </c>
      <c r="I518" s="28" t="str">
        <f>IF(ROW(A517)&lt;=COUNTA(Sens1!A:A)-6,INFOS!$H$2&amp;" vers "&amp;INFOS!$I$2,INFOS!$H$3&amp;" vers "&amp;INFOS!$I$3)</f>
        <v>A10 vers Rue G. Eiffel</v>
      </c>
    </row>
    <row r="519" spans="1:9" x14ac:dyDescent="0.25">
      <c r="A519" s="5">
        <v>41850.543599537035</v>
      </c>
      <c r="B519" s="28">
        <v>354</v>
      </c>
      <c r="C519" s="28" t="str">
        <f t="shared" si="32"/>
        <v>Mercredi</v>
      </c>
      <c r="D519" s="28" t="str">
        <f t="shared" si="33"/>
        <v>30/07</v>
      </c>
      <c r="E519" s="29">
        <f t="shared" si="34"/>
        <v>0.54359953703533392</v>
      </c>
      <c r="F519" s="30">
        <f t="shared" si="35"/>
        <v>4.0972222222222226E-3</v>
      </c>
      <c r="G519" s="31">
        <f>IF(OR(FLOOR(HOUR(E519)*60+MINUTE(E519),INFOS!$B$2)/60&lt;INFOS!$B$5,AND(INFOS!$C$5&gt;0,FLOOR(HOUR(E519)*60+MINUTE(E519),INFOS!$B$2)/60&gt;=INFOS!$C$5)),"",TIME(,FLOOR(HOUR(E519)*60+MINUTE(E519),INFOS!$B$2),))</f>
        <v>0.5</v>
      </c>
      <c r="H519" s="31" t="str">
        <f>IF(ISNA(MATCH(INT(A519),Calcul!$I$3:$I$15,0)),INDEX(INFOS!$B$7:$B$14,WEEKDAY(A519,2)),INFOS!$B$14)</f>
        <v>Jours Ouvrés</v>
      </c>
      <c r="I519" s="28" t="str">
        <f>IF(ROW(A518)&lt;=COUNTA(Sens1!A:A)-6,INFOS!$H$2&amp;" vers "&amp;INFOS!$I$2,INFOS!$H$3&amp;" vers "&amp;INFOS!$I$3)</f>
        <v>A10 vers Rue G. Eiffel</v>
      </c>
    </row>
    <row r="520" spans="1:9" x14ac:dyDescent="0.25">
      <c r="A520" s="5">
        <v>41850.547384259262</v>
      </c>
      <c r="B520" s="28">
        <v>355</v>
      </c>
      <c r="C520" s="28" t="str">
        <f t="shared" si="32"/>
        <v>Mercredi</v>
      </c>
      <c r="D520" s="28" t="str">
        <f t="shared" si="33"/>
        <v>30/07</v>
      </c>
      <c r="E520" s="29">
        <f t="shared" si="34"/>
        <v>0.54738425926188938</v>
      </c>
      <c r="F520" s="30">
        <f t="shared" si="35"/>
        <v>4.108796296296297E-3</v>
      </c>
      <c r="G520" s="31">
        <f>IF(OR(FLOOR(HOUR(E520)*60+MINUTE(E520),INFOS!$B$2)/60&lt;INFOS!$B$5,AND(INFOS!$C$5&gt;0,FLOOR(HOUR(E520)*60+MINUTE(E520),INFOS!$B$2)/60&gt;=INFOS!$C$5)),"",TIME(,FLOOR(HOUR(E520)*60+MINUTE(E520),INFOS!$B$2),))</f>
        <v>0.5</v>
      </c>
      <c r="H520" s="31" t="str">
        <f>IF(ISNA(MATCH(INT(A520),Calcul!$I$3:$I$15,0)),INDEX(INFOS!$B$7:$B$14,WEEKDAY(A520,2)),INFOS!$B$14)</f>
        <v>Jours Ouvrés</v>
      </c>
      <c r="I520" s="28" t="str">
        <f>IF(ROW(A519)&lt;=COUNTA(Sens1!A:A)-6,INFOS!$H$2&amp;" vers "&amp;INFOS!$I$2,INFOS!$H$3&amp;" vers "&amp;INFOS!$I$3)</f>
        <v>A10 vers Rue G. Eiffel</v>
      </c>
    </row>
    <row r="521" spans="1:9" x14ac:dyDescent="0.25">
      <c r="A521" s="5">
        <v>41850.550995370373</v>
      </c>
      <c r="B521" s="28">
        <v>342</v>
      </c>
      <c r="C521" s="28" t="str">
        <f t="shared" si="32"/>
        <v>Mercredi</v>
      </c>
      <c r="D521" s="28" t="str">
        <f t="shared" si="33"/>
        <v>30/07</v>
      </c>
      <c r="E521" s="29">
        <f t="shared" si="34"/>
        <v>0.55099537037312984</v>
      </c>
      <c r="F521" s="30">
        <f t="shared" si="35"/>
        <v>3.9583333333333337E-3</v>
      </c>
      <c r="G521" s="31">
        <f>IF(OR(FLOOR(HOUR(E521)*60+MINUTE(E521),INFOS!$B$2)/60&lt;INFOS!$B$5,AND(INFOS!$C$5&gt;0,FLOOR(HOUR(E521)*60+MINUTE(E521),INFOS!$B$2)/60&gt;=INFOS!$C$5)),"",TIME(,FLOOR(HOUR(E521)*60+MINUTE(E521),INFOS!$B$2),))</f>
        <v>0.5</v>
      </c>
      <c r="H521" s="31" t="str">
        <f>IF(ISNA(MATCH(INT(A521),Calcul!$I$3:$I$15,0)),INDEX(INFOS!$B$7:$B$14,WEEKDAY(A521,2)),INFOS!$B$14)</f>
        <v>Jours Ouvrés</v>
      </c>
      <c r="I521" s="28" t="str">
        <f>IF(ROW(A520)&lt;=COUNTA(Sens1!A:A)-6,INFOS!$H$2&amp;" vers "&amp;INFOS!$I$2,INFOS!$H$3&amp;" vers "&amp;INFOS!$I$3)</f>
        <v>A10 vers Rue G. Eiffel</v>
      </c>
    </row>
    <row r="522" spans="1:9" x14ac:dyDescent="0.25">
      <c r="A522" s="5">
        <v>41850.554571759261</v>
      </c>
      <c r="B522" s="28">
        <v>357</v>
      </c>
      <c r="C522" s="28" t="str">
        <f t="shared" si="32"/>
        <v>Mercredi</v>
      </c>
      <c r="D522" s="28" t="str">
        <f t="shared" si="33"/>
        <v>30/07</v>
      </c>
      <c r="E522" s="29">
        <f t="shared" si="34"/>
        <v>0.55457175926130731</v>
      </c>
      <c r="F522" s="30">
        <f t="shared" si="35"/>
        <v>4.1319444444444442E-3</v>
      </c>
      <c r="G522" s="31">
        <f>IF(OR(FLOOR(HOUR(E522)*60+MINUTE(E522),INFOS!$B$2)/60&lt;INFOS!$B$5,AND(INFOS!$C$5&gt;0,FLOOR(HOUR(E522)*60+MINUTE(E522),INFOS!$B$2)/60&gt;=INFOS!$C$5)),"",TIME(,FLOOR(HOUR(E522)*60+MINUTE(E522),INFOS!$B$2),))</f>
        <v>0.5</v>
      </c>
      <c r="H522" s="31" t="str">
        <f>IF(ISNA(MATCH(INT(A522),Calcul!$I$3:$I$15,0)),INDEX(INFOS!$B$7:$B$14,WEEKDAY(A522,2)),INFOS!$B$14)</f>
        <v>Jours Ouvrés</v>
      </c>
      <c r="I522" s="28" t="str">
        <f>IF(ROW(A521)&lt;=COUNTA(Sens1!A:A)-6,INFOS!$H$2&amp;" vers "&amp;INFOS!$I$2,INFOS!$H$3&amp;" vers "&amp;INFOS!$I$3)</f>
        <v>A10 vers Rue G. Eiffel</v>
      </c>
    </row>
    <row r="523" spans="1:9" x14ac:dyDescent="0.25">
      <c r="A523" s="5">
        <v>41850.55840277778</v>
      </c>
      <c r="B523" s="28">
        <v>361</v>
      </c>
      <c r="C523" s="28" t="str">
        <f t="shared" si="32"/>
        <v>Mercredi</v>
      </c>
      <c r="D523" s="28" t="str">
        <f t="shared" si="33"/>
        <v>30/07</v>
      </c>
      <c r="E523" s="29">
        <f t="shared" si="34"/>
        <v>0.55840277778042946</v>
      </c>
      <c r="F523" s="30">
        <f t="shared" si="35"/>
        <v>4.1782407407407402E-3</v>
      </c>
      <c r="G523" s="31">
        <f>IF(OR(FLOOR(HOUR(E523)*60+MINUTE(E523),INFOS!$B$2)/60&lt;INFOS!$B$5,AND(INFOS!$C$5&gt;0,FLOOR(HOUR(E523)*60+MINUTE(E523),INFOS!$B$2)/60&gt;=INFOS!$C$5)),"",TIME(,FLOOR(HOUR(E523)*60+MINUTE(E523),INFOS!$B$2),))</f>
        <v>0.5</v>
      </c>
      <c r="H523" s="31" t="str">
        <f>IF(ISNA(MATCH(INT(A523),Calcul!$I$3:$I$15,0)),INDEX(INFOS!$B$7:$B$14,WEEKDAY(A523,2)),INFOS!$B$14)</f>
        <v>Jours Ouvrés</v>
      </c>
      <c r="I523" s="28" t="str">
        <f>IF(ROW(A522)&lt;=COUNTA(Sens1!A:A)-6,INFOS!$H$2&amp;" vers "&amp;INFOS!$I$2,INFOS!$H$3&amp;" vers "&amp;INFOS!$I$3)</f>
        <v>A10 vers Rue G. Eiffel</v>
      </c>
    </row>
    <row r="524" spans="1:9" x14ac:dyDescent="0.25">
      <c r="A524" s="5">
        <v>41850.562002314815</v>
      </c>
      <c r="B524" s="28">
        <v>368</v>
      </c>
      <c r="C524" s="28" t="str">
        <f t="shared" si="32"/>
        <v>Mercredi</v>
      </c>
      <c r="D524" s="28" t="str">
        <f t="shared" si="33"/>
        <v>30/07</v>
      </c>
      <c r="E524" s="29">
        <f t="shared" si="34"/>
        <v>0.56200231481489027</v>
      </c>
      <c r="F524" s="30">
        <f t="shared" si="35"/>
        <v>4.2592592592592595E-3</v>
      </c>
      <c r="G524" s="31">
        <f>IF(OR(FLOOR(HOUR(E524)*60+MINUTE(E524),INFOS!$B$2)/60&lt;INFOS!$B$5,AND(INFOS!$C$5&gt;0,FLOOR(HOUR(E524)*60+MINUTE(E524),INFOS!$B$2)/60&gt;=INFOS!$C$5)),"",TIME(,FLOOR(HOUR(E524)*60+MINUTE(E524),INFOS!$B$2),))</f>
        <v>0.5</v>
      </c>
      <c r="H524" s="31" t="str">
        <f>IF(ISNA(MATCH(INT(A524),Calcul!$I$3:$I$15,0)),INDEX(INFOS!$B$7:$B$14,WEEKDAY(A524,2)),INFOS!$B$14)</f>
        <v>Jours Ouvrés</v>
      </c>
      <c r="I524" s="28" t="str">
        <f>IF(ROW(A523)&lt;=COUNTA(Sens1!A:A)-6,INFOS!$H$2&amp;" vers "&amp;INFOS!$I$2,INFOS!$H$3&amp;" vers "&amp;INFOS!$I$3)</f>
        <v>A10 vers Rue G. Eiffel</v>
      </c>
    </row>
    <row r="525" spans="1:9" x14ac:dyDescent="0.25">
      <c r="A525" s="5">
        <v>41850.565509259257</v>
      </c>
      <c r="B525" s="28">
        <v>356</v>
      </c>
      <c r="C525" s="28" t="str">
        <f t="shared" si="32"/>
        <v>Mercredi</v>
      </c>
      <c r="D525" s="28" t="str">
        <f t="shared" si="33"/>
        <v>30/07</v>
      </c>
      <c r="E525" s="29">
        <f t="shared" si="34"/>
        <v>0.56550925925694173</v>
      </c>
      <c r="F525" s="30">
        <f t="shared" si="35"/>
        <v>4.1203703703703706E-3</v>
      </c>
      <c r="G525" s="31">
        <f>IF(OR(FLOOR(HOUR(E525)*60+MINUTE(E525),INFOS!$B$2)/60&lt;INFOS!$B$5,AND(INFOS!$C$5&gt;0,FLOOR(HOUR(E525)*60+MINUTE(E525),INFOS!$B$2)/60&gt;=INFOS!$C$5)),"",TIME(,FLOOR(HOUR(E525)*60+MINUTE(E525),INFOS!$B$2),))</f>
        <v>0.5</v>
      </c>
      <c r="H525" s="31" t="str">
        <f>IF(ISNA(MATCH(INT(A525),Calcul!$I$3:$I$15,0)),INDEX(INFOS!$B$7:$B$14,WEEKDAY(A525,2)),INFOS!$B$14)</f>
        <v>Jours Ouvrés</v>
      </c>
      <c r="I525" s="28" t="str">
        <f>IF(ROW(A524)&lt;=COUNTA(Sens1!A:A)-6,INFOS!$H$2&amp;" vers "&amp;INFOS!$I$2,INFOS!$H$3&amp;" vers "&amp;INFOS!$I$3)</f>
        <v>A10 vers Rue G. Eiffel</v>
      </c>
    </row>
    <row r="526" spans="1:9" x14ac:dyDescent="0.25">
      <c r="A526" s="5">
        <v>41850.569097222222</v>
      </c>
      <c r="B526" s="28">
        <v>389</v>
      </c>
      <c r="C526" s="28" t="str">
        <f t="shared" si="32"/>
        <v>Mercredi</v>
      </c>
      <c r="D526" s="28" t="str">
        <f t="shared" si="33"/>
        <v>30/07</v>
      </c>
      <c r="E526" s="29">
        <f t="shared" si="34"/>
        <v>0.56909722222189885</v>
      </c>
      <c r="F526" s="30">
        <f t="shared" si="35"/>
        <v>4.5023148148148149E-3</v>
      </c>
      <c r="G526" s="31">
        <f>IF(OR(FLOOR(HOUR(E526)*60+MINUTE(E526),INFOS!$B$2)/60&lt;INFOS!$B$5,AND(INFOS!$C$5&gt;0,FLOOR(HOUR(E526)*60+MINUTE(E526),INFOS!$B$2)/60&gt;=INFOS!$C$5)),"",TIME(,FLOOR(HOUR(E526)*60+MINUTE(E526),INFOS!$B$2),))</f>
        <v>0.5</v>
      </c>
      <c r="H526" s="31" t="str">
        <f>IF(ISNA(MATCH(INT(A526),Calcul!$I$3:$I$15,0)),INDEX(INFOS!$B$7:$B$14,WEEKDAY(A526,2)),INFOS!$B$14)</f>
        <v>Jours Ouvrés</v>
      </c>
      <c r="I526" s="28" t="str">
        <f>IF(ROW(A525)&lt;=COUNTA(Sens1!A:A)-6,INFOS!$H$2&amp;" vers "&amp;INFOS!$I$2,INFOS!$H$3&amp;" vers "&amp;INFOS!$I$3)</f>
        <v>A10 vers Rue G. Eiffel</v>
      </c>
    </row>
    <row r="527" spans="1:9" x14ac:dyDescent="0.25">
      <c r="A527" s="5">
        <v>41850.572581018518</v>
      </c>
      <c r="B527" s="28">
        <v>335</v>
      </c>
      <c r="C527" s="28" t="str">
        <f t="shared" si="32"/>
        <v>Mercredi</v>
      </c>
      <c r="D527" s="28" t="str">
        <f t="shared" si="33"/>
        <v>30/07</v>
      </c>
      <c r="E527" s="29">
        <f t="shared" si="34"/>
        <v>0.57258101851766696</v>
      </c>
      <c r="F527" s="30">
        <f t="shared" si="35"/>
        <v>3.8773148148148143E-3</v>
      </c>
      <c r="G527" s="31">
        <f>IF(OR(FLOOR(HOUR(E527)*60+MINUTE(E527),INFOS!$B$2)/60&lt;INFOS!$B$5,AND(INFOS!$C$5&gt;0,FLOOR(HOUR(E527)*60+MINUTE(E527),INFOS!$B$2)/60&gt;=INFOS!$C$5)),"",TIME(,FLOOR(HOUR(E527)*60+MINUTE(E527),INFOS!$B$2),))</f>
        <v>0.5</v>
      </c>
      <c r="H527" s="31" t="str">
        <f>IF(ISNA(MATCH(INT(A527),Calcul!$I$3:$I$15,0)),INDEX(INFOS!$B$7:$B$14,WEEKDAY(A527,2)),INFOS!$B$14)</f>
        <v>Jours Ouvrés</v>
      </c>
      <c r="I527" s="28" t="str">
        <f>IF(ROW(A526)&lt;=COUNTA(Sens1!A:A)-6,INFOS!$H$2&amp;" vers "&amp;INFOS!$I$2,INFOS!$H$3&amp;" vers "&amp;INFOS!$I$3)</f>
        <v>A10 vers Rue G. Eiffel</v>
      </c>
    </row>
    <row r="528" spans="1:9" x14ac:dyDescent="0.25">
      <c r="A528" s="5">
        <v>41850.57608796296</v>
      </c>
      <c r="B528" s="28">
        <v>350</v>
      </c>
      <c r="C528" s="28" t="str">
        <f t="shared" si="32"/>
        <v>Mercredi</v>
      </c>
      <c r="D528" s="28" t="str">
        <f t="shared" si="33"/>
        <v>30/07</v>
      </c>
      <c r="E528" s="29">
        <f t="shared" si="34"/>
        <v>0.57608796295971842</v>
      </c>
      <c r="F528" s="30">
        <f t="shared" si="35"/>
        <v>4.0509259259259257E-3</v>
      </c>
      <c r="G528" s="31">
        <f>IF(OR(FLOOR(HOUR(E528)*60+MINUTE(E528),INFOS!$B$2)/60&lt;INFOS!$B$5,AND(INFOS!$C$5&gt;0,FLOOR(HOUR(E528)*60+MINUTE(E528),INFOS!$B$2)/60&gt;=INFOS!$C$5)),"",TIME(,FLOOR(HOUR(E528)*60+MINUTE(E528),INFOS!$B$2),))</f>
        <v>0.5</v>
      </c>
      <c r="H528" s="31" t="str">
        <f>IF(ISNA(MATCH(INT(A528),Calcul!$I$3:$I$15,0)),INDEX(INFOS!$B$7:$B$14,WEEKDAY(A528,2)),INFOS!$B$14)</f>
        <v>Jours Ouvrés</v>
      </c>
      <c r="I528" s="28" t="str">
        <f>IF(ROW(A527)&lt;=COUNTA(Sens1!A:A)-6,INFOS!$H$2&amp;" vers "&amp;INFOS!$I$2,INFOS!$H$3&amp;" vers "&amp;INFOS!$I$3)</f>
        <v>A10 vers Rue G. Eiffel</v>
      </c>
    </row>
    <row r="529" spans="1:9" x14ac:dyDescent="0.25">
      <c r="A529" s="5">
        <v>41850.579791666663</v>
      </c>
      <c r="B529" s="28">
        <v>343</v>
      </c>
      <c r="C529" s="28" t="str">
        <f t="shared" si="32"/>
        <v>Mercredi</v>
      </c>
      <c r="D529" s="28" t="str">
        <f t="shared" si="33"/>
        <v>30/07</v>
      </c>
      <c r="E529" s="29">
        <f t="shared" si="34"/>
        <v>0.57979166666336823</v>
      </c>
      <c r="F529" s="30">
        <f t="shared" si="35"/>
        <v>3.9699074074074072E-3</v>
      </c>
      <c r="G529" s="31">
        <f>IF(OR(FLOOR(HOUR(E529)*60+MINUTE(E529),INFOS!$B$2)/60&lt;INFOS!$B$5,AND(INFOS!$C$5&gt;0,FLOOR(HOUR(E529)*60+MINUTE(E529),INFOS!$B$2)/60&gt;=INFOS!$C$5)),"",TIME(,FLOOR(HOUR(E529)*60+MINUTE(E529),INFOS!$B$2),))</f>
        <v>0.5</v>
      </c>
      <c r="H529" s="31" t="str">
        <f>IF(ISNA(MATCH(INT(A529),Calcul!$I$3:$I$15,0)),INDEX(INFOS!$B$7:$B$14,WEEKDAY(A529,2)),INFOS!$B$14)</f>
        <v>Jours Ouvrés</v>
      </c>
      <c r="I529" s="28" t="str">
        <f>IF(ROW(A528)&lt;=COUNTA(Sens1!A:A)-6,INFOS!$H$2&amp;" vers "&amp;INFOS!$I$2,INFOS!$H$3&amp;" vers "&amp;INFOS!$I$3)</f>
        <v>A10 vers Rue G. Eiffel</v>
      </c>
    </row>
    <row r="530" spans="1:9" x14ac:dyDescent="0.25">
      <c r="A530" s="5">
        <v>41850.583506944444</v>
      </c>
      <c r="B530" s="28">
        <v>371</v>
      </c>
      <c r="C530" s="28" t="str">
        <f t="shared" si="32"/>
        <v>Mercredi</v>
      </c>
      <c r="D530" s="28" t="str">
        <f t="shared" si="33"/>
        <v>30/07</v>
      </c>
      <c r="E530" s="29">
        <f t="shared" si="34"/>
        <v>0.58350694444379769</v>
      </c>
      <c r="F530" s="30">
        <f t="shared" si="35"/>
        <v>4.2939814814814811E-3</v>
      </c>
      <c r="G530" s="31">
        <f>IF(OR(FLOOR(HOUR(E530)*60+MINUTE(E530),INFOS!$B$2)/60&lt;INFOS!$B$5,AND(INFOS!$C$5&gt;0,FLOOR(HOUR(E530)*60+MINUTE(E530),INFOS!$B$2)/60&gt;=INFOS!$C$5)),"",TIME(,FLOOR(HOUR(E530)*60+MINUTE(E530),INFOS!$B$2),))</f>
        <v>0.58333333333333337</v>
      </c>
      <c r="H530" s="31" t="str">
        <f>IF(ISNA(MATCH(INT(A530),Calcul!$I$3:$I$15,0)),INDEX(INFOS!$B$7:$B$14,WEEKDAY(A530,2)),INFOS!$B$14)</f>
        <v>Jours Ouvrés</v>
      </c>
      <c r="I530" s="28" t="str">
        <f>IF(ROW(A529)&lt;=COUNTA(Sens1!A:A)-6,INFOS!$H$2&amp;" vers "&amp;INFOS!$I$2,INFOS!$H$3&amp;" vers "&amp;INFOS!$I$3)</f>
        <v>A10 vers Rue G. Eiffel</v>
      </c>
    </row>
    <row r="531" spans="1:9" x14ac:dyDescent="0.25">
      <c r="A531" s="5">
        <v>41850.587083333332</v>
      </c>
      <c r="B531" s="28">
        <v>344</v>
      </c>
      <c r="C531" s="28" t="str">
        <f t="shared" si="32"/>
        <v>Mercredi</v>
      </c>
      <c r="D531" s="28" t="str">
        <f t="shared" si="33"/>
        <v>30/07</v>
      </c>
      <c r="E531" s="29">
        <f t="shared" si="34"/>
        <v>0.58708333333197515</v>
      </c>
      <c r="F531" s="30">
        <f t="shared" si="35"/>
        <v>3.9814814814814817E-3</v>
      </c>
      <c r="G531" s="31">
        <f>IF(OR(FLOOR(HOUR(E531)*60+MINUTE(E531),INFOS!$B$2)/60&lt;INFOS!$B$5,AND(INFOS!$C$5&gt;0,FLOOR(HOUR(E531)*60+MINUTE(E531),INFOS!$B$2)/60&gt;=INFOS!$C$5)),"",TIME(,FLOOR(HOUR(E531)*60+MINUTE(E531),INFOS!$B$2),))</f>
        <v>0.58333333333333337</v>
      </c>
      <c r="H531" s="31" t="str">
        <f>IF(ISNA(MATCH(INT(A531),Calcul!$I$3:$I$15,0)),INDEX(INFOS!$B$7:$B$14,WEEKDAY(A531,2)),INFOS!$B$14)</f>
        <v>Jours Ouvrés</v>
      </c>
      <c r="I531" s="28" t="str">
        <f>IF(ROW(A530)&lt;=COUNTA(Sens1!A:A)-6,INFOS!$H$2&amp;" vers "&amp;INFOS!$I$2,INFOS!$H$3&amp;" vers "&amp;INFOS!$I$3)</f>
        <v>A10 vers Rue G. Eiffel</v>
      </c>
    </row>
    <row r="532" spans="1:9" x14ac:dyDescent="0.25">
      <c r="A532" s="5">
        <v>41850.59070601852</v>
      </c>
      <c r="B532" s="28">
        <v>345</v>
      </c>
      <c r="C532" s="28" t="str">
        <f t="shared" si="32"/>
        <v>Mercredi</v>
      </c>
      <c r="D532" s="28" t="str">
        <f t="shared" si="33"/>
        <v>30/07</v>
      </c>
      <c r="E532" s="29">
        <f t="shared" si="34"/>
        <v>0.59070601851999527</v>
      </c>
      <c r="F532" s="30">
        <f t="shared" si="35"/>
        <v>3.9930555555555561E-3</v>
      </c>
      <c r="G532" s="31">
        <f>IF(OR(FLOOR(HOUR(E532)*60+MINUTE(E532),INFOS!$B$2)/60&lt;INFOS!$B$5,AND(INFOS!$C$5&gt;0,FLOOR(HOUR(E532)*60+MINUTE(E532),INFOS!$B$2)/60&gt;=INFOS!$C$5)),"",TIME(,FLOOR(HOUR(E532)*60+MINUTE(E532),INFOS!$B$2),))</f>
        <v>0.58333333333333337</v>
      </c>
      <c r="H532" s="31" t="str">
        <f>IF(ISNA(MATCH(INT(A532),Calcul!$I$3:$I$15,0)),INDEX(INFOS!$B$7:$B$14,WEEKDAY(A532,2)),INFOS!$B$14)</f>
        <v>Jours Ouvrés</v>
      </c>
      <c r="I532" s="28" t="str">
        <f>IF(ROW(A531)&lt;=COUNTA(Sens1!A:A)-6,INFOS!$H$2&amp;" vers "&amp;INFOS!$I$2,INFOS!$H$3&amp;" vers "&amp;INFOS!$I$3)</f>
        <v>A10 vers Rue G. Eiffel</v>
      </c>
    </row>
    <row r="533" spans="1:9" x14ac:dyDescent="0.25">
      <c r="A533" s="5">
        <v>41850.594409722224</v>
      </c>
      <c r="B533" s="28">
        <v>376</v>
      </c>
      <c r="C533" s="28" t="str">
        <f t="shared" si="32"/>
        <v>Mercredi</v>
      </c>
      <c r="D533" s="28" t="str">
        <f t="shared" si="33"/>
        <v>30/07</v>
      </c>
      <c r="E533" s="29">
        <f t="shared" si="34"/>
        <v>0.59440972222364508</v>
      </c>
      <c r="F533" s="30">
        <f t="shared" si="35"/>
        <v>4.3518518518518515E-3</v>
      </c>
      <c r="G533" s="31">
        <f>IF(OR(FLOOR(HOUR(E533)*60+MINUTE(E533),INFOS!$B$2)/60&lt;INFOS!$B$5,AND(INFOS!$C$5&gt;0,FLOOR(HOUR(E533)*60+MINUTE(E533),INFOS!$B$2)/60&gt;=INFOS!$C$5)),"",TIME(,FLOOR(HOUR(E533)*60+MINUTE(E533),INFOS!$B$2),))</f>
        <v>0.58333333333333337</v>
      </c>
      <c r="H533" s="31" t="str">
        <f>IF(ISNA(MATCH(INT(A533),Calcul!$I$3:$I$15,0)),INDEX(INFOS!$B$7:$B$14,WEEKDAY(A533,2)),INFOS!$B$14)</f>
        <v>Jours Ouvrés</v>
      </c>
      <c r="I533" s="28" t="str">
        <f>IF(ROW(A532)&lt;=COUNTA(Sens1!A:A)-6,INFOS!$H$2&amp;" vers "&amp;INFOS!$I$2,INFOS!$H$3&amp;" vers "&amp;INFOS!$I$3)</f>
        <v>A10 vers Rue G. Eiffel</v>
      </c>
    </row>
    <row r="534" spans="1:9" x14ac:dyDescent="0.25">
      <c r="A534" s="5">
        <v>41850.597916666666</v>
      </c>
      <c r="B534" s="28">
        <v>354</v>
      </c>
      <c r="C534" s="28" t="str">
        <f t="shared" si="32"/>
        <v>Mercredi</v>
      </c>
      <c r="D534" s="28" t="str">
        <f t="shared" si="33"/>
        <v>30/07</v>
      </c>
      <c r="E534" s="29">
        <f t="shared" si="34"/>
        <v>0.59791666666569654</v>
      </c>
      <c r="F534" s="30">
        <f t="shared" si="35"/>
        <v>4.0972222222222226E-3</v>
      </c>
      <c r="G534" s="31">
        <f>IF(OR(FLOOR(HOUR(E534)*60+MINUTE(E534),INFOS!$B$2)/60&lt;INFOS!$B$5,AND(INFOS!$C$5&gt;0,FLOOR(HOUR(E534)*60+MINUTE(E534),INFOS!$B$2)/60&gt;=INFOS!$C$5)),"",TIME(,FLOOR(HOUR(E534)*60+MINUTE(E534),INFOS!$B$2),))</f>
        <v>0.58333333333333337</v>
      </c>
      <c r="H534" s="31" t="str">
        <f>IF(ISNA(MATCH(INT(A534),Calcul!$I$3:$I$15,0)),INDEX(INFOS!$B$7:$B$14,WEEKDAY(A534,2)),INFOS!$B$14)</f>
        <v>Jours Ouvrés</v>
      </c>
      <c r="I534" s="28" t="str">
        <f>IF(ROW(A533)&lt;=COUNTA(Sens1!A:A)-6,INFOS!$H$2&amp;" vers "&amp;INFOS!$I$2,INFOS!$H$3&amp;" vers "&amp;INFOS!$I$3)</f>
        <v>A10 vers Rue G. Eiffel</v>
      </c>
    </row>
    <row r="535" spans="1:9" x14ac:dyDescent="0.25">
      <c r="A535" s="5">
        <v>41850.601643518516</v>
      </c>
      <c r="B535" s="28">
        <v>377</v>
      </c>
      <c r="C535" s="28" t="str">
        <f t="shared" si="32"/>
        <v>Mercredi</v>
      </c>
      <c r="D535" s="28" t="str">
        <f t="shared" si="33"/>
        <v>30/07</v>
      </c>
      <c r="E535" s="29">
        <f t="shared" si="34"/>
        <v>0.60164351851562969</v>
      </c>
      <c r="F535" s="30">
        <f t="shared" si="35"/>
        <v>4.363425925925926E-3</v>
      </c>
      <c r="G535" s="31">
        <f>IF(OR(FLOOR(HOUR(E535)*60+MINUTE(E535),INFOS!$B$2)/60&lt;INFOS!$B$5,AND(INFOS!$C$5&gt;0,FLOOR(HOUR(E535)*60+MINUTE(E535),INFOS!$B$2)/60&gt;=INFOS!$C$5)),"",TIME(,FLOOR(HOUR(E535)*60+MINUTE(E535),INFOS!$B$2),))</f>
        <v>0.58333333333333337</v>
      </c>
      <c r="H535" s="31" t="str">
        <f>IF(ISNA(MATCH(INT(A535),Calcul!$I$3:$I$15,0)),INDEX(INFOS!$B$7:$B$14,WEEKDAY(A535,2)),INFOS!$B$14)</f>
        <v>Jours Ouvrés</v>
      </c>
      <c r="I535" s="28" t="str">
        <f>IF(ROW(A534)&lt;=COUNTA(Sens1!A:A)-6,INFOS!$H$2&amp;" vers "&amp;INFOS!$I$2,INFOS!$H$3&amp;" vers "&amp;INFOS!$I$3)</f>
        <v>A10 vers Rue G. Eiffel</v>
      </c>
    </row>
    <row r="536" spans="1:9" x14ac:dyDescent="0.25">
      <c r="A536" s="5">
        <v>41850.605219907404</v>
      </c>
      <c r="B536" s="28">
        <v>355</v>
      </c>
      <c r="C536" s="28" t="str">
        <f t="shared" si="32"/>
        <v>Mercredi</v>
      </c>
      <c r="D536" s="28" t="str">
        <f t="shared" si="33"/>
        <v>30/07</v>
      </c>
      <c r="E536" s="29">
        <f t="shared" si="34"/>
        <v>0.60521990740380716</v>
      </c>
      <c r="F536" s="30">
        <f t="shared" si="35"/>
        <v>4.108796296296297E-3</v>
      </c>
      <c r="G536" s="31">
        <f>IF(OR(FLOOR(HOUR(E536)*60+MINUTE(E536),INFOS!$B$2)/60&lt;INFOS!$B$5,AND(INFOS!$C$5&gt;0,FLOOR(HOUR(E536)*60+MINUTE(E536),INFOS!$B$2)/60&gt;=INFOS!$C$5)),"",TIME(,FLOOR(HOUR(E536)*60+MINUTE(E536),INFOS!$B$2),))</f>
        <v>0.58333333333333337</v>
      </c>
      <c r="H536" s="31" t="str">
        <f>IF(ISNA(MATCH(INT(A536),Calcul!$I$3:$I$15,0)),INDEX(INFOS!$B$7:$B$14,WEEKDAY(A536,2)),INFOS!$B$14)</f>
        <v>Jours Ouvrés</v>
      </c>
      <c r="I536" s="28" t="str">
        <f>IF(ROW(A535)&lt;=COUNTA(Sens1!A:A)-6,INFOS!$H$2&amp;" vers "&amp;INFOS!$I$2,INFOS!$H$3&amp;" vers "&amp;INFOS!$I$3)</f>
        <v>A10 vers Rue G. Eiffel</v>
      </c>
    </row>
    <row r="537" spans="1:9" x14ac:dyDescent="0.25">
      <c r="A537" s="5">
        <v>41850.60900462963</v>
      </c>
      <c r="B537" s="28">
        <v>374</v>
      </c>
      <c r="C537" s="28" t="str">
        <f t="shared" si="32"/>
        <v>Mercredi</v>
      </c>
      <c r="D537" s="28" t="str">
        <f t="shared" si="33"/>
        <v>30/07</v>
      </c>
      <c r="E537" s="29">
        <f t="shared" si="34"/>
        <v>0.60900462963036261</v>
      </c>
      <c r="F537" s="30">
        <f t="shared" si="35"/>
        <v>4.3287037037037035E-3</v>
      </c>
      <c r="G537" s="31">
        <f>IF(OR(FLOOR(HOUR(E537)*60+MINUTE(E537),INFOS!$B$2)/60&lt;INFOS!$B$5,AND(INFOS!$C$5&gt;0,FLOOR(HOUR(E537)*60+MINUTE(E537),INFOS!$B$2)/60&gt;=INFOS!$C$5)),"",TIME(,FLOOR(HOUR(E537)*60+MINUTE(E537),INFOS!$B$2),))</f>
        <v>0.58333333333333337</v>
      </c>
      <c r="H537" s="31" t="str">
        <f>IF(ISNA(MATCH(INT(A537),Calcul!$I$3:$I$15,0)),INDEX(INFOS!$B$7:$B$14,WEEKDAY(A537,2)),INFOS!$B$14)</f>
        <v>Jours Ouvrés</v>
      </c>
      <c r="I537" s="28" t="str">
        <f>IF(ROW(A536)&lt;=COUNTA(Sens1!A:A)-6,INFOS!$H$2&amp;" vers "&amp;INFOS!$I$2,INFOS!$H$3&amp;" vers "&amp;INFOS!$I$3)</f>
        <v>A10 vers Rue G. Eiffel</v>
      </c>
    </row>
    <row r="538" spans="1:9" x14ac:dyDescent="0.25">
      <c r="A538" s="5">
        <v>41850.612638888888</v>
      </c>
      <c r="B538" s="28">
        <v>401</v>
      </c>
      <c r="C538" s="28" t="str">
        <f t="shared" si="32"/>
        <v>Mercredi</v>
      </c>
      <c r="D538" s="28" t="str">
        <f t="shared" si="33"/>
        <v>30/07</v>
      </c>
      <c r="E538" s="29">
        <f t="shared" si="34"/>
        <v>0.61263888888788642</v>
      </c>
      <c r="F538" s="30">
        <f t="shared" si="35"/>
        <v>4.6412037037037038E-3</v>
      </c>
      <c r="G538" s="31">
        <f>IF(OR(FLOOR(HOUR(E538)*60+MINUTE(E538),INFOS!$B$2)/60&lt;INFOS!$B$5,AND(INFOS!$C$5&gt;0,FLOOR(HOUR(E538)*60+MINUTE(E538),INFOS!$B$2)/60&gt;=INFOS!$C$5)),"",TIME(,FLOOR(HOUR(E538)*60+MINUTE(E538),INFOS!$B$2),))</f>
        <v>0.58333333333333337</v>
      </c>
      <c r="H538" s="31" t="str">
        <f>IF(ISNA(MATCH(INT(A538),Calcul!$I$3:$I$15,0)),INDEX(INFOS!$B$7:$B$14,WEEKDAY(A538,2)),INFOS!$B$14)</f>
        <v>Jours Ouvrés</v>
      </c>
      <c r="I538" s="28" t="str">
        <f>IF(ROW(A537)&lt;=COUNTA(Sens1!A:A)-6,INFOS!$H$2&amp;" vers "&amp;INFOS!$I$2,INFOS!$H$3&amp;" vers "&amp;INFOS!$I$3)</f>
        <v>A10 vers Rue G. Eiffel</v>
      </c>
    </row>
    <row r="539" spans="1:9" x14ac:dyDescent="0.25">
      <c r="A539" s="5">
        <v>41850.61614583333</v>
      </c>
      <c r="B539" s="28">
        <v>361</v>
      </c>
      <c r="C539" s="28" t="str">
        <f t="shared" si="32"/>
        <v>Mercredi</v>
      </c>
      <c r="D539" s="28" t="str">
        <f t="shared" si="33"/>
        <v>30/07</v>
      </c>
      <c r="E539" s="29">
        <f t="shared" si="34"/>
        <v>0.61614583332993789</v>
      </c>
      <c r="F539" s="30">
        <f t="shared" si="35"/>
        <v>4.1782407407407402E-3</v>
      </c>
      <c r="G539" s="31">
        <f>IF(OR(FLOOR(HOUR(E539)*60+MINUTE(E539),INFOS!$B$2)/60&lt;INFOS!$B$5,AND(INFOS!$C$5&gt;0,FLOOR(HOUR(E539)*60+MINUTE(E539),INFOS!$B$2)/60&gt;=INFOS!$C$5)),"",TIME(,FLOOR(HOUR(E539)*60+MINUTE(E539),INFOS!$B$2),))</f>
        <v>0.58333333333333337</v>
      </c>
      <c r="H539" s="31" t="str">
        <f>IF(ISNA(MATCH(INT(A539),Calcul!$I$3:$I$15,0)),INDEX(INFOS!$B$7:$B$14,WEEKDAY(A539,2)),INFOS!$B$14)</f>
        <v>Jours Ouvrés</v>
      </c>
      <c r="I539" s="28" t="str">
        <f>IF(ROW(A538)&lt;=COUNTA(Sens1!A:A)-6,INFOS!$H$2&amp;" vers "&amp;INFOS!$I$2,INFOS!$H$3&amp;" vers "&amp;INFOS!$I$3)</f>
        <v>A10 vers Rue G. Eiffel</v>
      </c>
    </row>
    <row r="540" spans="1:9" x14ac:dyDescent="0.25">
      <c r="A540" s="5">
        <v>41850.619791666664</v>
      </c>
      <c r="B540" s="28">
        <v>356</v>
      </c>
      <c r="C540" s="28" t="str">
        <f t="shared" si="32"/>
        <v>Mercredi</v>
      </c>
      <c r="D540" s="28" t="str">
        <f t="shared" si="33"/>
        <v>30/07</v>
      </c>
      <c r="E540" s="29">
        <f t="shared" si="34"/>
        <v>0.61979166666424135</v>
      </c>
      <c r="F540" s="30">
        <f t="shared" si="35"/>
        <v>4.1203703703703706E-3</v>
      </c>
      <c r="G540" s="31">
        <f>IF(OR(FLOOR(HOUR(E540)*60+MINUTE(E540),INFOS!$B$2)/60&lt;INFOS!$B$5,AND(INFOS!$C$5&gt;0,FLOOR(HOUR(E540)*60+MINUTE(E540),INFOS!$B$2)/60&gt;=INFOS!$C$5)),"",TIME(,FLOOR(HOUR(E540)*60+MINUTE(E540),INFOS!$B$2),))</f>
        <v>0.58333333333333337</v>
      </c>
      <c r="H540" s="31" t="str">
        <f>IF(ISNA(MATCH(INT(A540),Calcul!$I$3:$I$15,0)),INDEX(INFOS!$B$7:$B$14,WEEKDAY(A540,2)),INFOS!$B$14)</f>
        <v>Jours Ouvrés</v>
      </c>
      <c r="I540" s="28" t="str">
        <f>IF(ROW(A539)&lt;=COUNTA(Sens1!A:A)-6,INFOS!$H$2&amp;" vers "&amp;INFOS!$I$2,INFOS!$H$3&amp;" vers "&amp;INFOS!$I$3)</f>
        <v>A10 vers Rue G. Eiffel</v>
      </c>
    </row>
    <row r="541" spans="1:9" x14ac:dyDescent="0.25">
      <c r="A541" s="5">
        <v>41850.623344907406</v>
      </c>
      <c r="B541" s="28">
        <v>368</v>
      </c>
      <c r="C541" s="28" t="str">
        <f t="shared" si="32"/>
        <v>Mercredi</v>
      </c>
      <c r="D541" s="28" t="str">
        <f t="shared" si="33"/>
        <v>30/07</v>
      </c>
      <c r="E541" s="29">
        <f t="shared" si="34"/>
        <v>0.62334490740613546</v>
      </c>
      <c r="F541" s="30">
        <f t="shared" si="35"/>
        <v>4.2592592592592595E-3</v>
      </c>
      <c r="G541" s="31">
        <f>IF(OR(FLOOR(HOUR(E541)*60+MINUTE(E541),INFOS!$B$2)/60&lt;INFOS!$B$5,AND(INFOS!$C$5&gt;0,FLOOR(HOUR(E541)*60+MINUTE(E541),INFOS!$B$2)/60&gt;=INFOS!$C$5)),"",TIME(,FLOOR(HOUR(E541)*60+MINUTE(E541),INFOS!$B$2),))</f>
        <v>0.58333333333333337</v>
      </c>
      <c r="H541" s="31" t="str">
        <f>IF(ISNA(MATCH(INT(A541),Calcul!$I$3:$I$15,0)),INDEX(INFOS!$B$7:$B$14,WEEKDAY(A541,2)),INFOS!$B$14)</f>
        <v>Jours Ouvrés</v>
      </c>
      <c r="I541" s="28" t="str">
        <f>IF(ROW(A540)&lt;=COUNTA(Sens1!A:A)-6,INFOS!$H$2&amp;" vers "&amp;INFOS!$I$2,INFOS!$H$3&amp;" vers "&amp;INFOS!$I$3)</f>
        <v>A10 vers Rue G. Eiffel</v>
      </c>
    </row>
    <row r="542" spans="1:9" x14ac:dyDescent="0.25">
      <c r="A542" s="5">
        <v>41850.626863425925</v>
      </c>
      <c r="B542" s="28">
        <v>390</v>
      </c>
      <c r="C542" s="28" t="str">
        <f t="shared" si="32"/>
        <v>Mercredi</v>
      </c>
      <c r="D542" s="28" t="str">
        <f t="shared" si="33"/>
        <v>30/07</v>
      </c>
      <c r="E542" s="29">
        <f t="shared" si="34"/>
        <v>0.62686342592496658</v>
      </c>
      <c r="F542" s="30">
        <f t="shared" si="35"/>
        <v>4.5138888888888893E-3</v>
      </c>
      <c r="G542" s="31">
        <f>IF(OR(FLOOR(HOUR(E542)*60+MINUTE(E542),INFOS!$B$2)/60&lt;INFOS!$B$5,AND(INFOS!$C$5&gt;0,FLOOR(HOUR(E542)*60+MINUTE(E542),INFOS!$B$2)/60&gt;=INFOS!$C$5)),"",TIME(,FLOOR(HOUR(E542)*60+MINUTE(E542),INFOS!$B$2),))</f>
        <v>0.58333333333333337</v>
      </c>
      <c r="H542" s="31" t="str">
        <f>IF(ISNA(MATCH(INT(A542),Calcul!$I$3:$I$15,0)),INDEX(INFOS!$B$7:$B$14,WEEKDAY(A542,2)),INFOS!$B$14)</f>
        <v>Jours Ouvrés</v>
      </c>
      <c r="I542" s="28" t="str">
        <f>IF(ROW(A541)&lt;=COUNTA(Sens1!A:A)-6,INFOS!$H$2&amp;" vers "&amp;INFOS!$I$2,INFOS!$H$3&amp;" vers "&amp;INFOS!$I$3)</f>
        <v>A10 vers Rue G. Eiffel</v>
      </c>
    </row>
    <row r="543" spans="1:9" x14ac:dyDescent="0.25">
      <c r="A543" s="5">
        <v>41850.630428240744</v>
      </c>
      <c r="B543" s="28">
        <v>367</v>
      </c>
      <c r="C543" s="28" t="str">
        <f t="shared" si="32"/>
        <v>Mercredi</v>
      </c>
      <c r="D543" s="28" t="str">
        <f t="shared" si="33"/>
        <v>30/07</v>
      </c>
      <c r="E543" s="29">
        <f t="shared" si="34"/>
        <v>0.63042824074364034</v>
      </c>
      <c r="F543" s="30">
        <f t="shared" si="35"/>
        <v>4.2476851851851851E-3</v>
      </c>
      <c r="G543" s="31">
        <f>IF(OR(FLOOR(HOUR(E543)*60+MINUTE(E543),INFOS!$B$2)/60&lt;INFOS!$B$5,AND(INFOS!$C$5&gt;0,FLOOR(HOUR(E543)*60+MINUTE(E543),INFOS!$B$2)/60&gt;=INFOS!$C$5)),"",TIME(,FLOOR(HOUR(E543)*60+MINUTE(E543),INFOS!$B$2),))</f>
        <v>0.58333333333333337</v>
      </c>
      <c r="H543" s="31" t="str">
        <f>IF(ISNA(MATCH(INT(A543),Calcul!$I$3:$I$15,0)),INDEX(INFOS!$B$7:$B$14,WEEKDAY(A543,2)),INFOS!$B$14)</f>
        <v>Jours Ouvrés</v>
      </c>
      <c r="I543" s="28" t="str">
        <f>IF(ROW(A542)&lt;=COUNTA(Sens1!A:A)-6,INFOS!$H$2&amp;" vers "&amp;INFOS!$I$2,INFOS!$H$3&amp;" vers "&amp;INFOS!$I$3)</f>
        <v>A10 vers Rue G. Eiffel</v>
      </c>
    </row>
    <row r="544" spans="1:9" x14ac:dyDescent="0.25">
      <c r="A544" s="5">
        <v>41850.634085648147</v>
      </c>
      <c r="B544" s="28">
        <v>394</v>
      </c>
      <c r="C544" s="28" t="str">
        <f t="shared" si="32"/>
        <v>Mercredi</v>
      </c>
      <c r="D544" s="28" t="str">
        <f t="shared" si="33"/>
        <v>30/07</v>
      </c>
      <c r="E544" s="29">
        <f t="shared" si="34"/>
        <v>0.6340856481474475</v>
      </c>
      <c r="F544" s="30">
        <f t="shared" si="35"/>
        <v>4.5601851851851853E-3</v>
      </c>
      <c r="G544" s="31">
        <f>IF(OR(FLOOR(HOUR(E544)*60+MINUTE(E544),INFOS!$B$2)/60&lt;INFOS!$B$5,AND(INFOS!$C$5&gt;0,FLOOR(HOUR(E544)*60+MINUTE(E544),INFOS!$B$2)/60&gt;=INFOS!$C$5)),"",TIME(,FLOOR(HOUR(E544)*60+MINUTE(E544),INFOS!$B$2),))</f>
        <v>0.58333333333333337</v>
      </c>
      <c r="H544" s="31" t="str">
        <f>IF(ISNA(MATCH(INT(A544),Calcul!$I$3:$I$15,0)),INDEX(INFOS!$B$7:$B$14,WEEKDAY(A544,2)),INFOS!$B$14)</f>
        <v>Jours Ouvrés</v>
      </c>
      <c r="I544" s="28" t="str">
        <f>IF(ROW(A543)&lt;=COUNTA(Sens1!A:A)-6,INFOS!$H$2&amp;" vers "&amp;INFOS!$I$2,INFOS!$H$3&amp;" vers "&amp;INFOS!$I$3)</f>
        <v>A10 vers Rue G. Eiffel</v>
      </c>
    </row>
    <row r="545" spans="1:9" x14ac:dyDescent="0.25">
      <c r="A545" s="5">
        <v>41850.637638888889</v>
      </c>
      <c r="B545" s="28">
        <v>398</v>
      </c>
      <c r="C545" s="28" t="str">
        <f t="shared" si="32"/>
        <v>Mercredi</v>
      </c>
      <c r="D545" s="28" t="str">
        <f t="shared" si="33"/>
        <v>30/07</v>
      </c>
      <c r="E545" s="29">
        <f t="shared" si="34"/>
        <v>0.63763888888934162</v>
      </c>
      <c r="F545" s="30">
        <f t="shared" si="35"/>
        <v>4.6064814814814814E-3</v>
      </c>
      <c r="G545" s="31">
        <f>IF(OR(FLOOR(HOUR(E545)*60+MINUTE(E545),INFOS!$B$2)/60&lt;INFOS!$B$5,AND(INFOS!$C$5&gt;0,FLOOR(HOUR(E545)*60+MINUTE(E545),INFOS!$B$2)/60&gt;=INFOS!$C$5)),"",TIME(,FLOOR(HOUR(E545)*60+MINUTE(E545),INFOS!$B$2),))</f>
        <v>0.58333333333333337</v>
      </c>
      <c r="H545" s="31" t="str">
        <f>IF(ISNA(MATCH(INT(A545),Calcul!$I$3:$I$15,0)),INDEX(INFOS!$B$7:$B$14,WEEKDAY(A545,2)),INFOS!$B$14)</f>
        <v>Jours Ouvrés</v>
      </c>
      <c r="I545" s="28" t="str">
        <f>IF(ROW(A544)&lt;=COUNTA(Sens1!A:A)-6,INFOS!$H$2&amp;" vers "&amp;INFOS!$I$2,INFOS!$H$3&amp;" vers "&amp;INFOS!$I$3)</f>
        <v>A10 vers Rue G. Eiffel</v>
      </c>
    </row>
    <row r="546" spans="1:9" x14ac:dyDescent="0.25">
      <c r="A546" s="5">
        <v>41850.641250000001</v>
      </c>
      <c r="B546" s="28">
        <v>397</v>
      </c>
      <c r="C546" s="28" t="str">
        <f t="shared" si="32"/>
        <v>Mercredi</v>
      </c>
      <c r="D546" s="28" t="str">
        <f t="shared" si="33"/>
        <v>30/07</v>
      </c>
      <c r="E546" s="29">
        <f t="shared" si="34"/>
        <v>0.64125000000058208</v>
      </c>
      <c r="F546" s="30">
        <f t="shared" si="35"/>
        <v>4.5949074074074069E-3</v>
      </c>
      <c r="G546" s="31">
        <f>IF(OR(FLOOR(HOUR(E546)*60+MINUTE(E546),INFOS!$B$2)/60&lt;INFOS!$B$5,AND(INFOS!$C$5&gt;0,FLOOR(HOUR(E546)*60+MINUTE(E546),INFOS!$B$2)/60&gt;=INFOS!$C$5)),"",TIME(,FLOOR(HOUR(E546)*60+MINUTE(E546),INFOS!$B$2),))</f>
        <v>0.58333333333333337</v>
      </c>
      <c r="H546" s="31" t="str">
        <f>IF(ISNA(MATCH(INT(A546),Calcul!$I$3:$I$15,0)),INDEX(INFOS!$B$7:$B$14,WEEKDAY(A546,2)),INFOS!$B$14)</f>
        <v>Jours Ouvrés</v>
      </c>
      <c r="I546" s="28" t="str">
        <f>IF(ROW(A545)&lt;=COUNTA(Sens1!A:A)-6,INFOS!$H$2&amp;" vers "&amp;INFOS!$I$2,INFOS!$H$3&amp;" vers "&amp;INFOS!$I$3)</f>
        <v>A10 vers Rue G. Eiffel</v>
      </c>
    </row>
    <row r="547" spans="1:9" x14ac:dyDescent="0.25">
      <c r="A547" s="5">
        <v>41850.644733796296</v>
      </c>
      <c r="B547" s="28">
        <v>490</v>
      </c>
      <c r="C547" s="28" t="str">
        <f t="shared" si="32"/>
        <v>Mercredi</v>
      </c>
      <c r="D547" s="28" t="str">
        <f t="shared" si="33"/>
        <v>30/07</v>
      </c>
      <c r="E547" s="29">
        <f t="shared" si="34"/>
        <v>0.64473379629635019</v>
      </c>
      <c r="F547" s="30">
        <f t="shared" si="35"/>
        <v>5.6712962962962958E-3</v>
      </c>
      <c r="G547" s="31">
        <f>IF(OR(FLOOR(HOUR(E547)*60+MINUTE(E547),INFOS!$B$2)/60&lt;INFOS!$B$5,AND(INFOS!$C$5&gt;0,FLOOR(HOUR(E547)*60+MINUTE(E547),INFOS!$B$2)/60&gt;=INFOS!$C$5)),"",TIME(,FLOOR(HOUR(E547)*60+MINUTE(E547),INFOS!$B$2),))</f>
        <v>0.58333333333333337</v>
      </c>
      <c r="H547" s="31" t="str">
        <f>IF(ISNA(MATCH(INT(A547),Calcul!$I$3:$I$15,0)),INDEX(INFOS!$B$7:$B$14,WEEKDAY(A547,2)),INFOS!$B$14)</f>
        <v>Jours Ouvrés</v>
      </c>
      <c r="I547" s="28" t="str">
        <f>IF(ROW(A546)&lt;=COUNTA(Sens1!A:A)-6,INFOS!$H$2&amp;" vers "&amp;INFOS!$I$2,INFOS!$H$3&amp;" vers "&amp;INFOS!$I$3)</f>
        <v>A10 vers Rue G. Eiffel</v>
      </c>
    </row>
    <row r="548" spans="1:9" x14ac:dyDescent="0.25">
      <c r="A548" s="5">
        <v>41850.648298611108</v>
      </c>
      <c r="B548" s="28">
        <v>460</v>
      </c>
      <c r="C548" s="28" t="str">
        <f t="shared" si="32"/>
        <v>Mercredi</v>
      </c>
      <c r="D548" s="28" t="str">
        <f t="shared" si="33"/>
        <v>30/07</v>
      </c>
      <c r="E548" s="29">
        <f t="shared" si="34"/>
        <v>0.648298611107748</v>
      </c>
      <c r="F548" s="30">
        <f t="shared" si="35"/>
        <v>5.3240740740740748E-3</v>
      </c>
      <c r="G548" s="31">
        <f>IF(OR(FLOOR(HOUR(E548)*60+MINUTE(E548),INFOS!$B$2)/60&lt;INFOS!$B$5,AND(INFOS!$C$5&gt;0,FLOOR(HOUR(E548)*60+MINUTE(E548),INFOS!$B$2)/60&gt;=INFOS!$C$5)),"",TIME(,FLOOR(HOUR(E548)*60+MINUTE(E548),INFOS!$B$2),))</f>
        <v>0.58333333333333337</v>
      </c>
      <c r="H548" s="31" t="str">
        <f>IF(ISNA(MATCH(INT(A548),Calcul!$I$3:$I$15,0)),INDEX(INFOS!$B$7:$B$14,WEEKDAY(A548,2)),INFOS!$B$14)</f>
        <v>Jours Ouvrés</v>
      </c>
      <c r="I548" s="28" t="str">
        <f>IF(ROW(A547)&lt;=COUNTA(Sens1!A:A)-6,INFOS!$H$2&amp;" vers "&amp;INFOS!$I$2,INFOS!$H$3&amp;" vers "&amp;INFOS!$I$3)</f>
        <v>A10 vers Rue G. Eiffel</v>
      </c>
    </row>
    <row r="549" spans="1:9" x14ac:dyDescent="0.25">
      <c r="A549" s="5">
        <v>41850.651875000003</v>
      </c>
      <c r="B549" s="28">
        <v>386</v>
      </c>
      <c r="C549" s="28" t="str">
        <f t="shared" si="32"/>
        <v>Mercredi</v>
      </c>
      <c r="D549" s="28" t="str">
        <f t="shared" si="33"/>
        <v>30/07</v>
      </c>
      <c r="E549" s="29">
        <f t="shared" si="34"/>
        <v>0.65187500000320142</v>
      </c>
      <c r="F549" s="30">
        <f t="shared" si="35"/>
        <v>4.4675925925925933E-3</v>
      </c>
      <c r="G549" s="31">
        <f>IF(OR(FLOOR(HOUR(E549)*60+MINUTE(E549),INFOS!$B$2)/60&lt;INFOS!$B$5,AND(INFOS!$C$5&gt;0,FLOOR(HOUR(E549)*60+MINUTE(E549),INFOS!$B$2)/60&gt;=INFOS!$C$5)),"",TIME(,FLOOR(HOUR(E549)*60+MINUTE(E549),INFOS!$B$2),))</f>
        <v>0.58333333333333337</v>
      </c>
      <c r="H549" s="31" t="str">
        <f>IF(ISNA(MATCH(INT(A549),Calcul!$I$3:$I$15,0)),INDEX(INFOS!$B$7:$B$14,WEEKDAY(A549,2)),INFOS!$B$14)</f>
        <v>Jours Ouvrés</v>
      </c>
      <c r="I549" s="28" t="str">
        <f>IF(ROW(A548)&lt;=COUNTA(Sens1!A:A)-6,INFOS!$H$2&amp;" vers "&amp;INFOS!$I$2,INFOS!$H$3&amp;" vers "&amp;INFOS!$I$3)</f>
        <v>A10 vers Rue G. Eiffel</v>
      </c>
    </row>
    <row r="550" spans="1:9" x14ac:dyDescent="0.25">
      <c r="A550" s="5">
        <v>41850.655578703707</v>
      </c>
      <c r="B550" s="28">
        <v>388</v>
      </c>
      <c r="C550" s="28" t="str">
        <f t="shared" si="32"/>
        <v>Mercredi</v>
      </c>
      <c r="D550" s="28" t="str">
        <f t="shared" si="33"/>
        <v>30/07</v>
      </c>
      <c r="E550" s="29">
        <f t="shared" si="34"/>
        <v>0.65557870370685123</v>
      </c>
      <c r="F550" s="30">
        <f t="shared" si="35"/>
        <v>4.4907407407407405E-3</v>
      </c>
      <c r="G550" s="31">
        <f>IF(OR(FLOOR(HOUR(E550)*60+MINUTE(E550),INFOS!$B$2)/60&lt;INFOS!$B$5,AND(INFOS!$C$5&gt;0,FLOOR(HOUR(E550)*60+MINUTE(E550),INFOS!$B$2)/60&gt;=INFOS!$C$5)),"",TIME(,FLOOR(HOUR(E550)*60+MINUTE(E550),INFOS!$B$2),))</f>
        <v>0.58333333333333337</v>
      </c>
      <c r="H550" s="31" t="str">
        <f>IF(ISNA(MATCH(INT(A550),Calcul!$I$3:$I$15,0)),INDEX(INFOS!$B$7:$B$14,WEEKDAY(A550,2)),INFOS!$B$14)</f>
        <v>Jours Ouvrés</v>
      </c>
      <c r="I550" s="28" t="str">
        <f>IF(ROW(A549)&lt;=COUNTA(Sens1!A:A)-6,INFOS!$H$2&amp;" vers "&amp;INFOS!$I$2,INFOS!$H$3&amp;" vers "&amp;INFOS!$I$3)</f>
        <v>A10 vers Rue G. Eiffel</v>
      </c>
    </row>
    <row r="551" spans="1:9" x14ac:dyDescent="0.25">
      <c r="A551" s="5">
        <v>41850.659386574072</v>
      </c>
      <c r="B551" s="28">
        <v>386</v>
      </c>
      <c r="C551" s="28" t="str">
        <f t="shared" si="32"/>
        <v>Mercredi</v>
      </c>
      <c r="D551" s="28" t="str">
        <f t="shared" si="33"/>
        <v>30/07</v>
      </c>
      <c r="E551" s="29">
        <f t="shared" si="34"/>
        <v>0.65938657407241408</v>
      </c>
      <c r="F551" s="30">
        <f t="shared" si="35"/>
        <v>4.4675925925925933E-3</v>
      </c>
      <c r="G551" s="31">
        <f>IF(OR(FLOOR(HOUR(E551)*60+MINUTE(E551),INFOS!$B$2)/60&lt;INFOS!$B$5,AND(INFOS!$C$5&gt;0,FLOOR(HOUR(E551)*60+MINUTE(E551),INFOS!$B$2)/60&gt;=INFOS!$C$5)),"",TIME(,FLOOR(HOUR(E551)*60+MINUTE(E551),INFOS!$B$2),))</f>
        <v>0.58333333333333337</v>
      </c>
      <c r="H551" s="31" t="str">
        <f>IF(ISNA(MATCH(INT(A551),Calcul!$I$3:$I$15,0)),INDEX(INFOS!$B$7:$B$14,WEEKDAY(A551,2)),INFOS!$B$14)</f>
        <v>Jours Ouvrés</v>
      </c>
      <c r="I551" s="28" t="str">
        <f>IF(ROW(A550)&lt;=COUNTA(Sens1!A:A)-6,INFOS!$H$2&amp;" vers "&amp;INFOS!$I$2,INFOS!$H$3&amp;" vers "&amp;INFOS!$I$3)</f>
        <v>A10 vers Rue G. Eiffel</v>
      </c>
    </row>
    <row r="552" spans="1:9" x14ac:dyDescent="0.25">
      <c r="A552" s="5">
        <v>41850.662939814814</v>
      </c>
      <c r="B552" s="28">
        <v>358</v>
      </c>
      <c r="C552" s="28" t="str">
        <f t="shared" si="32"/>
        <v>Mercredi</v>
      </c>
      <c r="D552" s="28" t="str">
        <f t="shared" si="33"/>
        <v>30/07</v>
      </c>
      <c r="E552" s="29">
        <f t="shared" si="34"/>
        <v>0.66293981481430819</v>
      </c>
      <c r="F552" s="30">
        <f t="shared" si="35"/>
        <v>4.1435185185185186E-3</v>
      </c>
      <c r="G552" s="31">
        <f>IF(OR(FLOOR(HOUR(E552)*60+MINUTE(E552),INFOS!$B$2)/60&lt;INFOS!$B$5,AND(INFOS!$C$5&gt;0,FLOOR(HOUR(E552)*60+MINUTE(E552),INFOS!$B$2)/60&gt;=INFOS!$C$5)),"",TIME(,FLOOR(HOUR(E552)*60+MINUTE(E552),INFOS!$B$2),))</f>
        <v>0.58333333333333337</v>
      </c>
      <c r="H552" s="31" t="str">
        <f>IF(ISNA(MATCH(INT(A552),Calcul!$I$3:$I$15,0)),INDEX(INFOS!$B$7:$B$14,WEEKDAY(A552,2)),INFOS!$B$14)</f>
        <v>Jours Ouvrés</v>
      </c>
      <c r="I552" s="28" t="str">
        <f>IF(ROW(A551)&lt;=COUNTA(Sens1!A:A)-6,INFOS!$H$2&amp;" vers "&amp;INFOS!$I$2,INFOS!$H$3&amp;" vers "&amp;INFOS!$I$3)</f>
        <v>A10 vers Rue G. Eiffel</v>
      </c>
    </row>
    <row r="553" spans="1:9" x14ac:dyDescent="0.25">
      <c r="A553" s="5">
        <v>41850.666585648149</v>
      </c>
      <c r="B553" s="28">
        <v>357</v>
      </c>
      <c r="C553" s="28" t="str">
        <f t="shared" si="32"/>
        <v>Mercredi</v>
      </c>
      <c r="D553" s="28" t="str">
        <f t="shared" si="33"/>
        <v>30/07</v>
      </c>
      <c r="E553" s="29">
        <f t="shared" si="34"/>
        <v>0.66658564814861165</v>
      </c>
      <c r="F553" s="30">
        <f t="shared" si="35"/>
        <v>4.1319444444444442E-3</v>
      </c>
      <c r="G553" s="31">
        <f>IF(OR(FLOOR(HOUR(E553)*60+MINUTE(E553),INFOS!$B$2)/60&lt;INFOS!$B$5,AND(INFOS!$C$5&gt;0,FLOOR(HOUR(E553)*60+MINUTE(E553),INFOS!$B$2)/60&gt;=INFOS!$C$5)),"",TIME(,FLOOR(HOUR(E553)*60+MINUTE(E553),INFOS!$B$2),))</f>
        <v>0.58333333333333337</v>
      </c>
      <c r="H553" s="31" t="str">
        <f>IF(ISNA(MATCH(INT(A553),Calcul!$I$3:$I$15,0)),INDEX(INFOS!$B$7:$B$14,WEEKDAY(A553,2)),INFOS!$B$14)</f>
        <v>Jours Ouvrés</v>
      </c>
      <c r="I553" s="28" t="str">
        <f>IF(ROW(A552)&lt;=COUNTA(Sens1!A:A)-6,INFOS!$H$2&amp;" vers "&amp;INFOS!$I$2,INFOS!$H$3&amp;" vers "&amp;INFOS!$I$3)</f>
        <v>A10 vers Rue G. Eiffel</v>
      </c>
    </row>
    <row r="554" spans="1:9" x14ac:dyDescent="0.25">
      <c r="A554" s="5">
        <v>41850.670104166667</v>
      </c>
      <c r="B554" s="28">
        <v>368</v>
      </c>
      <c r="C554" s="28" t="str">
        <f t="shared" si="32"/>
        <v>Mercredi</v>
      </c>
      <c r="D554" s="28" t="str">
        <f t="shared" si="33"/>
        <v>30/07</v>
      </c>
      <c r="E554" s="29">
        <f t="shared" si="34"/>
        <v>0.67010416666744277</v>
      </c>
      <c r="F554" s="30">
        <f t="shared" si="35"/>
        <v>4.2592592592592595E-3</v>
      </c>
      <c r="G554" s="31">
        <f>IF(OR(FLOOR(HOUR(E554)*60+MINUTE(E554),INFOS!$B$2)/60&lt;INFOS!$B$5,AND(INFOS!$C$5&gt;0,FLOOR(HOUR(E554)*60+MINUTE(E554),INFOS!$B$2)/60&gt;=INFOS!$C$5)),"",TIME(,FLOOR(HOUR(E554)*60+MINUTE(E554),INFOS!$B$2),))</f>
        <v>0.66666666666666663</v>
      </c>
      <c r="H554" s="31" t="str">
        <f>IF(ISNA(MATCH(INT(A554),Calcul!$I$3:$I$15,0)),INDEX(INFOS!$B$7:$B$14,WEEKDAY(A554,2)),INFOS!$B$14)</f>
        <v>Jours Ouvrés</v>
      </c>
      <c r="I554" s="28" t="str">
        <f>IF(ROW(A553)&lt;=COUNTA(Sens1!A:A)-6,INFOS!$H$2&amp;" vers "&amp;INFOS!$I$2,INFOS!$H$3&amp;" vers "&amp;INFOS!$I$3)</f>
        <v>A10 vers Rue G. Eiffel</v>
      </c>
    </row>
    <row r="555" spans="1:9" x14ac:dyDescent="0.25">
      <c r="A555" s="5">
        <v>41850.673773148148</v>
      </c>
      <c r="B555" s="28">
        <v>372</v>
      </c>
      <c r="C555" s="28" t="str">
        <f t="shared" si="32"/>
        <v>Mercredi</v>
      </c>
      <c r="D555" s="28" t="str">
        <f t="shared" si="33"/>
        <v>30/07</v>
      </c>
      <c r="E555" s="29">
        <f t="shared" si="34"/>
        <v>0.67377314814802958</v>
      </c>
      <c r="F555" s="30">
        <f t="shared" si="35"/>
        <v>4.3055555555555555E-3</v>
      </c>
      <c r="G555" s="31">
        <f>IF(OR(FLOOR(HOUR(E555)*60+MINUTE(E555),INFOS!$B$2)/60&lt;INFOS!$B$5,AND(INFOS!$C$5&gt;0,FLOOR(HOUR(E555)*60+MINUTE(E555),INFOS!$B$2)/60&gt;=INFOS!$C$5)),"",TIME(,FLOOR(HOUR(E555)*60+MINUTE(E555),INFOS!$B$2),))</f>
        <v>0.66666666666666663</v>
      </c>
      <c r="H555" s="31" t="str">
        <f>IF(ISNA(MATCH(INT(A555),Calcul!$I$3:$I$15,0)),INDEX(INFOS!$B$7:$B$14,WEEKDAY(A555,2)),INFOS!$B$14)</f>
        <v>Jours Ouvrés</v>
      </c>
      <c r="I555" s="28" t="str">
        <f>IF(ROW(A554)&lt;=COUNTA(Sens1!A:A)-6,INFOS!$H$2&amp;" vers "&amp;INFOS!$I$2,INFOS!$H$3&amp;" vers "&amp;INFOS!$I$3)</f>
        <v>A10 vers Rue G. Eiffel</v>
      </c>
    </row>
    <row r="556" spans="1:9" x14ac:dyDescent="0.25">
      <c r="A556" s="5">
        <v>41850.677314814813</v>
      </c>
      <c r="B556" s="28">
        <v>350</v>
      </c>
      <c r="C556" s="28" t="str">
        <f t="shared" si="32"/>
        <v>Mercredi</v>
      </c>
      <c r="D556" s="28" t="str">
        <f t="shared" si="33"/>
        <v>30/07</v>
      </c>
      <c r="E556" s="29">
        <f t="shared" si="34"/>
        <v>0.67731481481314404</v>
      </c>
      <c r="F556" s="30">
        <f t="shared" si="35"/>
        <v>4.0509259259259257E-3</v>
      </c>
      <c r="G556" s="31">
        <f>IF(OR(FLOOR(HOUR(E556)*60+MINUTE(E556),INFOS!$B$2)/60&lt;INFOS!$B$5,AND(INFOS!$C$5&gt;0,FLOOR(HOUR(E556)*60+MINUTE(E556),INFOS!$B$2)/60&gt;=INFOS!$C$5)),"",TIME(,FLOOR(HOUR(E556)*60+MINUTE(E556),INFOS!$B$2),))</f>
        <v>0.66666666666666663</v>
      </c>
      <c r="H556" s="31" t="str">
        <f>IF(ISNA(MATCH(INT(A556),Calcul!$I$3:$I$15,0)),INDEX(INFOS!$B$7:$B$14,WEEKDAY(A556,2)),INFOS!$B$14)</f>
        <v>Jours Ouvrés</v>
      </c>
      <c r="I556" s="28" t="str">
        <f>IF(ROW(A555)&lt;=COUNTA(Sens1!A:A)-6,INFOS!$H$2&amp;" vers "&amp;INFOS!$I$2,INFOS!$H$3&amp;" vers "&amp;INFOS!$I$3)</f>
        <v>A10 vers Rue G. Eiffel</v>
      </c>
    </row>
    <row r="557" spans="1:9" x14ac:dyDescent="0.25">
      <c r="A557" s="5">
        <v>41850.680914351855</v>
      </c>
      <c r="B557" s="28">
        <v>342</v>
      </c>
      <c r="C557" s="28" t="str">
        <f t="shared" si="32"/>
        <v>Mercredi</v>
      </c>
      <c r="D557" s="28" t="str">
        <f t="shared" si="33"/>
        <v>30/07</v>
      </c>
      <c r="E557" s="29">
        <f t="shared" si="34"/>
        <v>0.68091435185488081</v>
      </c>
      <c r="F557" s="30">
        <f t="shared" si="35"/>
        <v>3.9583333333333337E-3</v>
      </c>
      <c r="G557" s="31">
        <f>IF(OR(FLOOR(HOUR(E557)*60+MINUTE(E557),INFOS!$B$2)/60&lt;INFOS!$B$5,AND(INFOS!$C$5&gt;0,FLOOR(HOUR(E557)*60+MINUTE(E557),INFOS!$B$2)/60&gt;=INFOS!$C$5)),"",TIME(,FLOOR(HOUR(E557)*60+MINUTE(E557),INFOS!$B$2),))</f>
        <v>0.66666666666666663</v>
      </c>
      <c r="H557" s="31" t="str">
        <f>IF(ISNA(MATCH(INT(A557),Calcul!$I$3:$I$15,0)),INDEX(INFOS!$B$7:$B$14,WEEKDAY(A557,2)),INFOS!$B$14)</f>
        <v>Jours Ouvrés</v>
      </c>
      <c r="I557" s="28" t="str">
        <f>IF(ROW(A556)&lt;=COUNTA(Sens1!A:A)-6,INFOS!$H$2&amp;" vers "&amp;INFOS!$I$2,INFOS!$H$3&amp;" vers "&amp;INFOS!$I$3)</f>
        <v>A10 vers Rue G. Eiffel</v>
      </c>
    </row>
    <row r="558" spans="1:9" x14ac:dyDescent="0.25">
      <c r="A558" s="5">
        <v>41850.684560185182</v>
      </c>
      <c r="B558" s="28">
        <v>360</v>
      </c>
      <c r="C558" s="28" t="str">
        <f t="shared" si="32"/>
        <v>Mercredi</v>
      </c>
      <c r="D558" s="28" t="str">
        <f t="shared" si="33"/>
        <v>30/07</v>
      </c>
      <c r="E558" s="29">
        <f t="shared" si="34"/>
        <v>0.68456018518190831</v>
      </c>
      <c r="F558" s="30">
        <f t="shared" si="35"/>
        <v>4.1666666666666666E-3</v>
      </c>
      <c r="G558" s="31">
        <f>IF(OR(FLOOR(HOUR(E558)*60+MINUTE(E558),INFOS!$B$2)/60&lt;INFOS!$B$5,AND(INFOS!$C$5&gt;0,FLOOR(HOUR(E558)*60+MINUTE(E558),INFOS!$B$2)/60&gt;=INFOS!$C$5)),"",TIME(,FLOOR(HOUR(E558)*60+MINUTE(E558),INFOS!$B$2),))</f>
        <v>0.66666666666666663</v>
      </c>
      <c r="H558" s="31" t="str">
        <f>IF(ISNA(MATCH(INT(A558),Calcul!$I$3:$I$15,0)),INDEX(INFOS!$B$7:$B$14,WEEKDAY(A558,2)),INFOS!$B$14)</f>
        <v>Jours Ouvrés</v>
      </c>
      <c r="I558" s="28" t="str">
        <f>IF(ROW(A557)&lt;=COUNTA(Sens1!A:A)-6,INFOS!$H$2&amp;" vers "&amp;INFOS!$I$2,INFOS!$H$3&amp;" vers "&amp;INFOS!$I$3)</f>
        <v>A10 vers Rue G. Eiffel</v>
      </c>
    </row>
    <row r="559" spans="1:9" x14ac:dyDescent="0.25">
      <c r="A559" s="5">
        <v>41850.688368055555</v>
      </c>
      <c r="B559" s="28">
        <v>386</v>
      </c>
      <c r="C559" s="28" t="str">
        <f t="shared" si="32"/>
        <v>Mercredi</v>
      </c>
      <c r="D559" s="28" t="str">
        <f t="shared" si="33"/>
        <v>30/07</v>
      </c>
      <c r="E559" s="29">
        <f t="shared" si="34"/>
        <v>0.68836805555474712</v>
      </c>
      <c r="F559" s="30">
        <f t="shared" si="35"/>
        <v>4.4675925925925933E-3</v>
      </c>
      <c r="G559" s="31">
        <f>IF(OR(FLOOR(HOUR(E559)*60+MINUTE(E559),INFOS!$B$2)/60&lt;INFOS!$B$5,AND(INFOS!$C$5&gt;0,FLOOR(HOUR(E559)*60+MINUTE(E559),INFOS!$B$2)/60&gt;=INFOS!$C$5)),"",TIME(,FLOOR(HOUR(E559)*60+MINUTE(E559),INFOS!$B$2),))</f>
        <v>0.66666666666666663</v>
      </c>
      <c r="H559" s="31" t="str">
        <f>IF(ISNA(MATCH(INT(A559),Calcul!$I$3:$I$15,0)),INDEX(INFOS!$B$7:$B$14,WEEKDAY(A559,2)),INFOS!$B$14)</f>
        <v>Jours Ouvrés</v>
      </c>
      <c r="I559" s="28" t="str">
        <f>IF(ROW(A558)&lt;=COUNTA(Sens1!A:A)-6,INFOS!$H$2&amp;" vers "&amp;INFOS!$I$2,INFOS!$H$3&amp;" vers "&amp;INFOS!$I$3)</f>
        <v>A10 vers Rue G. Eiffel</v>
      </c>
    </row>
    <row r="560" spans="1:9" x14ac:dyDescent="0.25">
      <c r="A560" s="5">
        <v>41850.692083333335</v>
      </c>
      <c r="B560" s="28">
        <v>353</v>
      </c>
      <c r="C560" s="28" t="str">
        <f t="shared" si="32"/>
        <v>Mercredi</v>
      </c>
      <c r="D560" s="28" t="str">
        <f t="shared" si="33"/>
        <v>30/07</v>
      </c>
      <c r="E560" s="29">
        <f t="shared" si="34"/>
        <v>0.69208333333517658</v>
      </c>
      <c r="F560" s="30">
        <f t="shared" si="35"/>
        <v>4.0856481481481481E-3</v>
      </c>
      <c r="G560" s="31">
        <f>IF(OR(FLOOR(HOUR(E560)*60+MINUTE(E560),INFOS!$B$2)/60&lt;INFOS!$B$5,AND(INFOS!$C$5&gt;0,FLOOR(HOUR(E560)*60+MINUTE(E560),INFOS!$B$2)/60&gt;=INFOS!$C$5)),"",TIME(,FLOOR(HOUR(E560)*60+MINUTE(E560),INFOS!$B$2),))</f>
        <v>0.66666666666666663</v>
      </c>
      <c r="H560" s="31" t="str">
        <f>IF(ISNA(MATCH(INT(A560),Calcul!$I$3:$I$15,0)),INDEX(INFOS!$B$7:$B$14,WEEKDAY(A560,2)),INFOS!$B$14)</f>
        <v>Jours Ouvrés</v>
      </c>
      <c r="I560" s="28" t="str">
        <f>IF(ROW(A559)&lt;=COUNTA(Sens1!A:A)-6,INFOS!$H$2&amp;" vers "&amp;INFOS!$I$2,INFOS!$H$3&amp;" vers "&amp;INFOS!$I$3)</f>
        <v>A10 vers Rue G. Eiffel</v>
      </c>
    </row>
    <row r="561" spans="1:9" x14ac:dyDescent="0.25">
      <c r="A561" s="5">
        <v>41850.6955787037</v>
      </c>
      <c r="B561" s="28">
        <v>361</v>
      </c>
      <c r="C561" s="28" t="str">
        <f t="shared" si="32"/>
        <v>Mercredi</v>
      </c>
      <c r="D561" s="28" t="str">
        <f t="shared" si="33"/>
        <v>30/07</v>
      </c>
      <c r="E561" s="29">
        <f t="shared" si="34"/>
        <v>0.69557870370044839</v>
      </c>
      <c r="F561" s="30">
        <f t="shared" si="35"/>
        <v>4.1782407407407402E-3</v>
      </c>
      <c r="G561" s="31">
        <f>IF(OR(FLOOR(HOUR(E561)*60+MINUTE(E561),INFOS!$B$2)/60&lt;INFOS!$B$5,AND(INFOS!$C$5&gt;0,FLOOR(HOUR(E561)*60+MINUTE(E561),INFOS!$B$2)/60&gt;=INFOS!$C$5)),"",TIME(,FLOOR(HOUR(E561)*60+MINUTE(E561),INFOS!$B$2),))</f>
        <v>0.66666666666666663</v>
      </c>
      <c r="H561" s="31" t="str">
        <f>IF(ISNA(MATCH(INT(A561),Calcul!$I$3:$I$15,0)),INDEX(INFOS!$B$7:$B$14,WEEKDAY(A561,2)),INFOS!$B$14)</f>
        <v>Jours Ouvrés</v>
      </c>
      <c r="I561" s="28" t="str">
        <f>IF(ROW(A560)&lt;=COUNTA(Sens1!A:A)-6,INFOS!$H$2&amp;" vers "&amp;INFOS!$I$2,INFOS!$H$3&amp;" vers "&amp;INFOS!$I$3)</f>
        <v>A10 vers Rue G. Eiffel</v>
      </c>
    </row>
    <row r="562" spans="1:9" x14ac:dyDescent="0.25">
      <c r="A562" s="5">
        <v>41850.69939814815</v>
      </c>
      <c r="B562" s="28">
        <v>422</v>
      </c>
      <c r="C562" s="28" t="str">
        <f t="shared" si="32"/>
        <v>Mercredi</v>
      </c>
      <c r="D562" s="28" t="str">
        <f t="shared" si="33"/>
        <v>30/07</v>
      </c>
      <c r="E562" s="29">
        <f t="shared" si="34"/>
        <v>0.69939814815006685</v>
      </c>
      <c r="F562" s="30">
        <f t="shared" si="35"/>
        <v>4.8842592592592592E-3</v>
      </c>
      <c r="G562" s="31">
        <f>IF(OR(FLOOR(HOUR(E562)*60+MINUTE(E562),INFOS!$B$2)/60&lt;INFOS!$B$5,AND(INFOS!$C$5&gt;0,FLOOR(HOUR(E562)*60+MINUTE(E562),INFOS!$B$2)/60&gt;=INFOS!$C$5)),"",TIME(,FLOOR(HOUR(E562)*60+MINUTE(E562),INFOS!$B$2),))</f>
        <v>0.66666666666666663</v>
      </c>
      <c r="H562" s="31" t="str">
        <f>IF(ISNA(MATCH(INT(A562),Calcul!$I$3:$I$15,0)),INDEX(INFOS!$B$7:$B$14,WEEKDAY(A562,2)),INFOS!$B$14)</f>
        <v>Jours Ouvrés</v>
      </c>
      <c r="I562" s="28" t="str">
        <f>IF(ROW(A561)&lt;=COUNTA(Sens1!A:A)-6,INFOS!$H$2&amp;" vers "&amp;INFOS!$I$2,INFOS!$H$3&amp;" vers "&amp;INFOS!$I$3)</f>
        <v>A10 vers Rue G. Eiffel</v>
      </c>
    </row>
    <row r="563" spans="1:9" x14ac:dyDescent="0.25">
      <c r="A563" s="5">
        <v>41850.7030787037</v>
      </c>
      <c r="B563" s="28">
        <v>434</v>
      </c>
      <c r="C563" s="28" t="str">
        <f t="shared" si="32"/>
        <v>Mercredi</v>
      </c>
      <c r="D563" s="28" t="str">
        <f t="shared" si="33"/>
        <v>30/07</v>
      </c>
      <c r="E563" s="29">
        <f t="shared" si="34"/>
        <v>0.70307870370015735</v>
      </c>
      <c r="F563" s="30">
        <f t="shared" si="35"/>
        <v>5.0231481481481481E-3</v>
      </c>
      <c r="G563" s="31">
        <f>IF(OR(FLOOR(HOUR(E563)*60+MINUTE(E563),INFOS!$B$2)/60&lt;INFOS!$B$5,AND(INFOS!$C$5&gt;0,FLOOR(HOUR(E563)*60+MINUTE(E563),INFOS!$B$2)/60&gt;=INFOS!$C$5)),"",TIME(,FLOOR(HOUR(E563)*60+MINUTE(E563),INFOS!$B$2),))</f>
        <v>0.66666666666666663</v>
      </c>
      <c r="H563" s="31" t="str">
        <f>IF(ISNA(MATCH(INT(A563),Calcul!$I$3:$I$15,0)),INDEX(INFOS!$B$7:$B$14,WEEKDAY(A563,2)),INFOS!$B$14)</f>
        <v>Jours Ouvrés</v>
      </c>
      <c r="I563" s="28" t="str">
        <f>IF(ROW(A562)&lt;=COUNTA(Sens1!A:A)-6,INFOS!$H$2&amp;" vers "&amp;INFOS!$I$2,INFOS!$H$3&amp;" vers "&amp;INFOS!$I$3)</f>
        <v>A10 vers Rue G. Eiffel</v>
      </c>
    </row>
    <row r="564" spans="1:9" x14ac:dyDescent="0.25">
      <c r="A564" s="5">
        <v>41850.706759259258</v>
      </c>
      <c r="B564" s="28">
        <v>389</v>
      </c>
      <c r="C564" s="28" t="str">
        <f t="shared" si="32"/>
        <v>Mercredi</v>
      </c>
      <c r="D564" s="28" t="str">
        <f t="shared" si="33"/>
        <v>30/07</v>
      </c>
      <c r="E564" s="29">
        <f t="shared" si="34"/>
        <v>0.70675925925752381</v>
      </c>
      <c r="F564" s="30">
        <f t="shared" si="35"/>
        <v>4.5023148148148149E-3</v>
      </c>
      <c r="G564" s="31">
        <f>IF(OR(FLOOR(HOUR(E564)*60+MINUTE(E564),INFOS!$B$2)/60&lt;INFOS!$B$5,AND(INFOS!$C$5&gt;0,FLOOR(HOUR(E564)*60+MINUTE(E564),INFOS!$B$2)/60&gt;=INFOS!$C$5)),"",TIME(,FLOOR(HOUR(E564)*60+MINUTE(E564),INFOS!$B$2),))</f>
        <v>0.66666666666666663</v>
      </c>
      <c r="H564" s="31" t="str">
        <f>IF(ISNA(MATCH(INT(A564),Calcul!$I$3:$I$15,0)),INDEX(INFOS!$B$7:$B$14,WEEKDAY(A564,2)),INFOS!$B$14)</f>
        <v>Jours Ouvrés</v>
      </c>
      <c r="I564" s="28" t="str">
        <f>IF(ROW(A563)&lt;=COUNTA(Sens1!A:A)-6,INFOS!$H$2&amp;" vers "&amp;INFOS!$I$2,INFOS!$H$3&amp;" vers "&amp;INFOS!$I$3)</f>
        <v>A10 vers Rue G. Eiffel</v>
      </c>
    </row>
    <row r="565" spans="1:9" x14ac:dyDescent="0.25">
      <c r="A565" s="5">
        <v>41850.710370370369</v>
      </c>
      <c r="B565" s="28">
        <v>448</v>
      </c>
      <c r="C565" s="28" t="str">
        <f t="shared" si="32"/>
        <v>Mercredi</v>
      </c>
      <c r="D565" s="28" t="str">
        <f t="shared" si="33"/>
        <v>30/07</v>
      </c>
      <c r="E565" s="29">
        <f t="shared" si="34"/>
        <v>0.71037037036876427</v>
      </c>
      <c r="F565" s="30">
        <f t="shared" si="35"/>
        <v>5.185185185185185E-3</v>
      </c>
      <c r="G565" s="31">
        <f>IF(OR(FLOOR(HOUR(E565)*60+MINUTE(E565),INFOS!$B$2)/60&lt;INFOS!$B$5,AND(INFOS!$C$5&gt;0,FLOOR(HOUR(E565)*60+MINUTE(E565),INFOS!$B$2)/60&gt;=INFOS!$C$5)),"",TIME(,FLOOR(HOUR(E565)*60+MINUTE(E565),INFOS!$B$2),))</f>
        <v>0.66666666666666663</v>
      </c>
      <c r="H565" s="31" t="str">
        <f>IF(ISNA(MATCH(INT(A565),Calcul!$I$3:$I$15,0)),INDEX(INFOS!$B$7:$B$14,WEEKDAY(A565,2)),INFOS!$B$14)</f>
        <v>Jours Ouvrés</v>
      </c>
      <c r="I565" s="28" t="str">
        <f>IF(ROW(A564)&lt;=COUNTA(Sens1!A:A)-6,INFOS!$H$2&amp;" vers "&amp;INFOS!$I$2,INFOS!$H$3&amp;" vers "&amp;INFOS!$I$3)</f>
        <v>A10 vers Rue G. Eiffel</v>
      </c>
    </row>
    <row r="566" spans="1:9" x14ac:dyDescent="0.25">
      <c r="A566" s="5">
        <v>41850.713842592595</v>
      </c>
      <c r="B566" s="28">
        <v>404</v>
      </c>
      <c r="C566" s="28" t="str">
        <f t="shared" si="32"/>
        <v>Mercredi</v>
      </c>
      <c r="D566" s="28" t="str">
        <f t="shared" si="33"/>
        <v>30/07</v>
      </c>
      <c r="E566" s="29">
        <f t="shared" si="34"/>
        <v>0.71384259259502869</v>
      </c>
      <c r="F566" s="30">
        <f t="shared" si="35"/>
        <v>4.6759259259259263E-3</v>
      </c>
      <c r="G566" s="31">
        <f>IF(OR(FLOOR(HOUR(E566)*60+MINUTE(E566),INFOS!$B$2)/60&lt;INFOS!$B$5,AND(INFOS!$C$5&gt;0,FLOOR(HOUR(E566)*60+MINUTE(E566),INFOS!$B$2)/60&gt;=INFOS!$C$5)),"",TIME(,FLOOR(HOUR(E566)*60+MINUTE(E566),INFOS!$B$2),))</f>
        <v>0.66666666666666663</v>
      </c>
      <c r="H566" s="31" t="str">
        <f>IF(ISNA(MATCH(INT(A566),Calcul!$I$3:$I$15,0)),INDEX(INFOS!$B$7:$B$14,WEEKDAY(A566,2)),INFOS!$B$14)</f>
        <v>Jours Ouvrés</v>
      </c>
      <c r="I566" s="28" t="str">
        <f>IF(ROW(A565)&lt;=COUNTA(Sens1!A:A)-6,INFOS!$H$2&amp;" vers "&amp;INFOS!$I$2,INFOS!$H$3&amp;" vers "&amp;INFOS!$I$3)</f>
        <v>A10 vers Rue G. Eiffel</v>
      </c>
    </row>
    <row r="567" spans="1:9" x14ac:dyDescent="0.25">
      <c r="A567" s="5">
        <v>41850.717569444445</v>
      </c>
      <c r="B567" s="28">
        <v>403</v>
      </c>
      <c r="C567" s="28" t="str">
        <f t="shared" si="32"/>
        <v>Mercredi</v>
      </c>
      <c r="D567" s="28" t="str">
        <f t="shared" si="33"/>
        <v>30/07</v>
      </c>
      <c r="E567" s="29">
        <f t="shared" si="34"/>
        <v>0.71756944444496185</v>
      </c>
      <c r="F567" s="30">
        <f t="shared" si="35"/>
        <v>4.6643518518518518E-3</v>
      </c>
      <c r="G567" s="31">
        <f>IF(OR(FLOOR(HOUR(E567)*60+MINUTE(E567),INFOS!$B$2)/60&lt;INFOS!$B$5,AND(INFOS!$C$5&gt;0,FLOOR(HOUR(E567)*60+MINUTE(E567),INFOS!$B$2)/60&gt;=INFOS!$C$5)),"",TIME(,FLOOR(HOUR(E567)*60+MINUTE(E567),INFOS!$B$2),))</f>
        <v>0.66666666666666663</v>
      </c>
      <c r="H567" s="31" t="str">
        <f>IF(ISNA(MATCH(INT(A567),Calcul!$I$3:$I$15,0)),INDEX(INFOS!$B$7:$B$14,WEEKDAY(A567,2)),INFOS!$B$14)</f>
        <v>Jours Ouvrés</v>
      </c>
      <c r="I567" s="28" t="str">
        <f>IF(ROW(A566)&lt;=COUNTA(Sens1!A:A)-6,INFOS!$H$2&amp;" vers "&amp;INFOS!$I$2,INFOS!$H$3&amp;" vers "&amp;INFOS!$I$3)</f>
        <v>A10 vers Rue G. Eiffel</v>
      </c>
    </row>
    <row r="568" spans="1:9" x14ac:dyDescent="0.25">
      <c r="A568" s="5">
        <v>41850.721076388887</v>
      </c>
      <c r="B568" s="28">
        <v>418</v>
      </c>
      <c r="C568" s="28" t="str">
        <f t="shared" si="32"/>
        <v>Mercredi</v>
      </c>
      <c r="D568" s="28" t="str">
        <f t="shared" si="33"/>
        <v>30/07</v>
      </c>
      <c r="E568" s="29">
        <f t="shared" si="34"/>
        <v>0.72107638888701331</v>
      </c>
      <c r="F568" s="30">
        <f t="shared" si="35"/>
        <v>4.8379629629629632E-3</v>
      </c>
      <c r="G568" s="31">
        <f>IF(OR(FLOOR(HOUR(E568)*60+MINUTE(E568),INFOS!$B$2)/60&lt;INFOS!$B$5,AND(INFOS!$C$5&gt;0,FLOOR(HOUR(E568)*60+MINUTE(E568),INFOS!$B$2)/60&gt;=INFOS!$C$5)),"",TIME(,FLOOR(HOUR(E568)*60+MINUTE(E568),INFOS!$B$2),))</f>
        <v>0.66666666666666663</v>
      </c>
      <c r="H568" s="31" t="str">
        <f>IF(ISNA(MATCH(INT(A568),Calcul!$I$3:$I$15,0)),INDEX(INFOS!$B$7:$B$14,WEEKDAY(A568,2)),INFOS!$B$14)</f>
        <v>Jours Ouvrés</v>
      </c>
      <c r="I568" s="28" t="str">
        <f>IF(ROW(A567)&lt;=COUNTA(Sens1!A:A)-6,INFOS!$H$2&amp;" vers "&amp;INFOS!$I$2,INFOS!$H$3&amp;" vers "&amp;INFOS!$I$3)</f>
        <v>A10 vers Rue G. Eiffel</v>
      </c>
    </row>
    <row r="569" spans="1:9" x14ac:dyDescent="0.25">
      <c r="A569" s="5">
        <v>41850.724606481483</v>
      </c>
      <c r="B569" s="28">
        <v>409</v>
      </c>
      <c r="C569" s="28" t="str">
        <f t="shared" si="32"/>
        <v>Mercredi</v>
      </c>
      <c r="D569" s="28" t="str">
        <f t="shared" si="33"/>
        <v>30/07</v>
      </c>
      <c r="E569" s="29">
        <f t="shared" si="34"/>
        <v>0.72460648148262408</v>
      </c>
      <c r="F569" s="30">
        <f t="shared" si="35"/>
        <v>4.7337962962962958E-3</v>
      </c>
      <c r="G569" s="31">
        <f>IF(OR(FLOOR(HOUR(E569)*60+MINUTE(E569),INFOS!$B$2)/60&lt;INFOS!$B$5,AND(INFOS!$C$5&gt;0,FLOOR(HOUR(E569)*60+MINUTE(E569),INFOS!$B$2)/60&gt;=INFOS!$C$5)),"",TIME(,FLOOR(HOUR(E569)*60+MINUTE(E569),INFOS!$B$2),))</f>
        <v>0.66666666666666663</v>
      </c>
      <c r="H569" s="31" t="str">
        <f>IF(ISNA(MATCH(INT(A569),Calcul!$I$3:$I$15,0)),INDEX(INFOS!$B$7:$B$14,WEEKDAY(A569,2)),INFOS!$B$14)</f>
        <v>Jours Ouvrés</v>
      </c>
      <c r="I569" s="28" t="str">
        <f>IF(ROW(A568)&lt;=COUNTA(Sens1!A:A)-6,INFOS!$H$2&amp;" vers "&amp;INFOS!$I$2,INFOS!$H$3&amp;" vers "&amp;INFOS!$I$3)</f>
        <v>A10 vers Rue G. Eiffel</v>
      </c>
    </row>
    <row r="570" spans="1:9" x14ac:dyDescent="0.25">
      <c r="A570" s="5">
        <v>41850.728171296294</v>
      </c>
      <c r="B570" s="28">
        <v>394</v>
      </c>
      <c r="C570" s="28" t="str">
        <f t="shared" si="32"/>
        <v>Mercredi</v>
      </c>
      <c r="D570" s="28" t="str">
        <f t="shared" si="33"/>
        <v>30/07</v>
      </c>
      <c r="E570" s="29">
        <f t="shared" si="34"/>
        <v>0.72817129629402189</v>
      </c>
      <c r="F570" s="30">
        <f t="shared" si="35"/>
        <v>4.5601851851851853E-3</v>
      </c>
      <c r="G570" s="31">
        <f>IF(OR(FLOOR(HOUR(E570)*60+MINUTE(E570),INFOS!$B$2)/60&lt;INFOS!$B$5,AND(INFOS!$C$5&gt;0,FLOOR(HOUR(E570)*60+MINUTE(E570),INFOS!$B$2)/60&gt;=INFOS!$C$5)),"",TIME(,FLOOR(HOUR(E570)*60+MINUTE(E570),INFOS!$B$2),))</f>
        <v>0.66666666666666663</v>
      </c>
      <c r="H570" s="31" t="str">
        <f>IF(ISNA(MATCH(INT(A570),Calcul!$I$3:$I$15,0)),INDEX(INFOS!$B$7:$B$14,WEEKDAY(A570,2)),INFOS!$B$14)</f>
        <v>Jours Ouvrés</v>
      </c>
      <c r="I570" s="28" t="str">
        <f>IF(ROW(A569)&lt;=COUNTA(Sens1!A:A)-6,INFOS!$H$2&amp;" vers "&amp;INFOS!$I$2,INFOS!$H$3&amp;" vers "&amp;INFOS!$I$3)</f>
        <v>A10 vers Rue G. Eiffel</v>
      </c>
    </row>
    <row r="571" spans="1:9" x14ac:dyDescent="0.25">
      <c r="A571" s="5">
        <v>41850.731712962966</v>
      </c>
      <c r="B571" s="28">
        <v>407</v>
      </c>
      <c r="C571" s="28" t="str">
        <f t="shared" si="32"/>
        <v>Mercredi</v>
      </c>
      <c r="D571" s="28" t="str">
        <f t="shared" si="33"/>
        <v>30/07</v>
      </c>
      <c r="E571" s="29">
        <f t="shared" si="34"/>
        <v>0.73171296296641231</v>
      </c>
      <c r="F571" s="30">
        <f t="shared" si="35"/>
        <v>4.7106481481481478E-3</v>
      </c>
      <c r="G571" s="31">
        <f>IF(OR(FLOOR(HOUR(E571)*60+MINUTE(E571),INFOS!$B$2)/60&lt;INFOS!$B$5,AND(INFOS!$C$5&gt;0,FLOOR(HOUR(E571)*60+MINUTE(E571),INFOS!$B$2)/60&gt;=INFOS!$C$5)),"",TIME(,FLOOR(HOUR(E571)*60+MINUTE(E571),INFOS!$B$2),))</f>
        <v>0.66666666666666663</v>
      </c>
      <c r="H571" s="31" t="str">
        <f>IF(ISNA(MATCH(INT(A571),Calcul!$I$3:$I$15,0)),INDEX(INFOS!$B$7:$B$14,WEEKDAY(A571,2)),INFOS!$B$14)</f>
        <v>Jours Ouvrés</v>
      </c>
      <c r="I571" s="28" t="str">
        <f>IF(ROW(A570)&lt;=COUNTA(Sens1!A:A)-6,INFOS!$H$2&amp;" vers "&amp;INFOS!$I$2,INFOS!$H$3&amp;" vers "&amp;INFOS!$I$3)</f>
        <v>A10 vers Rue G. Eiffel</v>
      </c>
    </row>
    <row r="572" spans="1:9" x14ac:dyDescent="0.25">
      <c r="A572" s="5">
        <v>41850.735451388886</v>
      </c>
      <c r="B572" s="28">
        <v>446</v>
      </c>
      <c r="C572" s="28" t="str">
        <f t="shared" si="32"/>
        <v>Mercredi</v>
      </c>
      <c r="D572" s="28" t="str">
        <f t="shared" si="33"/>
        <v>30/07</v>
      </c>
      <c r="E572" s="29">
        <f t="shared" si="34"/>
        <v>0.73545138888584916</v>
      </c>
      <c r="F572" s="30">
        <f t="shared" si="35"/>
        <v>5.162037037037037E-3</v>
      </c>
      <c r="G572" s="31">
        <f>IF(OR(FLOOR(HOUR(E572)*60+MINUTE(E572),INFOS!$B$2)/60&lt;INFOS!$B$5,AND(INFOS!$C$5&gt;0,FLOOR(HOUR(E572)*60+MINUTE(E572),INFOS!$B$2)/60&gt;=INFOS!$C$5)),"",TIME(,FLOOR(HOUR(E572)*60+MINUTE(E572),INFOS!$B$2),))</f>
        <v>0.66666666666666663</v>
      </c>
      <c r="H572" s="31" t="str">
        <f>IF(ISNA(MATCH(INT(A572),Calcul!$I$3:$I$15,0)),INDEX(INFOS!$B$7:$B$14,WEEKDAY(A572,2)),INFOS!$B$14)</f>
        <v>Jours Ouvrés</v>
      </c>
      <c r="I572" s="28" t="str">
        <f>IF(ROW(A571)&lt;=COUNTA(Sens1!A:A)-6,INFOS!$H$2&amp;" vers "&amp;INFOS!$I$2,INFOS!$H$3&amp;" vers "&amp;INFOS!$I$3)</f>
        <v>A10 vers Rue G. Eiffel</v>
      </c>
    </row>
    <row r="573" spans="1:9" x14ac:dyDescent="0.25">
      <c r="A573" s="5">
        <v>41850.739027777781</v>
      </c>
      <c r="B573" s="28">
        <v>436</v>
      </c>
      <c r="C573" s="28" t="str">
        <f t="shared" si="32"/>
        <v>Mercredi</v>
      </c>
      <c r="D573" s="28" t="str">
        <f t="shared" si="33"/>
        <v>30/07</v>
      </c>
      <c r="E573" s="29">
        <f t="shared" si="34"/>
        <v>0.73902777778130258</v>
      </c>
      <c r="F573" s="30">
        <f t="shared" si="35"/>
        <v>5.0462962962962961E-3</v>
      </c>
      <c r="G573" s="31">
        <f>IF(OR(FLOOR(HOUR(E573)*60+MINUTE(E573),INFOS!$B$2)/60&lt;INFOS!$B$5,AND(INFOS!$C$5&gt;0,FLOOR(HOUR(E573)*60+MINUTE(E573),INFOS!$B$2)/60&gt;=INFOS!$C$5)),"",TIME(,FLOOR(HOUR(E573)*60+MINUTE(E573),INFOS!$B$2),))</f>
        <v>0.66666666666666663</v>
      </c>
      <c r="H573" s="31" t="str">
        <f>IF(ISNA(MATCH(INT(A573),Calcul!$I$3:$I$15,0)),INDEX(INFOS!$B$7:$B$14,WEEKDAY(A573,2)),INFOS!$B$14)</f>
        <v>Jours Ouvrés</v>
      </c>
      <c r="I573" s="28" t="str">
        <f>IF(ROW(A572)&lt;=COUNTA(Sens1!A:A)-6,INFOS!$H$2&amp;" vers "&amp;INFOS!$I$2,INFOS!$H$3&amp;" vers "&amp;INFOS!$I$3)</f>
        <v>A10 vers Rue G. Eiffel</v>
      </c>
    </row>
    <row r="574" spans="1:9" x14ac:dyDescent="0.25">
      <c r="A574" s="5">
        <v>41850.742743055554</v>
      </c>
      <c r="B574" s="28">
        <v>446</v>
      </c>
      <c r="C574" s="28" t="str">
        <f t="shared" si="32"/>
        <v>Mercredi</v>
      </c>
      <c r="D574" s="28" t="str">
        <f t="shared" si="33"/>
        <v>30/07</v>
      </c>
      <c r="E574" s="29">
        <f t="shared" si="34"/>
        <v>0.74274305555445608</v>
      </c>
      <c r="F574" s="30">
        <f t="shared" si="35"/>
        <v>5.162037037037037E-3</v>
      </c>
      <c r="G574" s="31">
        <f>IF(OR(FLOOR(HOUR(E574)*60+MINUTE(E574),INFOS!$B$2)/60&lt;INFOS!$B$5,AND(INFOS!$C$5&gt;0,FLOOR(HOUR(E574)*60+MINUTE(E574),INFOS!$B$2)/60&gt;=INFOS!$C$5)),"",TIME(,FLOOR(HOUR(E574)*60+MINUTE(E574),INFOS!$B$2),))</f>
        <v>0.66666666666666663</v>
      </c>
      <c r="H574" s="31" t="str">
        <f>IF(ISNA(MATCH(INT(A574),Calcul!$I$3:$I$15,0)),INDEX(INFOS!$B$7:$B$14,WEEKDAY(A574,2)),INFOS!$B$14)</f>
        <v>Jours Ouvrés</v>
      </c>
      <c r="I574" s="28" t="str">
        <f>IF(ROW(A573)&lt;=COUNTA(Sens1!A:A)-6,INFOS!$H$2&amp;" vers "&amp;INFOS!$I$2,INFOS!$H$3&amp;" vers "&amp;INFOS!$I$3)</f>
        <v>A10 vers Rue G. Eiffel</v>
      </c>
    </row>
    <row r="575" spans="1:9" x14ac:dyDescent="0.25">
      <c r="A575" s="5">
        <v>41850.746249999997</v>
      </c>
      <c r="B575" s="28">
        <v>469</v>
      </c>
      <c r="C575" s="28" t="str">
        <f t="shared" si="32"/>
        <v>Mercredi</v>
      </c>
      <c r="D575" s="28" t="str">
        <f t="shared" si="33"/>
        <v>30/07</v>
      </c>
      <c r="E575" s="29">
        <f t="shared" si="34"/>
        <v>0.74624999999650754</v>
      </c>
      <c r="F575" s="30">
        <f t="shared" si="35"/>
        <v>5.4282407407407404E-3</v>
      </c>
      <c r="G575" s="31">
        <f>IF(OR(FLOOR(HOUR(E575)*60+MINUTE(E575),INFOS!$B$2)/60&lt;INFOS!$B$5,AND(INFOS!$C$5&gt;0,FLOOR(HOUR(E575)*60+MINUTE(E575),INFOS!$B$2)/60&gt;=INFOS!$C$5)),"",TIME(,FLOOR(HOUR(E575)*60+MINUTE(E575),INFOS!$B$2),))</f>
        <v>0.66666666666666663</v>
      </c>
      <c r="H575" s="31" t="str">
        <f>IF(ISNA(MATCH(INT(A575),Calcul!$I$3:$I$15,0)),INDEX(INFOS!$B$7:$B$14,WEEKDAY(A575,2)),INFOS!$B$14)</f>
        <v>Jours Ouvrés</v>
      </c>
      <c r="I575" s="28" t="str">
        <f>IF(ROW(A574)&lt;=COUNTA(Sens1!A:A)-6,INFOS!$H$2&amp;" vers "&amp;INFOS!$I$2,INFOS!$H$3&amp;" vers "&amp;INFOS!$I$3)</f>
        <v>A10 vers Rue G. Eiffel</v>
      </c>
    </row>
    <row r="576" spans="1:9" x14ac:dyDescent="0.25">
      <c r="A576" s="5">
        <v>41850.749965277777</v>
      </c>
      <c r="B576" s="28">
        <v>419</v>
      </c>
      <c r="C576" s="28" t="str">
        <f t="shared" si="32"/>
        <v>Mercredi</v>
      </c>
      <c r="D576" s="28" t="str">
        <f t="shared" si="33"/>
        <v>30/07</v>
      </c>
      <c r="E576" s="29">
        <f t="shared" si="34"/>
        <v>0.749965277776937</v>
      </c>
      <c r="F576" s="30">
        <f t="shared" si="35"/>
        <v>4.8495370370370368E-3</v>
      </c>
      <c r="G576" s="31">
        <f>IF(OR(FLOOR(HOUR(E576)*60+MINUTE(E576),INFOS!$B$2)/60&lt;INFOS!$B$5,AND(INFOS!$C$5&gt;0,FLOOR(HOUR(E576)*60+MINUTE(E576),INFOS!$B$2)/60&gt;=INFOS!$C$5)),"",TIME(,FLOOR(HOUR(E576)*60+MINUTE(E576),INFOS!$B$2),))</f>
        <v>0.66666666666666663</v>
      </c>
      <c r="H576" s="31" t="str">
        <f>IF(ISNA(MATCH(INT(A576),Calcul!$I$3:$I$15,0)),INDEX(INFOS!$B$7:$B$14,WEEKDAY(A576,2)),INFOS!$B$14)</f>
        <v>Jours Ouvrés</v>
      </c>
      <c r="I576" s="28" t="str">
        <f>IF(ROW(A575)&lt;=COUNTA(Sens1!A:A)-6,INFOS!$H$2&amp;" vers "&amp;INFOS!$I$2,INFOS!$H$3&amp;" vers "&amp;INFOS!$I$3)</f>
        <v>A10 vers Rue G. Eiffel</v>
      </c>
    </row>
    <row r="577" spans="1:9" x14ac:dyDescent="0.25">
      <c r="A577" s="5">
        <v>41850.753483796296</v>
      </c>
      <c r="B577" s="28">
        <v>353</v>
      </c>
      <c r="C577" s="28" t="str">
        <f t="shared" si="32"/>
        <v>Mercredi</v>
      </c>
      <c r="D577" s="28" t="str">
        <f t="shared" si="33"/>
        <v>30/07</v>
      </c>
      <c r="E577" s="29">
        <f t="shared" si="34"/>
        <v>0.75348379629576812</v>
      </c>
      <c r="F577" s="30">
        <f t="shared" si="35"/>
        <v>4.0856481481481481E-3</v>
      </c>
      <c r="G577" s="31">
        <f>IF(OR(FLOOR(HOUR(E577)*60+MINUTE(E577),INFOS!$B$2)/60&lt;INFOS!$B$5,AND(INFOS!$C$5&gt;0,FLOOR(HOUR(E577)*60+MINUTE(E577),INFOS!$B$2)/60&gt;=INFOS!$C$5)),"",TIME(,FLOOR(HOUR(E577)*60+MINUTE(E577),INFOS!$B$2),))</f>
        <v>0.75</v>
      </c>
      <c r="H577" s="31" t="str">
        <f>IF(ISNA(MATCH(INT(A577),Calcul!$I$3:$I$15,0)),INDEX(INFOS!$B$7:$B$14,WEEKDAY(A577,2)),INFOS!$B$14)</f>
        <v>Jours Ouvrés</v>
      </c>
      <c r="I577" s="28" t="str">
        <f>IF(ROW(A576)&lt;=COUNTA(Sens1!A:A)-6,INFOS!$H$2&amp;" vers "&amp;INFOS!$I$2,INFOS!$H$3&amp;" vers "&amp;INFOS!$I$3)</f>
        <v>A10 vers Rue G. Eiffel</v>
      </c>
    </row>
    <row r="578" spans="1:9" x14ac:dyDescent="0.25">
      <c r="A578" s="5">
        <v>41850.757106481484</v>
      </c>
      <c r="B578" s="28">
        <v>360</v>
      </c>
      <c r="C578" s="28" t="str">
        <f t="shared" si="32"/>
        <v>Mercredi</v>
      </c>
      <c r="D578" s="28" t="str">
        <f t="shared" si="33"/>
        <v>30/07</v>
      </c>
      <c r="E578" s="29">
        <f t="shared" si="34"/>
        <v>0.75710648148378823</v>
      </c>
      <c r="F578" s="30">
        <f t="shared" si="35"/>
        <v>4.1666666666666666E-3</v>
      </c>
      <c r="G578" s="31">
        <f>IF(OR(FLOOR(HOUR(E578)*60+MINUTE(E578),INFOS!$B$2)/60&lt;INFOS!$B$5,AND(INFOS!$C$5&gt;0,FLOOR(HOUR(E578)*60+MINUTE(E578),INFOS!$B$2)/60&gt;=INFOS!$C$5)),"",TIME(,FLOOR(HOUR(E578)*60+MINUTE(E578),INFOS!$B$2),))</f>
        <v>0.75</v>
      </c>
      <c r="H578" s="31" t="str">
        <f>IF(ISNA(MATCH(INT(A578),Calcul!$I$3:$I$15,0)),INDEX(INFOS!$B$7:$B$14,WEEKDAY(A578,2)),INFOS!$B$14)</f>
        <v>Jours Ouvrés</v>
      </c>
      <c r="I578" s="28" t="str">
        <f>IF(ROW(A577)&lt;=COUNTA(Sens1!A:A)-6,INFOS!$H$2&amp;" vers "&amp;INFOS!$I$2,INFOS!$H$3&amp;" vers "&amp;INFOS!$I$3)</f>
        <v>A10 vers Rue G. Eiffel</v>
      </c>
    </row>
    <row r="579" spans="1:9" x14ac:dyDescent="0.25">
      <c r="A579" s="5">
        <v>41850.760659722226</v>
      </c>
      <c r="B579" s="28">
        <v>442</v>
      </c>
      <c r="C579" s="28" t="str">
        <f t="shared" ref="C579:C642" si="36">PROPER(TEXT(A579,"jjjj"))</f>
        <v>Mercredi</v>
      </c>
      <c r="D579" s="28" t="str">
        <f t="shared" ref="D579:D642" si="37">TEXT(A579,"jj""/""mm")</f>
        <v>30/07</v>
      </c>
      <c r="E579" s="29">
        <f t="shared" ref="E579:E642" si="38">IF(A579="","",A579-INT(A579))</f>
        <v>0.76065972222568234</v>
      </c>
      <c r="F579" s="30">
        <f t="shared" ref="F579:F642" si="39">TIME(,,B579)</f>
        <v>5.115740740740741E-3</v>
      </c>
      <c r="G579" s="31">
        <f>IF(OR(FLOOR(HOUR(E579)*60+MINUTE(E579),INFOS!$B$2)/60&lt;INFOS!$B$5,AND(INFOS!$C$5&gt;0,FLOOR(HOUR(E579)*60+MINUTE(E579),INFOS!$B$2)/60&gt;=INFOS!$C$5)),"",TIME(,FLOOR(HOUR(E579)*60+MINUTE(E579),INFOS!$B$2),))</f>
        <v>0.75</v>
      </c>
      <c r="H579" s="31" t="str">
        <f>IF(ISNA(MATCH(INT(A579),Calcul!$I$3:$I$15,0)),INDEX(INFOS!$B$7:$B$14,WEEKDAY(A579,2)),INFOS!$B$14)</f>
        <v>Jours Ouvrés</v>
      </c>
      <c r="I579" s="28" t="str">
        <f>IF(ROW(A578)&lt;=COUNTA(Sens1!A:A)-6,INFOS!$H$2&amp;" vers "&amp;INFOS!$I$2,INFOS!$H$3&amp;" vers "&amp;INFOS!$I$3)</f>
        <v>A10 vers Rue G. Eiffel</v>
      </c>
    </row>
    <row r="580" spans="1:9" x14ac:dyDescent="0.25">
      <c r="A580" s="5">
        <v>41850.76425925926</v>
      </c>
      <c r="B580" s="28">
        <v>478</v>
      </c>
      <c r="C580" s="28" t="str">
        <f t="shared" si="36"/>
        <v>Mercredi</v>
      </c>
      <c r="D580" s="28" t="str">
        <f t="shared" si="37"/>
        <v>30/07</v>
      </c>
      <c r="E580" s="29">
        <f t="shared" si="38"/>
        <v>0.76425925926014315</v>
      </c>
      <c r="F580" s="30">
        <f t="shared" si="39"/>
        <v>5.5324074074074069E-3</v>
      </c>
      <c r="G580" s="31">
        <f>IF(OR(FLOOR(HOUR(E580)*60+MINUTE(E580),INFOS!$B$2)/60&lt;INFOS!$B$5,AND(INFOS!$C$5&gt;0,FLOOR(HOUR(E580)*60+MINUTE(E580),INFOS!$B$2)/60&gt;=INFOS!$C$5)),"",TIME(,FLOOR(HOUR(E580)*60+MINUTE(E580),INFOS!$B$2),))</f>
        <v>0.75</v>
      </c>
      <c r="H580" s="31" t="str">
        <f>IF(ISNA(MATCH(INT(A580),Calcul!$I$3:$I$15,0)),INDEX(INFOS!$B$7:$B$14,WEEKDAY(A580,2)),INFOS!$B$14)</f>
        <v>Jours Ouvrés</v>
      </c>
      <c r="I580" s="28" t="str">
        <f>IF(ROW(A579)&lt;=COUNTA(Sens1!A:A)-6,INFOS!$H$2&amp;" vers "&amp;INFOS!$I$2,INFOS!$H$3&amp;" vers "&amp;INFOS!$I$3)</f>
        <v>A10 vers Rue G. Eiffel</v>
      </c>
    </row>
    <row r="581" spans="1:9" x14ac:dyDescent="0.25">
      <c r="A581" s="5">
        <v>41850.767800925925</v>
      </c>
      <c r="B581" s="28">
        <v>468</v>
      </c>
      <c r="C581" s="28" t="str">
        <f t="shared" si="36"/>
        <v>Mercredi</v>
      </c>
      <c r="D581" s="28" t="str">
        <f t="shared" si="37"/>
        <v>30/07</v>
      </c>
      <c r="E581" s="29">
        <f t="shared" si="38"/>
        <v>0.76780092592525762</v>
      </c>
      <c r="F581" s="30">
        <f t="shared" si="39"/>
        <v>5.4166666666666669E-3</v>
      </c>
      <c r="G581" s="31">
        <f>IF(OR(FLOOR(HOUR(E581)*60+MINUTE(E581),INFOS!$B$2)/60&lt;INFOS!$B$5,AND(INFOS!$C$5&gt;0,FLOOR(HOUR(E581)*60+MINUTE(E581),INFOS!$B$2)/60&gt;=INFOS!$C$5)),"",TIME(,FLOOR(HOUR(E581)*60+MINUTE(E581),INFOS!$B$2),))</f>
        <v>0.75</v>
      </c>
      <c r="H581" s="31" t="str">
        <f>IF(ISNA(MATCH(INT(A581),Calcul!$I$3:$I$15,0)),INDEX(INFOS!$B$7:$B$14,WEEKDAY(A581,2)),INFOS!$B$14)</f>
        <v>Jours Ouvrés</v>
      </c>
      <c r="I581" s="28" t="str">
        <f>IF(ROW(A580)&lt;=COUNTA(Sens1!A:A)-6,INFOS!$H$2&amp;" vers "&amp;INFOS!$I$2,INFOS!$H$3&amp;" vers "&amp;INFOS!$I$3)</f>
        <v>A10 vers Rue G. Eiffel</v>
      </c>
    </row>
    <row r="582" spans="1:9" x14ac:dyDescent="0.25">
      <c r="A582" s="5">
        <v>41850.771423611113</v>
      </c>
      <c r="B582" s="28">
        <v>421</v>
      </c>
      <c r="C582" s="28" t="str">
        <f t="shared" si="36"/>
        <v>Mercredi</v>
      </c>
      <c r="D582" s="28" t="str">
        <f t="shared" si="37"/>
        <v>30/07</v>
      </c>
      <c r="E582" s="29">
        <f t="shared" si="38"/>
        <v>0.77142361111327773</v>
      </c>
      <c r="F582" s="30">
        <f t="shared" si="39"/>
        <v>4.8726851851851856E-3</v>
      </c>
      <c r="G582" s="31">
        <f>IF(OR(FLOOR(HOUR(E582)*60+MINUTE(E582),INFOS!$B$2)/60&lt;INFOS!$B$5,AND(INFOS!$C$5&gt;0,FLOOR(HOUR(E582)*60+MINUTE(E582),INFOS!$B$2)/60&gt;=INFOS!$C$5)),"",TIME(,FLOOR(HOUR(E582)*60+MINUTE(E582),INFOS!$B$2),))</f>
        <v>0.75</v>
      </c>
      <c r="H582" s="31" t="str">
        <f>IF(ISNA(MATCH(INT(A582),Calcul!$I$3:$I$15,0)),INDEX(INFOS!$B$7:$B$14,WEEKDAY(A582,2)),INFOS!$B$14)</f>
        <v>Jours Ouvrés</v>
      </c>
      <c r="I582" s="28" t="str">
        <f>IF(ROW(A581)&lt;=COUNTA(Sens1!A:A)-6,INFOS!$H$2&amp;" vers "&amp;INFOS!$I$2,INFOS!$H$3&amp;" vers "&amp;INFOS!$I$3)</f>
        <v>A10 vers Rue G. Eiffel</v>
      </c>
    </row>
    <row r="583" spans="1:9" x14ac:dyDescent="0.25">
      <c r="A583" s="5">
        <v>41850.775104166663</v>
      </c>
      <c r="B583" s="28">
        <v>444</v>
      </c>
      <c r="C583" s="28" t="str">
        <f t="shared" si="36"/>
        <v>Mercredi</v>
      </c>
      <c r="D583" s="28" t="str">
        <f t="shared" si="37"/>
        <v>30/07</v>
      </c>
      <c r="E583" s="29">
        <f t="shared" si="38"/>
        <v>0.77510416666336823</v>
      </c>
      <c r="F583" s="30">
        <f t="shared" si="39"/>
        <v>5.138888888888889E-3</v>
      </c>
      <c r="G583" s="31">
        <f>IF(OR(FLOOR(HOUR(E583)*60+MINUTE(E583),INFOS!$B$2)/60&lt;INFOS!$B$5,AND(INFOS!$C$5&gt;0,FLOOR(HOUR(E583)*60+MINUTE(E583),INFOS!$B$2)/60&gt;=INFOS!$C$5)),"",TIME(,FLOOR(HOUR(E583)*60+MINUTE(E583),INFOS!$B$2),))</f>
        <v>0.75</v>
      </c>
      <c r="H583" s="31" t="str">
        <f>IF(ISNA(MATCH(INT(A583),Calcul!$I$3:$I$15,0)),INDEX(INFOS!$B$7:$B$14,WEEKDAY(A583,2)),INFOS!$B$14)</f>
        <v>Jours Ouvrés</v>
      </c>
      <c r="I583" s="28" t="str">
        <f>IF(ROW(A582)&lt;=COUNTA(Sens1!A:A)-6,INFOS!$H$2&amp;" vers "&amp;INFOS!$I$2,INFOS!$H$3&amp;" vers "&amp;INFOS!$I$3)</f>
        <v>A10 vers Rue G. Eiffel</v>
      </c>
    </row>
    <row r="584" spans="1:9" x14ac:dyDescent="0.25">
      <c r="A584" s="5">
        <v>41850.778761574074</v>
      </c>
      <c r="B584" s="28">
        <v>457</v>
      </c>
      <c r="C584" s="28" t="str">
        <f t="shared" si="36"/>
        <v>Mercredi</v>
      </c>
      <c r="D584" s="28" t="str">
        <f t="shared" si="37"/>
        <v>30/07</v>
      </c>
      <c r="E584" s="29">
        <f t="shared" si="38"/>
        <v>0.77876157407445135</v>
      </c>
      <c r="F584" s="30">
        <f t="shared" si="39"/>
        <v>5.2893518518518515E-3</v>
      </c>
      <c r="G584" s="31">
        <f>IF(OR(FLOOR(HOUR(E584)*60+MINUTE(E584),INFOS!$B$2)/60&lt;INFOS!$B$5,AND(INFOS!$C$5&gt;0,FLOOR(HOUR(E584)*60+MINUTE(E584),INFOS!$B$2)/60&gt;=INFOS!$C$5)),"",TIME(,FLOOR(HOUR(E584)*60+MINUTE(E584),INFOS!$B$2),))</f>
        <v>0.75</v>
      </c>
      <c r="H584" s="31" t="str">
        <f>IF(ISNA(MATCH(INT(A584),Calcul!$I$3:$I$15,0)),INDEX(INFOS!$B$7:$B$14,WEEKDAY(A584,2)),INFOS!$B$14)</f>
        <v>Jours Ouvrés</v>
      </c>
      <c r="I584" s="28" t="str">
        <f>IF(ROW(A583)&lt;=COUNTA(Sens1!A:A)-6,INFOS!$H$2&amp;" vers "&amp;INFOS!$I$2,INFOS!$H$3&amp;" vers "&amp;INFOS!$I$3)</f>
        <v>A10 vers Rue G. Eiffel</v>
      </c>
    </row>
    <row r="585" spans="1:9" x14ac:dyDescent="0.25">
      <c r="A585" s="5">
        <v>41850.782314814816</v>
      </c>
      <c r="B585" s="28">
        <v>432</v>
      </c>
      <c r="C585" s="28" t="str">
        <f t="shared" si="36"/>
        <v>Mercredi</v>
      </c>
      <c r="D585" s="28" t="str">
        <f t="shared" si="37"/>
        <v>30/07</v>
      </c>
      <c r="E585" s="29">
        <f t="shared" si="38"/>
        <v>0.78231481481634546</v>
      </c>
      <c r="F585" s="30">
        <f t="shared" si="39"/>
        <v>5.0000000000000001E-3</v>
      </c>
      <c r="G585" s="31">
        <f>IF(OR(FLOOR(HOUR(E585)*60+MINUTE(E585),INFOS!$B$2)/60&lt;INFOS!$B$5,AND(INFOS!$C$5&gt;0,FLOOR(HOUR(E585)*60+MINUTE(E585),INFOS!$B$2)/60&gt;=INFOS!$C$5)),"",TIME(,FLOOR(HOUR(E585)*60+MINUTE(E585),INFOS!$B$2),))</f>
        <v>0.75</v>
      </c>
      <c r="H585" s="31" t="str">
        <f>IF(ISNA(MATCH(INT(A585),Calcul!$I$3:$I$15,0)),INDEX(INFOS!$B$7:$B$14,WEEKDAY(A585,2)),INFOS!$B$14)</f>
        <v>Jours Ouvrés</v>
      </c>
      <c r="I585" s="28" t="str">
        <f>IF(ROW(A584)&lt;=COUNTA(Sens1!A:A)-6,INFOS!$H$2&amp;" vers "&amp;INFOS!$I$2,INFOS!$H$3&amp;" vers "&amp;INFOS!$I$3)</f>
        <v>A10 vers Rue G. Eiffel</v>
      </c>
    </row>
    <row r="586" spans="1:9" x14ac:dyDescent="0.25">
      <c r="A586" s="5">
        <v>41850.785868055558</v>
      </c>
      <c r="B586" s="28">
        <v>445</v>
      </c>
      <c r="C586" s="28" t="str">
        <f t="shared" si="36"/>
        <v>Mercredi</v>
      </c>
      <c r="D586" s="28" t="str">
        <f t="shared" si="37"/>
        <v>30/07</v>
      </c>
      <c r="E586" s="29">
        <f t="shared" si="38"/>
        <v>0.78586805555823958</v>
      </c>
      <c r="F586" s="30">
        <f t="shared" si="39"/>
        <v>5.1504629629629635E-3</v>
      </c>
      <c r="G586" s="31">
        <f>IF(OR(FLOOR(HOUR(E586)*60+MINUTE(E586),INFOS!$B$2)/60&lt;INFOS!$B$5,AND(INFOS!$C$5&gt;0,FLOOR(HOUR(E586)*60+MINUTE(E586),INFOS!$B$2)/60&gt;=INFOS!$C$5)),"",TIME(,FLOOR(HOUR(E586)*60+MINUTE(E586),INFOS!$B$2),))</f>
        <v>0.75</v>
      </c>
      <c r="H586" s="31" t="str">
        <f>IF(ISNA(MATCH(INT(A586),Calcul!$I$3:$I$15,0)),INDEX(INFOS!$B$7:$B$14,WEEKDAY(A586,2)),INFOS!$B$14)</f>
        <v>Jours Ouvrés</v>
      </c>
      <c r="I586" s="28" t="str">
        <f>IF(ROW(A585)&lt;=COUNTA(Sens1!A:A)-6,INFOS!$H$2&amp;" vers "&amp;INFOS!$I$2,INFOS!$H$3&amp;" vers "&amp;INFOS!$I$3)</f>
        <v>A10 vers Rue G. Eiffel</v>
      </c>
    </row>
    <row r="587" spans="1:9" x14ac:dyDescent="0.25">
      <c r="A587" s="5">
        <v>41850.789537037039</v>
      </c>
      <c r="B587" s="28">
        <v>425</v>
      </c>
      <c r="C587" s="28" t="str">
        <f t="shared" si="36"/>
        <v>Mercredi</v>
      </c>
      <c r="D587" s="28" t="str">
        <f t="shared" si="37"/>
        <v>30/07</v>
      </c>
      <c r="E587" s="29">
        <f t="shared" si="38"/>
        <v>0.78953703703882638</v>
      </c>
      <c r="F587" s="30">
        <f t="shared" si="39"/>
        <v>4.9189814814814816E-3</v>
      </c>
      <c r="G587" s="31">
        <f>IF(OR(FLOOR(HOUR(E587)*60+MINUTE(E587),INFOS!$B$2)/60&lt;INFOS!$B$5,AND(INFOS!$C$5&gt;0,FLOOR(HOUR(E587)*60+MINUTE(E587),INFOS!$B$2)/60&gt;=INFOS!$C$5)),"",TIME(,FLOOR(HOUR(E587)*60+MINUTE(E587),INFOS!$B$2),))</f>
        <v>0.75</v>
      </c>
      <c r="H587" s="31" t="str">
        <f>IF(ISNA(MATCH(INT(A587),Calcul!$I$3:$I$15,0)),INDEX(INFOS!$B$7:$B$14,WEEKDAY(A587,2)),INFOS!$B$14)</f>
        <v>Jours Ouvrés</v>
      </c>
      <c r="I587" s="28" t="str">
        <f>IF(ROW(A586)&lt;=COUNTA(Sens1!A:A)-6,INFOS!$H$2&amp;" vers "&amp;INFOS!$I$2,INFOS!$H$3&amp;" vers "&amp;INFOS!$I$3)</f>
        <v>A10 vers Rue G. Eiffel</v>
      </c>
    </row>
    <row r="588" spans="1:9" x14ac:dyDescent="0.25">
      <c r="A588" s="5">
        <v>41850.793182870373</v>
      </c>
      <c r="B588" s="28">
        <v>424</v>
      </c>
      <c r="C588" s="28" t="str">
        <f t="shared" si="36"/>
        <v>Mercredi</v>
      </c>
      <c r="D588" s="28" t="str">
        <f t="shared" si="37"/>
        <v>30/07</v>
      </c>
      <c r="E588" s="29">
        <f t="shared" si="38"/>
        <v>0.79318287037312984</v>
      </c>
      <c r="F588" s="30">
        <f t="shared" si="39"/>
        <v>4.9074074074074072E-3</v>
      </c>
      <c r="G588" s="31">
        <f>IF(OR(FLOOR(HOUR(E588)*60+MINUTE(E588),INFOS!$B$2)/60&lt;INFOS!$B$5,AND(INFOS!$C$5&gt;0,FLOOR(HOUR(E588)*60+MINUTE(E588),INFOS!$B$2)/60&gt;=INFOS!$C$5)),"",TIME(,FLOOR(HOUR(E588)*60+MINUTE(E588),INFOS!$B$2),))</f>
        <v>0.75</v>
      </c>
      <c r="H588" s="31" t="str">
        <f>IF(ISNA(MATCH(INT(A588),Calcul!$I$3:$I$15,0)),INDEX(INFOS!$B$7:$B$14,WEEKDAY(A588,2)),INFOS!$B$14)</f>
        <v>Jours Ouvrés</v>
      </c>
      <c r="I588" s="28" t="str">
        <f>IF(ROW(A587)&lt;=COUNTA(Sens1!A:A)-6,INFOS!$H$2&amp;" vers "&amp;INFOS!$I$2,INFOS!$H$3&amp;" vers "&amp;INFOS!$I$3)</f>
        <v>A10 vers Rue G. Eiffel</v>
      </c>
    </row>
    <row r="589" spans="1:9" x14ac:dyDescent="0.25">
      <c r="A589" s="5">
        <v>41850.796770833331</v>
      </c>
      <c r="B589" s="28">
        <v>416</v>
      </c>
      <c r="C589" s="28" t="str">
        <f t="shared" si="36"/>
        <v>Mercredi</v>
      </c>
      <c r="D589" s="28" t="str">
        <f t="shared" si="37"/>
        <v>30/07</v>
      </c>
      <c r="E589" s="29">
        <f t="shared" si="38"/>
        <v>0.796770833330811</v>
      </c>
      <c r="F589" s="30">
        <f t="shared" si="39"/>
        <v>4.8148148148148152E-3</v>
      </c>
      <c r="G589" s="31">
        <f>IF(OR(FLOOR(HOUR(E589)*60+MINUTE(E589),INFOS!$B$2)/60&lt;INFOS!$B$5,AND(INFOS!$C$5&gt;0,FLOOR(HOUR(E589)*60+MINUTE(E589),INFOS!$B$2)/60&gt;=INFOS!$C$5)),"",TIME(,FLOOR(HOUR(E589)*60+MINUTE(E589),INFOS!$B$2),))</f>
        <v>0.75</v>
      </c>
      <c r="H589" s="31" t="str">
        <f>IF(ISNA(MATCH(INT(A589),Calcul!$I$3:$I$15,0)),INDEX(INFOS!$B$7:$B$14,WEEKDAY(A589,2)),INFOS!$B$14)</f>
        <v>Jours Ouvrés</v>
      </c>
      <c r="I589" s="28" t="str">
        <f>IF(ROW(A588)&lt;=COUNTA(Sens1!A:A)-6,INFOS!$H$2&amp;" vers "&amp;INFOS!$I$2,INFOS!$H$3&amp;" vers "&amp;INFOS!$I$3)</f>
        <v>A10 vers Rue G. Eiffel</v>
      </c>
    </row>
    <row r="590" spans="1:9" x14ac:dyDescent="0.25">
      <c r="A590" s="5">
        <v>41850.800416666665</v>
      </c>
      <c r="B590" s="28">
        <v>410</v>
      </c>
      <c r="C590" s="28" t="str">
        <f t="shared" si="36"/>
        <v>Mercredi</v>
      </c>
      <c r="D590" s="28" t="str">
        <f t="shared" si="37"/>
        <v>30/07</v>
      </c>
      <c r="E590" s="29">
        <f t="shared" si="38"/>
        <v>0.80041666666511446</v>
      </c>
      <c r="F590" s="30">
        <f t="shared" si="39"/>
        <v>4.7453703703703703E-3</v>
      </c>
      <c r="G590" s="31">
        <f>IF(OR(FLOOR(HOUR(E590)*60+MINUTE(E590),INFOS!$B$2)/60&lt;INFOS!$B$5,AND(INFOS!$C$5&gt;0,FLOOR(HOUR(E590)*60+MINUTE(E590),INFOS!$B$2)/60&gt;=INFOS!$C$5)),"",TIME(,FLOOR(HOUR(E590)*60+MINUTE(E590),INFOS!$B$2),))</f>
        <v>0.75</v>
      </c>
      <c r="H590" s="31" t="str">
        <f>IF(ISNA(MATCH(INT(A590),Calcul!$I$3:$I$15,0)),INDEX(INFOS!$B$7:$B$14,WEEKDAY(A590,2)),INFOS!$B$14)</f>
        <v>Jours Ouvrés</v>
      </c>
      <c r="I590" s="28" t="str">
        <f>IF(ROW(A589)&lt;=COUNTA(Sens1!A:A)-6,INFOS!$H$2&amp;" vers "&amp;INFOS!$I$2,INFOS!$H$3&amp;" vers "&amp;INFOS!$I$3)</f>
        <v>A10 vers Rue G. Eiffel</v>
      </c>
    </row>
    <row r="591" spans="1:9" x14ac:dyDescent="0.25">
      <c r="A591" s="5">
        <v>41850.803981481484</v>
      </c>
      <c r="B591" s="28">
        <v>385</v>
      </c>
      <c r="C591" s="28" t="str">
        <f t="shared" si="36"/>
        <v>Mercredi</v>
      </c>
      <c r="D591" s="28" t="str">
        <f t="shared" si="37"/>
        <v>30/07</v>
      </c>
      <c r="E591" s="29">
        <f t="shared" si="38"/>
        <v>0.80398148148378823</v>
      </c>
      <c r="F591" s="30">
        <f t="shared" si="39"/>
        <v>4.4560185185185189E-3</v>
      </c>
      <c r="G591" s="31">
        <f>IF(OR(FLOOR(HOUR(E591)*60+MINUTE(E591),INFOS!$B$2)/60&lt;INFOS!$B$5,AND(INFOS!$C$5&gt;0,FLOOR(HOUR(E591)*60+MINUTE(E591),INFOS!$B$2)/60&gt;=INFOS!$C$5)),"",TIME(,FLOOR(HOUR(E591)*60+MINUTE(E591),INFOS!$B$2),))</f>
        <v>0.75</v>
      </c>
      <c r="H591" s="31" t="str">
        <f>IF(ISNA(MATCH(INT(A591),Calcul!$I$3:$I$15,0)),INDEX(INFOS!$B$7:$B$14,WEEKDAY(A591,2)),INFOS!$B$14)</f>
        <v>Jours Ouvrés</v>
      </c>
      <c r="I591" s="28" t="str">
        <f>IF(ROW(A590)&lt;=COUNTA(Sens1!A:A)-6,INFOS!$H$2&amp;" vers "&amp;INFOS!$I$2,INFOS!$H$3&amp;" vers "&amp;INFOS!$I$3)</f>
        <v>A10 vers Rue G. Eiffel</v>
      </c>
    </row>
    <row r="592" spans="1:9" x14ac:dyDescent="0.25">
      <c r="A592" s="5">
        <v>41850.807511574072</v>
      </c>
      <c r="B592" s="28">
        <v>413</v>
      </c>
      <c r="C592" s="28" t="str">
        <f t="shared" si="36"/>
        <v>Mercredi</v>
      </c>
      <c r="D592" s="28" t="str">
        <f t="shared" si="37"/>
        <v>30/07</v>
      </c>
      <c r="E592" s="29">
        <f t="shared" si="38"/>
        <v>0.80751157407212304</v>
      </c>
      <c r="F592" s="30">
        <f t="shared" si="39"/>
        <v>4.7800925925925927E-3</v>
      </c>
      <c r="G592" s="31">
        <f>IF(OR(FLOOR(HOUR(E592)*60+MINUTE(E592),INFOS!$B$2)/60&lt;INFOS!$B$5,AND(INFOS!$C$5&gt;0,FLOOR(HOUR(E592)*60+MINUTE(E592),INFOS!$B$2)/60&gt;=INFOS!$C$5)),"",TIME(,FLOOR(HOUR(E592)*60+MINUTE(E592),INFOS!$B$2),))</f>
        <v>0.75</v>
      </c>
      <c r="H592" s="31" t="str">
        <f>IF(ISNA(MATCH(INT(A592),Calcul!$I$3:$I$15,0)),INDEX(INFOS!$B$7:$B$14,WEEKDAY(A592,2)),INFOS!$B$14)</f>
        <v>Jours Ouvrés</v>
      </c>
      <c r="I592" s="28" t="str">
        <f>IF(ROW(A591)&lt;=COUNTA(Sens1!A:A)-6,INFOS!$H$2&amp;" vers "&amp;INFOS!$I$2,INFOS!$H$3&amp;" vers "&amp;INFOS!$I$3)</f>
        <v>A10 vers Rue G. Eiffel</v>
      </c>
    </row>
    <row r="593" spans="1:9" x14ac:dyDescent="0.25">
      <c r="A593" s="5">
        <v>41850.811238425929</v>
      </c>
      <c r="B593" s="28">
        <v>434</v>
      </c>
      <c r="C593" s="28" t="str">
        <f t="shared" si="36"/>
        <v>Mercredi</v>
      </c>
      <c r="D593" s="28" t="str">
        <f t="shared" si="37"/>
        <v>30/07</v>
      </c>
      <c r="E593" s="29">
        <f t="shared" si="38"/>
        <v>0.81123842592933215</v>
      </c>
      <c r="F593" s="30">
        <f t="shared" si="39"/>
        <v>5.0231481481481481E-3</v>
      </c>
      <c r="G593" s="31">
        <f>IF(OR(FLOOR(HOUR(E593)*60+MINUTE(E593),INFOS!$B$2)/60&lt;INFOS!$B$5,AND(INFOS!$C$5&gt;0,FLOOR(HOUR(E593)*60+MINUTE(E593),INFOS!$B$2)/60&gt;=INFOS!$C$5)),"",TIME(,FLOOR(HOUR(E593)*60+MINUTE(E593),INFOS!$B$2),))</f>
        <v>0.75</v>
      </c>
      <c r="H593" s="31" t="str">
        <f>IF(ISNA(MATCH(INT(A593),Calcul!$I$3:$I$15,0)),INDEX(INFOS!$B$7:$B$14,WEEKDAY(A593,2)),INFOS!$B$14)</f>
        <v>Jours Ouvrés</v>
      </c>
      <c r="I593" s="28" t="str">
        <f>IF(ROW(A592)&lt;=COUNTA(Sens1!A:A)-6,INFOS!$H$2&amp;" vers "&amp;INFOS!$I$2,INFOS!$H$3&amp;" vers "&amp;INFOS!$I$3)</f>
        <v>A10 vers Rue G. Eiffel</v>
      </c>
    </row>
    <row r="594" spans="1:9" x14ac:dyDescent="0.25">
      <c r="A594" s="5">
        <v>41850.814756944441</v>
      </c>
      <c r="B594" s="28">
        <v>446</v>
      </c>
      <c r="C594" s="28" t="str">
        <f t="shared" si="36"/>
        <v>Mercredi</v>
      </c>
      <c r="D594" s="28" t="str">
        <f t="shared" si="37"/>
        <v>30/07</v>
      </c>
      <c r="E594" s="29">
        <f t="shared" si="38"/>
        <v>0.81475694444088731</v>
      </c>
      <c r="F594" s="30">
        <f t="shared" si="39"/>
        <v>5.162037037037037E-3</v>
      </c>
      <c r="G594" s="31">
        <f>IF(OR(FLOOR(HOUR(E594)*60+MINUTE(E594),INFOS!$B$2)/60&lt;INFOS!$B$5,AND(INFOS!$C$5&gt;0,FLOOR(HOUR(E594)*60+MINUTE(E594),INFOS!$B$2)/60&gt;=INFOS!$C$5)),"",TIME(,FLOOR(HOUR(E594)*60+MINUTE(E594),INFOS!$B$2),))</f>
        <v>0.75</v>
      </c>
      <c r="H594" s="31" t="str">
        <f>IF(ISNA(MATCH(INT(A594),Calcul!$I$3:$I$15,0)),INDEX(INFOS!$B$7:$B$14,WEEKDAY(A594,2)),INFOS!$B$14)</f>
        <v>Jours Ouvrés</v>
      </c>
      <c r="I594" s="28" t="str">
        <f>IF(ROW(A593)&lt;=COUNTA(Sens1!A:A)-6,INFOS!$H$2&amp;" vers "&amp;INFOS!$I$2,INFOS!$H$3&amp;" vers "&amp;INFOS!$I$3)</f>
        <v>A10 vers Rue G. Eiffel</v>
      </c>
    </row>
    <row r="595" spans="1:9" x14ac:dyDescent="0.25">
      <c r="A595" s="5">
        <v>41850.81832175926</v>
      </c>
      <c r="B595" s="28">
        <v>339</v>
      </c>
      <c r="C595" s="28" t="str">
        <f t="shared" si="36"/>
        <v>Mercredi</v>
      </c>
      <c r="D595" s="28" t="str">
        <f t="shared" si="37"/>
        <v>30/07</v>
      </c>
      <c r="E595" s="29">
        <f t="shared" si="38"/>
        <v>0.81832175925956108</v>
      </c>
      <c r="F595" s="30">
        <f t="shared" si="39"/>
        <v>3.9236111111111112E-3</v>
      </c>
      <c r="G595" s="31">
        <f>IF(OR(FLOOR(HOUR(E595)*60+MINUTE(E595),INFOS!$B$2)/60&lt;INFOS!$B$5,AND(INFOS!$C$5&gt;0,FLOOR(HOUR(E595)*60+MINUTE(E595),INFOS!$B$2)/60&gt;=INFOS!$C$5)),"",TIME(,FLOOR(HOUR(E595)*60+MINUTE(E595),INFOS!$B$2),))</f>
        <v>0.75</v>
      </c>
      <c r="H595" s="31" t="str">
        <f>IF(ISNA(MATCH(INT(A595),Calcul!$I$3:$I$15,0)),INDEX(INFOS!$B$7:$B$14,WEEKDAY(A595,2)),INFOS!$B$14)</f>
        <v>Jours Ouvrés</v>
      </c>
      <c r="I595" s="28" t="str">
        <f>IF(ROW(A594)&lt;=COUNTA(Sens1!A:A)-6,INFOS!$H$2&amp;" vers "&amp;INFOS!$I$2,INFOS!$H$3&amp;" vers "&amp;INFOS!$I$3)</f>
        <v>A10 vers Rue G. Eiffel</v>
      </c>
    </row>
    <row r="596" spans="1:9" x14ac:dyDescent="0.25">
      <c r="A596" s="5">
        <v>41850.821828703702</v>
      </c>
      <c r="B596" s="28">
        <v>357</v>
      </c>
      <c r="C596" s="28" t="str">
        <f t="shared" si="36"/>
        <v>Mercredi</v>
      </c>
      <c r="D596" s="28" t="str">
        <f t="shared" si="37"/>
        <v>30/07</v>
      </c>
      <c r="E596" s="29">
        <f t="shared" si="38"/>
        <v>0.82182870370161254</v>
      </c>
      <c r="F596" s="30">
        <f t="shared" si="39"/>
        <v>4.1319444444444442E-3</v>
      </c>
      <c r="G596" s="31">
        <f>IF(OR(FLOOR(HOUR(E596)*60+MINUTE(E596),INFOS!$B$2)/60&lt;INFOS!$B$5,AND(INFOS!$C$5&gt;0,FLOOR(HOUR(E596)*60+MINUTE(E596),INFOS!$B$2)/60&gt;=INFOS!$C$5)),"",TIME(,FLOOR(HOUR(E596)*60+MINUTE(E596),INFOS!$B$2),))</f>
        <v>0.75</v>
      </c>
      <c r="H596" s="31" t="str">
        <f>IF(ISNA(MATCH(INT(A596),Calcul!$I$3:$I$15,0)),INDEX(INFOS!$B$7:$B$14,WEEKDAY(A596,2)),INFOS!$B$14)</f>
        <v>Jours Ouvrés</v>
      </c>
      <c r="I596" s="28" t="str">
        <f>IF(ROW(A595)&lt;=COUNTA(Sens1!A:A)-6,INFOS!$H$2&amp;" vers "&amp;INFOS!$I$2,INFOS!$H$3&amp;" vers "&amp;INFOS!$I$3)</f>
        <v>A10 vers Rue G. Eiffel</v>
      </c>
    </row>
    <row r="597" spans="1:9" x14ac:dyDescent="0.25">
      <c r="A597" s="5">
        <v>41850.825509259259</v>
      </c>
      <c r="B597" s="28">
        <v>363</v>
      </c>
      <c r="C597" s="28" t="str">
        <f t="shared" si="36"/>
        <v>Mercredi</v>
      </c>
      <c r="D597" s="28" t="str">
        <f t="shared" si="37"/>
        <v>30/07</v>
      </c>
      <c r="E597" s="29">
        <f t="shared" si="38"/>
        <v>0.825509259258979</v>
      </c>
      <c r="F597" s="30">
        <f t="shared" si="39"/>
        <v>4.2013888888888891E-3</v>
      </c>
      <c r="G597" s="31">
        <f>IF(OR(FLOOR(HOUR(E597)*60+MINUTE(E597),INFOS!$B$2)/60&lt;INFOS!$B$5,AND(INFOS!$C$5&gt;0,FLOOR(HOUR(E597)*60+MINUTE(E597),INFOS!$B$2)/60&gt;=INFOS!$C$5)),"",TIME(,FLOOR(HOUR(E597)*60+MINUTE(E597),INFOS!$B$2),))</f>
        <v>0.75</v>
      </c>
      <c r="H597" s="31" t="str">
        <f>IF(ISNA(MATCH(INT(A597),Calcul!$I$3:$I$15,0)),INDEX(INFOS!$B$7:$B$14,WEEKDAY(A597,2)),INFOS!$B$14)</f>
        <v>Jours Ouvrés</v>
      </c>
      <c r="I597" s="28" t="str">
        <f>IF(ROW(A596)&lt;=COUNTA(Sens1!A:A)-6,INFOS!$H$2&amp;" vers "&amp;INFOS!$I$2,INFOS!$H$3&amp;" vers "&amp;INFOS!$I$3)</f>
        <v>A10 vers Rue G. Eiffel</v>
      </c>
    </row>
    <row r="598" spans="1:9" x14ac:dyDescent="0.25">
      <c r="A598" s="5">
        <v>41850.829085648147</v>
      </c>
      <c r="B598" s="28">
        <v>333</v>
      </c>
      <c r="C598" s="28" t="str">
        <f t="shared" si="36"/>
        <v>Mercredi</v>
      </c>
      <c r="D598" s="28" t="str">
        <f t="shared" si="37"/>
        <v>30/07</v>
      </c>
      <c r="E598" s="29">
        <f t="shared" si="38"/>
        <v>0.82908564814715646</v>
      </c>
      <c r="F598" s="30">
        <f t="shared" si="39"/>
        <v>3.8541666666666668E-3</v>
      </c>
      <c r="G598" s="31">
        <f>IF(OR(FLOOR(HOUR(E598)*60+MINUTE(E598),INFOS!$B$2)/60&lt;INFOS!$B$5,AND(INFOS!$C$5&gt;0,FLOOR(HOUR(E598)*60+MINUTE(E598),INFOS!$B$2)/60&gt;=INFOS!$C$5)),"",TIME(,FLOOR(HOUR(E598)*60+MINUTE(E598),INFOS!$B$2),))</f>
        <v>0.75</v>
      </c>
      <c r="H598" s="31" t="str">
        <f>IF(ISNA(MATCH(INT(A598),Calcul!$I$3:$I$15,0)),INDEX(INFOS!$B$7:$B$14,WEEKDAY(A598,2)),INFOS!$B$14)</f>
        <v>Jours Ouvrés</v>
      </c>
      <c r="I598" s="28" t="str">
        <f>IF(ROW(A597)&lt;=COUNTA(Sens1!A:A)-6,INFOS!$H$2&amp;" vers "&amp;INFOS!$I$2,INFOS!$H$3&amp;" vers "&amp;INFOS!$I$3)</f>
        <v>A10 vers Rue G. Eiffel</v>
      </c>
    </row>
    <row r="599" spans="1:9" x14ac:dyDescent="0.25">
      <c r="A599" s="5">
        <v>41850.832604166666</v>
      </c>
      <c r="B599" s="28">
        <v>299</v>
      </c>
      <c r="C599" s="28" t="str">
        <f t="shared" si="36"/>
        <v>Mercredi</v>
      </c>
      <c r="D599" s="28" t="str">
        <f t="shared" si="37"/>
        <v>30/07</v>
      </c>
      <c r="E599" s="29">
        <f t="shared" si="38"/>
        <v>0.83260416666598758</v>
      </c>
      <c r="F599" s="30">
        <f t="shared" si="39"/>
        <v>3.4606481481481485E-3</v>
      </c>
      <c r="G599" s="31">
        <f>IF(OR(FLOOR(HOUR(E599)*60+MINUTE(E599),INFOS!$B$2)/60&lt;INFOS!$B$5,AND(INFOS!$C$5&gt;0,FLOOR(HOUR(E599)*60+MINUTE(E599),INFOS!$B$2)/60&gt;=INFOS!$C$5)),"",TIME(,FLOOR(HOUR(E599)*60+MINUTE(E599),INFOS!$B$2),))</f>
        <v>0.75</v>
      </c>
      <c r="H599" s="31" t="str">
        <f>IF(ISNA(MATCH(INT(A599),Calcul!$I$3:$I$15,0)),INDEX(INFOS!$B$7:$B$14,WEEKDAY(A599,2)),INFOS!$B$14)</f>
        <v>Jours Ouvrés</v>
      </c>
      <c r="I599" s="28" t="str">
        <f>IF(ROW(A598)&lt;=COUNTA(Sens1!A:A)-6,INFOS!$H$2&amp;" vers "&amp;INFOS!$I$2,INFOS!$H$3&amp;" vers "&amp;INFOS!$I$3)</f>
        <v>A10 vers Rue G. Eiffel</v>
      </c>
    </row>
    <row r="600" spans="1:9" x14ac:dyDescent="0.25">
      <c r="A600" s="5">
        <v>41850.836180555554</v>
      </c>
      <c r="B600" s="28">
        <v>285</v>
      </c>
      <c r="C600" s="28" t="str">
        <f t="shared" si="36"/>
        <v>Mercredi</v>
      </c>
      <c r="D600" s="28" t="str">
        <f t="shared" si="37"/>
        <v>30/07</v>
      </c>
      <c r="E600" s="29">
        <f t="shared" si="38"/>
        <v>0.83618055555416504</v>
      </c>
      <c r="F600" s="30">
        <f t="shared" si="39"/>
        <v>3.2986111111111111E-3</v>
      </c>
      <c r="G600" s="31">
        <f>IF(OR(FLOOR(HOUR(E600)*60+MINUTE(E600),INFOS!$B$2)/60&lt;INFOS!$B$5,AND(INFOS!$C$5&gt;0,FLOOR(HOUR(E600)*60+MINUTE(E600),INFOS!$B$2)/60&gt;=INFOS!$C$5)),"",TIME(,FLOOR(HOUR(E600)*60+MINUTE(E600),INFOS!$B$2),))</f>
        <v>0.83333333333333337</v>
      </c>
      <c r="H600" s="31" t="str">
        <f>IF(ISNA(MATCH(INT(A600),Calcul!$I$3:$I$15,0)),INDEX(INFOS!$B$7:$B$14,WEEKDAY(A600,2)),INFOS!$B$14)</f>
        <v>Jours Ouvrés</v>
      </c>
      <c r="I600" s="28" t="str">
        <f>IF(ROW(A599)&lt;=COUNTA(Sens1!A:A)-6,INFOS!$H$2&amp;" vers "&amp;INFOS!$I$2,INFOS!$H$3&amp;" vers "&amp;INFOS!$I$3)</f>
        <v>A10 vers Rue G. Eiffel</v>
      </c>
    </row>
    <row r="601" spans="1:9" x14ac:dyDescent="0.25">
      <c r="A601" s="5">
        <v>41850.839849537035</v>
      </c>
      <c r="B601" s="28">
        <v>286</v>
      </c>
      <c r="C601" s="28" t="str">
        <f t="shared" si="36"/>
        <v>Mercredi</v>
      </c>
      <c r="D601" s="28" t="str">
        <f t="shared" si="37"/>
        <v>30/07</v>
      </c>
      <c r="E601" s="29">
        <f t="shared" si="38"/>
        <v>0.83984953703475185</v>
      </c>
      <c r="F601" s="30">
        <f t="shared" si="39"/>
        <v>3.3101851851851851E-3</v>
      </c>
      <c r="G601" s="31">
        <f>IF(OR(FLOOR(HOUR(E601)*60+MINUTE(E601),INFOS!$B$2)/60&lt;INFOS!$B$5,AND(INFOS!$C$5&gt;0,FLOOR(HOUR(E601)*60+MINUTE(E601),INFOS!$B$2)/60&gt;=INFOS!$C$5)),"",TIME(,FLOOR(HOUR(E601)*60+MINUTE(E601),INFOS!$B$2),))</f>
        <v>0.83333333333333337</v>
      </c>
      <c r="H601" s="31" t="str">
        <f>IF(ISNA(MATCH(INT(A601),Calcul!$I$3:$I$15,0)),INDEX(INFOS!$B$7:$B$14,WEEKDAY(A601,2)),INFOS!$B$14)</f>
        <v>Jours Ouvrés</v>
      </c>
      <c r="I601" s="28" t="str">
        <f>IF(ROW(A600)&lt;=COUNTA(Sens1!A:A)-6,INFOS!$H$2&amp;" vers "&amp;INFOS!$I$2,INFOS!$H$3&amp;" vers "&amp;INFOS!$I$3)</f>
        <v>A10 vers Rue G. Eiffel</v>
      </c>
    </row>
    <row r="602" spans="1:9" x14ac:dyDescent="0.25">
      <c r="A602" s="5">
        <v>41850.843391203707</v>
      </c>
      <c r="B602" s="28">
        <v>282</v>
      </c>
      <c r="C602" s="28" t="str">
        <f t="shared" si="36"/>
        <v>Mercredi</v>
      </c>
      <c r="D602" s="28" t="str">
        <f t="shared" si="37"/>
        <v>30/07</v>
      </c>
      <c r="E602" s="29">
        <f t="shared" si="38"/>
        <v>0.84339120370714227</v>
      </c>
      <c r="F602" s="30">
        <f t="shared" si="39"/>
        <v>3.2638888888888891E-3</v>
      </c>
      <c r="G602" s="31">
        <f>IF(OR(FLOOR(HOUR(E602)*60+MINUTE(E602),INFOS!$B$2)/60&lt;INFOS!$B$5,AND(INFOS!$C$5&gt;0,FLOOR(HOUR(E602)*60+MINUTE(E602),INFOS!$B$2)/60&gt;=INFOS!$C$5)),"",TIME(,FLOOR(HOUR(E602)*60+MINUTE(E602),INFOS!$B$2),))</f>
        <v>0.83333333333333337</v>
      </c>
      <c r="H602" s="31" t="str">
        <f>IF(ISNA(MATCH(INT(A602),Calcul!$I$3:$I$15,0)),INDEX(INFOS!$B$7:$B$14,WEEKDAY(A602,2)),INFOS!$B$14)</f>
        <v>Jours Ouvrés</v>
      </c>
      <c r="I602" s="28" t="str">
        <f>IF(ROW(A601)&lt;=COUNTA(Sens1!A:A)-6,INFOS!$H$2&amp;" vers "&amp;INFOS!$I$2,INFOS!$H$3&amp;" vers "&amp;INFOS!$I$3)</f>
        <v>A10 vers Rue G. Eiffel</v>
      </c>
    </row>
    <row r="603" spans="1:9" x14ac:dyDescent="0.25">
      <c r="A603" s="5">
        <v>41850.846956018519</v>
      </c>
      <c r="B603" s="28">
        <v>313</v>
      </c>
      <c r="C603" s="28" t="str">
        <f t="shared" si="36"/>
        <v>Mercredi</v>
      </c>
      <c r="D603" s="28" t="str">
        <f t="shared" si="37"/>
        <v>30/07</v>
      </c>
      <c r="E603" s="29">
        <f t="shared" si="38"/>
        <v>0.84695601851854008</v>
      </c>
      <c r="F603" s="30">
        <f t="shared" si="39"/>
        <v>3.6226851851851854E-3</v>
      </c>
      <c r="G603" s="31">
        <f>IF(OR(FLOOR(HOUR(E603)*60+MINUTE(E603),INFOS!$B$2)/60&lt;INFOS!$B$5,AND(INFOS!$C$5&gt;0,FLOOR(HOUR(E603)*60+MINUTE(E603),INFOS!$B$2)/60&gt;=INFOS!$C$5)),"",TIME(,FLOOR(HOUR(E603)*60+MINUTE(E603),INFOS!$B$2),))</f>
        <v>0.83333333333333337</v>
      </c>
      <c r="H603" s="31" t="str">
        <f>IF(ISNA(MATCH(INT(A603),Calcul!$I$3:$I$15,0)),INDEX(INFOS!$B$7:$B$14,WEEKDAY(A603,2)),INFOS!$B$14)</f>
        <v>Jours Ouvrés</v>
      </c>
      <c r="I603" s="28" t="str">
        <f>IF(ROW(A602)&lt;=COUNTA(Sens1!A:A)-6,INFOS!$H$2&amp;" vers "&amp;INFOS!$I$2,INFOS!$H$3&amp;" vers "&amp;INFOS!$I$3)</f>
        <v>A10 vers Rue G. Eiffel</v>
      </c>
    </row>
    <row r="604" spans="1:9" x14ac:dyDescent="0.25">
      <c r="A604" s="5">
        <v>41850.850451388891</v>
      </c>
      <c r="B604" s="28">
        <v>380</v>
      </c>
      <c r="C604" s="28" t="str">
        <f t="shared" si="36"/>
        <v>Mercredi</v>
      </c>
      <c r="D604" s="28" t="str">
        <f t="shared" si="37"/>
        <v>30/07</v>
      </c>
      <c r="E604" s="29">
        <f t="shared" si="38"/>
        <v>0.85045138889108784</v>
      </c>
      <c r="F604" s="30">
        <f t="shared" si="39"/>
        <v>4.3981481481481484E-3</v>
      </c>
      <c r="G604" s="31">
        <f>IF(OR(FLOOR(HOUR(E604)*60+MINUTE(E604),INFOS!$B$2)/60&lt;INFOS!$B$5,AND(INFOS!$C$5&gt;0,FLOOR(HOUR(E604)*60+MINUTE(E604),INFOS!$B$2)/60&gt;=INFOS!$C$5)),"",TIME(,FLOOR(HOUR(E604)*60+MINUTE(E604),INFOS!$B$2),))</f>
        <v>0.83333333333333337</v>
      </c>
      <c r="H604" s="31" t="str">
        <f>IF(ISNA(MATCH(INT(A604),Calcul!$I$3:$I$15,0)),INDEX(INFOS!$B$7:$B$14,WEEKDAY(A604,2)),INFOS!$B$14)</f>
        <v>Jours Ouvrés</v>
      </c>
      <c r="I604" s="28" t="str">
        <f>IF(ROW(A603)&lt;=COUNTA(Sens1!A:A)-6,INFOS!$H$2&amp;" vers "&amp;INFOS!$I$2,INFOS!$H$3&amp;" vers "&amp;INFOS!$I$3)</f>
        <v>A10 vers Rue G. Eiffel</v>
      </c>
    </row>
    <row r="605" spans="1:9" x14ac:dyDescent="0.25">
      <c r="A605" s="5">
        <v>41850.854027777779</v>
      </c>
      <c r="B605" s="28">
        <v>447</v>
      </c>
      <c r="C605" s="28" t="str">
        <f t="shared" si="36"/>
        <v>Mercredi</v>
      </c>
      <c r="D605" s="28" t="str">
        <f t="shared" si="37"/>
        <v>30/07</v>
      </c>
      <c r="E605" s="29">
        <f t="shared" si="38"/>
        <v>0.85402777777926531</v>
      </c>
      <c r="F605" s="30">
        <f t="shared" si="39"/>
        <v>5.1736111111111115E-3</v>
      </c>
      <c r="G605" s="31">
        <f>IF(OR(FLOOR(HOUR(E605)*60+MINUTE(E605),INFOS!$B$2)/60&lt;INFOS!$B$5,AND(INFOS!$C$5&gt;0,FLOOR(HOUR(E605)*60+MINUTE(E605),INFOS!$B$2)/60&gt;=INFOS!$C$5)),"",TIME(,FLOOR(HOUR(E605)*60+MINUTE(E605),INFOS!$B$2),))</f>
        <v>0.83333333333333337</v>
      </c>
      <c r="H605" s="31" t="str">
        <f>IF(ISNA(MATCH(INT(A605),Calcul!$I$3:$I$15,0)),INDEX(INFOS!$B$7:$B$14,WEEKDAY(A605,2)),INFOS!$B$14)</f>
        <v>Jours Ouvrés</v>
      </c>
      <c r="I605" s="28" t="str">
        <f>IF(ROW(A604)&lt;=COUNTA(Sens1!A:A)-6,INFOS!$H$2&amp;" vers "&amp;INFOS!$I$2,INFOS!$H$3&amp;" vers "&amp;INFOS!$I$3)</f>
        <v>A10 vers Rue G. Eiffel</v>
      </c>
    </row>
    <row r="606" spans="1:9" x14ac:dyDescent="0.25">
      <c r="A606" s="5">
        <v>41850.857546296298</v>
      </c>
      <c r="B606" s="28">
        <v>413</v>
      </c>
      <c r="C606" s="28" t="str">
        <f t="shared" si="36"/>
        <v>Mercredi</v>
      </c>
      <c r="D606" s="28" t="str">
        <f t="shared" si="37"/>
        <v>30/07</v>
      </c>
      <c r="E606" s="29">
        <f t="shared" si="38"/>
        <v>0.85754629629809642</v>
      </c>
      <c r="F606" s="30">
        <f t="shared" si="39"/>
        <v>4.7800925925925927E-3</v>
      </c>
      <c r="G606" s="31">
        <f>IF(OR(FLOOR(HOUR(E606)*60+MINUTE(E606),INFOS!$B$2)/60&lt;INFOS!$B$5,AND(INFOS!$C$5&gt;0,FLOOR(HOUR(E606)*60+MINUTE(E606),INFOS!$B$2)/60&gt;=INFOS!$C$5)),"",TIME(,FLOOR(HOUR(E606)*60+MINUTE(E606),INFOS!$B$2),))</f>
        <v>0.83333333333333337</v>
      </c>
      <c r="H606" s="31" t="str">
        <f>IF(ISNA(MATCH(INT(A606),Calcul!$I$3:$I$15,0)),INDEX(INFOS!$B$7:$B$14,WEEKDAY(A606,2)),INFOS!$B$14)</f>
        <v>Jours Ouvrés</v>
      </c>
      <c r="I606" s="28" t="str">
        <f>IF(ROW(A605)&lt;=COUNTA(Sens1!A:A)-6,INFOS!$H$2&amp;" vers "&amp;INFOS!$I$2,INFOS!$H$3&amp;" vers "&amp;INFOS!$I$3)</f>
        <v>A10 vers Rue G. Eiffel</v>
      </c>
    </row>
    <row r="607" spans="1:9" x14ac:dyDescent="0.25">
      <c r="A607" s="5">
        <v>41850.861030092594</v>
      </c>
      <c r="B607" s="28">
        <v>371</v>
      </c>
      <c r="C607" s="28" t="str">
        <f t="shared" si="36"/>
        <v>Mercredi</v>
      </c>
      <c r="D607" s="28" t="str">
        <f t="shared" si="37"/>
        <v>30/07</v>
      </c>
      <c r="E607" s="29">
        <f t="shared" si="38"/>
        <v>0.86103009259386454</v>
      </c>
      <c r="F607" s="30">
        <f t="shared" si="39"/>
        <v>4.2939814814814811E-3</v>
      </c>
      <c r="G607" s="31">
        <f>IF(OR(FLOOR(HOUR(E607)*60+MINUTE(E607),INFOS!$B$2)/60&lt;INFOS!$B$5,AND(INFOS!$C$5&gt;0,FLOOR(HOUR(E607)*60+MINUTE(E607),INFOS!$B$2)/60&gt;=INFOS!$C$5)),"",TIME(,FLOOR(HOUR(E607)*60+MINUTE(E607),INFOS!$B$2),))</f>
        <v>0.83333333333333337</v>
      </c>
      <c r="H607" s="31" t="str">
        <f>IF(ISNA(MATCH(INT(A607),Calcul!$I$3:$I$15,0)),INDEX(INFOS!$B$7:$B$14,WEEKDAY(A607,2)),INFOS!$B$14)</f>
        <v>Jours Ouvrés</v>
      </c>
      <c r="I607" s="28" t="str">
        <f>IF(ROW(A606)&lt;=COUNTA(Sens1!A:A)-6,INFOS!$H$2&amp;" vers "&amp;INFOS!$I$2,INFOS!$H$3&amp;" vers "&amp;INFOS!$I$3)</f>
        <v>A10 vers Rue G. Eiffel</v>
      </c>
    </row>
    <row r="608" spans="1:9" x14ac:dyDescent="0.25">
      <c r="A608" s="5">
        <v>41850.864814814813</v>
      </c>
      <c r="B608" s="28">
        <v>331</v>
      </c>
      <c r="C608" s="28" t="str">
        <f t="shared" si="36"/>
        <v>Mercredi</v>
      </c>
      <c r="D608" s="28" t="str">
        <f t="shared" si="37"/>
        <v>30/07</v>
      </c>
      <c r="E608" s="29">
        <f t="shared" si="38"/>
        <v>0.86481481481314404</v>
      </c>
      <c r="F608" s="30">
        <f t="shared" si="39"/>
        <v>3.8310185185185183E-3</v>
      </c>
      <c r="G608" s="31">
        <f>IF(OR(FLOOR(HOUR(E608)*60+MINUTE(E608),INFOS!$B$2)/60&lt;INFOS!$B$5,AND(INFOS!$C$5&gt;0,FLOOR(HOUR(E608)*60+MINUTE(E608),INFOS!$B$2)/60&gt;=INFOS!$C$5)),"",TIME(,FLOOR(HOUR(E608)*60+MINUTE(E608),INFOS!$B$2),))</f>
        <v>0.83333333333333337</v>
      </c>
      <c r="H608" s="31" t="str">
        <f>IF(ISNA(MATCH(INT(A608),Calcul!$I$3:$I$15,0)),INDEX(INFOS!$B$7:$B$14,WEEKDAY(A608,2)),INFOS!$B$14)</f>
        <v>Jours Ouvrés</v>
      </c>
      <c r="I608" s="28" t="str">
        <f>IF(ROW(A607)&lt;=COUNTA(Sens1!A:A)-6,INFOS!$H$2&amp;" vers "&amp;INFOS!$I$2,INFOS!$H$3&amp;" vers "&amp;INFOS!$I$3)</f>
        <v>A10 vers Rue G. Eiffel</v>
      </c>
    </row>
    <row r="609" spans="1:9" x14ac:dyDescent="0.25">
      <c r="A609" s="5">
        <v>41850.868298611109</v>
      </c>
      <c r="B609" s="28">
        <v>330</v>
      </c>
      <c r="C609" s="28" t="str">
        <f t="shared" si="36"/>
        <v>Mercredi</v>
      </c>
      <c r="D609" s="28" t="str">
        <f t="shared" si="37"/>
        <v>30/07</v>
      </c>
      <c r="E609" s="29">
        <f t="shared" si="38"/>
        <v>0.86829861110891216</v>
      </c>
      <c r="F609" s="30">
        <f t="shared" si="39"/>
        <v>3.8194444444444443E-3</v>
      </c>
      <c r="G609" s="31">
        <f>IF(OR(FLOOR(HOUR(E609)*60+MINUTE(E609),INFOS!$B$2)/60&lt;INFOS!$B$5,AND(INFOS!$C$5&gt;0,FLOOR(HOUR(E609)*60+MINUTE(E609),INFOS!$B$2)/60&gt;=INFOS!$C$5)),"",TIME(,FLOOR(HOUR(E609)*60+MINUTE(E609),INFOS!$B$2),))</f>
        <v>0.83333333333333337</v>
      </c>
      <c r="H609" s="31" t="str">
        <f>IF(ISNA(MATCH(INT(A609),Calcul!$I$3:$I$15,0)),INDEX(INFOS!$B$7:$B$14,WEEKDAY(A609,2)),INFOS!$B$14)</f>
        <v>Jours Ouvrés</v>
      </c>
      <c r="I609" s="28" t="str">
        <f>IF(ROW(A608)&lt;=COUNTA(Sens1!A:A)-6,INFOS!$H$2&amp;" vers "&amp;INFOS!$I$2,INFOS!$H$3&amp;" vers "&amp;INFOS!$I$3)</f>
        <v>A10 vers Rue G. Eiffel</v>
      </c>
    </row>
    <row r="610" spans="1:9" x14ac:dyDescent="0.25">
      <c r="A610" s="5">
        <v>41850.871828703705</v>
      </c>
      <c r="B610" s="28">
        <v>360</v>
      </c>
      <c r="C610" s="28" t="str">
        <f t="shared" si="36"/>
        <v>Mercredi</v>
      </c>
      <c r="D610" s="28" t="str">
        <f t="shared" si="37"/>
        <v>30/07</v>
      </c>
      <c r="E610" s="29">
        <f t="shared" si="38"/>
        <v>0.87182870370452292</v>
      </c>
      <c r="F610" s="30">
        <f t="shared" si="39"/>
        <v>4.1666666666666666E-3</v>
      </c>
      <c r="G610" s="31">
        <f>IF(OR(FLOOR(HOUR(E610)*60+MINUTE(E610),INFOS!$B$2)/60&lt;INFOS!$B$5,AND(INFOS!$C$5&gt;0,FLOOR(HOUR(E610)*60+MINUTE(E610),INFOS!$B$2)/60&gt;=INFOS!$C$5)),"",TIME(,FLOOR(HOUR(E610)*60+MINUTE(E610),INFOS!$B$2),))</f>
        <v>0.83333333333333337</v>
      </c>
      <c r="H610" s="31" t="str">
        <f>IF(ISNA(MATCH(INT(A610),Calcul!$I$3:$I$15,0)),INDEX(INFOS!$B$7:$B$14,WEEKDAY(A610,2)),INFOS!$B$14)</f>
        <v>Jours Ouvrés</v>
      </c>
      <c r="I610" s="28" t="str">
        <f>IF(ROW(A609)&lt;=COUNTA(Sens1!A:A)-6,INFOS!$H$2&amp;" vers "&amp;INFOS!$I$2,INFOS!$H$3&amp;" vers "&amp;INFOS!$I$3)</f>
        <v>A10 vers Rue G. Eiffel</v>
      </c>
    </row>
    <row r="611" spans="1:9" x14ac:dyDescent="0.25">
      <c r="A611" s="5">
        <v>41850.875335648147</v>
      </c>
      <c r="B611" s="28">
        <v>352</v>
      </c>
      <c r="C611" s="28" t="str">
        <f t="shared" si="36"/>
        <v>Mercredi</v>
      </c>
      <c r="D611" s="28" t="str">
        <f t="shared" si="37"/>
        <v>30/07</v>
      </c>
      <c r="E611" s="29">
        <f t="shared" si="38"/>
        <v>0.87533564814657439</v>
      </c>
      <c r="F611" s="30">
        <f t="shared" si="39"/>
        <v>4.0740740740740737E-3</v>
      </c>
      <c r="G611" s="31">
        <f>IF(OR(FLOOR(HOUR(E611)*60+MINUTE(E611),INFOS!$B$2)/60&lt;INFOS!$B$5,AND(INFOS!$C$5&gt;0,FLOOR(HOUR(E611)*60+MINUTE(E611),INFOS!$B$2)/60&gt;=INFOS!$C$5)),"",TIME(,FLOOR(HOUR(E611)*60+MINUTE(E611),INFOS!$B$2),))</f>
        <v>0.83333333333333337</v>
      </c>
      <c r="H611" s="31" t="str">
        <f>IF(ISNA(MATCH(INT(A611),Calcul!$I$3:$I$15,0)),INDEX(INFOS!$B$7:$B$14,WEEKDAY(A611,2)),INFOS!$B$14)</f>
        <v>Jours Ouvrés</v>
      </c>
      <c r="I611" s="28" t="str">
        <f>IF(ROW(A610)&lt;=COUNTA(Sens1!A:A)-6,INFOS!$H$2&amp;" vers "&amp;INFOS!$I$2,INFOS!$H$3&amp;" vers "&amp;INFOS!$I$3)</f>
        <v>A10 vers Rue G. Eiffel</v>
      </c>
    </row>
    <row r="612" spans="1:9" x14ac:dyDescent="0.25">
      <c r="A612" s="5">
        <v>41850.878865740742</v>
      </c>
      <c r="B612" s="28">
        <v>370</v>
      </c>
      <c r="C612" s="28" t="str">
        <f t="shared" si="36"/>
        <v>Mercredi</v>
      </c>
      <c r="D612" s="28" t="str">
        <f t="shared" si="37"/>
        <v>30/07</v>
      </c>
      <c r="E612" s="29">
        <f t="shared" si="38"/>
        <v>0.87886574074218515</v>
      </c>
      <c r="F612" s="30">
        <f t="shared" si="39"/>
        <v>4.2824074074074075E-3</v>
      </c>
      <c r="G612" s="31">
        <f>IF(OR(FLOOR(HOUR(E612)*60+MINUTE(E612),INFOS!$B$2)/60&lt;INFOS!$B$5,AND(INFOS!$C$5&gt;0,FLOOR(HOUR(E612)*60+MINUTE(E612),INFOS!$B$2)/60&gt;=INFOS!$C$5)),"",TIME(,FLOOR(HOUR(E612)*60+MINUTE(E612),INFOS!$B$2),))</f>
        <v>0.83333333333333337</v>
      </c>
      <c r="H612" s="31" t="str">
        <f>IF(ISNA(MATCH(INT(A612),Calcul!$I$3:$I$15,0)),INDEX(INFOS!$B$7:$B$14,WEEKDAY(A612,2)),INFOS!$B$14)</f>
        <v>Jours Ouvrés</v>
      </c>
      <c r="I612" s="28" t="str">
        <f>IF(ROW(A611)&lt;=COUNTA(Sens1!A:A)-6,INFOS!$H$2&amp;" vers "&amp;INFOS!$I$2,INFOS!$H$3&amp;" vers "&amp;INFOS!$I$3)</f>
        <v>A10 vers Rue G. Eiffel</v>
      </c>
    </row>
    <row r="613" spans="1:9" x14ac:dyDescent="0.25">
      <c r="A613" s="5">
        <v>41850.882557870369</v>
      </c>
      <c r="B613" s="28">
        <v>359</v>
      </c>
      <c r="C613" s="28" t="str">
        <f t="shared" si="36"/>
        <v>Mercredi</v>
      </c>
      <c r="D613" s="28" t="str">
        <f t="shared" si="37"/>
        <v>30/07</v>
      </c>
      <c r="E613" s="29">
        <f t="shared" si="38"/>
        <v>0.88255787036905531</v>
      </c>
      <c r="F613" s="30">
        <f t="shared" si="39"/>
        <v>4.155092592592593E-3</v>
      </c>
      <c r="G613" s="31">
        <f>IF(OR(FLOOR(HOUR(E613)*60+MINUTE(E613),INFOS!$B$2)/60&lt;INFOS!$B$5,AND(INFOS!$C$5&gt;0,FLOOR(HOUR(E613)*60+MINUTE(E613),INFOS!$B$2)/60&gt;=INFOS!$C$5)),"",TIME(,FLOOR(HOUR(E613)*60+MINUTE(E613),INFOS!$B$2),))</f>
        <v>0.83333333333333337</v>
      </c>
      <c r="H613" s="31" t="str">
        <f>IF(ISNA(MATCH(INT(A613),Calcul!$I$3:$I$15,0)),INDEX(INFOS!$B$7:$B$14,WEEKDAY(A613,2)),INFOS!$B$14)</f>
        <v>Jours Ouvrés</v>
      </c>
      <c r="I613" s="28" t="str">
        <f>IF(ROW(A612)&lt;=COUNTA(Sens1!A:A)-6,INFOS!$H$2&amp;" vers "&amp;INFOS!$I$2,INFOS!$H$3&amp;" vers "&amp;INFOS!$I$3)</f>
        <v>A10 vers Rue G. Eiffel</v>
      </c>
    </row>
    <row r="614" spans="1:9" x14ac:dyDescent="0.25">
      <c r="A614" s="5">
        <v>41850.88622685185</v>
      </c>
      <c r="B614" s="28">
        <v>318</v>
      </c>
      <c r="C614" s="28" t="str">
        <f t="shared" si="36"/>
        <v>Mercredi</v>
      </c>
      <c r="D614" s="28" t="str">
        <f t="shared" si="37"/>
        <v>30/07</v>
      </c>
      <c r="E614" s="29">
        <f t="shared" si="38"/>
        <v>0.88622685184964212</v>
      </c>
      <c r="F614" s="30">
        <f t="shared" si="39"/>
        <v>3.6805555555555554E-3</v>
      </c>
      <c r="G614" s="31">
        <f>IF(OR(FLOOR(HOUR(E614)*60+MINUTE(E614),INFOS!$B$2)/60&lt;INFOS!$B$5,AND(INFOS!$C$5&gt;0,FLOOR(HOUR(E614)*60+MINUTE(E614),INFOS!$B$2)/60&gt;=INFOS!$C$5)),"",TIME(,FLOOR(HOUR(E614)*60+MINUTE(E614),INFOS!$B$2),))</f>
        <v>0.83333333333333337</v>
      </c>
      <c r="H614" s="31" t="str">
        <f>IF(ISNA(MATCH(INT(A614),Calcul!$I$3:$I$15,0)),INDEX(INFOS!$B$7:$B$14,WEEKDAY(A614,2)),INFOS!$B$14)</f>
        <v>Jours Ouvrés</v>
      </c>
      <c r="I614" s="28" t="str">
        <f>IF(ROW(A613)&lt;=COUNTA(Sens1!A:A)-6,INFOS!$H$2&amp;" vers "&amp;INFOS!$I$2,INFOS!$H$3&amp;" vers "&amp;INFOS!$I$3)</f>
        <v>A10 vers Rue G. Eiffel</v>
      </c>
    </row>
    <row r="615" spans="1:9" x14ac:dyDescent="0.25">
      <c r="A615" s="5">
        <v>41850.889803240738</v>
      </c>
      <c r="B615" s="28">
        <v>289</v>
      </c>
      <c r="C615" s="28" t="str">
        <f t="shared" si="36"/>
        <v>Mercredi</v>
      </c>
      <c r="D615" s="28" t="str">
        <f t="shared" si="37"/>
        <v>30/07</v>
      </c>
      <c r="E615" s="29">
        <f t="shared" si="38"/>
        <v>0.88980324073781958</v>
      </c>
      <c r="F615" s="30">
        <f t="shared" si="39"/>
        <v>3.3449074074074071E-3</v>
      </c>
      <c r="G615" s="31">
        <f>IF(OR(FLOOR(HOUR(E615)*60+MINUTE(E615),INFOS!$B$2)/60&lt;INFOS!$B$5,AND(INFOS!$C$5&gt;0,FLOOR(HOUR(E615)*60+MINUTE(E615),INFOS!$B$2)/60&gt;=INFOS!$C$5)),"",TIME(,FLOOR(HOUR(E615)*60+MINUTE(E615),INFOS!$B$2),))</f>
        <v>0.83333333333333337</v>
      </c>
      <c r="H615" s="31" t="str">
        <f>IF(ISNA(MATCH(INT(A615),Calcul!$I$3:$I$15,0)),INDEX(INFOS!$B$7:$B$14,WEEKDAY(A615,2)),INFOS!$B$14)</f>
        <v>Jours Ouvrés</v>
      </c>
      <c r="I615" s="28" t="str">
        <f>IF(ROW(A614)&lt;=COUNTA(Sens1!A:A)-6,INFOS!$H$2&amp;" vers "&amp;INFOS!$I$2,INFOS!$H$3&amp;" vers "&amp;INFOS!$I$3)</f>
        <v>A10 vers Rue G. Eiffel</v>
      </c>
    </row>
    <row r="616" spans="1:9" x14ac:dyDescent="0.25">
      <c r="A616" s="5">
        <v>41850.89329861111</v>
      </c>
      <c r="B616" s="28">
        <v>281</v>
      </c>
      <c r="C616" s="28" t="str">
        <f t="shared" si="36"/>
        <v>Mercredi</v>
      </c>
      <c r="D616" s="28" t="str">
        <f t="shared" si="37"/>
        <v>30/07</v>
      </c>
      <c r="E616" s="29">
        <f t="shared" si="38"/>
        <v>0.89329861111036735</v>
      </c>
      <c r="F616" s="30">
        <f t="shared" si="39"/>
        <v>3.2523148148148151E-3</v>
      </c>
      <c r="G616" s="31">
        <f>IF(OR(FLOOR(HOUR(E616)*60+MINUTE(E616),INFOS!$B$2)/60&lt;INFOS!$B$5,AND(INFOS!$C$5&gt;0,FLOOR(HOUR(E616)*60+MINUTE(E616),INFOS!$B$2)/60&gt;=INFOS!$C$5)),"",TIME(,FLOOR(HOUR(E616)*60+MINUTE(E616),INFOS!$B$2),))</f>
        <v>0.83333333333333337</v>
      </c>
      <c r="H616" s="31" t="str">
        <f>IF(ISNA(MATCH(INT(A616),Calcul!$I$3:$I$15,0)),INDEX(INFOS!$B$7:$B$14,WEEKDAY(A616,2)),INFOS!$B$14)</f>
        <v>Jours Ouvrés</v>
      </c>
      <c r="I616" s="28" t="str">
        <f>IF(ROW(A615)&lt;=COUNTA(Sens1!A:A)-6,INFOS!$H$2&amp;" vers "&amp;INFOS!$I$2,INFOS!$H$3&amp;" vers "&amp;INFOS!$I$3)</f>
        <v>A10 vers Rue G. Eiffel</v>
      </c>
    </row>
    <row r="617" spans="1:9" x14ac:dyDescent="0.25">
      <c r="A617" s="5">
        <v>41850.896921296298</v>
      </c>
      <c r="B617" s="28">
        <v>291</v>
      </c>
      <c r="C617" s="28" t="str">
        <f t="shared" si="36"/>
        <v>Mercredi</v>
      </c>
      <c r="D617" s="28" t="str">
        <f t="shared" si="37"/>
        <v>30/07</v>
      </c>
      <c r="E617" s="29">
        <f t="shared" si="38"/>
        <v>0.89692129629838746</v>
      </c>
      <c r="F617" s="30">
        <f t="shared" si="39"/>
        <v>3.3680555555555551E-3</v>
      </c>
      <c r="G617" s="31">
        <f>IF(OR(FLOOR(HOUR(E617)*60+MINUTE(E617),INFOS!$B$2)/60&lt;INFOS!$B$5,AND(INFOS!$C$5&gt;0,FLOOR(HOUR(E617)*60+MINUTE(E617),INFOS!$B$2)/60&gt;=INFOS!$C$5)),"",TIME(,FLOOR(HOUR(E617)*60+MINUTE(E617),INFOS!$B$2),))</f>
        <v>0.83333333333333337</v>
      </c>
      <c r="H617" s="31" t="str">
        <f>IF(ISNA(MATCH(INT(A617),Calcul!$I$3:$I$15,0)),INDEX(INFOS!$B$7:$B$14,WEEKDAY(A617,2)),INFOS!$B$14)</f>
        <v>Jours Ouvrés</v>
      </c>
      <c r="I617" s="28" t="str">
        <f>IF(ROW(A616)&lt;=COUNTA(Sens1!A:A)-6,INFOS!$H$2&amp;" vers "&amp;INFOS!$I$2,INFOS!$H$3&amp;" vers "&amp;INFOS!$I$3)</f>
        <v>A10 vers Rue G. Eiffel</v>
      </c>
    </row>
    <row r="618" spans="1:9" x14ac:dyDescent="0.25">
      <c r="A618" s="5">
        <v>41850.90042824074</v>
      </c>
      <c r="B618" s="28">
        <v>298</v>
      </c>
      <c r="C618" s="28" t="str">
        <f t="shared" si="36"/>
        <v>Mercredi</v>
      </c>
      <c r="D618" s="28" t="str">
        <f t="shared" si="37"/>
        <v>30/07</v>
      </c>
      <c r="E618" s="29">
        <f t="shared" si="38"/>
        <v>0.90042824074043892</v>
      </c>
      <c r="F618" s="30">
        <f t="shared" si="39"/>
        <v>3.4490740740740745E-3</v>
      </c>
      <c r="G618" s="31">
        <f>IF(OR(FLOOR(HOUR(E618)*60+MINUTE(E618),INFOS!$B$2)/60&lt;INFOS!$B$5,AND(INFOS!$C$5&gt;0,FLOOR(HOUR(E618)*60+MINUTE(E618),INFOS!$B$2)/60&gt;=INFOS!$C$5)),"",TIME(,FLOOR(HOUR(E618)*60+MINUTE(E618),INFOS!$B$2),))</f>
        <v>0.83333333333333337</v>
      </c>
      <c r="H618" s="31" t="str">
        <f>IF(ISNA(MATCH(INT(A618),Calcul!$I$3:$I$15,0)),INDEX(INFOS!$B$7:$B$14,WEEKDAY(A618,2)),INFOS!$B$14)</f>
        <v>Jours Ouvrés</v>
      </c>
      <c r="I618" s="28" t="str">
        <f>IF(ROW(A617)&lt;=COUNTA(Sens1!A:A)-6,INFOS!$H$2&amp;" vers "&amp;INFOS!$I$2,INFOS!$H$3&amp;" vers "&amp;INFOS!$I$3)</f>
        <v>A10 vers Rue G. Eiffel</v>
      </c>
    </row>
    <row r="619" spans="1:9" x14ac:dyDescent="0.25">
      <c r="A619" s="5">
        <v>41850.903969907406</v>
      </c>
      <c r="B619" s="28">
        <v>309</v>
      </c>
      <c r="C619" s="28" t="str">
        <f t="shared" si="36"/>
        <v>Mercredi</v>
      </c>
      <c r="D619" s="28" t="str">
        <f t="shared" si="37"/>
        <v>30/07</v>
      </c>
      <c r="E619" s="29">
        <f t="shared" si="38"/>
        <v>0.90396990740555339</v>
      </c>
      <c r="F619" s="30">
        <f t="shared" si="39"/>
        <v>3.5763888888888894E-3</v>
      </c>
      <c r="G619" s="31">
        <f>IF(OR(FLOOR(HOUR(E619)*60+MINUTE(E619),INFOS!$B$2)/60&lt;INFOS!$B$5,AND(INFOS!$C$5&gt;0,FLOOR(HOUR(E619)*60+MINUTE(E619),INFOS!$B$2)/60&gt;=INFOS!$C$5)),"",TIME(,FLOOR(HOUR(E619)*60+MINUTE(E619),INFOS!$B$2),))</f>
        <v>0.83333333333333337</v>
      </c>
      <c r="H619" s="31" t="str">
        <f>IF(ISNA(MATCH(INT(A619),Calcul!$I$3:$I$15,0)),INDEX(INFOS!$B$7:$B$14,WEEKDAY(A619,2)),INFOS!$B$14)</f>
        <v>Jours Ouvrés</v>
      </c>
      <c r="I619" s="28" t="str">
        <f>IF(ROW(A618)&lt;=COUNTA(Sens1!A:A)-6,INFOS!$H$2&amp;" vers "&amp;INFOS!$I$2,INFOS!$H$3&amp;" vers "&amp;INFOS!$I$3)</f>
        <v>A10 vers Rue G. Eiffel</v>
      </c>
    </row>
    <row r="620" spans="1:9" x14ac:dyDescent="0.25">
      <c r="A620" s="5">
        <v>41850.90761574074</v>
      </c>
      <c r="B620" s="28">
        <v>309</v>
      </c>
      <c r="C620" s="28" t="str">
        <f t="shared" si="36"/>
        <v>Mercredi</v>
      </c>
      <c r="D620" s="28" t="str">
        <f t="shared" si="37"/>
        <v>30/07</v>
      </c>
      <c r="E620" s="29">
        <f t="shared" si="38"/>
        <v>0.90761574073985685</v>
      </c>
      <c r="F620" s="30">
        <f t="shared" si="39"/>
        <v>3.5763888888888894E-3</v>
      </c>
      <c r="G620" s="31">
        <f>IF(OR(FLOOR(HOUR(E620)*60+MINUTE(E620),INFOS!$B$2)/60&lt;INFOS!$B$5,AND(INFOS!$C$5&gt;0,FLOOR(HOUR(E620)*60+MINUTE(E620),INFOS!$B$2)/60&gt;=INFOS!$C$5)),"",TIME(,FLOOR(HOUR(E620)*60+MINUTE(E620),INFOS!$B$2),))</f>
        <v>0.83333333333333337</v>
      </c>
      <c r="H620" s="31" t="str">
        <f>IF(ISNA(MATCH(INT(A620),Calcul!$I$3:$I$15,0)),INDEX(INFOS!$B$7:$B$14,WEEKDAY(A620,2)),INFOS!$B$14)</f>
        <v>Jours Ouvrés</v>
      </c>
      <c r="I620" s="28" t="str">
        <f>IF(ROW(A619)&lt;=COUNTA(Sens1!A:A)-6,INFOS!$H$2&amp;" vers "&amp;INFOS!$I$2,INFOS!$H$3&amp;" vers "&amp;INFOS!$I$3)</f>
        <v>A10 vers Rue G. Eiffel</v>
      </c>
    </row>
    <row r="621" spans="1:9" x14ac:dyDescent="0.25">
      <c r="A621" s="5">
        <v>41850.911226851851</v>
      </c>
      <c r="B621" s="28">
        <v>315</v>
      </c>
      <c r="C621" s="28" t="str">
        <f t="shared" si="36"/>
        <v>Mercredi</v>
      </c>
      <c r="D621" s="28" t="str">
        <f t="shared" si="37"/>
        <v>30/07</v>
      </c>
      <c r="E621" s="29">
        <f t="shared" si="38"/>
        <v>0.91122685185109731</v>
      </c>
      <c r="F621" s="30">
        <f t="shared" si="39"/>
        <v>3.645833333333333E-3</v>
      </c>
      <c r="G621" s="31">
        <f>IF(OR(FLOOR(HOUR(E621)*60+MINUTE(E621),INFOS!$B$2)/60&lt;INFOS!$B$5,AND(INFOS!$C$5&gt;0,FLOOR(HOUR(E621)*60+MINUTE(E621),INFOS!$B$2)/60&gt;=INFOS!$C$5)),"",TIME(,FLOOR(HOUR(E621)*60+MINUTE(E621),INFOS!$B$2),))</f>
        <v>0.83333333333333337</v>
      </c>
      <c r="H621" s="31" t="str">
        <f>IF(ISNA(MATCH(INT(A621),Calcul!$I$3:$I$15,0)),INDEX(INFOS!$B$7:$B$14,WEEKDAY(A621,2)),INFOS!$B$14)</f>
        <v>Jours Ouvrés</v>
      </c>
      <c r="I621" s="28" t="str">
        <f>IF(ROW(A620)&lt;=COUNTA(Sens1!A:A)-6,INFOS!$H$2&amp;" vers "&amp;INFOS!$I$2,INFOS!$H$3&amp;" vers "&amp;INFOS!$I$3)</f>
        <v>A10 vers Rue G. Eiffel</v>
      </c>
    </row>
    <row r="622" spans="1:9" x14ac:dyDescent="0.25">
      <c r="A622" s="5">
        <v>41850.914872685185</v>
      </c>
      <c r="B622" s="28">
        <v>250</v>
      </c>
      <c r="C622" s="28" t="str">
        <f t="shared" si="36"/>
        <v>Mercredi</v>
      </c>
      <c r="D622" s="28" t="str">
        <f t="shared" si="37"/>
        <v>30/07</v>
      </c>
      <c r="E622" s="29">
        <f t="shared" si="38"/>
        <v>0.91487268518540077</v>
      </c>
      <c r="F622" s="30">
        <f t="shared" si="39"/>
        <v>2.8935185185185188E-3</v>
      </c>
      <c r="G622" s="31">
        <f>IF(OR(FLOOR(HOUR(E622)*60+MINUTE(E622),INFOS!$B$2)/60&lt;INFOS!$B$5,AND(INFOS!$C$5&gt;0,FLOOR(HOUR(E622)*60+MINUTE(E622),INFOS!$B$2)/60&gt;=INFOS!$C$5)),"",TIME(,FLOOR(HOUR(E622)*60+MINUTE(E622),INFOS!$B$2),))</f>
        <v>0.83333333333333337</v>
      </c>
      <c r="H622" s="31" t="str">
        <f>IF(ISNA(MATCH(INT(A622),Calcul!$I$3:$I$15,0)),INDEX(INFOS!$B$7:$B$14,WEEKDAY(A622,2)),INFOS!$B$14)</f>
        <v>Jours Ouvrés</v>
      </c>
      <c r="I622" s="28" t="str">
        <f>IF(ROW(A621)&lt;=COUNTA(Sens1!A:A)-6,INFOS!$H$2&amp;" vers "&amp;INFOS!$I$2,INFOS!$H$3&amp;" vers "&amp;INFOS!$I$3)</f>
        <v>A10 vers Rue G. Eiffel</v>
      </c>
    </row>
    <row r="623" spans="1:9" x14ac:dyDescent="0.25">
      <c r="A623" s="5">
        <v>41850.918599537035</v>
      </c>
      <c r="B623" s="28">
        <v>260</v>
      </c>
      <c r="C623" s="28" t="str">
        <f t="shared" si="36"/>
        <v>Mercredi</v>
      </c>
      <c r="D623" s="28" t="str">
        <f t="shared" si="37"/>
        <v>30/07</v>
      </c>
      <c r="E623" s="29">
        <f t="shared" si="38"/>
        <v>0.91859953703533392</v>
      </c>
      <c r="F623" s="30">
        <f t="shared" si="39"/>
        <v>3.0092592592592588E-3</v>
      </c>
      <c r="G623" s="31">
        <f>IF(OR(FLOOR(HOUR(E623)*60+MINUTE(E623),INFOS!$B$2)/60&lt;INFOS!$B$5,AND(INFOS!$C$5&gt;0,FLOOR(HOUR(E623)*60+MINUTE(E623),INFOS!$B$2)/60&gt;=INFOS!$C$5)),"",TIME(,FLOOR(HOUR(E623)*60+MINUTE(E623),INFOS!$B$2),))</f>
        <v>0.91666666666666663</v>
      </c>
      <c r="H623" s="31" t="str">
        <f>IF(ISNA(MATCH(INT(A623),Calcul!$I$3:$I$15,0)),INDEX(INFOS!$B$7:$B$14,WEEKDAY(A623,2)),INFOS!$B$14)</f>
        <v>Jours Ouvrés</v>
      </c>
      <c r="I623" s="28" t="str">
        <f>IF(ROW(A622)&lt;=COUNTA(Sens1!A:A)-6,INFOS!$H$2&amp;" vers "&amp;INFOS!$I$2,INFOS!$H$3&amp;" vers "&amp;INFOS!$I$3)</f>
        <v>A10 vers Rue G. Eiffel</v>
      </c>
    </row>
    <row r="624" spans="1:9" x14ac:dyDescent="0.25">
      <c r="A624" s="5">
        <v>41850.922268518516</v>
      </c>
      <c r="B624" s="28">
        <v>260</v>
      </c>
      <c r="C624" s="28" t="str">
        <f t="shared" si="36"/>
        <v>Mercredi</v>
      </c>
      <c r="D624" s="28" t="str">
        <f t="shared" si="37"/>
        <v>30/07</v>
      </c>
      <c r="E624" s="29">
        <f t="shared" si="38"/>
        <v>0.92226851851592073</v>
      </c>
      <c r="F624" s="30">
        <f t="shared" si="39"/>
        <v>3.0092592592592588E-3</v>
      </c>
      <c r="G624" s="31">
        <f>IF(OR(FLOOR(HOUR(E624)*60+MINUTE(E624),INFOS!$B$2)/60&lt;INFOS!$B$5,AND(INFOS!$C$5&gt;0,FLOOR(HOUR(E624)*60+MINUTE(E624),INFOS!$B$2)/60&gt;=INFOS!$C$5)),"",TIME(,FLOOR(HOUR(E624)*60+MINUTE(E624),INFOS!$B$2),))</f>
        <v>0.91666666666666663</v>
      </c>
      <c r="H624" s="31" t="str">
        <f>IF(ISNA(MATCH(INT(A624),Calcul!$I$3:$I$15,0)),INDEX(INFOS!$B$7:$B$14,WEEKDAY(A624,2)),INFOS!$B$14)</f>
        <v>Jours Ouvrés</v>
      </c>
      <c r="I624" s="28" t="str">
        <f>IF(ROW(A623)&lt;=COUNTA(Sens1!A:A)-6,INFOS!$H$2&amp;" vers "&amp;INFOS!$I$2,INFOS!$H$3&amp;" vers "&amp;INFOS!$I$3)</f>
        <v>A10 vers Rue G. Eiffel</v>
      </c>
    </row>
    <row r="625" spans="1:9" x14ac:dyDescent="0.25">
      <c r="A625" s="5">
        <v>41850.925856481481</v>
      </c>
      <c r="B625" s="28">
        <v>260</v>
      </c>
      <c r="C625" s="28" t="str">
        <f t="shared" si="36"/>
        <v>Mercredi</v>
      </c>
      <c r="D625" s="28" t="str">
        <f t="shared" si="37"/>
        <v>30/07</v>
      </c>
      <c r="E625" s="29">
        <f t="shared" si="38"/>
        <v>0.92585648148087785</v>
      </c>
      <c r="F625" s="30">
        <f t="shared" si="39"/>
        <v>3.0092592592592588E-3</v>
      </c>
      <c r="G625" s="31">
        <f>IF(OR(FLOOR(HOUR(E625)*60+MINUTE(E625),INFOS!$B$2)/60&lt;INFOS!$B$5,AND(INFOS!$C$5&gt;0,FLOOR(HOUR(E625)*60+MINUTE(E625),INFOS!$B$2)/60&gt;=INFOS!$C$5)),"",TIME(,FLOOR(HOUR(E625)*60+MINUTE(E625),INFOS!$B$2),))</f>
        <v>0.91666666666666663</v>
      </c>
      <c r="H625" s="31" t="str">
        <f>IF(ISNA(MATCH(INT(A625),Calcul!$I$3:$I$15,0)),INDEX(INFOS!$B$7:$B$14,WEEKDAY(A625,2)),INFOS!$B$14)</f>
        <v>Jours Ouvrés</v>
      </c>
      <c r="I625" s="28" t="str">
        <f>IF(ROW(A624)&lt;=COUNTA(Sens1!A:A)-6,INFOS!$H$2&amp;" vers "&amp;INFOS!$I$2,INFOS!$H$3&amp;" vers "&amp;INFOS!$I$3)</f>
        <v>A10 vers Rue G. Eiffel</v>
      </c>
    </row>
    <row r="626" spans="1:9" x14ac:dyDescent="0.25">
      <c r="A626" s="5">
        <v>41850.929444444446</v>
      </c>
      <c r="B626" s="28">
        <v>260</v>
      </c>
      <c r="C626" s="28" t="str">
        <f t="shared" si="36"/>
        <v>Mercredi</v>
      </c>
      <c r="D626" s="28" t="str">
        <f t="shared" si="37"/>
        <v>30/07</v>
      </c>
      <c r="E626" s="29">
        <f t="shared" si="38"/>
        <v>0.92944444444583496</v>
      </c>
      <c r="F626" s="30">
        <f t="shared" si="39"/>
        <v>3.0092592592592588E-3</v>
      </c>
      <c r="G626" s="31">
        <f>IF(OR(FLOOR(HOUR(E626)*60+MINUTE(E626),INFOS!$B$2)/60&lt;INFOS!$B$5,AND(INFOS!$C$5&gt;0,FLOOR(HOUR(E626)*60+MINUTE(E626),INFOS!$B$2)/60&gt;=INFOS!$C$5)),"",TIME(,FLOOR(HOUR(E626)*60+MINUTE(E626),INFOS!$B$2),))</f>
        <v>0.91666666666666663</v>
      </c>
      <c r="H626" s="31" t="str">
        <f>IF(ISNA(MATCH(INT(A626),Calcul!$I$3:$I$15,0)),INDEX(INFOS!$B$7:$B$14,WEEKDAY(A626,2)),INFOS!$B$14)</f>
        <v>Jours Ouvrés</v>
      </c>
      <c r="I626" s="28" t="str">
        <f>IF(ROW(A625)&lt;=COUNTA(Sens1!A:A)-6,INFOS!$H$2&amp;" vers "&amp;INFOS!$I$2,INFOS!$H$3&amp;" vers "&amp;INFOS!$I$3)</f>
        <v>A10 vers Rue G. Eiffel</v>
      </c>
    </row>
    <row r="627" spans="1:9" x14ac:dyDescent="0.25">
      <c r="A627" s="5">
        <v>41850.933125000003</v>
      </c>
      <c r="B627" s="28">
        <v>274</v>
      </c>
      <c r="C627" s="28" t="str">
        <f t="shared" si="36"/>
        <v>Mercredi</v>
      </c>
      <c r="D627" s="28" t="str">
        <f t="shared" si="37"/>
        <v>30/07</v>
      </c>
      <c r="E627" s="29">
        <f t="shared" si="38"/>
        <v>0.93312500000320142</v>
      </c>
      <c r="F627" s="30">
        <f t="shared" si="39"/>
        <v>3.1712962962962958E-3</v>
      </c>
      <c r="G627" s="31">
        <f>IF(OR(FLOOR(HOUR(E627)*60+MINUTE(E627),INFOS!$B$2)/60&lt;INFOS!$B$5,AND(INFOS!$C$5&gt;0,FLOOR(HOUR(E627)*60+MINUTE(E627),INFOS!$B$2)/60&gt;=INFOS!$C$5)),"",TIME(,FLOOR(HOUR(E627)*60+MINUTE(E627),INFOS!$B$2),))</f>
        <v>0.91666666666666663</v>
      </c>
      <c r="H627" s="31" t="str">
        <f>IF(ISNA(MATCH(INT(A627),Calcul!$I$3:$I$15,0)),INDEX(INFOS!$B$7:$B$14,WEEKDAY(A627,2)),INFOS!$B$14)</f>
        <v>Jours Ouvrés</v>
      </c>
      <c r="I627" s="28" t="str">
        <f>IF(ROW(A626)&lt;=COUNTA(Sens1!A:A)-6,INFOS!$H$2&amp;" vers "&amp;INFOS!$I$2,INFOS!$H$3&amp;" vers "&amp;INFOS!$I$3)</f>
        <v>A10 vers Rue G. Eiffel</v>
      </c>
    </row>
    <row r="628" spans="1:9" x14ac:dyDescent="0.25">
      <c r="A628" s="5">
        <v>41850.936874999999</v>
      </c>
      <c r="B628" s="28">
        <v>275</v>
      </c>
      <c r="C628" s="28" t="str">
        <f t="shared" si="36"/>
        <v>Mercredi</v>
      </c>
      <c r="D628" s="28" t="str">
        <f t="shared" si="37"/>
        <v>30/07</v>
      </c>
      <c r="E628" s="29">
        <f t="shared" si="38"/>
        <v>0.93687499999941792</v>
      </c>
      <c r="F628" s="30">
        <f t="shared" si="39"/>
        <v>3.1828703703703702E-3</v>
      </c>
      <c r="G628" s="31">
        <f>IF(OR(FLOOR(HOUR(E628)*60+MINUTE(E628),INFOS!$B$2)/60&lt;INFOS!$B$5,AND(INFOS!$C$5&gt;0,FLOOR(HOUR(E628)*60+MINUTE(E628),INFOS!$B$2)/60&gt;=INFOS!$C$5)),"",TIME(,FLOOR(HOUR(E628)*60+MINUTE(E628),INFOS!$B$2),))</f>
        <v>0.91666666666666663</v>
      </c>
      <c r="H628" s="31" t="str">
        <f>IF(ISNA(MATCH(INT(A628),Calcul!$I$3:$I$15,0)),INDEX(INFOS!$B$7:$B$14,WEEKDAY(A628,2)),INFOS!$B$14)</f>
        <v>Jours Ouvrés</v>
      </c>
      <c r="I628" s="28" t="str">
        <f>IF(ROW(A627)&lt;=COUNTA(Sens1!A:A)-6,INFOS!$H$2&amp;" vers "&amp;INFOS!$I$2,INFOS!$H$3&amp;" vers "&amp;INFOS!$I$3)</f>
        <v>A10 vers Rue G. Eiffel</v>
      </c>
    </row>
    <row r="629" spans="1:9" x14ac:dyDescent="0.25">
      <c r="A629" s="5">
        <v>41850.940578703703</v>
      </c>
      <c r="B629" s="28">
        <v>307</v>
      </c>
      <c r="C629" s="28" t="str">
        <f t="shared" si="36"/>
        <v>Mercredi</v>
      </c>
      <c r="D629" s="28" t="str">
        <f t="shared" si="37"/>
        <v>30/07</v>
      </c>
      <c r="E629" s="29">
        <f t="shared" si="38"/>
        <v>0.94057870370306773</v>
      </c>
      <c r="F629" s="30">
        <f t="shared" si="39"/>
        <v>3.5532407407407405E-3</v>
      </c>
      <c r="G629" s="31">
        <f>IF(OR(FLOOR(HOUR(E629)*60+MINUTE(E629),INFOS!$B$2)/60&lt;INFOS!$B$5,AND(INFOS!$C$5&gt;0,FLOOR(HOUR(E629)*60+MINUTE(E629),INFOS!$B$2)/60&gt;=INFOS!$C$5)),"",TIME(,FLOOR(HOUR(E629)*60+MINUTE(E629),INFOS!$B$2),))</f>
        <v>0.91666666666666663</v>
      </c>
      <c r="H629" s="31" t="str">
        <f>IF(ISNA(MATCH(INT(A629),Calcul!$I$3:$I$15,0)),INDEX(INFOS!$B$7:$B$14,WEEKDAY(A629,2)),INFOS!$B$14)</f>
        <v>Jours Ouvrés</v>
      </c>
      <c r="I629" s="28" t="str">
        <f>IF(ROW(A628)&lt;=COUNTA(Sens1!A:A)-6,INFOS!$H$2&amp;" vers "&amp;INFOS!$I$2,INFOS!$H$3&amp;" vers "&amp;INFOS!$I$3)</f>
        <v>A10 vers Rue G. Eiffel</v>
      </c>
    </row>
    <row r="630" spans="1:9" x14ac:dyDescent="0.25">
      <c r="A630" s="5">
        <v>41850.944351851853</v>
      </c>
      <c r="B630" s="28">
        <v>321</v>
      </c>
      <c r="C630" s="28" t="str">
        <f t="shared" si="36"/>
        <v>Mercredi</v>
      </c>
      <c r="D630" s="28" t="str">
        <f t="shared" si="37"/>
        <v>30/07</v>
      </c>
      <c r="E630" s="29">
        <f t="shared" si="38"/>
        <v>0.94435185185284354</v>
      </c>
      <c r="F630" s="30">
        <f t="shared" si="39"/>
        <v>3.7152777777777774E-3</v>
      </c>
      <c r="G630" s="31">
        <f>IF(OR(FLOOR(HOUR(E630)*60+MINUTE(E630),INFOS!$B$2)/60&lt;INFOS!$B$5,AND(INFOS!$C$5&gt;0,FLOOR(HOUR(E630)*60+MINUTE(E630),INFOS!$B$2)/60&gt;=INFOS!$C$5)),"",TIME(,FLOOR(HOUR(E630)*60+MINUTE(E630),INFOS!$B$2),))</f>
        <v>0.91666666666666663</v>
      </c>
      <c r="H630" s="31" t="str">
        <f>IF(ISNA(MATCH(INT(A630),Calcul!$I$3:$I$15,0)),INDEX(INFOS!$B$7:$B$14,WEEKDAY(A630,2)),INFOS!$B$14)</f>
        <v>Jours Ouvrés</v>
      </c>
      <c r="I630" s="28" t="str">
        <f>IF(ROW(A629)&lt;=COUNTA(Sens1!A:A)-6,INFOS!$H$2&amp;" vers "&amp;INFOS!$I$2,INFOS!$H$3&amp;" vers "&amp;INFOS!$I$3)</f>
        <v>A10 vers Rue G. Eiffel</v>
      </c>
    </row>
    <row r="631" spans="1:9" x14ac:dyDescent="0.25">
      <c r="A631" s="5">
        <v>41850.94803240741</v>
      </c>
      <c r="B631" s="28">
        <v>304</v>
      </c>
      <c r="C631" s="28" t="str">
        <f t="shared" si="36"/>
        <v>Mercredi</v>
      </c>
      <c r="D631" s="28" t="str">
        <f t="shared" si="37"/>
        <v>30/07</v>
      </c>
      <c r="E631" s="29">
        <f t="shared" si="38"/>
        <v>0.94803240741021</v>
      </c>
      <c r="F631" s="30">
        <f t="shared" si="39"/>
        <v>3.5185185185185185E-3</v>
      </c>
      <c r="G631" s="31">
        <f>IF(OR(FLOOR(HOUR(E631)*60+MINUTE(E631),INFOS!$B$2)/60&lt;INFOS!$B$5,AND(INFOS!$C$5&gt;0,FLOOR(HOUR(E631)*60+MINUTE(E631),INFOS!$B$2)/60&gt;=INFOS!$C$5)),"",TIME(,FLOOR(HOUR(E631)*60+MINUTE(E631),INFOS!$B$2),))</f>
        <v>0.91666666666666663</v>
      </c>
      <c r="H631" s="31" t="str">
        <f>IF(ISNA(MATCH(INT(A631),Calcul!$I$3:$I$15,0)),INDEX(INFOS!$B$7:$B$14,WEEKDAY(A631,2)),INFOS!$B$14)</f>
        <v>Jours Ouvrés</v>
      </c>
      <c r="I631" s="28" t="str">
        <f>IF(ROW(A630)&lt;=COUNTA(Sens1!A:A)-6,INFOS!$H$2&amp;" vers "&amp;INFOS!$I$2,INFOS!$H$3&amp;" vers "&amp;INFOS!$I$3)</f>
        <v>A10 vers Rue G. Eiffel</v>
      </c>
    </row>
    <row r="632" spans="1:9" x14ac:dyDescent="0.25">
      <c r="A632" s="5">
        <v>41850.951597222222</v>
      </c>
      <c r="B632" s="28">
        <v>296</v>
      </c>
      <c r="C632" s="28" t="str">
        <f t="shared" si="36"/>
        <v>Mercredi</v>
      </c>
      <c r="D632" s="28" t="str">
        <f t="shared" si="37"/>
        <v>30/07</v>
      </c>
      <c r="E632" s="29">
        <f t="shared" si="38"/>
        <v>0.95159722222160781</v>
      </c>
      <c r="F632" s="30">
        <f t="shared" si="39"/>
        <v>3.425925925925926E-3</v>
      </c>
      <c r="G632" s="31">
        <f>IF(OR(FLOOR(HOUR(E632)*60+MINUTE(E632),INFOS!$B$2)/60&lt;INFOS!$B$5,AND(INFOS!$C$5&gt;0,FLOOR(HOUR(E632)*60+MINUTE(E632),INFOS!$B$2)/60&gt;=INFOS!$C$5)),"",TIME(,FLOOR(HOUR(E632)*60+MINUTE(E632),INFOS!$B$2),))</f>
        <v>0.91666666666666663</v>
      </c>
      <c r="H632" s="31" t="str">
        <f>IF(ISNA(MATCH(INT(A632),Calcul!$I$3:$I$15,0)),INDEX(INFOS!$B$7:$B$14,WEEKDAY(A632,2)),INFOS!$B$14)</f>
        <v>Jours Ouvrés</v>
      </c>
      <c r="I632" s="28" t="str">
        <f>IF(ROW(A631)&lt;=COUNTA(Sens1!A:A)-6,INFOS!$H$2&amp;" vers "&amp;INFOS!$I$2,INFOS!$H$3&amp;" vers "&amp;INFOS!$I$3)</f>
        <v>A10 vers Rue G. Eiffel</v>
      </c>
    </row>
    <row r="633" spans="1:9" x14ac:dyDescent="0.25">
      <c r="A633" s="5">
        <v>41850.955081018517</v>
      </c>
      <c r="B633" s="28">
        <v>290</v>
      </c>
      <c r="C633" s="28" t="str">
        <f t="shared" si="36"/>
        <v>Mercredi</v>
      </c>
      <c r="D633" s="28" t="str">
        <f t="shared" si="37"/>
        <v>30/07</v>
      </c>
      <c r="E633" s="29">
        <f t="shared" si="38"/>
        <v>0.95508101851737592</v>
      </c>
      <c r="F633" s="30">
        <f t="shared" si="39"/>
        <v>3.3564814814814811E-3</v>
      </c>
      <c r="G633" s="31">
        <f>IF(OR(FLOOR(HOUR(E633)*60+MINUTE(E633),INFOS!$B$2)/60&lt;INFOS!$B$5,AND(INFOS!$C$5&gt;0,FLOOR(HOUR(E633)*60+MINUTE(E633),INFOS!$B$2)/60&gt;=INFOS!$C$5)),"",TIME(,FLOOR(HOUR(E633)*60+MINUTE(E633),INFOS!$B$2),))</f>
        <v>0.91666666666666663</v>
      </c>
      <c r="H633" s="31" t="str">
        <f>IF(ISNA(MATCH(INT(A633),Calcul!$I$3:$I$15,0)),INDEX(INFOS!$B$7:$B$14,WEEKDAY(A633,2)),INFOS!$B$14)</f>
        <v>Jours Ouvrés</v>
      </c>
      <c r="I633" s="28" t="str">
        <f>IF(ROW(A632)&lt;=COUNTA(Sens1!A:A)-6,INFOS!$H$2&amp;" vers "&amp;INFOS!$I$2,INFOS!$H$3&amp;" vers "&amp;INFOS!$I$3)</f>
        <v>A10 vers Rue G. Eiffel</v>
      </c>
    </row>
    <row r="634" spans="1:9" x14ac:dyDescent="0.25">
      <c r="A634" s="5">
        <v>41850.958726851852</v>
      </c>
      <c r="B634" s="28">
        <v>290</v>
      </c>
      <c r="C634" s="28" t="str">
        <f t="shared" si="36"/>
        <v>Mercredi</v>
      </c>
      <c r="D634" s="28" t="str">
        <f t="shared" si="37"/>
        <v>30/07</v>
      </c>
      <c r="E634" s="29">
        <f t="shared" si="38"/>
        <v>0.95872685185167938</v>
      </c>
      <c r="F634" s="30">
        <f t="shared" si="39"/>
        <v>3.3564814814814811E-3</v>
      </c>
      <c r="G634" s="31">
        <f>IF(OR(FLOOR(HOUR(E634)*60+MINUTE(E634),INFOS!$B$2)/60&lt;INFOS!$B$5,AND(INFOS!$C$5&gt;0,FLOOR(HOUR(E634)*60+MINUTE(E634),INFOS!$B$2)/60&gt;=INFOS!$C$5)),"",TIME(,FLOOR(HOUR(E634)*60+MINUTE(E634),INFOS!$B$2),))</f>
        <v>0.91666666666666663</v>
      </c>
      <c r="H634" s="31" t="str">
        <f>IF(ISNA(MATCH(INT(A634),Calcul!$I$3:$I$15,0)),INDEX(INFOS!$B$7:$B$14,WEEKDAY(A634,2)),INFOS!$B$14)</f>
        <v>Jours Ouvrés</v>
      </c>
      <c r="I634" s="28" t="str">
        <f>IF(ROW(A633)&lt;=COUNTA(Sens1!A:A)-6,INFOS!$H$2&amp;" vers "&amp;INFOS!$I$2,INFOS!$H$3&amp;" vers "&amp;INFOS!$I$3)</f>
        <v>A10 vers Rue G. Eiffel</v>
      </c>
    </row>
    <row r="635" spans="1:9" x14ac:dyDescent="0.25">
      <c r="A635" s="5">
        <v>41850.962326388886</v>
      </c>
      <c r="B635" s="28">
        <v>277</v>
      </c>
      <c r="C635" s="28" t="str">
        <f t="shared" si="36"/>
        <v>Mercredi</v>
      </c>
      <c r="D635" s="28" t="str">
        <f t="shared" si="37"/>
        <v>30/07</v>
      </c>
      <c r="E635" s="29">
        <f t="shared" si="38"/>
        <v>0.96232638888614019</v>
      </c>
      <c r="F635" s="30">
        <f t="shared" si="39"/>
        <v>3.2060185185185182E-3</v>
      </c>
      <c r="G635" s="31">
        <f>IF(OR(FLOOR(HOUR(E635)*60+MINUTE(E635),INFOS!$B$2)/60&lt;INFOS!$B$5,AND(INFOS!$C$5&gt;0,FLOOR(HOUR(E635)*60+MINUTE(E635),INFOS!$B$2)/60&gt;=INFOS!$C$5)),"",TIME(,FLOOR(HOUR(E635)*60+MINUTE(E635),INFOS!$B$2),))</f>
        <v>0.91666666666666663</v>
      </c>
      <c r="H635" s="31" t="str">
        <f>IF(ISNA(MATCH(INT(A635),Calcul!$I$3:$I$15,0)),INDEX(INFOS!$B$7:$B$14,WEEKDAY(A635,2)),INFOS!$B$14)</f>
        <v>Jours Ouvrés</v>
      </c>
      <c r="I635" s="28" t="str">
        <f>IF(ROW(A634)&lt;=COUNTA(Sens1!A:A)-6,INFOS!$H$2&amp;" vers "&amp;INFOS!$I$2,INFOS!$H$3&amp;" vers "&amp;INFOS!$I$3)</f>
        <v>A10 vers Rue G. Eiffel</v>
      </c>
    </row>
    <row r="636" spans="1:9" x14ac:dyDescent="0.25">
      <c r="A636" s="5">
        <v>41850.965810185182</v>
      </c>
      <c r="B636" s="28">
        <v>352</v>
      </c>
      <c r="C636" s="28" t="str">
        <f t="shared" si="36"/>
        <v>Mercredi</v>
      </c>
      <c r="D636" s="28" t="str">
        <f t="shared" si="37"/>
        <v>30/07</v>
      </c>
      <c r="E636" s="29">
        <f t="shared" si="38"/>
        <v>0.96581018518190831</v>
      </c>
      <c r="F636" s="30">
        <f t="shared" si="39"/>
        <v>4.0740740740740737E-3</v>
      </c>
      <c r="G636" s="31">
        <f>IF(OR(FLOOR(HOUR(E636)*60+MINUTE(E636),INFOS!$B$2)/60&lt;INFOS!$B$5,AND(INFOS!$C$5&gt;0,FLOOR(HOUR(E636)*60+MINUTE(E636),INFOS!$B$2)/60&gt;=INFOS!$C$5)),"",TIME(,FLOOR(HOUR(E636)*60+MINUTE(E636),INFOS!$B$2),))</f>
        <v>0.91666666666666663</v>
      </c>
      <c r="H636" s="31" t="str">
        <f>IF(ISNA(MATCH(INT(A636),Calcul!$I$3:$I$15,0)),INDEX(INFOS!$B$7:$B$14,WEEKDAY(A636,2)),INFOS!$B$14)</f>
        <v>Jours Ouvrés</v>
      </c>
      <c r="I636" s="28" t="str">
        <f>IF(ROW(A635)&lt;=COUNTA(Sens1!A:A)-6,INFOS!$H$2&amp;" vers "&amp;INFOS!$I$2,INFOS!$H$3&amp;" vers "&amp;INFOS!$I$3)</f>
        <v>A10 vers Rue G. Eiffel</v>
      </c>
    </row>
    <row r="637" spans="1:9" x14ac:dyDescent="0.25">
      <c r="A637" s="5">
        <v>41850.969525462962</v>
      </c>
      <c r="B637" s="28">
        <v>352</v>
      </c>
      <c r="C637" s="28" t="str">
        <f t="shared" si="36"/>
        <v>Mercredi</v>
      </c>
      <c r="D637" s="28" t="str">
        <f t="shared" si="37"/>
        <v>30/07</v>
      </c>
      <c r="E637" s="29">
        <f t="shared" si="38"/>
        <v>0.96952546296233777</v>
      </c>
      <c r="F637" s="30">
        <f t="shared" si="39"/>
        <v>4.0740740740740737E-3</v>
      </c>
      <c r="G637" s="31">
        <f>IF(OR(FLOOR(HOUR(E637)*60+MINUTE(E637),INFOS!$B$2)/60&lt;INFOS!$B$5,AND(INFOS!$C$5&gt;0,FLOOR(HOUR(E637)*60+MINUTE(E637),INFOS!$B$2)/60&gt;=INFOS!$C$5)),"",TIME(,FLOOR(HOUR(E637)*60+MINUTE(E637),INFOS!$B$2),))</f>
        <v>0.91666666666666663</v>
      </c>
      <c r="H637" s="31" t="str">
        <f>IF(ISNA(MATCH(INT(A637),Calcul!$I$3:$I$15,0)),INDEX(INFOS!$B$7:$B$14,WEEKDAY(A637,2)),INFOS!$B$14)</f>
        <v>Jours Ouvrés</v>
      </c>
      <c r="I637" s="28" t="str">
        <f>IF(ROW(A636)&lt;=COUNTA(Sens1!A:A)-6,INFOS!$H$2&amp;" vers "&amp;INFOS!$I$2,INFOS!$H$3&amp;" vers "&amp;INFOS!$I$3)</f>
        <v>A10 vers Rue G. Eiffel</v>
      </c>
    </row>
    <row r="638" spans="1:9" x14ac:dyDescent="0.25">
      <c r="A638" s="5">
        <v>41850.973090277781</v>
      </c>
      <c r="B638" s="28">
        <v>256</v>
      </c>
      <c r="C638" s="28" t="str">
        <f t="shared" si="36"/>
        <v>Mercredi</v>
      </c>
      <c r="D638" s="28" t="str">
        <f t="shared" si="37"/>
        <v>30/07</v>
      </c>
      <c r="E638" s="29">
        <f t="shared" si="38"/>
        <v>0.97309027778101154</v>
      </c>
      <c r="F638" s="30">
        <f t="shared" si="39"/>
        <v>2.9629629629629628E-3</v>
      </c>
      <c r="G638" s="31">
        <f>IF(OR(FLOOR(HOUR(E638)*60+MINUTE(E638),INFOS!$B$2)/60&lt;INFOS!$B$5,AND(INFOS!$C$5&gt;0,FLOOR(HOUR(E638)*60+MINUTE(E638),INFOS!$B$2)/60&gt;=INFOS!$C$5)),"",TIME(,FLOOR(HOUR(E638)*60+MINUTE(E638),INFOS!$B$2),))</f>
        <v>0.91666666666666663</v>
      </c>
      <c r="H638" s="31" t="str">
        <f>IF(ISNA(MATCH(INT(A638),Calcul!$I$3:$I$15,0)),INDEX(INFOS!$B$7:$B$14,WEEKDAY(A638,2)),INFOS!$B$14)</f>
        <v>Jours Ouvrés</v>
      </c>
      <c r="I638" s="28" t="str">
        <f>IF(ROW(A637)&lt;=COUNTA(Sens1!A:A)-6,INFOS!$H$2&amp;" vers "&amp;INFOS!$I$2,INFOS!$H$3&amp;" vers "&amp;INFOS!$I$3)</f>
        <v>A10 vers Rue G. Eiffel</v>
      </c>
    </row>
    <row r="639" spans="1:9" x14ac:dyDescent="0.25">
      <c r="A639" s="5">
        <v>41850.976597222223</v>
      </c>
      <c r="B639" s="28">
        <v>256</v>
      </c>
      <c r="C639" s="28" t="str">
        <f t="shared" si="36"/>
        <v>Mercredi</v>
      </c>
      <c r="D639" s="28" t="str">
        <f t="shared" si="37"/>
        <v>30/07</v>
      </c>
      <c r="E639" s="29">
        <f t="shared" si="38"/>
        <v>0.976597222223063</v>
      </c>
      <c r="F639" s="30">
        <f t="shared" si="39"/>
        <v>2.9629629629629628E-3</v>
      </c>
      <c r="G639" s="31">
        <f>IF(OR(FLOOR(HOUR(E639)*60+MINUTE(E639),INFOS!$B$2)/60&lt;INFOS!$B$5,AND(INFOS!$C$5&gt;0,FLOOR(HOUR(E639)*60+MINUTE(E639),INFOS!$B$2)/60&gt;=INFOS!$C$5)),"",TIME(,FLOOR(HOUR(E639)*60+MINUTE(E639),INFOS!$B$2),))</f>
        <v>0.91666666666666663</v>
      </c>
      <c r="H639" s="31" t="str">
        <f>IF(ISNA(MATCH(INT(A639),Calcul!$I$3:$I$15,0)),INDEX(INFOS!$B$7:$B$14,WEEKDAY(A639,2)),INFOS!$B$14)</f>
        <v>Jours Ouvrés</v>
      </c>
      <c r="I639" s="28" t="str">
        <f>IF(ROW(A638)&lt;=COUNTA(Sens1!A:A)-6,INFOS!$H$2&amp;" vers "&amp;INFOS!$I$2,INFOS!$H$3&amp;" vers "&amp;INFOS!$I$3)</f>
        <v>A10 vers Rue G. Eiffel</v>
      </c>
    </row>
    <row r="640" spans="1:9" x14ac:dyDescent="0.25">
      <c r="A640" s="5">
        <v>41850.980254629627</v>
      </c>
      <c r="B640" s="28">
        <v>256</v>
      </c>
      <c r="C640" s="28" t="str">
        <f t="shared" si="36"/>
        <v>Mercredi</v>
      </c>
      <c r="D640" s="28" t="str">
        <f t="shared" si="37"/>
        <v>30/07</v>
      </c>
      <c r="E640" s="29">
        <f t="shared" si="38"/>
        <v>0.98025462962687016</v>
      </c>
      <c r="F640" s="30">
        <f t="shared" si="39"/>
        <v>2.9629629629629628E-3</v>
      </c>
      <c r="G640" s="31">
        <f>IF(OR(FLOOR(HOUR(E640)*60+MINUTE(E640),INFOS!$B$2)/60&lt;INFOS!$B$5,AND(INFOS!$C$5&gt;0,FLOOR(HOUR(E640)*60+MINUTE(E640),INFOS!$B$2)/60&gt;=INFOS!$C$5)),"",TIME(,FLOOR(HOUR(E640)*60+MINUTE(E640),INFOS!$B$2),))</f>
        <v>0.91666666666666663</v>
      </c>
      <c r="H640" s="31" t="str">
        <f>IF(ISNA(MATCH(INT(A640),Calcul!$I$3:$I$15,0)),INDEX(INFOS!$B$7:$B$14,WEEKDAY(A640,2)),INFOS!$B$14)</f>
        <v>Jours Ouvrés</v>
      </c>
      <c r="I640" s="28" t="str">
        <f>IF(ROW(A639)&lt;=COUNTA(Sens1!A:A)-6,INFOS!$H$2&amp;" vers "&amp;INFOS!$I$2,INFOS!$H$3&amp;" vers "&amp;INFOS!$I$3)</f>
        <v>A10 vers Rue G. Eiffel</v>
      </c>
    </row>
    <row r="641" spans="1:9" x14ac:dyDescent="0.25">
      <c r="A641" s="5">
        <v>41850.983854166669</v>
      </c>
      <c r="B641" s="28">
        <v>397</v>
      </c>
      <c r="C641" s="28" t="str">
        <f t="shared" si="36"/>
        <v>Mercredi</v>
      </c>
      <c r="D641" s="28" t="str">
        <f t="shared" si="37"/>
        <v>30/07</v>
      </c>
      <c r="E641" s="29">
        <f t="shared" si="38"/>
        <v>0.98385416666860692</v>
      </c>
      <c r="F641" s="30">
        <f t="shared" si="39"/>
        <v>4.5949074074074069E-3</v>
      </c>
      <c r="G641" s="31">
        <f>IF(OR(FLOOR(HOUR(E641)*60+MINUTE(E641),INFOS!$B$2)/60&lt;INFOS!$B$5,AND(INFOS!$C$5&gt;0,FLOOR(HOUR(E641)*60+MINUTE(E641),INFOS!$B$2)/60&gt;=INFOS!$C$5)),"",TIME(,FLOOR(HOUR(E641)*60+MINUTE(E641),INFOS!$B$2),))</f>
        <v>0.91666666666666663</v>
      </c>
      <c r="H641" s="31" t="str">
        <f>IF(ISNA(MATCH(INT(A641),Calcul!$I$3:$I$15,0)),INDEX(INFOS!$B$7:$B$14,WEEKDAY(A641,2)),INFOS!$B$14)</f>
        <v>Jours Ouvrés</v>
      </c>
      <c r="I641" s="28" t="str">
        <f>IF(ROW(A640)&lt;=COUNTA(Sens1!A:A)-6,INFOS!$H$2&amp;" vers "&amp;INFOS!$I$2,INFOS!$H$3&amp;" vers "&amp;INFOS!$I$3)</f>
        <v>A10 vers Rue G. Eiffel</v>
      </c>
    </row>
    <row r="642" spans="1:9" x14ac:dyDescent="0.25">
      <c r="A642" s="5">
        <v>41850.98741898148</v>
      </c>
      <c r="B642" s="28">
        <v>427</v>
      </c>
      <c r="C642" s="28" t="str">
        <f t="shared" si="36"/>
        <v>Mercredi</v>
      </c>
      <c r="D642" s="28" t="str">
        <f t="shared" si="37"/>
        <v>30/07</v>
      </c>
      <c r="E642" s="29">
        <f t="shared" si="38"/>
        <v>0.98741898148000473</v>
      </c>
      <c r="F642" s="30">
        <f t="shared" si="39"/>
        <v>4.9421296296296288E-3</v>
      </c>
      <c r="G642" s="31">
        <f>IF(OR(FLOOR(HOUR(E642)*60+MINUTE(E642),INFOS!$B$2)/60&lt;INFOS!$B$5,AND(INFOS!$C$5&gt;0,FLOOR(HOUR(E642)*60+MINUTE(E642),INFOS!$B$2)/60&gt;=INFOS!$C$5)),"",TIME(,FLOOR(HOUR(E642)*60+MINUTE(E642),INFOS!$B$2),))</f>
        <v>0.91666666666666663</v>
      </c>
      <c r="H642" s="31" t="str">
        <f>IF(ISNA(MATCH(INT(A642),Calcul!$I$3:$I$15,0)),INDEX(INFOS!$B$7:$B$14,WEEKDAY(A642,2)),INFOS!$B$14)</f>
        <v>Jours Ouvrés</v>
      </c>
      <c r="I642" s="28" t="str">
        <f>IF(ROW(A641)&lt;=COUNTA(Sens1!A:A)-6,INFOS!$H$2&amp;" vers "&amp;INFOS!$I$2,INFOS!$H$3&amp;" vers "&amp;INFOS!$I$3)</f>
        <v>A10 vers Rue G. Eiffel</v>
      </c>
    </row>
    <row r="643" spans="1:9" x14ac:dyDescent="0.25">
      <c r="A643" s="5">
        <v>41850.991111111114</v>
      </c>
      <c r="B643" s="28">
        <v>427</v>
      </c>
      <c r="C643" s="28" t="str">
        <f t="shared" ref="C643:C706" si="40">PROPER(TEXT(A643,"jjjj"))</f>
        <v>Mercredi</v>
      </c>
      <c r="D643" s="28" t="str">
        <f t="shared" ref="D643:D706" si="41">TEXT(A643,"jj""/""mm")</f>
        <v>30/07</v>
      </c>
      <c r="E643" s="29">
        <f t="shared" ref="E643:E706" si="42">IF(A643="","",A643-INT(A643))</f>
        <v>0.99111111111415084</v>
      </c>
      <c r="F643" s="30">
        <f t="shared" ref="F643:F706" si="43">TIME(,,B643)</f>
        <v>4.9421296296296288E-3</v>
      </c>
      <c r="G643" s="31">
        <f>IF(OR(FLOOR(HOUR(E643)*60+MINUTE(E643),INFOS!$B$2)/60&lt;INFOS!$B$5,AND(INFOS!$C$5&gt;0,FLOOR(HOUR(E643)*60+MINUTE(E643),INFOS!$B$2)/60&gt;=INFOS!$C$5)),"",TIME(,FLOOR(HOUR(E643)*60+MINUTE(E643),INFOS!$B$2),))</f>
        <v>0.91666666666666663</v>
      </c>
      <c r="H643" s="31" t="str">
        <f>IF(ISNA(MATCH(INT(A643),Calcul!$I$3:$I$15,0)),INDEX(INFOS!$B$7:$B$14,WEEKDAY(A643,2)),INFOS!$B$14)</f>
        <v>Jours Ouvrés</v>
      </c>
      <c r="I643" s="28" t="str">
        <f>IF(ROW(A642)&lt;=COUNTA(Sens1!A:A)-6,INFOS!$H$2&amp;" vers "&amp;INFOS!$I$2,INFOS!$H$3&amp;" vers "&amp;INFOS!$I$3)</f>
        <v>A10 vers Rue G. Eiffel</v>
      </c>
    </row>
    <row r="644" spans="1:9" x14ac:dyDescent="0.25">
      <c r="A644" s="5">
        <v>41850.994629629633</v>
      </c>
      <c r="B644" s="28">
        <v>332</v>
      </c>
      <c r="C644" s="28" t="str">
        <f t="shared" si="40"/>
        <v>Mercredi</v>
      </c>
      <c r="D644" s="28" t="str">
        <f t="shared" si="41"/>
        <v>30/07</v>
      </c>
      <c r="E644" s="29">
        <f t="shared" si="42"/>
        <v>0.99462962963298196</v>
      </c>
      <c r="F644" s="30">
        <f t="shared" si="43"/>
        <v>3.8425925925925923E-3</v>
      </c>
      <c r="G644" s="31">
        <f>IF(OR(FLOOR(HOUR(E644)*60+MINUTE(E644),INFOS!$B$2)/60&lt;INFOS!$B$5,AND(INFOS!$C$5&gt;0,FLOOR(HOUR(E644)*60+MINUTE(E644),INFOS!$B$2)/60&gt;=INFOS!$C$5)),"",TIME(,FLOOR(HOUR(E644)*60+MINUTE(E644),INFOS!$B$2),))</f>
        <v>0.91666666666666663</v>
      </c>
      <c r="H644" s="31" t="str">
        <f>IF(ISNA(MATCH(INT(A644),Calcul!$I$3:$I$15,0)),INDEX(INFOS!$B$7:$B$14,WEEKDAY(A644,2)),INFOS!$B$14)</f>
        <v>Jours Ouvrés</v>
      </c>
      <c r="I644" s="28" t="str">
        <f>IF(ROW(A643)&lt;=COUNTA(Sens1!A:A)-6,INFOS!$H$2&amp;" vers "&amp;INFOS!$I$2,INFOS!$H$3&amp;" vers "&amp;INFOS!$I$3)</f>
        <v>A10 vers Rue G. Eiffel</v>
      </c>
    </row>
    <row r="645" spans="1:9" x14ac:dyDescent="0.25">
      <c r="A645" s="5">
        <v>41850.998182870368</v>
      </c>
      <c r="B645" s="28">
        <v>287</v>
      </c>
      <c r="C645" s="28" t="str">
        <f t="shared" si="40"/>
        <v>Mercredi</v>
      </c>
      <c r="D645" s="28" t="str">
        <f t="shared" si="41"/>
        <v>30/07</v>
      </c>
      <c r="E645" s="29">
        <f t="shared" si="42"/>
        <v>0.99818287036760012</v>
      </c>
      <c r="F645" s="30">
        <f t="shared" si="43"/>
        <v>3.3217592592592591E-3</v>
      </c>
      <c r="G645" s="31">
        <f>IF(OR(FLOOR(HOUR(E645)*60+MINUTE(E645),INFOS!$B$2)/60&lt;INFOS!$B$5,AND(INFOS!$C$5&gt;0,FLOOR(HOUR(E645)*60+MINUTE(E645),INFOS!$B$2)/60&gt;=INFOS!$C$5)),"",TIME(,FLOOR(HOUR(E645)*60+MINUTE(E645),INFOS!$B$2),))</f>
        <v>0.91666666666666663</v>
      </c>
      <c r="H645" s="31" t="str">
        <f>IF(ISNA(MATCH(INT(A645),Calcul!$I$3:$I$15,0)),INDEX(INFOS!$B$7:$B$14,WEEKDAY(A645,2)),INFOS!$B$14)</f>
        <v>Jours Ouvrés</v>
      </c>
      <c r="I645" s="28" t="str">
        <f>IF(ROW(A644)&lt;=COUNTA(Sens1!A:A)-6,INFOS!$H$2&amp;" vers "&amp;INFOS!$I$2,INFOS!$H$3&amp;" vers "&amp;INFOS!$I$3)</f>
        <v>A10 vers Rue G. Eiffel</v>
      </c>
    </row>
    <row r="646" spans="1:9" x14ac:dyDescent="0.25">
      <c r="A646" s="5">
        <v>41851.001828703702</v>
      </c>
      <c r="B646" s="28">
        <v>287</v>
      </c>
      <c r="C646" s="28" t="str">
        <f t="shared" si="40"/>
        <v>Jeudi</v>
      </c>
      <c r="D646" s="28" t="str">
        <f t="shared" si="41"/>
        <v>31/07</v>
      </c>
      <c r="E646" s="29">
        <f t="shared" si="42"/>
        <v>1.8287037019035779E-3</v>
      </c>
      <c r="F646" s="30">
        <f t="shared" si="43"/>
        <v>3.3217592592592591E-3</v>
      </c>
      <c r="G646" s="31">
        <f>IF(OR(FLOOR(HOUR(E646)*60+MINUTE(E646),INFOS!$B$2)/60&lt;INFOS!$B$5,AND(INFOS!$C$5&gt;0,FLOOR(HOUR(E646)*60+MINUTE(E646),INFOS!$B$2)/60&gt;=INFOS!$C$5)),"",TIME(,FLOOR(HOUR(E646)*60+MINUTE(E646),INFOS!$B$2),))</f>
        <v>0</v>
      </c>
      <c r="H646" s="31" t="str">
        <f>IF(ISNA(MATCH(INT(A646),Calcul!$I$3:$I$15,0)),INDEX(INFOS!$B$7:$B$14,WEEKDAY(A646,2)),INFOS!$B$14)</f>
        <v>Jours Ouvrés</v>
      </c>
      <c r="I646" s="28" t="str">
        <f>IF(ROW(A645)&lt;=COUNTA(Sens1!A:A)-6,INFOS!$H$2&amp;" vers "&amp;INFOS!$I$2,INFOS!$H$3&amp;" vers "&amp;INFOS!$I$3)</f>
        <v>A10 vers Rue G. Eiffel</v>
      </c>
    </row>
    <row r="647" spans="1:9" x14ac:dyDescent="0.25">
      <c r="A647" s="5">
        <v>41851.005543981482</v>
      </c>
      <c r="B647" s="28">
        <v>262</v>
      </c>
      <c r="C647" s="28" t="str">
        <f t="shared" si="40"/>
        <v>Jeudi</v>
      </c>
      <c r="D647" s="28" t="str">
        <f t="shared" si="41"/>
        <v>31/07</v>
      </c>
      <c r="E647" s="29">
        <f t="shared" si="42"/>
        <v>5.543981482333038E-3</v>
      </c>
      <c r="F647" s="30">
        <f t="shared" si="43"/>
        <v>3.0324074074074073E-3</v>
      </c>
      <c r="G647" s="31">
        <f>IF(OR(FLOOR(HOUR(E647)*60+MINUTE(E647),INFOS!$B$2)/60&lt;INFOS!$B$5,AND(INFOS!$C$5&gt;0,FLOOR(HOUR(E647)*60+MINUTE(E647),INFOS!$B$2)/60&gt;=INFOS!$C$5)),"",TIME(,FLOOR(HOUR(E647)*60+MINUTE(E647),INFOS!$B$2),))</f>
        <v>0</v>
      </c>
      <c r="H647" s="31" t="str">
        <f>IF(ISNA(MATCH(INT(A647),Calcul!$I$3:$I$15,0)),INDEX(INFOS!$B$7:$B$14,WEEKDAY(A647,2)),INFOS!$B$14)</f>
        <v>Jours Ouvrés</v>
      </c>
      <c r="I647" s="28" t="str">
        <f>IF(ROW(A646)&lt;=COUNTA(Sens1!A:A)-6,INFOS!$H$2&amp;" vers "&amp;INFOS!$I$2,INFOS!$H$3&amp;" vers "&amp;INFOS!$I$3)</f>
        <v>A10 vers Rue G. Eiffel</v>
      </c>
    </row>
    <row r="648" spans="1:9" x14ac:dyDescent="0.25">
      <c r="A648" s="5">
        <v>41851.009062500001</v>
      </c>
      <c r="B648" s="28">
        <v>262</v>
      </c>
      <c r="C648" s="28" t="str">
        <f t="shared" si="40"/>
        <v>Jeudi</v>
      </c>
      <c r="D648" s="28" t="str">
        <f t="shared" si="41"/>
        <v>31/07</v>
      </c>
      <c r="E648" s="29">
        <f t="shared" si="42"/>
        <v>9.0625000011641532E-3</v>
      </c>
      <c r="F648" s="30">
        <f t="shared" si="43"/>
        <v>3.0324074074074073E-3</v>
      </c>
      <c r="G648" s="31">
        <f>IF(OR(FLOOR(HOUR(E648)*60+MINUTE(E648),INFOS!$B$2)/60&lt;INFOS!$B$5,AND(INFOS!$C$5&gt;0,FLOOR(HOUR(E648)*60+MINUTE(E648),INFOS!$B$2)/60&gt;=INFOS!$C$5)),"",TIME(,FLOOR(HOUR(E648)*60+MINUTE(E648),INFOS!$B$2),))</f>
        <v>0</v>
      </c>
      <c r="H648" s="31" t="str">
        <f>IF(ISNA(MATCH(INT(A648),Calcul!$I$3:$I$15,0)),INDEX(INFOS!$B$7:$B$14,WEEKDAY(A648,2)),INFOS!$B$14)</f>
        <v>Jours Ouvrés</v>
      </c>
      <c r="I648" s="28" t="str">
        <f>IF(ROW(A647)&lt;=COUNTA(Sens1!A:A)-6,INFOS!$H$2&amp;" vers "&amp;INFOS!$I$2,INFOS!$H$3&amp;" vers "&amp;INFOS!$I$3)</f>
        <v>A10 vers Rue G. Eiffel</v>
      </c>
    </row>
    <row r="649" spans="1:9" x14ac:dyDescent="0.25">
      <c r="A649" s="5">
        <v>41848.685613425929</v>
      </c>
      <c r="B649" s="28">
        <v>411</v>
      </c>
      <c r="C649" s="28" t="str">
        <f t="shared" si="40"/>
        <v>Lundi</v>
      </c>
      <c r="D649" s="28" t="str">
        <f t="shared" si="41"/>
        <v>28/07</v>
      </c>
      <c r="E649" s="29">
        <f t="shared" si="42"/>
        <v>0.68561342592875008</v>
      </c>
      <c r="F649" s="30">
        <f t="shared" si="43"/>
        <v>4.7569444444444447E-3</v>
      </c>
      <c r="G649" s="31">
        <f>IF(OR(FLOOR(HOUR(E649)*60+MINUTE(E649),INFOS!$B$2)/60&lt;INFOS!$B$5,AND(INFOS!$C$5&gt;0,FLOOR(HOUR(E649)*60+MINUTE(E649),INFOS!$B$2)/60&gt;=INFOS!$C$5)),"",TIME(,FLOOR(HOUR(E649)*60+MINUTE(E649),INFOS!$B$2),))</f>
        <v>0.66666666666666663</v>
      </c>
      <c r="H649" s="31" t="str">
        <f>IF(ISNA(MATCH(INT(A649),Calcul!$I$3:$I$15,0)),INDEX(INFOS!$B$7:$B$14,WEEKDAY(A649,2)),INFOS!$B$14)</f>
        <v>Jours Ouvrés</v>
      </c>
      <c r="I649" s="28" t="str">
        <f>IF(ROW(A648)&lt;=COUNTA(Sens1!A:A)-6,INFOS!$H$2&amp;" vers "&amp;INFOS!$I$2,INFOS!$H$3&amp;" vers "&amp;INFOS!$I$3)</f>
        <v>Rue G. Eiffel vers A10</v>
      </c>
    </row>
    <row r="650" spans="1:9" x14ac:dyDescent="0.25">
      <c r="A650" s="5">
        <v>41848.689236111109</v>
      </c>
      <c r="B650" s="28">
        <v>419</v>
      </c>
      <c r="C650" s="28" t="str">
        <f t="shared" si="40"/>
        <v>Lundi</v>
      </c>
      <c r="D650" s="28" t="str">
        <f t="shared" si="41"/>
        <v>28/07</v>
      </c>
      <c r="E650" s="29">
        <f t="shared" si="42"/>
        <v>0.68923611110949423</v>
      </c>
      <c r="F650" s="30">
        <f t="shared" si="43"/>
        <v>4.8495370370370368E-3</v>
      </c>
      <c r="G650" s="31">
        <f>IF(OR(FLOOR(HOUR(E650)*60+MINUTE(E650),INFOS!$B$2)/60&lt;INFOS!$B$5,AND(INFOS!$C$5&gt;0,FLOOR(HOUR(E650)*60+MINUTE(E650),INFOS!$B$2)/60&gt;=INFOS!$C$5)),"",TIME(,FLOOR(HOUR(E650)*60+MINUTE(E650),INFOS!$B$2),))</f>
        <v>0.66666666666666663</v>
      </c>
      <c r="H650" s="31" t="str">
        <f>IF(ISNA(MATCH(INT(A650),Calcul!$I$3:$I$15,0)),INDEX(INFOS!$B$7:$B$14,WEEKDAY(A650,2)),INFOS!$B$14)</f>
        <v>Jours Ouvrés</v>
      </c>
      <c r="I650" s="28" t="str">
        <f>IF(ROW(A649)&lt;=COUNTA(Sens1!A:A)-6,INFOS!$H$2&amp;" vers "&amp;INFOS!$I$2,INFOS!$H$3&amp;" vers "&amp;INFOS!$I$3)</f>
        <v>Rue G. Eiffel vers A10</v>
      </c>
    </row>
    <row r="651" spans="1:9" x14ac:dyDescent="0.25">
      <c r="A651" s="5">
        <v>41848.692731481482</v>
      </c>
      <c r="B651" s="28">
        <v>423</v>
      </c>
      <c r="C651" s="28" t="str">
        <f t="shared" si="40"/>
        <v>Lundi</v>
      </c>
      <c r="D651" s="28" t="str">
        <f t="shared" si="41"/>
        <v>28/07</v>
      </c>
      <c r="E651" s="29">
        <f t="shared" si="42"/>
        <v>0.692731481482042</v>
      </c>
      <c r="F651" s="30">
        <f t="shared" si="43"/>
        <v>4.8958333333333328E-3</v>
      </c>
      <c r="G651" s="31">
        <f>IF(OR(FLOOR(HOUR(E651)*60+MINUTE(E651),INFOS!$B$2)/60&lt;INFOS!$B$5,AND(INFOS!$C$5&gt;0,FLOOR(HOUR(E651)*60+MINUTE(E651),INFOS!$B$2)/60&gt;=INFOS!$C$5)),"",TIME(,FLOOR(HOUR(E651)*60+MINUTE(E651),INFOS!$B$2),))</f>
        <v>0.66666666666666663</v>
      </c>
      <c r="H651" s="31" t="str">
        <f>IF(ISNA(MATCH(INT(A651),Calcul!$I$3:$I$15,0)),INDEX(INFOS!$B$7:$B$14,WEEKDAY(A651,2)),INFOS!$B$14)</f>
        <v>Jours Ouvrés</v>
      </c>
      <c r="I651" s="28" t="str">
        <f>IF(ROW(A650)&lt;=COUNTA(Sens1!A:A)-6,INFOS!$H$2&amp;" vers "&amp;INFOS!$I$2,INFOS!$H$3&amp;" vers "&amp;INFOS!$I$3)</f>
        <v>Rue G. Eiffel vers A10</v>
      </c>
    </row>
    <row r="652" spans="1:9" x14ac:dyDescent="0.25">
      <c r="A652" s="5">
        <v>41848.696226851855</v>
      </c>
      <c r="B652" s="28">
        <v>349</v>
      </c>
      <c r="C652" s="28" t="str">
        <f t="shared" si="40"/>
        <v>Lundi</v>
      </c>
      <c r="D652" s="28" t="str">
        <f t="shared" si="41"/>
        <v>28/07</v>
      </c>
      <c r="E652" s="29">
        <f t="shared" si="42"/>
        <v>0.69622685185458977</v>
      </c>
      <c r="F652" s="30">
        <f t="shared" si="43"/>
        <v>4.0393518518518521E-3</v>
      </c>
      <c r="G652" s="31">
        <f>IF(OR(FLOOR(HOUR(E652)*60+MINUTE(E652),INFOS!$B$2)/60&lt;INFOS!$B$5,AND(INFOS!$C$5&gt;0,FLOOR(HOUR(E652)*60+MINUTE(E652),INFOS!$B$2)/60&gt;=INFOS!$C$5)),"",TIME(,FLOOR(HOUR(E652)*60+MINUTE(E652),INFOS!$B$2),))</f>
        <v>0.66666666666666663</v>
      </c>
      <c r="H652" s="31" t="str">
        <f>IF(ISNA(MATCH(INT(A652),Calcul!$I$3:$I$15,0)),INDEX(INFOS!$B$7:$B$14,WEEKDAY(A652,2)),INFOS!$B$14)</f>
        <v>Jours Ouvrés</v>
      </c>
      <c r="I652" s="28" t="str">
        <f>IF(ROW(A651)&lt;=COUNTA(Sens1!A:A)-6,INFOS!$H$2&amp;" vers "&amp;INFOS!$I$2,INFOS!$H$3&amp;" vers "&amp;INFOS!$I$3)</f>
        <v>Rue G. Eiffel vers A10</v>
      </c>
    </row>
    <row r="653" spans="1:9" x14ac:dyDescent="0.25">
      <c r="A653" s="5">
        <v>41848.699699074074</v>
      </c>
      <c r="B653" s="28">
        <v>345</v>
      </c>
      <c r="C653" s="28" t="str">
        <f t="shared" si="40"/>
        <v>Lundi</v>
      </c>
      <c r="D653" s="28" t="str">
        <f t="shared" si="41"/>
        <v>28/07</v>
      </c>
      <c r="E653" s="29">
        <f t="shared" si="42"/>
        <v>0.69969907407357823</v>
      </c>
      <c r="F653" s="30">
        <f t="shared" si="43"/>
        <v>3.9930555555555561E-3</v>
      </c>
      <c r="G653" s="31">
        <f>IF(OR(FLOOR(HOUR(E653)*60+MINUTE(E653),INFOS!$B$2)/60&lt;INFOS!$B$5,AND(INFOS!$C$5&gt;0,FLOOR(HOUR(E653)*60+MINUTE(E653),INFOS!$B$2)/60&gt;=INFOS!$C$5)),"",TIME(,FLOOR(HOUR(E653)*60+MINUTE(E653),INFOS!$B$2),))</f>
        <v>0.66666666666666663</v>
      </c>
      <c r="H653" s="31" t="str">
        <f>IF(ISNA(MATCH(INT(A653),Calcul!$I$3:$I$15,0)),INDEX(INFOS!$B$7:$B$14,WEEKDAY(A653,2)),INFOS!$B$14)</f>
        <v>Jours Ouvrés</v>
      </c>
      <c r="I653" s="28" t="str">
        <f>IF(ROW(A652)&lt;=COUNTA(Sens1!A:A)-6,INFOS!$H$2&amp;" vers "&amp;INFOS!$I$2,INFOS!$H$3&amp;" vers "&amp;INFOS!$I$3)</f>
        <v>Rue G. Eiffel vers A10</v>
      </c>
    </row>
    <row r="654" spans="1:9" x14ac:dyDescent="0.25">
      <c r="A654" s="5">
        <v>41848.703263888892</v>
      </c>
      <c r="B654" s="28">
        <v>366</v>
      </c>
      <c r="C654" s="28" t="str">
        <f t="shared" si="40"/>
        <v>Lundi</v>
      </c>
      <c r="D654" s="28" t="str">
        <f t="shared" si="41"/>
        <v>28/07</v>
      </c>
      <c r="E654" s="29">
        <f t="shared" si="42"/>
        <v>0.703263888892252</v>
      </c>
      <c r="F654" s="30">
        <f t="shared" si="43"/>
        <v>4.2361111111111106E-3</v>
      </c>
      <c r="G654" s="31">
        <f>IF(OR(FLOOR(HOUR(E654)*60+MINUTE(E654),INFOS!$B$2)/60&lt;INFOS!$B$5,AND(INFOS!$C$5&gt;0,FLOOR(HOUR(E654)*60+MINUTE(E654),INFOS!$B$2)/60&gt;=INFOS!$C$5)),"",TIME(,FLOOR(HOUR(E654)*60+MINUTE(E654),INFOS!$B$2),))</f>
        <v>0.66666666666666663</v>
      </c>
      <c r="H654" s="31" t="str">
        <f>IF(ISNA(MATCH(INT(A654),Calcul!$I$3:$I$15,0)),INDEX(INFOS!$B$7:$B$14,WEEKDAY(A654,2)),INFOS!$B$14)</f>
        <v>Jours Ouvrés</v>
      </c>
      <c r="I654" s="28" t="str">
        <f>IF(ROW(A653)&lt;=COUNTA(Sens1!A:A)-6,INFOS!$H$2&amp;" vers "&amp;INFOS!$I$2,INFOS!$H$3&amp;" vers "&amp;INFOS!$I$3)</f>
        <v>Rue G. Eiffel vers A10</v>
      </c>
    </row>
    <row r="655" spans="1:9" x14ac:dyDescent="0.25">
      <c r="A655" s="5">
        <v>41848.706793981481</v>
      </c>
      <c r="B655" s="28">
        <v>391</v>
      </c>
      <c r="C655" s="28" t="str">
        <f t="shared" si="40"/>
        <v>Lundi</v>
      </c>
      <c r="D655" s="28" t="str">
        <f t="shared" si="41"/>
        <v>28/07</v>
      </c>
      <c r="E655" s="29">
        <f t="shared" si="42"/>
        <v>0.70679398148058681</v>
      </c>
      <c r="F655" s="30">
        <f t="shared" si="43"/>
        <v>4.5254629629629629E-3</v>
      </c>
      <c r="G655" s="31">
        <f>IF(OR(FLOOR(HOUR(E655)*60+MINUTE(E655),INFOS!$B$2)/60&lt;INFOS!$B$5,AND(INFOS!$C$5&gt;0,FLOOR(HOUR(E655)*60+MINUTE(E655),INFOS!$B$2)/60&gt;=INFOS!$C$5)),"",TIME(,FLOOR(HOUR(E655)*60+MINUTE(E655),INFOS!$B$2),))</f>
        <v>0.66666666666666663</v>
      </c>
      <c r="H655" s="31" t="str">
        <f>IF(ISNA(MATCH(INT(A655),Calcul!$I$3:$I$15,0)),INDEX(INFOS!$B$7:$B$14,WEEKDAY(A655,2)),INFOS!$B$14)</f>
        <v>Jours Ouvrés</v>
      </c>
      <c r="I655" s="28" t="str">
        <f>IF(ROW(A654)&lt;=COUNTA(Sens1!A:A)-6,INFOS!$H$2&amp;" vers "&amp;INFOS!$I$2,INFOS!$H$3&amp;" vers "&amp;INFOS!$I$3)</f>
        <v>Rue G. Eiffel vers A10</v>
      </c>
    </row>
    <row r="656" spans="1:9" x14ac:dyDescent="0.25">
      <c r="A656" s="5">
        <v>41848.710300925923</v>
      </c>
      <c r="B656" s="28">
        <v>426</v>
      </c>
      <c r="C656" s="28" t="str">
        <f t="shared" si="40"/>
        <v>Lundi</v>
      </c>
      <c r="D656" s="28" t="str">
        <f t="shared" si="41"/>
        <v>28/07</v>
      </c>
      <c r="E656" s="29">
        <f t="shared" si="42"/>
        <v>0.71030092592263827</v>
      </c>
      <c r="F656" s="30">
        <f t="shared" si="43"/>
        <v>4.9305555555555552E-3</v>
      </c>
      <c r="G656" s="31">
        <f>IF(OR(FLOOR(HOUR(E656)*60+MINUTE(E656),INFOS!$B$2)/60&lt;INFOS!$B$5,AND(INFOS!$C$5&gt;0,FLOOR(HOUR(E656)*60+MINUTE(E656),INFOS!$B$2)/60&gt;=INFOS!$C$5)),"",TIME(,FLOOR(HOUR(E656)*60+MINUTE(E656),INFOS!$B$2),))</f>
        <v>0.66666666666666663</v>
      </c>
      <c r="H656" s="31" t="str">
        <f>IF(ISNA(MATCH(INT(A656),Calcul!$I$3:$I$15,0)),INDEX(INFOS!$B$7:$B$14,WEEKDAY(A656,2)),INFOS!$B$14)</f>
        <v>Jours Ouvrés</v>
      </c>
      <c r="I656" s="28" t="str">
        <f>IF(ROW(A655)&lt;=COUNTA(Sens1!A:A)-6,INFOS!$H$2&amp;" vers "&amp;INFOS!$I$2,INFOS!$H$3&amp;" vers "&amp;INFOS!$I$3)</f>
        <v>Rue G. Eiffel vers A10</v>
      </c>
    </row>
    <row r="657" spans="1:9" x14ac:dyDescent="0.25">
      <c r="A657" s="5">
        <v>41848.714050925926</v>
      </c>
      <c r="B657" s="28">
        <v>400</v>
      </c>
      <c r="C657" s="28" t="str">
        <f t="shared" si="40"/>
        <v>Lundi</v>
      </c>
      <c r="D657" s="28" t="str">
        <f t="shared" si="41"/>
        <v>28/07</v>
      </c>
      <c r="E657" s="29">
        <f t="shared" si="42"/>
        <v>0.71405092592613073</v>
      </c>
      <c r="F657" s="30">
        <f t="shared" si="43"/>
        <v>4.6296296296296302E-3</v>
      </c>
      <c r="G657" s="31">
        <f>IF(OR(FLOOR(HOUR(E657)*60+MINUTE(E657),INFOS!$B$2)/60&lt;INFOS!$B$5,AND(INFOS!$C$5&gt;0,FLOOR(HOUR(E657)*60+MINUTE(E657),INFOS!$B$2)/60&gt;=INFOS!$C$5)),"",TIME(,FLOOR(HOUR(E657)*60+MINUTE(E657),INFOS!$B$2),))</f>
        <v>0.66666666666666663</v>
      </c>
      <c r="H657" s="31" t="str">
        <f>IF(ISNA(MATCH(INT(A657),Calcul!$I$3:$I$15,0)),INDEX(INFOS!$B$7:$B$14,WEEKDAY(A657,2)),INFOS!$B$14)</f>
        <v>Jours Ouvrés</v>
      </c>
      <c r="I657" s="28" t="str">
        <f>IF(ROW(A656)&lt;=COUNTA(Sens1!A:A)-6,INFOS!$H$2&amp;" vers "&amp;INFOS!$I$2,INFOS!$H$3&amp;" vers "&amp;INFOS!$I$3)</f>
        <v>Rue G. Eiffel vers A10</v>
      </c>
    </row>
    <row r="658" spans="1:9" x14ac:dyDescent="0.25">
      <c r="A658" s="5">
        <v>41848.717650462961</v>
      </c>
      <c r="B658" s="28">
        <v>394</v>
      </c>
      <c r="C658" s="28" t="str">
        <f t="shared" si="40"/>
        <v>Lundi</v>
      </c>
      <c r="D658" s="28" t="str">
        <f t="shared" si="41"/>
        <v>28/07</v>
      </c>
      <c r="E658" s="29">
        <f t="shared" si="42"/>
        <v>0.71765046296059154</v>
      </c>
      <c r="F658" s="30">
        <f t="shared" si="43"/>
        <v>4.5601851851851853E-3</v>
      </c>
      <c r="G658" s="31">
        <f>IF(OR(FLOOR(HOUR(E658)*60+MINUTE(E658),INFOS!$B$2)/60&lt;INFOS!$B$5,AND(INFOS!$C$5&gt;0,FLOOR(HOUR(E658)*60+MINUTE(E658),INFOS!$B$2)/60&gt;=INFOS!$C$5)),"",TIME(,FLOOR(HOUR(E658)*60+MINUTE(E658),INFOS!$B$2),))</f>
        <v>0.66666666666666663</v>
      </c>
      <c r="H658" s="31" t="str">
        <f>IF(ISNA(MATCH(INT(A658),Calcul!$I$3:$I$15,0)),INDEX(INFOS!$B$7:$B$14,WEEKDAY(A658,2)),INFOS!$B$14)</f>
        <v>Jours Ouvrés</v>
      </c>
      <c r="I658" s="28" t="str">
        <f>IF(ROW(A657)&lt;=COUNTA(Sens1!A:A)-6,INFOS!$H$2&amp;" vers "&amp;INFOS!$I$2,INFOS!$H$3&amp;" vers "&amp;INFOS!$I$3)</f>
        <v>Rue G. Eiffel vers A10</v>
      </c>
    </row>
    <row r="659" spans="1:9" x14ac:dyDescent="0.25">
      <c r="A659" s="5">
        <v>41848.721192129633</v>
      </c>
      <c r="B659" s="28">
        <v>434</v>
      </c>
      <c r="C659" s="28" t="str">
        <f t="shared" si="40"/>
        <v>Lundi</v>
      </c>
      <c r="D659" s="28" t="str">
        <f t="shared" si="41"/>
        <v>28/07</v>
      </c>
      <c r="E659" s="29">
        <f t="shared" si="42"/>
        <v>0.72119212963298196</v>
      </c>
      <c r="F659" s="30">
        <f t="shared" si="43"/>
        <v>5.0231481481481481E-3</v>
      </c>
      <c r="G659" s="31">
        <f>IF(OR(FLOOR(HOUR(E659)*60+MINUTE(E659),INFOS!$B$2)/60&lt;INFOS!$B$5,AND(INFOS!$C$5&gt;0,FLOOR(HOUR(E659)*60+MINUTE(E659),INFOS!$B$2)/60&gt;=INFOS!$C$5)),"",TIME(,FLOOR(HOUR(E659)*60+MINUTE(E659),INFOS!$B$2),))</f>
        <v>0.66666666666666663</v>
      </c>
      <c r="H659" s="31" t="str">
        <f>IF(ISNA(MATCH(INT(A659),Calcul!$I$3:$I$15,0)),INDEX(INFOS!$B$7:$B$14,WEEKDAY(A659,2)),INFOS!$B$14)</f>
        <v>Jours Ouvrés</v>
      </c>
      <c r="I659" s="28" t="str">
        <f>IF(ROW(A658)&lt;=COUNTA(Sens1!A:A)-6,INFOS!$H$2&amp;" vers "&amp;INFOS!$I$2,INFOS!$H$3&amp;" vers "&amp;INFOS!$I$3)</f>
        <v>Rue G. Eiffel vers A10</v>
      </c>
    </row>
    <row r="660" spans="1:9" x14ac:dyDescent="0.25">
      <c r="A660" s="5">
        <v>41848.724780092591</v>
      </c>
      <c r="B660" s="28">
        <v>402</v>
      </c>
      <c r="C660" s="28" t="str">
        <f t="shared" si="40"/>
        <v>Lundi</v>
      </c>
      <c r="D660" s="28" t="str">
        <f t="shared" si="41"/>
        <v>28/07</v>
      </c>
      <c r="E660" s="29">
        <f t="shared" si="42"/>
        <v>0.72478009259066312</v>
      </c>
      <c r="F660" s="30">
        <f t="shared" si="43"/>
        <v>4.6527777777777774E-3</v>
      </c>
      <c r="G660" s="31">
        <f>IF(OR(FLOOR(HOUR(E660)*60+MINUTE(E660),INFOS!$B$2)/60&lt;INFOS!$B$5,AND(INFOS!$C$5&gt;0,FLOOR(HOUR(E660)*60+MINUTE(E660),INFOS!$B$2)/60&gt;=INFOS!$C$5)),"",TIME(,FLOOR(HOUR(E660)*60+MINUTE(E660),INFOS!$B$2),))</f>
        <v>0.66666666666666663</v>
      </c>
      <c r="H660" s="31" t="str">
        <f>IF(ISNA(MATCH(INT(A660),Calcul!$I$3:$I$15,0)),INDEX(INFOS!$B$7:$B$14,WEEKDAY(A660,2)),INFOS!$B$14)</f>
        <v>Jours Ouvrés</v>
      </c>
      <c r="I660" s="28" t="str">
        <f>IF(ROW(A659)&lt;=COUNTA(Sens1!A:A)-6,INFOS!$H$2&amp;" vers "&amp;INFOS!$I$2,INFOS!$H$3&amp;" vers "&amp;INFOS!$I$3)</f>
        <v>Rue G. Eiffel vers A10</v>
      </c>
    </row>
    <row r="661" spans="1:9" x14ac:dyDescent="0.25">
      <c r="A661" s="5">
        <v>41848.728368055556</v>
      </c>
      <c r="B661" s="28">
        <v>406</v>
      </c>
      <c r="C661" s="28" t="str">
        <f t="shared" si="40"/>
        <v>Lundi</v>
      </c>
      <c r="D661" s="28" t="str">
        <f t="shared" si="41"/>
        <v>28/07</v>
      </c>
      <c r="E661" s="29">
        <f t="shared" si="42"/>
        <v>0.72836805555562023</v>
      </c>
      <c r="F661" s="30">
        <f t="shared" si="43"/>
        <v>4.6990740740740743E-3</v>
      </c>
      <c r="G661" s="31">
        <f>IF(OR(FLOOR(HOUR(E661)*60+MINUTE(E661),INFOS!$B$2)/60&lt;INFOS!$B$5,AND(INFOS!$C$5&gt;0,FLOOR(HOUR(E661)*60+MINUTE(E661),INFOS!$B$2)/60&gt;=INFOS!$C$5)),"",TIME(,FLOOR(HOUR(E661)*60+MINUTE(E661),INFOS!$B$2),))</f>
        <v>0.66666666666666663</v>
      </c>
      <c r="H661" s="31" t="str">
        <f>IF(ISNA(MATCH(INT(A661),Calcul!$I$3:$I$15,0)),INDEX(INFOS!$B$7:$B$14,WEEKDAY(A661,2)),INFOS!$B$14)</f>
        <v>Jours Ouvrés</v>
      </c>
      <c r="I661" s="28" t="str">
        <f>IF(ROW(A660)&lt;=COUNTA(Sens1!A:A)-6,INFOS!$H$2&amp;" vers "&amp;INFOS!$I$2,INFOS!$H$3&amp;" vers "&amp;INFOS!$I$3)</f>
        <v>Rue G. Eiffel vers A10</v>
      </c>
    </row>
    <row r="662" spans="1:9" x14ac:dyDescent="0.25">
      <c r="A662" s="5">
        <v>41848.731851851851</v>
      </c>
      <c r="B662" s="28">
        <v>566</v>
      </c>
      <c r="C662" s="28" t="str">
        <f t="shared" si="40"/>
        <v>Lundi</v>
      </c>
      <c r="D662" s="28" t="str">
        <f t="shared" si="41"/>
        <v>28/07</v>
      </c>
      <c r="E662" s="29">
        <f t="shared" si="42"/>
        <v>0.73185185185138835</v>
      </c>
      <c r="F662" s="30">
        <f t="shared" si="43"/>
        <v>6.5509259259259262E-3</v>
      </c>
      <c r="G662" s="31">
        <f>IF(OR(FLOOR(HOUR(E662)*60+MINUTE(E662),INFOS!$B$2)/60&lt;INFOS!$B$5,AND(INFOS!$C$5&gt;0,FLOOR(HOUR(E662)*60+MINUTE(E662),INFOS!$B$2)/60&gt;=INFOS!$C$5)),"",TIME(,FLOOR(HOUR(E662)*60+MINUTE(E662),INFOS!$B$2),))</f>
        <v>0.66666666666666663</v>
      </c>
      <c r="H662" s="31" t="str">
        <f>IF(ISNA(MATCH(INT(A662),Calcul!$I$3:$I$15,0)),INDEX(INFOS!$B$7:$B$14,WEEKDAY(A662,2)),INFOS!$B$14)</f>
        <v>Jours Ouvrés</v>
      </c>
      <c r="I662" s="28" t="str">
        <f>IF(ROW(A661)&lt;=COUNTA(Sens1!A:A)-6,INFOS!$H$2&amp;" vers "&amp;INFOS!$I$2,INFOS!$H$3&amp;" vers "&amp;INFOS!$I$3)</f>
        <v>Rue G. Eiffel vers A10</v>
      </c>
    </row>
    <row r="663" spans="1:9" x14ac:dyDescent="0.25">
      <c r="A663" s="5">
        <v>41848.735717592594</v>
      </c>
      <c r="B663" s="28">
        <v>526</v>
      </c>
      <c r="C663" s="28" t="str">
        <f t="shared" si="40"/>
        <v>Lundi</v>
      </c>
      <c r="D663" s="28" t="str">
        <f t="shared" si="41"/>
        <v>28/07</v>
      </c>
      <c r="E663" s="29">
        <f t="shared" si="42"/>
        <v>0.7357175925935735</v>
      </c>
      <c r="F663" s="30">
        <f t="shared" si="43"/>
        <v>6.0879629629629643E-3</v>
      </c>
      <c r="G663" s="31">
        <f>IF(OR(FLOOR(HOUR(E663)*60+MINUTE(E663),INFOS!$B$2)/60&lt;INFOS!$B$5,AND(INFOS!$C$5&gt;0,FLOOR(HOUR(E663)*60+MINUTE(E663),INFOS!$B$2)/60&gt;=INFOS!$C$5)),"",TIME(,FLOOR(HOUR(E663)*60+MINUTE(E663),INFOS!$B$2),))</f>
        <v>0.66666666666666663</v>
      </c>
      <c r="H663" s="31" t="str">
        <f>IF(ISNA(MATCH(INT(A663),Calcul!$I$3:$I$15,0)),INDEX(INFOS!$B$7:$B$14,WEEKDAY(A663,2)),INFOS!$B$14)</f>
        <v>Jours Ouvrés</v>
      </c>
      <c r="I663" s="28" t="str">
        <f>IF(ROW(A662)&lt;=COUNTA(Sens1!A:A)-6,INFOS!$H$2&amp;" vers "&amp;INFOS!$I$2,INFOS!$H$3&amp;" vers "&amp;INFOS!$I$3)</f>
        <v>Rue G. Eiffel vers A10</v>
      </c>
    </row>
    <row r="664" spans="1:9" x14ac:dyDescent="0.25">
      <c r="A664" s="5">
        <v>41848.739340277774</v>
      </c>
      <c r="B664" s="28">
        <v>423</v>
      </c>
      <c r="C664" s="28" t="str">
        <f t="shared" si="40"/>
        <v>Lundi</v>
      </c>
      <c r="D664" s="28" t="str">
        <f t="shared" si="41"/>
        <v>28/07</v>
      </c>
      <c r="E664" s="29">
        <f t="shared" si="42"/>
        <v>0.73934027777431766</v>
      </c>
      <c r="F664" s="30">
        <f t="shared" si="43"/>
        <v>4.8958333333333328E-3</v>
      </c>
      <c r="G664" s="31">
        <f>IF(OR(FLOOR(HOUR(E664)*60+MINUTE(E664),INFOS!$B$2)/60&lt;INFOS!$B$5,AND(INFOS!$C$5&gt;0,FLOOR(HOUR(E664)*60+MINUTE(E664),INFOS!$B$2)/60&gt;=INFOS!$C$5)),"",TIME(,FLOOR(HOUR(E664)*60+MINUTE(E664),INFOS!$B$2),))</f>
        <v>0.66666666666666663</v>
      </c>
      <c r="H664" s="31" t="str">
        <f>IF(ISNA(MATCH(INT(A664),Calcul!$I$3:$I$15,0)),INDEX(INFOS!$B$7:$B$14,WEEKDAY(A664,2)),INFOS!$B$14)</f>
        <v>Jours Ouvrés</v>
      </c>
      <c r="I664" s="28" t="str">
        <f>IF(ROW(A663)&lt;=COUNTA(Sens1!A:A)-6,INFOS!$H$2&amp;" vers "&amp;INFOS!$I$2,INFOS!$H$3&amp;" vers "&amp;INFOS!$I$3)</f>
        <v>Rue G. Eiffel vers A10</v>
      </c>
    </row>
    <row r="665" spans="1:9" x14ac:dyDescent="0.25">
      <c r="A665" s="5">
        <v>41848.742847222224</v>
      </c>
      <c r="B665" s="28">
        <v>407</v>
      </c>
      <c r="C665" s="28" t="str">
        <f t="shared" si="40"/>
        <v>Lundi</v>
      </c>
      <c r="D665" s="28" t="str">
        <f t="shared" si="41"/>
        <v>28/07</v>
      </c>
      <c r="E665" s="29">
        <f t="shared" si="42"/>
        <v>0.74284722222364508</v>
      </c>
      <c r="F665" s="30">
        <f t="shared" si="43"/>
        <v>4.7106481481481478E-3</v>
      </c>
      <c r="G665" s="31">
        <f>IF(OR(FLOOR(HOUR(E665)*60+MINUTE(E665),INFOS!$B$2)/60&lt;INFOS!$B$5,AND(INFOS!$C$5&gt;0,FLOOR(HOUR(E665)*60+MINUTE(E665),INFOS!$B$2)/60&gt;=INFOS!$C$5)),"",TIME(,FLOOR(HOUR(E665)*60+MINUTE(E665),INFOS!$B$2),))</f>
        <v>0.66666666666666663</v>
      </c>
      <c r="H665" s="31" t="str">
        <f>IF(ISNA(MATCH(INT(A665),Calcul!$I$3:$I$15,0)),INDEX(INFOS!$B$7:$B$14,WEEKDAY(A665,2)),INFOS!$B$14)</f>
        <v>Jours Ouvrés</v>
      </c>
      <c r="I665" s="28" t="str">
        <f>IF(ROW(A664)&lt;=COUNTA(Sens1!A:A)-6,INFOS!$H$2&amp;" vers "&amp;INFOS!$I$2,INFOS!$H$3&amp;" vers "&amp;INFOS!$I$3)</f>
        <v>Rue G. Eiffel vers A10</v>
      </c>
    </row>
    <row r="666" spans="1:9" x14ac:dyDescent="0.25">
      <c r="A666" s="5">
        <v>41848.746365740742</v>
      </c>
      <c r="B666" s="28">
        <v>389</v>
      </c>
      <c r="C666" s="28" t="str">
        <f t="shared" si="40"/>
        <v>Lundi</v>
      </c>
      <c r="D666" s="28" t="str">
        <f t="shared" si="41"/>
        <v>28/07</v>
      </c>
      <c r="E666" s="29">
        <f t="shared" si="42"/>
        <v>0.74636574074247619</v>
      </c>
      <c r="F666" s="30">
        <f t="shared" si="43"/>
        <v>4.5023148148148149E-3</v>
      </c>
      <c r="G666" s="31">
        <f>IF(OR(FLOOR(HOUR(E666)*60+MINUTE(E666),INFOS!$B$2)/60&lt;INFOS!$B$5,AND(INFOS!$C$5&gt;0,FLOOR(HOUR(E666)*60+MINUTE(E666),INFOS!$B$2)/60&gt;=INFOS!$C$5)),"",TIME(,FLOOR(HOUR(E666)*60+MINUTE(E666),INFOS!$B$2),))</f>
        <v>0.66666666666666663</v>
      </c>
      <c r="H666" s="31" t="str">
        <f>IF(ISNA(MATCH(INT(A666),Calcul!$I$3:$I$15,0)),INDEX(INFOS!$B$7:$B$14,WEEKDAY(A666,2)),INFOS!$B$14)</f>
        <v>Jours Ouvrés</v>
      </c>
      <c r="I666" s="28" t="str">
        <f>IF(ROW(A665)&lt;=COUNTA(Sens1!A:A)-6,INFOS!$H$2&amp;" vers "&amp;INFOS!$I$2,INFOS!$H$3&amp;" vers "&amp;INFOS!$I$3)</f>
        <v>Rue G. Eiffel vers A10</v>
      </c>
    </row>
    <row r="667" spans="1:9" x14ac:dyDescent="0.25">
      <c r="A667" s="5">
        <v>41848.750011574077</v>
      </c>
      <c r="B667" s="28">
        <v>388</v>
      </c>
      <c r="C667" s="28" t="str">
        <f t="shared" si="40"/>
        <v>Lundi</v>
      </c>
      <c r="D667" s="28" t="str">
        <f t="shared" si="41"/>
        <v>28/07</v>
      </c>
      <c r="E667" s="29">
        <f t="shared" si="42"/>
        <v>0.75001157407677965</v>
      </c>
      <c r="F667" s="30">
        <f t="shared" si="43"/>
        <v>4.4907407407407405E-3</v>
      </c>
      <c r="G667" s="31">
        <f>IF(OR(FLOOR(HOUR(E667)*60+MINUTE(E667),INFOS!$B$2)/60&lt;INFOS!$B$5,AND(INFOS!$C$5&gt;0,FLOOR(HOUR(E667)*60+MINUTE(E667),INFOS!$B$2)/60&gt;=INFOS!$C$5)),"",TIME(,FLOOR(HOUR(E667)*60+MINUTE(E667),INFOS!$B$2),))</f>
        <v>0.75</v>
      </c>
      <c r="H667" s="31" t="str">
        <f>IF(ISNA(MATCH(INT(A667),Calcul!$I$3:$I$15,0)),INDEX(INFOS!$B$7:$B$14,WEEKDAY(A667,2)),INFOS!$B$14)</f>
        <v>Jours Ouvrés</v>
      </c>
      <c r="I667" s="28" t="str">
        <f>IF(ROW(A666)&lt;=COUNTA(Sens1!A:A)-6,INFOS!$H$2&amp;" vers "&amp;INFOS!$I$2,INFOS!$H$3&amp;" vers "&amp;INFOS!$I$3)</f>
        <v>Rue G. Eiffel vers A10</v>
      </c>
    </row>
    <row r="668" spans="1:9" x14ac:dyDescent="0.25">
      <c r="A668" s="5">
        <v>41848.753576388888</v>
      </c>
      <c r="B668" s="28">
        <v>429</v>
      </c>
      <c r="C668" s="28" t="str">
        <f t="shared" si="40"/>
        <v>Lundi</v>
      </c>
      <c r="D668" s="28" t="str">
        <f t="shared" si="41"/>
        <v>28/07</v>
      </c>
      <c r="E668" s="29">
        <f t="shared" si="42"/>
        <v>0.75357638888817746</v>
      </c>
      <c r="F668" s="30">
        <f t="shared" si="43"/>
        <v>4.9652777777777777E-3</v>
      </c>
      <c r="G668" s="31">
        <f>IF(OR(FLOOR(HOUR(E668)*60+MINUTE(E668),INFOS!$B$2)/60&lt;INFOS!$B$5,AND(INFOS!$C$5&gt;0,FLOOR(HOUR(E668)*60+MINUTE(E668),INFOS!$B$2)/60&gt;=INFOS!$C$5)),"",TIME(,FLOOR(HOUR(E668)*60+MINUTE(E668),INFOS!$B$2),))</f>
        <v>0.75</v>
      </c>
      <c r="H668" s="31" t="str">
        <f>IF(ISNA(MATCH(INT(A668),Calcul!$I$3:$I$15,0)),INDEX(INFOS!$B$7:$B$14,WEEKDAY(A668,2)),INFOS!$B$14)</f>
        <v>Jours Ouvrés</v>
      </c>
      <c r="I668" s="28" t="str">
        <f>IF(ROW(A667)&lt;=COUNTA(Sens1!A:A)-6,INFOS!$H$2&amp;" vers "&amp;INFOS!$I$2,INFOS!$H$3&amp;" vers "&amp;INFOS!$I$3)</f>
        <v>Rue G. Eiffel vers A10</v>
      </c>
    </row>
    <row r="669" spans="1:9" x14ac:dyDescent="0.25">
      <c r="A669" s="5">
        <v>41848.757118055553</v>
      </c>
      <c r="B669" s="28">
        <v>433</v>
      </c>
      <c r="C669" s="28" t="str">
        <f t="shared" si="40"/>
        <v>Lundi</v>
      </c>
      <c r="D669" s="28" t="str">
        <f t="shared" si="41"/>
        <v>28/07</v>
      </c>
      <c r="E669" s="29">
        <f t="shared" si="42"/>
        <v>0.75711805555329192</v>
      </c>
      <c r="F669" s="30">
        <f t="shared" si="43"/>
        <v>5.0115740740740737E-3</v>
      </c>
      <c r="G669" s="31">
        <f>IF(OR(FLOOR(HOUR(E669)*60+MINUTE(E669),INFOS!$B$2)/60&lt;INFOS!$B$5,AND(INFOS!$C$5&gt;0,FLOOR(HOUR(E669)*60+MINUTE(E669),INFOS!$B$2)/60&gt;=INFOS!$C$5)),"",TIME(,FLOOR(HOUR(E669)*60+MINUTE(E669),INFOS!$B$2),))</f>
        <v>0.75</v>
      </c>
      <c r="H669" s="31" t="str">
        <f>IF(ISNA(MATCH(INT(A669),Calcul!$I$3:$I$15,0)),INDEX(INFOS!$B$7:$B$14,WEEKDAY(A669,2)),INFOS!$B$14)</f>
        <v>Jours Ouvrés</v>
      </c>
      <c r="I669" s="28" t="str">
        <f>IF(ROW(A668)&lt;=COUNTA(Sens1!A:A)-6,INFOS!$H$2&amp;" vers "&amp;INFOS!$I$2,INFOS!$H$3&amp;" vers "&amp;INFOS!$I$3)</f>
        <v>Rue G. Eiffel vers A10</v>
      </c>
    </row>
    <row r="670" spans="1:9" x14ac:dyDescent="0.25">
      <c r="A670" s="5">
        <v>41848.760694444441</v>
      </c>
      <c r="B670" s="28">
        <v>447</v>
      </c>
      <c r="C670" s="28" t="str">
        <f t="shared" si="40"/>
        <v>Lundi</v>
      </c>
      <c r="D670" s="28" t="str">
        <f t="shared" si="41"/>
        <v>28/07</v>
      </c>
      <c r="E670" s="29">
        <f t="shared" si="42"/>
        <v>0.76069444444146939</v>
      </c>
      <c r="F670" s="30">
        <f t="shared" si="43"/>
        <v>5.1736111111111115E-3</v>
      </c>
      <c r="G670" s="31">
        <f>IF(OR(FLOOR(HOUR(E670)*60+MINUTE(E670),INFOS!$B$2)/60&lt;INFOS!$B$5,AND(INFOS!$C$5&gt;0,FLOOR(HOUR(E670)*60+MINUTE(E670),INFOS!$B$2)/60&gt;=INFOS!$C$5)),"",TIME(,FLOOR(HOUR(E670)*60+MINUTE(E670),INFOS!$B$2),))</f>
        <v>0.75</v>
      </c>
      <c r="H670" s="31" t="str">
        <f>IF(ISNA(MATCH(INT(A670),Calcul!$I$3:$I$15,0)),INDEX(INFOS!$B$7:$B$14,WEEKDAY(A670,2)),INFOS!$B$14)</f>
        <v>Jours Ouvrés</v>
      </c>
      <c r="I670" s="28" t="str">
        <f>IF(ROW(A669)&lt;=COUNTA(Sens1!A:A)-6,INFOS!$H$2&amp;" vers "&amp;INFOS!$I$2,INFOS!$H$3&amp;" vers "&amp;INFOS!$I$3)</f>
        <v>Rue G. Eiffel vers A10</v>
      </c>
    </row>
    <row r="671" spans="1:9" x14ac:dyDescent="0.25">
      <c r="A671" s="5">
        <v>41848.764270833337</v>
      </c>
      <c r="B671" s="28">
        <v>443</v>
      </c>
      <c r="C671" s="28" t="str">
        <f t="shared" si="40"/>
        <v>Lundi</v>
      </c>
      <c r="D671" s="28" t="str">
        <f t="shared" si="41"/>
        <v>28/07</v>
      </c>
      <c r="E671" s="29">
        <f t="shared" si="42"/>
        <v>0.76427083333692281</v>
      </c>
      <c r="F671" s="30">
        <f t="shared" si="43"/>
        <v>5.1273148148148146E-3</v>
      </c>
      <c r="G671" s="31">
        <f>IF(OR(FLOOR(HOUR(E671)*60+MINUTE(E671),INFOS!$B$2)/60&lt;INFOS!$B$5,AND(INFOS!$C$5&gt;0,FLOOR(HOUR(E671)*60+MINUTE(E671),INFOS!$B$2)/60&gt;=INFOS!$C$5)),"",TIME(,FLOOR(HOUR(E671)*60+MINUTE(E671),INFOS!$B$2),))</f>
        <v>0.75</v>
      </c>
      <c r="H671" s="31" t="str">
        <f>IF(ISNA(MATCH(INT(A671),Calcul!$I$3:$I$15,0)),INDEX(INFOS!$B$7:$B$14,WEEKDAY(A671,2)),INFOS!$B$14)</f>
        <v>Jours Ouvrés</v>
      </c>
      <c r="I671" s="28" t="str">
        <f>IF(ROW(A670)&lt;=COUNTA(Sens1!A:A)-6,INFOS!$H$2&amp;" vers "&amp;INFOS!$I$2,INFOS!$H$3&amp;" vers "&amp;INFOS!$I$3)</f>
        <v>Rue G. Eiffel vers A10</v>
      </c>
    </row>
    <row r="672" spans="1:9" x14ac:dyDescent="0.25">
      <c r="A672" s="5">
        <v>41848.767824074072</v>
      </c>
      <c r="B672" s="28">
        <v>387</v>
      </c>
      <c r="C672" s="28" t="str">
        <f t="shared" si="40"/>
        <v>Lundi</v>
      </c>
      <c r="D672" s="28" t="str">
        <f t="shared" si="41"/>
        <v>28/07</v>
      </c>
      <c r="E672" s="29">
        <f t="shared" si="42"/>
        <v>0.76782407407154096</v>
      </c>
      <c r="F672" s="30">
        <f t="shared" si="43"/>
        <v>4.4791666666666669E-3</v>
      </c>
      <c r="G672" s="31">
        <f>IF(OR(FLOOR(HOUR(E672)*60+MINUTE(E672),INFOS!$B$2)/60&lt;INFOS!$B$5,AND(INFOS!$C$5&gt;0,FLOOR(HOUR(E672)*60+MINUTE(E672),INFOS!$B$2)/60&gt;=INFOS!$C$5)),"",TIME(,FLOOR(HOUR(E672)*60+MINUTE(E672),INFOS!$B$2),))</f>
        <v>0.75</v>
      </c>
      <c r="H672" s="31" t="str">
        <f>IF(ISNA(MATCH(INT(A672),Calcul!$I$3:$I$15,0)),INDEX(INFOS!$B$7:$B$14,WEEKDAY(A672,2)),INFOS!$B$14)</f>
        <v>Jours Ouvrés</v>
      </c>
      <c r="I672" s="28" t="str">
        <f>IF(ROW(A671)&lt;=COUNTA(Sens1!A:A)-6,INFOS!$H$2&amp;" vers "&amp;INFOS!$I$2,INFOS!$H$3&amp;" vers "&amp;INFOS!$I$3)</f>
        <v>Rue G. Eiffel vers A10</v>
      </c>
    </row>
    <row r="673" spans="1:9" x14ac:dyDescent="0.25">
      <c r="A673" s="5">
        <v>41848.771423611113</v>
      </c>
      <c r="B673" s="28">
        <v>445</v>
      </c>
      <c r="C673" s="28" t="str">
        <f t="shared" si="40"/>
        <v>Lundi</v>
      </c>
      <c r="D673" s="28" t="str">
        <f t="shared" si="41"/>
        <v>28/07</v>
      </c>
      <c r="E673" s="29">
        <f t="shared" si="42"/>
        <v>0.77142361111327773</v>
      </c>
      <c r="F673" s="30">
        <f t="shared" si="43"/>
        <v>5.1504629629629635E-3</v>
      </c>
      <c r="G673" s="31">
        <f>IF(OR(FLOOR(HOUR(E673)*60+MINUTE(E673),INFOS!$B$2)/60&lt;INFOS!$B$5,AND(INFOS!$C$5&gt;0,FLOOR(HOUR(E673)*60+MINUTE(E673),INFOS!$B$2)/60&gt;=INFOS!$C$5)),"",TIME(,FLOOR(HOUR(E673)*60+MINUTE(E673),INFOS!$B$2),))</f>
        <v>0.75</v>
      </c>
      <c r="H673" s="31" t="str">
        <f>IF(ISNA(MATCH(INT(A673),Calcul!$I$3:$I$15,0)),INDEX(INFOS!$B$7:$B$14,WEEKDAY(A673,2)),INFOS!$B$14)</f>
        <v>Jours Ouvrés</v>
      </c>
      <c r="I673" s="28" t="str">
        <f>IF(ROW(A672)&lt;=COUNTA(Sens1!A:A)-6,INFOS!$H$2&amp;" vers "&amp;INFOS!$I$2,INFOS!$H$3&amp;" vers "&amp;INFOS!$I$3)</f>
        <v>Rue G. Eiffel vers A10</v>
      </c>
    </row>
    <row r="674" spans="1:9" x14ac:dyDescent="0.25">
      <c r="A674" s="5">
        <v>41848.775300925925</v>
      </c>
      <c r="B674" s="28">
        <v>449</v>
      </c>
      <c r="C674" s="28" t="str">
        <f t="shared" si="40"/>
        <v>Lundi</v>
      </c>
      <c r="D674" s="28" t="str">
        <f t="shared" si="41"/>
        <v>28/07</v>
      </c>
      <c r="E674" s="29">
        <f t="shared" si="42"/>
        <v>0.77530092592496658</v>
      </c>
      <c r="F674" s="30">
        <f t="shared" si="43"/>
        <v>5.1967592592592595E-3</v>
      </c>
      <c r="G674" s="31">
        <f>IF(OR(FLOOR(HOUR(E674)*60+MINUTE(E674),INFOS!$B$2)/60&lt;INFOS!$B$5,AND(INFOS!$C$5&gt;0,FLOOR(HOUR(E674)*60+MINUTE(E674),INFOS!$B$2)/60&gt;=INFOS!$C$5)),"",TIME(,FLOOR(HOUR(E674)*60+MINUTE(E674),INFOS!$B$2),))</f>
        <v>0.75</v>
      </c>
      <c r="H674" s="31" t="str">
        <f>IF(ISNA(MATCH(INT(A674),Calcul!$I$3:$I$15,0)),INDEX(INFOS!$B$7:$B$14,WEEKDAY(A674,2)),INFOS!$B$14)</f>
        <v>Jours Ouvrés</v>
      </c>
      <c r="I674" s="28" t="str">
        <f>IF(ROW(A673)&lt;=COUNTA(Sens1!A:A)-6,INFOS!$H$2&amp;" vers "&amp;INFOS!$I$2,INFOS!$H$3&amp;" vers "&amp;INFOS!$I$3)</f>
        <v>Rue G. Eiffel vers A10</v>
      </c>
    </row>
    <row r="675" spans="1:9" x14ac:dyDescent="0.25">
      <c r="A675" s="5">
        <v>41848.778854166667</v>
      </c>
      <c r="B675" s="28">
        <v>396</v>
      </c>
      <c r="C675" s="28" t="str">
        <f t="shared" si="40"/>
        <v>Lundi</v>
      </c>
      <c r="D675" s="28" t="str">
        <f t="shared" si="41"/>
        <v>28/07</v>
      </c>
      <c r="E675" s="29">
        <f t="shared" si="42"/>
        <v>0.77885416666686069</v>
      </c>
      <c r="F675" s="30">
        <f t="shared" si="43"/>
        <v>4.5833333333333334E-3</v>
      </c>
      <c r="G675" s="31">
        <f>IF(OR(FLOOR(HOUR(E675)*60+MINUTE(E675),INFOS!$B$2)/60&lt;INFOS!$B$5,AND(INFOS!$C$5&gt;0,FLOOR(HOUR(E675)*60+MINUTE(E675),INFOS!$B$2)/60&gt;=INFOS!$C$5)),"",TIME(,FLOOR(HOUR(E675)*60+MINUTE(E675),INFOS!$B$2),))</f>
        <v>0.75</v>
      </c>
      <c r="H675" s="31" t="str">
        <f>IF(ISNA(MATCH(INT(A675),Calcul!$I$3:$I$15,0)),INDEX(INFOS!$B$7:$B$14,WEEKDAY(A675,2)),INFOS!$B$14)</f>
        <v>Jours Ouvrés</v>
      </c>
      <c r="I675" s="28" t="str">
        <f>IF(ROW(A674)&lt;=COUNTA(Sens1!A:A)-6,INFOS!$H$2&amp;" vers "&amp;INFOS!$I$2,INFOS!$H$3&amp;" vers "&amp;INFOS!$I$3)</f>
        <v>Rue G. Eiffel vers A10</v>
      </c>
    </row>
    <row r="676" spans="1:9" x14ac:dyDescent="0.25">
      <c r="A676" s="5">
        <v>41848.782476851855</v>
      </c>
      <c r="B676" s="28">
        <v>384</v>
      </c>
      <c r="C676" s="28" t="str">
        <f t="shared" si="40"/>
        <v>Lundi</v>
      </c>
      <c r="D676" s="28" t="str">
        <f t="shared" si="41"/>
        <v>28/07</v>
      </c>
      <c r="E676" s="29">
        <f t="shared" si="42"/>
        <v>0.78247685185488081</v>
      </c>
      <c r="F676" s="30">
        <f t="shared" si="43"/>
        <v>4.4444444444444444E-3</v>
      </c>
      <c r="G676" s="31">
        <f>IF(OR(FLOOR(HOUR(E676)*60+MINUTE(E676),INFOS!$B$2)/60&lt;INFOS!$B$5,AND(INFOS!$C$5&gt;0,FLOOR(HOUR(E676)*60+MINUTE(E676),INFOS!$B$2)/60&gt;=INFOS!$C$5)),"",TIME(,FLOOR(HOUR(E676)*60+MINUTE(E676),INFOS!$B$2),))</f>
        <v>0.75</v>
      </c>
      <c r="H676" s="31" t="str">
        <f>IF(ISNA(MATCH(INT(A676),Calcul!$I$3:$I$15,0)),INDEX(INFOS!$B$7:$B$14,WEEKDAY(A676,2)),INFOS!$B$14)</f>
        <v>Jours Ouvrés</v>
      </c>
      <c r="I676" s="28" t="str">
        <f>IF(ROW(A675)&lt;=COUNTA(Sens1!A:A)-6,INFOS!$H$2&amp;" vers "&amp;INFOS!$I$2,INFOS!$H$3&amp;" vers "&amp;INFOS!$I$3)</f>
        <v>Rue G. Eiffel vers A10</v>
      </c>
    </row>
    <row r="677" spans="1:9" x14ac:dyDescent="0.25">
      <c r="A677" s="5">
        <v>41848.786261574074</v>
      </c>
      <c r="B677" s="28">
        <v>392</v>
      </c>
      <c r="C677" s="28" t="str">
        <f t="shared" si="40"/>
        <v>Lundi</v>
      </c>
      <c r="D677" s="28" t="str">
        <f t="shared" si="41"/>
        <v>28/07</v>
      </c>
      <c r="E677" s="29">
        <f t="shared" si="42"/>
        <v>0.78626157407416031</v>
      </c>
      <c r="F677" s="30">
        <f t="shared" si="43"/>
        <v>4.5370370370370365E-3</v>
      </c>
      <c r="G677" s="31">
        <f>IF(OR(FLOOR(HOUR(E677)*60+MINUTE(E677),INFOS!$B$2)/60&lt;INFOS!$B$5,AND(INFOS!$C$5&gt;0,FLOOR(HOUR(E677)*60+MINUTE(E677),INFOS!$B$2)/60&gt;=INFOS!$C$5)),"",TIME(,FLOOR(HOUR(E677)*60+MINUTE(E677),INFOS!$B$2),))</f>
        <v>0.75</v>
      </c>
      <c r="H677" s="31" t="str">
        <f>IF(ISNA(MATCH(INT(A677),Calcul!$I$3:$I$15,0)),INDEX(INFOS!$B$7:$B$14,WEEKDAY(A677,2)),INFOS!$B$14)</f>
        <v>Jours Ouvrés</v>
      </c>
      <c r="I677" s="28" t="str">
        <f>IF(ROW(A676)&lt;=COUNTA(Sens1!A:A)-6,INFOS!$H$2&amp;" vers "&amp;INFOS!$I$2,INFOS!$H$3&amp;" vers "&amp;INFOS!$I$3)</f>
        <v>Rue G. Eiffel vers A10</v>
      </c>
    </row>
    <row r="678" spans="1:9" x14ac:dyDescent="0.25">
      <c r="A678" s="5">
        <v>41848.789895833332</v>
      </c>
      <c r="B678" s="28">
        <v>376</v>
      </c>
      <c r="C678" s="28" t="str">
        <f t="shared" si="40"/>
        <v>Lundi</v>
      </c>
      <c r="D678" s="28" t="str">
        <f t="shared" si="41"/>
        <v>28/07</v>
      </c>
      <c r="E678" s="29">
        <f t="shared" si="42"/>
        <v>0.78989583333168412</v>
      </c>
      <c r="F678" s="30">
        <f t="shared" si="43"/>
        <v>4.3518518518518515E-3</v>
      </c>
      <c r="G678" s="31">
        <f>IF(OR(FLOOR(HOUR(E678)*60+MINUTE(E678),INFOS!$B$2)/60&lt;INFOS!$B$5,AND(INFOS!$C$5&gt;0,FLOOR(HOUR(E678)*60+MINUTE(E678),INFOS!$B$2)/60&gt;=INFOS!$C$5)),"",TIME(,FLOOR(HOUR(E678)*60+MINUTE(E678),INFOS!$B$2),))</f>
        <v>0.75</v>
      </c>
      <c r="H678" s="31" t="str">
        <f>IF(ISNA(MATCH(INT(A678),Calcul!$I$3:$I$15,0)),INDEX(INFOS!$B$7:$B$14,WEEKDAY(A678,2)),INFOS!$B$14)</f>
        <v>Jours Ouvrés</v>
      </c>
      <c r="I678" s="28" t="str">
        <f>IF(ROW(A677)&lt;=COUNTA(Sens1!A:A)-6,INFOS!$H$2&amp;" vers "&amp;INFOS!$I$2,INFOS!$H$3&amp;" vers "&amp;INFOS!$I$3)</f>
        <v>Rue G. Eiffel vers A10</v>
      </c>
    </row>
    <row r="679" spans="1:9" x14ac:dyDescent="0.25">
      <c r="A679" s="5">
        <v>41848.79351851852</v>
      </c>
      <c r="B679" s="28">
        <v>407</v>
      </c>
      <c r="C679" s="28" t="str">
        <f t="shared" si="40"/>
        <v>Lundi</v>
      </c>
      <c r="D679" s="28" t="str">
        <f t="shared" si="41"/>
        <v>28/07</v>
      </c>
      <c r="E679" s="29">
        <f t="shared" si="42"/>
        <v>0.79351851851970423</v>
      </c>
      <c r="F679" s="30">
        <f t="shared" si="43"/>
        <v>4.7106481481481478E-3</v>
      </c>
      <c r="G679" s="31">
        <f>IF(OR(FLOOR(HOUR(E679)*60+MINUTE(E679),INFOS!$B$2)/60&lt;INFOS!$B$5,AND(INFOS!$C$5&gt;0,FLOOR(HOUR(E679)*60+MINUTE(E679),INFOS!$B$2)/60&gt;=INFOS!$C$5)),"",TIME(,FLOOR(HOUR(E679)*60+MINUTE(E679),INFOS!$B$2),))</f>
        <v>0.75</v>
      </c>
      <c r="H679" s="31" t="str">
        <f>IF(ISNA(MATCH(INT(A679),Calcul!$I$3:$I$15,0)),INDEX(INFOS!$B$7:$B$14,WEEKDAY(A679,2)),INFOS!$B$14)</f>
        <v>Jours Ouvrés</v>
      </c>
      <c r="I679" s="28" t="str">
        <f>IF(ROW(A678)&lt;=COUNTA(Sens1!A:A)-6,INFOS!$H$2&amp;" vers "&amp;INFOS!$I$2,INFOS!$H$3&amp;" vers "&amp;INFOS!$I$3)</f>
        <v>Rue G. Eiffel vers A10</v>
      </c>
    </row>
    <row r="680" spans="1:9" x14ac:dyDescent="0.25">
      <c r="A680" s="5">
        <v>41848.797152777777</v>
      </c>
      <c r="B680" s="28">
        <v>401</v>
      </c>
      <c r="C680" s="28" t="str">
        <f t="shared" si="40"/>
        <v>Lundi</v>
      </c>
      <c r="D680" s="28" t="str">
        <f t="shared" si="41"/>
        <v>28/07</v>
      </c>
      <c r="E680" s="29">
        <f t="shared" si="42"/>
        <v>0.79715277777722804</v>
      </c>
      <c r="F680" s="30">
        <f t="shared" si="43"/>
        <v>4.6412037037037038E-3</v>
      </c>
      <c r="G680" s="31">
        <f>IF(OR(FLOOR(HOUR(E680)*60+MINUTE(E680),INFOS!$B$2)/60&lt;INFOS!$B$5,AND(INFOS!$C$5&gt;0,FLOOR(HOUR(E680)*60+MINUTE(E680),INFOS!$B$2)/60&gt;=INFOS!$C$5)),"",TIME(,FLOOR(HOUR(E680)*60+MINUTE(E680),INFOS!$B$2),))</f>
        <v>0.75</v>
      </c>
      <c r="H680" s="31" t="str">
        <f>IF(ISNA(MATCH(INT(A680),Calcul!$I$3:$I$15,0)),INDEX(INFOS!$B$7:$B$14,WEEKDAY(A680,2)),INFOS!$B$14)</f>
        <v>Jours Ouvrés</v>
      </c>
      <c r="I680" s="28" t="str">
        <f>IF(ROW(A679)&lt;=COUNTA(Sens1!A:A)-6,INFOS!$H$2&amp;" vers "&amp;INFOS!$I$2,INFOS!$H$3&amp;" vers "&amp;INFOS!$I$3)</f>
        <v>Rue G. Eiffel vers A10</v>
      </c>
    </row>
    <row r="681" spans="1:9" x14ac:dyDescent="0.25">
      <c r="A681" s="5">
        <v>41848.800694444442</v>
      </c>
      <c r="B681" s="28">
        <v>384</v>
      </c>
      <c r="C681" s="28" t="str">
        <f t="shared" si="40"/>
        <v>Lundi</v>
      </c>
      <c r="D681" s="28" t="str">
        <f t="shared" si="41"/>
        <v>28/07</v>
      </c>
      <c r="E681" s="29">
        <f t="shared" si="42"/>
        <v>0.8006944444423425</v>
      </c>
      <c r="F681" s="30">
        <f t="shared" si="43"/>
        <v>4.4444444444444444E-3</v>
      </c>
      <c r="G681" s="31">
        <f>IF(OR(FLOOR(HOUR(E681)*60+MINUTE(E681),INFOS!$B$2)/60&lt;INFOS!$B$5,AND(INFOS!$C$5&gt;0,FLOOR(HOUR(E681)*60+MINUTE(E681),INFOS!$B$2)/60&gt;=INFOS!$C$5)),"",TIME(,FLOOR(HOUR(E681)*60+MINUTE(E681),INFOS!$B$2),))</f>
        <v>0.75</v>
      </c>
      <c r="H681" s="31" t="str">
        <f>IF(ISNA(MATCH(INT(A681),Calcul!$I$3:$I$15,0)),INDEX(INFOS!$B$7:$B$14,WEEKDAY(A681,2)),INFOS!$B$14)</f>
        <v>Jours Ouvrés</v>
      </c>
      <c r="I681" s="28" t="str">
        <f>IF(ROW(A680)&lt;=COUNTA(Sens1!A:A)-6,INFOS!$H$2&amp;" vers "&amp;INFOS!$I$2,INFOS!$H$3&amp;" vers "&amp;INFOS!$I$3)</f>
        <v>Rue G. Eiffel vers A10</v>
      </c>
    </row>
    <row r="682" spans="1:9" x14ac:dyDescent="0.25">
      <c r="A682" s="5">
        <v>41848.804375</v>
      </c>
      <c r="B682" s="28">
        <v>330</v>
      </c>
      <c r="C682" s="28" t="str">
        <f t="shared" si="40"/>
        <v>Lundi</v>
      </c>
      <c r="D682" s="28" t="str">
        <f t="shared" si="41"/>
        <v>28/07</v>
      </c>
      <c r="E682" s="29">
        <f t="shared" si="42"/>
        <v>0.80437499999970896</v>
      </c>
      <c r="F682" s="30">
        <f t="shared" si="43"/>
        <v>3.8194444444444443E-3</v>
      </c>
      <c r="G682" s="31">
        <f>IF(OR(FLOOR(HOUR(E682)*60+MINUTE(E682),INFOS!$B$2)/60&lt;INFOS!$B$5,AND(INFOS!$C$5&gt;0,FLOOR(HOUR(E682)*60+MINUTE(E682),INFOS!$B$2)/60&gt;=INFOS!$C$5)),"",TIME(,FLOOR(HOUR(E682)*60+MINUTE(E682),INFOS!$B$2),))</f>
        <v>0.75</v>
      </c>
      <c r="H682" s="31" t="str">
        <f>IF(ISNA(MATCH(INT(A682),Calcul!$I$3:$I$15,0)),INDEX(INFOS!$B$7:$B$14,WEEKDAY(A682,2)),INFOS!$B$14)</f>
        <v>Jours Ouvrés</v>
      </c>
      <c r="I682" s="28" t="str">
        <f>IF(ROW(A681)&lt;=COUNTA(Sens1!A:A)-6,INFOS!$H$2&amp;" vers "&amp;INFOS!$I$2,INFOS!$H$3&amp;" vers "&amp;INFOS!$I$3)</f>
        <v>Rue G. Eiffel vers A10</v>
      </c>
    </row>
    <row r="683" spans="1:9" x14ac:dyDescent="0.25">
      <c r="A683" s="5">
        <v>41848.807974537034</v>
      </c>
      <c r="B683" s="28">
        <v>315</v>
      </c>
      <c r="C683" s="28" t="str">
        <f t="shared" si="40"/>
        <v>Lundi</v>
      </c>
      <c r="D683" s="28" t="str">
        <f t="shared" si="41"/>
        <v>28/07</v>
      </c>
      <c r="E683" s="29">
        <f t="shared" si="42"/>
        <v>0.80797453703416977</v>
      </c>
      <c r="F683" s="30">
        <f t="shared" si="43"/>
        <v>3.645833333333333E-3</v>
      </c>
      <c r="G683" s="31">
        <f>IF(OR(FLOOR(HOUR(E683)*60+MINUTE(E683),INFOS!$B$2)/60&lt;INFOS!$B$5,AND(INFOS!$C$5&gt;0,FLOOR(HOUR(E683)*60+MINUTE(E683),INFOS!$B$2)/60&gt;=INFOS!$C$5)),"",TIME(,FLOOR(HOUR(E683)*60+MINUTE(E683),INFOS!$B$2),))</f>
        <v>0.75</v>
      </c>
      <c r="H683" s="31" t="str">
        <f>IF(ISNA(MATCH(INT(A683),Calcul!$I$3:$I$15,0)),INDEX(INFOS!$B$7:$B$14,WEEKDAY(A683,2)),INFOS!$B$14)</f>
        <v>Jours Ouvrés</v>
      </c>
      <c r="I683" s="28" t="str">
        <f>IF(ROW(A682)&lt;=COUNTA(Sens1!A:A)-6,INFOS!$H$2&amp;" vers "&amp;INFOS!$I$2,INFOS!$H$3&amp;" vers "&amp;INFOS!$I$3)</f>
        <v>Rue G. Eiffel vers A10</v>
      </c>
    </row>
    <row r="684" spans="1:9" x14ac:dyDescent="0.25">
      <c r="A684" s="5">
        <v>41848.811701388891</v>
      </c>
      <c r="B684" s="28">
        <v>321</v>
      </c>
      <c r="C684" s="28" t="str">
        <f t="shared" si="40"/>
        <v>Lundi</v>
      </c>
      <c r="D684" s="28" t="str">
        <f t="shared" si="41"/>
        <v>28/07</v>
      </c>
      <c r="E684" s="29">
        <f t="shared" si="42"/>
        <v>0.81170138889137888</v>
      </c>
      <c r="F684" s="30">
        <f t="shared" si="43"/>
        <v>3.7152777777777774E-3</v>
      </c>
      <c r="G684" s="31">
        <f>IF(OR(FLOOR(HOUR(E684)*60+MINUTE(E684),INFOS!$B$2)/60&lt;INFOS!$B$5,AND(INFOS!$C$5&gt;0,FLOOR(HOUR(E684)*60+MINUTE(E684),INFOS!$B$2)/60&gt;=INFOS!$C$5)),"",TIME(,FLOOR(HOUR(E684)*60+MINUTE(E684),INFOS!$B$2),))</f>
        <v>0.75</v>
      </c>
      <c r="H684" s="31" t="str">
        <f>IF(ISNA(MATCH(INT(A684),Calcul!$I$3:$I$15,0)),INDEX(INFOS!$B$7:$B$14,WEEKDAY(A684,2)),INFOS!$B$14)</f>
        <v>Jours Ouvrés</v>
      </c>
      <c r="I684" s="28" t="str">
        <f>IF(ROW(A683)&lt;=COUNTA(Sens1!A:A)-6,INFOS!$H$2&amp;" vers "&amp;INFOS!$I$2,INFOS!$H$3&amp;" vers "&amp;INFOS!$I$3)</f>
        <v>Rue G. Eiffel vers A10</v>
      </c>
    </row>
    <row r="685" spans="1:9" x14ac:dyDescent="0.25">
      <c r="A685" s="5">
        <v>41848.815439814818</v>
      </c>
      <c r="B685" s="28">
        <v>355</v>
      </c>
      <c r="C685" s="28" t="str">
        <f t="shared" si="40"/>
        <v>Lundi</v>
      </c>
      <c r="D685" s="28" t="str">
        <f t="shared" si="41"/>
        <v>28/07</v>
      </c>
      <c r="E685" s="29">
        <f t="shared" si="42"/>
        <v>0.81543981481809169</v>
      </c>
      <c r="F685" s="30">
        <f t="shared" si="43"/>
        <v>4.108796296296297E-3</v>
      </c>
      <c r="G685" s="31">
        <f>IF(OR(FLOOR(HOUR(E685)*60+MINUTE(E685),INFOS!$B$2)/60&lt;INFOS!$B$5,AND(INFOS!$C$5&gt;0,FLOOR(HOUR(E685)*60+MINUTE(E685),INFOS!$B$2)/60&gt;=INFOS!$C$5)),"",TIME(,FLOOR(HOUR(E685)*60+MINUTE(E685),INFOS!$B$2),))</f>
        <v>0.75</v>
      </c>
      <c r="H685" s="31" t="str">
        <f>IF(ISNA(MATCH(INT(A685),Calcul!$I$3:$I$15,0)),INDEX(INFOS!$B$7:$B$14,WEEKDAY(A685,2)),INFOS!$B$14)</f>
        <v>Jours Ouvrés</v>
      </c>
      <c r="I685" s="28" t="str">
        <f>IF(ROW(A684)&lt;=COUNTA(Sens1!A:A)-6,INFOS!$H$2&amp;" vers "&amp;INFOS!$I$2,INFOS!$H$3&amp;" vers "&amp;INFOS!$I$3)</f>
        <v>Rue G. Eiffel vers A10</v>
      </c>
    </row>
    <row r="686" spans="1:9" x14ac:dyDescent="0.25">
      <c r="A686" s="5">
        <v>41848.819016203706</v>
      </c>
      <c r="B686" s="28">
        <v>366</v>
      </c>
      <c r="C686" s="28" t="str">
        <f t="shared" si="40"/>
        <v>Lundi</v>
      </c>
      <c r="D686" s="28" t="str">
        <f t="shared" si="41"/>
        <v>28/07</v>
      </c>
      <c r="E686" s="29">
        <f t="shared" si="42"/>
        <v>0.81901620370626915</v>
      </c>
      <c r="F686" s="30">
        <f t="shared" si="43"/>
        <v>4.2361111111111106E-3</v>
      </c>
      <c r="G686" s="31">
        <f>IF(OR(FLOOR(HOUR(E686)*60+MINUTE(E686),INFOS!$B$2)/60&lt;INFOS!$B$5,AND(INFOS!$C$5&gt;0,FLOOR(HOUR(E686)*60+MINUTE(E686),INFOS!$B$2)/60&gt;=INFOS!$C$5)),"",TIME(,FLOOR(HOUR(E686)*60+MINUTE(E686),INFOS!$B$2),))</f>
        <v>0.75</v>
      </c>
      <c r="H686" s="31" t="str">
        <f>IF(ISNA(MATCH(INT(A686),Calcul!$I$3:$I$15,0)),INDEX(INFOS!$B$7:$B$14,WEEKDAY(A686,2)),INFOS!$B$14)</f>
        <v>Jours Ouvrés</v>
      </c>
      <c r="I686" s="28" t="str">
        <f>IF(ROW(A685)&lt;=COUNTA(Sens1!A:A)-6,INFOS!$H$2&amp;" vers "&amp;INFOS!$I$2,INFOS!$H$3&amp;" vers "&amp;INFOS!$I$3)</f>
        <v>Rue G. Eiffel vers A10</v>
      </c>
    </row>
    <row r="687" spans="1:9" x14ac:dyDescent="0.25">
      <c r="A687" s="5">
        <v>41848.822534722225</v>
      </c>
      <c r="B687" s="28">
        <v>462</v>
      </c>
      <c r="C687" s="28" t="str">
        <f t="shared" si="40"/>
        <v>Lundi</v>
      </c>
      <c r="D687" s="28" t="str">
        <f t="shared" si="41"/>
        <v>28/07</v>
      </c>
      <c r="E687" s="29">
        <f t="shared" si="42"/>
        <v>0.82253472222510027</v>
      </c>
      <c r="F687" s="30">
        <f t="shared" si="43"/>
        <v>5.347222222222222E-3</v>
      </c>
      <c r="G687" s="31">
        <f>IF(OR(FLOOR(HOUR(E687)*60+MINUTE(E687),INFOS!$B$2)/60&lt;INFOS!$B$5,AND(INFOS!$C$5&gt;0,FLOOR(HOUR(E687)*60+MINUTE(E687),INFOS!$B$2)/60&gt;=INFOS!$C$5)),"",TIME(,FLOOR(HOUR(E687)*60+MINUTE(E687),INFOS!$B$2),))</f>
        <v>0.75</v>
      </c>
      <c r="H687" s="31" t="str">
        <f>IF(ISNA(MATCH(INT(A687),Calcul!$I$3:$I$15,0)),INDEX(INFOS!$B$7:$B$14,WEEKDAY(A687,2)),INFOS!$B$14)</f>
        <v>Jours Ouvrés</v>
      </c>
      <c r="I687" s="28" t="str">
        <f>IF(ROW(A686)&lt;=COUNTA(Sens1!A:A)-6,INFOS!$H$2&amp;" vers "&amp;INFOS!$I$2,INFOS!$H$3&amp;" vers "&amp;INFOS!$I$3)</f>
        <v>Rue G. Eiffel vers A10</v>
      </c>
    </row>
    <row r="688" spans="1:9" x14ac:dyDescent="0.25">
      <c r="A688" s="5">
        <v>41848.826064814813</v>
      </c>
      <c r="B688" s="28">
        <v>472</v>
      </c>
      <c r="C688" s="28" t="str">
        <f t="shared" si="40"/>
        <v>Lundi</v>
      </c>
      <c r="D688" s="28" t="str">
        <f t="shared" si="41"/>
        <v>28/07</v>
      </c>
      <c r="E688" s="29">
        <f t="shared" si="42"/>
        <v>0.82606481481343508</v>
      </c>
      <c r="F688" s="30">
        <f t="shared" si="43"/>
        <v>5.462962962962962E-3</v>
      </c>
      <c r="G688" s="31">
        <f>IF(OR(FLOOR(HOUR(E688)*60+MINUTE(E688),INFOS!$B$2)/60&lt;INFOS!$B$5,AND(INFOS!$C$5&gt;0,FLOOR(HOUR(E688)*60+MINUTE(E688),INFOS!$B$2)/60&gt;=INFOS!$C$5)),"",TIME(,FLOOR(HOUR(E688)*60+MINUTE(E688),INFOS!$B$2),))</f>
        <v>0.75</v>
      </c>
      <c r="H688" s="31" t="str">
        <f>IF(ISNA(MATCH(INT(A688),Calcul!$I$3:$I$15,0)),INDEX(INFOS!$B$7:$B$14,WEEKDAY(A688,2)),INFOS!$B$14)</f>
        <v>Jours Ouvrés</v>
      </c>
      <c r="I688" s="28" t="str">
        <f>IF(ROW(A687)&lt;=COUNTA(Sens1!A:A)-6,INFOS!$H$2&amp;" vers "&amp;INFOS!$I$2,INFOS!$H$3&amp;" vers "&amp;INFOS!$I$3)</f>
        <v>Rue G. Eiffel vers A10</v>
      </c>
    </row>
    <row r="689" spans="1:9" x14ac:dyDescent="0.25">
      <c r="A689" s="5">
        <v>41848.82953703704</v>
      </c>
      <c r="B689" s="28">
        <v>326</v>
      </c>
      <c r="C689" s="28" t="str">
        <f t="shared" si="40"/>
        <v>Lundi</v>
      </c>
      <c r="D689" s="28" t="str">
        <f t="shared" si="41"/>
        <v>28/07</v>
      </c>
      <c r="E689" s="29">
        <f t="shared" si="42"/>
        <v>0.8295370370396995</v>
      </c>
      <c r="F689" s="30">
        <f t="shared" si="43"/>
        <v>3.7731481481481483E-3</v>
      </c>
      <c r="G689" s="31">
        <f>IF(OR(FLOOR(HOUR(E689)*60+MINUTE(E689),INFOS!$B$2)/60&lt;INFOS!$B$5,AND(INFOS!$C$5&gt;0,FLOOR(HOUR(E689)*60+MINUTE(E689),INFOS!$B$2)/60&gt;=INFOS!$C$5)),"",TIME(,FLOOR(HOUR(E689)*60+MINUTE(E689),INFOS!$B$2),))</f>
        <v>0.75</v>
      </c>
      <c r="H689" s="31" t="str">
        <f>IF(ISNA(MATCH(INT(A689),Calcul!$I$3:$I$15,0)),INDEX(INFOS!$B$7:$B$14,WEEKDAY(A689,2)),INFOS!$B$14)</f>
        <v>Jours Ouvrés</v>
      </c>
      <c r="I689" s="28" t="str">
        <f>IF(ROW(A688)&lt;=COUNTA(Sens1!A:A)-6,INFOS!$H$2&amp;" vers "&amp;INFOS!$I$2,INFOS!$H$3&amp;" vers "&amp;INFOS!$I$3)</f>
        <v>Rue G. Eiffel vers A10</v>
      </c>
    </row>
    <row r="690" spans="1:9" x14ac:dyDescent="0.25">
      <c r="A690" s="5">
        <v>41848.833043981482</v>
      </c>
      <c r="B690" s="28">
        <v>293</v>
      </c>
      <c r="C690" s="28" t="str">
        <f t="shared" si="40"/>
        <v>Lundi</v>
      </c>
      <c r="D690" s="28" t="str">
        <f t="shared" si="41"/>
        <v>28/07</v>
      </c>
      <c r="E690" s="29">
        <f t="shared" si="42"/>
        <v>0.83304398148175096</v>
      </c>
      <c r="F690" s="30">
        <f t="shared" si="43"/>
        <v>3.391203703703704E-3</v>
      </c>
      <c r="G690" s="31">
        <f>IF(OR(FLOOR(HOUR(E690)*60+MINUTE(E690),INFOS!$B$2)/60&lt;INFOS!$B$5,AND(INFOS!$C$5&gt;0,FLOOR(HOUR(E690)*60+MINUTE(E690),INFOS!$B$2)/60&gt;=INFOS!$C$5)),"",TIME(,FLOOR(HOUR(E690)*60+MINUTE(E690),INFOS!$B$2),))</f>
        <v>0.75</v>
      </c>
      <c r="H690" s="31" t="str">
        <f>IF(ISNA(MATCH(INT(A690),Calcul!$I$3:$I$15,0)),INDEX(INFOS!$B$7:$B$14,WEEKDAY(A690,2)),INFOS!$B$14)</f>
        <v>Jours Ouvrés</v>
      </c>
      <c r="I690" s="28" t="str">
        <f>IF(ROW(A689)&lt;=COUNTA(Sens1!A:A)-6,INFOS!$H$2&amp;" vers "&amp;INFOS!$I$2,INFOS!$H$3&amp;" vers "&amp;INFOS!$I$3)</f>
        <v>Rue G. Eiffel vers A10</v>
      </c>
    </row>
    <row r="691" spans="1:9" x14ac:dyDescent="0.25">
      <c r="A691" s="5">
        <v>41848.836597222224</v>
      </c>
      <c r="B691" s="28">
        <v>329</v>
      </c>
      <c r="C691" s="28" t="str">
        <f t="shared" si="40"/>
        <v>Lundi</v>
      </c>
      <c r="D691" s="28" t="str">
        <f t="shared" si="41"/>
        <v>28/07</v>
      </c>
      <c r="E691" s="29">
        <f t="shared" si="42"/>
        <v>0.83659722222364508</v>
      </c>
      <c r="F691" s="30">
        <f t="shared" si="43"/>
        <v>3.8078703703703707E-3</v>
      </c>
      <c r="G691" s="31">
        <f>IF(OR(FLOOR(HOUR(E691)*60+MINUTE(E691),INFOS!$B$2)/60&lt;INFOS!$B$5,AND(INFOS!$C$5&gt;0,FLOOR(HOUR(E691)*60+MINUTE(E691),INFOS!$B$2)/60&gt;=INFOS!$C$5)),"",TIME(,FLOOR(HOUR(E691)*60+MINUTE(E691),INFOS!$B$2),))</f>
        <v>0.83333333333333337</v>
      </c>
      <c r="H691" s="31" t="str">
        <f>IF(ISNA(MATCH(INT(A691),Calcul!$I$3:$I$15,0)),INDEX(INFOS!$B$7:$B$14,WEEKDAY(A691,2)),INFOS!$B$14)</f>
        <v>Jours Ouvrés</v>
      </c>
      <c r="I691" s="28" t="str">
        <f>IF(ROW(A690)&lt;=COUNTA(Sens1!A:A)-6,INFOS!$H$2&amp;" vers "&amp;INFOS!$I$2,INFOS!$H$3&amp;" vers "&amp;INFOS!$I$3)</f>
        <v>Rue G. Eiffel vers A10</v>
      </c>
    </row>
    <row r="692" spans="1:9" x14ac:dyDescent="0.25">
      <c r="A692" s="5">
        <v>41848.840127314812</v>
      </c>
      <c r="B692" s="28">
        <v>317</v>
      </c>
      <c r="C692" s="28" t="str">
        <f t="shared" si="40"/>
        <v>Lundi</v>
      </c>
      <c r="D692" s="28" t="str">
        <f t="shared" si="41"/>
        <v>28/07</v>
      </c>
      <c r="E692" s="29">
        <f t="shared" si="42"/>
        <v>0.84012731481197989</v>
      </c>
      <c r="F692" s="30">
        <f t="shared" si="43"/>
        <v>3.6689814814814814E-3</v>
      </c>
      <c r="G692" s="31">
        <f>IF(OR(FLOOR(HOUR(E692)*60+MINUTE(E692),INFOS!$B$2)/60&lt;INFOS!$B$5,AND(INFOS!$C$5&gt;0,FLOOR(HOUR(E692)*60+MINUTE(E692),INFOS!$B$2)/60&gt;=INFOS!$C$5)),"",TIME(,FLOOR(HOUR(E692)*60+MINUTE(E692),INFOS!$B$2),))</f>
        <v>0.83333333333333337</v>
      </c>
      <c r="H692" s="31" t="str">
        <f>IF(ISNA(MATCH(INT(A692),Calcul!$I$3:$I$15,0)),INDEX(INFOS!$B$7:$B$14,WEEKDAY(A692,2)),INFOS!$B$14)</f>
        <v>Jours Ouvrés</v>
      </c>
      <c r="I692" s="28" t="str">
        <f>IF(ROW(A691)&lt;=COUNTA(Sens1!A:A)-6,INFOS!$H$2&amp;" vers "&amp;INFOS!$I$2,INFOS!$H$3&amp;" vers "&amp;INFOS!$I$3)</f>
        <v>Rue G. Eiffel vers A10</v>
      </c>
    </row>
    <row r="693" spans="1:9" x14ac:dyDescent="0.25">
      <c r="A693" s="5">
        <v>41848.843622685185</v>
      </c>
      <c r="B693" s="28">
        <v>309</v>
      </c>
      <c r="C693" s="28" t="str">
        <f t="shared" si="40"/>
        <v>Lundi</v>
      </c>
      <c r="D693" s="28" t="str">
        <f t="shared" si="41"/>
        <v>28/07</v>
      </c>
      <c r="E693" s="29">
        <f t="shared" si="42"/>
        <v>0.84362268518452765</v>
      </c>
      <c r="F693" s="30">
        <f t="shared" si="43"/>
        <v>3.5763888888888894E-3</v>
      </c>
      <c r="G693" s="31">
        <f>IF(OR(FLOOR(HOUR(E693)*60+MINUTE(E693),INFOS!$B$2)/60&lt;INFOS!$B$5,AND(INFOS!$C$5&gt;0,FLOOR(HOUR(E693)*60+MINUTE(E693),INFOS!$B$2)/60&gt;=INFOS!$C$5)),"",TIME(,FLOOR(HOUR(E693)*60+MINUTE(E693),INFOS!$B$2),))</f>
        <v>0.83333333333333337</v>
      </c>
      <c r="H693" s="31" t="str">
        <f>IF(ISNA(MATCH(INT(A693),Calcul!$I$3:$I$15,0)),INDEX(INFOS!$B$7:$B$14,WEEKDAY(A693,2)),INFOS!$B$14)</f>
        <v>Jours Ouvrés</v>
      </c>
      <c r="I693" s="28" t="str">
        <f>IF(ROW(A692)&lt;=COUNTA(Sens1!A:A)-6,INFOS!$H$2&amp;" vers "&amp;INFOS!$I$2,INFOS!$H$3&amp;" vers "&amp;INFOS!$I$3)</f>
        <v>Rue G. Eiffel vers A10</v>
      </c>
    </row>
    <row r="694" spans="1:9" x14ac:dyDescent="0.25">
      <c r="A694" s="5">
        <v>41848.847233796296</v>
      </c>
      <c r="B694" s="28">
        <v>329</v>
      </c>
      <c r="C694" s="28" t="str">
        <f t="shared" si="40"/>
        <v>Lundi</v>
      </c>
      <c r="D694" s="28" t="str">
        <f t="shared" si="41"/>
        <v>28/07</v>
      </c>
      <c r="E694" s="29">
        <f t="shared" si="42"/>
        <v>0.84723379629576812</v>
      </c>
      <c r="F694" s="30">
        <f t="shared" si="43"/>
        <v>3.8078703703703707E-3</v>
      </c>
      <c r="G694" s="31">
        <f>IF(OR(FLOOR(HOUR(E694)*60+MINUTE(E694),INFOS!$B$2)/60&lt;INFOS!$B$5,AND(INFOS!$C$5&gt;0,FLOOR(HOUR(E694)*60+MINUTE(E694),INFOS!$B$2)/60&gt;=INFOS!$C$5)),"",TIME(,FLOOR(HOUR(E694)*60+MINUTE(E694),INFOS!$B$2),))</f>
        <v>0.83333333333333337</v>
      </c>
      <c r="H694" s="31" t="str">
        <f>IF(ISNA(MATCH(INT(A694),Calcul!$I$3:$I$15,0)),INDEX(INFOS!$B$7:$B$14,WEEKDAY(A694,2)),INFOS!$B$14)</f>
        <v>Jours Ouvrés</v>
      </c>
      <c r="I694" s="28" t="str">
        <f>IF(ROW(A693)&lt;=COUNTA(Sens1!A:A)-6,INFOS!$H$2&amp;" vers "&amp;INFOS!$I$2,INFOS!$H$3&amp;" vers "&amp;INFOS!$I$3)</f>
        <v>Rue G. Eiffel vers A10</v>
      </c>
    </row>
    <row r="695" spans="1:9" x14ac:dyDescent="0.25">
      <c r="A695" s="5">
        <v>41848.850729166668</v>
      </c>
      <c r="B695" s="28">
        <v>329</v>
      </c>
      <c r="C695" s="28" t="str">
        <f t="shared" si="40"/>
        <v>Lundi</v>
      </c>
      <c r="D695" s="28" t="str">
        <f t="shared" si="41"/>
        <v>28/07</v>
      </c>
      <c r="E695" s="29">
        <f t="shared" si="42"/>
        <v>0.85072916666831588</v>
      </c>
      <c r="F695" s="30">
        <f t="shared" si="43"/>
        <v>3.8078703703703707E-3</v>
      </c>
      <c r="G695" s="31">
        <f>IF(OR(FLOOR(HOUR(E695)*60+MINUTE(E695),INFOS!$B$2)/60&lt;INFOS!$B$5,AND(INFOS!$C$5&gt;0,FLOOR(HOUR(E695)*60+MINUTE(E695),INFOS!$B$2)/60&gt;=INFOS!$C$5)),"",TIME(,FLOOR(HOUR(E695)*60+MINUTE(E695),INFOS!$B$2),))</f>
        <v>0.83333333333333337</v>
      </c>
      <c r="H695" s="31" t="str">
        <f>IF(ISNA(MATCH(INT(A695),Calcul!$I$3:$I$15,0)),INDEX(INFOS!$B$7:$B$14,WEEKDAY(A695,2)),INFOS!$B$14)</f>
        <v>Jours Ouvrés</v>
      </c>
      <c r="I695" s="28" t="str">
        <f>IF(ROW(A694)&lt;=COUNTA(Sens1!A:A)-6,INFOS!$H$2&amp;" vers "&amp;INFOS!$I$2,INFOS!$H$3&amp;" vers "&amp;INFOS!$I$3)</f>
        <v>Rue G. Eiffel vers A10</v>
      </c>
    </row>
    <row r="696" spans="1:9" x14ac:dyDescent="0.25">
      <c r="A696" s="5">
        <v>41848.854328703703</v>
      </c>
      <c r="B696" s="28">
        <v>325</v>
      </c>
      <c r="C696" s="28" t="str">
        <f t="shared" si="40"/>
        <v>Lundi</v>
      </c>
      <c r="D696" s="28" t="str">
        <f t="shared" si="41"/>
        <v>28/07</v>
      </c>
      <c r="E696" s="29">
        <f t="shared" si="42"/>
        <v>0.85432870370277669</v>
      </c>
      <c r="F696" s="30">
        <f t="shared" si="43"/>
        <v>3.7615740740740739E-3</v>
      </c>
      <c r="G696" s="31">
        <f>IF(OR(FLOOR(HOUR(E696)*60+MINUTE(E696),INFOS!$B$2)/60&lt;INFOS!$B$5,AND(INFOS!$C$5&gt;0,FLOOR(HOUR(E696)*60+MINUTE(E696),INFOS!$B$2)/60&gt;=INFOS!$C$5)),"",TIME(,FLOOR(HOUR(E696)*60+MINUTE(E696),INFOS!$B$2),))</f>
        <v>0.83333333333333337</v>
      </c>
      <c r="H696" s="31" t="str">
        <f>IF(ISNA(MATCH(INT(A696),Calcul!$I$3:$I$15,0)),INDEX(INFOS!$B$7:$B$14,WEEKDAY(A696,2)),INFOS!$B$14)</f>
        <v>Jours Ouvrés</v>
      </c>
      <c r="I696" s="28" t="str">
        <f>IF(ROW(A695)&lt;=COUNTA(Sens1!A:A)-6,INFOS!$H$2&amp;" vers "&amp;INFOS!$I$2,INFOS!$H$3&amp;" vers "&amp;INFOS!$I$3)</f>
        <v>Rue G. Eiffel vers A10</v>
      </c>
    </row>
    <row r="697" spans="1:9" x14ac:dyDescent="0.25">
      <c r="A697" s="5">
        <v>41848.857939814814</v>
      </c>
      <c r="B697" s="28">
        <v>306</v>
      </c>
      <c r="C697" s="28" t="str">
        <f t="shared" si="40"/>
        <v>Lundi</v>
      </c>
      <c r="D697" s="28" t="str">
        <f t="shared" si="41"/>
        <v>28/07</v>
      </c>
      <c r="E697" s="29">
        <f t="shared" si="42"/>
        <v>0.85793981481401715</v>
      </c>
      <c r="F697" s="30">
        <f t="shared" si="43"/>
        <v>3.5416666666666665E-3</v>
      </c>
      <c r="G697" s="31">
        <f>IF(OR(FLOOR(HOUR(E697)*60+MINUTE(E697),INFOS!$B$2)/60&lt;INFOS!$B$5,AND(INFOS!$C$5&gt;0,FLOOR(HOUR(E697)*60+MINUTE(E697),INFOS!$B$2)/60&gt;=INFOS!$C$5)),"",TIME(,FLOOR(HOUR(E697)*60+MINUTE(E697),INFOS!$B$2),))</f>
        <v>0.83333333333333337</v>
      </c>
      <c r="H697" s="31" t="str">
        <f>IF(ISNA(MATCH(INT(A697),Calcul!$I$3:$I$15,0)),INDEX(INFOS!$B$7:$B$14,WEEKDAY(A697,2)),INFOS!$B$14)</f>
        <v>Jours Ouvrés</v>
      </c>
      <c r="I697" s="28" t="str">
        <f>IF(ROW(A696)&lt;=COUNTA(Sens1!A:A)-6,INFOS!$H$2&amp;" vers "&amp;INFOS!$I$2,INFOS!$H$3&amp;" vers "&amp;INFOS!$I$3)</f>
        <v>Rue G. Eiffel vers A10</v>
      </c>
    </row>
    <row r="698" spans="1:9" x14ac:dyDescent="0.25">
      <c r="A698" s="5">
        <v>41848.861481481479</v>
      </c>
      <c r="B698" s="28">
        <v>306</v>
      </c>
      <c r="C698" s="28" t="str">
        <f t="shared" si="40"/>
        <v>Lundi</v>
      </c>
      <c r="D698" s="28" t="str">
        <f t="shared" si="41"/>
        <v>28/07</v>
      </c>
      <c r="E698" s="29">
        <f t="shared" si="42"/>
        <v>0.86148148147913162</v>
      </c>
      <c r="F698" s="30">
        <f t="shared" si="43"/>
        <v>3.5416666666666665E-3</v>
      </c>
      <c r="G698" s="31">
        <f>IF(OR(FLOOR(HOUR(E698)*60+MINUTE(E698),INFOS!$B$2)/60&lt;INFOS!$B$5,AND(INFOS!$C$5&gt;0,FLOOR(HOUR(E698)*60+MINUTE(E698),INFOS!$B$2)/60&gt;=INFOS!$C$5)),"",TIME(,FLOOR(HOUR(E698)*60+MINUTE(E698),INFOS!$B$2),))</f>
        <v>0.83333333333333337</v>
      </c>
      <c r="H698" s="31" t="str">
        <f>IF(ISNA(MATCH(INT(A698),Calcul!$I$3:$I$15,0)),INDEX(INFOS!$B$7:$B$14,WEEKDAY(A698,2)),INFOS!$B$14)</f>
        <v>Jours Ouvrés</v>
      </c>
      <c r="I698" s="28" t="str">
        <f>IF(ROW(A697)&lt;=COUNTA(Sens1!A:A)-6,INFOS!$H$2&amp;" vers "&amp;INFOS!$I$2,INFOS!$H$3&amp;" vers "&amp;INFOS!$I$3)</f>
        <v>Rue G. Eiffel vers A10</v>
      </c>
    </row>
    <row r="699" spans="1:9" x14ac:dyDescent="0.25">
      <c r="A699" s="5">
        <v>41848.865011574075</v>
      </c>
      <c r="B699" s="28">
        <v>302</v>
      </c>
      <c r="C699" s="28" t="str">
        <f t="shared" si="40"/>
        <v>Lundi</v>
      </c>
      <c r="D699" s="28" t="str">
        <f t="shared" si="41"/>
        <v>28/07</v>
      </c>
      <c r="E699" s="29">
        <f t="shared" si="42"/>
        <v>0.86501157407474238</v>
      </c>
      <c r="F699" s="30">
        <f t="shared" si="43"/>
        <v>3.4953703703703705E-3</v>
      </c>
      <c r="G699" s="31">
        <f>IF(OR(FLOOR(HOUR(E699)*60+MINUTE(E699),INFOS!$B$2)/60&lt;INFOS!$B$5,AND(INFOS!$C$5&gt;0,FLOOR(HOUR(E699)*60+MINUTE(E699),INFOS!$B$2)/60&gt;=INFOS!$C$5)),"",TIME(,FLOOR(HOUR(E699)*60+MINUTE(E699),INFOS!$B$2),))</f>
        <v>0.83333333333333337</v>
      </c>
      <c r="H699" s="31" t="str">
        <f>IF(ISNA(MATCH(INT(A699),Calcul!$I$3:$I$15,0)),INDEX(INFOS!$B$7:$B$14,WEEKDAY(A699,2)),INFOS!$B$14)</f>
        <v>Jours Ouvrés</v>
      </c>
      <c r="I699" s="28" t="str">
        <f>IF(ROW(A698)&lt;=COUNTA(Sens1!A:A)-6,INFOS!$H$2&amp;" vers "&amp;INFOS!$I$2,INFOS!$H$3&amp;" vers "&amp;INFOS!$I$3)</f>
        <v>Rue G. Eiffel vers A10</v>
      </c>
    </row>
    <row r="700" spans="1:9" x14ac:dyDescent="0.25">
      <c r="A700" s="5">
        <v>41848.868587962963</v>
      </c>
      <c r="B700" s="28">
        <v>345</v>
      </c>
      <c r="C700" s="28" t="str">
        <f t="shared" si="40"/>
        <v>Lundi</v>
      </c>
      <c r="D700" s="28" t="str">
        <f t="shared" si="41"/>
        <v>28/07</v>
      </c>
      <c r="E700" s="29">
        <f t="shared" si="42"/>
        <v>0.86858796296291985</v>
      </c>
      <c r="F700" s="30">
        <f t="shared" si="43"/>
        <v>3.9930555555555561E-3</v>
      </c>
      <c r="G700" s="31">
        <f>IF(OR(FLOOR(HOUR(E700)*60+MINUTE(E700),INFOS!$B$2)/60&lt;INFOS!$B$5,AND(INFOS!$C$5&gt;0,FLOOR(HOUR(E700)*60+MINUTE(E700),INFOS!$B$2)/60&gt;=INFOS!$C$5)),"",TIME(,FLOOR(HOUR(E700)*60+MINUTE(E700),INFOS!$B$2),))</f>
        <v>0.83333333333333337</v>
      </c>
      <c r="H700" s="31" t="str">
        <f>IF(ISNA(MATCH(INT(A700),Calcul!$I$3:$I$15,0)),INDEX(INFOS!$B$7:$B$14,WEEKDAY(A700,2)),INFOS!$B$14)</f>
        <v>Jours Ouvrés</v>
      </c>
      <c r="I700" s="28" t="str">
        <f>IF(ROW(A699)&lt;=COUNTA(Sens1!A:A)-6,INFOS!$H$2&amp;" vers "&amp;INFOS!$I$2,INFOS!$H$3&amp;" vers "&amp;INFOS!$I$3)</f>
        <v>Rue G. Eiffel vers A10</v>
      </c>
    </row>
    <row r="701" spans="1:9" x14ac:dyDescent="0.25">
      <c r="A701" s="5">
        <v>41848.872129629628</v>
      </c>
      <c r="B701" s="28">
        <v>286</v>
      </c>
      <c r="C701" s="28" t="str">
        <f t="shared" si="40"/>
        <v>Lundi</v>
      </c>
      <c r="D701" s="28" t="str">
        <f t="shared" si="41"/>
        <v>28/07</v>
      </c>
      <c r="E701" s="29">
        <f t="shared" si="42"/>
        <v>0.87212962962803431</v>
      </c>
      <c r="F701" s="30">
        <f t="shared" si="43"/>
        <v>3.3101851851851851E-3</v>
      </c>
      <c r="G701" s="31">
        <f>IF(OR(FLOOR(HOUR(E701)*60+MINUTE(E701),INFOS!$B$2)/60&lt;INFOS!$B$5,AND(INFOS!$C$5&gt;0,FLOOR(HOUR(E701)*60+MINUTE(E701),INFOS!$B$2)/60&gt;=INFOS!$C$5)),"",TIME(,FLOOR(HOUR(E701)*60+MINUTE(E701),INFOS!$B$2),))</f>
        <v>0.83333333333333337</v>
      </c>
      <c r="H701" s="31" t="str">
        <f>IF(ISNA(MATCH(INT(A701),Calcul!$I$3:$I$15,0)),INDEX(INFOS!$B$7:$B$14,WEEKDAY(A701,2)),INFOS!$B$14)</f>
        <v>Jours Ouvrés</v>
      </c>
      <c r="I701" s="28" t="str">
        <f>IF(ROW(A700)&lt;=COUNTA(Sens1!A:A)-6,INFOS!$H$2&amp;" vers "&amp;INFOS!$I$2,INFOS!$H$3&amp;" vers "&amp;INFOS!$I$3)</f>
        <v>Rue G. Eiffel vers A10</v>
      </c>
    </row>
    <row r="702" spans="1:9" x14ac:dyDescent="0.25">
      <c r="A702" s="5">
        <v>41848.87568287037</v>
      </c>
      <c r="B702" s="28">
        <v>319</v>
      </c>
      <c r="C702" s="28" t="str">
        <f t="shared" si="40"/>
        <v>Lundi</v>
      </c>
      <c r="D702" s="28" t="str">
        <f t="shared" si="41"/>
        <v>28/07</v>
      </c>
      <c r="E702" s="29">
        <f t="shared" si="42"/>
        <v>0.87568287036992842</v>
      </c>
      <c r="F702" s="30">
        <f t="shared" si="43"/>
        <v>3.6921296296296298E-3</v>
      </c>
      <c r="G702" s="31">
        <f>IF(OR(FLOOR(HOUR(E702)*60+MINUTE(E702),INFOS!$B$2)/60&lt;INFOS!$B$5,AND(INFOS!$C$5&gt;0,FLOOR(HOUR(E702)*60+MINUTE(E702),INFOS!$B$2)/60&gt;=INFOS!$C$5)),"",TIME(,FLOOR(HOUR(E702)*60+MINUTE(E702),INFOS!$B$2),))</f>
        <v>0.83333333333333337</v>
      </c>
      <c r="H702" s="31" t="str">
        <f>IF(ISNA(MATCH(INT(A702),Calcul!$I$3:$I$15,0)),INDEX(INFOS!$B$7:$B$14,WEEKDAY(A702,2)),INFOS!$B$14)</f>
        <v>Jours Ouvrés</v>
      </c>
      <c r="I702" s="28" t="str">
        <f>IF(ROW(A701)&lt;=COUNTA(Sens1!A:A)-6,INFOS!$H$2&amp;" vers "&amp;INFOS!$I$2,INFOS!$H$3&amp;" vers "&amp;INFOS!$I$3)</f>
        <v>Rue G. Eiffel vers A10</v>
      </c>
    </row>
    <row r="703" spans="1:9" x14ac:dyDescent="0.25">
      <c r="A703" s="5">
        <v>41848.879305555558</v>
      </c>
      <c r="B703" s="28">
        <v>322</v>
      </c>
      <c r="C703" s="28" t="str">
        <f t="shared" si="40"/>
        <v>Lundi</v>
      </c>
      <c r="D703" s="28" t="str">
        <f t="shared" si="41"/>
        <v>28/07</v>
      </c>
      <c r="E703" s="29">
        <f t="shared" si="42"/>
        <v>0.87930555555794854</v>
      </c>
      <c r="F703" s="30">
        <f t="shared" si="43"/>
        <v>3.7268518518518514E-3</v>
      </c>
      <c r="G703" s="31">
        <f>IF(OR(FLOOR(HOUR(E703)*60+MINUTE(E703),INFOS!$B$2)/60&lt;INFOS!$B$5,AND(INFOS!$C$5&gt;0,FLOOR(HOUR(E703)*60+MINUTE(E703),INFOS!$B$2)/60&gt;=INFOS!$C$5)),"",TIME(,FLOOR(HOUR(E703)*60+MINUTE(E703),INFOS!$B$2),))</f>
        <v>0.83333333333333337</v>
      </c>
      <c r="H703" s="31" t="str">
        <f>IF(ISNA(MATCH(INT(A703),Calcul!$I$3:$I$15,0)),INDEX(INFOS!$B$7:$B$14,WEEKDAY(A703,2)),INFOS!$B$14)</f>
        <v>Jours Ouvrés</v>
      </c>
      <c r="I703" s="28" t="str">
        <f>IF(ROW(A702)&lt;=COUNTA(Sens1!A:A)-6,INFOS!$H$2&amp;" vers "&amp;INFOS!$I$2,INFOS!$H$3&amp;" vers "&amp;INFOS!$I$3)</f>
        <v>Rue G. Eiffel vers A10</v>
      </c>
    </row>
    <row r="704" spans="1:9" x14ac:dyDescent="0.25">
      <c r="A704" s="5">
        <v>41848.882881944446</v>
      </c>
      <c r="B704" s="28">
        <v>329</v>
      </c>
      <c r="C704" s="28" t="str">
        <f t="shared" si="40"/>
        <v>Lundi</v>
      </c>
      <c r="D704" s="28" t="str">
        <f t="shared" si="41"/>
        <v>28/07</v>
      </c>
      <c r="E704" s="29">
        <f t="shared" si="42"/>
        <v>0.882881944446126</v>
      </c>
      <c r="F704" s="30">
        <f t="shared" si="43"/>
        <v>3.8078703703703707E-3</v>
      </c>
      <c r="G704" s="31">
        <f>IF(OR(FLOOR(HOUR(E704)*60+MINUTE(E704),INFOS!$B$2)/60&lt;INFOS!$B$5,AND(INFOS!$C$5&gt;0,FLOOR(HOUR(E704)*60+MINUTE(E704),INFOS!$B$2)/60&gt;=INFOS!$C$5)),"",TIME(,FLOOR(HOUR(E704)*60+MINUTE(E704),INFOS!$B$2),))</f>
        <v>0.83333333333333337</v>
      </c>
      <c r="H704" s="31" t="str">
        <f>IF(ISNA(MATCH(INT(A704),Calcul!$I$3:$I$15,0)),INDEX(INFOS!$B$7:$B$14,WEEKDAY(A704,2)),INFOS!$B$14)</f>
        <v>Jours Ouvrés</v>
      </c>
      <c r="I704" s="28" t="str">
        <f>IF(ROW(A703)&lt;=COUNTA(Sens1!A:A)-6,INFOS!$H$2&amp;" vers "&amp;INFOS!$I$2,INFOS!$H$3&amp;" vers "&amp;INFOS!$I$3)</f>
        <v>Rue G. Eiffel vers A10</v>
      </c>
    </row>
    <row r="705" spans="1:9" x14ac:dyDescent="0.25">
      <c r="A705" s="5">
        <v>41848.886516203704</v>
      </c>
      <c r="B705" s="28">
        <v>338</v>
      </c>
      <c r="C705" s="28" t="str">
        <f t="shared" si="40"/>
        <v>Lundi</v>
      </c>
      <c r="D705" s="28" t="str">
        <f t="shared" si="41"/>
        <v>28/07</v>
      </c>
      <c r="E705" s="29">
        <f t="shared" si="42"/>
        <v>0.88651620370364981</v>
      </c>
      <c r="F705" s="30">
        <f t="shared" si="43"/>
        <v>3.9120370370370377E-3</v>
      </c>
      <c r="G705" s="31">
        <f>IF(OR(FLOOR(HOUR(E705)*60+MINUTE(E705),INFOS!$B$2)/60&lt;INFOS!$B$5,AND(INFOS!$C$5&gt;0,FLOOR(HOUR(E705)*60+MINUTE(E705),INFOS!$B$2)/60&gt;=INFOS!$C$5)),"",TIME(,FLOOR(HOUR(E705)*60+MINUTE(E705),INFOS!$B$2),))</f>
        <v>0.83333333333333337</v>
      </c>
      <c r="H705" s="31" t="str">
        <f>IF(ISNA(MATCH(INT(A705),Calcul!$I$3:$I$15,0)),INDEX(INFOS!$B$7:$B$14,WEEKDAY(A705,2)),INFOS!$B$14)</f>
        <v>Jours Ouvrés</v>
      </c>
      <c r="I705" s="28" t="str">
        <f>IF(ROW(A704)&lt;=COUNTA(Sens1!A:A)-6,INFOS!$H$2&amp;" vers "&amp;INFOS!$I$2,INFOS!$H$3&amp;" vers "&amp;INFOS!$I$3)</f>
        <v>Rue G. Eiffel vers A10</v>
      </c>
    </row>
    <row r="706" spans="1:9" x14ac:dyDescent="0.25">
      <c r="A706" s="5">
        <v>41848.889988425923</v>
      </c>
      <c r="B706" s="28">
        <v>346</v>
      </c>
      <c r="C706" s="28" t="str">
        <f t="shared" si="40"/>
        <v>Lundi</v>
      </c>
      <c r="D706" s="28" t="str">
        <f t="shared" si="41"/>
        <v>28/07</v>
      </c>
      <c r="E706" s="29">
        <f t="shared" si="42"/>
        <v>0.88998842592263827</v>
      </c>
      <c r="F706" s="30">
        <f t="shared" si="43"/>
        <v>4.0046296296296297E-3</v>
      </c>
      <c r="G706" s="31">
        <f>IF(OR(FLOOR(HOUR(E706)*60+MINUTE(E706),INFOS!$B$2)/60&lt;INFOS!$B$5,AND(INFOS!$C$5&gt;0,FLOOR(HOUR(E706)*60+MINUTE(E706),INFOS!$B$2)/60&gt;=INFOS!$C$5)),"",TIME(,FLOOR(HOUR(E706)*60+MINUTE(E706),INFOS!$B$2),))</f>
        <v>0.83333333333333337</v>
      </c>
      <c r="H706" s="31" t="str">
        <f>IF(ISNA(MATCH(INT(A706),Calcul!$I$3:$I$15,0)),INDEX(INFOS!$B$7:$B$14,WEEKDAY(A706,2)),INFOS!$B$14)</f>
        <v>Jours Ouvrés</v>
      </c>
      <c r="I706" s="28" t="str">
        <f>IF(ROW(A705)&lt;=COUNTA(Sens1!A:A)-6,INFOS!$H$2&amp;" vers "&amp;INFOS!$I$2,INFOS!$H$3&amp;" vers "&amp;INFOS!$I$3)</f>
        <v>Rue G. Eiffel vers A10</v>
      </c>
    </row>
    <row r="707" spans="1:9" x14ac:dyDescent="0.25">
      <c r="A707" s="5">
        <v>41848.893564814818</v>
      </c>
      <c r="B707" s="28">
        <v>317</v>
      </c>
      <c r="C707" s="28" t="str">
        <f t="shared" ref="C707:C770" si="44">PROPER(TEXT(A707,"jjjj"))</f>
        <v>Lundi</v>
      </c>
      <c r="D707" s="28" t="str">
        <f t="shared" ref="D707:D770" si="45">TEXT(A707,"jj""/""mm")</f>
        <v>28/07</v>
      </c>
      <c r="E707" s="29">
        <f t="shared" ref="E707:E770" si="46">IF(A707="","",A707-INT(A707))</f>
        <v>0.89356481481809169</v>
      </c>
      <c r="F707" s="30">
        <f t="shared" ref="F707:F770" si="47">TIME(,,B707)</f>
        <v>3.6689814814814814E-3</v>
      </c>
      <c r="G707" s="31">
        <f>IF(OR(FLOOR(HOUR(E707)*60+MINUTE(E707),INFOS!$B$2)/60&lt;INFOS!$B$5,AND(INFOS!$C$5&gt;0,FLOOR(HOUR(E707)*60+MINUTE(E707),INFOS!$B$2)/60&gt;=INFOS!$C$5)),"",TIME(,FLOOR(HOUR(E707)*60+MINUTE(E707),INFOS!$B$2),))</f>
        <v>0.83333333333333337</v>
      </c>
      <c r="H707" s="31" t="str">
        <f>IF(ISNA(MATCH(INT(A707),Calcul!$I$3:$I$15,0)),INDEX(INFOS!$B$7:$B$14,WEEKDAY(A707,2)),INFOS!$B$14)</f>
        <v>Jours Ouvrés</v>
      </c>
      <c r="I707" s="28" t="str">
        <f>IF(ROW(A706)&lt;=COUNTA(Sens1!A:A)-6,INFOS!$H$2&amp;" vers "&amp;INFOS!$I$2,INFOS!$H$3&amp;" vers "&amp;INFOS!$I$3)</f>
        <v>Rue G. Eiffel vers A10</v>
      </c>
    </row>
    <row r="708" spans="1:9" x14ac:dyDescent="0.25">
      <c r="A708" s="5">
        <v>41848.897037037037</v>
      </c>
      <c r="B708" s="28">
        <v>317</v>
      </c>
      <c r="C708" s="28" t="str">
        <f t="shared" si="44"/>
        <v>Lundi</v>
      </c>
      <c r="D708" s="28" t="str">
        <f t="shared" si="45"/>
        <v>28/07</v>
      </c>
      <c r="E708" s="29">
        <f t="shared" si="46"/>
        <v>0.89703703703708015</v>
      </c>
      <c r="F708" s="30">
        <f t="shared" si="47"/>
        <v>3.6689814814814814E-3</v>
      </c>
      <c r="G708" s="31">
        <f>IF(OR(FLOOR(HOUR(E708)*60+MINUTE(E708),INFOS!$B$2)/60&lt;INFOS!$B$5,AND(INFOS!$C$5&gt;0,FLOOR(HOUR(E708)*60+MINUTE(E708),INFOS!$B$2)/60&gt;=INFOS!$C$5)),"",TIME(,FLOOR(HOUR(E708)*60+MINUTE(E708),INFOS!$B$2),))</f>
        <v>0.83333333333333337</v>
      </c>
      <c r="H708" s="31" t="str">
        <f>IF(ISNA(MATCH(INT(A708),Calcul!$I$3:$I$15,0)),INDEX(INFOS!$B$7:$B$14,WEEKDAY(A708,2)),INFOS!$B$14)</f>
        <v>Jours Ouvrés</v>
      </c>
      <c r="I708" s="28" t="str">
        <f>IF(ROW(A707)&lt;=COUNTA(Sens1!A:A)-6,INFOS!$H$2&amp;" vers "&amp;INFOS!$I$2,INFOS!$H$3&amp;" vers "&amp;INFOS!$I$3)</f>
        <v>Rue G. Eiffel vers A10</v>
      </c>
    </row>
    <row r="709" spans="1:9" x14ac:dyDescent="0.25">
      <c r="A709" s="5">
        <v>41848.900891203702</v>
      </c>
      <c r="B709" s="28">
        <v>255</v>
      </c>
      <c r="C709" s="28" t="str">
        <f t="shared" si="44"/>
        <v>Lundi</v>
      </c>
      <c r="D709" s="28" t="str">
        <f t="shared" si="45"/>
        <v>28/07</v>
      </c>
      <c r="E709" s="29">
        <f t="shared" si="46"/>
        <v>0.90089120370248565</v>
      </c>
      <c r="F709" s="30">
        <f t="shared" si="47"/>
        <v>2.9513888888888888E-3</v>
      </c>
      <c r="G709" s="31">
        <f>IF(OR(FLOOR(HOUR(E709)*60+MINUTE(E709),INFOS!$B$2)/60&lt;INFOS!$B$5,AND(INFOS!$C$5&gt;0,FLOOR(HOUR(E709)*60+MINUTE(E709),INFOS!$B$2)/60&gt;=INFOS!$C$5)),"",TIME(,FLOOR(HOUR(E709)*60+MINUTE(E709),INFOS!$B$2),))</f>
        <v>0.83333333333333337</v>
      </c>
      <c r="H709" s="31" t="str">
        <f>IF(ISNA(MATCH(INT(A709),Calcul!$I$3:$I$15,0)),INDEX(INFOS!$B$7:$B$14,WEEKDAY(A709,2)),INFOS!$B$14)</f>
        <v>Jours Ouvrés</v>
      </c>
      <c r="I709" s="28" t="str">
        <f>IF(ROW(A708)&lt;=COUNTA(Sens1!A:A)-6,INFOS!$H$2&amp;" vers "&amp;INFOS!$I$2,INFOS!$H$3&amp;" vers "&amp;INFOS!$I$3)</f>
        <v>Rue G. Eiffel vers A10</v>
      </c>
    </row>
    <row r="710" spans="1:9" x14ac:dyDescent="0.25">
      <c r="A710" s="5">
        <v>41848.904467592591</v>
      </c>
      <c r="B710" s="28">
        <v>248</v>
      </c>
      <c r="C710" s="28" t="str">
        <f t="shared" si="44"/>
        <v>Lundi</v>
      </c>
      <c r="D710" s="28" t="str">
        <f t="shared" si="45"/>
        <v>28/07</v>
      </c>
      <c r="E710" s="29">
        <f t="shared" si="46"/>
        <v>0.90446759259066312</v>
      </c>
      <c r="F710" s="30">
        <f t="shared" si="47"/>
        <v>2.8703703703703708E-3</v>
      </c>
      <c r="G710" s="31">
        <f>IF(OR(FLOOR(HOUR(E710)*60+MINUTE(E710),INFOS!$B$2)/60&lt;INFOS!$B$5,AND(INFOS!$C$5&gt;0,FLOOR(HOUR(E710)*60+MINUTE(E710),INFOS!$B$2)/60&gt;=INFOS!$C$5)),"",TIME(,FLOOR(HOUR(E710)*60+MINUTE(E710),INFOS!$B$2),))</f>
        <v>0.83333333333333337</v>
      </c>
      <c r="H710" s="31" t="str">
        <f>IF(ISNA(MATCH(INT(A710),Calcul!$I$3:$I$15,0)),INDEX(INFOS!$B$7:$B$14,WEEKDAY(A710,2)),INFOS!$B$14)</f>
        <v>Jours Ouvrés</v>
      </c>
      <c r="I710" s="28" t="str">
        <f>IF(ROW(A709)&lt;=COUNTA(Sens1!A:A)-6,INFOS!$H$2&amp;" vers "&amp;INFOS!$I$2,INFOS!$H$3&amp;" vers "&amp;INFOS!$I$3)</f>
        <v>Rue G. Eiffel vers A10</v>
      </c>
    </row>
    <row r="711" spans="1:9" x14ac:dyDescent="0.25">
      <c r="A711" s="5">
        <v>41848.908055555556</v>
      </c>
      <c r="B711" s="28">
        <v>269</v>
      </c>
      <c r="C711" s="28" t="str">
        <f t="shared" si="44"/>
        <v>Lundi</v>
      </c>
      <c r="D711" s="28" t="str">
        <f t="shared" si="45"/>
        <v>28/07</v>
      </c>
      <c r="E711" s="29">
        <f t="shared" si="46"/>
        <v>0.90805555555562023</v>
      </c>
      <c r="F711" s="30">
        <f t="shared" si="47"/>
        <v>3.1134259259259257E-3</v>
      </c>
      <c r="G711" s="31">
        <f>IF(OR(FLOOR(HOUR(E711)*60+MINUTE(E711),INFOS!$B$2)/60&lt;INFOS!$B$5,AND(INFOS!$C$5&gt;0,FLOOR(HOUR(E711)*60+MINUTE(E711),INFOS!$B$2)/60&gt;=INFOS!$C$5)),"",TIME(,FLOOR(HOUR(E711)*60+MINUTE(E711),INFOS!$B$2),))</f>
        <v>0.83333333333333337</v>
      </c>
      <c r="H711" s="31" t="str">
        <f>IF(ISNA(MATCH(INT(A711),Calcul!$I$3:$I$15,0)),INDEX(INFOS!$B$7:$B$14,WEEKDAY(A711,2)),INFOS!$B$14)</f>
        <v>Jours Ouvrés</v>
      </c>
      <c r="I711" s="28" t="str">
        <f>IF(ROW(A710)&lt;=COUNTA(Sens1!A:A)-6,INFOS!$H$2&amp;" vers "&amp;INFOS!$I$2,INFOS!$H$3&amp;" vers "&amp;INFOS!$I$3)</f>
        <v>Rue G. Eiffel vers A10</v>
      </c>
    </row>
    <row r="712" spans="1:9" x14ac:dyDescent="0.25">
      <c r="A712" s="5">
        <v>41848.911539351851</v>
      </c>
      <c r="B712" s="28">
        <v>284</v>
      </c>
      <c r="C712" s="28" t="str">
        <f t="shared" si="44"/>
        <v>Lundi</v>
      </c>
      <c r="D712" s="28" t="str">
        <f t="shared" si="45"/>
        <v>28/07</v>
      </c>
      <c r="E712" s="29">
        <f t="shared" si="46"/>
        <v>0.91153935185138835</v>
      </c>
      <c r="F712" s="30">
        <f t="shared" si="47"/>
        <v>3.2870370370370367E-3</v>
      </c>
      <c r="G712" s="31">
        <f>IF(OR(FLOOR(HOUR(E712)*60+MINUTE(E712),INFOS!$B$2)/60&lt;INFOS!$B$5,AND(INFOS!$C$5&gt;0,FLOOR(HOUR(E712)*60+MINUTE(E712),INFOS!$B$2)/60&gt;=INFOS!$C$5)),"",TIME(,FLOOR(HOUR(E712)*60+MINUTE(E712),INFOS!$B$2),))</f>
        <v>0.83333333333333337</v>
      </c>
      <c r="H712" s="31" t="str">
        <f>IF(ISNA(MATCH(INT(A712),Calcul!$I$3:$I$15,0)),INDEX(INFOS!$B$7:$B$14,WEEKDAY(A712,2)),INFOS!$B$14)</f>
        <v>Jours Ouvrés</v>
      </c>
      <c r="I712" s="28" t="str">
        <f>IF(ROW(A711)&lt;=COUNTA(Sens1!A:A)-6,INFOS!$H$2&amp;" vers "&amp;INFOS!$I$2,INFOS!$H$3&amp;" vers "&amp;INFOS!$I$3)</f>
        <v>Rue G. Eiffel vers A10</v>
      </c>
    </row>
    <row r="713" spans="1:9" x14ac:dyDescent="0.25">
      <c r="A713" s="5">
        <v>41848.915011574078</v>
      </c>
      <c r="B713" s="28">
        <v>289</v>
      </c>
      <c r="C713" s="28" t="str">
        <f t="shared" si="44"/>
        <v>Lundi</v>
      </c>
      <c r="D713" s="28" t="str">
        <f t="shared" si="45"/>
        <v>28/07</v>
      </c>
      <c r="E713" s="29">
        <f t="shared" si="46"/>
        <v>0.91501157407765277</v>
      </c>
      <c r="F713" s="30">
        <f t="shared" si="47"/>
        <v>3.3449074074074071E-3</v>
      </c>
      <c r="G713" s="31">
        <f>IF(OR(FLOOR(HOUR(E713)*60+MINUTE(E713),INFOS!$B$2)/60&lt;INFOS!$B$5,AND(INFOS!$C$5&gt;0,FLOOR(HOUR(E713)*60+MINUTE(E713),INFOS!$B$2)/60&gt;=INFOS!$C$5)),"",TIME(,FLOOR(HOUR(E713)*60+MINUTE(E713),INFOS!$B$2),))</f>
        <v>0.83333333333333337</v>
      </c>
      <c r="H713" s="31" t="str">
        <f>IF(ISNA(MATCH(INT(A713),Calcul!$I$3:$I$15,0)),INDEX(INFOS!$B$7:$B$14,WEEKDAY(A713,2)),INFOS!$B$14)</f>
        <v>Jours Ouvrés</v>
      </c>
      <c r="I713" s="28" t="str">
        <f>IF(ROW(A712)&lt;=COUNTA(Sens1!A:A)-6,INFOS!$H$2&amp;" vers "&amp;INFOS!$I$2,INFOS!$H$3&amp;" vers "&amp;INFOS!$I$3)</f>
        <v>Rue G. Eiffel vers A10</v>
      </c>
    </row>
    <row r="714" spans="1:9" x14ac:dyDescent="0.25">
      <c r="A714" s="5">
        <v>41848.918761574074</v>
      </c>
      <c r="B714" s="28">
        <v>289</v>
      </c>
      <c r="C714" s="28" t="str">
        <f t="shared" si="44"/>
        <v>Lundi</v>
      </c>
      <c r="D714" s="28" t="str">
        <f t="shared" si="45"/>
        <v>28/07</v>
      </c>
      <c r="E714" s="29">
        <f t="shared" si="46"/>
        <v>0.91876157407386927</v>
      </c>
      <c r="F714" s="30">
        <f t="shared" si="47"/>
        <v>3.3449074074074071E-3</v>
      </c>
      <c r="G714" s="31">
        <f>IF(OR(FLOOR(HOUR(E714)*60+MINUTE(E714),INFOS!$B$2)/60&lt;INFOS!$B$5,AND(INFOS!$C$5&gt;0,FLOOR(HOUR(E714)*60+MINUTE(E714),INFOS!$B$2)/60&gt;=INFOS!$C$5)),"",TIME(,FLOOR(HOUR(E714)*60+MINUTE(E714),INFOS!$B$2),))</f>
        <v>0.91666666666666663</v>
      </c>
      <c r="H714" s="31" t="str">
        <f>IF(ISNA(MATCH(INT(A714),Calcul!$I$3:$I$15,0)),INDEX(INFOS!$B$7:$B$14,WEEKDAY(A714,2)),INFOS!$B$14)</f>
        <v>Jours Ouvrés</v>
      </c>
      <c r="I714" s="28" t="str">
        <f>IF(ROW(A713)&lt;=COUNTA(Sens1!A:A)-6,INFOS!$H$2&amp;" vers "&amp;INFOS!$I$2,INFOS!$H$3&amp;" vers "&amp;INFOS!$I$3)</f>
        <v>Rue G. Eiffel vers A10</v>
      </c>
    </row>
    <row r="715" spans="1:9" x14ac:dyDescent="0.25">
      <c r="A715" s="5">
        <v>41848.922384259262</v>
      </c>
      <c r="B715" s="28">
        <v>318</v>
      </c>
      <c r="C715" s="28" t="str">
        <f t="shared" si="44"/>
        <v>Lundi</v>
      </c>
      <c r="D715" s="28" t="str">
        <f t="shared" si="45"/>
        <v>28/07</v>
      </c>
      <c r="E715" s="29">
        <f t="shared" si="46"/>
        <v>0.92238425926188938</v>
      </c>
      <c r="F715" s="30">
        <f t="shared" si="47"/>
        <v>3.6805555555555554E-3</v>
      </c>
      <c r="G715" s="31">
        <f>IF(OR(FLOOR(HOUR(E715)*60+MINUTE(E715),INFOS!$B$2)/60&lt;INFOS!$B$5,AND(INFOS!$C$5&gt;0,FLOOR(HOUR(E715)*60+MINUTE(E715),INFOS!$B$2)/60&gt;=INFOS!$C$5)),"",TIME(,FLOOR(HOUR(E715)*60+MINUTE(E715),INFOS!$B$2),))</f>
        <v>0.91666666666666663</v>
      </c>
      <c r="H715" s="31" t="str">
        <f>IF(ISNA(MATCH(INT(A715),Calcul!$I$3:$I$15,0)),INDEX(INFOS!$B$7:$B$14,WEEKDAY(A715,2)),INFOS!$B$14)</f>
        <v>Jours Ouvrés</v>
      </c>
      <c r="I715" s="28" t="str">
        <f>IF(ROW(A714)&lt;=COUNTA(Sens1!A:A)-6,INFOS!$H$2&amp;" vers "&amp;INFOS!$I$2,INFOS!$H$3&amp;" vers "&amp;INFOS!$I$3)</f>
        <v>Rue G. Eiffel vers A10</v>
      </c>
    </row>
    <row r="716" spans="1:9" x14ac:dyDescent="0.25">
      <c r="A716" s="5">
        <v>41848.925891203704</v>
      </c>
      <c r="B716" s="28">
        <v>318</v>
      </c>
      <c r="C716" s="28" t="str">
        <f t="shared" si="44"/>
        <v>Lundi</v>
      </c>
      <c r="D716" s="28" t="str">
        <f t="shared" si="45"/>
        <v>28/07</v>
      </c>
      <c r="E716" s="29">
        <f t="shared" si="46"/>
        <v>0.92589120370394085</v>
      </c>
      <c r="F716" s="30">
        <f t="shared" si="47"/>
        <v>3.6805555555555554E-3</v>
      </c>
      <c r="G716" s="31">
        <f>IF(OR(FLOOR(HOUR(E716)*60+MINUTE(E716),INFOS!$B$2)/60&lt;INFOS!$B$5,AND(INFOS!$C$5&gt;0,FLOOR(HOUR(E716)*60+MINUTE(E716),INFOS!$B$2)/60&gt;=INFOS!$C$5)),"",TIME(,FLOOR(HOUR(E716)*60+MINUTE(E716),INFOS!$B$2),))</f>
        <v>0.91666666666666663</v>
      </c>
      <c r="H716" s="31" t="str">
        <f>IF(ISNA(MATCH(INT(A716),Calcul!$I$3:$I$15,0)),INDEX(INFOS!$B$7:$B$14,WEEKDAY(A716,2)),INFOS!$B$14)</f>
        <v>Jours Ouvrés</v>
      </c>
      <c r="I716" s="28" t="str">
        <f>IF(ROW(A715)&lt;=COUNTA(Sens1!A:A)-6,INFOS!$H$2&amp;" vers "&amp;INFOS!$I$2,INFOS!$H$3&amp;" vers "&amp;INFOS!$I$3)</f>
        <v>Rue G. Eiffel vers A10</v>
      </c>
    </row>
    <row r="717" spans="1:9" x14ac:dyDescent="0.25">
      <c r="A717" s="5">
        <v>41848.929456018515</v>
      </c>
      <c r="B717" s="28">
        <v>296</v>
      </c>
      <c r="C717" s="28" t="str">
        <f t="shared" si="44"/>
        <v>Lundi</v>
      </c>
      <c r="D717" s="28" t="str">
        <f t="shared" si="45"/>
        <v>28/07</v>
      </c>
      <c r="E717" s="29">
        <f t="shared" si="46"/>
        <v>0.92945601851533866</v>
      </c>
      <c r="F717" s="30">
        <f t="shared" si="47"/>
        <v>3.425925925925926E-3</v>
      </c>
      <c r="G717" s="31">
        <f>IF(OR(FLOOR(HOUR(E717)*60+MINUTE(E717),INFOS!$B$2)/60&lt;INFOS!$B$5,AND(INFOS!$C$5&gt;0,FLOOR(HOUR(E717)*60+MINUTE(E717),INFOS!$B$2)/60&gt;=INFOS!$C$5)),"",TIME(,FLOOR(HOUR(E717)*60+MINUTE(E717),INFOS!$B$2),))</f>
        <v>0.91666666666666663</v>
      </c>
      <c r="H717" s="31" t="str">
        <f>IF(ISNA(MATCH(INT(A717),Calcul!$I$3:$I$15,0)),INDEX(INFOS!$B$7:$B$14,WEEKDAY(A717,2)),INFOS!$B$14)</f>
        <v>Jours Ouvrés</v>
      </c>
      <c r="I717" s="28" t="str">
        <f>IF(ROW(A716)&lt;=COUNTA(Sens1!A:A)-6,INFOS!$H$2&amp;" vers "&amp;INFOS!$I$2,INFOS!$H$3&amp;" vers "&amp;INFOS!$I$3)</f>
        <v>Rue G. Eiffel vers A10</v>
      </c>
    </row>
    <row r="718" spans="1:9" x14ac:dyDescent="0.25">
      <c r="A718" s="5">
        <v>41848.933055555557</v>
      </c>
      <c r="B718" s="28">
        <v>291</v>
      </c>
      <c r="C718" s="28" t="str">
        <f t="shared" si="44"/>
        <v>Lundi</v>
      </c>
      <c r="D718" s="28" t="str">
        <f t="shared" si="45"/>
        <v>28/07</v>
      </c>
      <c r="E718" s="29">
        <f t="shared" si="46"/>
        <v>0.93305555555707542</v>
      </c>
      <c r="F718" s="30">
        <f t="shared" si="47"/>
        <v>3.3680555555555551E-3</v>
      </c>
      <c r="G718" s="31">
        <f>IF(OR(FLOOR(HOUR(E718)*60+MINUTE(E718),INFOS!$B$2)/60&lt;INFOS!$B$5,AND(INFOS!$C$5&gt;0,FLOOR(HOUR(E718)*60+MINUTE(E718),INFOS!$B$2)/60&gt;=INFOS!$C$5)),"",TIME(,FLOOR(HOUR(E718)*60+MINUTE(E718),INFOS!$B$2),))</f>
        <v>0.91666666666666663</v>
      </c>
      <c r="H718" s="31" t="str">
        <f>IF(ISNA(MATCH(INT(A718),Calcul!$I$3:$I$15,0)),INDEX(INFOS!$B$7:$B$14,WEEKDAY(A718,2)),INFOS!$B$14)</f>
        <v>Jours Ouvrés</v>
      </c>
      <c r="I718" s="28" t="str">
        <f>IF(ROW(A717)&lt;=COUNTA(Sens1!A:A)-6,INFOS!$H$2&amp;" vers "&amp;INFOS!$I$2,INFOS!$H$3&amp;" vers "&amp;INFOS!$I$3)</f>
        <v>Rue G. Eiffel vers A10</v>
      </c>
    </row>
    <row r="719" spans="1:9" x14ac:dyDescent="0.25">
      <c r="A719" s="5">
        <v>41848.936782407407</v>
      </c>
      <c r="B719" s="28">
        <v>317</v>
      </c>
      <c r="C719" s="28" t="str">
        <f t="shared" si="44"/>
        <v>Lundi</v>
      </c>
      <c r="D719" s="28" t="str">
        <f t="shared" si="45"/>
        <v>28/07</v>
      </c>
      <c r="E719" s="29">
        <f t="shared" si="46"/>
        <v>0.93678240740700858</v>
      </c>
      <c r="F719" s="30">
        <f t="shared" si="47"/>
        <v>3.6689814814814814E-3</v>
      </c>
      <c r="G719" s="31">
        <f>IF(OR(FLOOR(HOUR(E719)*60+MINUTE(E719),INFOS!$B$2)/60&lt;INFOS!$B$5,AND(INFOS!$C$5&gt;0,FLOOR(HOUR(E719)*60+MINUTE(E719),INFOS!$B$2)/60&gt;=INFOS!$C$5)),"",TIME(,FLOOR(HOUR(E719)*60+MINUTE(E719),INFOS!$B$2),))</f>
        <v>0.91666666666666663</v>
      </c>
      <c r="H719" s="31" t="str">
        <f>IF(ISNA(MATCH(INT(A719),Calcul!$I$3:$I$15,0)),INDEX(INFOS!$B$7:$B$14,WEEKDAY(A719,2)),INFOS!$B$14)</f>
        <v>Jours Ouvrés</v>
      </c>
      <c r="I719" s="28" t="str">
        <f>IF(ROW(A718)&lt;=COUNTA(Sens1!A:A)-6,INFOS!$H$2&amp;" vers "&amp;INFOS!$I$2,INFOS!$H$3&amp;" vers "&amp;INFOS!$I$3)</f>
        <v>Rue G. Eiffel vers A10</v>
      </c>
    </row>
    <row r="720" spans="1:9" x14ac:dyDescent="0.25">
      <c r="A720" s="5">
        <v>41848.940416666665</v>
      </c>
      <c r="B720" s="28">
        <v>356</v>
      </c>
      <c r="C720" s="28" t="str">
        <f t="shared" si="44"/>
        <v>Lundi</v>
      </c>
      <c r="D720" s="28" t="str">
        <f t="shared" si="45"/>
        <v>28/07</v>
      </c>
      <c r="E720" s="29">
        <f t="shared" si="46"/>
        <v>0.94041666666453239</v>
      </c>
      <c r="F720" s="30">
        <f t="shared" si="47"/>
        <v>4.1203703703703706E-3</v>
      </c>
      <c r="G720" s="31">
        <f>IF(OR(FLOOR(HOUR(E720)*60+MINUTE(E720),INFOS!$B$2)/60&lt;INFOS!$B$5,AND(INFOS!$C$5&gt;0,FLOOR(HOUR(E720)*60+MINUTE(E720),INFOS!$B$2)/60&gt;=INFOS!$C$5)),"",TIME(,FLOOR(HOUR(E720)*60+MINUTE(E720),INFOS!$B$2),))</f>
        <v>0.91666666666666663</v>
      </c>
      <c r="H720" s="31" t="str">
        <f>IF(ISNA(MATCH(INT(A720),Calcul!$I$3:$I$15,0)),INDEX(INFOS!$B$7:$B$14,WEEKDAY(A720,2)),INFOS!$B$14)</f>
        <v>Jours Ouvrés</v>
      </c>
      <c r="I720" s="28" t="str">
        <f>IF(ROW(A719)&lt;=COUNTA(Sens1!A:A)-6,INFOS!$H$2&amp;" vers "&amp;INFOS!$I$2,INFOS!$H$3&amp;" vers "&amp;INFOS!$I$3)</f>
        <v>Rue G. Eiffel vers A10</v>
      </c>
    </row>
    <row r="721" spans="1:9" x14ac:dyDescent="0.25">
      <c r="A721" s="5">
        <v>41848.943958333337</v>
      </c>
      <c r="B721" s="28">
        <v>331</v>
      </c>
      <c r="C721" s="28" t="str">
        <f t="shared" si="44"/>
        <v>Lundi</v>
      </c>
      <c r="D721" s="28" t="str">
        <f t="shared" si="45"/>
        <v>28/07</v>
      </c>
      <c r="E721" s="29">
        <f t="shared" si="46"/>
        <v>0.94395833333692281</v>
      </c>
      <c r="F721" s="30">
        <f t="shared" si="47"/>
        <v>3.8310185185185183E-3</v>
      </c>
      <c r="G721" s="31">
        <f>IF(OR(FLOOR(HOUR(E721)*60+MINUTE(E721),INFOS!$B$2)/60&lt;INFOS!$B$5,AND(INFOS!$C$5&gt;0,FLOOR(HOUR(E721)*60+MINUTE(E721),INFOS!$B$2)/60&gt;=INFOS!$C$5)),"",TIME(,FLOOR(HOUR(E721)*60+MINUTE(E721),INFOS!$B$2),))</f>
        <v>0.91666666666666663</v>
      </c>
      <c r="H721" s="31" t="str">
        <f>IF(ISNA(MATCH(INT(A721),Calcul!$I$3:$I$15,0)),INDEX(INFOS!$B$7:$B$14,WEEKDAY(A721,2)),INFOS!$B$14)</f>
        <v>Jours Ouvrés</v>
      </c>
      <c r="I721" s="28" t="str">
        <f>IF(ROW(A720)&lt;=COUNTA(Sens1!A:A)-6,INFOS!$H$2&amp;" vers "&amp;INFOS!$I$2,INFOS!$H$3&amp;" vers "&amp;INFOS!$I$3)</f>
        <v>Rue G. Eiffel vers A10</v>
      </c>
    </row>
    <row r="722" spans="1:9" x14ac:dyDescent="0.25">
      <c r="A722" s="5">
        <v>41848.947488425925</v>
      </c>
      <c r="B722" s="28">
        <v>277</v>
      </c>
      <c r="C722" s="28" t="str">
        <f t="shared" si="44"/>
        <v>Lundi</v>
      </c>
      <c r="D722" s="28" t="str">
        <f t="shared" si="45"/>
        <v>28/07</v>
      </c>
      <c r="E722" s="29">
        <f t="shared" si="46"/>
        <v>0.94748842592525762</v>
      </c>
      <c r="F722" s="30">
        <f t="shared" si="47"/>
        <v>3.2060185185185182E-3</v>
      </c>
      <c r="G722" s="31">
        <f>IF(OR(FLOOR(HOUR(E722)*60+MINUTE(E722),INFOS!$B$2)/60&lt;INFOS!$B$5,AND(INFOS!$C$5&gt;0,FLOOR(HOUR(E722)*60+MINUTE(E722),INFOS!$B$2)/60&gt;=INFOS!$C$5)),"",TIME(,FLOOR(HOUR(E722)*60+MINUTE(E722),INFOS!$B$2),))</f>
        <v>0.91666666666666663</v>
      </c>
      <c r="H722" s="31" t="str">
        <f>IF(ISNA(MATCH(INT(A722),Calcul!$I$3:$I$15,0)),INDEX(INFOS!$B$7:$B$14,WEEKDAY(A722,2)),INFOS!$B$14)</f>
        <v>Jours Ouvrés</v>
      </c>
      <c r="I722" s="28" t="str">
        <f>IF(ROW(A721)&lt;=COUNTA(Sens1!A:A)-6,INFOS!$H$2&amp;" vers "&amp;INFOS!$I$2,INFOS!$H$3&amp;" vers "&amp;INFOS!$I$3)</f>
        <v>Rue G. Eiffel vers A10</v>
      </c>
    </row>
    <row r="723" spans="1:9" x14ac:dyDescent="0.25">
      <c r="A723" s="5">
        <v>41848.951111111113</v>
      </c>
      <c r="B723" s="28">
        <v>293</v>
      </c>
      <c r="C723" s="28" t="str">
        <f t="shared" si="44"/>
        <v>Lundi</v>
      </c>
      <c r="D723" s="28" t="str">
        <f t="shared" si="45"/>
        <v>28/07</v>
      </c>
      <c r="E723" s="29">
        <f t="shared" si="46"/>
        <v>0.95111111111327773</v>
      </c>
      <c r="F723" s="30">
        <f t="shared" si="47"/>
        <v>3.391203703703704E-3</v>
      </c>
      <c r="G723" s="31">
        <f>IF(OR(FLOOR(HOUR(E723)*60+MINUTE(E723),INFOS!$B$2)/60&lt;INFOS!$B$5,AND(INFOS!$C$5&gt;0,FLOOR(HOUR(E723)*60+MINUTE(E723),INFOS!$B$2)/60&gt;=INFOS!$C$5)),"",TIME(,FLOOR(HOUR(E723)*60+MINUTE(E723),INFOS!$B$2),))</f>
        <v>0.91666666666666663</v>
      </c>
      <c r="H723" s="31" t="str">
        <f>IF(ISNA(MATCH(INT(A723),Calcul!$I$3:$I$15,0)),INDEX(INFOS!$B$7:$B$14,WEEKDAY(A723,2)),INFOS!$B$14)</f>
        <v>Jours Ouvrés</v>
      </c>
      <c r="I723" s="28" t="str">
        <f>IF(ROW(A722)&lt;=COUNTA(Sens1!A:A)-6,INFOS!$H$2&amp;" vers "&amp;INFOS!$I$2,INFOS!$H$3&amp;" vers "&amp;INFOS!$I$3)</f>
        <v>Rue G. Eiffel vers A10</v>
      </c>
    </row>
    <row r="724" spans="1:9" x14ac:dyDescent="0.25">
      <c r="A724" s="5">
        <v>41848.954618055555</v>
      </c>
      <c r="B724" s="28">
        <v>272</v>
      </c>
      <c r="C724" s="28" t="str">
        <f t="shared" si="44"/>
        <v>Lundi</v>
      </c>
      <c r="D724" s="28" t="str">
        <f t="shared" si="45"/>
        <v>28/07</v>
      </c>
      <c r="E724" s="29">
        <f t="shared" si="46"/>
        <v>0.95461805555532919</v>
      </c>
      <c r="F724" s="30">
        <f t="shared" si="47"/>
        <v>3.1481481481481482E-3</v>
      </c>
      <c r="G724" s="31">
        <f>IF(OR(FLOOR(HOUR(E724)*60+MINUTE(E724),INFOS!$B$2)/60&lt;INFOS!$B$5,AND(INFOS!$C$5&gt;0,FLOOR(HOUR(E724)*60+MINUTE(E724),INFOS!$B$2)/60&gt;=INFOS!$C$5)),"",TIME(,FLOOR(HOUR(E724)*60+MINUTE(E724),INFOS!$B$2),))</f>
        <v>0.91666666666666663</v>
      </c>
      <c r="H724" s="31" t="str">
        <f>IF(ISNA(MATCH(INT(A724),Calcul!$I$3:$I$15,0)),INDEX(INFOS!$B$7:$B$14,WEEKDAY(A724,2)),INFOS!$B$14)</f>
        <v>Jours Ouvrés</v>
      </c>
      <c r="I724" s="28" t="str">
        <f>IF(ROW(A723)&lt;=COUNTA(Sens1!A:A)-6,INFOS!$H$2&amp;" vers "&amp;INFOS!$I$2,INFOS!$H$3&amp;" vers "&amp;INFOS!$I$3)</f>
        <v>Rue G. Eiffel vers A10</v>
      </c>
    </row>
    <row r="725" spans="1:9" x14ac:dyDescent="0.25">
      <c r="A725" s="5">
        <v>41848.958391203705</v>
      </c>
      <c r="B725" s="28">
        <v>278</v>
      </c>
      <c r="C725" s="28" t="str">
        <f t="shared" si="44"/>
        <v>Lundi</v>
      </c>
      <c r="D725" s="28" t="str">
        <f t="shared" si="45"/>
        <v>28/07</v>
      </c>
      <c r="E725" s="29">
        <f t="shared" si="46"/>
        <v>0.958391203705105</v>
      </c>
      <c r="F725" s="30">
        <f t="shared" si="47"/>
        <v>3.2175925925925931E-3</v>
      </c>
      <c r="G725" s="31">
        <f>IF(OR(FLOOR(HOUR(E725)*60+MINUTE(E725),INFOS!$B$2)/60&lt;INFOS!$B$5,AND(INFOS!$C$5&gt;0,FLOOR(HOUR(E725)*60+MINUTE(E725),INFOS!$B$2)/60&gt;=INFOS!$C$5)),"",TIME(,FLOOR(HOUR(E725)*60+MINUTE(E725),INFOS!$B$2),))</f>
        <v>0.91666666666666663</v>
      </c>
      <c r="H725" s="31" t="str">
        <f>IF(ISNA(MATCH(INT(A725),Calcul!$I$3:$I$15,0)),INDEX(INFOS!$B$7:$B$14,WEEKDAY(A725,2)),INFOS!$B$14)</f>
        <v>Jours Ouvrés</v>
      </c>
      <c r="I725" s="28" t="str">
        <f>IF(ROW(A724)&lt;=COUNTA(Sens1!A:A)-6,INFOS!$H$2&amp;" vers "&amp;INFOS!$I$2,INFOS!$H$3&amp;" vers "&amp;INFOS!$I$3)</f>
        <v>Rue G. Eiffel vers A10</v>
      </c>
    </row>
    <row r="726" spans="1:9" x14ac:dyDescent="0.25">
      <c r="A726" s="5">
        <v>41848.961909722224</v>
      </c>
      <c r="B726" s="28">
        <v>279</v>
      </c>
      <c r="C726" s="28" t="str">
        <f t="shared" si="44"/>
        <v>Lundi</v>
      </c>
      <c r="D726" s="28" t="str">
        <f t="shared" si="45"/>
        <v>28/07</v>
      </c>
      <c r="E726" s="29">
        <f t="shared" si="46"/>
        <v>0.96190972222393611</v>
      </c>
      <c r="F726" s="30">
        <f t="shared" si="47"/>
        <v>3.2291666666666666E-3</v>
      </c>
      <c r="G726" s="31">
        <f>IF(OR(FLOOR(HOUR(E726)*60+MINUTE(E726),INFOS!$B$2)/60&lt;INFOS!$B$5,AND(INFOS!$C$5&gt;0,FLOOR(HOUR(E726)*60+MINUTE(E726),INFOS!$B$2)/60&gt;=INFOS!$C$5)),"",TIME(,FLOOR(HOUR(E726)*60+MINUTE(E726),INFOS!$B$2),))</f>
        <v>0.91666666666666663</v>
      </c>
      <c r="H726" s="31" t="str">
        <f>IF(ISNA(MATCH(INT(A726),Calcul!$I$3:$I$15,0)),INDEX(INFOS!$B$7:$B$14,WEEKDAY(A726,2)),INFOS!$B$14)</f>
        <v>Jours Ouvrés</v>
      </c>
      <c r="I726" s="28" t="str">
        <f>IF(ROW(A725)&lt;=COUNTA(Sens1!A:A)-6,INFOS!$H$2&amp;" vers "&amp;INFOS!$I$2,INFOS!$H$3&amp;" vers "&amp;INFOS!$I$3)</f>
        <v>Rue G. Eiffel vers A10</v>
      </c>
    </row>
    <row r="727" spans="1:9" x14ac:dyDescent="0.25">
      <c r="A727" s="5">
        <v>41848.965543981481</v>
      </c>
      <c r="B727" s="28">
        <v>279</v>
      </c>
      <c r="C727" s="28" t="str">
        <f t="shared" si="44"/>
        <v>Lundi</v>
      </c>
      <c r="D727" s="28" t="str">
        <f t="shared" si="45"/>
        <v>28/07</v>
      </c>
      <c r="E727" s="29">
        <f t="shared" si="46"/>
        <v>0.96554398148145992</v>
      </c>
      <c r="F727" s="30">
        <f t="shared" si="47"/>
        <v>3.2291666666666666E-3</v>
      </c>
      <c r="G727" s="31">
        <f>IF(OR(FLOOR(HOUR(E727)*60+MINUTE(E727),INFOS!$B$2)/60&lt;INFOS!$B$5,AND(INFOS!$C$5&gt;0,FLOOR(HOUR(E727)*60+MINUTE(E727),INFOS!$B$2)/60&gt;=INFOS!$C$5)),"",TIME(,FLOOR(HOUR(E727)*60+MINUTE(E727),INFOS!$B$2),))</f>
        <v>0.91666666666666663</v>
      </c>
      <c r="H727" s="31" t="str">
        <f>IF(ISNA(MATCH(INT(A727),Calcul!$I$3:$I$15,0)),INDEX(INFOS!$B$7:$B$14,WEEKDAY(A727,2)),INFOS!$B$14)</f>
        <v>Jours Ouvrés</v>
      </c>
      <c r="I727" s="28" t="str">
        <f>IF(ROW(A726)&lt;=COUNTA(Sens1!A:A)-6,INFOS!$H$2&amp;" vers "&amp;INFOS!$I$2,INFOS!$H$3&amp;" vers "&amp;INFOS!$I$3)</f>
        <v>Rue G. Eiffel vers A10</v>
      </c>
    </row>
    <row r="728" spans="1:9" x14ac:dyDescent="0.25">
      <c r="A728" s="5">
        <v>41848.969236111108</v>
      </c>
      <c r="B728" s="28">
        <v>279</v>
      </c>
      <c r="C728" s="28" t="str">
        <f t="shared" si="44"/>
        <v>Lundi</v>
      </c>
      <c r="D728" s="28" t="str">
        <f t="shared" si="45"/>
        <v>28/07</v>
      </c>
      <c r="E728" s="29">
        <f t="shared" si="46"/>
        <v>0.96923611110833008</v>
      </c>
      <c r="F728" s="30">
        <f t="shared" si="47"/>
        <v>3.2291666666666666E-3</v>
      </c>
      <c r="G728" s="31">
        <f>IF(OR(FLOOR(HOUR(E728)*60+MINUTE(E728),INFOS!$B$2)/60&lt;INFOS!$B$5,AND(INFOS!$C$5&gt;0,FLOOR(HOUR(E728)*60+MINUTE(E728),INFOS!$B$2)/60&gt;=INFOS!$C$5)),"",TIME(,FLOOR(HOUR(E728)*60+MINUTE(E728),INFOS!$B$2),))</f>
        <v>0.91666666666666663</v>
      </c>
      <c r="H728" s="31" t="str">
        <f>IF(ISNA(MATCH(INT(A728),Calcul!$I$3:$I$15,0)),INDEX(INFOS!$B$7:$B$14,WEEKDAY(A728,2)),INFOS!$B$14)</f>
        <v>Jours Ouvrés</v>
      </c>
      <c r="I728" s="28" t="str">
        <f>IF(ROW(A727)&lt;=COUNTA(Sens1!A:A)-6,INFOS!$H$2&amp;" vers "&amp;INFOS!$I$2,INFOS!$H$3&amp;" vers "&amp;INFOS!$I$3)</f>
        <v>Rue G. Eiffel vers A10</v>
      </c>
    </row>
    <row r="729" spans="1:9" x14ac:dyDescent="0.25">
      <c r="A729" s="5">
        <v>41848.972928240742</v>
      </c>
      <c r="B729" s="28">
        <v>279</v>
      </c>
      <c r="C729" s="28" t="str">
        <f t="shared" si="44"/>
        <v>Lundi</v>
      </c>
      <c r="D729" s="28" t="str">
        <f t="shared" si="45"/>
        <v>28/07</v>
      </c>
      <c r="E729" s="29">
        <f t="shared" si="46"/>
        <v>0.97292824074247619</v>
      </c>
      <c r="F729" s="30">
        <f t="shared" si="47"/>
        <v>3.2291666666666666E-3</v>
      </c>
      <c r="G729" s="31">
        <f>IF(OR(FLOOR(HOUR(E729)*60+MINUTE(E729),INFOS!$B$2)/60&lt;INFOS!$B$5,AND(INFOS!$C$5&gt;0,FLOOR(HOUR(E729)*60+MINUTE(E729),INFOS!$B$2)/60&gt;=INFOS!$C$5)),"",TIME(,FLOOR(HOUR(E729)*60+MINUTE(E729),INFOS!$B$2),))</f>
        <v>0.91666666666666663</v>
      </c>
      <c r="H729" s="31" t="str">
        <f>IF(ISNA(MATCH(INT(A729),Calcul!$I$3:$I$15,0)),INDEX(INFOS!$B$7:$B$14,WEEKDAY(A729,2)),INFOS!$B$14)</f>
        <v>Jours Ouvrés</v>
      </c>
      <c r="I729" s="28" t="str">
        <f>IF(ROW(A728)&lt;=COUNTA(Sens1!A:A)-6,INFOS!$H$2&amp;" vers "&amp;INFOS!$I$2,INFOS!$H$3&amp;" vers "&amp;INFOS!$I$3)</f>
        <v>Rue G. Eiffel vers A10</v>
      </c>
    </row>
    <row r="730" spans="1:9" x14ac:dyDescent="0.25">
      <c r="A730" s="5">
        <v>41848.976446759261</v>
      </c>
      <c r="B730" s="28">
        <v>236</v>
      </c>
      <c r="C730" s="28" t="str">
        <f t="shared" si="44"/>
        <v>Lundi</v>
      </c>
      <c r="D730" s="28" t="str">
        <f t="shared" si="45"/>
        <v>28/07</v>
      </c>
      <c r="E730" s="29">
        <f t="shared" si="46"/>
        <v>0.97644675926130731</v>
      </c>
      <c r="F730" s="30">
        <f t="shared" si="47"/>
        <v>2.731481481481481E-3</v>
      </c>
      <c r="G730" s="31">
        <f>IF(OR(FLOOR(HOUR(E730)*60+MINUTE(E730),INFOS!$B$2)/60&lt;INFOS!$B$5,AND(INFOS!$C$5&gt;0,FLOOR(HOUR(E730)*60+MINUTE(E730),INFOS!$B$2)/60&gt;=INFOS!$C$5)),"",TIME(,FLOOR(HOUR(E730)*60+MINUTE(E730),INFOS!$B$2),))</f>
        <v>0.91666666666666663</v>
      </c>
      <c r="H730" s="31" t="str">
        <f>IF(ISNA(MATCH(INT(A730),Calcul!$I$3:$I$15,0)),INDEX(INFOS!$B$7:$B$14,WEEKDAY(A730,2)),INFOS!$B$14)</f>
        <v>Jours Ouvrés</v>
      </c>
      <c r="I730" s="28" t="str">
        <f>IF(ROW(A729)&lt;=COUNTA(Sens1!A:A)-6,INFOS!$H$2&amp;" vers "&amp;INFOS!$I$2,INFOS!$H$3&amp;" vers "&amp;INFOS!$I$3)</f>
        <v>Rue G. Eiffel vers A10</v>
      </c>
    </row>
    <row r="731" spans="1:9" x14ac:dyDescent="0.25">
      <c r="A731" s="5">
        <v>41848.979930555557</v>
      </c>
      <c r="B731" s="28">
        <v>236</v>
      </c>
      <c r="C731" s="28" t="str">
        <f t="shared" si="44"/>
        <v>Lundi</v>
      </c>
      <c r="D731" s="28" t="str">
        <f t="shared" si="45"/>
        <v>28/07</v>
      </c>
      <c r="E731" s="29">
        <f t="shared" si="46"/>
        <v>0.97993055555707542</v>
      </c>
      <c r="F731" s="30">
        <f t="shared" si="47"/>
        <v>2.731481481481481E-3</v>
      </c>
      <c r="G731" s="31">
        <f>IF(OR(FLOOR(HOUR(E731)*60+MINUTE(E731),INFOS!$B$2)/60&lt;INFOS!$B$5,AND(INFOS!$C$5&gt;0,FLOOR(HOUR(E731)*60+MINUTE(E731),INFOS!$B$2)/60&gt;=INFOS!$C$5)),"",TIME(,FLOOR(HOUR(E731)*60+MINUTE(E731),INFOS!$B$2),))</f>
        <v>0.91666666666666663</v>
      </c>
      <c r="H731" s="31" t="str">
        <f>IF(ISNA(MATCH(INT(A731),Calcul!$I$3:$I$15,0)),INDEX(INFOS!$B$7:$B$14,WEEKDAY(A731,2)),INFOS!$B$14)</f>
        <v>Jours Ouvrés</v>
      </c>
      <c r="I731" s="28" t="str">
        <f>IF(ROW(A730)&lt;=COUNTA(Sens1!A:A)-6,INFOS!$H$2&amp;" vers "&amp;INFOS!$I$2,INFOS!$H$3&amp;" vers "&amp;INFOS!$I$3)</f>
        <v>Rue G. Eiffel vers A10</v>
      </c>
    </row>
    <row r="732" spans="1:9" x14ac:dyDescent="0.25">
      <c r="A732" s="5">
        <v>41848.983460648145</v>
      </c>
      <c r="B732" s="28">
        <v>232</v>
      </c>
      <c r="C732" s="28" t="str">
        <f t="shared" si="44"/>
        <v>Lundi</v>
      </c>
      <c r="D732" s="28" t="str">
        <f t="shared" si="45"/>
        <v>28/07</v>
      </c>
      <c r="E732" s="29">
        <f t="shared" si="46"/>
        <v>0.98346064814541023</v>
      </c>
      <c r="F732" s="30">
        <f t="shared" si="47"/>
        <v>2.685185185185185E-3</v>
      </c>
      <c r="G732" s="31">
        <f>IF(OR(FLOOR(HOUR(E732)*60+MINUTE(E732),INFOS!$B$2)/60&lt;INFOS!$B$5,AND(INFOS!$C$5&gt;0,FLOOR(HOUR(E732)*60+MINUTE(E732),INFOS!$B$2)/60&gt;=INFOS!$C$5)),"",TIME(,FLOOR(HOUR(E732)*60+MINUTE(E732),INFOS!$B$2),))</f>
        <v>0.91666666666666663</v>
      </c>
      <c r="H732" s="31" t="str">
        <f>IF(ISNA(MATCH(INT(A732),Calcul!$I$3:$I$15,0)),INDEX(INFOS!$B$7:$B$14,WEEKDAY(A732,2)),INFOS!$B$14)</f>
        <v>Jours Ouvrés</v>
      </c>
      <c r="I732" s="28" t="str">
        <f>IF(ROW(A731)&lt;=COUNTA(Sens1!A:A)-6,INFOS!$H$2&amp;" vers "&amp;INFOS!$I$2,INFOS!$H$3&amp;" vers "&amp;INFOS!$I$3)</f>
        <v>Rue G. Eiffel vers A10</v>
      </c>
    </row>
    <row r="733" spans="1:9" x14ac:dyDescent="0.25">
      <c r="A733" s="5">
        <v>41848.986979166664</v>
      </c>
      <c r="B733" s="28">
        <v>232</v>
      </c>
      <c r="C733" s="28" t="str">
        <f t="shared" si="44"/>
        <v>Lundi</v>
      </c>
      <c r="D733" s="28" t="str">
        <f t="shared" si="45"/>
        <v>28/07</v>
      </c>
      <c r="E733" s="29">
        <f t="shared" si="46"/>
        <v>0.98697916666424135</v>
      </c>
      <c r="F733" s="30">
        <f t="shared" si="47"/>
        <v>2.685185185185185E-3</v>
      </c>
      <c r="G733" s="31">
        <f>IF(OR(FLOOR(HOUR(E733)*60+MINUTE(E733),INFOS!$B$2)/60&lt;INFOS!$B$5,AND(INFOS!$C$5&gt;0,FLOOR(HOUR(E733)*60+MINUTE(E733),INFOS!$B$2)/60&gt;=INFOS!$C$5)),"",TIME(,FLOOR(HOUR(E733)*60+MINUTE(E733),INFOS!$B$2),))</f>
        <v>0.91666666666666663</v>
      </c>
      <c r="H733" s="31" t="str">
        <f>IF(ISNA(MATCH(INT(A733),Calcul!$I$3:$I$15,0)),INDEX(INFOS!$B$7:$B$14,WEEKDAY(A733,2)),INFOS!$B$14)</f>
        <v>Jours Ouvrés</v>
      </c>
      <c r="I733" s="28" t="str">
        <f>IF(ROW(A732)&lt;=COUNTA(Sens1!A:A)-6,INFOS!$H$2&amp;" vers "&amp;INFOS!$I$2,INFOS!$H$3&amp;" vers "&amp;INFOS!$I$3)</f>
        <v>Rue G. Eiffel vers A10</v>
      </c>
    </row>
    <row r="734" spans="1:9" x14ac:dyDescent="0.25">
      <c r="A734" s="5">
        <v>41848.99046296296</v>
      </c>
      <c r="B734" s="28">
        <v>232</v>
      </c>
      <c r="C734" s="28" t="str">
        <f t="shared" si="44"/>
        <v>Lundi</v>
      </c>
      <c r="D734" s="28" t="str">
        <f t="shared" si="45"/>
        <v>28/07</v>
      </c>
      <c r="E734" s="29">
        <f t="shared" si="46"/>
        <v>0.99046296296000946</v>
      </c>
      <c r="F734" s="30">
        <f t="shared" si="47"/>
        <v>2.685185185185185E-3</v>
      </c>
      <c r="G734" s="31">
        <f>IF(OR(FLOOR(HOUR(E734)*60+MINUTE(E734),INFOS!$B$2)/60&lt;INFOS!$B$5,AND(INFOS!$C$5&gt;0,FLOOR(HOUR(E734)*60+MINUTE(E734),INFOS!$B$2)/60&gt;=INFOS!$C$5)),"",TIME(,FLOOR(HOUR(E734)*60+MINUTE(E734),INFOS!$B$2),))</f>
        <v>0.91666666666666663</v>
      </c>
      <c r="H734" s="31" t="str">
        <f>IF(ISNA(MATCH(INT(A734),Calcul!$I$3:$I$15,0)),INDEX(INFOS!$B$7:$B$14,WEEKDAY(A734,2)),INFOS!$B$14)</f>
        <v>Jours Ouvrés</v>
      </c>
      <c r="I734" s="28" t="str">
        <f>IF(ROW(A733)&lt;=COUNTA(Sens1!A:A)-6,INFOS!$H$2&amp;" vers "&amp;INFOS!$I$2,INFOS!$H$3&amp;" vers "&amp;INFOS!$I$3)</f>
        <v>Rue G. Eiffel vers A10</v>
      </c>
    </row>
    <row r="735" spans="1:9" x14ac:dyDescent="0.25">
      <c r="A735" s="5">
        <v>41848.994050925925</v>
      </c>
      <c r="B735" s="28">
        <v>279</v>
      </c>
      <c r="C735" s="28" t="str">
        <f t="shared" si="44"/>
        <v>Lundi</v>
      </c>
      <c r="D735" s="28" t="str">
        <f t="shared" si="45"/>
        <v>28/07</v>
      </c>
      <c r="E735" s="29">
        <f t="shared" si="46"/>
        <v>0.99405092592496658</v>
      </c>
      <c r="F735" s="30">
        <f t="shared" si="47"/>
        <v>3.2291666666666666E-3</v>
      </c>
      <c r="G735" s="31">
        <f>IF(OR(FLOOR(HOUR(E735)*60+MINUTE(E735),INFOS!$B$2)/60&lt;INFOS!$B$5,AND(INFOS!$C$5&gt;0,FLOOR(HOUR(E735)*60+MINUTE(E735),INFOS!$B$2)/60&gt;=INFOS!$C$5)),"",TIME(,FLOOR(HOUR(E735)*60+MINUTE(E735),INFOS!$B$2),))</f>
        <v>0.91666666666666663</v>
      </c>
      <c r="H735" s="31" t="str">
        <f>IF(ISNA(MATCH(INT(A735),Calcul!$I$3:$I$15,0)),INDEX(INFOS!$B$7:$B$14,WEEKDAY(A735,2)),INFOS!$B$14)</f>
        <v>Jours Ouvrés</v>
      </c>
      <c r="I735" s="28" t="str">
        <f>IF(ROW(A734)&lt;=COUNTA(Sens1!A:A)-6,INFOS!$H$2&amp;" vers "&amp;INFOS!$I$2,INFOS!$H$3&amp;" vers "&amp;INFOS!$I$3)</f>
        <v>Rue G. Eiffel vers A10</v>
      </c>
    </row>
    <row r="736" spans="1:9" x14ac:dyDescent="0.25">
      <c r="A736" s="5">
        <v>41848.997916666667</v>
      </c>
      <c r="B736" s="28">
        <v>279</v>
      </c>
      <c r="C736" s="28" t="str">
        <f t="shared" si="44"/>
        <v>Lundi</v>
      </c>
      <c r="D736" s="28" t="str">
        <f t="shared" si="45"/>
        <v>28/07</v>
      </c>
      <c r="E736" s="29">
        <f t="shared" si="46"/>
        <v>0.99791666666715173</v>
      </c>
      <c r="F736" s="30">
        <f t="shared" si="47"/>
        <v>3.2291666666666666E-3</v>
      </c>
      <c r="G736" s="31">
        <f>IF(OR(FLOOR(HOUR(E736)*60+MINUTE(E736),INFOS!$B$2)/60&lt;INFOS!$B$5,AND(INFOS!$C$5&gt;0,FLOOR(HOUR(E736)*60+MINUTE(E736),INFOS!$B$2)/60&gt;=INFOS!$C$5)),"",TIME(,FLOOR(HOUR(E736)*60+MINUTE(E736),INFOS!$B$2),))</f>
        <v>0.91666666666666663</v>
      </c>
      <c r="H736" s="31" t="str">
        <f>IF(ISNA(MATCH(INT(A736),Calcul!$I$3:$I$15,0)),INDEX(INFOS!$B$7:$B$14,WEEKDAY(A736,2)),INFOS!$B$14)</f>
        <v>Jours Ouvrés</v>
      </c>
      <c r="I736" s="28" t="str">
        <f>IF(ROW(A735)&lt;=COUNTA(Sens1!A:A)-6,INFOS!$H$2&amp;" vers "&amp;INFOS!$I$2,INFOS!$H$3&amp;" vers "&amp;INFOS!$I$3)</f>
        <v>Rue G. Eiffel vers A10</v>
      </c>
    </row>
    <row r="737" spans="1:9" x14ac:dyDescent="0.25">
      <c r="A737" s="5">
        <v>41849.001527777778</v>
      </c>
      <c r="B737" s="28">
        <v>297</v>
      </c>
      <c r="C737" s="28" t="str">
        <f t="shared" si="44"/>
        <v>Mardi</v>
      </c>
      <c r="D737" s="28" t="str">
        <f t="shared" si="45"/>
        <v>29/07</v>
      </c>
      <c r="E737" s="29">
        <f t="shared" si="46"/>
        <v>1.527777778392192E-3</v>
      </c>
      <c r="F737" s="30">
        <f t="shared" si="47"/>
        <v>3.4375E-3</v>
      </c>
      <c r="G737" s="31">
        <f>IF(OR(FLOOR(HOUR(E737)*60+MINUTE(E737),INFOS!$B$2)/60&lt;INFOS!$B$5,AND(INFOS!$C$5&gt;0,FLOOR(HOUR(E737)*60+MINUTE(E737),INFOS!$B$2)/60&gt;=INFOS!$C$5)),"",TIME(,FLOOR(HOUR(E737)*60+MINUTE(E737),INFOS!$B$2),))</f>
        <v>0</v>
      </c>
      <c r="H737" s="31" t="str">
        <f>IF(ISNA(MATCH(INT(A737),Calcul!$I$3:$I$15,0)),INDEX(INFOS!$B$7:$B$14,WEEKDAY(A737,2)),INFOS!$B$14)</f>
        <v>Jours Ouvrés</v>
      </c>
      <c r="I737" s="28" t="str">
        <f>IF(ROW(A736)&lt;=COUNTA(Sens1!A:A)-6,INFOS!$H$2&amp;" vers "&amp;INFOS!$I$2,INFOS!$H$3&amp;" vers "&amp;INFOS!$I$3)</f>
        <v>Rue G. Eiffel vers A10</v>
      </c>
    </row>
    <row r="738" spans="1:9" x14ac:dyDescent="0.25">
      <c r="A738" s="5">
        <v>41849.00503472222</v>
      </c>
      <c r="B738" s="28">
        <v>273</v>
      </c>
      <c r="C738" s="28" t="str">
        <f t="shared" si="44"/>
        <v>Mardi</v>
      </c>
      <c r="D738" s="28" t="str">
        <f t="shared" si="45"/>
        <v>29/07</v>
      </c>
      <c r="E738" s="29">
        <f t="shared" si="46"/>
        <v>5.0347222204436548E-3</v>
      </c>
      <c r="F738" s="30">
        <f t="shared" si="47"/>
        <v>3.1597222222222222E-3</v>
      </c>
      <c r="G738" s="31">
        <f>IF(OR(FLOOR(HOUR(E738)*60+MINUTE(E738),INFOS!$B$2)/60&lt;INFOS!$B$5,AND(INFOS!$C$5&gt;0,FLOOR(HOUR(E738)*60+MINUTE(E738),INFOS!$B$2)/60&gt;=INFOS!$C$5)),"",TIME(,FLOOR(HOUR(E738)*60+MINUTE(E738),INFOS!$B$2),))</f>
        <v>0</v>
      </c>
      <c r="H738" s="31" t="str">
        <f>IF(ISNA(MATCH(INT(A738),Calcul!$I$3:$I$15,0)),INDEX(INFOS!$B$7:$B$14,WEEKDAY(A738,2)),INFOS!$B$14)</f>
        <v>Jours Ouvrés</v>
      </c>
      <c r="I738" s="28" t="str">
        <f>IF(ROW(A737)&lt;=COUNTA(Sens1!A:A)-6,INFOS!$H$2&amp;" vers "&amp;INFOS!$I$2,INFOS!$H$3&amp;" vers "&amp;INFOS!$I$3)</f>
        <v>Rue G. Eiffel vers A10</v>
      </c>
    </row>
    <row r="739" spans="1:9" x14ac:dyDescent="0.25">
      <c r="A739" s="5">
        <v>41849.008553240739</v>
      </c>
      <c r="B739" s="28">
        <v>273</v>
      </c>
      <c r="C739" s="28" t="str">
        <f t="shared" si="44"/>
        <v>Mardi</v>
      </c>
      <c r="D739" s="28" t="str">
        <f t="shared" si="45"/>
        <v>29/07</v>
      </c>
      <c r="E739" s="29">
        <f t="shared" si="46"/>
        <v>8.55324073927477E-3</v>
      </c>
      <c r="F739" s="30">
        <f t="shared" si="47"/>
        <v>3.1597222222222222E-3</v>
      </c>
      <c r="G739" s="31">
        <f>IF(OR(FLOOR(HOUR(E739)*60+MINUTE(E739),INFOS!$B$2)/60&lt;INFOS!$B$5,AND(INFOS!$C$5&gt;0,FLOOR(HOUR(E739)*60+MINUTE(E739),INFOS!$B$2)/60&gt;=INFOS!$C$5)),"",TIME(,FLOOR(HOUR(E739)*60+MINUTE(E739),INFOS!$B$2),))</f>
        <v>0</v>
      </c>
      <c r="H739" s="31" t="str">
        <f>IF(ISNA(MATCH(INT(A739),Calcul!$I$3:$I$15,0)),INDEX(INFOS!$B$7:$B$14,WEEKDAY(A739,2)),INFOS!$B$14)</f>
        <v>Jours Ouvrés</v>
      </c>
      <c r="I739" s="28" t="str">
        <f>IF(ROW(A738)&lt;=COUNTA(Sens1!A:A)-6,INFOS!$H$2&amp;" vers "&amp;INFOS!$I$2,INFOS!$H$3&amp;" vers "&amp;INFOS!$I$3)</f>
        <v>Rue G. Eiffel vers A10</v>
      </c>
    </row>
    <row r="740" spans="1:9" x14ac:dyDescent="0.25">
      <c r="A740" s="5">
        <v>41849.012037037035</v>
      </c>
      <c r="B740" s="28">
        <v>243</v>
      </c>
      <c r="C740" s="28" t="str">
        <f t="shared" si="44"/>
        <v>Mardi</v>
      </c>
      <c r="D740" s="28" t="str">
        <f t="shared" si="45"/>
        <v>29/07</v>
      </c>
      <c r="E740" s="29">
        <f t="shared" si="46"/>
        <v>1.2037037035042886E-2</v>
      </c>
      <c r="F740" s="30">
        <f t="shared" si="47"/>
        <v>2.8124999999999995E-3</v>
      </c>
      <c r="G740" s="31">
        <f>IF(OR(FLOOR(HOUR(E740)*60+MINUTE(E740),INFOS!$B$2)/60&lt;INFOS!$B$5,AND(INFOS!$C$5&gt;0,FLOOR(HOUR(E740)*60+MINUTE(E740),INFOS!$B$2)/60&gt;=INFOS!$C$5)),"",TIME(,FLOOR(HOUR(E740)*60+MINUTE(E740),INFOS!$B$2),))</f>
        <v>0</v>
      </c>
      <c r="H740" s="31" t="str">
        <f>IF(ISNA(MATCH(INT(A740),Calcul!$I$3:$I$15,0)),INDEX(INFOS!$B$7:$B$14,WEEKDAY(A740,2)),INFOS!$B$14)</f>
        <v>Jours Ouvrés</v>
      </c>
      <c r="I740" s="28" t="str">
        <f>IF(ROW(A739)&lt;=COUNTA(Sens1!A:A)-6,INFOS!$H$2&amp;" vers "&amp;INFOS!$I$2,INFOS!$H$3&amp;" vers "&amp;INFOS!$I$3)</f>
        <v>Rue G. Eiffel vers A10</v>
      </c>
    </row>
    <row r="741" spans="1:9" x14ac:dyDescent="0.25">
      <c r="A741" s="5">
        <v>41849.015555555554</v>
      </c>
      <c r="B741" s="28">
        <v>275</v>
      </c>
      <c r="C741" s="28" t="str">
        <f t="shared" si="44"/>
        <v>Mardi</v>
      </c>
      <c r="D741" s="28" t="str">
        <f t="shared" si="45"/>
        <v>29/07</v>
      </c>
      <c r="E741" s="29">
        <f t="shared" si="46"/>
        <v>1.5555555553874001E-2</v>
      </c>
      <c r="F741" s="30">
        <f t="shared" si="47"/>
        <v>3.1828703703703702E-3</v>
      </c>
      <c r="G741" s="31">
        <f>IF(OR(FLOOR(HOUR(E741)*60+MINUTE(E741),INFOS!$B$2)/60&lt;INFOS!$B$5,AND(INFOS!$C$5&gt;0,FLOOR(HOUR(E741)*60+MINUTE(E741),INFOS!$B$2)/60&gt;=INFOS!$C$5)),"",TIME(,FLOOR(HOUR(E741)*60+MINUTE(E741),INFOS!$B$2),))</f>
        <v>0</v>
      </c>
      <c r="H741" s="31" t="str">
        <f>IF(ISNA(MATCH(INT(A741),Calcul!$I$3:$I$15,0)),INDEX(INFOS!$B$7:$B$14,WEEKDAY(A741,2)),INFOS!$B$14)</f>
        <v>Jours Ouvrés</v>
      </c>
      <c r="I741" s="28" t="str">
        <f>IF(ROW(A740)&lt;=COUNTA(Sens1!A:A)-6,INFOS!$H$2&amp;" vers "&amp;INFOS!$I$2,INFOS!$H$3&amp;" vers "&amp;INFOS!$I$3)</f>
        <v>Rue G. Eiffel vers A10</v>
      </c>
    </row>
    <row r="742" spans="1:9" x14ac:dyDescent="0.25">
      <c r="A742" s="5">
        <v>41849.019201388888</v>
      </c>
      <c r="B742" s="28">
        <v>275</v>
      </c>
      <c r="C742" s="28" t="str">
        <f t="shared" si="44"/>
        <v>Mardi</v>
      </c>
      <c r="D742" s="28" t="str">
        <f t="shared" si="45"/>
        <v>29/07</v>
      </c>
      <c r="E742" s="29">
        <f t="shared" si="46"/>
        <v>1.9201388888177462E-2</v>
      </c>
      <c r="F742" s="30">
        <f t="shared" si="47"/>
        <v>3.1828703703703702E-3</v>
      </c>
      <c r="G742" s="31">
        <f>IF(OR(FLOOR(HOUR(E742)*60+MINUTE(E742),INFOS!$B$2)/60&lt;INFOS!$B$5,AND(INFOS!$C$5&gt;0,FLOOR(HOUR(E742)*60+MINUTE(E742),INFOS!$B$2)/60&gt;=INFOS!$C$5)),"",TIME(,FLOOR(HOUR(E742)*60+MINUTE(E742),INFOS!$B$2),))</f>
        <v>0</v>
      </c>
      <c r="H742" s="31" t="str">
        <f>IF(ISNA(MATCH(INT(A742),Calcul!$I$3:$I$15,0)),INDEX(INFOS!$B$7:$B$14,WEEKDAY(A742,2)),INFOS!$B$14)</f>
        <v>Jours Ouvrés</v>
      </c>
      <c r="I742" s="28" t="str">
        <f>IF(ROW(A741)&lt;=COUNTA(Sens1!A:A)-6,INFOS!$H$2&amp;" vers "&amp;INFOS!$I$2,INFOS!$H$3&amp;" vers "&amp;INFOS!$I$3)</f>
        <v>Rue G. Eiffel vers A10</v>
      </c>
    </row>
    <row r="743" spans="1:9" x14ac:dyDescent="0.25">
      <c r="A743" s="5">
        <v>41849.023020833331</v>
      </c>
      <c r="B743" s="28">
        <v>275</v>
      </c>
      <c r="C743" s="28" t="str">
        <f t="shared" si="44"/>
        <v>Mardi</v>
      </c>
      <c r="D743" s="28" t="str">
        <f t="shared" si="45"/>
        <v>29/07</v>
      </c>
      <c r="E743" s="29">
        <f t="shared" si="46"/>
        <v>2.3020833330519963E-2</v>
      </c>
      <c r="F743" s="30">
        <f t="shared" si="47"/>
        <v>3.1828703703703702E-3</v>
      </c>
      <c r="G743" s="31">
        <f>IF(OR(FLOOR(HOUR(E743)*60+MINUTE(E743),INFOS!$B$2)/60&lt;INFOS!$B$5,AND(INFOS!$C$5&gt;0,FLOOR(HOUR(E743)*60+MINUTE(E743),INFOS!$B$2)/60&gt;=INFOS!$C$5)),"",TIME(,FLOOR(HOUR(E743)*60+MINUTE(E743),INFOS!$B$2),))</f>
        <v>0</v>
      </c>
      <c r="H743" s="31" t="str">
        <f>IF(ISNA(MATCH(INT(A743),Calcul!$I$3:$I$15,0)),INDEX(INFOS!$B$7:$B$14,WEEKDAY(A743,2)),INFOS!$B$14)</f>
        <v>Jours Ouvrés</v>
      </c>
      <c r="I743" s="28" t="str">
        <f>IF(ROW(A742)&lt;=COUNTA(Sens1!A:A)-6,INFOS!$H$2&amp;" vers "&amp;INFOS!$I$2,INFOS!$H$3&amp;" vers "&amp;INFOS!$I$3)</f>
        <v>Rue G. Eiffel vers A10</v>
      </c>
    </row>
    <row r="744" spans="1:9" x14ac:dyDescent="0.25">
      <c r="A744" s="5">
        <v>41849.026620370372</v>
      </c>
      <c r="B744" s="28">
        <v>267</v>
      </c>
      <c r="C744" s="28" t="str">
        <f t="shared" si="44"/>
        <v>Mardi</v>
      </c>
      <c r="D744" s="28" t="str">
        <f t="shared" si="45"/>
        <v>29/07</v>
      </c>
      <c r="E744" s="29">
        <f t="shared" si="46"/>
        <v>2.662037037225673E-2</v>
      </c>
      <c r="F744" s="30">
        <f t="shared" si="47"/>
        <v>3.0902777777777782E-3</v>
      </c>
      <c r="G744" s="31">
        <f>IF(OR(FLOOR(HOUR(E744)*60+MINUTE(E744),INFOS!$B$2)/60&lt;INFOS!$B$5,AND(INFOS!$C$5&gt;0,FLOOR(HOUR(E744)*60+MINUTE(E744),INFOS!$B$2)/60&gt;=INFOS!$C$5)),"",TIME(,FLOOR(HOUR(E744)*60+MINUTE(E744),INFOS!$B$2),))</f>
        <v>0</v>
      </c>
      <c r="H744" s="31" t="str">
        <f>IF(ISNA(MATCH(INT(A744),Calcul!$I$3:$I$15,0)),INDEX(INFOS!$B$7:$B$14,WEEKDAY(A744,2)),INFOS!$B$14)</f>
        <v>Jours Ouvrés</v>
      </c>
      <c r="I744" s="28" t="str">
        <f>IF(ROW(A743)&lt;=COUNTA(Sens1!A:A)-6,INFOS!$H$2&amp;" vers "&amp;INFOS!$I$2,INFOS!$H$3&amp;" vers "&amp;INFOS!$I$3)</f>
        <v>Rue G. Eiffel vers A10</v>
      </c>
    </row>
    <row r="745" spans="1:9" x14ac:dyDescent="0.25">
      <c r="A745" s="5">
        <v>41849.030277777776</v>
      </c>
      <c r="B745" s="28">
        <v>267</v>
      </c>
      <c r="C745" s="28" t="str">
        <f t="shared" si="44"/>
        <v>Mardi</v>
      </c>
      <c r="D745" s="28" t="str">
        <f t="shared" si="45"/>
        <v>29/07</v>
      </c>
      <c r="E745" s="29">
        <f t="shared" si="46"/>
        <v>3.0277777776063886E-2</v>
      </c>
      <c r="F745" s="30">
        <f t="shared" si="47"/>
        <v>3.0902777777777782E-3</v>
      </c>
      <c r="G745" s="31">
        <f>IF(OR(FLOOR(HOUR(E745)*60+MINUTE(E745),INFOS!$B$2)/60&lt;INFOS!$B$5,AND(INFOS!$C$5&gt;0,FLOOR(HOUR(E745)*60+MINUTE(E745),INFOS!$B$2)/60&gt;=INFOS!$C$5)),"",TIME(,FLOOR(HOUR(E745)*60+MINUTE(E745),INFOS!$B$2),))</f>
        <v>0</v>
      </c>
      <c r="H745" s="31" t="str">
        <f>IF(ISNA(MATCH(INT(A745),Calcul!$I$3:$I$15,0)),INDEX(INFOS!$B$7:$B$14,WEEKDAY(A745,2)),INFOS!$B$14)</f>
        <v>Jours Ouvrés</v>
      </c>
      <c r="I745" s="28" t="str">
        <f>IF(ROW(A744)&lt;=COUNTA(Sens1!A:A)-6,INFOS!$H$2&amp;" vers "&amp;INFOS!$I$2,INFOS!$H$3&amp;" vers "&amp;INFOS!$I$3)</f>
        <v>Rue G. Eiffel vers A10</v>
      </c>
    </row>
    <row r="746" spans="1:9" x14ac:dyDescent="0.25">
      <c r="A746" s="5">
        <v>41849.033900462964</v>
      </c>
      <c r="B746" s="28">
        <v>267</v>
      </c>
      <c r="C746" s="28" t="str">
        <f t="shared" si="44"/>
        <v>Mardi</v>
      </c>
      <c r="D746" s="28" t="str">
        <f t="shared" si="45"/>
        <v>29/07</v>
      </c>
      <c r="E746" s="29">
        <f t="shared" si="46"/>
        <v>3.3900462964083999E-2</v>
      </c>
      <c r="F746" s="30">
        <f t="shared" si="47"/>
        <v>3.0902777777777782E-3</v>
      </c>
      <c r="G746" s="31">
        <f>IF(OR(FLOOR(HOUR(E746)*60+MINUTE(E746),INFOS!$B$2)/60&lt;INFOS!$B$5,AND(INFOS!$C$5&gt;0,FLOOR(HOUR(E746)*60+MINUTE(E746),INFOS!$B$2)/60&gt;=INFOS!$C$5)),"",TIME(,FLOOR(HOUR(E746)*60+MINUTE(E746),INFOS!$B$2),))</f>
        <v>0</v>
      </c>
      <c r="H746" s="31" t="str">
        <f>IF(ISNA(MATCH(INT(A746),Calcul!$I$3:$I$15,0)),INDEX(INFOS!$B$7:$B$14,WEEKDAY(A746,2)),INFOS!$B$14)</f>
        <v>Jours Ouvrés</v>
      </c>
      <c r="I746" s="28" t="str">
        <f>IF(ROW(A745)&lt;=COUNTA(Sens1!A:A)-6,INFOS!$H$2&amp;" vers "&amp;INFOS!$I$2,INFOS!$H$3&amp;" vers "&amp;INFOS!$I$3)</f>
        <v>Rue G. Eiffel vers A10</v>
      </c>
    </row>
    <row r="747" spans="1:9" x14ac:dyDescent="0.25">
      <c r="A747" s="5">
        <v>41849.037407407406</v>
      </c>
      <c r="B747" s="28">
        <v>252</v>
      </c>
      <c r="C747" s="28" t="str">
        <f t="shared" si="44"/>
        <v>Mardi</v>
      </c>
      <c r="D747" s="28" t="str">
        <f t="shared" si="45"/>
        <v>29/07</v>
      </c>
      <c r="E747" s="29">
        <f t="shared" si="46"/>
        <v>3.7407407406135462E-2</v>
      </c>
      <c r="F747" s="30">
        <f t="shared" si="47"/>
        <v>2.9166666666666668E-3</v>
      </c>
      <c r="G747" s="31">
        <f>IF(OR(FLOOR(HOUR(E747)*60+MINUTE(E747),INFOS!$B$2)/60&lt;INFOS!$B$5,AND(INFOS!$C$5&gt;0,FLOOR(HOUR(E747)*60+MINUTE(E747),INFOS!$B$2)/60&gt;=INFOS!$C$5)),"",TIME(,FLOOR(HOUR(E747)*60+MINUTE(E747),INFOS!$B$2),))</f>
        <v>0</v>
      </c>
      <c r="H747" s="31" t="str">
        <f>IF(ISNA(MATCH(INT(A747),Calcul!$I$3:$I$15,0)),INDEX(INFOS!$B$7:$B$14,WEEKDAY(A747,2)),INFOS!$B$14)</f>
        <v>Jours Ouvrés</v>
      </c>
      <c r="I747" s="28" t="str">
        <f>IF(ROW(A746)&lt;=COUNTA(Sens1!A:A)-6,INFOS!$H$2&amp;" vers "&amp;INFOS!$I$2,INFOS!$H$3&amp;" vers "&amp;INFOS!$I$3)</f>
        <v>Rue G. Eiffel vers A10</v>
      </c>
    </row>
    <row r="748" spans="1:9" x14ac:dyDescent="0.25">
      <c r="A748" s="5">
        <v>41849.040902777779</v>
      </c>
      <c r="B748" s="28">
        <v>252</v>
      </c>
      <c r="C748" s="28" t="str">
        <f t="shared" si="44"/>
        <v>Mardi</v>
      </c>
      <c r="D748" s="28" t="str">
        <f t="shared" si="45"/>
        <v>29/07</v>
      </c>
      <c r="E748" s="29">
        <f t="shared" si="46"/>
        <v>4.090277777868323E-2</v>
      </c>
      <c r="F748" s="30">
        <f t="shared" si="47"/>
        <v>2.9166666666666668E-3</v>
      </c>
      <c r="G748" s="31">
        <f>IF(OR(FLOOR(HOUR(E748)*60+MINUTE(E748),INFOS!$B$2)/60&lt;INFOS!$B$5,AND(INFOS!$C$5&gt;0,FLOOR(HOUR(E748)*60+MINUTE(E748),INFOS!$B$2)/60&gt;=INFOS!$C$5)),"",TIME(,FLOOR(HOUR(E748)*60+MINUTE(E748),INFOS!$B$2),))</f>
        <v>0</v>
      </c>
      <c r="H748" s="31" t="str">
        <f>IF(ISNA(MATCH(INT(A748),Calcul!$I$3:$I$15,0)),INDEX(INFOS!$B$7:$B$14,WEEKDAY(A748,2)),INFOS!$B$14)</f>
        <v>Jours Ouvrés</v>
      </c>
      <c r="I748" s="28" t="str">
        <f>IF(ROW(A747)&lt;=COUNTA(Sens1!A:A)-6,INFOS!$H$2&amp;" vers "&amp;INFOS!$I$2,INFOS!$H$3&amp;" vers "&amp;INFOS!$I$3)</f>
        <v>Rue G. Eiffel vers A10</v>
      </c>
    </row>
    <row r="749" spans="1:9" x14ac:dyDescent="0.25">
      <c r="A749" s="5">
        <v>41849.044571759259</v>
      </c>
      <c r="B749" s="28">
        <v>264</v>
      </c>
      <c r="C749" s="28" t="str">
        <f t="shared" si="44"/>
        <v>Mardi</v>
      </c>
      <c r="D749" s="28" t="str">
        <f t="shared" si="45"/>
        <v>29/07</v>
      </c>
      <c r="E749" s="29">
        <f t="shared" si="46"/>
        <v>4.4571759259270038E-2</v>
      </c>
      <c r="F749" s="30">
        <f t="shared" si="47"/>
        <v>3.0555555555555557E-3</v>
      </c>
      <c r="G749" s="31">
        <f>IF(OR(FLOOR(HOUR(E749)*60+MINUTE(E749),INFOS!$B$2)/60&lt;INFOS!$B$5,AND(INFOS!$C$5&gt;0,FLOOR(HOUR(E749)*60+MINUTE(E749),INFOS!$B$2)/60&gt;=INFOS!$C$5)),"",TIME(,FLOOR(HOUR(E749)*60+MINUTE(E749),INFOS!$B$2),))</f>
        <v>0</v>
      </c>
      <c r="H749" s="31" t="str">
        <f>IF(ISNA(MATCH(INT(A749),Calcul!$I$3:$I$15,0)),INDEX(INFOS!$B$7:$B$14,WEEKDAY(A749,2)),INFOS!$B$14)</f>
        <v>Jours Ouvrés</v>
      </c>
      <c r="I749" s="28" t="str">
        <f>IF(ROW(A748)&lt;=COUNTA(Sens1!A:A)-6,INFOS!$H$2&amp;" vers "&amp;INFOS!$I$2,INFOS!$H$3&amp;" vers "&amp;INFOS!$I$3)</f>
        <v>Rue G. Eiffel vers A10</v>
      </c>
    </row>
    <row r="750" spans="1:9" x14ac:dyDescent="0.25">
      <c r="A750" s="5">
        <v>41849.048206018517</v>
      </c>
      <c r="B750" s="28">
        <v>264</v>
      </c>
      <c r="C750" s="28" t="str">
        <f t="shared" si="44"/>
        <v>Mardi</v>
      </c>
      <c r="D750" s="28" t="str">
        <f t="shared" si="45"/>
        <v>29/07</v>
      </c>
      <c r="E750" s="29">
        <f t="shared" si="46"/>
        <v>4.8206018516793847E-2</v>
      </c>
      <c r="F750" s="30">
        <f t="shared" si="47"/>
        <v>3.0555555555555557E-3</v>
      </c>
      <c r="G750" s="31">
        <f>IF(OR(FLOOR(HOUR(E750)*60+MINUTE(E750),INFOS!$B$2)/60&lt;INFOS!$B$5,AND(INFOS!$C$5&gt;0,FLOOR(HOUR(E750)*60+MINUTE(E750),INFOS!$B$2)/60&gt;=INFOS!$C$5)),"",TIME(,FLOOR(HOUR(E750)*60+MINUTE(E750),INFOS!$B$2),))</f>
        <v>0</v>
      </c>
      <c r="H750" s="31" t="str">
        <f>IF(ISNA(MATCH(INT(A750),Calcul!$I$3:$I$15,0)),INDEX(INFOS!$B$7:$B$14,WEEKDAY(A750,2)),INFOS!$B$14)</f>
        <v>Jours Ouvrés</v>
      </c>
      <c r="I750" s="28" t="str">
        <f>IF(ROW(A749)&lt;=COUNTA(Sens1!A:A)-6,INFOS!$H$2&amp;" vers "&amp;INFOS!$I$2,INFOS!$H$3&amp;" vers "&amp;INFOS!$I$3)</f>
        <v>Rue G. Eiffel vers A10</v>
      </c>
    </row>
    <row r="751" spans="1:9" x14ac:dyDescent="0.25">
      <c r="A751" s="5">
        <v>41849.051712962966</v>
      </c>
      <c r="B751" s="28">
        <v>264</v>
      </c>
      <c r="C751" s="28" t="str">
        <f t="shared" si="44"/>
        <v>Mardi</v>
      </c>
      <c r="D751" s="28" t="str">
        <f t="shared" si="45"/>
        <v>29/07</v>
      </c>
      <c r="E751" s="29">
        <f t="shared" si="46"/>
        <v>5.1712962966121268E-2</v>
      </c>
      <c r="F751" s="30">
        <f t="shared" si="47"/>
        <v>3.0555555555555557E-3</v>
      </c>
      <c r="G751" s="31">
        <f>IF(OR(FLOOR(HOUR(E751)*60+MINUTE(E751),INFOS!$B$2)/60&lt;INFOS!$B$5,AND(INFOS!$C$5&gt;0,FLOOR(HOUR(E751)*60+MINUTE(E751),INFOS!$B$2)/60&gt;=INFOS!$C$5)),"",TIME(,FLOOR(HOUR(E751)*60+MINUTE(E751),INFOS!$B$2),))</f>
        <v>0</v>
      </c>
      <c r="H751" s="31" t="str">
        <f>IF(ISNA(MATCH(INT(A751),Calcul!$I$3:$I$15,0)),INDEX(INFOS!$B$7:$B$14,WEEKDAY(A751,2)),INFOS!$B$14)</f>
        <v>Jours Ouvrés</v>
      </c>
      <c r="I751" s="28" t="str">
        <f>IF(ROW(A750)&lt;=COUNTA(Sens1!A:A)-6,INFOS!$H$2&amp;" vers "&amp;INFOS!$I$2,INFOS!$H$3&amp;" vers "&amp;INFOS!$I$3)</f>
        <v>Rue G. Eiffel vers A10</v>
      </c>
    </row>
    <row r="752" spans="1:9" x14ac:dyDescent="0.25">
      <c r="A752" s="5">
        <v>41849.05541666667</v>
      </c>
      <c r="B752" s="28">
        <v>264</v>
      </c>
      <c r="C752" s="28" t="str">
        <f t="shared" si="44"/>
        <v>Mardi</v>
      </c>
      <c r="D752" s="28" t="str">
        <f t="shared" si="45"/>
        <v>29/07</v>
      </c>
      <c r="E752" s="29">
        <f t="shared" si="46"/>
        <v>5.5416666669771075E-2</v>
      </c>
      <c r="F752" s="30">
        <f t="shared" si="47"/>
        <v>3.0555555555555557E-3</v>
      </c>
      <c r="G752" s="31">
        <f>IF(OR(FLOOR(HOUR(E752)*60+MINUTE(E752),INFOS!$B$2)/60&lt;INFOS!$B$5,AND(INFOS!$C$5&gt;0,FLOOR(HOUR(E752)*60+MINUTE(E752),INFOS!$B$2)/60&gt;=INFOS!$C$5)),"",TIME(,FLOOR(HOUR(E752)*60+MINUTE(E752),INFOS!$B$2),))</f>
        <v>0</v>
      </c>
      <c r="H752" s="31" t="str">
        <f>IF(ISNA(MATCH(INT(A752),Calcul!$I$3:$I$15,0)),INDEX(INFOS!$B$7:$B$14,WEEKDAY(A752,2)),INFOS!$B$14)</f>
        <v>Jours Ouvrés</v>
      </c>
      <c r="I752" s="28" t="str">
        <f>IF(ROW(A751)&lt;=COUNTA(Sens1!A:A)-6,INFOS!$H$2&amp;" vers "&amp;INFOS!$I$2,INFOS!$H$3&amp;" vers "&amp;INFOS!$I$3)</f>
        <v>Rue G. Eiffel vers A10</v>
      </c>
    </row>
    <row r="753" spans="1:9" x14ac:dyDescent="0.25">
      <c r="A753" s="5">
        <v>41849.059039351851</v>
      </c>
      <c r="B753" s="28">
        <v>252</v>
      </c>
      <c r="C753" s="28" t="str">
        <f t="shared" si="44"/>
        <v>Mardi</v>
      </c>
      <c r="D753" s="28" t="str">
        <f t="shared" si="45"/>
        <v>29/07</v>
      </c>
      <c r="E753" s="29">
        <f t="shared" si="46"/>
        <v>5.9039351850515231E-2</v>
      </c>
      <c r="F753" s="30">
        <f t="shared" si="47"/>
        <v>2.9166666666666668E-3</v>
      </c>
      <c r="G753" s="31">
        <f>IF(OR(FLOOR(HOUR(E753)*60+MINUTE(E753),INFOS!$B$2)/60&lt;INFOS!$B$5,AND(INFOS!$C$5&gt;0,FLOOR(HOUR(E753)*60+MINUTE(E753),INFOS!$B$2)/60&gt;=INFOS!$C$5)),"",TIME(,FLOOR(HOUR(E753)*60+MINUTE(E753),INFOS!$B$2),))</f>
        <v>0</v>
      </c>
      <c r="H753" s="31" t="str">
        <f>IF(ISNA(MATCH(INT(A753),Calcul!$I$3:$I$15,0)),INDEX(INFOS!$B$7:$B$14,WEEKDAY(A753,2)),INFOS!$B$14)</f>
        <v>Jours Ouvrés</v>
      </c>
      <c r="I753" s="28" t="str">
        <f>IF(ROW(A752)&lt;=COUNTA(Sens1!A:A)-6,INFOS!$H$2&amp;" vers "&amp;INFOS!$I$2,INFOS!$H$3&amp;" vers "&amp;INFOS!$I$3)</f>
        <v>Rue G. Eiffel vers A10</v>
      </c>
    </row>
    <row r="754" spans="1:9" x14ac:dyDescent="0.25">
      <c r="A754" s="5">
        <v>41849.062523148146</v>
      </c>
      <c r="B754" s="28">
        <v>252</v>
      </c>
      <c r="C754" s="28" t="str">
        <f t="shared" si="44"/>
        <v>Mardi</v>
      </c>
      <c r="D754" s="28" t="str">
        <f t="shared" si="45"/>
        <v>29/07</v>
      </c>
      <c r="E754" s="29">
        <f t="shared" si="46"/>
        <v>6.2523148146283347E-2</v>
      </c>
      <c r="F754" s="30">
        <f t="shared" si="47"/>
        <v>2.9166666666666668E-3</v>
      </c>
      <c r="G754" s="31">
        <f>IF(OR(FLOOR(HOUR(E754)*60+MINUTE(E754),INFOS!$B$2)/60&lt;INFOS!$B$5,AND(INFOS!$C$5&gt;0,FLOOR(HOUR(E754)*60+MINUTE(E754),INFOS!$B$2)/60&gt;=INFOS!$C$5)),"",TIME(,FLOOR(HOUR(E754)*60+MINUTE(E754),INFOS!$B$2),))</f>
        <v>0</v>
      </c>
      <c r="H754" s="31" t="str">
        <f>IF(ISNA(MATCH(INT(A754),Calcul!$I$3:$I$15,0)),INDEX(INFOS!$B$7:$B$14,WEEKDAY(A754,2)),INFOS!$B$14)</f>
        <v>Jours Ouvrés</v>
      </c>
      <c r="I754" s="28" t="str">
        <f>IF(ROW(A753)&lt;=COUNTA(Sens1!A:A)-6,INFOS!$H$2&amp;" vers "&amp;INFOS!$I$2,INFOS!$H$3&amp;" vers "&amp;INFOS!$I$3)</f>
        <v>Rue G. Eiffel vers A10</v>
      </c>
    </row>
    <row r="755" spans="1:9" x14ac:dyDescent="0.25">
      <c r="A755" s="5">
        <v>41849.066307870373</v>
      </c>
      <c r="B755" s="28">
        <v>259</v>
      </c>
      <c r="C755" s="28" t="str">
        <f t="shared" si="44"/>
        <v>Mardi</v>
      </c>
      <c r="D755" s="28" t="str">
        <f t="shared" si="45"/>
        <v>29/07</v>
      </c>
      <c r="E755" s="29">
        <f t="shared" si="46"/>
        <v>6.6307870372838806E-2</v>
      </c>
      <c r="F755" s="30">
        <f t="shared" si="47"/>
        <v>2.9976851851851848E-3</v>
      </c>
      <c r="G755" s="31">
        <f>IF(OR(FLOOR(HOUR(E755)*60+MINUTE(E755),INFOS!$B$2)/60&lt;INFOS!$B$5,AND(INFOS!$C$5&gt;0,FLOOR(HOUR(E755)*60+MINUTE(E755),INFOS!$B$2)/60&gt;=INFOS!$C$5)),"",TIME(,FLOOR(HOUR(E755)*60+MINUTE(E755),INFOS!$B$2),))</f>
        <v>0</v>
      </c>
      <c r="H755" s="31" t="str">
        <f>IF(ISNA(MATCH(INT(A755),Calcul!$I$3:$I$15,0)),INDEX(INFOS!$B$7:$B$14,WEEKDAY(A755,2)),INFOS!$B$14)</f>
        <v>Jours Ouvrés</v>
      </c>
      <c r="I755" s="28" t="str">
        <f>IF(ROW(A754)&lt;=COUNTA(Sens1!A:A)-6,INFOS!$H$2&amp;" vers "&amp;INFOS!$I$2,INFOS!$H$3&amp;" vers "&amp;INFOS!$I$3)</f>
        <v>Rue G. Eiffel vers A10</v>
      </c>
    </row>
    <row r="756" spans="1:9" x14ac:dyDescent="0.25">
      <c r="A756" s="5">
        <v>41849.069907407407</v>
      </c>
      <c r="B756" s="28">
        <v>259</v>
      </c>
      <c r="C756" s="28" t="str">
        <f t="shared" si="44"/>
        <v>Mardi</v>
      </c>
      <c r="D756" s="28" t="str">
        <f t="shared" si="45"/>
        <v>29/07</v>
      </c>
      <c r="E756" s="29">
        <f t="shared" si="46"/>
        <v>6.9907407407299615E-2</v>
      </c>
      <c r="F756" s="30">
        <f t="shared" si="47"/>
        <v>2.9976851851851848E-3</v>
      </c>
      <c r="G756" s="31">
        <f>IF(OR(FLOOR(HOUR(E756)*60+MINUTE(E756),INFOS!$B$2)/60&lt;INFOS!$B$5,AND(INFOS!$C$5&gt;0,FLOOR(HOUR(E756)*60+MINUTE(E756),INFOS!$B$2)/60&gt;=INFOS!$C$5)),"",TIME(,FLOOR(HOUR(E756)*60+MINUTE(E756),INFOS!$B$2),))</f>
        <v>0</v>
      </c>
      <c r="H756" s="31" t="str">
        <f>IF(ISNA(MATCH(INT(A756),Calcul!$I$3:$I$15,0)),INDEX(INFOS!$B$7:$B$14,WEEKDAY(A756,2)),INFOS!$B$14)</f>
        <v>Jours Ouvrés</v>
      </c>
      <c r="I756" s="28" t="str">
        <f>IF(ROW(A755)&lt;=COUNTA(Sens1!A:A)-6,INFOS!$H$2&amp;" vers "&amp;INFOS!$I$2,INFOS!$H$3&amp;" vers "&amp;INFOS!$I$3)</f>
        <v>Rue G. Eiffel vers A10</v>
      </c>
    </row>
    <row r="757" spans="1:9" x14ac:dyDescent="0.25">
      <c r="A757" s="5">
        <v>41849.073425925926</v>
      </c>
      <c r="B757" s="28">
        <v>259</v>
      </c>
      <c r="C757" s="28" t="str">
        <f t="shared" si="44"/>
        <v>Mardi</v>
      </c>
      <c r="D757" s="28" t="str">
        <f t="shared" si="45"/>
        <v>29/07</v>
      </c>
      <c r="E757" s="29">
        <f t="shared" si="46"/>
        <v>7.3425925926130731E-2</v>
      </c>
      <c r="F757" s="30">
        <f t="shared" si="47"/>
        <v>2.9976851851851848E-3</v>
      </c>
      <c r="G757" s="31">
        <f>IF(OR(FLOOR(HOUR(E757)*60+MINUTE(E757),INFOS!$B$2)/60&lt;INFOS!$B$5,AND(INFOS!$C$5&gt;0,FLOOR(HOUR(E757)*60+MINUTE(E757),INFOS!$B$2)/60&gt;=INFOS!$C$5)),"",TIME(,FLOOR(HOUR(E757)*60+MINUTE(E757),INFOS!$B$2),))</f>
        <v>0</v>
      </c>
      <c r="H757" s="31" t="str">
        <f>IF(ISNA(MATCH(INT(A757),Calcul!$I$3:$I$15,0)),INDEX(INFOS!$B$7:$B$14,WEEKDAY(A757,2)),INFOS!$B$14)</f>
        <v>Jours Ouvrés</v>
      </c>
      <c r="I757" s="28" t="str">
        <f>IF(ROW(A756)&lt;=COUNTA(Sens1!A:A)-6,INFOS!$H$2&amp;" vers "&amp;INFOS!$I$2,INFOS!$H$3&amp;" vers "&amp;INFOS!$I$3)</f>
        <v>Rue G. Eiffel vers A10</v>
      </c>
    </row>
    <row r="758" spans="1:9" x14ac:dyDescent="0.25">
      <c r="A758" s="5">
        <v>41849.07708333333</v>
      </c>
      <c r="B758" s="28">
        <v>259</v>
      </c>
      <c r="C758" s="28" t="str">
        <f t="shared" si="44"/>
        <v>Mardi</v>
      </c>
      <c r="D758" s="28" t="str">
        <f t="shared" si="45"/>
        <v>29/07</v>
      </c>
      <c r="E758" s="29">
        <f t="shared" si="46"/>
        <v>7.7083333329937886E-2</v>
      </c>
      <c r="F758" s="30">
        <f t="shared" si="47"/>
        <v>2.9976851851851848E-3</v>
      </c>
      <c r="G758" s="31">
        <f>IF(OR(FLOOR(HOUR(E758)*60+MINUTE(E758),INFOS!$B$2)/60&lt;INFOS!$B$5,AND(INFOS!$C$5&gt;0,FLOOR(HOUR(E758)*60+MINUTE(E758),INFOS!$B$2)/60&gt;=INFOS!$C$5)),"",TIME(,FLOOR(HOUR(E758)*60+MINUTE(E758),INFOS!$B$2),))</f>
        <v>0</v>
      </c>
      <c r="H758" s="31" t="str">
        <f>IF(ISNA(MATCH(INT(A758),Calcul!$I$3:$I$15,0)),INDEX(INFOS!$B$7:$B$14,WEEKDAY(A758,2)),INFOS!$B$14)</f>
        <v>Jours Ouvrés</v>
      </c>
      <c r="I758" s="28" t="str">
        <f>IF(ROW(A757)&lt;=COUNTA(Sens1!A:A)-6,INFOS!$H$2&amp;" vers "&amp;INFOS!$I$2,INFOS!$H$3&amp;" vers "&amp;INFOS!$I$3)</f>
        <v>Rue G. Eiffel vers A10</v>
      </c>
    </row>
    <row r="759" spans="1:9" x14ac:dyDescent="0.25">
      <c r="A759" s="5">
        <v>41849.080601851849</v>
      </c>
      <c r="B759" s="28">
        <v>261</v>
      </c>
      <c r="C759" s="28" t="str">
        <f t="shared" si="44"/>
        <v>Mardi</v>
      </c>
      <c r="D759" s="28" t="str">
        <f t="shared" si="45"/>
        <v>29/07</v>
      </c>
      <c r="E759" s="29">
        <f t="shared" si="46"/>
        <v>8.0601851848769002E-2</v>
      </c>
      <c r="F759" s="30">
        <f t="shared" si="47"/>
        <v>3.0208333333333333E-3</v>
      </c>
      <c r="G759" s="31">
        <f>IF(OR(FLOOR(HOUR(E759)*60+MINUTE(E759),INFOS!$B$2)/60&lt;INFOS!$B$5,AND(INFOS!$C$5&gt;0,FLOOR(HOUR(E759)*60+MINUTE(E759),INFOS!$B$2)/60&gt;=INFOS!$C$5)),"",TIME(,FLOOR(HOUR(E759)*60+MINUTE(E759),INFOS!$B$2),))</f>
        <v>0</v>
      </c>
      <c r="H759" s="31" t="str">
        <f>IF(ISNA(MATCH(INT(A759),Calcul!$I$3:$I$15,0)),INDEX(INFOS!$B$7:$B$14,WEEKDAY(A759,2)),INFOS!$B$14)</f>
        <v>Jours Ouvrés</v>
      </c>
      <c r="I759" s="28" t="str">
        <f>IF(ROW(A758)&lt;=COUNTA(Sens1!A:A)-6,INFOS!$H$2&amp;" vers "&amp;INFOS!$I$2,INFOS!$H$3&amp;" vers "&amp;INFOS!$I$3)</f>
        <v>Rue G. Eiffel vers A10</v>
      </c>
    </row>
    <row r="760" spans="1:9" x14ac:dyDescent="0.25">
      <c r="A760" s="5">
        <v>41849.084178240744</v>
      </c>
      <c r="B760" s="28">
        <v>261</v>
      </c>
      <c r="C760" s="28" t="str">
        <f t="shared" si="44"/>
        <v>Mardi</v>
      </c>
      <c r="D760" s="28" t="str">
        <f t="shared" si="45"/>
        <v>29/07</v>
      </c>
      <c r="E760" s="29">
        <f t="shared" si="46"/>
        <v>8.4178240744222421E-2</v>
      </c>
      <c r="F760" s="30">
        <f t="shared" si="47"/>
        <v>3.0208333333333333E-3</v>
      </c>
      <c r="G760" s="31">
        <f>IF(OR(FLOOR(HOUR(E760)*60+MINUTE(E760),INFOS!$B$2)/60&lt;INFOS!$B$5,AND(INFOS!$C$5&gt;0,FLOOR(HOUR(E760)*60+MINUTE(E760),INFOS!$B$2)/60&gt;=INFOS!$C$5)),"",TIME(,FLOOR(HOUR(E760)*60+MINUTE(E760),INFOS!$B$2),))</f>
        <v>8.3333333333333329E-2</v>
      </c>
      <c r="H760" s="31" t="str">
        <f>IF(ISNA(MATCH(INT(A760),Calcul!$I$3:$I$15,0)),INDEX(INFOS!$B$7:$B$14,WEEKDAY(A760,2)),INFOS!$B$14)</f>
        <v>Jours Ouvrés</v>
      </c>
      <c r="I760" s="28" t="str">
        <f>IF(ROW(A759)&lt;=COUNTA(Sens1!A:A)-6,INFOS!$H$2&amp;" vers "&amp;INFOS!$I$2,INFOS!$H$3&amp;" vers "&amp;INFOS!$I$3)</f>
        <v>Rue G. Eiffel vers A10</v>
      </c>
    </row>
    <row r="761" spans="1:9" x14ac:dyDescent="0.25">
      <c r="A761" s="5">
        <v>41849.087696759256</v>
      </c>
      <c r="B761" s="28">
        <v>272</v>
      </c>
      <c r="C761" s="28" t="str">
        <f t="shared" si="44"/>
        <v>Mardi</v>
      </c>
      <c r="D761" s="28" t="str">
        <f t="shared" si="45"/>
        <v>29/07</v>
      </c>
      <c r="E761" s="29">
        <f t="shared" si="46"/>
        <v>8.7696759255777579E-2</v>
      </c>
      <c r="F761" s="30">
        <f t="shared" si="47"/>
        <v>3.1481481481481482E-3</v>
      </c>
      <c r="G761" s="31">
        <f>IF(OR(FLOOR(HOUR(E761)*60+MINUTE(E761),INFOS!$B$2)/60&lt;INFOS!$B$5,AND(INFOS!$C$5&gt;0,FLOOR(HOUR(E761)*60+MINUTE(E761),INFOS!$B$2)/60&gt;=INFOS!$C$5)),"",TIME(,FLOOR(HOUR(E761)*60+MINUTE(E761),INFOS!$B$2),))</f>
        <v>8.3333333333333329E-2</v>
      </c>
      <c r="H761" s="31" t="str">
        <f>IF(ISNA(MATCH(INT(A761),Calcul!$I$3:$I$15,0)),INDEX(INFOS!$B$7:$B$14,WEEKDAY(A761,2)),INFOS!$B$14)</f>
        <v>Jours Ouvrés</v>
      </c>
      <c r="I761" s="28" t="str">
        <f>IF(ROW(A760)&lt;=COUNTA(Sens1!A:A)-6,INFOS!$H$2&amp;" vers "&amp;INFOS!$I$2,INFOS!$H$3&amp;" vers "&amp;INFOS!$I$3)</f>
        <v>Rue G. Eiffel vers A10</v>
      </c>
    </row>
    <row r="762" spans="1:9" x14ac:dyDescent="0.25">
      <c r="A762" s="5">
        <v>41849.091249999998</v>
      </c>
      <c r="B762" s="28">
        <v>272</v>
      </c>
      <c r="C762" s="28" t="str">
        <f t="shared" si="44"/>
        <v>Mardi</v>
      </c>
      <c r="D762" s="28" t="str">
        <f t="shared" si="45"/>
        <v>29/07</v>
      </c>
      <c r="E762" s="29">
        <f t="shared" si="46"/>
        <v>9.1249999997671694E-2</v>
      </c>
      <c r="F762" s="30">
        <f t="shared" si="47"/>
        <v>3.1481481481481482E-3</v>
      </c>
      <c r="G762" s="31">
        <f>IF(OR(FLOOR(HOUR(E762)*60+MINUTE(E762),INFOS!$B$2)/60&lt;INFOS!$B$5,AND(INFOS!$C$5&gt;0,FLOOR(HOUR(E762)*60+MINUTE(E762),INFOS!$B$2)/60&gt;=INFOS!$C$5)),"",TIME(,FLOOR(HOUR(E762)*60+MINUTE(E762),INFOS!$B$2),))</f>
        <v>8.3333333333333329E-2</v>
      </c>
      <c r="H762" s="31" t="str">
        <f>IF(ISNA(MATCH(INT(A762),Calcul!$I$3:$I$15,0)),INDEX(INFOS!$B$7:$B$14,WEEKDAY(A762,2)),INFOS!$B$14)</f>
        <v>Jours Ouvrés</v>
      </c>
      <c r="I762" s="28" t="str">
        <f>IF(ROW(A761)&lt;=COUNTA(Sens1!A:A)-6,INFOS!$H$2&amp;" vers "&amp;INFOS!$I$2,INFOS!$H$3&amp;" vers "&amp;INFOS!$I$3)</f>
        <v>Rue G. Eiffel vers A10</v>
      </c>
    </row>
    <row r="763" spans="1:9" x14ac:dyDescent="0.25">
      <c r="A763" s="5">
        <v>41849.09479166667</v>
      </c>
      <c r="B763" s="28">
        <v>272</v>
      </c>
      <c r="C763" s="28" t="str">
        <f t="shared" si="44"/>
        <v>Mardi</v>
      </c>
      <c r="D763" s="28" t="str">
        <f t="shared" si="45"/>
        <v>29/07</v>
      </c>
      <c r="E763" s="29">
        <f t="shared" si="46"/>
        <v>9.4791666670062114E-2</v>
      </c>
      <c r="F763" s="30">
        <f t="shared" si="47"/>
        <v>3.1481481481481482E-3</v>
      </c>
      <c r="G763" s="31">
        <f>IF(OR(FLOOR(HOUR(E763)*60+MINUTE(E763),INFOS!$B$2)/60&lt;INFOS!$B$5,AND(INFOS!$C$5&gt;0,FLOOR(HOUR(E763)*60+MINUTE(E763),INFOS!$B$2)/60&gt;=INFOS!$C$5)),"",TIME(,FLOOR(HOUR(E763)*60+MINUTE(E763),INFOS!$B$2),))</f>
        <v>8.3333333333333329E-2</v>
      </c>
      <c r="H763" s="31" t="str">
        <f>IF(ISNA(MATCH(INT(A763),Calcul!$I$3:$I$15,0)),INDEX(INFOS!$B$7:$B$14,WEEKDAY(A763,2)),INFOS!$B$14)</f>
        <v>Jours Ouvrés</v>
      </c>
      <c r="I763" s="28" t="str">
        <f>IF(ROW(A762)&lt;=COUNTA(Sens1!A:A)-6,INFOS!$H$2&amp;" vers "&amp;INFOS!$I$2,INFOS!$H$3&amp;" vers "&amp;INFOS!$I$3)</f>
        <v>Rue G. Eiffel vers A10</v>
      </c>
    </row>
    <row r="764" spans="1:9" x14ac:dyDescent="0.25">
      <c r="A764" s="5">
        <v>41849.098310185182</v>
      </c>
      <c r="B764" s="28">
        <v>262</v>
      </c>
      <c r="C764" s="28" t="str">
        <f t="shared" si="44"/>
        <v>Mardi</v>
      </c>
      <c r="D764" s="28" t="str">
        <f t="shared" si="45"/>
        <v>29/07</v>
      </c>
      <c r="E764" s="29">
        <f t="shared" si="46"/>
        <v>9.8310185181617271E-2</v>
      </c>
      <c r="F764" s="30">
        <f t="shared" si="47"/>
        <v>3.0324074074074073E-3</v>
      </c>
      <c r="G764" s="31">
        <f>IF(OR(FLOOR(HOUR(E764)*60+MINUTE(E764),INFOS!$B$2)/60&lt;INFOS!$B$5,AND(INFOS!$C$5&gt;0,FLOOR(HOUR(E764)*60+MINUTE(E764),INFOS!$B$2)/60&gt;=INFOS!$C$5)),"",TIME(,FLOOR(HOUR(E764)*60+MINUTE(E764),INFOS!$B$2),))</f>
        <v>8.3333333333333329E-2</v>
      </c>
      <c r="H764" s="31" t="str">
        <f>IF(ISNA(MATCH(INT(A764),Calcul!$I$3:$I$15,0)),INDEX(INFOS!$B$7:$B$14,WEEKDAY(A764,2)),INFOS!$B$14)</f>
        <v>Jours Ouvrés</v>
      </c>
      <c r="I764" s="28" t="str">
        <f>IF(ROW(A763)&lt;=COUNTA(Sens1!A:A)-6,INFOS!$H$2&amp;" vers "&amp;INFOS!$I$2,INFOS!$H$3&amp;" vers "&amp;INFOS!$I$3)</f>
        <v>Rue G. Eiffel vers A10</v>
      </c>
    </row>
    <row r="765" spans="1:9" x14ac:dyDescent="0.25">
      <c r="A765" s="5">
        <v>41849.101840277777</v>
      </c>
      <c r="B765" s="28">
        <v>262</v>
      </c>
      <c r="C765" s="28" t="str">
        <f t="shared" si="44"/>
        <v>Mardi</v>
      </c>
      <c r="D765" s="28" t="str">
        <f t="shared" si="45"/>
        <v>29/07</v>
      </c>
      <c r="E765" s="29">
        <f t="shared" si="46"/>
        <v>0.10184027777722804</v>
      </c>
      <c r="F765" s="30">
        <f t="shared" si="47"/>
        <v>3.0324074074074073E-3</v>
      </c>
      <c r="G765" s="31">
        <f>IF(OR(FLOOR(HOUR(E765)*60+MINUTE(E765),INFOS!$B$2)/60&lt;INFOS!$B$5,AND(INFOS!$C$5&gt;0,FLOOR(HOUR(E765)*60+MINUTE(E765),INFOS!$B$2)/60&gt;=INFOS!$C$5)),"",TIME(,FLOOR(HOUR(E765)*60+MINUTE(E765),INFOS!$B$2),))</f>
        <v>8.3333333333333329E-2</v>
      </c>
      <c r="H765" s="31" t="str">
        <f>IF(ISNA(MATCH(INT(A765),Calcul!$I$3:$I$15,0)),INDEX(INFOS!$B$7:$B$14,WEEKDAY(A765,2)),INFOS!$B$14)</f>
        <v>Jours Ouvrés</v>
      </c>
      <c r="I765" s="28" t="str">
        <f>IF(ROW(A764)&lt;=COUNTA(Sens1!A:A)-6,INFOS!$H$2&amp;" vers "&amp;INFOS!$I$2,INFOS!$H$3&amp;" vers "&amp;INFOS!$I$3)</f>
        <v>Rue G. Eiffel vers A10</v>
      </c>
    </row>
    <row r="766" spans="1:9" x14ac:dyDescent="0.25">
      <c r="A766" s="5">
        <v>41849.105324074073</v>
      </c>
      <c r="B766" s="28">
        <v>262</v>
      </c>
      <c r="C766" s="28" t="str">
        <f t="shared" si="44"/>
        <v>Mardi</v>
      </c>
      <c r="D766" s="28" t="str">
        <f t="shared" si="45"/>
        <v>29/07</v>
      </c>
      <c r="E766" s="29">
        <f t="shared" si="46"/>
        <v>0.10532407407299615</v>
      </c>
      <c r="F766" s="30">
        <f t="shared" si="47"/>
        <v>3.0324074074074073E-3</v>
      </c>
      <c r="G766" s="31">
        <f>IF(OR(FLOOR(HOUR(E766)*60+MINUTE(E766),INFOS!$B$2)/60&lt;INFOS!$B$5,AND(INFOS!$C$5&gt;0,FLOOR(HOUR(E766)*60+MINUTE(E766),INFOS!$B$2)/60&gt;=INFOS!$C$5)),"",TIME(,FLOOR(HOUR(E766)*60+MINUTE(E766),INFOS!$B$2),))</f>
        <v>8.3333333333333329E-2</v>
      </c>
      <c r="H766" s="31" t="str">
        <f>IF(ISNA(MATCH(INT(A766),Calcul!$I$3:$I$15,0)),INDEX(INFOS!$B$7:$B$14,WEEKDAY(A766,2)),INFOS!$B$14)</f>
        <v>Jours Ouvrés</v>
      </c>
      <c r="I766" s="28" t="str">
        <f>IF(ROW(A765)&lt;=COUNTA(Sens1!A:A)-6,INFOS!$H$2&amp;" vers "&amp;INFOS!$I$2,INFOS!$H$3&amp;" vers "&amp;INFOS!$I$3)</f>
        <v>Rue G. Eiffel vers A10</v>
      </c>
    </row>
    <row r="767" spans="1:9" x14ac:dyDescent="0.25">
      <c r="A767" s="5">
        <v>41849.108935185184</v>
      </c>
      <c r="B767" s="28">
        <v>324</v>
      </c>
      <c r="C767" s="28" t="str">
        <f t="shared" si="44"/>
        <v>Mardi</v>
      </c>
      <c r="D767" s="28" t="str">
        <f t="shared" si="45"/>
        <v>29/07</v>
      </c>
      <c r="E767" s="29">
        <f t="shared" si="46"/>
        <v>0.10893518518423662</v>
      </c>
      <c r="F767" s="30">
        <f t="shared" si="47"/>
        <v>3.7500000000000003E-3</v>
      </c>
      <c r="G767" s="31">
        <f>IF(OR(FLOOR(HOUR(E767)*60+MINUTE(E767),INFOS!$B$2)/60&lt;INFOS!$B$5,AND(INFOS!$C$5&gt;0,FLOOR(HOUR(E767)*60+MINUTE(E767),INFOS!$B$2)/60&gt;=INFOS!$C$5)),"",TIME(,FLOOR(HOUR(E767)*60+MINUTE(E767),INFOS!$B$2),))</f>
        <v>8.3333333333333329E-2</v>
      </c>
      <c r="H767" s="31" t="str">
        <f>IF(ISNA(MATCH(INT(A767),Calcul!$I$3:$I$15,0)),INDEX(INFOS!$B$7:$B$14,WEEKDAY(A767,2)),INFOS!$B$14)</f>
        <v>Jours Ouvrés</v>
      </c>
      <c r="I767" s="28" t="str">
        <f>IF(ROW(A766)&lt;=COUNTA(Sens1!A:A)-6,INFOS!$H$2&amp;" vers "&amp;INFOS!$I$2,INFOS!$H$3&amp;" vers "&amp;INFOS!$I$3)</f>
        <v>Rue G. Eiffel vers A10</v>
      </c>
    </row>
    <row r="768" spans="1:9" x14ac:dyDescent="0.25">
      <c r="A768" s="5">
        <v>41849.112488425926</v>
      </c>
      <c r="B768" s="28">
        <v>334</v>
      </c>
      <c r="C768" s="28" t="str">
        <f t="shared" si="44"/>
        <v>Mardi</v>
      </c>
      <c r="D768" s="28" t="str">
        <f t="shared" si="45"/>
        <v>29/07</v>
      </c>
      <c r="E768" s="29">
        <f t="shared" si="46"/>
        <v>0.11248842592613073</v>
      </c>
      <c r="F768" s="30">
        <f t="shared" si="47"/>
        <v>3.8657407407407408E-3</v>
      </c>
      <c r="G768" s="31">
        <f>IF(OR(FLOOR(HOUR(E768)*60+MINUTE(E768),INFOS!$B$2)/60&lt;INFOS!$B$5,AND(INFOS!$C$5&gt;0,FLOOR(HOUR(E768)*60+MINUTE(E768),INFOS!$B$2)/60&gt;=INFOS!$C$5)),"",TIME(,FLOOR(HOUR(E768)*60+MINUTE(E768),INFOS!$B$2),))</f>
        <v>8.3333333333333329E-2</v>
      </c>
      <c r="H768" s="31" t="str">
        <f>IF(ISNA(MATCH(INT(A768),Calcul!$I$3:$I$15,0)),INDEX(INFOS!$B$7:$B$14,WEEKDAY(A768,2)),INFOS!$B$14)</f>
        <v>Jours Ouvrés</v>
      </c>
      <c r="I768" s="28" t="str">
        <f>IF(ROW(A767)&lt;=COUNTA(Sens1!A:A)-6,INFOS!$H$2&amp;" vers "&amp;INFOS!$I$2,INFOS!$H$3&amp;" vers "&amp;INFOS!$I$3)</f>
        <v>Rue G. Eiffel vers A10</v>
      </c>
    </row>
    <row r="769" spans="1:9" x14ac:dyDescent="0.25">
      <c r="A769" s="5">
        <v>41849.116111111114</v>
      </c>
      <c r="B769" s="28">
        <v>334</v>
      </c>
      <c r="C769" s="28" t="str">
        <f t="shared" si="44"/>
        <v>Mardi</v>
      </c>
      <c r="D769" s="28" t="str">
        <f t="shared" si="45"/>
        <v>29/07</v>
      </c>
      <c r="E769" s="29">
        <f t="shared" si="46"/>
        <v>0.11611111111415084</v>
      </c>
      <c r="F769" s="30">
        <f t="shared" si="47"/>
        <v>3.8657407407407408E-3</v>
      </c>
      <c r="G769" s="31">
        <f>IF(OR(FLOOR(HOUR(E769)*60+MINUTE(E769),INFOS!$B$2)/60&lt;INFOS!$B$5,AND(INFOS!$C$5&gt;0,FLOOR(HOUR(E769)*60+MINUTE(E769),INFOS!$B$2)/60&gt;=INFOS!$C$5)),"",TIME(,FLOOR(HOUR(E769)*60+MINUTE(E769),INFOS!$B$2),))</f>
        <v>8.3333333333333329E-2</v>
      </c>
      <c r="H769" s="31" t="str">
        <f>IF(ISNA(MATCH(INT(A769),Calcul!$I$3:$I$15,0)),INDEX(INFOS!$B$7:$B$14,WEEKDAY(A769,2)),INFOS!$B$14)</f>
        <v>Jours Ouvrés</v>
      </c>
      <c r="I769" s="28" t="str">
        <f>IF(ROW(A768)&lt;=COUNTA(Sens1!A:A)-6,INFOS!$H$2&amp;" vers "&amp;INFOS!$I$2,INFOS!$H$3&amp;" vers "&amp;INFOS!$I$3)</f>
        <v>Rue G. Eiffel vers A10</v>
      </c>
    </row>
    <row r="770" spans="1:9" x14ac:dyDescent="0.25">
      <c r="A770" s="5">
        <v>41849.119652777779</v>
      </c>
      <c r="B770" s="28">
        <v>319</v>
      </c>
      <c r="C770" s="28" t="str">
        <f t="shared" si="44"/>
        <v>Mardi</v>
      </c>
      <c r="D770" s="28" t="str">
        <f t="shared" si="45"/>
        <v>29/07</v>
      </c>
      <c r="E770" s="29">
        <f t="shared" si="46"/>
        <v>0.11965277777926531</v>
      </c>
      <c r="F770" s="30">
        <f t="shared" si="47"/>
        <v>3.6921296296296298E-3</v>
      </c>
      <c r="G770" s="31">
        <f>IF(OR(FLOOR(HOUR(E770)*60+MINUTE(E770),INFOS!$B$2)/60&lt;INFOS!$B$5,AND(INFOS!$C$5&gt;0,FLOOR(HOUR(E770)*60+MINUTE(E770),INFOS!$B$2)/60&gt;=INFOS!$C$5)),"",TIME(,FLOOR(HOUR(E770)*60+MINUTE(E770),INFOS!$B$2),))</f>
        <v>8.3333333333333329E-2</v>
      </c>
      <c r="H770" s="31" t="str">
        <f>IF(ISNA(MATCH(INT(A770),Calcul!$I$3:$I$15,0)),INDEX(INFOS!$B$7:$B$14,WEEKDAY(A770,2)),INFOS!$B$14)</f>
        <v>Jours Ouvrés</v>
      </c>
      <c r="I770" s="28" t="str">
        <f>IF(ROW(A769)&lt;=COUNTA(Sens1!A:A)-6,INFOS!$H$2&amp;" vers "&amp;INFOS!$I$2,INFOS!$H$3&amp;" vers "&amp;INFOS!$I$3)</f>
        <v>Rue G. Eiffel vers A10</v>
      </c>
    </row>
    <row r="771" spans="1:9" x14ac:dyDescent="0.25">
      <c r="A771" s="5">
        <v>41849.124803240738</v>
      </c>
      <c r="B771" s="28">
        <v>319</v>
      </c>
      <c r="C771" s="28" t="str">
        <f t="shared" ref="C771:C834" si="48">PROPER(TEXT(A771,"jjjj"))</f>
        <v>Mardi</v>
      </c>
      <c r="D771" s="28" t="str">
        <f t="shared" ref="D771:D834" si="49">TEXT(A771,"jj""/""mm")</f>
        <v>29/07</v>
      </c>
      <c r="E771" s="29">
        <f t="shared" ref="E771:E834" si="50">IF(A771="","",A771-INT(A771))</f>
        <v>0.12480324073840166</v>
      </c>
      <c r="F771" s="30">
        <f t="shared" ref="F771:F834" si="51">TIME(,,B771)</f>
        <v>3.6921296296296298E-3</v>
      </c>
      <c r="G771" s="31">
        <f>IF(OR(FLOOR(HOUR(E771)*60+MINUTE(E771),INFOS!$B$2)/60&lt;INFOS!$B$5,AND(INFOS!$C$5&gt;0,FLOOR(HOUR(E771)*60+MINUTE(E771),INFOS!$B$2)/60&gt;=INFOS!$C$5)),"",TIME(,FLOOR(HOUR(E771)*60+MINUTE(E771),INFOS!$B$2),))</f>
        <v>8.3333333333333329E-2</v>
      </c>
      <c r="H771" s="31" t="str">
        <f>IF(ISNA(MATCH(INT(A771),Calcul!$I$3:$I$15,0)),INDEX(INFOS!$B$7:$B$14,WEEKDAY(A771,2)),INFOS!$B$14)</f>
        <v>Jours Ouvrés</v>
      </c>
      <c r="I771" s="28" t="str">
        <f>IF(ROW(A770)&lt;=COUNTA(Sens1!A:A)-6,INFOS!$H$2&amp;" vers "&amp;INFOS!$I$2,INFOS!$H$3&amp;" vers "&amp;INFOS!$I$3)</f>
        <v>Rue G. Eiffel vers A10</v>
      </c>
    </row>
    <row r="772" spans="1:9" x14ac:dyDescent="0.25">
      <c r="A772" s="5">
        <v>41849.128472222219</v>
      </c>
      <c r="B772" s="28">
        <v>241</v>
      </c>
      <c r="C772" s="28" t="str">
        <f t="shared" si="48"/>
        <v>Mardi</v>
      </c>
      <c r="D772" s="28" t="str">
        <f t="shared" si="49"/>
        <v>29/07</v>
      </c>
      <c r="E772" s="29">
        <f t="shared" si="50"/>
        <v>0.12847222221898846</v>
      </c>
      <c r="F772" s="30">
        <f t="shared" si="51"/>
        <v>2.7893518518518519E-3</v>
      </c>
      <c r="G772" s="31">
        <f>IF(OR(FLOOR(HOUR(E772)*60+MINUTE(E772),INFOS!$B$2)/60&lt;INFOS!$B$5,AND(INFOS!$C$5&gt;0,FLOOR(HOUR(E772)*60+MINUTE(E772),INFOS!$B$2)/60&gt;=INFOS!$C$5)),"",TIME(,FLOOR(HOUR(E772)*60+MINUTE(E772),INFOS!$B$2),))</f>
        <v>8.3333333333333329E-2</v>
      </c>
      <c r="H772" s="31" t="str">
        <f>IF(ISNA(MATCH(INT(A772),Calcul!$I$3:$I$15,0)),INDEX(INFOS!$B$7:$B$14,WEEKDAY(A772,2)),INFOS!$B$14)</f>
        <v>Jours Ouvrés</v>
      </c>
      <c r="I772" s="28" t="str">
        <f>IF(ROW(A771)&lt;=COUNTA(Sens1!A:A)-6,INFOS!$H$2&amp;" vers "&amp;INFOS!$I$2,INFOS!$H$3&amp;" vers "&amp;INFOS!$I$3)</f>
        <v>Rue G. Eiffel vers A10</v>
      </c>
    </row>
    <row r="773" spans="1:9" x14ac:dyDescent="0.25">
      <c r="A773" s="5">
        <v>41849.131967592592</v>
      </c>
      <c r="B773" s="28">
        <v>241</v>
      </c>
      <c r="C773" s="28" t="str">
        <f t="shared" si="48"/>
        <v>Mardi</v>
      </c>
      <c r="D773" s="28" t="str">
        <f t="shared" si="49"/>
        <v>29/07</v>
      </c>
      <c r="E773" s="29">
        <f t="shared" si="50"/>
        <v>0.13196759259153623</v>
      </c>
      <c r="F773" s="30">
        <f t="shared" si="51"/>
        <v>2.7893518518518519E-3</v>
      </c>
      <c r="G773" s="31">
        <f>IF(OR(FLOOR(HOUR(E773)*60+MINUTE(E773),INFOS!$B$2)/60&lt;INFOS!$B$5,AND(INFOS!$C$5&gt;0,FLOOR(HOUR(E773)*60+MINUTE(E773),INFOS!$B$2)/60&gt;=INFOS!$C$5)),"",TIME(,FLOOR(HOUR(E773)*60+MINUTE(E773),INFOS!$B$2),))</f>
        <v>8.3333333333333329E-2</v>
      </c>
      <c r="H773" s="31" t="str">
        <f>IF(ISNA(MATCH(INT(A773),Calcul!$I$3:$I$15,0)),INDEX(INFOS!$B$7:$B$14,WEEKDAY(A773,2)),INFOS!$B$14)</f>
        <v>Jours Ouvrés</v>
      </c>
      <c r="I773" s="28" t="str">
        <f>IF(ROW(A772)&lt;=COUNTA(Sens1!A:A)-6,INFOS!$H$2&amp;" vers "&amp;INFOS!$I$2,INFOS!$H$3&amp;" vers "&amp;INFOS!$I$3)</f>
        <v>Rue G. Eiffel vers A10</v>
      </c>
    </row>
    <row r="774" spans="1:9" x14ac:dyDescent="0.25">
      <c r="A774" s="5">
        <v>41849.135509259257</v>
      </c>
      <c r="B774" s="28">
        <v>241</v>
      </c>
      <c r="C774" s="28" t="str">
        <f t="shared" si="48"/>
        <v>Mardi</v>
      </c>
      <c r="D774" s="28" t="str">
        <f t="shared" si="49"/>
        <v>29/07</v>
      </c>
      <c r="E774" s="29">
        <f t="shared" si="50"/>
        <v>0.13550925925665069</v>
      </c>
      <c r="F774" s="30">
        <f t="shared" si="51"/>
        <v>2.7893518518518519E-3</v>
      </c>
      <c r="G774" s="31">
        <f>IF(OR(FLOOR(HOUR(E774)*60+MINUTE(E774),INFOS!$B$2)/60&lt;INFOS!$B$5,AND(INFOS!$C$5&gt;0,FLOOR(HOUR(E774)*60+MINUTE(E774),INFOS!$B$2)/60&gt;=INFOS!$C$5)),"",TIME(,FLOOR(HOUR(E774)*60+MINUTE(E774),INFOS!$B$2),))</f>
        <v>8.3333333333333329E-2</v>
      </c>
      <c r="H774" s="31" t="str">
        <f>IF(ISNA(MATCH(INT(A774),Calcul!$I$3:$I$15,0)),INDEX(INFOS!$B$7:$B$14,WEEKDAY(A774,2)),INFOS!$B$14)</f>
        <v>Jours Ouvrés</v>
      </c>
      <c r="I774" s="28" t="str">
        <f>IF(ROW(A773)&lt;=COUNTA(Sens1!A:A)-6,INFOS!$H$2&amp;" vers "&amp;INFOS!$I$2,INFOS!$H$3&amp;" vers "&amp;INFOS!$I$3)</f>
        <v>Rue G. Eiffel vers A10</v>
      </c>
    </row>
    <row r="775" spans="1:9" x14ac:dyDescent="0.25">
      <c r="A775" s="5">
        <v>41849.139097222222</v>
      </c>
      <c r="B775" s="28">
        <v>241</v>
      </c>
      <c r="C775" s="28" t="str">
        <f t="shared" si="48"/>
        <v>Mardi</v>
      </c>
      <c r="D775" s="28" t="str">
        <f t="shared" si="49"/>
        <v>29/07</v>
      </c>
      <c r="E775" s="29">
        <f t="shared" si="50"/>
        <v>0.13909722222160781</v>
      </c>
      <c r="F775" s="30">
        <f t="shared" si="51"/>
        <v>2.7893518518518519E-3</v>
      </c>
      <c r="G775" s="31">
        <f>IF(OR(FLOOR(HOUR(E775)*60+MINUTE(E775),INFOS!$B$2)/60&lt;INFOS!$B$5,AND(INFOS!$C$5&gt;0,FLOOR(HOUR(E775)*60+MINUTE(E775),INFOS!$B$2)/60&gt;=INFOS!$C$5)),"",TIME(,FLOOR(HOUR(E775)*60+MINUTE(E775),INFOS!$B$2),))</f>
        <v>8.3333333333333329E-2</v>
      </c>
      <c r="H775" s="31" t="str">
        <f>IF(ISNA(MATCH(INT(A775),Calcul!$I$3:$I$15,0)),INDEX(INFOS!$B$7:$B$14,WEEKDAY(A775,2)),INFOS!$B$14)</f>
        <v>Jours Ouvrés</v>
      </c>
      <c r="I775" s="28" t="str">
        <f>IF(ROW(A774)&lt;=COUNTA(Sens1!A:A)-6,INFOS!$H$2&amp;" vers "&amp;INFOS!$I$2,INFOS!$H$3&amp;" vers "&amp;INFOS!$I$3)</f>
        <v>Rue G. Eiffel vers A10</v>
      </c>
    </row>
    <row r="776" spans="1:9" x14ac:dyDescent="0.25">
      <c r="A776" s="5">
        <v>41849.142812500002</v>
      </c>
      <c r="B776" s="28">
        <v>276</v>
      </c>
      <c r="C776" s="28" t="str">
        <f t="shared" si="48"/>
        <v>Mardi</v>
      </c>
      <c r="D776" s="28" t="str">
        <f t="shared" si="49"/>
        <v>29/07</v>
      </c>
      <c r="E776" s="29">
        <f t="shared" si="50"/>
        <v>0.14281250000203727</v>
      </c>
      <c r="F776" s="30">
        <f t="shared" si="51"/>
        <v>3.1944444444444442E-3</v>
      </c>
      <c r="G776" s="31">
        <f>IF(OR(FLOOR(HOUR(E776)*60+MINUTE(E776),INFOS!$B$2)/60&lt;INFOS!$B$5,AND(INFOS!$C$5&gt;0,FLOOR(HOUR(E776)*60+MINUTE(E776),INFOS!$B$2)/60&gt;=INFOS!$C$5)),"",TIME(,FLOOR(HOUR(E776)*60+MINUTE(E776),INFOS!$B$2),))</f>
        <v>8.3333333333333329E-2</v>
      </c>
      <c r="H776" s="31" t="str">
        <f>IF(ISNA(MATCH(INT(A776),Calcul!$I$3:$I$15,0)),INDEX(INFOS!$B$7:$B$14,WEEKDAY(A776,2)),INFOS!$B$14)</f>
        <v>Jours Ouvrés</v>
      </c>
      <c r="I776" s="28" t="str">
        <f>IF(ROW(A775)&lt;=COUNTA(Sens1!A:A)-6,INFOS!$H$2&amp;" vers "&amp;INFOS!$I$2,INFOS!$H$3&amp;" vers "&amp;INFOS!$I$3)</f>
        <v>Rue G. Eiffel vers A10</v>
      </c>
    </row>
    <row r="777" spans="1:9" x14ac:dyDescent="0.25">
      <c r="A777" s="5">
        <v>41849.146331018521</v>
      </c>
      <c r="B777" s="28">
        <v>276</v>
      </c>
      <c r="C777" s="28" t="str">
        <f t="shared" si="48"/>
        <v>Mardi</v>
      </c>
      <c r="D777" s="28" t="str">
        <f t="shared" si="49"/>
        <v>29/07</v>
      </c>
      <c r="E777" s="29">
        <f t="shared" si="50"/>
        <v>0.14633101852086838</v>
      </c>
      <c r="F777" s="30">
        <f t="shared" si="51"/>
        <v>3.1944444444444442E-3</v>
      </c>
      <c r="G777" s="31">
        <f>IF(OR(FLOOR(HOUR(E777)*60+MINUTE(E777),INFOS!$B$2)/60&lt;INFOS!$B$5,AND(INFOS!$C$5&gt;0,FLOOR(HOUR(E777)*60+MINUTE(E777),INFOS!$B$2)/60&gt;=INFOS!$C$5)),"",TIME(,FLOOR(HOUR(E777)*60+MINUTE(E777),INFOS!$B$2),))</f>
        <v>8.3333333333333329E-2</v>
      </c>
      <c r="H777" s="31" t="str">
        <f>IF(ISNA(MATCH(INT(A777),Calcul!$I$3:$I$15,0)),INDEX(INFOS!$B$7:$B$14,WEEKDAY(A777,2)),INFOS!$B$14)</f>
        <v>Jours Ouvrés</v>
      </c>
      <c r="I777" s="28" t="str">
        <f>IF(ROW(A776)&lt;=COUNTA(Sens1!A:A)-6,INFOS!$H$2&amp;" vers "&amp;INFOS!$I$2,INFOS!$H$3&amp;" vers "&amp;INFOS!$I$3)</f>
        <v>Rue G. Eiffel vers A10</v>
      </c>
    </row>
    <row r="778" spans="1:9" x14ac:dyDescent="0.25">
      <c r="A778" s="5">
        <v>41849.149884259263</v>
      </c>
      <c r="B778" s="28">
        <v>238</v>
      </c>
      <c r="C778" s="28" t="str">
        <f t="shared" si="48"/>
        <v>Mardi</v>
      </c>
      <c r="D778" s="28" t="str">
        <f t="shared" si="49"/>
        <v>29/07</v>
      </c>
      <c r="E778" s="29">
        <f t="shared" si="50"/>
        <v>0.1498842592627625</v>
      </c>
      <c r="F778" s="30">
        <f t="shared" si="51"/>
        <v>2.7546296296296294E-3</v>
      </c>
      <c r="G778" s="31">
        <f>IF(OR(FLOOR(HOUR(E778)*60+MINUTE(E778),INFOS!$B$2)/60&lt;INFOS!$B$5,AND(INFOS!$C$5&gt;0,FLOOR(HOUR(E778)*60+MINUTE(E778),INFOS!$B$2)/60&gt;=INFOS!$C$5)),"",TIME(,FLOOR(HOUR(E778)*60+MINUTE(E778),INFOS!$B$2),))</f>
        <v>8.3333333333333329E-2</v>
      </c>
      <c r="H778" s="31" t="str">
        <f>IF(ISNA(MATCH(INT(A778),Calcul!$I$3:$I$15,0)),INDEX(INFOS!$B$7:$B$14,WEEKDAY(A778,2)),INFOS!$B$14)</f>
        <v>Jours Ouvrés</v>
      </c>
      <c r="I778" s="28" t="str">
        <f>IF(ROW(A777)&lt;=COUNTA(Sens1!A:A)-6,INFOS!$H$2&amp;" vers "&amp;INFOS!$I$2,INFOS!$H$3&amp;" vers "&amp;INFOS!$I$3)</f>
        <v>Rue G. Eiffel vers A10</v>
      </c>
    </row>
    <row r="779" spans="1:9" x14ac:dyDescent="0.25">
      <c r="A779" s="5">
        <v>41849.15347222222</v>
      </c>
      <c r="B779" s="28">
        <v>238</v>
      </c>
      <c r="C779" s="28" t="str">
        <f t="shared" si="48"/>
        <v>Mardi</v>
      </c>
      <c r="D779" s="28" t="str">
        <f t="shared" si="49"/>
        <v>29/07</v>
      </c>
      <c r="E779" s="29">
        <f t="shared" si="50"/>
        <v>0.15347222222044365</v>
      </c>
      <c r="F779" s="30">
        <f t="shared" si="51"/>
        <v>2.7546296296296294E-3</v>
      </c>
      <c r="G779" s="31">
        <f>IF(OR(FLOOR(HOUR(E779)*60+MINUTE(E779),INFOS!$B$2)/60&lt;INFOS!$B$5,AND(INFOS!$C$5&gt;0,FLOOR(HOUR(E779)*60+MINUTE(E779),INFOS!$B$2)/60&gt;=INFOS!$C$5)),"",TIME(,FLOOR(HOUR(E779)*60+MINUTE(E779),INFOS!$B$2),))</f>
        <v>8.3333333333333329E-2</v>
      </c>
      <c r="H779" s="31" t="str">
        <f>IF(ISNA(MATCH(INT(A779),Calcul!$I$3:$I$15,0)),INDEX(INFOS!$B$7:$B$14,WEEKDAY(A779,2)),INFOS!$B$14)</f>
        <v>Jours Ouvrés</v>
      </c>
      <c r="I779" s="28" t="str">
        <f>IF(ROW(A778)&lt;=COUNTA(Sens1!A:A)-6,INFOS!$H$2&amp;" vers "&amp;INFOS!$I$2,INFOS!$H$3&amp;" vers "&amp;INFOS!$I$3)</f>
        <v>Rue G. Eiffel vers A10</v>
      </c>
    </row>
    <row r="780" spans="1:9" x14ac:dyDescent="0.25">
      <c r="A780" s="5">
        <v>41849.157141203701</v>
      </c>
      <c r="B780" s="28">
        <v>238</v>
      </c>
      <c r="C780" s="28" t="str">
        <f t="shared" si="48"/>
        <v>Mardi</v>
      </c>
      <c r="D780" s="28" t="str">
        <f t="shared" si="49"/>
        <v>29/07</v>
      </c>
      <c r="E780" s="29">
        <f t="shared" si="50"/>
        <v>0.15714120370103046</v>
      </c>
      <c r="F780" s="30">
        <f t="shared" si="51"/>
        <v>2.7546296296296294E-3</v>
      </c>
      <c r="G780" s="31">
        <f>IF(OR(FLOOR(HOUR(E780)*60+MINUTE(E780),INFOS!$B$2)/60&lt;INFOS!$B$5,AND(INFOS!$C$5&gt;0,FLOOR(HOUR(E780)*60+MINUTE(E780),INFOS!$B$2)/60&gt;=INFOS!$C$5)),"",TIME(,FLOOR(HOUR(E780)*60+MINUTE(E780),INFOS!$B$2),))</f>
        <v>8.3333333333333329E-2</v>
      </c>
      <c r="H780" s="31" t="str">
        <f>IF(ISNA(MATCH(INT(A780),Calcul!$I$3:$I$15,0)),INDEX(INFOS!$B$7:$B$14,WEEKDAY(A780,2)),INFOS!$B$14)</f>
        <v>Jours Ouvrés</v>
      </c>
      <c r="I780" s="28" t="str">
        <f>IF(ROW(A779)&lt;=COUNTA(Sens1!A:A)-6,INFOS!$H$2&amp;" vers "&amp;INFOS!$I$2,INFOS!$H$3&amp;" vers "&amp;INFOS!$I$3)</f>
        <v>Rue G. Eiffel vers A10</v>
      </c>
    </row>
    <row r="781" spans="1:9" x14ac:dyDescent="0.25">
      <c r="A781" s="5">
        <v>41849.160694444443</v>
      </c>
      <c r="B781" s="28">
        <v>283</v>
      </c>
      <c r="C781" s="28" t="str">
        <f t="shared" si="48"/>
        <v>Mardi</v>
      </c>
      <c r="D781" s="28" t="str">
        <f t="shared" si="49"/>
        <v>29/07</v>
      </c>
      <c r="E781" s="29">
        <f t="shared" si="50"/>
        <v>0.16069444444292458</v>
      </c>
      <c r="F781" s="30">
        <f t="shared" si="51"/>
        <v>3.2754629629629631E-3</v>
      </c>
      <c r="G781" s="31">
        <f>IF(OR(FLOOR(HOUR(E781)*60+MINUTE(E781),INFOS!$B$2)/60&lt;INFOS!$B$5,AND(INFOS!$C$5&gt;0,FLOOR(HOUR(E781)*60+MINUTE(E781),INFOS!$B$2)/60&gt;=INFOS!$C$5)),"",TIME(,FLOOR(HOUR(E781)*60+MINUTE(E781),INFOS!$B$2),))</f>
        <v>8.3333333333333329E-2</v>
      </c>
      <c r="H781" s="31" t="str">
        <f>IF(ISNA(MATCH(INT(A781),Calcul!$I$3:$I$15,0)),INDEX(INFOS!$B$7:$B$14,WEEKDAY(A781,2)),INFOS!$B$14)</f>
        <v>Jours Ouvrés</v>
      </c>
      <c r="I781" s="28" t="str">
        <f>IF(ROW(A780)&lt;=COUNTA(Sens1!A:A)-6,INFOS!$H$2&amp;" vers "&amp;INFOS!$I$2,INFOS!$H$3&amp;" vers "&amp;INFOS!$I$3)</f>
        <v>Rue G. Eiffel vers A10</v>
      </c>
    </row>
    <row r="782" spans="1:9" x14ac:dyDescent="0.25">
      <c r="A782" s="5">
        <v>41849.164212962962</v>
      </c>
      <c r="B782" s="28">
        <v>283</v>
      </c>
      <c r="C782" s="28" t="str">
        <f t="shared" si="48"/>
        <v>Mardi</v>
      </c>
      <c r="D782" s="28" t="str">
        <f t="shared" si="49"/>
        <v>29/07</v>
      </c>
      <c r="E782" s="29">
        <f t="shared" si="50"/>
        <v>0.16421296296175569</v>
      </c>
      <c r="F782" s="30">
        <f t="shared" si="51"/>
        <v>3.2754629629629631E-3</v>
      </c>
      <c r="G782" s="31">
        <f>IF(OR(FLOOR(HOUR(E782)*60+MINUTE(E782),INFOS!$B$2)/60&lt;INFOS!$B$5,AND(INFOS!$C$5&gt;0,FLOOR(HOUR(E782)*60+MINUTE(E782),INFOS!$B$2)/60&gt;=INFOS!$C$5)),"",TIME(,FLOOR(HOUR(E782)*60+MINUTE(E782),INFOS!$B$2),))</f>
        <v>8.3333333333333329E-2</v>
      </c>
      <c r="H782" s="31" t="str">
        <f>IF(ISNA(MATCH(INT(A782),Calcul!$I$3:$I$15,0)),INDEX(INFOS!$B$7:$B$14,WEEKDAY(A782,2)),INFOS!$B$14)</f>
        <v>Jours Ouvrés</v>
      </c>
      <c r="I782" s="28" t="str">
        <f>IF(ROW(A781)&lt;=COUNTA(Sens1!A:A)-6,INFOS!$H$2&amp;" vers "&amp;INFOS!$I$2,INFOS!$H$3&amp;" vers "&amp;INFOS!$I$3)</f>
        <v>Rue G. Eiffel vers A10</v>
      </c>
    </row>
    <row r="783" spans="1:9" x14ac:dyDescent="0.25">
      <c r="A783" s="5">
        <v>41849.167685185188</v>
      </c>
      <c r="B783" s="28">
        <v>283</v>
      </c>
      <c r="C783" s="28" t="str">
        <f t="shared" si="48"/>
        <v>Mardi</v>
      </c>
      <c r="D783" s="28" t="str">
        <f t="shared" si="49"/>
        <v>29/07</v>
      </c>
      <c r="E783" s="29">
        <f t="shared" si="50"/>
        <v>0.16768518518802011</v>
      </c>
      <c r="F783" s="30">
        <f t="shared" si="51"/>
        <v>3.2754629629629631E-3</v>
      </c>
      <c r="G783" s="31">
        <f>IF(OR(FLOOR(HOUR(E783)*60+MINUTE(E783),INFOS!$B$2)/60&lt;INFOS!$B$5,AND(INFOS!$C$5&gt;0,FLOOR(HOUR(E783)*60+MINUTE(E783),INFOS!$B$2)/60&gt;=INFOS!$C$5)),"",TIME(,FLOOR(HOUR(E783)*60+MINUTE(E783),INFOS!$B$2),))</f>
        <v>0.16666666666666666</v>
      </c>
      <c r="H783" s="31" t="str">
        <f>IF(ISNA(MATCH(INT(A783),Calcul!$I$3:$I$15,0)),INDEX(INFOS!$B$7:$B$14,WEEKDAY(A783,2)),INFOS!$B$14)</f>
        <v>Jours Ouvrés</v>
      </c>
      <c r="I783" s="28" t="str">
        <f>IF(ROW(A782)&lt;=COUNTA(Sens1!A:A)-6,INFOS!$H$2&amp;" vers "&amp;INFOS!$I$2,INFOS!$H$3&amp;" vers "&amp;INFOS!$I$3)</f>
        <v>Rue G. Eiffel vers A10</v>
      </c>
    </row>
    <row r="784" spans="1:9" x14ac:dyDescent="0.25">
      <c r="A784" s="5">
        <v>41849.171273148146</v>
      </c>
      <c r="B784" s="28">
        <v>202</v>
      </c>
      <c r="C784" s="28" t="str">
        <f t="shared" si="48"/>
        <v>Mardi</v>
      </c>
      <c r="D784" s="28" t="str">
        <f t="shared" si="49"/>
        <v>29/07</v>
      </c>
      <c r="E784" s="29">
        <f t="shared" si="50"/>
        <v>0.17127314814570127</v>
      </c>
      <c r="F784" s="30">
        <f t="shared" si="51"/>
        <v>2.3379629629629631E-3</v>
      </c>
      <c r="G784" s="31">
        <f>IF(OR(FLOOR(HOUR(E784)*60+MINUTE(E784),INFOS!$B$2)/60&lt;INFOS!$B$5,AND(INFOS!$C$5&gt;0,FLOOR(HOUR(E784)*60+MINUTE(E784),INFOS!$B$2)/60&gt;=INFOS!$C$5)),"",TIME(,FLOOR(HOUR(E784)*60+MINUTE(E784),INFOS!$B$2),))</f>
        <v>0.16666666666666666</v>
      </c>
      <c r="H784" s="31" t="str">
        <f>IF(ISNA(MATCH(INT(A784),Calcul!$I$3:$I$15,0)),INDEX(INFOS!$B$7:$B$14,WEEKDAY(A784,2)),INFOS!$B$14)</f>
        <v>Jours Ouvrés</v>
      </c>
      <c r="I784" s="28" t="str">
        <f>IF(ROW(A783)&lt;=COUNTA(Sens1!A:A)-6,INFOS!$H$2&amp;" vers "&amp;INFOS!$I$2,INFOS!$H$3&amp;" vers "&amp;INFOS!$I$3)</f>
        <v>Rue G. Eiffel vers A10</v>
      </c>
    </row>
    <row r="785" spans="1:9" x14ac:dyDescent="0.25">
      <c r="A785" s="5">
        <v>41849.175069444442</v>
      </c>
      <c r="B785" s="28">
        <v>202</v>
      </c>
      <c r="C785" s="28" t="str">
        <f t="shared" si="48"/>
        <v>Mardi</v>
      </c>
      <c r="D785" s="28" t="str">
        <f t="shared" si="49"/>
        <v>29/07</v>
      </c>
      <c r="E785" s="29">
        <f t="shared" si="50"/>
        <v>0.17506944444176042</v>
      </c>
      <c r="F785" s="30">
        <f t="shared" si="51"/>
        <v>2.3379629629629631E-3</v>
      </c>
      <c r="G785" s="31">
        <f>IF(OR(FLOOR(HOUR(E785)*60+MINUTE(E785),INFOS!$B$2)/60&lt;INFOS!$B$5,AND(INFOS!$C$5&gt;0,FLOOR(HOUR(E785)*60+MINUTE(E785),INFOS!$B$2)/60&gt;=INFOS!$C$5)),"",TIME(,FLOOR(HOUR(E785)*60+MINUTE(E785),INFOS!$B$2),))</f>
        <v>0.16666666666666666</v>
      </c>
      <c r="H785" s="31" t="str">
        <f>IF(ISNA(MATCH(INT(A785),Calcul!$I$3:$I$15,0)),INDEX(INFOS!$B$7:$B$14,WEEKDAY(A785,2)),INFOS!$B$14)</f>
        <v>Jours Ouvrés</v>
      </c>
      <c r="I785" s="28" t="str">
        <f>IF(ROW(A784)&lt;=COUNTA(Sens1!A:A)-6,INFOS!$H$2&amp;" vers "&amp;INFOS!$I$2,INFOS!$H$3&amp;" vers "&amp;INFOS!$I$3)</f>
        <v>Rue G. Eiffel vers A10</v>
      </c>
    </row>
    <row r="786" spans="1:9" x14ac:dyDescent="0.25">
      <c r="A786" s="5">
        <v>41849.178541666668</v>
      </c>
      <c r="B786" s="28">
        <v>202</v>
      </c>
      <c r="C786" s="28" t="str">
        <f t="shared" si="48"/>
        <v>Mardi</v>
      </c>
      <c r="D786" s="28" t="str">
        <f t="shared" si="49"/>
        <v>29/07</v>
      </c>
      <c r="E786" s="29">
        <f t="shared" si="50"/>
        <v>0.17854166666802485</v>
      </c>
      <c r="F786" s="30">
        <f t="shared" si="51"/>
        <v>2.3379629629629631E-3</v>
      </c>
      <c r="G786" s="31">
        <f>IF(OR(FLOOR(HOUR(E786)*60+MINUTE(E786),INFOS!$B$2)/60&lt;INFOS!$B$5,AND(INFOS!$C$5&gt;0,FLOOR(HOUR(E786)*60+MINUTE(E786),INFOS!$B$2)/60&gt;=INFOS!$C$5)),"",TIME(,FLOOR(HOUR(E786)*60+MINUTE(E786),INFOS!$B$2),))</f>
        <v>0.16666666666666666</v>
      </c>
      <c r="H786" s="31" t="str">
        <f>IF(ISNA(MATCH(INT(A786),Calcul!$I$3:$I$15,0)),INDEX(INFOS!$B$7:$B$14,WEEKDAY(A786,2)),INFOS!$B$14)</f>
        <v>Jours Ouvrés</v>
      </c>
      <c r="I786" s="28" t="str">
        <f>IF(ROW(A785)&lt;=COUNTA(Sens1!A:A)-6,INFOS!$H$2&amp;" vers "&amp;INFOS!$I$2,INFOS!$H$3&amp;" vers "&amp;INFOS!$I$3)</f>
        <v>Rue G. Eiffel vers A10</v>
      </c>
    </row>
    <row r="787" spans="1:9" x14ac:dyDescent="0.25">
      <c r="A787" s="5">
        <v>41849.182060185187</v>
      </c>
      <c r="B787" s="28">
        <v>314</v>
      </c>
      <c r="C787" s="28" t="str">
        <f t="shared" si="48"/>
        <v>Mardi</v>
      </c>
      <c r="D787" s="28" t="str">
        <f t="shared" si="49"/>
        <v>29/07</v>
      </c>
      <c r="E787" s="29">
        <f t="shared" si="50"/>
        <v>0.18206018518685596</v>
      </c>
      <c r="F787" s="30">
        <f t="shared" si="51"/>
        <v>3.6342592592592594E-3</v>
      </c>
      <c r="G787" s="31">
        <f>IF(OR(FLOOR(HOUR(E787)*60+MINUTE(E787),INFOS!$B$2)/60&lt;INFOS!$B$5,AND(INFOS!$C$5&gt;0,FLOOR(HOUR(E787)*60+MINUTE(E787),INFOS!$B$2)/60&gt;=INFOS!$C$5)),"",TIME(,FLOOR(HOUR(E787)*60+MINUTE(E787),INFOS!$B$2),))</f>
        <v>0.16666666666666666</v>
      </c>
      <c r="H787" s="31" t="str">
        <f>IF(ISNA(MATCH(INT(A787),Calcul!$I$3:$I$15,0)),INDEX(INFOS!$B$7:$B$14,WEEKDAY(A787,2)),INFOS!$B$14)</f>
        <v>Jours Ouvrés</v>
      </c>
      <c r="I787" s="28" t="str">
        <f>IF(ROW(A786)&lt;=COUNTA(Sens1!A:A)-6,INFOS!$H$2&amp;" vers "&amp;INFOS!$I$2,INFOS!$H$3&amp;" vers "&amp;INFOS!$I$3)</f>
        <v>Rue G. Eiffel vers A10</v>
      </c>
    </row>
    <row r="788" spans="1:9" x14ac:dyDescent="0.25">
      <c r="A788" s="5">
        <v>41849.185624999998</v>
      </c>
      <c r="B788" s="28">
        <v>285</v>
      </c>
      <c r="C788" s="28" t="str">
        <f t="shared" si="48"/>
        <v>Mardi</v>
      </c>
      <c r="D788" s="28" t="str">
        <f t="shared" si="49"/>
        <v>29/07</v>
      </c>
      <c r="E788" s="29">
        <f t="shared" si="50"/>
        <v>0.18562499999825377</v>
      </c>
      <c r="F788" s="30">
        <f t="shared" si="51"/>
        <v>3.2986111111111111E-3</v>
      </c>
      <c r="G788" s="31">
        <f>IF(OR(FLOOR(HOUR(E788)*60+MINUTE(E788),INFOS!$B$2)/60&lt;INFOS!$B$5,AND(INFOS!$C$5&gt;0,FLOOR(HOUR(E788)*60+MINUTE(E788),INFOS!$B$2)/60&gt;=INFOS!$C$5)),"",TIME(,FLOOR(HOUR(E788)*60+MINUTE(E788),INFOS!$B$2),))</f>
        <v>0.16666666666666666</v>
      </c>
      <c r="H788" s="31" t="str">
        <f>IF(ISNA(MATCH(INT(A788),Calcul!$I$3:$I$15,0)),INDEX(INFOS!$B$7:$B$14,WEEKDAY(A788,2)),INFOS!$B$14)</f>
        <v>Jours Ouvrés</v>
      </c>
      <c r="I788" s="28" t="str">
        <f>IF(ROW(A787)&lt;=COUNTA(Sens1!A:A)-6,INFOS!$H$2&amp;" vers "&amp;INFOS!$I$2,INFOS!$H$3&amp;" vers "&amp;INFOS!$I$3)</f>
        <v>Rue G. Eiffel vers A10</v>
      </c>
    </row>
    <row r="789" spans="1:9" x14ac:dyDescent="0.25">
      <c r="A789" s="5">
        <v>41849.189201388886</v>
      </c>
      <c r="B789" s="28">
        <v>268</v>
      </c>
      <c r="C789" s="28" t="str">
        <f t="shared" si="48"/>
        <v>Mardi</v>
      </c>
      <c r="D789" s="28" t="str">
        <f t="shared" si="49"/>
        <v>29/07</v>
      </c>
      <c r="E789" s="29">
        <f t="shared" si="50"/>
        <v>0.18920138888643123</v>
      </c>
      <c r="F789" s="30">
        <f t="shared" si="51"/>
        <v>3.1018518518518522E-3</v>
      </c>
      <c r="G789" s="31">
        <f>IF(OR(FLOOR(HOUR(E789)*60+MINUTE(E789),INFOS!$B$2)/60&lt;INFOS!$B$5,AND(INFOS!$C$5&gt;0,FLOOR(HOUR(E789)*60+MINUTE(E789),INFOS!$B$2)/60&gt;=INFOS!$C$5)),"",TIME(,FLOOR(HOUR(E789)*60+MINUTE(E789),INFOS!$B$2),))</f>
        <v>0.16666666666666666</v>
      </c>
      <c r="H789" s="31" t="str">
        <f>IF(ISNA(MATCH(INT(A789),Calcul!$I$3:$I$15,0)),INDEX(INFOS!$B$7:$B$14,WEEKDAY(A789,2)),INFOS!$B$14)</f>
        <v>Jours Ouvrés</v>
      </c>
      <c r="I789" s="28" t="str">
        <f>IF(ROW(A788)&lt;=COUNTA(Sens1!A:A)-6,INFOS!$H$2&amp;" vers "&amp;INFOS!$I$2,INFOS!$H$3&amp;" vers "&amp;INFOS!$I$3)</f>
        <v>Rue G. Eiffel vers A10</v>
      </c>
    </row>
    <row r="790" spans="1:9" x14ac:dyDescent="0.25">
      <c r="A790" s="5">
        <v>41849.192696759259</v>
      </c>
      <c r="B790" s="28">
        <v>255</v>
      </c>
      <c r="C790" s="28" t="str">
        <f t="shared" si="48"/>
        <v>Mardi</v>
      </c>
      <c r="D790" s="28" t="str">
        <f t="shared" si="49"/>
        <v>29/07</v>
      </c>
      <c r="E790" s="29">
        <f t="shared" si="50"/>
        <v>0.192696759258979</v>
      </c>
      <c r="F790" s="30">
        <f t="shared" si="51"/>
        <v>2.9513888888888888E-3</v>
      </c>
      <c r="G790" s="31">
        <f>IF(OR(FLOOR(HOUR(E790)*60+MINUTE(E790),INFOS!$B$2)/60&lt;INFOS!$B$5,AND(INFOS!$C$5&gt;0,FLOOR(HOUR(E790)*60+MINUTE(E790),INFOS!$B$2)/60&gt;=INFOS!$C$5)),"",TIME(,FLOOR(HOUR(E790)*60+MINUTE(E790),INFOS!$B$2),))</f>
        <v>0.16666666666666666</v>
      </c>
      <c r="H790" s="31" t="str">
        <f>IF(ISNA(MATCH(INT(A790),Calcul!$I$3:$I$15,0)),INDEX(INFOS!$B$7:$B$14,WEEKDAY(A790,2)),INFOS!$B$14)</f>
        <v>Jours Ouvrés</v>
      </c>
      <c r="I790" s="28" t="str">
        <f>IF(ROW(A789)&lt;=COUNTA(Sens1!A:A)-6,INFOS!$H$2&amp;" vers "&amp;INFOS!$I$2,INFOS!$H$3&amp;" vers "&amp;INFOS!$I$3)</f>
        <v>Rue G. Eiffel vers A10</v>
      </c>
    </row>
    <row r="791" spans="1:9" x14ac:dyDescent="0.25">
      <c r="A791" s="5">
        <v>41849.196180555555</v>
      </c>
      <c r="B791" s="28">
        <v>255</v>
      </c>
      <c r="C791" s="28" t="str">
        <f t="shared" si="48"/>
        <v>Mardi</v>
      </c>
      <c r="D791" s="28" t="str">
        <f t="shared" si="49"/>
        <v>29/07</v>
      </c>
      <c r="E791" s="29">
        <f t="shared" si="50"/>
        <v>0.19618055555474712</v>
      </c>
      <c r="F791" s="30">
        <f t="shared" si="51"/>
        <v>2.9513888888888888E-3</v>
      </c>
      <c r="G791" s="31">
        <f>IF(OR(FLOOR(HOUR(E791)*60+MINUTE(E791),INFOS!$B$2)/60&lt;INFOS!$B$5,AND(INFOS!$C$5&gt;0,FLOOR(HOUR(E791)*60+MINUTE(E791),INFOS!$B$2)/60&gt;=INFOS!$C$5)),"",TIME(,FLOOR(HOUR(E791)*60+MINUTE(E791),INFOS!$B$2),))</f>
        <v>0.16666666666666666</v>
      </c>
      <c r="H791" s="31" t="str">
        <f>IF(ISNA(MATCH(INT(A791),Calcul!$I$3:$I$15,0)),INDEX(INFOS!$B$7:$B$14,WEEKDAY(A791,2)),INFOS!$B$14)</f>
        <v>Jours Ouvrés</v>
      </c>
      <c r="I791" s="28" t="str">
        <f>IF(ROW(A790)&lt;=COUNTA(Sens1!A:A)-6,INFOS!$H$2&amp;" vers "&amp;INFOS!$I$2,INFOS!$H$3&amp;" vers "&amp;INFOS!$I$3)</f>
        <v>Rue G. Eiffel vers A10</v>
      </c>
    </row>
    <row r="792" spans="1:9" x14ac:dyDescent="0.25">
      <c r="A792" s="5">
        <v>41849.199780092589</v>
      </c>
      <c r="B792" s="28">
        <v>255</v>
      </c>
      <c r="C792" s="28" t="str">
        <f t="shared" si="48"/>
        <v>Mardi</v>
      </c>
      <c r="D792" s="28" t="str">
        <f t="shared" si="49"/>
        <v>29/07</v>
      </c>
      <c r="E792" s="29">
        <f t="shared" si="50"/>
        <v>0.19978009258920792</v>
      </c>
      <c r="F792" s="30">
        <f t="shared" si="51"/>
        <v>2.9513888888888888E-3</v>
      </c>
      <c r="G792" s="31">
        <f>IF(OR(FLOOR(HOUR(E792)*60+MINUTE(E792),INFOS!$B$2)/60&lt;INFOS!$B$5,AND(INFOS!$C$5&gt;0,FLOOR(HOUR(E792)*60+MINUTE(E792),INFOS!$B$2)/60&gt;=INFOS!$C$5)),"",TIME(,FLOOR(HOUR(E792)*60+MINUTE(E792),INFOS!$B$2),))</f>
        <v>0.16666666666666666</v>
      </c>
      <c r="H792" s="31" t="str">
        <f>IF(ISNA(MATCH(INT(A792),Calcul!$I$3:$I$15,0)),INDEX(INFOS!$B$7:$B$14,WEEKDAY(A792,2)),INFOS!$B$14)</f>
        <v>Jours Ouvrés</v>
      </c>
      <c r="I792" s="28" t="str">
        <f>IF(ROW(A791)&lt;=COUNTA(Sens1!A:A)-6,INFOS!$H$2&amp;" vers "&amp;INFOS!$I$2,INFOS!$H$3&amp;" vers "&amp;INFOS!$I$3)</f>
        <v>Rue G. Eiffel vers A10</v>
      </c>
    </row>
    <row r="793" spans="1:9" x14ac:dyDescent="0.25">
      <c r="A793" s="5">
        <v>41849.203506944446</v>
      </c>
      <c r="B793" s="28">
        <v>282</v>
      </c>
      <c r="C793" s="28" t="str">
        <f t="shared" si="48"/>
        <v>Mardi</v>
      </c>
      <c r="D793" s="28" t="str">
        <f t="shared" si="49"/>
        <v>29/07</v>
      </c>
      <c r="E793" s="29">
        <f t="shared" si="50"/>
        <v>0.20350694444641704</v>
      </c>
      <c r="F793" s="30">
        <f t="shared" si="51"/>
        <v>3.2638888888888891E-3</v>
      </c>
      <c r="G793" s="31">
        <f>IF(OR(FLOOR(HOUR(E793)*60+MINUTE(E793),INFOS!$B$2)/60&lt;INFOS!$B$5,AND(INFOS!$C$5&gt;0,FLOOR(HOUR(E793)*60+MINUTE(E793),INFOS!$B$2)/60&gt;=INFOS!$C$5)),"",TIME(,FLOOR(HOUR(E793)*60+MINUTE(E793),INFOS!$B$2),))</f>
        <v>0.16666666666666666</v>
      </c>
      <c r="H793" s="31" t="str">
        <f>IF(ISNA(MATCH(INT(A793),Calcul!$I$3:$I$15,0)),INDEX(INFOS!$B$7:$B$14,WEEKDAY(A793,2)),INFOS!$B$14)</f>
        <v>Jours Ouvrés</v>
      </c>
      <c r="I793" s="28" t="str">
        <f>IF(ROW(A792)&lt;=COUNTA(Sens1!A:A)-6,INFOS!$H$2&amp;" vers "&amp;INFOS!$I$2,INFOS!$H$3&amp;" vers "&amp;INFOS!$I$3)</f>
        <v>Rue G. Eiffel vers A10</v>
      </c>
    </row>
    <row r="794" spans="1:9" x14ac:dyDescent="0.25">
      <c r="A794" s="5">
        <v>41849.207037037035</v>
      </c>
      <c r="B794" s="28">
        <v>285</v>
      </c>
      <c r="C794" s="28" t="str">
        <f t="shared" si="48"/>
        <v>Mardi</v>
      </c>
      <c r="D794" s="28" t="str">
        <f t="shared" si="49"/>
        <v>29/07</v>
      </c>
      <c r="E794" s="29">
        <f t="shared" si="50"/>
        <v>0.20703703703475185</v>
      </c>
      <c r="F794" s="30">
        <f t="shared" si="51"/>
        <v>3.2986111111111111E-3</v>
      </c>
      <c r="G794" s="31">
        <f>IF(OR(FLOOR(HOUR(E794)*60+MINUTE(E794),INFOS!$B$2)/60&lt;INFOS!$B$5,AND(INFOS!$C$5&gt;0,FLOOR(HOUR(E794)*60+MINUTE(E794),INFOS!$B$2)/60&gt;=INFOS!$C$5)),"",TIME(,FLOOR(HOUR(E794)*60+MINUTE(E794),INFOS!$B$2),))</f>
        <v>0.16666666666666666</v>
      </c>
      <c r="H794" s="31" t="str">
        <f>IF(ISNA(MATCH(INT(A794),Calcul!$I$3:$I$15,0)),INDEX(INFOS!$B$7:$B$14,WEEKDAY(A794,2)),INFOS!$B$14)</f>
        <v>Jours Ouvrés</v>
      </c>
      <c r="I794" s="28" t="str">
        <f>IF(ROW(A793)&lt;=COUNTA(Sens1!A:A)-6,INFOS!$H$2&amp;" vers "&amp;INFOS!$I$2,INFOS!$H$3&amp;" vers "&amp;INFOS!$I$3)</f>
        <v>Rue G. Eiffel vers A10</v>
      </c>
    </row>
    <row r="795" spans="1:9" x14ac:dyDescent="0.25">
      <c r="A795" s="5">
        <v>41849.210555555554</v>
      </c>
      <c r="B795" s="28">
        <v>285</v>
      </c>
      <c r="C795" s="28" t="str">
        <f t="shared" si="48"/>
        <v>Mardi</v>
      </c>
      <c r="D795" s="28" t="str">
        <f t="shared" si="49"/>
        <v>29/07</v>
      </c>
      <c r="E795" s="29">
        <f t="shared" si="50"/>
        <v>0.21055555555358296</v>
      </c>
      <c r="F795" s="30">
        <f t="shared" si="51"/>
        <v>3.2986111111111111E-3</v>
      </c>
      <c r="G795" s="31">
        <f>IF(OR(FLOOR(HOUR(E795)*60+MINUTE(E795),INFOS!$B$2)/60&lt;INFOS!$B$5,AND(INFOS!$C$5&gt;0,FLOOR(HOUR(E795)*60+MINUTE(E795),INFOS!$B$2)/60&gt;=INFOS!$C$5)),"",TIME(,FLOOR(HOUR(E795)*60+MINUTE(E795),INFOS!$B$2),))</f>
        <v>0.16666666666666666</v>
      </c>
      <c r="H795" s="31" t="str">
        <f>IF(ISNA(MATCH(INT(A795),Calcul!$I$3:$I$15,0)),INDEX(INFOS!$B$7:$B$14,WEEKDAY(A795,2)),INFOS!$B$14)</f>
        <v>Jours Ouvrés</v>
      </c>
      <c r="I795" s="28" t="str">
        <f>IF(ROW(A794)&lt;=COUNTA(Sens1!A:A)-6,INFOS!$H$2&amp;" vers "&amp;INFOS!$I$2,INFOS!$H$3&amp;" vers "&amp;INFOS!$I$3)</f>
        <v>Rue G. Eiffel vers A10</v>
      </c>
    </row>
    <row r="796" spans="1:9" x14ac:dyDescent="0.25">
      <c r="A796" s="5">
        <v>41849.214178240742</v>
      </c>
      <c r="B796" s="28">
        <v>272</v>
      </c>
      <c r="C796" s="28" t="str">
        <f t="shared" si="48"/>
        <v>Mardi</v>
      </c>
      <c r="D796" s="28" t="str">
        <f t="shared" si="49"/>
        <v>29/07</v>
      </c>
      <c r="E796" s="29">
        <f t="shared" si="50"/>
        <v>0.21417824074160308</v>
      </c>
      <c r="F796" s="30">
        <f t="shared" si="51"/>
        <v>3.1481481481481482E-3</v>
      </c>
      <c r="G796" s="31">
        <f>IF(OR(FLOOR(HOUR(E796)*60+MINUTE(E796),INFOS!$B$2)/60&lt;INFOS!$B$5,AND(INFOS!$C$5&gt;0,FLOOR(HOUR(E796)*60+MINUTE(E796),INFOS!$B$2)/60&gt;=INFOS!$C$5)),"",TIME(,FLOOR(HOUR(E796)*60+MINUTE(E796),INFOS!$B$2),))</f>
        <v>0.16666666666666666</v>
      </c>
      <c r="H796" s="31" t="str">
        <f>IF(ISNA(MATCH(INT(A796),Calcul!$I$3:$I$15,0)),INDEX(INFOS!$B$7:$B$14,WEEKDAY(A796,2)),INFOS!$B$14)</f>
        <v>Jours Ouvrés</v>
      </c>
      <c r="I796" s="28" t="str">
        <f>IF(ROW(A795)&lt;=COUNTA(Sens1!A:A)-6,INFOS!$H$2&amp;" vers "&amp;INFOS!$I$2,INFOS!$H$3&amp;" vers "&amp;INFOS!$I$3)</f>
        <v>Rue G. Eiffel vers A10</v>
      </c>
    </row>
    <row r="797" spans="1:9" x14ac:dyDescent="0.25">
      <c r="A797" s="5">
        <v>41849.217673611114</v>
      </c>
      <c r="B797" s="28">
        <v>272</v>
      </c>
      <c r="C797" s="28" t="str">
        <f t="shared" si="48"/>
        <v>Mardi</v>
      </c>
      <c r="D797" s="28" t="str">
        <f t="shared" si="49"/>
        <v>29/07</v>
      </c>
      <c r="E797" s="29">
        <f t="shared" si="50"/>
        <v>0.21767361111415084</v>
      </c>
      <c r="F797" s="30">
        <f t="shared" si="51"/>
        <v>3.1481481481481482E-3</v>
      </c>
      <c r="G797" s="31">
        <f>IF(OR(FLOOR(HOUR(E797)*60+MINUTE(E797),INFOS!$B$2)/60&lt;INFOS!$B$5,AND(INFOS!$C$5&gt;0,FLOOR(HOUR(E797)*60+MINUTE(E797),INFOS!$B$2)/60&gt;=INFOS!$C$5)),"",TIME(,FLOOR(HOUR(E797)*60+MINUTE(E797),INFOS!$B$2),))</f>
        <v>0.16666666666666666</v>
      </c>
      <c r="H797" s="31" t="str">
        <f>IF(ISNA(MATCH(INT(A797),Calcul!$I$3:$I$15,0)),INDEX(INFOS!$B$7:$B$14,WEEKDAY(A797,2)),INFOS!$B$14)</f>
        <v>Jours Ouvrés</v>
      </c>
      <c r="I797" s="28" t="str">
        <f>IF(ROW(A796)&lt;=COUNTA(Sens1!A:A)-6,INFOS!$H$2&amp;" vers "&amp;INFOS!$I$2,INFOS!$H$3&amp;" vers "&amp;INFOS!$I$3)</f>
        <v>Rue G. Eiffel vers A10</v>
      </c>
    </row>
    <row r="798" spans="1:9" x14ac:dyDescent="0.25">
      <c r="A798" s="5">
        <v>41849.221180555556</v>
      </c>
      <c r="B798" s="28">
        <v>282</v>
      </c>
      <c r="C798" s="28" t="str">
        <f t="shared" si="48"/>
        <v>Mardi</v>
      </c>
      <c r="D798" s="28" t="str">
        <f t="shared" si="49"/>
        <v>29/07</v>
      </c>
      <c r="E798" s="29">
        <f t="shared" si="50"/>
        <v>0.22118055555620231</v>
      </c>
      <c r="F798" s="30">
        <f t="shared" si="51"/>
        <v>3.2638888888888891E-3</v>
      </c>
      <c r="G798" s="31">
        <f>IF(OR(FLOOR(HOUR(E798)*60+MINUTE(E798),INFOS!$B$2)/60&lt;INFOS!$B$5,AND(INFOS!$C$5&gt;0,FLOOR(HOUR(E798)*60+MINUTE(E798),INFOS!$B$2)/60&gt;=INFOS!$C$5)),"",TIME(,FLOOR(HOUR(E798)*60+MINUTE(E798),INFOS!$B$2),))</f>
        <v>0.16666666666666666</v>
      </c>
      <c r="H798" s="31" t="str">
        <f>IF(ISNA(MATCH(INT(A798),Calcul!$I$3:$I$15,0)),INDEX(INFOS!$B$7:$B$14,WEEKDAY(A798,2)),INFOS!$B$14)</f>
        <v>Jours Ouvrés</v>
      </c>
      <c r="I798" s="28" t="str">
        <f>IF(ROW(A797)&lt;=COUNTA(Sens1!A:A)-6,INFOS!$H$2&amp;" vers "&amp;INFOS!$I$2,INFOS!$H$3&amp;" vers "&amp;INFOS!$I$3)</f>
        <v>Rue G. Eiffel vers A10</v>
      </c>
    </row>
    <row r="799" spans="1:9" x14ac:dyDescent="0.25">
      <c r="A799" s="5">
        <v>41849.224756944444</v>
      </c>
      <c r="B799" s="28">
        <v>276</v>
      </c>
      <c r="C799" s="28" t="str">
        <f t="shared" si="48"/>
        <v>Mardi</v>
      </c>
      <c r="D799" s="28" t="str">
        <f t="shared" si="49"/>
        <v>29/07</v>
      </c>
      <c r="E799" s="29">
        <f t="shared" si="50"/>
        <v>0.22475694444437977</v>
      </c>
      <c r="F799" s="30">
        <f t="shared" si="51"/>
        <v>3.1944444444444442E-3</v>
      </c>
      <c r="G799" s="31">
        <f>IF(OR(FLOOR(HOUR(E799)*60+MINUTE(E799),INFOS!$B$2)/60&lt;INFOS!$B$5,AND(INFOS!$C$5&gt;0,FLOOR(HOUR(E799)*60+MINUTE(E799),INFOS!$B$2)/60&gt;=INFOS!$C$5)),"",TIME(,FLOOR(HOUR(E799)*60+MINUTE(E799),INFOS!$B$2),))</f>
        <v>0.16666666666666666</v>
      </c>
      <c r="H799" s="31" t="str">
        <f>IF(ISNA(MATCH(INT(A799),Calcul!$I$3:$I$15,0)),INDEX(INFOS!$B$7:$B$14,WEEKDAY(A799,2)),INFOS!$B$14)</f>
        <v>Jours Ouvrés</v>
      </c>
      <c r="I799" s="28" t="str">
        <f>IF(ROW(A798)&lt;=COUNTA(Sens1!A:A)-6,INFOS!$H$2&amp;" vers "&amp;INFOS!$I$2,INFOS!$H$3&amp;" vers "&amp;INFOS!$I$3)</f>
        <v>Rue G. Eiffel vers A10</v>
      </c>
    </row>
    <row r="800" spans="1:9" x14ac:dyDescent="0.25">
      <c r="A800" s="5">
        <v>41849.228229166663</v>
      </c>
      <c r="B800" s="28">
        <v>274</v>
      </c>
      <c r="C800" s="28" t="str">
        <f t="shared" si="48"/>
        <v>Mardi</v>
      </c>
      <c r="D800" s="28" t="str">
        <f t="shared" si="49"/>
        <v>29/07</v>
      </c>
      <c r="E800" s="29">
        <f t="shared" si="50"/>
        <v>0.22822916666336823</v>
      </c>
      <c r="F800" s="30">
        <f t="shared" si="51"/>
        <v>3.1712962962962958E-3</v>
      </c>
      <c r="G800" s="31">
        <f>IF(OR(FLOOR(HOUR(E800)*60+MINUTE(E800),INFOS!$B$2)/60&lt;INFOS!$B$5,AND(INFOS!$C$5&gt;0,FLOOR(HOUR(E800)*60+MINUTE(E800),INFOS!$B$2)/60&gt;=INFOS!$C$5)),"",TIME(,FLOOR(HOUR(E800)*60+MINUTE(E800),INFOS!$B$2),))</f>
        <v>0.16666666666666666</v>
      </c>
      <c r="H800" s="31" t="str">
        <f>IF(ISNA(MATCH(INT(A800),Calcul!$I$3:$I$15,0)),INDEX(INFOS!$B$7:$B$14,WEEKDAY(A800,2)),INFOS!$B$14)</f>
        <v>Jours Ouvrés</v>
      </c>
      <c r="I800" s="28" t="str">
        <f>IF(ROW(A799)&lt;=COUNTA(Sens1!A:A)-6,INFOS!$H$2&amp;" vers "&amp;INFOS!$I$2,INFOS!$H$3&amp;" vers "&amp;INFOS!$I$3)</f>
        <v>Rue G. Eiffel vers A10</v>
      </c>
    </row>
    <row r="801" spans="1:9" x14ac:dyDescent="0.25">
      <c r="A801" s="5">
        <v>41849.231793981482</v>
      </c>
      <c r="B801" s="28">
        <v>274</v>
      </c>
      <c r="C801" s="28" t="str">
        <f t="shared" si="48"/>
        <v>Mardi</v>
      </c>
      <c r="D801" s="28" t="str">
        <f t="shared" si="49"/>
        <v>29/07</v>
      </c>
      <c r="E801" s="29">
        <f t="shared" si="50"/>
        <v>0.231793981482042</v>
      </c>
      <c r="F801" s="30">
        <f t="shared" si="51"/>
        <v>3.1712962962962958E-3</v>
      </c>
      <c r="G801" s="31">
        <f>IF(OR(FLOOR(HOUR(E801)*60+MINUTE(E801),INFOS!$B$2)/60&lt;INFOS!$B$5,AND(INFOS!$C$5&gt;0,FLOOR(HOUR(E801)*60+MINUTE(E801),INFOS!$B$2)/60&gt;=INFOS!$C$5)),"",TIME(,FLOOR(HOUR(E801)*60+MINUTE(E801),INFOS!$B$2),))</f>
        <v>0.16666666666666666</v>
      </c>
      <c r="H801" s="31" t="str">
        <f>IF(ISNA(MATCH(INT(A801),Calcul!$I$3:$I$15,0)),INDEX(INFOS!$B$7:$B$14,WEEKDAY(A801,2)),INFOS!$B$14)</f>
        <v>Jours Ouvrés</v>
      </c>
      <c r="I801" s="28" t="str">
        <f>IF(ROW(A800)&lt;=COUNTA(Sens1!A:A)-6,INFOS!$H$2&amp;" vers "&amp;INFOS!$I$2,INFOS!$H$3&amp;" vers "&amp;INFOS!$I$3)</f>
        <v>Rue G. Eiffel vers A10</v>
      </c>
    </row>
    <row r="802" spans="1:9" x14ac:dyDescent="0.25">
      <c r="A802" s="5">
        <v>41849.235300925924</v>
      </c>
      <c r="B802" s="28">
        <v>272</v>
      </c>
      <c r="C802" s="28" t="str">
        <f t="shared" si="48"/>
        <v>Mardi</v>
      </c>
      <c r="D802" s="28" t="str">
        <f t="shared" si="49"/>
        <v>29/07</v>
      </c>
      <c r="E802" s="29">
        <f t="shared" si="50"/>
        <v>0.23530092592409346</v>
      </c>
      <c r="F802" s="30">
        <f t="shared" si="51"/>
        <v>3.1481481481481482E-3</v>
      </c>
      <c r="G802" s="31">
        <f>IF(OR(FLOOR(HOUR(E802)*60+MINUTE(E802),INFOS!$B$2)/60&lt;INFOS!$B$5,AND(INFOS!$C$5&gt;0,FLOOR(HOUR(E802)*60+MINUTE(E802),INFOS!$B$2)/60&gt;=INFOS!$C$5)),"",TIME(,FLOOR(HOUR(E802)*60+MINUTE(E802),INFOS!$B$2),))</f>
        <v>0.16666666666666666</v>
      </c>
      <c r="H802" s="31" t="str">
        <f>IF(ISNA(MATCH(INT(A802),Calcul!$I$3:$I$15,0)),INDEX(INFOS!$B$7:$B$14,WEEKDAY(A802,2)),INFOS!$B$14)</f>
        <v>Jours Ouvrés</v>
      </c>
      <c r="I802" s="28" t="str">
        <f>IF(ROW(A801)&lt;=COUNTA(Sens1!A:A)-6,INFOS!$H$2&amp;" vers "&amp;INFOS!$I$2,INFOS!$H$3&amp;" vers "&amp;INFOS!$I$3)</f>
        <v>Rue G. Eiffel vers A10</v>
      </c>
    </row>
    <row r="803" spans="1:9" x14ac:dyDescent="0.25">
      <c r="A803" s="5">
        <v>41849.239050925928</v>
      </c>
      <c r="B803" s="28">
        <v>272</v>
      </c>
      <c r="C803" s="28" t="str">
        <f t="shared" si="48"/>
        <v>Mardi</v>
      </c>
      <c r="D803" s="28" t="str">
        <f t="shared" si="49"/>
        <v>29/07</v>
      </c>
      <c r="E803" s="29">
        <f t="shared" si="50"/>
        <v>0.23905092592758592</v>
      </c>
      <c r="F803" s="30">
        <f t="shared" si="51"/>
        <v>3.1481481481481482E-3</v>
      </c>
      <c r="G803" s="31">
        <f>IF(OR(FLOOR(HOUR(E803)*60+MINUTE(E803),INFOS!$B$2)/60&lt;INFOS!$B$5,AND(INFOS!$C$5&gt;0,FLOOR(HOUR(E803)*60+MINUTE(E803),INFOS!$B$2)/60&gt;=INFOS!$C$5)),"",TIME(,FLOOR(HOUR(E803)*60+MINUTE(E803),INFOS!$B$2),))</f>
        <v>0.16666666666666666</v>
      </c>
      <c r="H803" s="31" t="str">
        <f>IF(ISNA(MATCH(INT(A803),Calcul!$I$3:$I$15,0)),INDEX(INFOS!$B$7:$B$14,WEEKDAY(A803,2)),INFOS!$B$14)</f>
        <v>Jours Ouvrés</v>
      </c>
      <c r="I803" s="28" t="str">
        <f>IF(ROW(A802)&lt;=COUNTA(Sens1!A:A)-6,INFOS!$H$2&amp;" vers "&amp;INFOS!$I$2,INFOS!$H$3&amp;" vers "&amp;INFOS!$I$3)</f>
        <v>Rue G. Eiffel vers A10</v>
      </c>
    </row>
    <row r="804" spans="1:9" x14ac:dyDescent="0.25">
      <c r="A804" s="5">
        <v>41849.242662037039</v>
      </c>
      <c r="B804" s="28">
        <v>260</v>
      </c>
      <c r="C804" s="28" t="str">
        <f t="shared" si="48"/>
        <v>Mardi</v>
      </c>
      <c r="D804" s="28" t="str">
        <f t="shared" si="49"/>
        <v>29/07</v>
      </c>
      <c r="E804" s="29">
        <f t="shared" si="50"/>
        <v>0.24266203703882638</v>
      </c>
      <c r="F804" s="30">
        <f t="shared" si="51"/>
        <v>3.0092592592592588E-3</v>
      </c>
      <c r="G804" s="31">
        <f>IF(OR(FLOOR(HOUR(E804)*60+MINUTE(E804),INFOS!$B$2)/60&lt;INFOS!$B$5,AND(INFOS!$C$5&gt;0,FLOOR(HOUR(E804)*60+MINUTE(E804),INFOS!$B$2)/60&gt;=INFOS!$C$5)),"",TIME(,FLOOR(HOUR(E804)*60+MINUTE(E804),INFOS!$B$2),))</f>
        <v>0.16666666666666666</v>
      </c>
      <c r="H804" s="31" t="str">
        <f>IF(ISNA(MATCH(INT(A804),Calcul!$I$3:$I$15,0)),INDEX(INFOS!$B$7:$B$14,WEEKDAY(A804,2)),INFOS!$B$14)</f>
        <v>Jours Ouvrés</v>
      </c>
      <c r="I804" s="28" t="str">
        <f>IF(ROW(A803)&lt;=COUNTA(Sens1!A:A)-6,INFOS!$H$2&amp;" vers "&amp;INFOS!$I$2,INFOS!$H$3&amp;" vers "&amp;INFOS!$I$3)</f>
        <v>Rue G. Eiffel vers A10</v>
      </c>
    </row>
    <row r="805" spans="1:9" x14ac:dyDescent="0.25">
      <c r="A805" s="5">
        <v>41849.246319444443</v>
      </c>
      <c r="B805" s="28">
        <v>263</v>
      </c>
      <c r="C805" s="28" t="str">
        <f t="shared" si="48"/>
        <v>Mardi</v>
      </c>
      <c r="D805" s="28" t="str">
        <f t="shared" si="49"/>
        <v>29/07</v>
      </c>
      <c r="E805" s="29">
        <f t="shared" si="50"/>
        <v>0.24631944444263354</v>
      </c>
      <c r="F805" s="30">
        <f t="shared" si="51"/>
        <v>3.0439814814814821E-3</v>
      </c>
      <c r="G805" s="31">
        <f>IF(OR(FLOOR(HOUR(E805)*60+MINUTE(E805),INFOS!$B$2)/60&lt;INFOS!$B$5,AND(INFOS!$C$5&gt;0,FLOOR(HOUR(E805)*60+MINUTE(E805),INFOS!$B$2)/60&gt;=INFOS!$C$5)),"",TIME(,FLOOR(HOUR(E805)*60+MINUTE(E805),INFOS!$B$2),))</f>
        <v>0.16666666666666666</v>
      </c>
      <c r="H805" s="31" t="str">
        <f>IF(ISNA(MATCH(INT(A805),Calcul!$I$3:$I$15,0)),INDEX(INFOS!$B$7:$B$14,WEEKDAY(A805,2)),INFOS!$B$14)</f>
        <v>Jours Ouvrés</v>
      </c>
      <c r="I805" s="28" t="str">
        <f>IF(ROW(A804)&lt;=COUNTA(Sens1!A:A)-6,INFOS!$H$2&amp;" vers "&amp;INFOS!$I$2,INFOS!$H$3&amp;" vers "&amp;INFOS!$I$3)</f>
        <v>Rue G. Eiffel vers A10</v>
      </c>
    </row>
    <row r="806" spans="1:9" x14ac:dyDescent="0.25">
      <c r="A806" s="5">
        <v>41849.250023148146</v>
      </c>
      <c r="B806" s="28">
        <v>267</v>
      </c>
      <c r="C806" s="28" t="str">
        <f t="shared" si="48"/>
        <v>Mardi</v>
      </c>
      <c r="D806" s="28" t="str">
        <f t="shared" si="49"/>
        <v>29/07</v>
      </c>
      <c r="E806" s="29">
        <f t="shared" si="50"/>
        <v>0.25002314814628335</v>
      </c>
      <c r="F806" s="30">
        <f t="shared" si="51"/>
        <v>3.0902777777777782E-3</v>
      </c>
      <c r="G806" s="31">
        <f>IF(OR(FLOOR(HOUR(E806)*60+MINUTE(E806),INFOS!$B$2)/60&lt;INFOS!$B$5,AND(INFOS!$C$5&gt;0,FLOOR(HOUR(E806)*60+MINUTE(E806),INFOS!$B$2)/60&gt;=INFOS!$C$5)),"",TIME(,FLOOR(HOUR(E806)*60+MINUTE(E806),INFOS!$B$2),))</f>
        <v>0.25</v>
      </c>
      <c r="H806" s="31" t="str">
        <f>IF(ISNA(MATCH(INT(A806),Calcul!$I$3:$I$15,0)),INDEX(INFOS!$B$7:$B$14,WEEKDAY(A806,2)),INFOS!$B$14)</f>
        <v>Jours Ouvrés</v>
      </c>
      <c r="I806" s="28" t="str">
        <f>IF(ROW(A805)&lt;=COUNTA(Sens1!A:A)-6,INFOS!$H$2&amp;" vers "&amp;INFOS!$I$2,INFOS!$H$3&amp;" vers "&amp;INFOS!$I$3)</f>
        <v>Rue G. Eiffel vers A10</v>
      </c>
    </row>
    <row r="807" spans="1:9" x14ac:dyDescent="0.25">
      <c r="A807" s="5">
        <v>41849.253692129627</v>
      </c>
      <c r="B807" s="28">
        <v>267</v>
      </c>
      <c r="C807" s="28" t="str">
        <f t="shared" si="48"/>
        <v>Mardi</v>
      </c>
      <c r="D807" s="28" t="str">
        <f t="shared" si="49"/>
        <v>29/07</v>
      </c>
      <c r="E807" s="29">
        <f t="shared" si="50"/>
        <v>0.25369212962687016</v>
      </c>
      <c r="F807" s="30">
        <f t="shared" si="51"/>
        <v>3.0902777777777782E-3</v>
      </c>
      <c r="G807" s="31">
        <f>IF(OR(FLOOR(HOUR(E807)*60+MINUTE(E807),INFOS!$B$2)/60&lt;INFOS!$B$5,AND(INFOS!$C$5&gt;0,FLOOR(HOUR(E807)*60+MINUTE(E807),INFOS!$B$2)/60&gt;=INFOS!$C$5)),"",TIME(,FLOOR(HOUR(E807)*60+MINUTE(E807),INFOS!$B$2),))</f>
        <v>0.25</v>
      </c>
      <c r="H807" s="31" t="str">
        <f>IF(ISNA(MATCH(INT(A807),Calcul!$I$3:$I$15,0)),INDEX(INFOS!$B$7:$B$14,WEEKDAY(A807,2)),INFOS!$B$14)</f>
        <v>Jours Ouvrés</v>
      </c>
      <c r="I807" s="28" t="str">
        <f>IF(ROW(A806)&lt;=COUNTA(Sens1!A:A)-6,INFOS!$H$2&amp;" vers "&amp;INFOS!$I$2,INFOS!$H$3&amp;" vers "&amp;INFOS!$I$3)</f>
        <v>Rue G. Eiffel vers A10</v>
      </c>
    </row>
    <row r="808" spans="1:9" x14ac:dyDescent="0.25">
      <c r="A808" s="5">
        <v>41849.257372685184</v>
      </c>
      <c r="B808" s="28">
        <v>271</v>
      </c>
      <c r="C808" s="28" t="str">
        <f t="shared" si="48"/>
        <v>Mardi</v>
      </c>
      <c r="D808" s="28" t="str">
        <f t="shared" si="49"/>
        <v>29/07</v>
      </c>
      <c r="E808" s="29">
        <f t="shared" si="50"/>
        <v>0.25737268518423662</v>
      </c>
      <c r="F808" s="30">
        <f t="shared" si="51"/>
        <v>3.1365740740740742E-3</v>
      </c>
      <c r="G808" s="31">
        <f>IF(OR(FLOOR(HOUR(E808)*60+MINUTE(E808),INFOS!$B$2)/60&lt;INFOS!$B$5,AND(INFOS!$C$5&gt;0,FLOOR(HOUR(E808)*60+MINUTE(E808),INFOS!$B$2)/60&gt;=INFOS!$C$5)),"",TIME(,FLOOR(HOUR(E808)*60+MINUTE(E808),INFOS!$B$2),))</f>
        <v>0.25</v>
      </c>
      <c r="H808" s="31" t="str">
        <f>IF(ISNA(MATCH(INT(A808),Calcul!$I$3:$I$15,0)),INDEX(INFOS!$B$7:$B$14,WEEKDAY(A808,2)),INFOS!$B$14)</f>
        <v>Jours Ouvrés</v>
      </c>
      <c r="I808" s="28" t="str">
        <f>IF(ROW(A807)&lt;=COUNTA(Sens1!A:A)-6,INFOS!$H$2&amp;" vers "&amp;INFOS!$I$2,INFOS!$H$3&amp;" vers "&amp;INFOS!$I$3)</f>
        <v>Rue G. Eiffel vers A10</v>
      </c>
    </row>
    <row r="809" spans="1:9" x14ac:dyDescent="0.25">
      <c r="A809" s="5">
        <v>41849.260960648149</v>
      </c>
      <c r="B809" s="28">
        <v>271</v>
      </c>
      <c r="C809" s="28" t="str">
        <f t="shared" si="48"/>
        <v>Mardi</v>
      </c>
      <c r="D809" s="28" t="str">
        <f t="shared" si="49"/>
        <v>29/07</v>
      </c>
      <c r="E809" s="29">
        <f t="shared" si="50"/>
        <v>0.26096064814919373</v>
      </c>
      <c r="F809" s="30">
        <f t="shared" si="51"/>
        <v>3.1365740740740742E-3</v>
      </c>
      <c r="G809" s="31">
        <f>IF(OR(FLOOR(HOUR(E809)*60+MINUTE(E809),INFOS!$B$2)/60&lt;INFOS!$B$5,AND(INFOS!$C$5&gt;0,FLOOR(HOUR(E809)*60+MINUTE(E809),INFOS!$B$2)/60&gt;=INFOS!$C$5)),"",TIME(,FLOOR(HOUR(E809)*60+MINUTE(E809),INFOS!$B$2),))</f>
        <v>0.25</v>
      </c>
      <c r="H809" s="31" t="str">
        <f>IF(ISNA(MATCH(INT(A809),Calcul!$I$3:$I$15,0)),INDEX(INFOS!$B$7:$B$14,WEEKDAY(A809,2)),INFOS!$B$14)</f>
        <v>Jours Ouvrés</v>
      </c>
      <c r="I809" s="28" t="str">
        <f>IF(ROW(A808)&lt;=COUNTA(Sens1!A:A)-6,INFOS!$H$2&amp;" vers "&amp;INFOS!$I$2,INFOS!$H$3&amp;" vers "&amp;INFOS!$I$3)</f>
        <v>Rue G. Eiffel vers A10</v>
      </c>
    </row>
    <row r="810" spans="1:9" x14ac:dyDescent="0.25">
      <c r="A810" s="5">
        <v>41849.264537037037</v>
      </c>
      <c r="B810" s="28">
        <v>282</v>
      </c>
      <c r="C810" s="28" t="str">
        <f t="shared" si="48"/>
        <v>Mardi</v>
      </c>
      <c r="D810" s="28" t="str">
        <f t="shared" si="49"/>
        <v>29/07</v>
      </c>
      <c r="E810" s="29">
        <f t="shared" si="50"/>
        <v>0.26453703703737119</v>
      </c>
      <c r="F810" s="30">
        <f t="shared" si="51"/>
        <v>3.2638888888888891E-3</v>
      </c>
      <c r="G810" s="31">
        <f>IF(OR(FLOOR(HOUR(E810)*60+MINUTE(E810),INFOS!$B$2)/60&lt;INFOS!$B$5,AND(INFOS!$C$5&gt;0,FLOOR(HOUR(E810)*60+MINUTE(E810),INFOS!$B$2)/60&gt;=INFOS!$C$5)),"",TIME(,FLOOR(HOUR(E810)*60+MINUTE(E810),INFOS!$B$2),))</f>
        <v>0.25</v>
      </c>
      <c r="H810" s="31" t="str">
        <f>IF(ISNA(MATCH(INT(A810),Calcul!$I$3:$I$15,0)),INDEX(INFOS!$B$7:$B$14,WEEKDAY(A810,2)),INFOS!$B$14)</f>
        <v>Jours Ouvrés</v>
      </c>
      <c r="I810" s="28" t="str">
        <f>IF(ROW(A809)&lt;=COUNTA(Sens1!A:A)-6,INFOS!$H$2&amp;" vers "&amp;INFOS!$I$2,INFOS!$H$3&amp;" vers "&amp;INFOS!$I$3)</f>
        <v>Rue G. Eiffel vers A10</v>
      </c>
    </row>
    <row r="811" spans="1:9" x14ac:dyDescent="0.25">
      <c r="A811" s="5">
        <v>41849.268275462964</v>
      </c>
      <c r="B811" s="28">
        <v>294</v>
      </c>
      <c r="C811" s="28" t="str">
        <f t="shared" si="48"/>
        <v>Mardi</v>
      </c>
      <c r="D811" s="28" t="str">
        <f t="shared" si="49"/>
        <v>29/07</v>
      </c>
      <c r="E811" s="29">
        <f t="shared" si="50"/>
        <v>0.268275462964084</v>
      </c>
      <c r="F811" s="30">
        <f t="shared" si="51"/>
        <v>3.4027777777777784E-3</v>
      </c>
      <c r="G811" s="31">
        <f>IF(OR(FLOOR(HOUR(E811)*60+MINUTE(E811),INFOS!$B$2)/60&lt;INFOS!$B$5,AND(INFOS!$C$5&gt;0,FLOOR(HOUR(E811)*60+MINUTE(E811),INFOS!$B$2)/60&gt;=INFOS!$C$5)),"",TIME(,FLOOR(HOUR(E811)*60+MINUTE(E811),INFOS!$B$2),))</f>
        <v>0.25</v>
      </c>
      <c r="H811" s="31" t="str">
        <f>IF(ISNA(MATCH(INT(A811),Calcul!$I$3:$I$15,0)),INDEX(INFOS!$B$7:$B$14,WEEKDAY(A811,2)),INFOS!$B$14)</f>
        <v>Jours Ouvrés</v>
      </c>
      <c r="I811" s="28" t="str">
        <f>IF(ROW(A810)&lt;=COUNTA(Sens1!A:A)-6,INFOS!$H$2&amp;" vers "&amp;INFOS!$I$2,INFOS!$H$3&amp;" vers "&amp;INFOS!$I$3)</f>
        <v>Rue G. Eiffel vers A10</v>
      </c>
    </row>
    <row r="812" spans="1:9" x14ac:dyDescent="0.25">
      <c r="A812" s="5">
        <v>41849.271956018521</v>
      </c>
      <c r="B812" s="28">
        <v>294</v>
      </c>
      <c r="C812" s="28" t="str">
        <f t="shared" si="48"/>
        <v>Mardi</v>
      </c>
      <c r="D812" s="28" t="str">
        <f t="shared" si="49"/>
        <v>29/07</v>
      </c>
      <c r="E812" s="29">
        <f t="shared" si="50"/>
        <v>0.27195601852145046</v>
      </c>
      <c r="F812" s="30">
        <f t="shared" si="51"/>
        <v>3.4027777777777784E-3</v>
      </c>
      <c r="G812" s="31">
        <f>IF(OR(FLOOR(HOUR(E812)*60+MINUTE(E812),INFOS!$B$2)/60&lt;INFOS!$B$5,AND(INFOS!$C$5&gt;0,FLOOR(HOUR(E812)*60+MINUTE(E812),INFOS!$B$2)/60&gt;=INFOS!$C$5)),"",TIME(,FLOOR(HOUR(E812)*60+MINUTE(E812),INFOS!$B$2),))</f>
        <v>0.25</v>
      </c>
      <c r="H812" s="31" t="str">
        <f>IF(ISNA(MATCH(INT(A812),Calcul!$I$3:$I$15,0)),INDEX(INFOS!$B$7:$B$14,WEEKDAY(A812,2)),INFOS!$B$14)</f>
        <v>Jours Ouvrés</v>
      </c>
      <c r="I812" s="28" t="str">
        <f>IF(ROW(A811)&lt;=COUNTA(Sens1!A:A)-6,INFOS!$H$2&amp;" vers "&amp;INFOS!$I$2,INFOS!$H$3&amp;" vers "&amp;INFOS!$I$3)</f>
        <v>Rue G. Eiffel vers A10</v>
      </c>
    </row>
    <row r="813" spans="1:9" x14ac:dyDescent="0.25">
      <c r="A813" s="5">
        <v>41849.275509259256</v>
      </c>
      <c r="B813" s="28">
        <v>327</v>
      </c>
      <c r="C813" s="28" t="str">
        <f t="shared" si="48"/>
        <v>Mardi</v>
      </c>
      <c r="D813" s="28" t="str">
        <f t="shared" si="49"/>
        <v>29/07</v>
      </c>
      <c r="E813" s="29">
        <f t="shared" si="50"/>
        <v>0.27550925925606862</v>
      </c>
      <c r="F813" s="30">
        <f t="shared" si="51"/>
        <v>3.7847222222222223E-3</v>
      </c>
      <c r="G813" s="31">
        <f>IF(OR(FLOOR(HOUR(E813)*60+MINUTE(E813),INFOS!$B$2)/60&lt;INFOS!$B$5,AND(INFOS!$C$5&gt;0,FLOOR(HOUR(E813)*60+MINUTE(E813),INFOS!$B$2)/60&gt;=INFOS!$C$5)),"",TIME(,FLOOR(HOUR(E813)*60+MINUTE(E813),INFOS!$B$2),))</f>
        <v>0.25</v>
      </c>
      <c r="H813" s="31" t="str">
        <f>IF(ISNA(MATCH(INT(A813),Calcul!$I$3:$I$15,0)),INDEX(INFOS!$B$7:$B$14,WEEKDAY(A813,2)),INFOS!$B$14)</f>
        <v>Jours Ouvrés</v>
      </c>
      <c r="I813" s="28" t="str">
        <f>IF(ROW(A812)&lt;=COUNTA(Sens1!A:A)-6,INFOS!$H$2&amp;" vers "&amp;INFOS!$I$2,INFOS!$H$3&amp;" vers "&amp;INFOS!$I$3)</f>
        <v>Rue G. Eiffel vers A10</v>
      </c>
    </row>
    <row r="814" spans="1:9" x14ac:dyDescent="0.25">
      <c r="A814" s="5">
        <v>41849.279027777775</v>
      </c>
      <c r="B814" s="28">
        <v>523</v>
      </c>
      <c r="C814" s="28" t="str">
        <f t="shared" si="48"/>
        <v>Mardi</v>
      </c>
      <c r="D814" s="28" t="str">
        <f t="shared" si="49"/>
        <v>29/07</v>
      </c>
      <c r="E814" s="29">
        <f t="shared" si="50"/>
        <v>0.27902777777489973</v>
      </c>
      <c r="F814" s="30">
        <f t="shared" si="51"/>
        <v>6.053240740740741E-3</v>
      </c>
      <c r="G814" s="31">
        <f>IF(OR(FLOOR(HOUR(E814)*60+MINUTE(E814),INFOS!$B$2)/60&lt;INFOS!$B$5,AND(INFOS!$C$5&gt;0,FLOOR(HOUR(E814)*60+MINUTE(E814),INFOS!$B$2)/60&gt;=INFOS!$C$5)),"",TIME(,FLOOR(HOUR(E814)*60+MINUTE(E814),INFOS!$B$2),))</f>
        <v>0.25</v>
      </c>
      <c r="H814" s="31" t="str">
        <f>IF(ISNA(MATCH(INT(A814),Calcul!$I$3:$I$15,0)),INDEX(INFOS!$B$7:$B$14,WEEKDAY(A814,2)),INFOS!$B$14)</f>
        <v>Jours Ouvrés</v>
      </c>
      <c r="I814" s="28" t="str">
        <f>IF(ROW(A813)&lt;=COUNTA(Sens1!A:A)-6,INFOS!$H$2&amp;" vers "&amp;INFOS!$I$2,INFOS!$H$3&amp;" vers "&amp;INFOS!$I$3)</f>
        <v>Rue G. Eiffel vers A10</v>
      </c>
    </row>
    <row r="815" spans="1:9" x14ac:dyDescent="0.25">
      <c r="A815" s="5">
        <v>41849.282638888886</v>
      </c>
      <c r="B815" s="28">
        <v>562</v>
      </c>
      <c r="C815" s="28" t="str">
        <f t="shared" si="48"/>
        <v>Mardi</v>
      </c>
      <c r="D815" s="28" t="str">
        <f t="shared" si="49"/>
        <v>29/07</v>
      </c>
      <c r="E815" s="29">
        <f t="shared" si="50"/>
        <v>0.28263888888614019</v>
      </c>
      <c r="F815" s="30">
        <f t="shared" si="51"/>
        <v>6.5046296296296302E-3</v>
      </c>
      <c r="G815" s="31">
        <f>IF(OR(FLOOR(HOUR(E815)*60+MINUTE(E815),INFOS!$B$2)/60&lt;INFOS!$B$5,AND(INFOS!$C$5&gt;0,FLOOR(HOUR(E815)*60+MINUTE(E815),INFOS!$B$2)/60&gt;=INFOS!$C$5)),"",TIME(,FLOOR(HOUR(E815)*60+MINUTE(E815),INFOS!$B$2),))</f>
        <v>0.25</v>
      </c>
      <c r="H815" s="31" t="str">
        <f>IF(ISNA(MATCH(INT(A815),Calcul!$I$3:$I$15,0)),INDEX(INFOS!$B$7:$B$14,WEEKDAY(A815,2)),INFOS!$B$14)</f>
        <v>Jours Ouvrés</v>
      </c>
      <c r="I815" s="28" t="str">
        <f>IF(ROW(A814)&lt;=COUNTA(Sens1!A:A)-6,INFOS!$H$2&amp;" vers "&amp;INFOS!$I$2,INFOS!$H$3&amp;" vers "&amp;INFOS!$I$3)</f>
        <v>Rue G. Eiffel vers A10</v>
      </c>
    </row>
    <row r="816" spans="1:9" x14ac:dyDescent="0.25">
      <c r="A816" s="5">
        <v>41849.286226851851</v>
      </c>
      <c r="B816" s="28">
        <v>314</v>
      </c>
      <c r="C816" s="28" t="str">
        <f t="shared" si="48"/>
        <v>Mardi</v>
      </c>
      <c r="D816" s="28" t="str">
        <f t="shared" si="49"/>
        <v>29/07</v>
      </c>
      <c r="E816" s="29">
        <f t="shared" si="50"/>
        <v>0.28622685185109731</v>
      </c>
      <c r="F816" s="30">
        <f t="shared" si="51"/>
        <v>3.6342592592592594E-3</v>
      </c>
      <c r="G816" s="31">
        <f>IF(OR(FLOOR(HOUR(E816)*60+MINUTE(E816),INFOS!$B$2)/60&lt;INFOS!$B$5,AND(INFOS!$C$5&gt;0,FLOOR(HOUR(E816)*60+MINUTE(E816),INFOS!$B$2)/60&gt;=INFOS!$C$5)),"",TIME(,FLOOR(HOUR(E816)*60+MINUTE(E816),INFOS!$B$2),))</f>
        <v>0.25</v>
      </c>
      <c r="H816" s="31" t="str">
        <f>IF(ISNA(MATCH(INT(A816),Calcul!$I$3:$I$15,0)),INDEX(INFOS!$B$7:$B$14,WEEKDAY(A816,2)),INFOS!$B$14)</f>
        <v>Jours Ouvrés</v>
      </c>
      <c r="I816" s="28" t="str">
        <f>IF(ROW(A815)&lt;=COUNTA(Sens1!A:A)-6,INFOS!$H$2&amp;" vers "&amp;INFOS!$I$2,INFOS!$H$3&amp;" vers "&amp;INFOS!$I$3)</f>
        <v>Rue G. Eiffel vers A10</v>
      </c>
    </row>
    <row r="817" spans="1:9" x14ac:dyDescent="0.25">
      <c r="A817" s="5">
        <v>41849.289837962962</v>
      </c>
      <c r="B817" s="28">
        <v>318</v>
      </c>
      <c r="C817" s="28" t="str">
        <f t="shared" si="48"/>
        <v>Mardi</v>
      </c>
      <c r="D817" s="28" t="str">
        <f t="shared" si="49"/>
        <v>29/07</v>
      </c>
      <c r="E817" s="29">
        <f t="shared" si="50"/>
        <v>0.28983796296233777</v>
      </c>
      <c r="F817" s="30">
        <f t="shared" si="51"/>
        <v>3.6805555555555554E-3</v>
      </c>
      <c r="G817" s="31">
        <f>IF(OR(FLOOR(HOUR(E817)*60+MINUTE(E817),INFOS!$B$2)/60&lt;INFOS!$B$5,AND(INFOS!$C$5&gt;0,FLOOR(HOUR(E817)*60+MINUTE(E817),INFOS!$B$2)/60&gt;=INFOS!$C$5)),"",TIME(,FLOOR(HOUR(E817)*60+MINUTE(E817),INFOS!$B$2),))</f>
        <v>0.25</v>
      </c>
      <c r="H817" s="31" t="str">
        <f>IF(ISNA(MATCH(INT(A817),Calcul!$I$3:$I$15,0)),INDEX(INFOS!$B$7:$B$14,WEEKDAY(A817,2)),INFOS!$B$14)</f>
        <v>Jours Ouvrés</v>
      </c>
      <c r="I817" s="28" t="str">
        <f>IF(ROW(A816)&lt;=COUNTA(Sens1!A:A)-6,INFOS!$H$2&amp;" vers "&amp;INFOS!$I$2,INFOS!$H$3&amp;" vers "&amp;INFOS!$I$3)</f>
        <v>Rue G. Eiffel vers A10</v>
      </c>
    </row>
    <row r="818" spans="1:9" x14ac:dyDescent="0.25">
      <c r="A818" s="5">
        <v>41849.293495370373</v>
      </c>
      <c r="B818" s="28">
        <v>317</v>
      </c>
      <c r="C818" s="28" t="str">
        <f t="shared" si="48"/>
        <v>Mardi</v>
      </c>
      <c r="D818" s="28" t="str">
        <f t="shared" si="49"/>
        <v>29/07</v>
      </c>
      <c r="E818" s="29">
        <f t="shared" si="50"/>
        <v>0.29349537037342088</v>
      </c>
      <c r="F818" s="30">
        <f t="shared" si="51"/>
        <v>3.6689814814814814E-3</v>
      </c>
      <c r="G818" s="31">
        <f>IF(OR(FLOOR(HOUR(E818)*60+MINUTE(E818),INFOS!$B$2)/60&lt;INFOS!$B$5,AND(INFOS!$C$5&gt;0,FLOOR(HOUR(E818)*60+MINUTE(E818),INFOS!$B$2)/60&gt;=INFOS!$C$5)),"",TIME(,FLOOR(HOUR(E818)*60+MINUTE(E818),INFOS!$B$2),))</f>
        <v>0.25</v>
      </c>
      <c r="H818" s="31" t="str">
        <f>IF(ISNA(MATCH(INT(A818),Calcul!$I$3:$I$15,0)),INDEX(INFOS!$B$7:$B$14,WEEKDAY(A818,2)),INFOS!$B$14)</f>
        <v>Jours Ouvrés</v>
      </c>
      <c r="I818" s="28" t="str">
        <f>IF(ROW(A817)&lt;=COUNTA(Sens1!A:A)-6,INFOS!$H$2&amp;" vers "&amp;INFOS!$I$2,INFOS!$H$3&amp;" vers "&amp;INFOS!$I$3)</f>
        <v>Rue G. Eiffel vers A10</v>
      </c>
    </row>
    <row r="819" spans="1:9" x14ac:dyDescent="0.25">
      <c r="A819" s="5">
        <v>41849.2971875</v>
      </c>
      <c r="B819" s="28">
        <v>318</v>
      </c>
      <c r="C819" s="28" t="str">
        <f t="shared" si="48"/>
        <v>Mardi</v>
      </c>
      <c r="D819" s="28" t="str">
        <f t="shared" si="49"/>
        <v>29/07</v>
      </c>
      <c r="E819" s="29">
        <f t="shared" si="50"/>
        <v>0.29718750000029104</v>
      </c>
      <c r="F819" s="30">
        <f t="shared" si="51"/>
        <v>3.6805555555555554E-3</v>
      </c>
      <c r="G819" s="31">
        <f>IF(OR(FLOOR(HOUR(E819)*60+MINUTE(E819),INFOS!$B$2)/60&lt;INFOS!$B$5,AND(INFOS!$C$5&gt;0,FLOOR(HOUR(E819)*60+MINUTE(E819),INFOS!$B$2)/60&gt;=INFOS!$C$5)),"",TIME(,FLOOR(HOUR(E819)*60+MINUTE(E819),INFOS!$B$2),))</f>
        <v>0.25</v>
      </c>
      <c r="H819" s="31" t="str">
        <f>IF(ISNA(MATCH(INT(A819),Calcul!$I$3:$I$15,0)),INDEX(INFOS!$B$7:$B$14,WEEKDAY(A819,2)),INFOS!$B$14)</f>
        <v>Jours Ouvrés</v>
      </c>
      <c r="I819" s="28" t="str">
        <f>IF(ROW(A818)&lt;=COUNTA(Sens1!A:A)-6,INFOS!$H$2&amp;" vers "&amp;INFOS!$I$2,INFOS!$H$3&amp;" vers "&amp;INFOS!$I$3)</f>
        <v>Rue G. Eiffel vers A10</v>
      </c>
    </row>
    <row r="820" spans="1:9" x14ac:dyDescent="0.25">
      <c r="A820" s="5">
        <v>41849.300729166665</v>
      </c>
      <c r="B820" s="28">
        <v>298</v>
      </c>
      <c r="C820" s="28" t="str">
        <f t="shared" si="48"/>
        <v>Mardi</v>
      </c>
      <c r="D820" s="28" t="str">
        <f t="shared" si="49"/>
        <v>29/07</v>
      </c>
      <c r="E820" s="29">
        <f t="shared" si="50"/>
        <v>0.3007291666654055</v>
      </c>
      <c r="F820" s="30">
        <f t="shared" si="51"/>
        <v>3.4490740740740745E-3</v>
      </c>
      <c r="G820" s="31">
        <f>IF(OR(FLOOR(HOUR(E820)*60+MINUTE(E820),INFOS!$B$2)/60&lt;INFOS!$B$5,AND(INFOS!$C$5&gt;0,FLOOR(HOUR(E820)*60+MINUTE(E820),INFOS!$B$2)/60&gt;=INFOS!$C$5)),"",TIME(,FLOOR(HOUR(E820)*60+MINUTE(E820),INFOS!$B$2),))</f>
        <v>0.25</v>
      </c>
      <c r="H820" s="31" t="str">
        <f>IF(ISNA(MATCH(INT(A820),Calcul!$I$3:$I$15,0)),INDEX(INFOS!$B$7:$B$14,WEEKDAY(A820,2)),INFOS!$B$14)</f>
        <v>Jours Ouvrés</v>
      </c>
      <c r="I820" s="28" t="str">
        <f>IF(ROW(A819)&lt;=COUNTA(Sens1!A:A)-6,INFOS!$H$2&amp;" vers "&amp;INFOS!$I$2,INFOS!$H$3&amp;" vers "&amp;INFOS!$I$3)</f>
        <v>Rue G. Eiffel vers A10</v>
      </c>
    </row>
    <row r="821" spans="1:9" x14ac:dyDescent="0.25">
      <c r="A821" s="5">
        <v>41849.304479166669</v>
      </c>
      <c r="B821" s="28">
        <v>321</v>
      </c>
      <c r="C821" s="28" t="str">
        <f t="shared" si="48"/>
        <v>Mardi</v>
      </c>
      <c r="D821" s="28" t="str">
        <f t="shared" si="49"/>
        <v>29/07</v>
      </c>
      <c r="E821" s="29">
        <f t="shared" si="50"/>
        <v>0.30447916666889796</v>
      </c>
      <c r="F821" s="30">
        <f t="shared" si="51"/>
        <v>3.7152777777777774E-3</v>
      </c>
      <c r="G821" s="31">
        <f>IF(OR(FLOOR(HOUR(E821)*60+MINUTE(E821),INFOS!$B$2)/60&lt;INFOS!$B$5,AND(INFOS!$C$5&gt;0,FLOOR(HOUR(E821)*60+MINUTE(E821),INFOS!$B$2)/60&gt;=INFOS!$C$5)),"",TIME(,FLOOR(HOUR(E821)*60+MINUTE(E821),INFOS!$B$2),))</f>
        <v>0.25</v>
      </c>
      <c r="H821" s="31" t="str">
        <f>IF(ISNA(MATCH(INT(A821),Calcul!$I$3:$I$15,0)),INDEX(INFOS!$B$7:$B$14,WEEKDAY(A821,2)),INFOS!$B$14)</f>
        <v>Jours Ouvrés</v>
      </c>
      <c r="I821" s="28" t="str">
        <f>IF(ROW(A820)&lt;=COUNTA(Sens1!A:A)-6,INFOS!$H$2&amp;" vers "&amp;INFOS!$I$2,INFOS!$H$3&amp;" vers "&amp;INFOS!$I$3)</f>
        <v>Rue G. Eiffel vers A10</v>
      </c>
    </row>
    <row r="822" spans="1:9" x14ac:dyDescent="0.25">
      <c r="A822" s="5">
        <v>41849.308055555557</v>
      </c>
      <c r="B822" s="28">
        <v>349</v>
      </c>
      <c r="C822" s="28" t="str">
        <f t="shared" si="48"/>
        <v>Mardi</v>
      </c>
      <c r="D822" s="28" t="str">
        <f t="shared" si="49"/>
        <v>29/07</v>
      </c>
      <c r="E822" s="29">
        <f t="shared" si="50"/>
        <v>0.30805555555707542</v>
      </c>
      <c r="F822" s="30">
        <f t="shared" si="51"/>
        <v>4.0393518518518521E-3</v>
      </c>
      <c r="G822" s="31">
        <f>IF(OR(FLOOR(HOUR(E822)*60+MINUTE(E822),INFOS!$B$2)/60&lt;INFOS!$B$5,AND(INFOS!$C$5&gt;0,FLOOR(HOUR(E822)*60+MINUTE(E822),INFOS!$B$2)/60&gt;=INFOS!$C$5)),"",TIME(,FLOOR(HOUR(E822)*60+MINUTE(E822),INFOS!$B$2),))</f>
        <v>0.25</v>
      </c>
      <c r="H822" s="31" t="str">
        <f>IF(ISNA(MATCH(INT(A822),Calcul!$I$3:$I$15,0)),INDEX(INFOS!$B$7:$B$14,WEEKDAY(A822,2)),INFOS!$B$14)</f>
        <v>Jours Ouvrés</v>
      </c>
      <c r="I822" s="28" t="str">
        <f>IF(ROW(A821)&lt;=COUNTA(Sens1!A:A)-6,INFOS!$H$2&amp;" vers "&amp;INFOS!$I$2,INFOS!$H$3&amp;" vers "&amp;INFOS!$I$3)</f>
        <v>Rue G. Eiffel vers A10</v>
      </c>
    </row>
    <row r="823" spans="1:9" x14ac:dyDescent="0.25">
      <c r="A823" s="5">
        <v>41849.311608796299</v>
      </c>
      <c r="B823" s="28">
        <v>350</v>
      </c>
      <c r="C823" s="28" t="str">
        <f t="shared" si="48"/>
        <v>Mardi</v>
      </c>
      <c r="D823" s="28" t="str">
        <f t="shared" si="49"/>
        <v>29/07</v>
      </c>
      <c r="E823" s="29">
        <f t="shared" si="50"/>
        <v>0.31160879629896954</v>
      </c>
      <c r="F823" s="30">
        <f t="shared" si="51"/>
        <v>4.0509259259259257E-3</v>
      </c>
      <c r="G823" s="31">
        <f>IF(OR(FLOOR(HOUR(E823)*60+MINUTE(E823),INFOS!$B$2)/60&lt;INFOS!$B$5,AND(INFOS!$C$5&gt;0,FLOOR(HOUR(E823)*60+MINUTE(E823),INFOS!$B$2)/60&gt;=INFOS!$C$5)),"",TIME(,FLOOR(HOUR(E823)*60+MINUTE(E823),INFOS!$B$2),))</f>
        <v>0.25</v>
      </c>
      <c r="H823" s="31" t="str">
        <f>IF(ISNA(MATCH(INT(A823),Calcul!$I$3:$I$15,0)),INDEX(INFOS!$B$7:$B$14,WEEKDAY(A823,2)),INFOS!$B$14)</f>
        <v>Jours Ouvrés</v>
      </c>
      <c r="I823" s="28" t="str">
        <f>IF(ROW(A822)&lt;=COUNTA(Sens1!A:A)-6,INFOS!$H$2&amp;" vers "&amp;INFOS!$I$2,INFOS!$H$3&amp;" vers "&amp;INFOS!$I$3)</f>
        <v>Rue G. Eiffel vers A10</v>
      </c>
    </row>
    <row r="824" spans="1:9" x14ac:dyDescent="0.25">
      <c r="A824" s="5">
        <v>41849.31523148148</v>
      </c>
      <c r="B824" s="28">
        <v>355</v>
      </c>
      <c r="C824" s="28" t="str">
        <f t="shared" si="48"/>
        <v>Mardi</v>
      </c>
      <c r="D824" s="28" t="str">
        <f t="shared" si="49"/>
        <v>29/07</v>
      </c>
      <c r="E824" s="29">
        <f t="shared" si="50"/>
        <v>0.31523148147971369</v>
      </c>
      <c r="F824" s="30">
        <f t="shared" si="51"/>
        <v>4.108796296296297E-3</v>
      </c>
      <c r="G824" s="31">
        <f>IF(OR(FLOOR(HOUR(E824)*60+MINUTE(E824),INFOS!$B$2)/60&lt;INFOS!$B$5,AND(INFOS!$C$5&gt;0,FLOOR(HOUR(E824)*60+MINUTE(E824),INFOS!$B$2)/60&gt;=INFOS!$C$5)),"",TIME(,FLOOR(HOUR(E824)*60+MINUTE(E824),INFOS!$B$2),))</f>
        <v>0.25</v>
      </c>
      <c r="H824" s="31" t="str">
        <f>IF(ISNA(MATCH(INT(A824),Calcul!$I$3:$I$15,0)),INDEX(INFOS!$B$7:$B$14,WEEKDAY(A824,2)),INFOS!$B$14)</f>
        <v>Jours Ouvrés</v>
      </c>
      <c r="I824" s="28" t="str">
        <f>IF(ROW(A823)&lt;=COUNTA(Sens1!A:A)-6,INFOS!$H$2&amp;" vers "&amp;INFOS!$I$2,INFOS!$H$3&amp;" vers "&amp;INFOS!$I$3)</f>
        <v>Rue G. Eiffel vers A10</v>
      </c>
    </row>
    <row r="825" spans="1:9" x14ac:dyDescent="0.25">
      <c r="A825" s="5">
        <v>41849.318773148145</v>
      </c>
      <c r="B825" s="28">
        <v>386</v>
      </c>
      <c r="C825" s="28" t="str">
        <f t="shared" si="48"/>
        <v>Mardi</v>
      </c>
      <c r="D825" s="28" t="str">
        <f t="shared" si="49"/>
        <v>29/07</v>
      </c>
      <c r="E825" s="29">
        <f t="shared" si="50"/>
        <v>0.31877314814482816</v>
      </c>
      <c r="F825" s="30">
        <f t="shared" si="51"/>
        <v>4.4675925925925933E-3</v>
      </c>
      <c r="G825" s="31">
        <f>IF(OR(FLOOR(HOUR(E825)*60+MINUTE(E825),INFOS!$B$2)/60&lt;INFOS!$B$5,AND(INFOS!$C$5&gt;0,FLOOR(HOUR(E825)*60+MINUTE(E825),INFOS!$B$2)/60&gt;=INFOS!$C$5)),"",TIME(,FLOOR(HOUR(E825)*60+MINUTE(E825),INFOS!$B$2),))</f>
        <v>0.25</v>
      </c>
      <c r="H825" s="31" t="str">
        <f>IF(ISNA(MATCH(INT(A825),Calcul!$I$3:$I$15,0)),INDEX(INFOS!$B$7:$B$14,WEEKDAY(A825,2)),INFOS!$B$14)</f>
        <v>Jours Ouvrés</v>
      </c>
      <c r="I825" s="28" t="str">
        <f>IF(ROW(A824)&lt;=COUNTA(Sens1!A:A)-6,INFOS!$H$2&amp;" vers "&amp;INFOS!$I$2,INFOS!$H$3&amp;" vers "&amp;INFOS!$I$3)</f>
        <v>Rue G. Eiffel vers A10</v>
      </c>
    </row>
    <row r="826" spans="1:9" x14ac:dyDescent="0.25">
      <c r="A826" s="5">
        <v>41849.322372685187</v>
      </c>
      <c r="B826" s="28">
        <v>387</v>
      </c>
      <c r="C826" s="28" t="str">
        <f t="shared" si="48"/>
        <v>Mardi</v>
      </c>
      <c r="D826" s="28" t="str">
        <f t="shared" si="49"/>
        <v>29/07</v>
      </c>
      <c r="E826" s="29">
        <f t="shared" si="50"/>
        <v>0.32237268518656492</v>
      </c>
      <c r="F826" s="30">
        <f t="shared" si="51"/>
        <v>4.4791666666666669E-3</v>
      </c>
      <c r="G826" s="31">
        <f>IF(OR(FLOOR(HOUR(E826)*60+MINUTE(E826),INFOS!$B$2)/60&lt;INFOS!$B$5,AND(INFOS!$C$5&gt;0,FLOOR(HOUR(E826)*60+MINUTE(E826),INFOS!$B$2)/60&gt;=INFOS!$C$5)),"",TIME(,FLOOR(HOUR(E826)*60+MINUTE(E826),INFOS!$B$2),))</f>
        <v>0.25</v>
      </c>
      <c r="H826" s="31" t="str">
        <f>IF(ISNA(MATCH(INT(A826),Calcul!$I$3:$I$15,0)),INDEX(INFOS!$B$7:$B$14,WEEKDAY(A826,2)),INFOS!$B$14)</f>
        <v>Jours Ouvrés</v>
      </c>
      <c r="I826" s="28" t="str">
        <f>IF(ROW(A825)&lt;=COUNTA(Sens1!A:A)-6,INFOS!$H$2&amp;" vers "&amp;INFOS!$I$2,INFOS!$H$3&amp;" vers "&amp;INFOS!$I$3)</f>
        <v>Rue G. Eiffel vers A10</v>
      </c>
    </row>
    <row r="827" spans="1:9" x14ac:dyDescent="0.25">
      <c r="A827" s="5">
        <v>41849.326006944444</v>
      </c>
      <c r="B827" s="28">
        <v>397</v>
      </c>
      <c r="C827" s="28" t="str">
        <f t="shared" si="48"/>
        <v>Mardi</v>
      </c>
      <c r="D827" s="28" t="str">
        <f t="shared" si="49"/>
        <v>29/07</v>
      </c>
      <c r="E827" s="29">
        <f t="shared" si="50"/>
        <v>0.32600694444408873</v>
      </c>
      <c r="F827" s="30">
        <f t="shared" si="51"/>
        <v>4.5949074074074069E-3</v>
      </c>
      <c r="G827" s="31">
        <f>IF(OR(FLOOR(HOUR(E827)*60+MINUTE(E827),INFOS!$B$2)/60&lt;INFOS!$B$5,AND(INFOS!$C$5&gt;0,FLOOR(HOUR(E827)*60+MINUTE(E827),INFOS!$B$2)/60&gt;=INFOS!$C$5)),"",TIME(,FLOOR(HOUR(E827)*60+MINUTE(E827),INFOS!$B$2),))</f>
        <v>0.25</v>
      </c>
      <c r="H827" s="31" t="str">
        <f>IF(ISNA(MATCH(INT(A827),Calcul!$I$3:$I$15,0)),INDEX(INFOS!$B$7:$B$14,WEEKDAY(A827,2)),INFOS!$B$14)</f>
        <v>Jours Ouvrés</v>
      </c>
      <c r="I827" s="28" t="str">
        <f>IF(ROW(A826)&lt;=COUNTA(Sens1!A:A)-6,INFOS!$H$2&amp;" vers "&amp;INFOS!$I$2,INFOS!$H$3&amp;" vers "&amp;INFOS!$I$3)</f>
        <v>Rue G. Eiffel vers A10</v>
      </c>
    </row>
    <row r="828" spans="1:9" x14ac:dyDescent="0.25">
      <c r="A828" s="5">
        <v>41849.329525462963</v>
      </c>
      <c r="B828" s="28">
        <v>388</v>
      </c>
      <c r="C828" s="28" t="str">
        <f t="shared" si="48"/>
        <v>Mardi</v>
      </c>
      <c r="D828" s="28" t="str">
        <f t="shared" si="49"/>
        <v>29/07</v>
      </c>
      <c r="E828" s="29">
        <f t="shared" si="50"/>
        <v>0.32952546296291985</v>
      </c>
      <c r="F828" s="30">
        <f t="shared" si="51"/>
        <v>4.4907407407407405E-3</v>
      </c>
      <c r="G828" s="31">
        <f>IF(OR(FLOOR(HOUR(E828)*60+MINUTE(E828),INFOS!$B$2)/60&lt;INFOS!$B$5,AND(INFOS!$C$5&gt;0,FLOOR(HOUR(E828)*60+MINUTE(E828),INFOS!$B$2)/60&gt;=INFOS!$C$5)),"",TIME(,FLOOR(HOUR(E828)*60+MINUTE(E828),INFOS!$B$2),))</f>
        <v>0.25</v>
      </c>
      <c r="H828" s="31" t="str">
        <f>IF(ISNA(MATCH(INT(A828),Calcul!$I$3:$I$15,0)),INDEX(INFOS!$B$7:$B$14,WEEKDAY(A828,2)),INFOS!$B$14)</f>
        <v>Jours Ouvrés</v>
      </c>
      <c r="I828" s="28" t="str">
        <f>IF(ROW(A827)&lt;=COUNTA(Sens1!A:A)-6,INFOS!$H$2&amp;" vers "&amp;INFOS!$I$2,INFOS!$H$3&amp;" vers "&amp;INFOS!$I$3)</f>
        <v>Rue G. Eiffel vers A10</v>
      </c>
    </row>
    <row r="829" spans="1:9" x14ac:dyDescent="0.25">
      <c r="A829" s="5">
        <v>41849.33326388889</v>
      </c>
      <c r="B829" s="28">
        <v>345</v>
      </c>
      <c r="C829" s="28" t="str">
        <f t="shared" si="48"/>
        <v>Mardi</v>
      </c>
      <c r="D829" s="28" t="str">
        <f t="shared" si="49"/>
        <v>29/07</v>
      </c>
      <c r="E829" s="29">
        <f t="shared" si="50"/>
        <v>0.33326388888963265</v>
      </c>
      <c r="F829" s="30">
        <f t="shared" si="51"/>
        <v>3.9930555555555561E-3</v>
      </c>
      <c r="G829" s="31">
        <f>IF(OR(FLOOR(HOUR(E829)*60+MINUTE(E829),INFOS!$B$2)/60&lt;INFOS!$B$5,AND(INFOS!$C$5&gt;0,FLOOR(HOUR(E829)*60+MINUTE(E829),INFOS!$B$2)/60&gt;=INFOS!$C$5)),"",TIME(,FLOOR(HOUR(E829)*60+MINUTE(E829),INFOS!$B$2),))</f>
        <v>0.25</v>
      </c>
      <c r="H829" s="31" t="str">
        <f>IF(ISNA(MATCH(INT(A829),Calcul!$I$3:$I$15,0)),INDEX(INFOS!$B$7:$B$14,WEEKDAY(A829,2)),INFOS!$B$14)</f>
        <v>Jours Ouvrés</v>
      </c>
      <c r="I829" s="28" t="str">
        <f>IF(ROW(A828)&lt;=COUNTA(Sens1!A:A)-6,INFOS!$H$2&amp;" vers "&amp;INFOS!$I$2,INFOS!$H$3&amp;" vers "&amp;INFOS!$I$3)</f>
        <v>Rue G. Eiffel vers A10</v>
      </c>
    </row>
    <row r="830" spans="1:9" x14ac:dyDescent="0.25">
      <c r="A830" s="5">
        <v>41849.336851851855</v>
      </c>
      <c r="B830" s="28">
        <v>371</v>
      </c>
      <c r="C830" s="28" t="str">
        <f t="shared" si="48"/>
        <v>Mardi</v>
      </c>
      <c r="D830" s="28" t="str">
        <f t="shared" si="49"/>
        <v>29/07</v>
      </c>
      <c r="E830" s="29">
        <f t="shared" si="50"/>
        <v>0.33685185185458977</v>
      </c>
      <c r="F830" s="30">
        <f t="shared" si="51"/>
        <v>4.2939814814814811E-3</v>
      </c>
      <c r="G830" s="31">
        <f>IF(OR(FLOOR(HOUR(E830)*60+MINUTE(E830),INFOS!$B$2)/60&lt;INFOS!$B$5,AND(INFOS!$C$5&gt;0,FLOOR(HOUR(E830)*60+MINUTE(E830),INFOS!$B$2)/60&gt;=INFOS!$C$5)),"",TIME(,FLOOR(HOUR(E830)*60+MINUTE(E830),INFOS!$B$2),))</f>
        <v>0.33333333333333331</v>
      </c>
      <c r="H830" s="31" t="str">
        <f>IF(ISNA(MATCH(INT(A830),Calcul!$I$3:$I$15,0)),INDEX(INFOS!$B$7:$B$14,WEEKDAY(A830,2)),INFOS!$B$14)</f>
        <v>Jours Ouvrés</v>
      </c>
      <c r="I830" s="28" t="str">
        <f>IF(ROW(A829)&lt;=COUNTA(Sens1!A:A)-6,INFOS!$H$2&amp;" vers "&amp;INFOS!$I$2,INFOS!$H$3&amp;" vers "&amp;INFOS!$I$3)</f>
        <v>Rue G. Eiffel vers A10</v>
      </c>
    </row>
    <row r="831" spans="1:9" x14ac:dyDescent="0.25">
      <c r="A831" s="5">
        <v>41849.34034722222</v>
      </c>
      <c r="B831" s="28">
        <v>362</v>
      </c>
      <c r="C831" s="28" t="str">
        <f t="shared" si="48"/>
        <v>Mardi</v>
      </c>
      <c r="D831" s="28" t="str">
        <f t="shared" si="49"/>
        <v>29/07</v>
      </c>
      <c r="E831" s="29">
        <f t="shared" si="50"/>
        <v>0.34034722221986158</v>
      </c>
      <c r="F831" s="30">
        <f t="shared" si="51"/>
        <v>4.1898148148148146E-3</v>
      </c>
      <c r="G831" s="31">
        <f>IF(OR(FLOOR(HOUR(E831)*60+MINUTE(E831),INFOS!$B$2)/60&lt;INFOS!$B$5,AND(INFOS!$C$5&gt;0,FLOOR(HOUR(E831)*60+MINUTE(E831),INFOS!$B$2)/60&gt;=INFOS!$C$5)),"",TIME(,FLOOR(HOUR(E831)*60+MINUTE(E831),INFOS!$B$2),))</f>
        <v>0.33333333333333331</v>
      </c>
      <c r="H831" s="31" t="str">
        <f>IF(ISNA(MATCH(INT(A831),Calcul!$I$3:$I$15,0)),INDEX(INFOS!$B$7:$B$14,WEEKDAY(A831,2)),INFOS!$B$14)</f>
        <v>Jours Ouvrés</v>
      </c>
      <c r="I831" s="28" t="str">
        <f>IF(ROW(A830)&lt;=COUNTA(Sens1!A:A)-6,INFOS!$H$2&amp;" vers "&amp;INFOS!$I$2,INFOS!$H$3&amp;" vers "&amp;INFOS!$I$3)</f>
        <v>Rue G. Eiffel vers A10</v>
      </c>
    </row>
    <row r="832" spans="1:9" x14ac:dyDescent="0.25">
      <c r="A832" s="5">
        <v>41849.343912037039</v>
      </c>
      <c r="B832" s="28">
        <v>372</v>
      </c>
      <c r="C832" s="28" t="str">
        <f t="shared" si="48"/>
        <v>Mardi</v>
      </c>
      <c r="D832" s="28" t="str">
        <f t="shared" si="49"/>
        <v>29/07</v>
      </c>
      <c r="E832" s="29">
        <f t="shared" si="50"/>
        <v>0.34391203703853535</v>
      </c>
      <c r="F832" s="30">
        <f t="shared" si="51"/>
        <v>4.3055555555555555E-3</v>
      </c>
      <c r="G832" s="31">
        <f>IF(OR(FLOOR(HOUR(E832)*60+MINUTE(E832),INFOS!$B$2)/60&lt;INFOS!$B$5,AND(INFOS!$C$5&gt;0,FLOOR(HOUR(E832)*60+MINUTE(E832),INFOS!$B$2)/60&gt;=INFOS!$C$5)),"",TIME(,FLOOR(HOUR(E832)*60+MINUTE(E832),INFOS!$B$2),))</f>
        <v>0.33333333333333331</v>
      </c>
      <c r="H832" s="31" t="str">
        <f>IF(ISNA(MATCH(INT(A832),Calcul!$I$3:$I$15,0)),INDEX(INFOS!$B$7:$B$14,WEEKDAY(A832,2)),INFOS!$B$14)</f>
        <v>Jours Ouvrés</v>
      </c>
      <c r="I832" s="28" t="str">
        <f>IF(ROW(A831)&lt;=COUNTA(Sens1!A:A)-6,INFOS!$H$2&amp;" vers "&amp;INFOS!$I$2,INFOS!$H$3&amp;" vers "&amp;INFOS!$I$3)</f>
        <v>Rue G. Eiffel vers A10</v>
      </c>
    </row>
    <row r="833" spans="1:9" x14ac:dyDescent="0.25">
      <c r="A833" s="5">
        <v>41849.34746527778</v>
      </c>
      <c r="B833" s="28">
        <v>376</v>
      </c>
      <c r="C833" s="28" t="str">
        <f t="shared" si="48"/>
        <v>Mardi</v>
      </c>
      <c r="D833" s="28" t="str">
        <f t="shared" si="49"/>
        <v>29/07</v>
      </c>
      <c r="E833" s="29">
        <f t="shared" si="50"/>
        <v>0.34746527778042946</v>
      </c>
      <c r="F833" s="30">
        <f t="shared" si="51"/>
        <v>4.3518518518518515E-3</v>
      </c>
      <c r="G833" s="31">
        <f>IF(OR(FLOOR(HOUR(E833)*60+MINUTE(E833),INFOS!$B$2)/60&lt;INFOS!$B$5,AND(INFOS!$C$5&gt;0,FLOOR(HOUR(E833)*60+MINUTE(E833),INFOS!$B$2)/60&gt;=INFOS!$C$5)),"",TIME(,FLOOR(HOUR(E833)*60+MINUTE(E833),INFOS!$B$2),))</f>
        <v>0.33333333333333331</v>
      </c>
      <c r="H833" s="31" t="str">
        <f>IF(ISNA(MATCH(INT(A833),Calcul!$I$3:$I$15,0)),INDEX(INFOS!$B$7:$B$14,WEEKDAY(A833,2)),INFOS!$B$14)</f>
        <v>Jours Ouvrés</v>
      </c>
      <c r="I833" s="28" t="str">
        <f>IF(ROW(A832)&lt;=COUNTA(Sens1!A:A)-6,INFOS!$H$2&amp;" vers "&amp;INFOS!$I$2,INFOS!$H$3&amp;" vers "&amp;INFOS!$I$3)</f>
        <v>Rue G. Eiffel vers A10</v>
      </c>
    </row>
    <row r="834" spans="1:9" x14ac:dyDescent="0.25">
      <c r="A834" s="5">
        <v>41849.351030092592</v>
      </c>
      <c r="B834" s="28">
        <v>380</v>
      </c>
      <c r="C834" s="28" t="str">
        <f t="shared" si="48"/>
        <v>Mardi</v>
      </c>
      <c r="D834" s="28" t="str">
        <f t="shared" si="49"/>
        <v>29/07</v>
      </c>
      <c r="E834" s="29">
        <f t="shared" si="50"/>
        <v>0.35103009259182727</v>
      </c>
      <c r="F834" s="30">
        <f t="shared" si="51"/>
        <v>4.3981481481481484E-3</v>
      </c>
      <c r="G834" s="31">
        <f>IF(OR(FLOOR(HOUR(E834)*60+MINUTE(E834),INFOS!$B$2)/60&lt;INFOS!$B$5,AND(INFOS!$C$5&gt;0,FLOOR(HOUR(E834)*60+MINUTE(E834),INFOS!$B$2)/60&gt;=INFOS!$C$5)),"",TIME(,FLOOR(HOUR(E834)*60+MINUTE(E834),INFOS!$B$2),))</f>
        <v>0.33333333333333331</v>
      </c>
      <c r="H834" s="31" t="str">
        <f>IF(ISNA(MATCH(INT(A834),Calcul!$I$3:$I$15,0)),INDEX(INFOS!$B$7:$B$14,WEEKDAY(A834,2)),INFOS!$B$14)</f>
        <v>Jours Ouvrés</v>
      </c>
      <c r="I834" s="28" t="str">
        <f>IF(ROW(A833)&lt;=COUNTA(Sens1!A:A)-6,INFOS!$H$2&amp;" vers "&amp;INFOS!$I$2,INFOS!$H$3&amp;" vers "&amp;INFOS!$I$3)</f>
        <v>Rue G. Eiffel vers A10</v>
      </c>
    </row>
    <row r="835" spans="1:9" x14ac:dyDescent="0.25">
      <c r="A835" s="5">
        <v>41849.354525462964</v>
      </c>
      <c r="B835" s="28">
        <v>344</v>
      </c>
      <c r="C835" s="28" t="str">
        <f t="shared" ref="C835:C898" si="52">PROPER(TEXT(A835,"jjjj"))</f>
        <v>Mardi</v>
      </c>
      <c r="D835" s="28" t="str">
        <f t="shared" ref="D835:D898" si="53">TEXT(A835,"jj""/""mm")</f>
        <v>29/07</v>
      </c>
      <c r="E835" s="29">
        <f t="shared" ref="E835:E898" si="54">IF(A835="","",A835-INT(A835))</f>
        <v>0.35452546296437504</v>
      </c>
      <c r="F835" s="30">
        <f t="shared" ref="F835:F898" si="55">TIME(,,B835)</f>
        <v>3.9814814814814817E-3</v>
      </c>
      <c r="G835" s="31">
        <f>IF(OR(FLOOR(HOUR(E835)*60+MINUTE(E835),INFOS!$B$2)/60&lt;INFOS!$B$5,AND(INFOS!$C$5&gt;0,FLOOR(HOUR(E835)*60+MINUTE(E835),INFOS!$B$2)/60&gt;=INFOS!$C$5)),"",TIME(,FLOOR(HOUR(E835)*60+MINUTE(E835),INFOS!$B$2),))</f>
        <v>0.33333333333333331</v>
      </c>
      <c r="H835" s="31" t="str">
        <f>IF(ISNA(MATCH(INT(A835),Calcul!$I$3:$I$15,0)),INDEX(INFOS!$B$7:$B$14,WEEKDAY(A835,2)),INFOS!$B$14)</f>
        <v>Jours Ouvrés</v>
      </c>
      <c r="I835" s="28" t="str">
        <f>IF(ROW(A834)&lt;=COUNTA(Sens1!A:A)-6,INFOS!$H$2&amp;" vers "&amp;INFOS!$I$2,INFOS!$H$3&amp;" vers "&amp;INFOS!$I$3)</f>
        <v>Rue G. Eiffel vers A10</v>
      </c>
    </row>
    <row r="836" spans="1:9" x14ac:dyDescent="0.25">
      <c r="A836" s="5">
        <v>41849.358148148145</v>
      </c>
      <c r="B836" s="28">
        <v>398</v>
      </c>
      <c r="C836" s="28" t="str">
        <f t="shared" si="52"/>
        <v>Mardi</v>
      </c>
      <c r="D836" s="28" t="str">
        <f t="shared" si="53"/>
        <v>29/07</v>
      </c>
      <c r="E836" s="29">
        <f t="shared" si="54"/>
        <v>0.35814814814511919</v>
      </c>
      <c r="F836" s="30">
        <f t="shared" si="55"/>
        <v>4.6064814814814814E-3</v>
      </c>
      <c r="G836" s="31">
        <f>IF(OR(FLOOR(HOUR(E836)*60+MINUTE(E836),INFOS!$B$2)/60&lt;INFOS!$B$5,AND(INFOS!$C$5&gt;0,FLOOR(HOUR(E836)*60+MINUTE(E836),INFOS!$B$2)/60&gt;=INFOS!$C$5)),"",TIME(,FLOOR(HOUR(E836)*60+MINUTE(E836),INFOS!$B$2),))</f>
        <v>0.33333333333333331</v>
      </c>
      <c r="H836" s="31" t="str">
        <f>IF(ISNA(MATCH(INT(A836),Calcul!$I$3:$I$15,0)),INDEX(INFOS!$B$7:$B$14,WEEKDAY(A836,2)),INFOS!$B$14)</f>
        <v>Jours Ouvrés</v>
      </c>
      <c r="I836" s="28" t="str">
        <f>IF(ROW(A835)&lt;=COUNTA(Sens1!A:A)-6,INFOS!$H$2&amp;" vers "&amp;INFOS!$I$2,INFOS!$H$3&amp;" vers "&amp;INFOS!$I$3)</f>
        <v>Rue G. Eiffel vers A10</v>
      </c>
    </row>
    <row r="837" spans="1:9" x14ac:dyDescent="0.25">
      <c r="A837" s="5">
        <v>41849.361759259256</v>
      </c>
      <c r="B837" s="28">
        <v>392</v>
      </c>
      <c r="C837" s="28" t="str">
        <f t="shared" si="52"/>
        <v>Mardi</v>
      </c>
      <c r="D837" s="28" t="str">
        <f t="shared" si="53"/>
        <v>29/07</v>
      </c>
      <c r="E837" s="29">
        <f t="shared" si="54"/>
        <v>0.36175925925635966</v>
      </c>
      <c r="F837" s="30">
        <f t="shared" si="55"/>
        <v>4.5370370370370365E-3</v>
      </c>
      <c r="G837" s="31">
        <f>IF(OR(FLOOR(HOUR(E837)*60+MINUTE(E837),INFOS!$B$2)/60&lt;INFOS!$B$5,AND(INFOS!$C$5&gt;0,FLOOR(HOUR(E837)*60+MINUTE(E837),INFOS!$B$2)/60&gt;=INFOS!$C$5)),"",TIME(,FLOOR(HOUR(E837)*60+MINUTE(E837),INFOS!$B$2),))</f>
        <v>0.33333333333333331</v>
      </c>
      <c r="H837" s="31" t="str">
        <f>IF(ISNA(MATCH(INT(A837),Calcul!$I$3:$I$15,0)),INDEX(INFOS!$B$7:$B$14,WEEKDAY(A837,2)),INFOS!$B$14)</f>
        <v>Jours Ouvrés</v>
      </c>
      <c r="I837" s="28" t="str">
        <f>IF(ROW(A836)&lt;=COUNTA(Sens1!A:A)-6,INFOS!$H$2&amp;" vers "&amp;INFOS!$I$2,INFOS!$H$3&amp;" vers "&amp;INFOS!$I$3)</f>
        <v>Rue G. Eiffel vers A10</v>
      </c>
    </row>
    <row r="838" spans="1:9" x14ac:dyDescent="0.25">
      <c r="A838" s="5">
        <v>41849.365474537037</v>
      </c>
      <c r="B838" s="28">
        <v>411</v>
      </c>
      <c r="C838" s="28" t="str">
        <f t="shared" si="52"/>
        <v>Mardi</v>
      </c>
      <c r="D838" s="28" t="str">
        <f t="shared" si="53"/>
        <v>29/07</v>
      </c>
      <c r="E838" s="29">
        <f t="shared" si="54"/>
        <v>0.36547453703678912</v>
      </c>
      <c r="F838" s="30">
        <f t="shared" si="55"/>
        <v>4.7569444444444447E-3</v>
      </c>
      <c r="G838" s="31">
        <f>IF(OR(FLOOR(HOUR(E838)*60+MINUTE(E838),INFOS!$B$2)/60&lt;INFOS!$B$5,AND(INFOS!$C$5&gt;0,FLOOR(HOUR(E838)*60+MINUTE(E838),INFOS!$B$2)/60&gt;=INFOS!$C$5)),"",TIME(,FLOOR(HOUR(E838)*60+MINUTE(E838),INFOS!$B$2),))</f>
        <v>0.33333333333333331</v>
      </c>
      <c r="H838" s="31" t="str">
        <f>IF(ISNA(MATCH(INT(A838),Calcul!$I$3:$I$15,0)),INDEX(INFOS!$B$7:$B$14,WEEKDAY(A838,2)),INFOS!$B$14)</f>
        <v>Jours Ouvrés</v>
      </c>
      <c r="I838" s="28" t="str">
        <f>IF(ROW(A837)&lt;=COUNTA(Sens1!A:A)-6,INFOS!$H$2&amp;" vers "&amp;INFOS!$I$2,INFOS!$H$3&amp;" vers "&amp;INFOS!$I$3)</f>
        <v>Rue G. Eiffel vers A10</v>
      </c>
    </row>
    <row r="839" spans="1:9" x14ac:dyDescent="0.25">
      <c r="A839" s="5">
        <v>41849.369131944448</v>
      </c>
      <c r="B839" s="28">
        <v>343</v>
      </c>
      <c r="C839" s="28" t="str">
        <f t="shared" si="52"/>
        <v>Mardi</v>
      </c>
      <c r="D839" s="28" t="str">
        <f t="shared" si="53"/>
        <v>29/07</v>
      </c>
      <c r="E839" s="29">
        <f t="shared" si="54"/>
        <v>0.36913194444787223</v>
      </c>
      <c r="F839" s="30">
        <f t="shared" si="55"/>
        <v>3.9699074074074072E-3</v>
      </c>
      <c r="G839" s="31">
        <f>IF(OR(FLOOR(HOUR(E839)*60+MINUTE(E839),INFOS!$B$2)/60&lt;INFOS!$B$5,AND(INFOS!$C$5&gt;0,FLOOR(HOUR(E839)*60+MINUTE(E839),INFOS!$B$2)/60&gt;=INFOS!$C$5)),"",TIME(,FLOOR(HOUR(E839)*60+MINUTE(E839),INFOS!$B$2),))</f>
        <v>0.33333333333333331</v>
      </c>
      <c r="H839" s="31" t="str">
        <f>IF(ISNA(MATCH(INT(A839),Calcul!$I$3:$I$15,0)),INDEX(INFOS!$B$7:$B$14,WEEKDAY(A839,2)),INFOS!$B$14)</f>
        <v>Jours Ouvrés</v>
      </c>
      <c r="I839" s="28" t="str">
        <f>IF(ROW(A838)&lt;=COUNTA(Sens1!A:A)-6,INFOS!$H$2&amp;" vers "&amp;INFOS!$I$2,INFOS!$H$3&amp;" vers "&amp;INFOS!$I$3)</f>
        <v>Rue G. Eiffel vers A10</v>
      </c>
    </row>
    <row r="840" spans="1:9" x14ac:dyDescent="0.25">
      <c r="A840" s="5">
        <v>41849.372662037036</v>
      </c>
      <c r="B840" s="28">
        <v>342</v>
      </c>
      <c r="C840" s="28" t="str">
        <f t="shared" si="52"/>
        <v>Mardi</v>
      </c>
      <c r="D840" s="28" t="str">
        <f t="shared" si="53"/>
        <v>29/07</v>
      </c>
      <c r="E840" s="29">
        <f t="shared" si="54"/>
        <v>0.37266203703620704</v>
      </c>
      <c r="F840" s="30">
        <f t="shared" si="55"/>
        <v>3.9583333333333337E-3</v>
      </c>
      <c r="G840" s="31">
        <f>IF(OR(FLOOR(HOUR(E840)*60+MINUTE(E840),INFOS!$B$2)/60&lt;INFOS!$B$5,AND(INFOS!$C$5&gt;0,FLOOR(HOUR(E840)*60+MINUTE(E840),INFOS!$B$2)/60&gt;=INFOS!$C$5)),"",TIME(,FLOOR(HOUR(E840)*60+MINUTE(E840),INFOS!$B$2),))</f>
        <v>0.33333333333333331</v>
      </c>
      <c r="H840" s="31" t="str">
        <f>IF(ISNA(MATCH(INT(A840),Calcul!$I$3:$I$15,0)),INDEX(INFOS!$B$7:$B$14,WEEKDAY(A840,2)),INFOS!$B$14)</f>
        <v>Jours Ouvrés</v>
      </c>
      <c r="I840" s="28" t="str">
        <f>IF(ROW(A839)&lt;=COUNTA(Sens1!A:A)-6,INFOS!$H$2&amp;" vers "&amp;INFOS!$I$2,INFOS!$H$3&amp;" vers "&amp;INFOS!$I$3)</f>
        <v>Rue G. Eiffel vers A10</v>
      </c>
    </row>
    <row r="841" spans="1:9" x14ac:dyDescent="0.25">
      <c r="A841" s="5">
        <v>41849.376296296294</v>
      </c>
      <c r="B841" s="28">
        <v>367</v>
      </c>
      <c r="C841" s="28" t="str">
        <f t="shared" si="52"/>
        <v>Mardi</v>
      </c>
      <c r="D841" s="28" t="str">
        <f t="shared" si="53"/>
        <v>29/07</v>
      </c>
      <c r="E841" s="29">
        <f t="shared" si="54"/>
        <v>0.37629629629373085</v>
      </c>
      <c r="F841" s="30">
        <f t="shared" si="55"/>
        <v>4.2476851851851851E-3</v>
      </c>
      <c r="G841" s="31">
        <f>IF(OR(FLOOR(HOUR(E841)*60+MINUTE(E841),INFOS!$B$2)/60&lt;INFOS!$B$5,AND(INFOS!$C$5&gt;0,FLOOR(HOUR(E841)*60+MINUTE(E841),INFOS!$B$2)/60&gt;=INFOS!$C$5)),"",TIME(,FLOOR(HOUR(E841)*60+MINUTE(E841),INFOS!$B$2),))</f>
        <v>0.33333333333333331</v>
      </c>
      <c r="H841" s="31" t="str">
        <f>IF(ISNA(MATCH(INT(A841),Calcul!$I$3:$I$15,0)),INDEX(INFOS!$B$7:$B$14,WEEKDAY(A841,2)),INFOS!$B$14)</f>
        <v>Jours Ouvrés</v>
      </c>
      <c r="I841" s="28" t="str">
        <f>IF(ROW(A840)&lt;=COUNTA(Sens1!A:A)-6,INFOS!$H$2&amp;" vers "&amp;INFOS!$I$2,INFOS!$H$3&amp;" vers "&amp;INFOS!$I$3)</f>
        <v>Rue G. Eiffel vers A10</v>
      </c>
    </row>
    <row r="842" spans="1:9" x14ac:dyDescent="0.25">
      <c r="A842" s="5">
        <v>41849.380162037036</v>
      </c>
      <c r="B842" s="28">
        <v>385</v>
      </c>
      <c r="C842" s="28" t="str">
        <f t="shared" si="52"/>
        <v>Mardi</v>
      </c>
      <c r="D842" s="28" t="str">
        <f t="shared" si="53"/>
        <v>29/07</v>
      </c>
      <c r="E842" s="29">
        <f t="shared" si="54"/>
        <v>0.380162037035916</v>
      </c>
      <c r="F842" s="30">
        <f t="shared" si="55"/>
        <v>4.4560185185185189E-3</v>
      </c>
      <c r="G842" s="31">
        <f>IF(OR(FLOOR(HOUR(E842)*60+MINUTE(E842),INFOS!$B$2)/60&lt;INFOS!$B$5,AND(INFOS!$C$5&gt;0,FLOOR(HOUR(E842)*60+MINUTE(E842),INFOS!$B$2)/60&gt;=INFOS!$C$5)),"",TIME(,FLOOR(HOUR(E842)*60+MINUTE(E842),INFOS!$B$2),))</f>
        <v>0.33333333333333331</v>
      </c>
      <c r="H842" s="31" t="str">
        <f>IF(ISNA(MATCH(INT(A842),Calcul!$I$3:$I$15,0)),INDEX(INFOS!$B$7:$B$14,WEEKDAY(A842,2)),INFOS!$B$14)</f>
        <v>Jours Ouvrés</v>
      </c>
      <c r="I842" s="28" t="str">
        <f>IF(ROW(A841)&lt;=COUNTA(Sens1!A:A)-6,INFOS!$H$2&amp;" vers "&amp;INFOS!$I$2,INFOS!$H$3&amp;" vers "&amp;INFOS!$I$3)</f>
        <v>Rue G. Eiffel vers A10</v>
      </c>
    </row>
    <row r="843" spans="1:9" x14ac:dyDescent="0.25">
      <c r="A843" s="5">
        <v>41849.383645833332</v>
      </c>
      <c r="B843" s="28">
        <v>396</v>
      </c>
      <c r="C843" s="28" t="str">
        <f t="shared" si="52"/>
        <v>Mardi</v>
      </c>
      <c r="D843" s="28" t="str">
        <f t="shared" si="53"/>
        <v>29/07</v>
      </c>
      <c r="E843" s="29">
        <f t="shared" si="54"/>
        <v>0.38364583333168412</v>
      </c>
      <c r="F843" s="30">
        <f t="shared" si="55"/>
        <v>4.5833333333333334E-3</v>
      </c>
      <c r="G843" s="31">
        <f>IF(OR(FLOOR(HOUR(E843)*60+MINUTE(E843),INFOS!$B$2)/60&lt;INFOS!$B$5,AND(INFOS!$C$5&gt;0,FLOOR(HOUR(E843)*60+MINUTE(E843),INFOS!$B$2)/60&gt;=INFOS!$C$5)),"",TIME(,FLOOR(HOUR(E843)*60+MINUTE(E843),INFOS!$B$2),))</f>
        <v>0.33333333333333331</v>
      </c>
      <c r="H843" s="31" t="str">
        <f>IF(ISNA(MATCH(INT(A843),Calcul!$I$3:$I$15,0)),INDEX(INFOS!$B$7:$B$14,WEEKDAY(A843,2)),INFOS!$B$14)</f>
        <v>Jours Ouvrés</v>
      </c>
      <c r="I843" s="28" t="str">
        <f>IF(ROW(A842)&lt;=COUNTA(Sens1!A:A)-6,INFOS!$H$2&amp;" vers "&amp;INFOS!$I$2,INFOS!$H$3&amp;" vers "&amp;INFOS!$I$3)</f>
        <v>Rue G. Eiffel vers A10</v>
      </c>
    </row>
    <row r="844" spans="1:9" x14ac:dyDescent="0.25">
      <c r="A844" s="5">
        <v>41849.387118055558</v>
      </c>
      <c r="B844" s="28">
        <v>368</v>
      </c>
      <c r="C844" s="28" t="str">
        <f t="shared" si="52"/>
        <v>Mardi</v>
      </c>
      <c r="D844" s="28" t="str">
        <f t="shared" si="53"/>
        <v>29/07</v>
      </c>
      <c r="E844" s="29">
        <f t="shared" si="54"/>
        <v>0.38711805555794854</v>
      </c>
      <c r="F844" s="30">
        <f t="shared" si="55"/>
        <v>4.2592592592592595E-3</v>
      </c>
      <c r="G844" s="31">
        <f>IF(OR(FLOOR(HOUR(E844)*60+MINUTE(E844),INFOS!$B$2)/60&lt;INFOS!$B$5,AND(INFOS!$C$5&gt;0,FLOOR(HOUR(E844)*60+MINUTE(E844),INFOS!$B$2)/60&gt;=INFOS!$C$5)),"",TIME(,FLOOR(HOUR(E844)*60+MINUTE(E844),INFOS!$B$2),))</f>
        <v>0.33333333333333331</v>
      </c>
      <c r="H844" s="31" t="str">
        <f>IF(ISNA(MATCH(INT(A844),Calcul!$I$3:$I$15,0)),INDEX(INFOS!$B$7:$B$14,WEEKDAY(A844,2)),INFOS!$B$14)</f>
        <v>Jours Ouvrés</v>
      </c>
      <c r="I844" s="28" t="str">
        <f>IF(ROW(A843)&lt;=COUNTA(Sens1!A:A)-6,INFOS!$H$2&amp;" vers "&amp;INFOS!$I$2,INFOS!$H$3&amp;" vers "&amp;INFOS!$I$3)</f>
        <v>Rue G. Eiffel vers A10</v>
      </c>
    </row>
    <row r="845" spans="1:9" x14ac:dyDescent="0.25">
      <c r="A845" s="5">
        <v>41849.390775462962</v>
      </c>
      <c r="B845" s="28">
        <v>411</v>
      </c>
      <c r="C845" s="28" t="str">
        <f t="shared" si="52"/>
        <v>Mardi</v>
      </c>
      <c r="D845" s="28" t="str">
        <f t="shared" si="53"/>
        <v>29/07</v>
      </c>
      <c r="E845" s="29">
        <f t="shared" si="54"/>
        <v>0.39077546296175569</v>
      </c>
      <c r="F845" s="30">
        <f t="shared" si="55"/>
        <v>4.7569444444444447E-3</v>
      </c>
      <c r="G845" s="31">
        <f>IF(OR(FLOOR(HOUR(E845)*60+MINUTE(E845),INFOS!$B$2)/60&lt;INFOS!$B$5,AND(INFOS!$C$5&gt;0,FLOOR(HOUR(E845)*60+MINUTE(E845),INFOS!$B$2)/60&gt;=INFOS!$C$5)),"",TIME(,FLOOR(HOUR(E845)*60+MINUTE(E845),INFOS!$B$2),))</f>
        <v>0.33333333333333331</v>
      </c>
      <c r="H845" s="31" t="str">
        <f>IF(ISNA(MATCH(INT(A845),Calcul!$I$3:$I$15,0)),INDEX(INFOS!$B$7:$B$14,WEEKDAY(A845,2)),INFOS!$B$14)</f>
        <v>Jours Ouvrés</v>
      </c>
      <c r="I845" s="28" t="str">
        <f>IF(ROW(A844)&lt;=COUNTA(Sens1!A:A)-6,INFOS!$H$2&amp;" vers "&amp;INFOS!$I$2,INFOS!$H$3&amp;" vers "&amp;INFOS!$I$3)</f>
        <v>Rue G. Eiffel vers A10</v>
      </c>
    </row>
    <row r="846" spans="1:9" x14ac:dyDescent="0.25">
      <c r="A846" s="5">
        <v>41849.394305555557</v>
      </c>
      <c r="B846" s="28">
        <v>359</v>
      </c>
      <c r="C846" s="28" t="str">
        <f t="shared" si="52"/>
        <v>Mardi</v>
      </c>
      <c r="D846" s="28" t="str">
        <f t="shared" si="53"/>
        <v>29/07</v>
      </c>
      <c r="E846" s="29">
        <f t="shared" si="54"/>
        <v>0.39430555555736646</v>
      </c>
      <c r="F846" s="30">
        <f t="shared" si="55"/>
        <v>4.155092592592593E-3</v>
      </c>
      <c r="G846" s="31">
        <f>IF(OR(FLOOR(HOUR(E846)*60+MINUTE(E846),INFOS!$B$2)/60&lt;INFOS!$B$5,AND(INFOS!$C$5&gt;0,FLOOR(HOUR(E846)*60+MINUTE(E846),INFOS!$B$2)/60&gt;=INFOS!$C$5)),"",TIME(,FLOOR(HOUR(E846)*60+MINUTE(E846),INFOS!$B$2),))</f>
        <v>0.33333333333333331</v>
      </c>
      <c r="H846" s="31" t="str">
        <f>IF(ISNA(MATCH(INT(A846),Calcul!$I$3:$I$15,0)),INDEX(INFOS!$B$7:$B$14,WEEKDAY(A846,2)),INFOS!$B$14)</f>
        <v>Jours Ouvrés</v>
      </c>
      <c r="I846" s="28" t="str">
        <f>IF(ROW(A845)&lt;=COUNTA(Sens1!A:A)-6,INFOS!$H$2&amp;" vers "&amp;INFOS!$I$2,INFOS!$H$3&amp;" vers "&amp;INFOS!$I$3)</f>
        <v>Rue G. Eiffel vers A10</v>
      </c>
    </row>
    <row r="847" spans="1:9" x14ac:dyDescent="0.25">
      <c r="A847" s="5">
        <v>41849.398136574076</v>
      </c>
      <c r="B847" s="28">
        <v>366</v>
      </c>
      <c r="C847" s="28" t="str">
        <f t="shared" si="52"/>
        <v>Mardi</v>
      </c>
      <c r="D847" s="28" t="str">
        <f t="shared" si="53"/>
        <v>29/07</v>
      </c>
      <c r="E847" s="29">
        <f t="shared" si="54"/>
        <v>0.39813657407648861</v>
      </c>
      <c r="F847" s="30">
        <f t="shared" si="55"/>
        <v>4.2361111111111106E-3</v>
      </c>
      <c r="G847" s="31">
        <f>IF(OR(FLOOR(HOUR(E847)*60+MINUTE(E847),INFOS!$B$2)/60&lt;INFOS!$B$5,AND(INFOS!$C$5&gt;0,FLOOR(HOUR(E847)*60+MINUTE(E847),INFOS!$B$2)/60&gt;=INFOS!$C$5)),"",TIME(,FLOOR(HOUR(E847)*60+MINUTE(E847),INFOS!$B$2),))</f>
        <v>0.33333333333333331</v>
      </c>
      <c r="H847" s="31" t="str">
        <f>IF(ISNA(MATCH(INT(A847),Calcul!$I$3:$I$15,0)),INDEX(INFOS!$B$7:$B$14,WEEKDAY(A847,2)),INFOS!$B$14)</f>
        <v>Jours Ouvrés</v>
      </c>
      <c r="I847" s="28" t="str">
        <f>IF(ROW(A846)&lt;=COUNTA(Sens1!A:A)-6,INFOS!$H$2&amp;" vers "&amp;INFOS!$I$2,INFOS!$H$3&amp;" vers "&amp;INFOS!$I$3)</f>
        <v>Rue G. Eiffel vers A10</v>
      </c>
    </row>
    <row r="848" spans="1:9" x14ac:dyDescent="0.25">
      <c r="A848" s="5">
        <v>41849.401724537034</v>
      </c>
      <c r="B848" s="28">
        <v>363</v>
      </c>
      <c r="C848" s="28" t="str">
        <f t="shared" si="52"/>
        <v>Mardi</v>
      </c>
      <c r="D848" s="28" t="str">
        <f t="shared" si="53"/>
        <v>29/07</v>
      </c>
      <c r="E848" s="29">
        <f t="shared" si="54"/>
        <v>0.40172453703416977</v>
      </c>
      <c r="F848" s="30">
        <f t="shared" si="55"/>
        <v>4.2013888888888891E-3</v>
      </c>
      <c r="G848" s="31">
        <f>IF(OR(FLOOR(HOUR(E848)*60+MINUTE(E848),INFOS!$B$2)/60&lt;INFOS!$B$5,AND(INFOS!$C$5&gt;0,FLOOR(HOUR(E848)*60+MINUTE(E848),INFOS!$B$2)/60&gt;=INFOS!$C$5)),"",TIME(,FLOOR(HOUR(E848)*60+MINUTE(E848),INFOS!$B$2),))</f>
        <v>0.33333333333333331</v>
      </c>
      <c r="H848" s="31" t="str">
        <f>IF(ISNA(MATCH(INT(A848),Calcul!$I$3:$I$15,0)),INDEX(INFOS!$B$7:$B$14,WEEKDAY(A848,2)),INFOS!$B$14)</f>
        <v>Jours Ouvrés</v>
      </c>
      <c r="I848" s="28" t="str">
        <f>IF(ROW(A847)&lt;=COUNTA(Sens1!A:A)-6,INFOS!$H$2&amp;" vers "&amp;INFOS!$I$2,INFOS!$H$3&amp;" vers "&amp;INFOS!$I$3)</f>
        <v>Rue G. Eiffel vers A10</v>
      </c>
    </row>
    <row r="849" spans="1:9" x14ac:dyDescent="0.25">
      <c r="A849" s="5">
        <v>41849.405289351853</v>
      </c>
      <c r="B849" s="28">
        <v>371</v>
      </c>
      <c r="C849" s="28" t="str">
        <f t="shared" si="52"/>
        <v>Mardi</v>
      </c>
      <c r="D849" s="28" t="str">
        <f t="shared" si="53"/>
        <v>29/07</v>
      </c>
      <c r="E849" s="29">
        <f t="shared" si="54"/>
        <v>0.40528935185284354</v>
      </c>
      <c r="F849" s="30">
        <f t="shared" si="55"/>
        <v>4.2939814814814811E-3</v>
      </c>
      <c r="G849" s="31">
        <f>IF(OR(FLOOR(HOUR(E849)*60+MINUTE(E849),INFOS!$B$2)/60&lt;INFOS!$B$5,AND(INFOS!$C$5&gt;0,FLOOR(HOUR(E849)*60+MINUTE(E849),INFOS!$B$2)/60&gt;=INFOS!$C$5)),"",TIME(,FLOOR(HOUR(E849)*60+MINUTE(E849),INFOS!$B$2),))</f>
        <v>0.33333333333333331</v>
      </c>
      <c r="H849" s="31" t="str">
        <f>IF(ISNA(MATCH(INT(A849),Calcul!$I$3:$I$15,0)),INDEX(INFOS!$B$7:$B$14,WEEKDAY(A849,2)),INFOS!$B$14)</f>
        <v>Jours Ouvrés</v>
      </c>
      <c r="I849" s="28" t="str">
        <f>IF(ROW(A848)&lt;=COUNTA(Sens1!A:A)-6,INFOS!$H$2&amp;" vers "&amp;INFOS!$I$2,INFOS!$H$3&amp;" vers "&amp;INFOS!$I$3)</f>
        <v>Rue G. Eiffel vers A10</v>
      </c>
    </row>
    <row r="850" spans="1:9" x14ac:dyDescent="0.25">
      <c r="A850" s="5">
        <v>41849.408888888887</v>
      </c>
      <c r="B850" s="28">
        <v>385</v>
      </c>
      <c r="C850" s="28" t="str">
        <f t="shared" si="52"/>
        <v>Mardi</v>
      </c>
      <c r="D850" s="28" t="str">
        <f t="shared" si="53"/>
        <v>29/07</v>
      </c>
      <c r="E850" s="29">
        <f t="shared" si="54"/>
        <v>0.40888888888730435</v>
      </c>
      <c r="F850" s="30">
        <f t="shared" si="55"/>
        <v>4.4560185185185189E-3</v>
      </c>
      <c r="G850" s="31">
        <f>IF(OR(FLOOR(HOUR(E850)*60+MINUTE(E850),INFOS!$B$2)/60&lt;INFOS!$B$5,AND(INFOS!$C$5&gt;0,FLOOR(HOUR(E850)*60+MINUTE(E850),INFOS!$B$2)/60&gt;=INFOS!$C$5)),"",TIME(,FLOOR(HOUR(E850)*60+MINUTE(E850),INFOS!$B$2),))</f>
        <v>0.33333333333333331</v>
      </c>
      <c r="H850" s="31" t="str">
        <f>IF(ISNA(MATCH(INT(A850),Calcul!$I$3:$I$15,0)),INDEX(INFOS!$B$7:$B$14,WEEKDAY(A850,2)),INFOS!$B$14)</f>
        <v>Jours Ouvrés</v>
      </c>
      <c r="I850" s="28" t="str">
        <f>IF(ROW(A849)&lt;=COUNTA(Sens1!A:A)-6,INFOS!$H$2&amp;" vers "&amp;INFOS!$I$2,INFOS!$H$3&amp;" vers "&amp;INFOS!$I$3)</f>
        <v>Rue G. Eiffel vers A10</v>
      </c>
    </row>
    <row r="851" spans="1:9" x14ac:dyDescent="0.25">
      <c r="A851" s="5">
        <v>41849.412395833337</v>
      </c>
      <c r="B851" s="28">
        <v>390</v>
      </c>
      <c r="C851" s="28" t="str">
        <f t="shared" si="52"/>
        <v>Mardi</v>
      </c>
      <c r="D851" s="28" t="str">
        <f t="shared" si="53"/>
        <v>29/07</v>
      </c>
      <c r="E851" s="29">
        <f t="shared" si="54"/>
        <v>0.41239583333663177</v>
      </c>
      <c r="F851" s="30">
        <f t="shared" si="55"/>
        <v>4.5138888888888893E-3</v>
      </c>
      <c r="G851" s="31">
        <f>IF(OR(FLOOR(HOUR(E851)*60+MINUTE(E851),INFOS!$B$2)/60&lt;INFOS!$B$5,AND(INFOS!$C$5&gt;0,FLOOR(HOUR(E851)*60+MINUTE(E851),INFOS!$B$2)/60&gt;=INFOS!$C$5)),"",TIME(,FLOOR(HOUR(E851)*60+MINUTE(E851),INFOS!$B$2),))</f>
        <v>0.33333333333333331</v>
      </c>
      <c r="H851" s="31" t="str">
        <f>IF(ISNA(MATCH(INT(A851),Calcul!$I$3:$I$15,0)),INDEX(INFOS!$B$7:$B$14,WEEKDAY(A851,2)),INFOS!$B$14)</f>
        <v>Jours Ouvrés</v>
      </c>
      <c r="I851" s="28" t="str">
        <f>IF(ROW(A850)&lt;=COUNTA(Sens1!A:A)-6,INFOS!$H$2&amp;" vers "&amp;INFOS!$I$2,INFOS!$H$3&amp;" vers "&amp;INFOS!$I$3)</f>
        <v>Rue G. Eiffel vers A10</v>
      </c>
    </row>
    <row r="852" spans="1:9" x14ac:dyDescent="0.25">
      <c r="A852" s="5">
        <v>41849.416064814817</v>
      </c>
      <c r="B852" s="28">
        <v>382</v>
      </c>
      <c r="C852" s="28" t="str">
        <f t="shared" si="52"/>
        <v>Mardi</v>
      </c>
      <c r="D852" s="28" t="str">
        <f t="shared" si="53"/>
        <v>29/07</v>
      </c>
      <c r="E852" s="29">
        <f t="shared" si="54"/>
        <v>0.41606481481721858</v>
      </c>
      <c r="F852" s="30">
        <f t="shared" si="55"/>
        <v>4.4212962962962956E-3</v>
      </c>
      <c r="G852" s="31">
        <f>IF(OR(FLOOR(HOUR(E852)*60+MINUTE(E852),INFOS!$B$2)/60&lt;INFOS!$B$5,AND(INFOS!$C$5&gt;0,FLOOR(HOUR(E852)*60+MINUTE(E852),INFOS!$B$2)/60&gt;=INFOS!$C$5)),"",TIME(,FLOOR(HOUR(E852)*60+MINUTE(E852),INFOS!$B$2),))</f>
        <v>0.33333333333333331</v>
      </c>
      <c r="H852" s="31" t="str">
        <f>IF(ISNA(MATCH(INT(A852),Calcul!$I$3:$I$15,0)),INDEX(INFOS!$B$7:$B$14,WEEKDAY(A852,2)),INFOS!$B$14)</f>
        <v>Jours Ouvrés</v>
      </c>
      <c r="I852" s="28" t="str">
        <f>IF(ROW(A851)&lt;=COUNTA(Sens1!A:A)-6,INFOS!$H$2&amp;" vers "&amp;INFOS!$I$2,INFOS!$H$3&amp;" vers "&amp;INFOS!$I$3)</f>
        <v>Rue G. Eiffel vers A10</v>
      </c>
    </row>
    <row r="853" spans="1:9" x14ac:dyDescent="0.25">
      <c r="A853" s="5">
        <v>41849.419710648152</v>
      </c>
      <c r="B853" s="28">
        <v>415</v>
      </c>
      <c r="C853" s="28" t="str">
        <f t="shared" si="52"/>
        <v>Mardi</v>
      </c>
      <c r="D853" s="28" t="str">
        <f t="shared" si="53"/>
        <v>29/07</v>
      </c>
      <c r="E853" s="29">
        <f t="shared" si="54"/>
        <v>0.41971064815152204</v>
      </c>
      <c r="F853" s="30">
        <f t="shared" si="55"/>
        <v>4.8032407407407407E-3</v>
      </c>
      <c r="G853" s="31">
        <f>IF(OR(FLOOR(HOUR(E853)*60+MINUTE(E853),INFOS!$B$2)/60&lt;INFOS!$B$5,AND(INFOS!$C$5&gt;0,FLOOR(HOUR(E853)*60+MINUTE(E853),INFOS!$B$2)/60&gt;=INFOS!$C$5)),"",TIME(,FLOOR(HOUR(E853)*60+MINUTE(E853),INFOS!$B$2),))</f>
        <v>0.41666666666666669</v>
      </c>
      <c r="H853" s="31" t="str">
        <f>IF(ISNA(MATCH(INT(A853),Calcul!$I$3:$I$15,0)),INDEX(INFOS!$B$7:$B$14,WEEKDAY(A853,2)),INFOS!$B$14)</f>
        <v>Jours Ouvrés</v>
      </c>
      <c r="I853" s="28" t="str">
        <f>IF(ROW(A852)&lt;=COUNTA(Sens1!A:A)-6,INFOS!$H$2&amp;" vers "&amp;INFOS!$I$2,INFOS!$H$3&amp;" vers "&amp;INFOS!$I$3)</f>
        <v>Rue G. Eiffel vers A10</v>
      </c>
    </row>
    <row r="854" spans="1:9" x14ac:dyDescent="0.25">
      <c r="A854" s="5">
        <v>41849.423252314817</v>
      </c>
      <c r="B854" s="28">
        <v>400</v>
      </c>
      <c r="C854" s="28" t="str">
        <f t="shared" si="52"/>
        <v>Mardi</v>
      </c>
      <c r="D854" s="28" t="str">
        <f t="shared" si="53"/>
        <v>29/07</v>
      </c>
      <c r="E854" s="29">
        <f t="shared" si="54"/>
        <v>0.4232523148166365</v>
      </c>
      <c r="F854" s="30">
        <f t="shared" si="55"/>
        <v>4.6296296296296302E-3</v>
      </c>
      <c r="G854" s="31">
        <f>IF(OR(FLOOR(HOUR(E854)*60+MINUTE(E854),INFOS!$B$2)/60&lt;INFOS!$B$5,AND(INFOS!$C$5&gt;0,FLOOR(HOUR(E854)*60+MINUTE(E854),INFOS!$B$2)/60&gt;=INFOS!$C$5)),"",TIME(,FLOOR(HOUR(E854)*60+MINUTE(E854),INFOS!$B$2),))</f>
        <v>0.41666666666666669</v>
      </c>
      <c r="H854" s="31" t="str">
        <f>IF(ISNA(MATCH(INT(A854),Calcul!$I$3:$I$15,0)),INDEX(INFOS!$B$7:$B$14,WEEKDAY(A854,2)),INFOS!$B$14)</f>
        <v>Jours Ouvrés</v>
      </c>
      <c r="I854" s="28" t="str">
        <f>IF(ROW(A853)&lt;=COUNTA(Sens1!A:A)-6,INFOS!$H$2&amp;" vers "&amp;INFOS!$I$2,INFOS!$H$3&amp;" vers "&amp;INFOS!$I$3)</f>
        <v>Rue G. Eiffel vers A10</v>
      </c>
    </row>
    <row r="855" spans="1:9" x14ac:dyDescent="0.25">
      <c r="A855" s="5">
        <v>41849.426724537036</v>
      </c>
      <c r="B855" s="28">
        <v>360</v>
      </c>
      <c r="C855" s="28" t="str">
        <f t="shared" si="52"/>
        <v>Mardi</v>
      </c>
      <c r="D855" s="28" t="str">
        <f t="shared" si="53"/>
        <v>29/07</v>
      </c>
      <c r="E855" s="29">
        <f t="shared" si="54"/>
        <v>0.42672453703562496</v>
      </c>
      <c r="F855" s="30">
        <f t="shared" si="55"/>
        <v>4.1666666666666666E-3</v>
      </c>
      <c r="G855" s="31">
        <f>IF(OR(FLOOR(HOUR(E855)*60+MINUTE(E855),INFOS!$B$2)/60&lt;INFOS!$B$5,AND(INFOS!$C$5&gt;0,FLOOR(HOUR(E855)*60+MINUTE(E855),INFOS!$B$2)/60&gt;=INFOS!$C$5)),"",TIME(,FLOOR(HOUR(E855)*60+MINUTE(E855),INFOS!$B$2),))</f>
        <v>0.41666666666666669</v>
      </c>
      <c r="H855" s="31" t="str">
        <f>IF(ISNA(MATCH(INT(A855),Calcul!$I$3:$I$15,0)),INDEX(INFOS!$B$7:$B$14,WEEKDAY(A855,2)),INFOS!$B$14)</f>
        <v>Jours Ouvrés</v>
      </c>
      <c r="I855" s="28" t="str">
        <f>IF(ROW(A854)&lt;=COUNTA(Sens1!A:A)-6,INFOS!$H$2&amp;" vers "&amp;INFOS!$I$2,INFOS!$H$3&amp;" vers "&amp;INFOS!$I$3)</f>
        <v>Rue G. Eiffel vers A10</v>
      </c>
    </row>
    <row r="856" spans="1:9" x14ac:dyDescent="0.25">
      <c r="A856" s="5">
        <v>41849.430324074077</v>
      </c>
      <c r="B856" s="28">
        <v>392</v>
      </c>
      <c r="C856" s="28" t="str">
        <f t="shared" si="52"/>
        <v>Mardi</v>
      </c>
      <c r="D856" s="28" t="str">
        <f t="shared" si="53"/>
        <v>29/07</v>
      </c>
      <c r="E856" s="29">
        <f t="shared" si="54"/>
        <v>0.43032407407736173</v>
      </c>
      <c r="F856" s="30">
        <f t="shared" si="55"/>
        <v>4.5370370370370365E-3</v>
      </c>
      <c r="G856" s="31">
        <f>IF(OR(FLOOR(HOUR(E856)*60+MINUTE(E856),INFOS!$B$2)/60&lt;INFOS!$B$5,AND(INFOS!$C$5&gt;0,FLOOR(HOUR(E856)*60+MINUTE(E856),INFOS!$B$2)/60&gt;=INFOS!$C$5)),"",TIME(,FLOOR(HOUR(E856)*60+MINUTE(E856),INFOS!$B$2),))</f>
        <v>0.41666666666666669</v>
      </c>
      <c r="H856" s="31" t="str">
        <f>IF(ISNA(MATCH(INT(A856),Calcul!$I$3:$I$15,0)),INDEX(INFOS!$B$7:$B$14,WEEKDAY(A856,2)),INFOS!$B$14)</f>
        <v>Jours Ouvrés</v>
      </c>
      <c r="I856" s="28" t="str">
        <f>IF(ROW(A855)&lt;=COUNTA(Sens1!A:A)-6,INFOS!$H$2&amp;" vers "&amp;INFOS!$I$2,INFOS!$H$3&amp;" vers "&amp;INFOS!$I$3)</f>
        <v>Rue G. Eiffel vers A10</v>
      </c>
    </row>
    <row r="857" spans="1:9" x14ac:dyDescent="0.25">
      <c r="A857" s="5">
        <v>41849.433877314812</v>
      </c>
      <c r="B857" s="28">
        <v>397</v>
      </c>
      <c r="C857" s="28" t="str">
        <f t="shared" si="52"/>
        <v>Mardi</v>
      </c>
      <c r="D857" s="28" t="str">
        <f t="shared" si="53"/>
        <v>29/07</v>
      </c>
      <c r="E857" s="29">
        <f t="shared" si="54"/>
        <v>0.43387731481197989</v>
      </c>
      <c r="F857" s="30">
        <f t="shared" si="55"/>
        <v>4.5949074074074069E-3</v>
      </c>
      <c r="G857" s="31">
        <f>IF(OR(FLOOR(HOUR(E857)*60+MINUTE(E857),INFOS!$B$2)/60&lt;INFOS!$B$5,AND(INFOS!$C$5&gt;0,FLOOR(HOUR(E857)*60+MINUTE(E857),INFOS!$B$2)/60&gt;=INFOS!$C$5)),"",TIME(,FLOOR(HOUR(E857)*60+MINUTE(E857),INFOS!$B$2),))</f>
        <v>0.41666666666666669</v>
      </c>
      <c r="H857" s="31" t="str">
        <f>IF(ISNA(MATCH(INT(A857),Calcul!$I$3:$I$15,0)),INDEX(INFOS!$B$7:$B$14,WEEKDAY(A857,2)),INFOS!$B$14)</f>
        <v>Jours Ouvrés</v>
      </c>
      <c r="I857" s="28" t="str">
        <f>IF(ROW(A856)&lt;=COUNTA(Sens1!A:A)-6,INFOS!$H$2&amp;" vers "&amp;INFOS!$I$2,INFOS!$H$3&amp;" vers "&amp;INFOS!$I$3)</f>
        <v>Rue G. Eiffel vers A10</v>
      </c>
    </row>
    <row r="858" spans="1:9" x14ac:dyDescent="0.25">
      <c r="A858" s="5">
        <v>41849.437395833331</v>
      </c>
      <c r="B858" s="28">
        <v>427</v>
      </c>
      <c r="C858" s="28" t="str">
        <f t="shared" si="52"/>
        <v>Mardi</v>
      </c>
      <c r="D858" s="28" t="str">
        <f t="shared" si="53"/>
        <v>29/07</v>
      </c>
      <c r="E858" s="29">
        <f t="shared" si="54"/>
        <v>0.437395833330811</v>
      </c>
      <c r="F858" s="30">
        <f t="shared" si="55"/>
        <v>4.9421296296296288E-3</v>
      </c>
      <c r="G858" s="31">
        <f>IF(OR(FLOOR(HOUR(E858)*60+MINUTE(E858),INFOS!$B$2)/60&lt;INFOS!$B$5,AND(INFOS!$C$5&gt;0,FLOOR(HOUR(E858)*60+MINUTE(E858),INFOS!$B$2)/60&gt;=INFOS!$C$5)),"",TIME(,FLOOR(HOUR(E858)*60+MINUTE(E858),INFOS!$B$2),))</f>
        <v>0.41666666666666669</v>
      </c>
      <c r="H858" s="31" t="str">
        <f>IF(ISNA(MATCH(INT(A858),Calcul!$I$3:$I$15,0)),INDEX(INFOS!$B$7:$B$14,WEEKDAY(A858,2)),INFOS!$B$14)</f>
        <v>Jours Ouvrés</v>
      </c>
      <c r="I858" s="28" t="str">
        <f>IF(ROW(A857)&lt;=COUNTA(Sens1!A:A)-6,INFOS!$H$2&amp;" vers "&amp;INFOS!$I$2,INFOS!$H$3&amp;" vers "&amp;INFOS!$I$3)</f>
        <v>Rue G. Eiffel vers A10</v>
      </c>
    </row>
    <row r="859" spans="1:9" x14ac:dyDescent="0.25">
      <c r="A859" s="5">
        <v>41849.440995370373</v>
      </c>
      <c r="B859" s="28">
        <v>411</v>
      </c>
      <c r="C859" s="28" t="str">
        <f t="shared" si="52"/>
        <v>Mardi</v>
      </c>
      <c r="D859" s="28" t="str">
        <f t="shared" si="53"/>
        <v>29/07</v>
      </c>
      <c r="E859" s="29">
        <f t="shared" si="54"/>
        <v>0.44099537037254777</v>
      </c>
      <c r="F859" s="30">
        <f t="shared" si="55"/>
        <v>4.7569444444444447E-3</v>
      </c>
      <c r="G859" s="31">
        <f>IF(OR(FLOOR(HOUR(E859)*60+MINUTE(E859),INFOS!$B$2)/60&lt;INFOS!$B$5,AND(INFOS!$C$5&gt;0,FLOOR(HOUR(E859)*60+MINUTE(E859),INFOS!$B$2)/60&gt;=INFOS!$C$5)),"",TIME(,FLOOR(HOUR(E859)*60+MINUTE(E859),INFOS!$B$2),))</f>
        <v>0.41666666666666669</v>
      </c>
      <c r="H859" s="31" t="str">
        <f>IF(ISNA(MATCH(INT(A859),Calcul!$I$3:$I$15,0)),INDEX(INFOS!$B$7:$B$14,WEEKDAY(A859,2)),INFOS!$B$14)</f>
        <v>Jours Ouvrés</v>
      </c>
      <c r="I859" s="28" t="str">
        <f>IF(ROW(A858)&lt;=COUNTA(Sens1!A:A)-6,INFOS!$H$2&amp;" vers "&amp;INFOS!$I$2,INFOS!$H$3&amp;" vers "&amp;INFOS!$I$3)</f>
        <v>Rue G. Eiffel vers A10</v>
      </c>
    </row>
    <row r="860" spans="1:9" x14ac:dyDescent="0.25">
      <c r="A860" s="5">
        <v>41849.444560185184</v>
      </c>
      <c r="B860" s="28">
        <v>374</v>
      </c>
      <c r="C860" s="28" t="str">
        <f t="shared" si="52"/>
        <v>Mardi</v>
      </c>
      <c r="D860" s="28" t="str">
        <f t="shared" si="53"/>
        <v>29/07</v>
      </c>
      <c r="E860" s="29">
        <f t="shared" si="54"/>
        <v>0.44456018518394558</v>
      </c>
      <c r="F860" s="30">
        <f t="shared" si="55"/>
        <v>4.3287037037037035E-3</v>
      </c>
      <c r="G860" s="31">
        <f>IF(OR(FLOOR(HOUR(E860)*60+MINUTE(E860),INFOS!$B$2)/60&lt;INFOS!$B$5,AND(INFOS!$C$5&gt;0,FLOOR(HOUR(E860)*60+MINUTE(E860),INFOS!$B$2)/60&gt;=INFOS!$C$5)),"",TIME(,FLOOR(HOUR(E860)*60+MINUTE(E860),INFOS!$B$2),))</f>
        <v>0.41666666666666669</v>
      </c>
      <c r="H860" s="31" t="str">
        <f>IF(ISNA(MATCH(INT(A860),Calcul!$I$3:$I$15,0)),INDEX(INFOS!$B$7:$B$14,WEEKDAY(A860,2)),INFOS!$B$14)</f>
        <v>Jours Ouvrés</v>
      </c>
      <c r="I860" s="28" t="str">
        <f>IF(ROW(A859)&lt;=COUNTA(Sens1!A:A)-6,INFOS!$H$2&amp;" vers "&amp;INFOS!$I$2,INFOS!$H$3&amp;" vers "&amp;INFOS!$I$3)</f>
        <v>Rue G. Eiffel vers A10</v>
      </c>
    </row>
    <row r="861" spans="1:9" x14ac:dyDescent="0.25">
      <c r="A861" s="5">
        <v>41849.448298611111</v>
      </c>
      <c r="B861" s="28">
        <v>362</v>
      </c>
      <c r="C861" s="28" t="str">
        <f t="shared" si="52"/>
        <v>Mardi</v>
      </c>
      <c r="D861" s="28" t="str">
        <f t="shared" si="53"/>
        <v>29/07</v>
      </c>
      <c r="E861" s="29">
        <f t="shared" si="54"/>
        <v>0.44829861111065838</v>
      </c>
      <c r="F861" s="30">
        <f t="shared" si="55"/>
        <v>4.1898148148148146E-3</v>
      </c>
      <c r="G861" s="31">
        <f>IF(OR(FLOOR(HOUR(E861)*60+MINUTE(E861),INFOS!$B$2)/60&lt;INFOS!$B$5,AND(INFOS!$C$5&gt;0,FLOOR(HOUR(E861)*60+MINUTE(E861),INFOS!$B$2)/60&gt;=INFOS!$C$5)),"",TIME(,FLOOR(HOUR(E861)*60+MINUTE(E861),INFOS!$B$2),))</f>
        <v>0.41666666666666669</v>
      </c>
      <c r="H861" s="31" t="str">
        <f>IF(ISNA(MATCH(INT(A861),Calcul!$I$3:$I$15,0)),INDEX(INFOS!$B$7:$B$14,WEEKDAY(A861,2)),INFOS!$B$14)</f>
        <v>Jours Ouvrés</v>
      </c>
      <c r="I861" s="28" t="str">
        <f>IF(ROW(A860)&lt;=COUNTA(Sens1!A:A)-6,INFOS!$H$2&amp;" vers "&amp;INFOS!$I$2,INFOS!$H$3&amp;" vers "&amp;INFOS!$I$3)</f>
        <v>Rue G. Eiffel vers A10</v>
      </c>
    </row>
    <row r="862" spans="1:9" x14ac:dyDescent="0.25">
      <c r="A862" s="5">
        <v>41849.451921296299</v>
      </c>
      <c r="B862" s="28">
        <v>410</v>
      </c>
      <c r="C862" s="28" t="str">
        <f t="shared" si="52"/>
        <v>Mardi</v>
      </c>
      <c r="D862" s="28" t="str">
        <f t="shared" si="53"/>
        <v>29/07</v>
      </c>
      <c r="E862" s="29">
        <f t="shared" si="54"/>
        <v>0.4519212962986785</v>
      </c>
      <c r="F862" s="30">
        <f t="shared" si="55"/>
        <v>4.7453703703703703E-3</v>
      </c>
      <c r="G862" s="31">
        <f>IF(OR(FLOOR(HOUR(E862)*60+MINUTE(E862),INFOS!$B$2)/60&lt;INFOS!$B$5,AND(INFOS!$C$5&gt;0,FLOOR(HOUR(E862)*60+MINUTE(E862),INFOS!$B$2)/60&gt;=INFOS!$C$5)),"",TIME(,FLOOR(HOUR(E862)*60+MINUTE(E862),INFOS!$B$2),))</f>
        <v>0.41666666666666669</v>
      </c>
      <c r="H862" s="31" t="str">
        <f>IF(ISNA(MATCH(INT(A862),Calcul!$I$3:$I$15,0)),INDEX(INFOS!$B$7:$B$14,WEEKDAY(A862,2)),INFOS!$B$14)</f>
        <v>Jours Ouvrés</v>
      </c>
      <c r="I862" s="28" t="str">
        <f>IF(ROW(A861)&lt;=COUNTA(Sens1!A:A)-6,INFOS!$H$2&amp;" vers "&amp;INFOS!$I$2,INFOS!$H$3&amp;" vers "&amp;INFOS!$I$3)</f>
        <v>Rue G. Eiffel vers A10</v>
      </c>
    </row>
    <row r="863" spans="1:9" x14ac:dyDescent="0.25">
      <c r="A863" s="5">
        <v>41849.455706018518</v>
      </c>
      <c r="B863" s="28">
        <v>413</v>
      </c>
      <c r="C863" s="28" t="str">
        <f t="shared" si="52"/>
        <v>Mardi</v>
      </c>
      <c r="D863" s="28" t="str">
        <f t="shared" si="53"/>
        <v>29/07</v>
      </c>
      <c r="E863" s="29">
        <f t="shared" si="54"/>
        <v>0.455706018517958</v>
      </c>
      <c r="F863" s="30">
        <f t="shared" si="55"/>
        <v>4.7800925925925927E-3</v>
      </c>
      <c r="G863" s="31">
        <f>IF(OR(FLOOR(HOUR(E863)*60+MINUTE(E863),INFOS!$B$2)/60&lt;INFOS!$B$5,AND(INFOS!$C$5&gt;0,FLOOR(HOUR(E863)*60+MINUTE(E863),INFOS!$B$2)/60&gt;=INFOS!$C$5)),"",TIME(,FLOOR(HOUR(E863)*60+MINUTE(E863),INFOS!$B$2),))</f>
        <v>0.41666666666666669</v>
      </c>
      <c r="H863" s="31" t="str">
        <f>IF(ISNA(MATCH(INT(A863),Calcul!$I$3:$I$15,0)),INDEX(INFOS!$B$7:$B$14,WEEKDAY(A863,2)),INFOS!$B$14)</f>
        <v>Jours Ouvrés</v>
      </c>
      <c r="I863" s="28" t="str">
        <f>IF(ROW(A862)&lt;=COUNTA(Sens1!A:A)-6,INFOS!$H$2&amp;" vers "&amp;INFOS!$I$2,INFOS!$H$3&amp;" vers "&amp;INFOS!$I$3)</f>
        <v>Rue G. Eiffel vers A10</v>
      </c>
    </row>
    <row r="864" spans="1:9" x14ac:dyDescent="0.25">
      <c r="A864" s="5">
        <v>41849.459340277775</v>
      </c>
      <c r="B864" s="28">
        <v>414</v>
      </c>
      <c r="C864" s="28" t="str">
        <f t="shared" si="52"/>
        <v>Mardi</v>
      </c>
      <c r="D864" s="28" t="str">
        <f t="shared" si="53"/>
        <v>29/07</v>
      </c>
      <c r="E864" s="29">
        <f t="shared" si="54"/>
        <v>0.45934027777548181</v>
      </c>
      <c r="F864" s="30">
        <f t="shared" si="55"/>
        <v>4.7916666666666672E-3</v>
      </c>
      <c r="G864" s="31">
        <f>IF(OR(FLOOR(HOUR(E864)*60+MINUTE(E864),INFOS!$B$2)/60&lt;INFOS!$B$5,AND(INFOS!$C$5&gt;0,FLOOR(HOUR(E864)*60+MINUTE(E864),INFOS!$B$2)/60&gt;=INFOS!$C$5)),"",TIME(,FLOOR(HOUR(E864)*60+MINUTE(E864),INFOS!$B$2),))</f>
        <v>0.41666666666666669</v>
      </c>
      <c r="H864" s="31" t="str">
        <f>IF(ISNA(MATCH(INT(A864),Calcul!$I$3:$I$15,0)),INDEX(INFOS!$B$7:$B$14,WEEKDAY(A864,2)),INFOS!$B$14)</f>
        <v>Jours Ouvrés</v>
      </c>
      <c r="I864" s="28" t="str">
        <f>IF(ROW(A863)&lt;=COUNTA(Sens1!A:A)-6,INFOS!$H$2&amp;" vers "&amp;INFOS!$I$2,INFOS!$H$3&amp;" vers "&amp;INFOS!$I$3)</f>
        <v>Rue G. Eiffel vers A10</v>
      </c>
    </row>
    <row r="865" spans="1:9" x14ac:dyDescent="0.25">
      <c r="A865" s="5">
        <v>41849.462824074071</v>
      </c>
      <c r="B865" s="28">
        <v>383</v>
      </c>
      <c r="C865" s="28" t="str">
        <f t="shared" si="52"/>
        <v>Mardi</v>
      </c>
      <c r="D865" s="28" t="str">
        <f t="shared" si="53"/>
        <v>29/07</v>
      </c>
      <c r="E865" s="29">
        <f t="shared" si="54"/>
        <v>0.46282407407124992</v>
      </c>
      <c r="F865" s="30">
        <f t="shared" si="55"/>
        <v>4.4328703703703709E-3</v>
      </c>
      <c r="G865" s="31">
        <f>IF(OR(FLOOR(HOUR(E865)*60+MINUTE(E865),INFOS!$B$2)/60&lt;INFOS!$B$5,AND(INFOS!$C$5&gt;0,FLOOR(HOUR(E865)*60+MINUTE(E865),INFOS!$B$2)/60&gt;=INFOS!$C$5)),"",TIME(,FLOOR(HOUR(E865)*60+MINUTE(E865),INFOS!$B$2),))</f>
        <v>0.41666666666666669</v>
      </c>
      <c r="H865" s="31" t="str">
        <f>IF(ISNA(MATCH(INT(A865),Calcul!$I$3:$I$15,0)),INDEX(INFOS!$B$7:$B$14,WEEKDAY(A865,2)),INFOS!$B$14)</f>
        <v>Jours Ouvrés</v>
      </c>
      <c r="I865" s="28" t="str">
        <f>IF(ROW(A864)&lt;=COUNTA(Sens1!A:A)-6,INFOS!$H$2&amp;" vers "&amp;INFOS!$I$2,INFOS!$H$3&amp;" vers "&amp;INFOS!$I$3)</f>
        <v>Rue G. Eiffel vers A10</v>
      </c>
    </row>
    <row r="866" spans="1:9" x14ac:dyDescent="0.25">
      <c r="A866" s="5">
        <v>41849.466319444444</v>
      </c>
      <c r="B866" s="28">
        <v>394</v>
      </c>
      <c r="C866" s="28" t="str">
        <f t="shared" si="52"/>
        <v>Mardi</v>
      </c>
      <c r="D866" s="28" t="str">
        <f t="shared" si="53"/>
        <v>29/07</v>
      </c>
      <c r="E866" s="29">
        <f t="shared" si="54"/>
        <v>0.46631944444379769</v>
      </c>
      <c r="F866" s="30">
        <f t="shared" si="55"/>
        <v>4.5601851851851853E-3</v>
      </c>
      <c r="G866" s="31">
        <f>IF(OR(FLOOR(HOUR(E866)*60+MINUTE(E866),INFOS!$B$2)/60&lt;INFOS!$B$5,AND(INFOS!$C$5&gt;0,FLOOR(HOUR(E866)*60+MINUTE(E866),INFOS!$B$2)/60&gt;=INFOS!$C$5)),"",TIME(,FLOOR(HOUR(E866)*60+MINUTE(E866),INFOS!$B$2),))</f>
        <v>0.41666666666666669</v>
      </c>
      <c r="H866" s="31" t="str">
        <f>IF(ISNA(MATCH(INT(A866),Calcul!$I$3:$I$15,0)),INDEX(INFOS!$B$7:$B$14,WEEKDAY(A866,2)),INFOS!$B$14)</f>
        <v>Jours Ouvrés</v>
      </c>
      <c r="I866" s="28" t="str">
        <f>IF(ROW(A865)&lt;=COUNTA(Sens1!A:A)-6,INFOS!$H$2&amp;" vers "&amp;INFOS!$I$2,INFOS!$H$3&amp;" vers "&amp;INFOS!$I$3)</f>
        <v>Rue G. Eiffel vers A10</v>
      </c>
    </row>
    <row r="867" spans="1:9" x14ac:dyDescent="0.25">
      <c r="A867" s="5">
        <v>41849.470034722224</v>
      </c>
      <c r="B867" s="28">
        <v>393</v>
      </c>
      <c r="C867" s="28" t="str">
        <f t="shared" si="52"/>
        <v>Mardi</v>
      </c>
      <c r="D867" s="28" t="str">
        <f t="shared" si="53"/>
        <v>29/07</v>
      </c>
      <c r="E867" s="29">
        <f t="shared" si="54"/>
        <v>0.47003472222422715</v>
      </c>
      <c r="F867" s="30">
        <f t="shared" si="55"/>
        <v>4.5486111111111109E-3</v>
      </c>
      <c r="G867" s="31">
        <f>IF(OR(FLOOR(HOUR(E867)*60+MINUTE(E867),INFOS!$B$2)/60&lt;INFOS!$B$5,AND(INFOS!$C$5&gt;0,FLOOR(HOUR(E867)*60+MINUTE(E867),INFOS!$B$2)/60&gt;=INFOS!$C$5)),"",TIME(,FLOOR(HOUR(E867)*60+MINUTE(E867),INFOS!$B$2),))</f>
        <v>0.41666666666666669</v>
      </c>
      <c r="H867" s="31" t="str">
        <f>IF(ISNA(MATCH(INT(A867),Calcul!$I$3:$I$15,0)),INDEX(INFOS!$B$7:$B$14,WEEKDAY(A867,2)),INFOS!$B$14)</f>
        <v>Jours Ouvrés</v>
      </c>
      <c r="I867" s="28" t="str">
        <f>IF(ROW(A866)&lt;=COUNTA(Sens1!A:A)-6,INFOS!$H$2&amp;" vers "&amp;INFOS!$I$2,INFOS!$H$3&amp;" vers "&amp;INFOS!$I$3)</f>
        <v>Rue G. Eiffel vers A10</v>
      </c>
    </row>
    <row r="868" spans="1:9" x14ac:dyDescent="0.25">
      <c r="A868" s="5">
        <v>41849.473599537036</v>
      </c>
      <c r="B868" s="28">
        <v>444</v>
      </c>
      <c r="C868" s="28" t="str">
        <f t="shared" si="52"/>
        <v>Mardi</v>
      </c>
      <c r="D868" s="28" t="str">
        <f t="shared" si="53"/>
        <v>29/07</v>
      </c>
      <c r="E868" s="29">
        <f t="shared" si="54"/>
        <v>0.47359953703562496</v>
      </c>
      <c r="F868" s="30">
        <f t="shared" si="55"/>
        <v>5.138888888888889E-3</v>
      </c>
      <c r="G868" s="31">
        <f>IF(OR(FLOOR(HOUR(E868)*60+MINUTE(E868),INFOS!$B$2)/60&lt;INFOS!$B$5,AND(INFOS!$C$5&gt;0,FLOOR(HOUR(E868)*60+MINUTE(E868),INFOS!$B$2)/60&gt;=INFOS!$C$5)),"",TIME(,FLOOR(HOUR(E868)*60+MINUTE(E868),INFOS!$B$2),))</f>
        <v>0.41666666666666669</v>
      </c>
      <c r="H868" s="31" t="str">
        <f>IF(ISNA(MATCH(INT(A868),Calcul!$I$3:$I$15,0)),INDEX(INFOS!$B$7:$B$14,WEEKDAY(A868,2)),INFOS!$B$14)</f>
        <v>Jours Ouvrés</v>
      </c>
      <c r="I868" s="28" t="str">
        <f>IF(ROW(A867)&lt;=COUNTA(Sens1!A:A)-6,INFOS!$H$2&amp;" vers "&amp;INFOS!$I$2,INFOS!$H$3&amp;" vers "&amp;INFOS!$I$3)</f>
        <v>Rue G. Eiffel vers A10</v>
      </c>
    </row>
    <row r="869" spans="1:9" x14ac:dyDescent="0.25">
      <c r="A869" s="5">
        <v>41849.477164351854</v>
      </c>
      <c r="B869" s="28">
        <v>512</v>
      </c>
      <c r="C869" s="28" t="str">
        <f t="shared" si="52"/>
        <v>Mardi</v>
      </c>
      <c r="D869" s="28" t="str">
        <f t="shared" si="53"/>
        <v>29/07</v>
      </c>
      <c r="E869" s="29">
        <f t="shared" si="54"/>
        <v>0.47716435185429873</v>
      </c>
      <c r="F869" s="30">
        <f t="shared" si="55"/>
        <v>5.9259259259259256E-3</v>
      </c>
      <c r="G869" s="31">
        <f>IF(OR(FLOOR(HOUR(E869)*60+MINUTE(E869),INFOS!$B$2)/60&lt;INFOS!$B$5,AND(INFOS!$C$5&gt;0,FLOOR(HOUR(E869)*60+MINUTE(E869),INFOS!$B$2)/60&gt;=INFOS!$C$5)),"",TIME(,FLOOR(HOUR(E869)*60+MINUTE(E869),INFOS!$B$2),))</f>
        <v>0.41666666666666669</v>
      </c>
      <c r="H869" s="31" t="str">
        <f>IF(ISNA(MATCH(INT(A869),Calcul!$I$3:$I$15,0)),INDEX(INFOS!$B$7:$B$14,WEEKDAY(A869,2)),INFOS!$B$14)</f>
        <v>Jours Ouvrés</v>
      </c>
      <c r="I869" s="28" t="str">
        <f>IF(ROW(A868)&lt;=COUNTA(Sens1!A:A)-6,INFOS!$H$2&amp;" vers "&amp;INFOS!$I$2,INFOS!$H$3&amp;" vers "&amp;INFOS!$I$3)</f>
        <v>Rue G. Eiffel vers A10</v>
      </c>
    </row>
    <row r="870" spans="1:9" x14ac:dyDescent="0.25">
      <c r="A870" s="5">
        <v>41849.480717592596</v>
      </c>
      <c r="B870" s="28">
        <v>522</v>
      </c>
      <c r="C870" s="28" t="str">
        <f t="shared" si="52"/>
        <v>Mardi</v>
      </c>
      <c r="D870" s="28" t="str">
        <f t="shared" si="53"/>
        <v>29/07</v>
      </c>
      <c r="E870" s="29">
        <f t="shared" si="54"/>
        <v>0.48071759259619284</v>
      </c>
      <c r="F870" s="30">
        <f t="shared" si="55"/>
        <v>6.0416666666666665E-3</v>
      </c>
      <c r="G870" s="31">
        <f>IF(OR(FLOOR(HOUR(E870)*60+MINUTE(E870),INFOS!$B$2)/60&lt;INFOS!$B$5,AND(INFOS!$C$5&gt;0,FLOOR(HOUR(E870)*60+MINUTE(E870),INFOS!$B$2)/60&gt;=INFOS!$C$5)),"",TIME(,FLOOR(HOUR(E870)*60+MINUTE(E870),INFOS!$B$2),))</f>
        <v>0.41666666666666669</v>
      </c>
      <c r="H870" s="31" t="str">
        <f>IF(ISNA(MATCH(INT(A870),Calcul!$I$3:$I$15,0)),INDEX(INFOS!$B$7:$B$14,WEEKDAY(A870,2)),INFOS!$B$14)</f>
        <v>Jours Ouvrés</v>
      </c>
      <c r="I870" s="28" t="str">
        <f>IF(ROW(A869)&lt;=COUNTA(Sens1!A:A)-6,INFOS!$H$2&amp;" vers "&amp;INFOS!$I$2,INFOS!$H$3&amp;" vers "&amp;INFOS!$I$3)</f>
        <v>Rue G. Eiffel vers A10</v>
      </c>
    </row>
    <row r="871" spans="1:9" x14ac:dyDescent="0.25">
      <c r="A871" s="5">
        <v>41849.484247685185</v>
      </c>
      <c r="B871" s="28">
        <v>462</v>
      </c>
      <c r="C871" s="28" t="str">
        <f t="shared" si="52"/>
        <v>Mardi</v>
      </c>
      <c r="D871" s="28" t="str">
        <f t="shared" si="53"/>
        <v>29/07</v>
      </c>
      <c r="E871" s="29">
        <f t="shared" si="54"/>
        <v>0.48424768518452765</v>
      </c>
      <c r="F871" s="30">
        <f t="shared" si="55"/>
        <v>5.347222222222222E-3</v>
      </c>
      <c r="G871" s="31">
        <f>IF(OR(FLOOR(HOUR(E871)*60+MINUTE(E871),INFOS!$B$2)/60&lt;INFOS!$B$5,AND(INFOS!$C$5&gt;0,FLOOR(HOUR(E871)*60+MINUTE(E871),INFOS!$B$2)/60&gt;=INFOS!$C$5)),"",TIME(,FLOOR(HOUR(E871)*60+MINUTE(E871),INFOS!$B$2),))</f>
        <v>0.41666666666666669</v>
      </c>
      <c r="H871" s="31" t="str">
        <f>IF(ISNA(MATCH(INT(A871),Calcul!$I$3:$I$15,0)),INDEX(INFOS!$B$7:$B$14,WEEKDAY(A871,2)),INFOS!$B$14)</f>
        <v>Jours Ouvrés</v>
      </c>
      <c r="I871" s="28" t="str">
        <f>IF(ROW(A870)&lt;=COUNTA(Sens1!A:A)-6,INFOS!$H$2&amp;" vers "&amp;INFOS!$I$2,INFOS!$H$3&amp;" vers "&amp;INFOS!$I$3)</f>
        <v>Rue G. Eiffel vers A10</v>
      </c>
    </row>
    <row r="872" spans="1:9" x14ac:dyDescent="0.25">
      <c r="A872" s="5">
        <v>41849.48773148148</v>
      </c>
      <c r="B872" s="28">
        <v>408</v>
      </c>
      <c r="C872" s="28" t="str">
        <f t="shared" si="52"/>
        <v>Mardi</v>
      </c>
      <c r="D872" s="28" t="str">
        <f t="shared" si="53"/>
        <v>29/07</v>
      </c>
      <c r="E872" s="29">
        <f t="shared" si="54"/>
        <v>0.48773148148029577</v>
      </c>
      <c r="F872" s="30">
        <f t="shared" si="55"/>
        <v>4.7222222222222223E-3</v>
      </c>
      <c r="G872" s="31">
        <f>IF(OR(FLOOR(HOUR(E872)*60+MINUTE(E872),INFOS!$B$2)/60&lt;INFOS!$B$5,AND(INFOS!$C$5&gt;0,FLOOR(HOUR(E872)*60+MINUTE(E872),INFOS!$B$2)/60&gt;=INFOS!$C$5)),"",TIME(,FLOOR(HOUR(E872)*60+MINUTE(E872),INFOS!$B$2),))</f>
        <v>0.41666666666666669</v>
      </c>
      <c r="H872" s="31" t="str">
        <f>IF(ISNA(MATCH(INT(A872),Calcul!$I$3:$I$15,0)),INDEX(INFOS!$B$7:$B$14,WEEKDAY(A872,2)),INFOS!$B$14)</f>
        <v>Jours Ouvrés</v>
      </c>
      <c r="I872" s="28" t="str">
        <f>IF(ROW(A871)&lt;=COUNTA(Sens1!A:A)-6,INFOS!$H$2&amp;" vers "&amp;INFOS!$I$2,INFOS!$H$3&amp;" vers "&amp;INFOS!$I$3)</f>
        <v>Rue G. Eiffel vers A10</v>
      </c>
    </row>
    <row r="873" spans="1:9" x14ac:dyDescent="0.25">
      <c r="A873" s="5">
        <v>41849.491273148145</v>
      </c>
      <c r="B873" s="28">
        <v>405</v>
      </c>
      <c r="C873" s="28" t="str">
        <f t="shared" si="52"/>
        <v>Mardi</v>
      </c>
      <c r="D873" s="28" t="str">
        <f t="shared" si="53"/>
        <v>29/07</v>
      </c>
      <c r="E873" s="29">
        <f t="shared" si="54"/>
        <v>0.49127314814541023</v>
      </c>
      <c r="F873" s="30">
        <f t="shared" si="55"/>
        <v>4.6874999999999998E-3</v>
      </c>
      <c r="G873" s="31">
        <f>IF(OR(FLOOR(HOUR(E873)*60+MINUTE(E873),INFOS!$B$2)/60&lt;INFOS!$B$5,AND(INFOS!$C$5&gt;0,FLOOR(HOUR(E873)*60+MINUTE(E873),INFOS!$B$2)/60&gt;=INFOS!$C$5)),"",TIME(,FLOOR(HOUR(E873)*60+MINUTE(E873),INFOS!$B$2),))</f>
        <v>0.41666666666666669</v>
      </c>
      <c r="H873" s="31" t="str">
        <f>IF(ISNA(MATCH(INT(A873),Calcul!$I$3:$I$15,0)),INDEX(INFOS!$B$7:$B$14,WEEKDAY(A873,2)),INFOS!$B$14)</f>
        <v>Jours Ouvrés</v>
      </c>
      <c r="I873" s="28" t="str">
        <f>IF(ROW(A872)&lt;=COUNTA(Sens1!A:A)-6,INFOS!$H$2&amp;" vers "&amp;INFOS!$I$2,INFOS!$H$3&amp;" vers "&amp;INFOS!$I$3)</f>
        <v>Rue G. Eiffel vers A10</v>
      </c>
    </row>
    <row r="874" spans="1:9" x14ac:dyDescent="0.25">
      <c r="A874" s="5">
        <v>41849.494780092595</v>
      </c>
      <c r="B874" s="28">
        <v>467</v>
      </c>
      <c r="C874" s="28" t="str">
        <f t="shared" si="52"/>
        <v>Mardi</v>
      </c>
      <c r="D874" s="28" t="str">
        <f t="shared" si="53"/>
        <v>29/07</v>
      </c>
      <c r="E874" s="29">
        <f t="shared" si="54"/>
        <v>0.49478009259473765</v>
      </c>
      <c r="F874" s="30">
        <f t="shared" si="55"/>
        <v>5.4050925925925924E-3</v>
      </c>
      <c r="G874" s="31">
        <f>IF(OR(FLOOR(HOUR(E874)*60+MINUTE(E874),INFOS!$B$2)/60&lt;INFOS!$B$5,AND(INFOS!$C$5&gt;0,FLOOR(HOUR(E874)*60+MINUTE(E874),INFOS!$B$2)/60&gt;=INFOS!$C$5)),"",TIME(,FLOOR(HOUR(E874)*60+MINUTE(E874),INFOS!$B$2),))</f>
        <v>0.41666666666666669</v>
      </c>
      <c r="H874" s="31" t="str">
        <f>IF(ISNA(MATCH(INT(A874),Calcul!$I$3:$I$15,0)),INDEX(INFOS!$B$7:$B$14,WEEKDAY(A874,2)),INFOS!$B$14)</f>
        <v>Jours Ouvrés</v>
      </c>
      <c r="I874" s="28" t="str">
        <f>IF(ROW(A873)&lt;=COUNTA(Sens1!A:A)-6,INFOS!$H$2&amp;" vers "&amp;INFOS!$I$2,INFOS!$H$3&amp;" vers "&amp;INFOS!$I$3)</f>
        <v>Rue G. Eiffel vers A10</v>
      </c>
    </row>
    <row r="875" spans="1:9" x14ac:dyDescent="0.25">
      <c r="A875" s="5">
        <v>41849.498414351852</v>
      </c>
      <c r="B875" s="28">
        <v>405</v>
      </c>
      <c r="C875" s="28" t="str">
        <f t="shared" si="52"/>
        <v>Mardi</v>
      </c>
      <c r="D875" s="28" t="str">
        <f t="shared" si="53"/>
        <v>29/07</v>
      </c>
      <c r="E875" s="29">
        <f t="shared" si="54"/>
        <v>0.49841435185226146</v>
      </c>
      <c r="F875" s="30">
        <f t="shared" si="55"/>
        <v>4.6874999999999998E-3</v>
      </c>
      <c r="G875" s="31">
        <f>IF(OR(FLOOR(HOUR(E875)*60+MINUTE(E875),INFOS!$B$2)/60&lt;INFOS!$B$5,AND(INFOS!$C$5&gt;0,FLOOR(HOUR(E875)*60+MINUTE(E875),INFOS!$B$2)/60&gt;=INFOS!$C$5)),"",TIME(,FLOOR(HOUR(E875)*60+MINUTE(E875),INFOS!$B$2),))</f>
        <v>0.41666666666666669</v>
      </c>
      <c r="H875" s="31" t="str">
        <f>IF(ISNA(MATCH(INT(A875),Calcul!$I$3:$I$15,0)),INDEX(INFOS!$B$7:$B$14,WEEKDAY(A875,2)),INFOS!$B$14)</f>
        <v>Jours Ouvrés</v>
      </c>
      <c r="I875" s="28" t="str">
        <f>IF(ROW(A874)&lt;=COUNTA(Sens1!A:A)-6,INFOS!$H$2&amp;" vers "&amp;INFOS!$I$2,INFOS!$H$3&amp;" vers "&amp;INFOS!$I$3)</f>
        <v>Rue G. Eiffel vers A10</v>
      </c>
    </row>
    <row r="876" spans="1:9" x14ac:dyDescent="0.25">
      <c r="A876" s="5">
        <v>41849.502245370371</v>
      </c>
      <c r="B876" s="28">
        <v>384</v>
      </c>
      <c r="C876" s="28" t="str">
        <f t="shared" si="52"/>
        <v>Mardi</v>
      </c>
      <c r="D876" s="28" t="str">
        <f t="shared" si="53"/>
        <v>29/07</v>
      </c>
      <c r="E876" s="29">
        <f t="shared" si="54"/>
        <v>0.50224537037138361</v>
      </c>
      <c r="F876" s="30">
        <f t="shared" si="55"/>
        <v>4.4444444444444444E-3</v>
      </c>
      <c r="G876" s="31">
        <f>IF(OR(FLOOR(HOUR(E876)*60+MINUTE(E876),INFOS!$B$2)/60&lt;INFOS!$B$5,AND(INFOS!$C$5&gt;0,FLOOR(HOUR(E876)*60+MINUTE(E876),INFOS!$B$2)/60&gt;=INFOS!$C$5)),"",TIME(,FLOOR(HOUR(E876)*60+MINUTE(E876),INFOS!$B$2),))</f>
        <v>0.5</v>
      </c>
      <c r="H876" s="31" t="str">
        <f>IF(ISNA(MATCH(INT(A876),Calcul!$I$3:$I$15,0)),INDEX(INFOS!$B$7:$B$14,WEEKDAY(A876,2)),INFOS!$B$14)</f>
        <v>Jours Ouvrés</v>
      </c>
      <c r="I876" s="28" t="str">
        <f>IF(ROW(A875)&lt;=COUNTA(Sens1!A:A)-6,INFOS!$H$2&amp;" vers "&amp;INFOS!$I$2,INFOS!$H$3&amp;" vers "&amp;INFOS!$I$3)</f>
        <v>Rue G. Eiffel vers A10</v>
      </c>
    </row>
    <row r="877" spans="1:9" x14ac:dyDescent="0.25">
      <c r="A877" s="5">
        <v>41849.505810185183</v>
      </c>
      <c r="B877" s="28">
        <v>390</v>
      </c>
      <c r="C877" s="28" t="str">
        <f t="shared" si="52"/>
        <v>Mardi</v>
      </c>
      <c r="D877" s="28" t="str">
        <f t="shared" si="53"/>
        <v>29/07</v>
      </c>
      <c r="E877" s="29">
        <f t="shared" si="54"/>
        <v>0.50581018518278142</v>
      </c>
      <c r="F877" s="30">
        <f t="shared" si="55"/>
        <v>4.5138888888888893E-3</v>
      </c>
      <c r="G877" s="31">
        <f>IF(OR(FLOOR(HOUR(E877)*60+MINUTE(E877),INFOS!$B$2)/60&lt;INFOS!$B$5,AND(INFOS!$C$5&gt;0,FLOOR(HOUR(E877)*60+MINUTE(E877),INFOS!$B$2)/60&gt;=INFOS!$C$5)),"",TIME(,FLOOR(HOUR(E877)*60+MINUTE(E877),INFOS!$B$2),))</f>
        <v>0.5</v>
      </c>
      <c r="H877" s="31" t="str">
        <f>IF(ISNA(MATCH(INT(A877),Calcul!$I$3:$I$15,0)),INDEX(INFOS!$B$7:$B$14,WEEKDAY(A877,2)),INFOS!$B$14)</f>
        <v>Jours Ouvrés</v>
      </c>
      <c r="I877" s="28" t="str">
        <f>IF(ROW(A876)&lt;=COUNTA(Sens1!A:A)-6,INFOS!$H$2&amp;" vers "&amp;INFOS!$I$2,INFOS!$H$3&amp;" vers "&amp;INFOS!$I$3)</f>
        <v>Rue G. Eiffel vers A10</v>
      </c>
    </row>
    <row r="878" spans="1:9" x14ac:dyDescent="0.25">
      <c r="A878" s="5">
        <v>41849.509363425925</v>
      </c>
      <c r="B878" s="28">
        <v>367</v>
      </c>
      <c r="C878" s="28" t="str">
        <f t="shared" si="52"/>
        <v>Mardi</v>
      </c>
      <c r="D878" s="28" t="str">
        <f t="shared" si="53"/>
        <v>29/07</v>
      </c>
      <c r="E878" s="29">
        <f t="shared" si="54"/>
        <v>0.50936342592467554</v>
      </c>
      <c r="F878" s="30">
        <f t="shared" si="55"/>
        <v>4.2476851851851851E-3</v>
      </c>
      <c r="G878" s="31">
        <f>IF(OR(FLOOR(HOUR(E878)*60+MINUTE(E878),INFOS!$B$2)/60&lt;INFOS!$B$5,AND(INFOS!$C$5&gt;0,FLOOR(HOUR(E878)*60+MINUTE(E878),INFOS!$B$2)/60&gt;=INFOS!$C$5)),"",TIME(,FLOOR(HOUR(E878)*60+MINUTE(E878),INFOS!$B$2),))</f>
        <v>0.5</v>
      </c>
      <c r="H878" s="31" t="str">
        <f>IF(ISNA(MATCH(INT(A878),Calcul!$I$3:$I$15,0)),INDEX(INFOS!$B$7:$B$14,WEEKDAY(A878,2)),INFOS!$B$14)</f>
        <v>Jours Ouvrés</v>
      </c>
      <c r="I878" s="28" t="str">
        <f>IF(ROW(A877)&lt;=COUNTA(Sens1!A:A)-6,INFOS!$H$2&amp;" vers "&amp;INFOS!$I$2,INFOS!$H$3&amp;" vers "&amp;INFOS!$I$3)</f>
        <v>Rue G. Eiffel vers A10</v>
      </c>
    </row>
    <row r="879" spans="1:9" x14ac:dyDescent="0.25">
      <c r="A879" s="5">
        <v>41849.512835648151</v>
      </c>
      <c r="B879" s="28">
        <v>329</v>
      </c>
      <c r="C879" s="28" t="str">
        <f t="shared" si="52"/>
        <v>Mardi</v>
      </c>
      <c r="D879" s="28" t="str">
        <f t="shared" si="53"/>
        <v>29/07</v>
      </c>
      <c r="E879" s="29">
        <f t="shared" si="54"/>
        <v>0.51283564815093996</v>
      </c>
      <c r="F879" s="30">
        <f t="shared" si="55"/>
        <v>3.8078703703703707E-3</v>
      </c>
      <c r="G879" s="31">
        <f>IF(OR(FLOOR(HOUR(E879)*60+MINUTE(E879),INFOS!$B$2)/60&lt;INFOS!$B$5,AND(INFOS!$C$5&gt;0,FLOOR(HOUR(E879)*60+MINUTE(E879),INFOS!$B$2)/60&gt;=INFOS!$C$5)),"",TIME(,FLOOR(HOUR(E879)*60+MINUTE(E879),INFOS!$B$2),))</f>
        <v>0.5</v>
      </c>
      <c r="H879" s="31" t="str">
        <f>IF(ISNA(MATCH(INT(A879),Calcul!$I$3:$I$15,0)),INDEX(INFOS!$B$7:$B$14,WEEKDAY(A879,2)),INFOS!$B$14)</f>
        <v>Jours Ouvrés</v>
      </c>
      <c r="I879" s="28" t="str">
        <f>IF(ROW(A878)&lt;=COUNTA(Sens1!A:A)-6,INFOS!$H$2&amp;" vers "&amp;INFOS!$I$2,INFOS!$H$3&amp;" vers "&amp;INFOS!$I$3)</f>
        <v>Rue G. Eiffel vers A10</v>
      </c>
    </row>
    <row r="880" spans="1:9" x14ac:dyDescent="0.25">
      <c r="A880" s="5">
        <v>41849.51635416667</v>
      </c>
      <c r="B880" s="28">
        <v>358</v>
      </c>
      <c r="C880" s="28" t="str">
        <f t="shared" si="52"/>
        <v>Mardi</v>
      </c>
      <c r="D880" s="28" t="str">
        <f t="shared" si="53"/>
        <v>29/07</v>
      </c>
      <c r="E880" s="29">
        <f t="shared" si="54"/>
        <v>0.51635416666977108</v>
      </c>
      <c r="F880" s="30">
        <f t="shared" si="55"/>
        <v>4.1435185185185186E-3</v>
      </c>
      <c r="G880" s="31">
        <f>IF(OR(FLOOR(HOUR(E880)*60+MINUTE(E880),INFOS!$B$2)/60&lt;INFOS!$B$5,AND(INFOS!$C$5&gt;0,FLOOR(HOUR(E880)*60+MINUTE(E880),INFOS!$B$2)/60&gt;=INFOS!$C$5)),"",TIME(,FLOOR(HOUR(E880)*60+MINUTE(E880),INFOS!$B$2),))</f>
        <v>0.5</v>
      </c>
      <c r="H880" s="31" t="str">
        <f>IF(ISNA(MATCH(INT(A880),Calcul!$I$3:$I$15,0)),INDEX(INFOS!$B$7:$B$14,WEEKDAY(A880,2)),INFOS!$B$14)</f>
        <v>Jours Ouvrés</v>
      </c>
      <c r="I880" s="28" t="str">
        <f>IF(ROW(A879)&lt;=COUNTA(Sens1!A:A)-6,INFOS!$H$2&amp;" vers "&amp;INFOS!$I$2,INFOS!$H$3&amp;" vers "&amp;INFOS!$I$3)</f>
        <v>Rue G. Eiffel vers A10</v>
      </c>
    </row>
    <row r="881" spans="1:9" x14ac:dyDescent="0.25">
      <c r="A881" s="5">
        <v>41849.519837962966</v>
      </c>
      <c r="B881" s="28">
        <v>378</v>
      </c>
      <c r="C881" s="28" t="str">
        <f t="shared" si="52"/>
        <v>Mardi</v>
      </c>
      <c r="D881" s="28" t="str">
        <f t="shared" si="53"/>
        <v>29/07</v>
      </c>
      <c r="E881" s="29">
        <f t="shared" si="54"/>
        <v>0.51983796296553919</v>
      </c>
      <c r="F881" s="30">
        <f t="shared" si="55"/>
        <v>4.3749999999999995E-3</v>
      </c>
      <c r="G881" s="31">
        <f>IF(OR(FLOOR(HOUR(E881)*60+MINUTE(E881),INFOS!$B$2)/60&lt;INFOS!$B$5,AND(INFOS!$C$5&gt;0,FLOOR(HOUR(E881)*60+MINUTE(E881),INFOS!$B$2)/60&gt;=INFOS!$C$5)),"",TIME(,FLOOR(HOUR(E881)*60+MINUTE(E881),INFOS!$B$2),))</f>
        <v>0.5</v>
      </c>
      <c r="H881" s="31" t="str">
        <f>IF(ISNA(MATCH(INT(A881),Calcul!$I$3:$I$15,0)),INDEX(INFOS!$B$7:$B$14,WEEKDAY(A881,2)),INFOS!$B$14)</f>
        <v>Jours Ouvrés</v>
      </c>
      <c r="I881" s="28" t="str">
        <f>IF(ROW(A880)&lt;=COUNTA(Sens1!A:A)-6,INFOS!$H$2&amp;" vers "&amp;INFOS!$I$2,INFOS!$H$3&amp;" vers "&amp;INFOS!$I$3)</f>
        <v>Rue G. Eiffel vers A10</v>
      </c>
    </row>
    <row r="882" spans="1:9" x14ac:dyDescent="0.25">
      <c r="A882" s="5">
        <v>41849.523425925923</v>
      </c>
      <c r="B882" s="28">
        <v>373</v>
      </c>
      <c r="C882" s="28" t="str">
        <f t="shared" si="52"/>
        <v>Mardi</v>
      </c>
      <c r="D882" s="28" t="str">
        <f t="shared" si="53"/>
        <v>29/07</v>
      </c>
      <c r="E882" s="29">
        <f t="shared" si="54"/>
        <v>0.52342592592322035</v>
      </c>
      <c r="F882" s="30">
        <f t="shared" si="55"/>
        <v>4.31712962962963E-3</v>
      </c>
      <c r="G882" s="31">
        <f>IF(OR(FLOOR(HOUR(E882)*60+MINUTE(E882),INFOS!$B$2)/60&lt;INFOS!$B$5,AND(INFOS!$C$5&gt;0,FLOOR(HOUR(E882)*60+MINUTE(E882),INFOS!$B$2)/60&gt;=INFOS!$C$5)),"",TIME(,FLOOR(HOUR(E882)*60+MINUTE(E882),INFOS!$B$2),))</f>
        <v>0.5</v>
      </c>
      <c r="H882" s="31" t="str">
        <f>IF(ISNA(MATCH(INT(A882),Calcul!$I$3:$I$15,0)),INDEX(INFOS!$B$7:$B$14,WEEKDAY(A882,2)),INFOS!$B$14)</f>
        <v>Jours Ouvrés</v>
      </c>
      <c r="I882" s="28" t="str">
        <f>IF(ROW(A881)&lt;=COUNTA(Sens1!A:A)-6,INFOS!$H$2&amp;" vers "&amp;INFOS!$I$2,INFOS!$H$3&amp;" vers "&amp;INFOS!$I$3)</f>
        <v>Rue G. Eiffel vers A10</v>
      </c>
    </row>
    <row r="883" spans="1:9" x14ac:dyDescent="0.25">
      <c r="A883" s="5">
        <v>41849.526979166665</v>
      </c>
      <c r="B883" s="28">
        <v>373</v>
      </c>
      <c r="C883" s="28" t="str">
        <f t="shared" si="52"/>
        <v>Mardi</v>
      </c>
      <c r="D883" s="28" t="str">
        <f t="shared" si="53"/>
        <v>29/07</v>
      </c>
      <c r="E883" s="29">
        <f t="shared" si="54"/>
        <v>0.52697916666511446</v>
      </c>
      <c r="F883" s="30">
        <f t="shared" si="55"/>
        <v>4.31712962962963E-3</v>
      </c>
      <c r="G883" s="31">
        <f>IF(OR(FLOOR(HOUR(E883)*60+MINUTE(E883),INFOS!$B$2)/60&lt;INFOS!$B$5,AND(INFOS!$C$5&gt;0,FLOOR(HOUR(E883)*60+MINUTE(E883),INFOS!$B$2)/60&gt;=INFOS!$C$5)),"",TIME(,FLOOR(HOUR(E883)*60+MINUTE(E883),INFOS!$B$2),))</f>
        <v>0.5</v>
      </c>
      <c r="H883" s="31" t="str">
        <f>IF(ISNA(MATCH(INT(A883),Calcul!$I$3:$I$15,0)),INDEX(INFOS!$B$7:$B$14,WEEKDAY(A883,2)),INFOS!$B$14)</f>
        <v>Jours Ouvrés</v>
      </c>
      <c r="I883" s="28" t="str">
        <f>IF(ROW(A882)&lt;=COUNTA(Sens1!A:A)-6,INFOS!$H$2&amp;" vers "&amp;INFOS!$I$2,INFOS!$H$3&amp;" vers "&amp;INFOS!$I$3)</f>
        <v>Rue G. Eiffel vers A10</v>
      </c>
    </row>
    <row r="884" spans="1:9" x14ac:dyDescent="0.25">
      <c r="A884" s="5">
        <v>41849.530590277776</v>
      </c>
      <c r="B884" s="28">
        <v>335</v>
      </c>
      <c r="C884" s="28" t="str">
        <f t="shared" si="52"/>
        <v>Mardi</v>
      </c>
      <c r="D884" s="28" t="str">
        <f t="shared" si="53"/>
        <v>29/07</v>
      </c>
      <c r="E884" s="29">
        <f t="shared" si="54"/>
        <v>0.53059027777635492</v>
      </c>
      <c r="F884" s="30">
        <f t="shared" si="55"/>
        <v>3.8773148148148143E-3</v>
      </c>
      <c r="G884" s="31">
        <f>IF(OR(FLOOR(HOUR(E884)*60+MINUTE(E884),INFOS!$B$2)/60&lt;INFOS!$B$5,AND(INFOS!$C$5&gt;0,FLOOR(HOUR(E884)*60+MINUTE(E884),INFOS!$B$2)/60&gt;=INFOS!$C$5)),"",TIME(,FLOOR(HOUR(E884)*60+MINUTE(E884),INFOS!$B$2),))</f>
        <v>0.5</v>
      </c>
      <c r="H884" s="31" t="str">
        <f>IF(ISNA(MATCH(INT(A884),Calcul!$I$3:$I$15,0)),INDEX(INFOS!$B$7:$B$14,WEEKDAY(A884,2)),INFOS!$B$14)</f>
        <v>Jours Ouvrés</v>
      </c>
      <c r="I884" s="28" t="str">
        <f>IF(ROW(A883)&lt;=COUNTA(Sens1!A:A)-6,INFOS!$H$2&amp;" vers "&amp;INFOS!$I$2,INFOS!$H$3&amp;" vers "&amp;INFOS!$I$3)</f>
        <v>Rue G. Eiffel vers A10</v>
      </c>
    </row>
    <row r="885" spans="1:9" x14ac:dyDescent="0.25">
      <c r="A885" s="5">
        <v>41849.534143518518</v>
      </c>
      <c r="B885" s="28">
        <v>317</v>
      </c>
      <c r="C885" s="28" t="str">
        <f t="shared" si="52"/>
        <v>Mardi</v>
      </c>
      <c r="D885" s="28" t="str">
        <f t="shared" si="53"/>
        <v>29/07</v>
      </c>
      <c r="E885" s="29">
        <f t="shared" si="54"/>
        <v>0.53414351851824904</v>
      </c>
      <c r="F885" s="30">
        <f t="shared" si="55"/>
        <v>3.6689814814814814E-3</v>
      </c>
      <c r="G885" s="31">
        <f>IF(OR(FLOOR(HOUR(E885)*60+MINUTE(E885),INFOS!$B$2)/60&lt;INFOS!$B$5,AND(INFOS!$C$5&gt;0,FLOOR(HOUR(E885)*60+MINUTE(E885),INFOS!$B$2)/60&gt;=INFOS!$C$5)),"",TIME(,FLOOR(HOUR(E885)*60+MINUTE(E885),INFOS!$B$2),))</f>
        <v>0.5</v>
      </c>
      <c r="H885" s="31" t="str">
        <f>IF(ISNA(MATCH(INT(A885),Calcul!$I$3:$I$15,0)),INDEX(INFOS!$B$7:$B$14,WEEKDAY(A885,2)),INFOS!$B$14)</f>
        <v>Jours Ouvrés</v>
      </c>
      <c r="I885" s="28" t="str">
        <f>IF(ROW(A884)&lt;=COUNTA(Sens1!A:A)-6,INFOS!$H$2&amp;" vers "&amp;INFOS!$I$2,INFOS!$H$3&amp;" vers "&amp;INFOS!$I$3)</f>
        <v>Rue G. Eiffel vers A10</v>
      </c>
    </row>
    <row r="886" spans="1:9" x14ac:dyDescent="0.25">
      <c r="A886" s="5">
        <v>41849.537685185183</v>
      </c>
      <c r="B886" s="28">
        <v>327</v>
      </c>
      <c r="C886" s="28" t="str">
        <f t="shared" si="52"/>
        <v>Mardi</v>
      </c>
      <c r="D886" s="28" t="str">
        <f t="shared" si="53"/>
        <v>29/07</v>
      </c>
      <c r="E886" s="29">
        <f t="shared" si="54"/>
        <v>0.5376851851833635</v>
      </c>
      <c r="F886" s="30">
        <f t="shared" si="55"/>
        <v>3.7847222222222223E-3</v>
      </c>
      <c r="G886" s="31">
        <f>IF(OR(FLOOR(HOUR(E886)*60+MINUTE(E886),INFOS!$B$2)/60&lt;INFOS!$B$5,AND(INFOS!$C$5&gt;0,FLOOR(HOUR(E886)*60+MINUTE(E886),INFOS!$B$2)/60&gt;=INFOS!$C$5)),"",TIME(,FLOOR(HOUR(E886)*60+MINUTE(E886),INFOS!$B$2),))</f>
        <v>0.5</v>
      </c>
      <c r="H886" s="31" t="str">
        <f>IF(ISNA(MATCH(INT(A886),Calcul!$I$3:$I$15,0)),INDEX(INFOS!$B$7:$B$14,WEEKDAY(A886,2)),INFOS!$B$14)</f>
        <v>Jours Ouvrés</v>
      </c>
      <c r="I886" s="28" t="str">
        <f>IF(ROW(A885)&lt;=COUNTA(Sens1!A:A)-6,INFOS!$H$2&amp;" vers "&amp;INFOS!$I$2,INFOS!$H$3&amp;" vers "&amp;INFOS!$I$3)</f>
        <v>Rue G. Eiffel vers A10</v>
      </c>
    </row>
    <row r="887" spans="1:9" x14ac:dyDescent="0.25">
      <c r="A887" s="5">
        <v>41849.541250000002</v>
      </c>
      <c r="B887" s="28">
        <v>346</v>
      </c>
      <c r="C887" s="28" t="str">
        <f t="shared" si="52"/>
        <v>Mardi</v>
      </c>
      <c r="D887" s="28" t="str">
        <f t="shared" si="53"/>
        <v>29/07</v>
      </c>
      <c r="E887" s="29">
        <f t="shared" si="54"/>
        <v>0.54125000000203727</v>
      </c>
      <c r="F887" s="30">
        <f t="shared" si="55"/>
        <v>4.0046296296296297E-3</v>
      </c>
      <c r="G887" s="31">
        <f>IF(OR(FLOOR(HOUR(E887)*60+MINUTE(E887),INFOS!$B$2)/60&lt;INFOS!$B$5,AND(INFOS!$C$5&gt;0,FLOOR(HOUR(E887)*60+MINUTE(E887),INFOS!$B$2)/60&gt;=INFOS!$C$5)),"",TIME(,FLOOR(HOUR(E887)*60+MINUTE(E887),INFOS!$B$2),))</f>
        <v>0.5</v>
      </c>
      <c r="H887" s="31" t="str">
        <f>IF(ISNA(MATCH(INT(A887),Calcul!$I$3:$I$15,0)),INDEX(INFOS!$B$7:$B$14,WEEKDAY(A887,2)),INFOS!$B$14)</f>
        <v>Jours Ouvrés</v>
      </c>
      <c r="I887" s="28" t="str">
        <f>IF(ROW(A886)&lt;=COUNTA(Sens1!A:A)-6,INFOS!$H$2&amp;" vers "&amp;INFOS!$I$2,INFOS!$H$3&amp;" vers "&amp;INFOS!$I$3)</f>
        <v>Rue G. Eiffel vers A10</v>
      </c>
    </row>
    <row r="888" spans="1:9" x14ac:dyDescent="0.25">
      <c r="A888" s="5">
        <v>41849.544733796298</v>
      </c>
      <c r="B888" s="28">
        <v>447</v>
      </c>
      <c r="C888" s="28" t="str">
        <f t="shared" si="52"/>
        <v>Mardi</v>
      </c>
      <c r="D888" s="28" t="str">
        <f t="shared" si="53"/>
        <v>29/07</v>
      </c>
      <c r="E888" s="29">
        <f t="shared" si="54"/>
        <v>0.54473379629780538</v>
      </c>
      <c r="F888" s="30">
        <f t="shared" si="55"/>
        <v>5.1736111111111115E-3</v>
      </c>
      <c r="G888" s="31">
        <f>IF(OR(FLOOR(HOUR(E888)*60+MINUTE(E888),INFOS!$B$2)/60&lt;INFOS!$B$5,AND(INFOS!$C$5&gt;0,FLOOR(HOUR(E888)*60+MINUTE(E888),INFOS!$B$2)/60&gt;=INFOS!$C$5)),"",TIME(,FLOOR(HOUR(E888)*60+MINUTE(E888),INFOS!$B$2),))</f>
        <v>0.5</v>
      </c>
      <c r="H888" s="31" t="str">
        <f>IF(ISNA(MATCH(INT(A888),Calcul!$I$3:$I$15,0)),INDEX(INFOS!$B$7:$B$14,WEEKDAY(A888,2)),INFOS!$B$14)</f>
        <v>Jours Ouvrés</v>
      </c>
      <c r="I888" s="28" t="str">
        <f>IF(ROW(A887)&lt;=COUNTA(Sens1!A:A)-6,INFOS!$H$2&amp;" vers "&amp;INFOS!$I$2,INFOS!$H$3&amp;" vers "&amp;INFOS!$I$3)</f>
        <v>Rue G. Eiffel vers A10</v>
      </c>
    </row>
    <row r="889" spans="1:9" x14ac:dyDescent="0.25">
      <c r="A889" s="5">
        <v>41849.548310185186</v>
      </c>
      <c r="B889" s="28">
        <v>365</v>
      </c>
      <c r="C889" s="28" t="str">
        <f t="shared" si="52"/>
        <v>Mardi</v>
      </c>
      <c r="D889" s="28" t="str">
        <f t="shared" si="53"/>
        <v>29/07</v>
      </c>
      <c r="E889" s="29">
        <f t="shared" si="54"/>
        <v>0.54831018518598285</v>
      </c>
      <c r="F889" s="30">
        <f t="shared" si="55"/>
        <v>4.2245370370370371E-3</v>
      </c>
      <c r="G889" s="31">
        <f>IF(OR(FLOOR(HOUR(E889)*60+MINUTE(E889),INFOS!$B$2)/60&lt;INFOS!$B$5,AND(INFOS!$C$5&gt;0,FLOOR(HOUR(E889)*60+MINUTE(E889),INFOS!$B$2)/60&gt;=INFOS!$C$5)),"",TIME(,FLOOR(HOUR(E889)*60+MINUTE(E889),INFOS!$B$2),))</f>
        <v>0.5</v>
      </c>
      <c r="H889" s="31" t="str">
        <f>IF(ISNA(MATCH(INT(A889),Calcul!$I$3:$I$15,0)),INDEX(INFOS!$B$7:$B$14,WEEKDAY(A889,2)),INFOS!$B$14)</f>
        <v>Jours Ouvrés</v>
      </c>
      <c r="I889" s="28" t="str">
        <f>IF(ROW(A888)&lt;=COUNTA(Sens1!A:A)-6,INFOS!$H$2&amp;" vers "&amp;INFOS!$I$2,INFOS!$H$3&amp;" vers "&amp;INFOS!$I$3)</f>
        <v>Rue G. Eiffel vers A10</v>
      </c>
    </row>
    <row r="890" spans="1:9" x14ac:dyDescent="0.25">
      <c r="A890" s="5">
        <v>41849.551898148151</v>
      </c>
      <c r="B890" s="28">
        <v>379</v>
      </c>
      <c r="C890" s="28" t="str">
        <f t="shared" si="52"/>
        <v>Mardi</v>
      </c>
      <c r="D890" s="28" t="str">
        <f t="shared" si="53"/>
        <v>29/07</v>
      </c>
      <c r="E890" s="29">
        <f t="shared" si="54"/>
        <v>0.55189814815093996</v>
      </c>
      <c r="F890" s="30">
        <f t="shared" si="55"/>
        <v>4.386574074074074E-3</v>
      </c>
      <c r="G890" s="31">
        <f>IF(OR(FLOOR(HOUR(E890)*60+MINUTE(E890),INFOS!$B$2)/60&lt;INFOS!$B$5,AND(INFOS!$C$5&gt;0,FLOOR(HOUR(E890)*60+MINUTE(E890),INFOS!$B$2)/60&gt;=INFOS!$C$5)),"",TIME(,FLOOR(HOUR(E890)*60+MINUTE(E890),INFOS!$B$2),))</f>
        <v>0.5</v>
      </c>
      <c r="H890" s="31" t="str">
        <f>IF(ISNA(MATCH(INT(A890),Calcul!$I$3:$I$15,0)),INDEX(INFOS!$B$7:$B$14,WEEKDAY(A890,2)),INFOS!$B$14)</f>
        <v>Jours Ouvrés</v>
      </c>
      <c r="I890" s="28" t="str">
        <f>IF(ROW(A889)&lt;=COUNTA(Sens1!A:A)-6,INFOS!$H$2&amp;" vers "&amp;INFOS!$I$2,INFOS!$H$3&amp;" vers "&amp;INFOS!$I$3)</f>
        <v>Rue G. Eiffel vers A10</v>
      </c>
    </row>
    <row r="891" spans="1:9" x14ac:dyDescent="0.25">
      <c r="A891" s="5">
        <v>41849.555567129632</v>
      </c>
      <c r="B891" s="28">
        <v>399</v>
      </c>
      <c r="C891" s="28" t="str">
        <f t="shared" si="52"/>
        <v>Mardi</v>
      </c>
      <c r="D891" s="28" t="str">
        <f t="shared" si="53"/>
        <v>29/07</v>
      </c>
      <c r="E891" s="29">
        <f t="shared" si="54"/>
        <v>0.55556712963152677</v>
      </c>
      <c r="F891" s="30">
        <f t="shared" si="55"/>
        <v>4.6180555555555558E-3</v>
      </c>
      <c r="G891" s="31">
        <f>IF(OR(FLOOR(HOUR(E891)*60+MINUTE(E891),INFOS!$B$2)/60&lt;INFOS!$B$5,AND(INFOS!$C$5&gt;0,FLOOR(HOUR(E891)*60+MINUTE(E891),INFOS!$B$2)/60&gt;=INFOS!$C$5)),"",TIME(,FLOOR(HOUR(E891)*60+MINUTE(E891),INFOS!$B$2),))</f>
        <v>0.5</v>
      </c>
      <c r="H891" s="31" t="str">
        <f>IF(ISNA(MATCH(INT(A891),Calcul!$I$3:$I$15,0)),INDEX(INFOS!$B$7:$B$14,WEEKDAY(A891,2)),INFOS!$B$14)</f>
        <v>Jours Ouvrés</v>
      </c>
      <c r="I891" s="28" t="str">
        <f>IF(ROW(A890)&lt;=COUNTA(Sens1!A:A)-6,INFOS!$H$2&amp;" vers "&amp;INFOS!$I$2,INFOS!$H$3&amp;" vers "&amp;INFOS!$I$3)</f>
        <v>Rue G. Eiffel vers A10</v>
      </c>
    </row>
    <row r="892" spans="1:9" x14ac:dyDescent="0.25">
      <c r="A892" s="5">
        <v>41849.559236111112</v>
      </c>
      <c r="B892" s="28">
        <v>414</v>
      </c>
      <c r="C892" s="28" t="str">
        <f t="shared" si="52"/>
        <v>Mardi</v>
      </c>
      <c r="D892" s="28" t="str">
        <f t="shared" si="53"/>
        <v>29/07</v>
      </c>
      <c r="E892" s="29">
        <f t="shared" si="54"/>
        <v>0.55923611111211358</v>
      </c>
      <c r="F892" s="30">
        <f t="shared" si="55"/>
        <v>4.7916666666666672E-3</v>
      </c>
      <c r="G892" s="31">
        <f>IF(OR(FLOOR(HOUR(E892)*60+MINUTE(E892),INFOS!$B$2)/60&lt;INFOS!$B$5,AND(INFOS!$C$5&gt;0,FLOOR(HOUR(E892)*60+MINUTE(E892),INFOS!$B$2)/60&gt;=INFOS!$C$5)),"",TIME(,FLOOR(HOUR(E892)*60+MINUTE(E892),INFOS!$B$2),))</f>
        <v>0.5</v>
      </c>
      <c r="H892" s="31" t="str">
        <f>IF(ISNA(MATCH(INT(A892),Calcul!$I$3:$I$15,0)),INDEX(INFOS!$B$7:$B$14,WEEKDAY(A892,2)),INFOS!$B$14)</f>
        <v>Jours Ouvrés</v>
      </c>
      <c r="I892" s="28" t="str">
        <f>IF(ROW(A891)&lt;=COUNTA(Sens1!A:A)-6,INFOS!$H$2&amp;" vers "&amp;INFOS!$I$2,INFOS!$H$3&amp;" vers "&amp;INFOS!$I$3)</f>
        <v>Rue G. Eiffel vers A10</v>
      </c>
    </row>
    <row r="893" spans="1:9" x14ac:dyDescent="0.25">
      <c r="A893" s="5">
        <v>41849.5628125</v>
      </c>
      <c r="B893" s="28">
        <v>635</v>
      </c>
      <c r="C893" s="28" t="str">
        <f t="shared" si="52"/>
        <v>Mardi</v>
      </c>
      <c r="D893" s="28" t="str">
        <f t="shared" si="53"/>
        <v>29/07</v>
      </c>
      <c r="E893" s="29">
        <f t="shared" si="54"/>
        <v>0.56281250000029104</v>
      </c>
      <c r="F893" s="30">
        <f t="shared" si="55"/>
        <v>7.3495370370370372E-3</v>
      </c>
      <c r="G893" s="31">
        <f>IF(OR(FLOOR(HOUR(E893)*60+MINUTE(E893),INFOS!$B$2)/60&lt;INFOS!$B$5,AND(INFOS!$C$5&gt;0,FLOOR(HOUR(E893)*60+MINUTE(E893),INFOS!$B$2)/60&gt;=INFOS!$C$5)),"",TIME(,FLOOR(HOUR(E893)*60+MINUTE(E893),INFOS!$B$2),))</f>
        <v>0.5</v>
      </c>
      <c r="H893" s="31" t="str">
        <f>IF(ISNA(MATCH(INT(A893),Calcul!$I$3:$I$15,0)),INDEX(INFOS!$B$7:$B$14,WEEKDAY(A893,2)),INFOS!$B$14)</f>
        <v>Jours Ouvrés</v>
      </c>
      <c r="I893" s="28" t="str">
        <f>IF(ROW(A892)&lt;=COUNTA(Sens1!A:A)-6,INFOS!$H$2&amp;" vers "&amp;INFOS!$I$2,INFOS!$H$3&amp;" vers "&amp;INFOS!$I$3)</f>
        <v>Rue G. Eiffel vers A10</v>
      </c>
    </row>
    <row r="894" spans="1:9" x14ac:dyDescent="0.25">
      <c r="A894" s="5">
        <v>41849.566354166665</v>
      </c>
      <c r="B894" s="28">
        <v>358</v>
      </c>
      <c r="C894" s="28" t="str">
        <f t="shared" si="52"/>
        <v>Mardi</v>
      </c>
      <c r="D894" s="28" t="str">
        <f t="shared" si="53"/>
        <v>29/07</v>
      </c>
      <c r="E894" s="29">
        <f t="shared" si="54"/>
        <v>0.5663541666654055</v>
      </c>
      <c r="F894" s="30">
        <f t="shared" si="55"/>
        <v>4.1435185185185186E-3</v>
      </c>
      <c r="G894" s="31">
        <f>IF(OR(FLOOR(HOUR(E894)*60+MINUTE(E894),INFOS!$B$2)/60&lt;INFOS!$B$5,AND(INFOS!$C$5&gt;0,FLOOR(HOUR(E894)*60+MINUTE(E894),INFOS!$B$2)/60&gt;=INFOS!$C$5)),"",TIME(,FLOOR(HOUR(E894)*60+MINUTE(E894),INFOS!$B$2),))</f>
        <v>0.5</v>
      </c>
      <c r="H894" s="31" t="str">
        <f>IF(ISNA(MATCH(INT(A894),Calcul!$I$3:$I$15,0)),INDEX(INFOS!$B$7:$B$14,WEEKDAY(A894,2)),INFOS!$B$14)</f>
        <v>Jours Ouvrés</v>
      </c>
      <c r="I894" s="28" t="str">
        <f>IF(ROW(A893)&lt;=COUNTA(Sens1!A:A)-6,INFOS!$H$2&amp;" vers "&amp;INFOS!$I$2,INFOS!$H$3&amp;" vers "&amp;INFOS!$I$3)</f>
        <v>Rue G. Eiffel vers A10</v>
      </c>
    </row>
    <row r="895" spans="1:9" x14ac:dyDescent="0.25">
      <c r="A895" s="5">
        <v>41849.569907407407</v>
      </c>
      <c r="B895" s="28">
        <v>363</v>
      </c>
      <c r="C895" s="28" t="str">
        <f t="shared" si="52"/>
        <v>Mardi</v>
      </c>
      <c r="D895" s="28" t="str">
        <f t="shared" si="53"/>
        <v>29/07</v>
      </c>
      <c r="E895" s="29">
        <f t="shared" si="54"/>
        <v>0.56990740740729962</v>
      </c>
      <c r="F895" s="30">
        <f t="shared" si="55"/>
        <v>4.2013888888888891E-3</v>
      </c>
      <c r="G895" s="31">
        <f>IF(OR(FLOOR(HOUR(E895)*60+MINUTE(E895),INFOS!$B$2)/60&lt;INFOS!$B$5,AND(INFOS!$C$5&gt;0,FLOOR(HOUR(E895)*60+MINUTE(E895),INFOS!$B$2)/60&gt;=INFOS!$C$5)),"",TIME(,FLOOR(HOUR(E895)*60+MINUTE(E895),INFOS!$B$2),))</f>
        <v>0.5</v>
      </c>
      <c r="H895" s="31" t="str">
        <f>IF(ISNA(MATCH(INT(A895),Calcul!$I$3:$I$15,0)),INDEX(INFOS!$B$7:$B$14,WEEKDAY(A895,2)),INFOS!$B$14)</f>
        <v>Jours Ouvrés</v>
      </c>
      <c r="I895" s="28" t="str">
        <f>IF(ROW(A894)&lt;=COUNTA(Sens1!A:A)-6,INFOS!$H$2&amp;" vers "&amp;INFOS!$I$2,INFOS!$H$3&amp;" vers "&amp;INFOS!$I$3)</f>
        <v>Rue G. Eiffel vers A10</v>
      </c>
    </row>
    <row r="896" spans="1:9" x14ac:dyDescent="0.25">
      <c r="A896" s="5">
        <v>41849.573495370372</v>
      </c>
      <c r="B896" s="28">
        <v>364</v>
      </c>
      <c r="C896" s="28" t="str">
        <f t="shared" si="52"/>
        <v>Mardi</v>
      </c>
      <c r="D896" s="28" t="str">
        <f t="shared" si="53"/>
        <v>29/07</v>
      </c>
      <c r="E896" s="29">
        <f t="shared" si="54"/>
        <v>0.57349537037225673</v>
      </c>
      <c r="F896" s="30">
        <f t="shared" si="55"/>
        <v>4.2129629629629626E-3</v>
      </c>
      <c r="G896" s="31">
        <f>IF(OR(FLOOR(HOUR(E896)*60+MINUTE(E896),INFOS!$B$2)/60&lt;INFOS!$B$5,AND(INFOS!$C$5&gt;0,FLOOR(HOUR(E896)*60+MINUTE(E896),INFOS!$B$2)/60&gt;=INFOS!$C$5)),"",TIME(,FLOOR(HOUR(E896)*60+MINUTE(E896),INFOS!$B$2),))</f>
        <v>0.5</v>
      </c>
      <c r="H896" s="31" t="str">
        <f>IF(ISNA(MATCH(INT(A896),Calcul!$I$3:$I$15,0)),INDEX(INFOS!$B$7:$B$14,WEEKDAY(A896,2)),INFOS!$B$14)</f>
        <v>Jours Ouvrés</v>
      </c>
      <c r="I896" s="28" t="str">
        <f>IF(ROW(A895)&lt;=COUNTA(Sens1!A:A)-6,INFOS!$H$2&amp;" vers "&amp;INFOS!$I$2,INFOS!$H$3&amp;" vers "&amp;INFOS!$I$3)</f>
        <v>Rue G. Eiffel vers A10</v>
      </c>
    </row>
    <row r="897" spans="1:9" x14ac:dyDescent="0.25">
      <c r="A897" s="5">
        <v>41849.577372685184</v>
      </c>
      <c r="B897" s="28">
        <v>355</v>
      </c>
      <c r="C897" s="28" t="str">
        <f t="shared" si="52"/>
        <v>Mardi</v>
      </c>
      <c r="D897" s="28" t="str">
        <f t="shared" si="53"/>
        <v>29/07</v>
      </c>
      <c r="E897" s="29">
        <f t="shared" si="54"/>
        <v>0.57737268518394558</v>
      </c>
      <c r="F897" s="30">
        <f t="shared" si="55"/>
        <v>4.108796296296297E-3</v>
      </c>
      <c r="G897" s="31">
        <f>IF(OR(FLOOR(HOUR(E897)*60+MINUTE(E897),INFOS!$B$2)/60&lt;INFOS!$B$5,AND(INFOS!$C$5&gt;0,FLOOR(HOUR(E897)*60+MINUTE(E897),INFOS!$B$2)/60&gt;=INFOS!$C$5)),"",TIME(,FLOOR(HOUR(E897)*60+MINUTE(E897),INFOS!$B$2),))</f>
        <v>0.5</v>
      </c>
      <c r="H897" s="31" t="str">
        <f>IF(ISNA(MATCH(INT(A897),Calcul!$I$3:$I$15,0)),INDEX(INFOS!$B$7:$B$14,WEEKDAY(A897,2)),INFOS!$B$14)</f>
        <v>Jours Ouvrés</v>
      </c>
      <c r="I897" s="28" t="str">
        <f>IF(ROW(A896)&lt;=COUNTA(Sens1!A:A)-6,INFOS!$H$2&amp;" vers "&amp;INFOS!$I$2,INFOS!$H$3&amp;" vers "&amp;INFOS!$I$3)</f>
        <v>Rue G. Eiffel vers A10</v>
      </c>
    </row>
    <row r="898" spans="1:9" x14ac:dyDescent="0.25">
      <c r="A898" s="5">
        <v>41849.580937500003</v>
      </c>
      <c r="B898" s="28">
        <v>347</v>
      </c>
      <c r="C898" s="28" t="str">
        <f t="shared" si="52"/>
        <v>Mardi</v>
      </c>
      <c r="D898" s="28" t="str">
        <f t="shared" si="53"/>
        <v>29/07</v>
      </c>
      <c r="E898" s="29">
        <f t="shared" si="54"/>
        <v>0.58093750000261934</v>
      </c>
      <c r="F898" s="30">
        <f t="shared" si="55"/>
        <v>4.0162037037037033E-3</v>
      </c>
      <c r="G898" s="31">
        <f>IF(OR(FLOOR(HOUR(E898)*60+MINUTE(E898),INFOS!$B$2)/60&lt;INFOS!$B$5,AND(INFOS!$C$5&gt;0,FLOOR(HOUR(E898)*60+MINUTE(E898),INFOS!$B$2)/60&gt;=INFOS!$C$5)),"",TIME(,FLOOR(HOUR(E898)*60+MINUTE(E898),INFOS!$B$2),))</f>
        <v>0.5</v>
      </c>
      <c r="H898" s="31" t="str">
        <f>IF(ISNA(MATCH(INT(A898),Calcul!$I$3:$I$15,0)),INDEX(INFOS!$B$7:$B$14,WEEKDAY(A898,2)),INFOS!$B$14)</f>
        <v>Jours Ouvrés</v>
      </c>
      <c r="I898" s="28" t="str">
        <f>IF(ROW(A897)&lt;=COUNTA(Sens1!A:A)-6,INFOS!$H$2&amp;" vers "&amp;INFOS!$I$2,INFOS!$H$3&amp;" vers "&amp;INFOS!$I$3)</f>
        <v>Rue G. Eiffel vers A10</v>
      </c>
    </row>
    <row r="899" spans="1:9" x14ac:dyDescent="0.25">
      <c r="A899" s="5">
        <v>41849.584432870368</v>
      </c>
      <c r="B899" s="28">
        <v>344</v>
      </c>
      <c r="C899" s="28" t="str">
        <f t="shared" ref="C899:C962" si="56">PROPER(TEXT(A899,"jjjj"))</f>
        <v>Mardi</v>
      </c>
      <c r="D899" s="28" t="str">
        <f t="shared" ref="D899:D962" si="57">TEXT(A899,"jj""/""mm")</f>
        <v>29/07</v>
      </c>
      <c r="E899" s="29">
        <f t="shared" ref="E899:E962" si="58">IF(A899="","",A899-INT(A899))</f>
        <v>0.58443287036789116</v>
      </c>
      <c r="F899" s="30">
        <f t="shared" ref="F899:F962" si="59">TIME(,,B899)</f>
        <v>3.9814814814814817E-3</v>
      </c>
      <c r="G899" s="31">
        <f>IF(OR(FLOOR(HOUR(E899)*60+MINUTE(E899),INFOS!$B$2)/60&lt;INFOS!$B$5,AND(INFOS!$C$5&gt;0,FLOOR(HOUR(E899)*60+MINUTE(E899),INFOS!$B$2)/60&gt;=INFOS!$C$5)),"",TIME(,FLOOR(HOUR(E899)*60+MINUTE(E899),INFOS!$B$2),))</f>
        <v>0.58333333333333337</v>
      </c>
      <c r="H899" s="31" t="str">
        <f>IF(ISNA(MATCH(INT(A899),Calcul!$I$3:$I$15,0)),INDEX(INFOS!$B$7:$B$14,WEEKDAY(A899,2)),INFOS!$B$14)</f>
        <v>Jours Ouvrés</v>
      </c>
      <c r="I899" s="28" t="str">
        <f>IF(ROW(A898)&lt;=COUNTA(Sens1!A:A)-6,INFOS!$H$2&amp;" vers "&amp;INFOS!$I$2,INFOS!$H$3&amp;" vers "&amp;INFOS!$I$3)</f>
        <v>Rue G. Eiffel vers A10</v>
      </c>
    </row>
    <row r="900" spans="1:9" x14ac:dyDescent="0.25">
      <c r="A900" s="5">
        <v>41849.588009259256</v>
      </c>
      <c r="B900" s="28">
        <v>359</v>
      </c>
      <c r="C900" s="28" t="str">
        <f t="shared" si="56"/>
        <v>Mardi</v>
      </c>
      <c r="D900" s="28" t="str">
        <f t="shared" si="57"/>
        <v>29/07</v>
      </c>
      <c r="E900" s="29">
        <f t="shared" si="58"/>
        <v>0.58800925925606862</v>
      </c>
      <c r="F900" s="30">
        <f t="shared" si="59"/>
        <v>4.155092592592593E-3</v>
      </c>
      <c r="G900" s="31">
        <f>IF(OR(FLOOR(HOUR(E900)*60+MINUTE(E900),INFOS!$B$2)/60&lt;INFOS!$B$5,AND(INFOS!$C$5&gt;0,FLOOR(HOUR(E900)*60+MINUTE(E900),INFOS!$B$2)/60&gt;=INFOS!$C$5)),"",TIME(,FLOOR(HOUR(E900)*60+MINUTE(E900),INFOS!$B$2),))</f>
        <v>0.58333333333333337</v>
      </c>
      <c r="H900" s="31" t="str">
        <f>IF(ISNA(MATCH(INT(A900),Calcul!$I$3:$I$15,0)),INDEX(INFOS!$B$7:$B$14,WEEKDAY(A900,2)),INFOS!$B$14)</f>
        <v>Jours Ouvrés</v>
      </c>
      <c r="I900" s="28" t="str">
        <f>IF(ROW(A899)&lt;=COUNTA(Sens1!A:A)-6,INFOS!$H$2&amp;" vers "&amp;INFOS!$I$2,INFOS!$H$3&amp;" vers "&amp;INFOS!$I$3)</f>
        <v>Rue G. Eiffel vers A10</v>
      </c>
    </row>
    <row r="901" spans="1:9" x14ac:dyDescent="0.25">
      <c r="A901" s="5">
        <v>41849.591643518521</v>
      </c>
      <c r="B901" s="28">
        <v>386</v>
      </c>
      <c r="C901" s="28" t="str">
        <f t="shared" si="56"/>
        <v>Mardi</v>
      </c>
      <c r="D901" s="28" t="str">
        <f t="shared" si="57"/>
        <v>29/07</v>
      </c>
      <c r="E901" s="29">
        <f t="shared" si="58"/>
        <v>0.59164351852086838</v>
      </c>
      <c r="F901" s="30">
        <f t="shared" si="59"/>
        <v>4.4675925925925933E-3</v>
      </c>
      <c r="G901" s="31">
        <f>IF(OR(FLOOR(HOUR(E901)*60+MINUTE(E901),INFOS!$B$2)/60&lt;INFOS!$B$5,AND(INFOS!$C$5&gt;0,FLOOR(HOUR(E901)*60+MINUTE(E901),INFOS!$B$2)/60&gt;=INFOS!$C$5)),"",TIME(,FLOOR(HOUR(E901)*60+MINUTE(E901),INFOS!$B$2),))</f>
        <v>0.58333333333333337</v>
      </c>
      <c r="H901" s="31" t="str">
        <f>IF(ISNA(MATCH(INT(A901),Calcul!$I$3:$I$15,0)),INDEX(INFOS!$B$7:$B$14,WEEKDAY(A901,2)),INFOS!$B$14)</f>
        <v>Jours Ouvrés</v>
      </c>
      <c r="I901" s="28" t="str">
        <f>IF(ROW(A900)&lt;=COUNTA(Sens1!A:A)-6,INFOS!$H$2&amp;" vers "&amp;INFOS!$I$2,INFOS!$H$3&amp;" vers "&amp;INFOS!$I$3)</f>
        <v>Rue G. Eiffel vers A10</v>
      </c>
    </row>
    <row r="902" spans="1:9" x14ac:dyDescent="0.25">
      <c r="A902" s="5">
        <v>41849.595173611109</v>
      </c>
      <c r="B902" s="28">
        <v>365</v>
      </c>
      <c r="C902" s="28" t="str">
        <f t="shared" si="56"/>
        <v>Mardi</v>
      </c>
      <c r="D902" s="28" t="str">
        <f t="shared" si="57"/>
        <v>29/07</v>
      </c>
      <c r="E902" s="29">
        <f t="shared" si="58"/>
        <v>0.59517361110920319</v>
      </c>
      <c r="F902" s="30">
        <f t="shared" si="59"/>
        <v>4.2245370370370371E-3</v>
      </c>
      <c r="G902" s="31">
        <f>IF(OR(FLOOR(HOUR(E902)*60+MINUTE(E902),INFOS!$B$2)/60&lt;INFOS!$B$5,AND(INFOS!$C$5&gt;0,FLOOR(HOUR(E902)*60+MINUTE(E902),INFOS!$B$2)/60&gt;=INFOS!$C$5)),"",TIME(,FLOOR(HOUR(E902)*60+MINUTE(E902),INFOS!$B$2),))</f>
        <v>0.58333333333333337</v>
      </c>
      <c r="H902" s="31" t="str">
        <f>IF(ISNA(MATCH(INT(A902),Calcul!$I$3:$I$15,0)),INDEX(INFOS!$B$7:$B$14,WEEKDAY(A902,2)),INFOS!$B$14)</f>
        <v>Jours Ouvrés</v>
      </c>
      <c r="I902" s="28" t="str">
        <f>IF(ROW(A901)&lt;=COUNTA(Sens1!A:A)-6,INFOS!$H$2&amp;" vers "&amp;INFOS!$I$2,INFOS!$H$3&amp;" vers "&amp;INFOS!$I$3)</f>
        <v>Rue G. Eiffel vers A10</v>
      </c>
    </row>
    <row r="903" spans="1:9" x14ac:dyDescent="0.25">
      <c r="A903" s="5">
        <v>41849.59888888889</v>
      </c>
      <c r="B903" s="28">
        <v>340</v>
      </c>
      <c r="C903" s="28" t="str">
        <f t="shared" si="56"/>
        <v>Mardi</v>
      </c>
      <c r="D903" s="28" t="str">
        <f t="shared" si="57"/>
        <v>29/07</v>
      </c>
      <c r="E903" s="29">
        <f t="shared" si="58"/>
        <v>0.59888888888963265</v>
      </c>
      <c r="F903" s="30">
        <f t="shared" si="59"/>
        <v>3.9351851851851857E-3</v>
      </c>
      <c r="G903" s="31">
        <f>IF(OR(FLOOR(HOUR(E903)*60+MINUTE(E903),INFOS!$B$2)/60&lt;INFOS!$B$5,AND(INFOS!$C$5&gt;0,FLOOR(HOUR(E903)*60+MINUTE(E903),INFOS!$B$2)/60&gt;=INFOS!$C$5)),"",TIME(,FLOOR(HOUR(E903)*60+MINUTE(E903),INFOS!$B$2),))</f>
        <v>0.58333333333333337</v>
      </c>
      <c r="H903" s="31" t="str">
        <f>IF(ISNA(MATCH(INT(A903),Calcul!$I$3:$I$15,0)),INDEX(INFOS!$B$7:$B$14,WEEKDAY(A903,2)),INFOS!$B$14)</f>
        <v>Jours Ouvrés</v>
      </c>
      <c r="I903" s="28" t="str">
        <f>IF(ROW(A902)&lt;=COUNTA(Sens1!A:A)-6,INFOS!$H$2&amp;" vers "&amp;INFOS!$I$2,INFOS!$H$3&amp;" vers "&amp;INFOS!$I$3)</f>
        <v>Rue G. Eiffel vers A10</v>
      </c>
    </row>
    <row r="904" spans="1:9" x14ac:dyDescent="0.25">
      <c r="A904" s="5">
        <v>41849.602581018517</v>
      </c>
      <c r="B904" s="28">
        <v>350</v>
      </c>
      <c r="C904" s="28" t="str">
        <f t="shared" si="56"/>
        <v>Mardi</v>
      </c>
      <c r="D904" s="28" t="str">
        <f t="shared" si="57"/>
        <v>29/07</v>
      </c>
      <c r="E904" s="29">
        <f t="shared" si="58"/>
        <v>0.60258101851650281</v>
      </c>
      <c r="F904" s="30">
        <f t="shared" si="59"/>
        <v>4.0509259259259257E-3</v>
      </c>
      <c r="G904" s="31">
        <f>IF(OR(FLOOR(HOUR(E904)*60+MINUTE(E904),INFOS!$B$2)/60&lt;INFOS!$B$5,AND(INFOS!$C$5&gt;0,FLOOR(HOUR(E904)*60+MINUTE(E904),INFOS!$B$2)/60&gt;=INFOS!$C$5)),"",TIME(,FLOOR(HOUR(E904)*60+MINUTE(E904),INFOS!$B$2),))</f>
        <v>0.58333333333333337</v>
      </c>
      <c r="H904" s="31" t="str">
        <f>IF(ISNA(MATCH(INT(A904),Calcul!$I$3:$I$15,0)),INDEX(INFOS!$B$7:$B$14,WEEKDAY(A904,2)),INFOS!$B$14)</f>
        <v>Jours Ouvrés</v>
      </c>
      <c r="I904" s="28" t="str">
        <f>IF(ROW(A903)&lt;=COUNTA(Sens1!A:A)-6,INFOS!$H$2&amp;" vers "&amp;INFOS!$I$2,INFOS!$H$3&amp;" vers "&amp;INFOS!$I$3)</f>
        <v>Rue G. Eiffel vers A10</v>
      </c>
    </row>
    <row r="905" spans="1:9" x14ac:dyDescent="0.25">
      <c r="A905" s="5">
        <v>41849.606180555558</v>
      </c>
      <c r="B905" s="28">
        <v>352</v>
      </c>
      <c r="C905" s="28" t="str">
        <f t="shared" si="56"/>
        <v>Mardi</v>
      </c>
      <c r="D905" s="28" t="str">
        <f t="shared" si="57"/>
        <v>29/07</v>
      </c>
      <c r="E905" s="29">
        <f t="shared" si="58"/>
        <v>0.60618055555823958</v>
      </c>
      <c r="F905" s="30">
        <f t="shared" si="59"/>
        <v>4.0740740740740737E-3</v>
      </c>
      <c r="G905" s="31">
        <f>IF(OR(FLOOR(HOUR(E905)*60+MINUTE(E905),INFOS!$B$2)/60&lt;INFOS!$B$5,AND(INFOS!$C$5&gt;0,FLOOR(HOUR(E905)*60+MINUTE(E905),INFOS!$B$2)/60&gt;=INFOS!$C$5)),"",TIME(,FLOOR(HOUR(E905)*60+MINUTE(E905),INFOS!$B$2),))</f>
        <v>0.58333333333333337</v>
      </c>
      <c r="H905" s="31" t="str">
        <f>IF(ISNA(MATCH(INT(A905),Calcul!$I$3:$I$15,0)),INDEX(INFOS!$B$7:$B$14,WEEKDAY(A905,2)),INFOS!$B$14)</f>
        <v>Jours Ouvrés</v>
      </c>
      <c r="I905" s="28" t="str">
        <f>IF(ROW(A904)&lt;=COUNTA(Sens1!A:A)-6,INFOS!$H$2&amp;" vers "&amp;INFOS!$I$2,INFOS!$H$3&amp;" vers "&amp;INFOS!$I$3)</f>
        <v>Rue G. Eiffel vers A10</v>
      </c>
    </row>
    <row r="906" spans="1:9" x14ac:dyDescent="0.25">
      <c r="A906" s="5">
        <v>41849.609699074077</v>
      </c>
      <c r="B906" s="28">
        <v>358</v>
      </c>
      <c r="C906" s="28" t="str">
        <f t="shared" si="56"/>
        <v>Mardi</v>
      </c>
      <c r="D906" s="28" t="str">
        <f t="shared" si="57"/>
        <v>29/07</v>
      </c>
      <c r="E906" s="29">
        <f t="shared" si="58"/>
        <v>0.60969907407707069</v>
      </c>
      <c r="F906" s="30">
        <f t="shared" si="59"/>
        <v>4.1435185185185186E-3</v>
      </c>
      <c r="G906" s="31">
        <f>IF(OR(FLOOR(HOUR(E906)*60+MINUTE(E906),INFOS!$B$2)/60&lt;INFOS!$B$5,AND(INFOS!$C$5&gt;0,FLOOR(HOUR(E906)*60+MINUTE(E906),INFOS!$B$2)/60&gt;=INFOS!$C$5)),"",TIME(,FLOOR(HOUR(E906)*60+MINUTE(E906),INFOS!$B$2),))</f>
        <v>0.58333333333333337</v>
      </c>
      <c r="H906" s="31" t="str">
        <f>IF(ISNA(MATCH(INT(A906),Calcul!$I$3:$I$15,0)),INDEX(INFOS!$B$7:$B$14,WEEKDAY(A906,2)),INFOS!$B$14)</f>
        <v>Jours Ouvrés</v>
      </c>
      <c r="I906" s="28" t="str">
        <f>IF(ROW(A905)&lt;=COUNTA(Sens1!A:A)-6,INFOS!$H$2&amp;" vers "&amp;INFOS!$I$2,INFOS!$H$3&amp;" vers "&amp;INFOS!$I$3)</f>
        <v>Rue G. Eiffel vers A10</v>
      </c>
    </row>
    <row r="907" spans="1:9" x14ac:dyDescent="0.25">
      <c r="A907" s="5">
        <v>41849.613263888888</v>
      </c>
      <c r="B907" s="28">
        <v>367</v>
      </c>
      <c r="C907" s="28" t="str">
        <f t="shared" si="56"/>
        <v>Mardi</v>
      </c>
      <c r="D907" s="28" t="str">
        <f t="shared" si="57"/>
        <v>29/07</v>
      </c>
      <c r="E907" s="29">
        <f t="shared" si="58"/>
        <v>0.6132638888884685</v>
      </c>
      <c r="F907" s="30">
        <f t="shared" si="59"/>
        <v>4.2476851851851851E-3</v>
      </c>
      <c r="G907" s="31">
        <f>IF(OR(FLOOR(HOUR(E907)*60+MINUTE(E907),INFOS!$B$2)/60&lt;INFOS!$B$5,AND(INFOS!$C$5&gt;0,FLOOR(HOUR(E907)*60+MINUTE(E907),INFOS!$B$2)/60&gt;=INFOS!$C$5)),"",TIME(,FLOOR(HOUR(E907)*60+MINUTE(E907),INFOS!$B$2),))</f>
        <v>0.58333333333333337</v>
      </c>
      <c r="H907" s="31" t="str">
        <f>IF(ISNA(MATCH(INT(A907),Calcul!$I$3:$I$15,0)),INDEX(INFOS!$B$7:$B$14,WEEKDAY(A907,2)),INFOS!$B$14)</f>
        <v>Jours Ouvrés</v>
      </c>
      <c r="I907" s="28" t="str">
        <f>IF(ROW(A906)&lt;=COUNTA(Sens1!A:A)-6,INFOS!$H$2&amp;" vers "&amp;INFOS!$I$2,INFOS!$H$3&amp;" vers "&amp;INFOS!$I$3)</f>
        <v>Rue G. Eiffel vers A10</v>
      </c>
    </row>
    <row r="908" spans="1:9" x14ac:dyDescent="0.25">
      <c r="A908" s="5">
        <v>41849.616828703707</v>
      </c>
      <c r="B908" s="28">
        <v>357</v>
      </c>
      <c r="C908" s="28" t="str">
        <f t="shared" si="56"/>
        <v>Mardi</v>
      </c>
      <c r="D908" s="28" t="str">
        <f t="shared" si="57"/>
        <v>29/07</v>
      </c>
      <c r="E908" s="29">
        <f t="shared" si="58"/>
        <v>0.61682870370714227</v>
      </c>
      <c r="F908" s="30">
        <f t="shared" si="59"/>
        <v>4.1319444444444442E-3</v>
      </c>
      <c r="G908" s="31">
        <f>IF(OR(FLOOR(HOUR(E908)*60+MINUTE(E908),INFOS!$B$2)/60&lt;INFOS!$B$5,AND(INFOS!$C$5&gt;0,FLOOR(HOUR(E908)*60+MINUTE(E908),INFOS!$B$2)/60&gt;=INFOS!$C$5)),"",TIME(,FLOOR(HOUR(E908)*60+MINUTE(E908),INFOS!$B$2),))</f>
        <v>0.58333333333333337</v>
      </c>
      <c r="H908" s="31" t="str">
        <f>IF(ISNA(MATCH(INT(A908),Calcul!$I$3:$I$15,0)),INDEX(INFOS!$B$7:$B$14,WEEKDAY(A908,2)),INFOS!$B$14)</f>
        <v>Jours Ouvrés</v>
      </c>
      <c r="I908" s="28" t="str">
        <f>IF(ROW(A907)&lt;=COUNTA(Sens1!A:A)-6,INFOS!$H$2&amp;" vers "&amp;INFOS!$I$2,INFOS!$H$3&amp;" vers "&amp;INFOS!$I$3)</f>
        <v>Rue G. Eiffel vers A10</v>
      </c>
    </row>
    <row r="909" spans="1:9" x14ac:dyDescent="0.25">
      <c r="A909" s="5">
        <v>41849.620474537034</v>
      </c>
      <c r="B909" s="28">
        <v>363</v>
      </c>
      <c r="C909" s="28" t="str">
        <f t="shared" si="56"/>
        <v>Mardi</v>
      </c>
      <c r="D909" s="28" t="str">
        <f t="shared" si="57"/>
        <v>29/07</v>
      </c>
      <c r="E909" s="29">
        <f t="shared" si="58"/>
        <v>0.62047453703416977</v>
      </c>
      <c r="F909" s="30">
        <f t="shared" si="59"/>
        <v>4.2013888888888891E-3</v>
      </c>
      <c r="G909" s="31">
        <f>IF(OR(FLOOR(HOUR(E909)*60+MINUTE(E909),INFOS!$B$2)/60&lt;INFOS!$B$5,AND(INFOS!$C$5&gt;0,FLOOR(HOUR(E909)*60+MINUTE(E909),INFOS!$B$2)/60&gt;=INFOS!$C$5)),"",TIME(,FLOOR(HOUR(E909)*60+MINUTE(E909),INFOS!$B$2),))</f>
        <v>0.58333333333333337</v>
      </c>
      <c r="H909" s="31" t="str">
        <f>IF(ISNA(MATCH(INT(A909),Calcul!$I$3:$I$15,0)),INDEX(INFOS!$B$7:$B$14,WEEKDAY(A909,2)),INFOS!$B$14)</f>
        <v>Jours Ouvrés</v>
      </c>
      <c r="I909" s="28" t="str">
        <f>IF(ROW(A908)&lt;=COUNTA(Sens1!A:A)-6,INFOS!$H$2&amp;" vers "&amp;INFOS!$I$2,INFOS!$H$3&amp;" vers "&amp;INFOS!$I$3)</f>
        <v>Rue G. Eiffel vers A10</v>
      </c>
    </row>
    <row r="910" spans="1:9" x14ac:dyDescent="0.25">
      <c r="A910" s="5">
        <v>41849.624120370368</v>
      </c>
      <c r="B910" s="28">
        <v>392</v>
      </c>
      <c r="C910" s="28" t="str">
        <f t="shared" si="56"/>
        <v>Mardi</v>
      </c>
      <c r="D910" s="28" t="str">
        <f t="shared" si="57"/>
        <v>29/07</v>
      </c>
      <c r="E910" s="29">
        <f t="shared" si="58"/>
        <v>0.62412037036847323</v>
      </c>
      <c r="F910" s="30">
        <f t="shared" si="59"/>
        <v>4.5370370370370365E-3</v>
      </c>
      <c r="G910" s="31">
        <f>IF(OR(FLOOR(HOUR(E910)*60+MINUTE(E910),INFOS!$B$2)/60&lt;INFOS!$B$5,AND(INFOS!$C$5&gt;0,FLOOR(HOUR(E910)*60+MINUTE(E910),INFOS!$B$2)/60&gt;=INFOS!$C$5)),"",TIME(,FLOOR(HOUR(E910)*60+MINUTE(E910),INFOS!$B$2),))</f>
        <v>0.58333333333333337</v>
      </c>
      <c r="H910" s="31" t="str">
        <f>IF(ISNA(MATCH(INT(A910),Calcul!$I$3:$I$15,0)),INDEX(INFOS!$B$7:$B$14,WEEKDAY(A910,2)),INFOS!$B$14)</f>
        <v>Jours Ouvrés</v>
      </c>
      <c r="I910" s="28" t="str">
        <f>IF(ROW(A909)&lt;=COUNTA(Sens1!A:A)-6,INFOS!$H$2&amp;" vers "&amp;INFOS!$I$2,INFOS!$H$3&amp;" vers "&amp;INFOS!$I$3)</f>
        <v>Rue G. Eiffel vers A10</v>
      </c>
    </row>
    <row r="911" spans="1:9" x14ac:dyDescent="0.25">
      <c r="A911" s="5">
        <v>41849.627638888887</v>
      </c>
      <c r="B911" s="28">
        <v>390</v>
      </c>
      <c r="C911" s="28" t="str">
        <f t="shared" si="56"/>
        <v>Mardi</v>
      </c>
      <c r="D911" s="28" t="str">
        <f t="shared" si="57"/>
        <v>29/07</v>
      </c>
      <c r="E911" s="29">
        <f t="shared" si="58"/>
        <v>0.62763888888730435</v>
      </c>
      <c r="F911" s="30">
        <f t="shared" si="59"/>
        <v>4.5138888888888893E-3</v>
      </c>
      <c r="G911" s="31">
        <f>IF(OR(FLOOR(HOUR(E911)*60+MINUTE(E911),INFOS!$B$2)/60&lt;INFOS!$B$5,AND(INFOS!$C$5&gt;0,FLOOR(HOUR(E911)*60+MINUTE(E911),INFOS!$B$2)/60&gt;=INFOS!$C$5)),"",TIME(,FLOOR(HOUR(E911)*60+MINUTE(E911),INFOS!$B$2),))</f>
        <v>0.58333333333333337</v>
      </c>
      <c r="H911" s="31" t="str">
        <f>IF(ISNA(MATCH(INT(A911),Calcul!$I$3:$I$15,0)),INDEX(INFOS!$B$7:$B$14,WEEKDAY(A911,2)),INFOS!$B$14)</f>
        <v>Jours Ouvrés</v>
      </c>
      <c r="I911" s="28" t="str">
        <f>IF(ROW(A910)&lt;=COUNTA(Sens1!A:A)-6,INFOS!$H$2&amp;" vers "&amp;INFOS!$I$2,INFOS!$H$3&amp;" vers "&amp;INFOS!$I$3)</f>
        <v>Rue G. Eiffel vers A10</v>
      </c>
    </row>
    <row r="912" spans="1:9" x14ac:dyDescent="0.25">
      <c r="A912" s="5">
        <v>41849.631226851852</v>
      </c>
      <c r="B912" s="28">
        <v>416</v>
      </c>
      <c r="C912" s="28" t="str">
        <f t="shared" si="56"/>
        <v>Mardi</v>
      </c>
      <c r="D912" s="28" t="str">
        <f t="shared" si="57"/>
        <v>29/07</v>
      </c>
      <c r="E912" s="29">
        <f t="shared" si="58"/>
        <v>0.63122685185226146</v>
      </c>
      <c r="F912" s="30">
        <f t="shared" si="59"/>
        <v>4.8148148148148152E-3</v>
      </c>
      <c r="G912" s="31">
        <f>IF(OR(FLOOR(HOUR(E912)*60+MINUTE(E912),INFOS!$B$2)/60&lt;INFOS!$B$5,AND(INFOS!$C$5&gt;0,FLOOR(HOUR(E912)*60+MINUTE(E912),INFOS!$B$2)/60&gt;=INFOS!$C$5)),"",TIME(,FLOOR(HOUR(E912)*60+MINUTE(E912),INFOS!$B$2),))</f>
        <v>0.58333333333333337</v>
      </c>
      <c r="H912" s="31" t="str">
        <f>IF(ISNA(MATCH(INT(A912),Calcul!$I$3:$I$15,0)),INDEX(INFOS!$B$7:$B$14,WEEKDAY(A912,2)),INFOS!$B$14)</f>
        <v>Jours Ouvrés</v>
      </c>
      <c r="I912" s="28" t="str">
        <f>IF(ROW(A911)&lt;=COUNTA(Sens1!A:A)-6,INFOS!$H$2&amp;" vers "&amp;INFOS!$I$2,INFOS!$H$3&amp;" vers "&amp;INFOS!$I$3)</f>
        <v>Rue G. Eiffel vers A10</v>
      </c>
    </row>
    <row r="913" spans="1:9" x14ac:dyDescent="0.25">
      <c r="A913" s="5">
        <v>41849.63490740741</v>
      </c>
      <c r="B913" s="28">
        <v>383</v>
      </c>
      <c r="C913" s="28" t="str">
        <f t="shared" si="56"/>
        <v>Mardi</v>
      </c>
      <c r="D913" s="28" t="str">
        <f t="shared" si="57"/>
        <v>29/07</v>
      </c>
      <c r="E913" s="29">
        <f t="shared" si="58"/>
        <v>0.63490740740962792</v>
      </c>
      <c r="F913" s="30">
        <f t="shared" si="59"/>
        <v>4.4328703703703709E-3</v>
      </c>
      <c r="G913" s="31">
        <f>IF(OR(FLOOR(HOUR(E913)*60+MINUTE(E913),INFOS!$B$2)/60&lt;INFOS!$B$5,AND(INFOS!$C$5&gt;0,FLOOR(HOUR(E913)*60+MINUTE(E913),INFOS!$B$2)/60&gt;=INFOS!$C$5)),"",TIME(,FLOOR(HOUR(E913)*60+MINUTE(E913),INFOS!$B$2),))</f>
        <v>0.58333333333333337</v>
      </c>
      <c r="H913" s="31" t="str">
        <f>IF(ISNA(MATCH(INT(A913),Calcul!$I$3:$I$15,0)),INDEX(INFOS!$B$7:$B$14,WEEKDAY(A913,2)),INFOS!$B$14)</f>
        <v>Jours Ouvrés</v>
      </c>
      <c r="I913" s="28" t="str">
        <f>IF(ROW(A912)&lt;=COUNTA(Sens1!A:A)-6,INFOS!$H$2&amp;" vers "&amp;INFOS!$I$2,INFOS!$H$3&amp;" vers "&amp;INFOS!$I$3)</f>
        <v>Rue G. Eiffel vers A10</v>
      </c>
    </row>
    <row r="914" spans="1:9" x14ac:dyDescent="0.25">
      <c r="A914" s="5">
        <v>41849.638483796298</v>
      </c>
      <c r="B914" s="28">
        <v>394</v>
      </c>
      <c r="C914" s="28" t="str">
        <f t="shared" si="56"/>
        <v>Mardi</v>
      </c>
      <c r="D914" s="28" t="str">
        <f t="shared" si="57"/>
        <v>29/07</v>
      </c>
      <c r="E914" s="29">
        <f t="shared" si="58"/>
        <v>0.63848379629780538</v>
      </c>
      <c r="F914" s="30">
        <f t="shared" si="59"/>
        <v>4.5601851851851853E-3</v>
      </c>
      <c r="G914" s="31">
        <f>IF(OR(FLOOR(HOUR(E914)*60+MINUTE(E914),INFOS!$B$2)/60&lt;INFOS!$B$5,AND(INFOS!$C$5&gt;0,FLOOR(HOUR(E914)*60+MINUTE(E914),INFOS!$B$2)/60&gt;=INFOS!$C$5)),"",TIME(,FLOOR(HOUR(E914)*60+MINUTE(E914),INFOS!$B$2),))</f>
        <v>0.58333333333333337</v>
      </c>
      <c r="H914" s="31" t="str">
        <f>IF(ISNA(MATCH(INT(A914),Calcul!$I$3:$I$15,0)),INDEX(INFOS!$B$7:$B$14,WEEKDAY(A914,2)),INFOS!$B$14)</f>
        <v>Jours Ouvrés</v>
      </c>
      <c r="I914" s="28" t="str">
        <f>IF(ROW(A913)&lt;=COUNTA(Sens1!A:A)-6,INFOS!$H$2&amp;" vers "&amp;INFOS!$I$2,INFOS!$H$3&amp;" vers "&amp;INFOS!$I$3)</f>
        <v>Rue G. Eiffel vers A10</v>
      </c>
    </row>
    <row r="915" spans="1:9" x14ac:dyDescent="0.25">
      <c r="A915" s="5">
        <v>41849.641956018517</v>
      </c>
      <c r="B915" s="28">
        <v>378</v>
      </c>
      <c r="C915" s="28" t="str">
        <f t="shared" si="56"/>
        <v>Mardi</v>
      </c>
      <c r="D915" s="28" t="str">
        <f t="shared" si="57"/>
        <v>29/07</v>
      </c>
      <c r="E915" s="29">
        <f t="shared" si="58"/>
        <v>0.64195601851679385</v>
      </c>
      <c r="F915" s="30">
        <f t="shared" si="59"/>
        <v>4.3749999999999995E-3</v>
      </c>
      <c r="G915" s="31">
        <f>IF(OR(FLOOR(HOUR(E915)*60+MINUTE(E915),INFOS!$B$2)/60&lt;INFOS!$B$5,AND(INFOS!$C$5&gt;0,FLOOR(HOUR(E915)*60+MINUTE(E915),INFOS!$B$2)/60&gt;=INFOS!$C$5)),"",TIME(,FLOOR(HOUR(E915)*60+MINUTE(E915),INFOS!$B$2),))</f>
        <v>0.58333333333333337</v>
      </c>
      <c r="H915" s="31" t="str">
        <f>IF(ISNA(MATCH(INT(A915),Calcul!$I$3:$I$15,0)),INDEX(INFOS!$B$7:$B$14,WEEKDAY(A915,2)),INFOS!$B$14)</f>
        <v>Jours Ouvrés</v>
      </c>
      <c r="I915" s="28" t="str">
        <f>IF(ROW(A914)&lt;=COUNTA(Sens1!A:A)-6,INFOS!$H$2&amp;" vers "&amp;INFOS!$I$2,INFOS!$H$3&amp;" vers "&amp;INFOS!$I$3)</f>
        <v>Rue G. Eiffel vers A10</v>
      </c>
    </row>
    <row r="916" spans="1:9" x14ac:dyDescent="0.25">
      <c r="A916" s="5">
        <v>41849.645543981482</v>
      </c>
      <c r="B916" s="28">
        <v>388</v>
      </c>
      <c r="C916" s="28" t="str">
        <f t="shared" si="56"/>
        <v>Mardi</v>
      </c>
      <c r="D916" s="28" t="str">
        <f t="shared" si="57"/>
        <v>29/07</v>
      </c>
      <c r="E916" s="29">
        <f t="shared" si="58"/>
        <v>0.64554398148175096</v>
      </c>
      <c r="F916" s="30">
        <f t="shared" si="59"/>
        <v>4.4907407407407405E-3</v>
      </c>
      <c r="G916" s="31">
        <f>IF(OR(FLOOR(HOUR(E916)*60+MINUTE(E916),INFOS!$B$2)/60&lt;INFOS!$B$5,AND(INFOS!$C$5&gt;0,FLOOR(HOUR(E916)*60+MINUTE(E916),INFOS!$B$2)/60&gt;=INFOS!$C$5)),"",TIME(,FLOOR(HOUR(E916)*60+MINUTE(E916),INFOS!$B$2),))</f>
        <v>0.58333333333333337</v>
      </c>
      <c r="H916" s="31" t="str">
        <f>IF(ISNA(MATCH(INT(A916),Calcul!$I$3:$I$15,0)),INDEX(INFOS!$B$7:$B$14,WEEKDAY(A916,2)),INFOS!$B$14)</f>
        <v>Jours Ouvrés</v>
      </c>
      <c r="I916" s="28" t="str">
        <f>IF(ROW(A915)&lt;=COUNTA(Sens1!A:A)-6,INFOS!$H$2&amp;" vers "&amp;INFOS!$I$2,INFOS!$H$3&amp;" vers "&amp;INFOS!$I$3)</f>
        <v>Rue G. Eiffel vers A10</v>
      </c>
    </row>
    <row r="917" spans="1:9" x14ac:dyDescent="0.25">
      <c r="A917" s="5">
        <v>41849.649016203701</v>
      </c>
      <c r="B917" s="28">
        <v>385</v>
      </c>
      <c r="C917" s="28" t="str">
        <f t="shared" si="56"/>
        <v>Mardi</v>
      </c>
      <c r="D917" s="28" t="str">
        <f t="shared" si="57"/>
        <v>29/07</v>
      </c>
      <c r="E917" s="29">
        <f t="shared" si="58"/>
        <v>0.64901620370073942</v>
      </c>
      <c r="F917" s="30">
        <f t="shared" si="59"/>
        <v>4.4560185185185189E-3</v>
      </c>
      <c r="G917" s="31">
        <f>IF(OR(FLOOR(HOUR(E917)*60+MINUTE(E917),INFOS!$B$2)/60&lt;INFOS!$B$5,AND(INFOS!$C$5&gt;0,FLOOR(HOUR(E917)*60+MINUTE(E917),INFOS!$B$2)/60&gt;=INFOS!$C$5)),"",TIME(,FLOOR(HOUR(E917)*60+MINUTE(E917),INFOS!$B$2),))</f>
        <v>0.58333333333333337</v>
      </c>
      <c r="H917" s="31" t="str">
        <f>IF(ISNA(MATCH(INT(A917),Calcul!$I$3:$I$15,0)),INDEX(INFOS!$B$7:$B$14,WEEKDAY(A917,2)),INFOS!$B$14)</f>
        <v>Jours Ouvrés</v>
      </c>
      <c r="I917" s="28" t="str">
        <f>IF(ROW(A916)&lt;=COUNTA(Sens1!A:A)-6,INFOS!$H$2&amp;" vers "&amp;INFOS!$I$2,INFOS!$H$3&amp;" vers "&amp;INFOS!$I$3)</f>
        <v>Rue G. Eiffel vers A10</v>
      </c>
    </row>
    <row r="918" spans="1:9" x14ac:dyDescent="0.25">
      <c r="A918" s="5">
        <v>41849.65253472222</v>
      </c>
      <c r="B918" s="28">
        <v>383</v>
      </c>
      <c r="C918" s="28" t="str">
        <f t="shared" si="56"/>
        <v>Mardi</v>
      </c>
      <c r="D918" s="28" t="str">
        <f t="shared" si="57"/>
        <v>29/07</v>
      </c>
      <c r="E918" s="29">
        <f t="shared" si="58"/>
        <v>0.65253472221957054</v>
      </c>
      <c r="F918" s="30">
        <f t="shared" si="59"/>
        <v>4.4328703703703709E-3</v>
      </c>
      <c r="G918" s="31">
        <f>IF(OR(FLOOR(HOUR(E918)*60+MINUTE(E918),INFOS!$B$2)/60&lt;INFOS!$B$5,AND(INFOS!$C$5&gt;0,FLOOR(HOUR(E918)*60+MINUTE(E918),INFOS!$B$2)/60&gt;=INFOS!$C$5)),"",TIME(,FLOOR(HOUR(E918)*60+MINUTE(E918),INFOS!$B$2),))</f>
        <v>0.58333333333333337</v>
      </c>
      <c r="H918" s="31" t="str">
        <f>IF(ISNA(MATCH(INT(A918),Calcul!$I$3:$I$15,0)),INDEX(INFOS!$B$7:$B$14,WEEKDAY(A918,2)),INFOS!$B$14)</f>
        <v>Jours Ouvrés</v>
      </c>
      <c r="I918" s="28" t="str">
        <f>IF(ROW(A917)&lt;=COUNTA(Sens1!A:A)-6,INFOS!$H$2&amp;" vers "&amp;INFOS!$I$2,INFOS!$H$3&amp;" vers "&amp;INFOS!$I$3)</f>
        <v>Rue G. Eiffel vers A10</v>
      </c>
    </row>
    <row r="919" spans="1:9" x14ac:dyDescent="0.25">
      <c r="A919" s="5">
        <v>41849.656122685185</v>
      </c>
      <c r="B919" s="28">
        <v>379</v>
      </c>
      <c r="C919" s="28" t="str">
        <f t="shared" si="56"/>
        <v>Mardi</v>
      </c>
      <c r="D919" s="28" t="str">
        <f t="shared" si="57"/>
        <v>29/07</v>
      </c>
      <c r="E919" s="29">
        <f t="shared" si="58"/>
        <v>0.65612268518452765</v>
      </c>
      <c r="F919" s="30">
        <f t="shared" si="59"/>
        <v>4.386574074074074E-3</v>
      </c>
      <c r="G919" s="31">
        <f>IF(OR(FLOOR(HOUR(E919)*60+MINUTE(E919),INFOS!$B$2)/60&lt;INFOS!$B$5,AND(INFOS!$C$5&gt;0,FLOOR(HOUR(E919)*60+MINUTE(E919),INFOS!$B$2)/60&gt;=INFOS!$C$5)),"",TIME(,FLOOR(HOUR(E919)*60+MINUTE(E919),INFOS!$B$2),))</f>
        <v>0.58333333333333337</v>
      </c>
      <c r="H919" s="31" t="str">
        <f>IF(ISNA(MATCH(INT(A919),Calcul!$I$3:$I$15,0)),INDEX(INFOS!$B$7:$B$14,WEEKDAY(A919,2)),INFOS!$B$14)</f>
        <v>Jours Ouvrés</v>
      </c>
      <c r="I919" s="28" t="str">
        <f>IF(ROW(A918)&lt;=COUNTA(Sens1!A:A)-6,INFOS!$H$2&amp;" vers "&amp;INFOS!$I$2,INFOS!$H$3&amp;" vers "&amp;INFOS!$I$3)</f>
        <v>Rue G. Eiffel vers A10</v>
      </c>
    </row>
    <row r="920" spans="1:9" x14ac:dyDescent="0.25">
      <c r="A920" s="5">
        <v>41849.659675925926</v>
      </c>
      <c r="B920" s="28">
        <v>378</v>
      </c>
      <c r="C920" s="28" t="str">
        <f t="shared" si="56"/>
        <v>Mardi</v>
      </c>
      <c r="D920" s="28" t="str">
        <f t="shared" si="57"/>
        <v>29/07</v>
      </c>
      <c r="E920" s="29">
        <f t="shared" si="58"/>
        <v>0.65967592592642177</v>
      </c>
      <c r="F920" s="30">
        <f t="shared" si="59"/>
        <v>4.3749999999999995E-3</v>
      </c>
      <c r="G920" s="31">
        <f>IF(OR(FLOOR(HOUR(E920)*60+MINUTE(E920),INFOS!$B$2)/60&lt;INFOS!$B$5,AND(INFOS!$C$5&gt;0,FLOOR(HOUR(E920)*60+MINUTE(E920),INFOS!$B$2)/60&gt;=INFOS!$C$5)),"",TIME(,FLOOR(HOUR(E920)*60+MINUTE(E920),INFOS!$B$2),))</f>
        <v>0.58333333333333337</v>
      </c>
      <c r="H920" s="31" t="str">
        <f>IF(ISNA(MATCH(INT(A920),Calcul!$I$3:$I$15,0)),INDEX(INFOS!$B$7:$B$14,WEEKDAY(A920,2)),INFOS!$B$14)</f>
        <v>Jours Ouvrés</v>
      </c>
      <c r="I920" s="28" t="str">
        <f>IF(ROW(A919)&lt;=COUNTA(Sens1!A:A)-6,INFOS!$H$2&amp;" vers "&amp;INFOS!$I$2,INFOS!$H$3&amp;" vers "&amp;INFOS!$I$3)</f>
        <v>Rue G. Eiffel vers A10</v>
      </c>
    </row>
    <row r="921" spans="1:9" x14ac:dyDescent="0.25">
      <c r="A921" s="5">
        <v>41849.663287037038</v>
      </c>
      <c r="B921" s="28">
        <v>385</v>
      </c>
      <c r="C921" s="28" t="str">
        <f t="shared" si="56"/>
        <v>Mardi</v>
      </c>
      <c r="D921" s="28" t="str">
        <f t="shared" si="57"/>
        <v>29/07</v>
      </c>
      <c r="E921" s="29">
        <f t="shared" si="58"/>
        <v>0.66328703703766223</v>
      </c>
      <c r="F921" s="30">
        <f t="shared" si="59"/>
        <v>4.4560185185185189E-3</v>
      </c>
      <c r="G921" s="31">
        <f>IF(OR(FLOOR(HOUR(E921)*60+MINUTE(E921),INFOS!$B$2)/60&lt;INFOS!$B$5,AND(INFOS!$C$5&gt;0,FLOOR(HOUR(E921)*60+MINUTE(E921),INFOS!$B$2)/60&gt;=INFOS!$C$5)),"",TIME(,FLOOR(HOUR(E921)*60+MINUTE(E921),INFOS!$B$2),))</f>
        <v>0.58333333333333337</v>
      </c>
      <c r="H921" s="31" t="str">
        <f>IF(ISNA(MATCH(INT(A921),Calcul!$I$3:$I$15,0)),INDEX(INFOS!$B$7:$B$14,WEEKDAY(A921,2)),INFOS!$B$14)</f>
        <v>Jours Ouvrés</v>
      </c>
      <c r="I921" s="28" t="str">
        <f>IF(ROW(A920)&lt;=COUNTA(Sens1!A:A)-6,INFOS!$H$2&amp;" vers "&amp;INFOS!$I$2,INFOS!$H$3&amp;" vers "&amp;INFOS!$I$3)</f>
        <v>Rue G. Eiffel vers A10</v>
      </c>
    </row>
    <row r="922" spans="1:9" x14ac:dyDescent="0.25">
      <c r="A922" s="5">
        <v>41849.666956018518</v>
      </c>
      <c r="B922" s="28">
        <v>381</v>
      </c>
      <c r="C922" s="28" t="str">
        <f t="shared" si="56"/>
        <v>Mardi</v>
      </c>
      <c r="D922" s="28" t="str">
        <f t="shared" si="57"/>
        <v>29/07</v>
      </c>
      <c r="E922" s="29">
        <f t="shared" si="58"/>
        <v>0.66695601851824904</v>
      </c>
      <c r="F922" s="30">
        <f t="shared" si="59"/>
        <v>4.409722222222222E-3</v>
      </c>
      <c r="G922" s="31">
        <f>IF(OR(FLOOR(HOUR(E922)*60+MINUTE(E922),INFOS!$B$2)/60&lt;INFOS!$B$5,AND(INFOS!$C$5&gt;0,FLOOR(HOUR(E922)*60+MINUTE(E922),INFOS!$B$2)/60&gt;=INFOS!$C$5)),"",TIME(,FLOOR(HOUR(E922)*60+MINUTE(E922),INFOS!$B$2),))</f>
        <v>0.66666666666666663</v>
      </c>
      <c r="H922" s="31" t="str">
        <f>IF(ISNA(MATCH(INT(A922),Calcul!$I$3:$I$15,0)),INDEX(INFOS!$B$7:$B$14,WEEKDAY(A922,2)),INFOS!$B$14)</f>
        <v>Jours Ouvrés</v>
      </c>
      <c r="I922" s="28" t="str">
        <f>IF(ROW(A921)&lt;=COUNTA(Sens1!A:A)-6,INFOS!$H$2&amp;" vers "&amp;INFOS!$I$2,INFOS!$H$3&amp;" vers "&amp;INFOS!$I$3)</f>
        <v>Rue G. Eiffel vers A10</v>
      </c>
    </row>
    <row r="923" spans="1:9" x14ac:dyDescent="0.25">
      <c r="A923" s="5">
        <v>41849.670439814814</v>
      </c>
      <c r="B923" s="28">
        <v>389</v>
      </c>
      <c r="C923" s="28" t="str">
        <f t="shared" si="56"/>
        <v>Mardi</v>
      </c>
      <c r="D923" s="28" t="str">
        <f t="shared" si="57"/>
        <v>29/07</v>
      </c>
      <c r="E923" s="29">
        <f t="shared" si="58"/>
        <v>0.67043981481401715</v>
      </c>
      <c r="F923" s="30">
        <f t="shared" si="59"/>
        <v>4.5023148148148149E-3</v>
      </c>
      <c r="G923" s="31">
        <f>IF(OR(FLOOR(HOUR(E923)*60+MINUTE(E923),INFOS!$B$2)/60&lt;INFOS!$B$5,AND(INFOS!$C$5&gt;0,FLOOR(HOUR(E923)*60+MINUTE(E923),INFOS!$B$2)/60&gt;=INFOS!$C$5)),"",TIME(,FLOOR(HOUR(E923)*60+MINUTE(E923),INFOS!$B$2),))</f>
        <v>0.66666666666666663</v>
      </c>
      <c r="H923" s="31" t="str">
        <f>IF(ISNA(MATCH(INT(A923),Calcul!$I$3:$I$15,0)),INDEX(INFOS!$B$7:$B$14,WEEKDAY(A923,2)),INFOS!$B$14)</f>
        <v>Jours Ouvrés</v>
      </c>
      <c r="I923" s="28" t="str">
        <f>IF(ROW(A922)&lt;=COUNTA(Sens1!A:A)-6,INFOS!$H$2&amp;" vers "&amp;INFOS!$I$2,INFOS!$H$3&amp;" vers "&amp;INFOS!$I$3)</f>
        <v>Rue G. Eiffel vers A10</v>
      </c>
    </row>
    <row r="924" spans="1:9" x14ac:dyDescent="0.25">
      <c r="A924" s="5">
        <v>41849.674085648148</v>
      </c>
      <c r="B924" s="28">
        <v>354</v>
      </c>
      <c r="C924" s="28" t="str">
        <f t="shared" si="56"/>
        <v>Mardi</v>
      </c>
      <c r="D924" s="28" t="str">
        <f t="shared" si="57"/>
        <v>29/07</v>
      </c>
      <c r="E924" s="29">
        <f t="shared" si="58"/>
        <v>0.67408564814832062</v>
      </c>
      <c r="F924" s="30">
        <f t="shared" si="59"/>
        <v>4.0972222222222226E-3</v>
      </c>
      <c r="G924" s="31">
        <f>IF(OR(FLOOR(HOUR(E924)*60+MINUTE(E924),INFOS!$B$2)/60&lt;INFOS!$B$5,AND(INFOS!$C$5&gt;0,FLOOR(HOUR(E924)*60+MINUTE(E924),INFOS!$B$2)/60&gt;=INFOS!$C$5)),"",TIME(,FLOOR(HOUR(E924)*60+MINUTE(E924),INFOS!$B$2),))</f>
        <v>0.66666666666666663</v>
      </c>
      <c r="H924" s="31" t="str">
        <f>IF(ISNA(MATCH(INT(A924),Calcul!$I$3:$I$15,0)),INDEX(INFOS!$B$7:$B$14,WEEKDAY(A924,2)),INFOS!$B$14)</f>
        <v>Jours Ouvrés</v>
      </c>
      <c r="I924" s="28" t="str">
        <f>IF(ROW(A923)&lt;=COUNTA(Sens1!A:A)-6,INFOS!$H$2&amp;" vers "&amp;INFOS!$I$2,INFOS!$H$3&amp;" vers "&amp;INFOS!$I$3)</f>
        <v>Rue G. Eiffel vers A10</v>
      </c>
    </row>
    <row r="925" spans="1:9" x14ac:dyDescent="0.25">
      <c r="A925" s="5">
        <v>41849.67763888889</v>
      </c>
      <c r="B925" s="28">
        <v>330</v>
      </c>
      <c r="C925" s="28" t="str">
        <f t="shared" si="56"/>
        <v>Mardi</v>
      </c>
      <c r="D925" s="28" t="str">
        <f t="shared" si="57"/>
        <v>29/07</v>
      </c>
      <c r="E925" s="29">
        <f t="shared" si="58"/>
        <v>0.67763888889021473</v>
      </c>
      <c r="F925" s="30">
        <f t="shared" si="59"/>
        <v>3.8194444444444443E-3</v>
      </c>
      <c r="G925" s="31">
        <f>IF(OR(FLOOR(HOUR(E925)*60+MINUTE(E925),INFOS!$B$2)/60&lt;INFOS!$B$5,AND(INFOS!$C$5&gt;0,FLOOR(HOUR(E925)*60+MINUTE(E925),INFOS!$B$2)/60&gt;=INFOS!$C$5)),"",TIME(,FLOOR(HOUR(E925)*60+MINUTE(E925),INFOS!$B$2),))</f>
        <v>0.66666666666666663</v>
      </c>
      <c r="H925" s="31" t="str">
        <f>IF(ISNA(MATCH(INT(A925),Calcul!$I$3:$I$15,0)),INDEX(INFOS!$B$7:$B$14,WEEKDAY(A925,2)),INFOS!$B$14)</f>
        <v>Jours Ouvrés</v>
      </c>
      <c r="I925" s="28" t="str">
        <f>IF(ROW(A924)&lt;=COUNTA(Sens1!A:A)-6,INFOS!$H$2&amp;" vers "&amp;INFOS!$I$2,INFOS!$H$3&amp;" vers "&amp;INFOS!$I$3)</f>
        <v>Rue G. Eiffel vers A10</v>
      </c>
    </row>
    <row r="926" spans="1:9" x14ac:dyDescent="0.25">
      <c r="A926" s="5">
        <v>41849.681215277778</v>
      </c>
      <c r="B926" s="28">
        <v>355</v>
      </c>
      <c r="C926" s="28" t="str">
        <f t="shared" si="56"/>
        <v>Mardi</v>
      </c>
      <c r="D926" s="28" t="str">
        <f t="shared" si="57"/>
        <v>29/07</v>
      </c>
      <c r="E926" s="29">
        <f t="shared" si="58"/>
        <v>0.68121527777839219</v>
      </c>
      <c r="F926" s="30">
        <f t="shared" si="59"/>
        <v>4.108796296296297E-3</v>
      </c>
      <c r="G926" s="31">
        <f>IF(OR(FLOOR(HOUR(E926)*60+MINUTE(E926),INFOS!$B$2)/60&lt;INFOS!$B$5,AND(INFOS!$C$5&gt;0,FLOOR(HOUR(E926)*60+MINUTE(E926),INFOS!$B$2)/60&gt;=INFOS!$C$5)),"",TIME(,FLOOR(HOUR(E926)*60+MINUTE(E926),INFOS!$B$2),))</f>
        <v>0.66666666666666663</v>
      </c>
      <c r="H926" s="31" t="str">
        <f>IF(ISNA(MATCH(INT(A926),Calcul!$I$3:$I$15,0)),INDEX(INFOS!$B$7:$B$14,WEEKDAY(A926,2)),INFOS!$B$14)</f>
        <v>Jours Ouvrés</v>
      </c>
      <c r="I926" s="28" t="str">
        <f>IF(ROW(A925)&lt;=COUNTA(Sens1!A:A)-6,INFOS!$H$2&amp;" vers "&amp;INFOS!$I$2,INFOS!$H$3&amp;" vers "&amp;INFOS!$I$3)</f>
        <v>Rue G. Eiffel vers A10</v>
      </c>
    </row>
    <row r="927" spans="1:9" x14ac:dyDescent="0.25">
      <c r="A927" s="5">
        <v>41849.68478009259</v>
      </c>
      <c r="B927" s="28">
        <v>383</v>
      </c>
      <c r="C927" s="28" t="str">
        <f t="shared" si="56"/>
        <v>Mardi</v>
      </c>
      <c r="D927" s="28" t="str">
        <f t="shared" si="57"/>
        <v>29/07</v>
      </c>
      <c r="E927" s="29">
        <f t="shared" si="58"/>
        <v>0.68478009258979</v>
      </c>
      <c r="F927" s="30">
        <f t="shared" si="59"/>
        <v>4.4328703703703709E-3</v>
      </c>
      <c r="G927" s="31">
        <f>IF(OR(FLOOR(HOUR(E927)*60+MINUTE(E927),INFOS!$B$2)/60&lt;INFOS!$B$5,AND(INFOS!$C$5&gt;0,FLOOR(HOUR(E927)*60+MINUTE(E927),INFOS!$B$2)/60&gt;=INFOS!$C$5)),"",TIME(,FLOOR(HOUR(E927)*60+MINUTE(E927),INFOS!$B$2),))</f>
        <v>0.66666666666666663</v>
      </c>
      <c r="H927" s="31" t="str">
        <f>IF(ISNA(MATCH(INT(A927),Calcul!$I$3:$I$15,0)),INDEX(INFOS!$B$7:$B$14,WEEKDAY(A927,2)),INFOS!$B$14)</f>
        <v>Jours Ouvrés</v>
      </c>
      <c r="I927" s="28" t="str">
        <f>IF(ROW(A926)&lt;=COUNTA(Sens1!A:A)-6,INFOS!$H$2&amp;" vers "&amp;INFOS!$I$2,INFOS!$H$3&amp;" vers "&amp;INFOS!$I$3)</f>
        <v>Rue G. Eiffel vers A10</v>
      </c>
    </row>
    <row r="928" spans="1:9" x14ac:dyDescent="0.25">
      <c r="A928" s="5">
        <v>41849.688344907408</v>
      </c>
      <c r="B928" s="28">
        <v>396</v>
      </c>
      <c r="C928" s="28" t="str">
        <f t="shared" si="56"/>
        <v>Mardi</v>
      </c>
      <c r="D928" s="28" t="str">
        <f t="shared" si="57"/>
        <v>29/07</v>
      </c>
      <c r="E928" s="29">
        <f t="shared" si="58"/>
        <v>0.68834490740846377</v>
      </c>
      <c r="F928" s="30">
        <f t="shared" si="59"/>
        <v>4.5833333333333334E-3</v>
      </c>
      <c r="G928" s="31">
        <f>IF(OR(FLOOR(HOUR(E928)*60+MINUTE(E928),INFOS!$B$2)/60&lt;INFOS!$B$5,AND(INFOS!$C$5&gt;0,FLOOR(HOUR(E928)*60+MINUTE(E928),INFOS!$B$2)/60&gt;=INFOS!$C$5)),"",TIME(,FLOOR(HOUR(E928)*60+MINUTE(E928),INFOS!$B$2),))</f>
        <v>0.66666666666666663</v>
      </c>
      <c r="H928" s="31" t="str">
        <f>IF(ISNA(MATCH(INT(A928),Calcul!$I$3:$I$15,0)),INDEX(INFOS!$B$7:$B$14,WEEKDAY(A928,2)),INFOS!$B$14)</f>
        <v>Jours Ouvrés</v>
      </c>
      <c r="I928" s="28" t="str">
        <f>IF(ROW(A927)&lt;=COUNTA(Sens1!A:A)-6,INFOS!$H$2&amp;" vers "&amp;INFOS!$I$2,INFOS!$H$3&amp;" vers "&amp;INFOS!$I$3)</f>
        <v>Rue G. Eiffel vers A10</v>
      </c>
    </row>
    <row r="929" spans="1:9" x14ac:dyDescent="0.25">
      <c r="A929" s="5">
        <v>41849.691886574074</v>
      </c>
      <c r="B929" s="28">
        <v>417</v>
      </c>
      <c r="C929" s="28" t="str">
        <f t="shared" si="56"/>
        <v>Mardi</v>
      </c>
      <c r="D929" s="28" t="str">
        <f t="shared" si="57"/>
        <v>29/07</v>
      </c>
      <c r="E929" s="29">
        <f t="shared" si="58"/>
        <v>0.69188657407357823</v>
      </c>
      <c r="F929" s="30">
        <f t="shared" si="59"/>
        <v>4.8263888888888887E-3</v>
      </c>
      <c r="G929" s="31">
        <f>IF(OR(FLOOR(HOUR(E929)*60+MINUTE(E929),INFOS!$B$2)/60&lt;INFOS!$B$5,AND(INFOS!$C$5&gt;0,FLOOR(HOUR(E929)*60+MINUTE(E929),INFOS!$B$2)/60&gt;=INFOS!$C$5)),"",TIME(,FLOOR(HOUR(E929)*60+MINUTE(E929),INFOS!$B$2),))</f>
        <v>0.66666666666666663</v>
      </c>
      <c r="H929" s="31" t="str">
        <f>IF(ISNA(MATCH(INT(A929),Calcul!$I$3:$I$15,0)),INDEX(INFOS!$B$7:$B$14,WEEKDAY(A929,2)),INFOS!$B$14)</f>
        <v>Jours Ouvrés</v>
      </c>
      <c r="I929" s="28" t="str">
        <f>IF(ROW(A928)&lt;=COUNTA(Sens1!A:A)-6,INFOS!$H$2&amp;" vers "&amp;INFOS!$I$2,INFOS!$H$3&amp;" vers "&amp;INFOS!$I$3)</f>
        <v>Rue G. Eiffel vers A10</v>
      </c>
    </row>
    <row r="930" spans="1:9" x14ac:dyDescent="0.25">
      <c r="A930" s="5">
        <v>41849.695520833331</v>
      </c>
      <c r="B930" s="28">
        <v>412</v>
      </c>
      <c r="C930" s="28" t="str">
        <f t="shared" si="56"/>
        <v>Mardi</v>
      </c>
      <c r="D930" s="28" t="str">
        <f t="shared" si="57"/>
        <v>29/07</v>
      </c>
      <c r="E930" s="29">
        <f t="shared" si="58"/>
        <v>0.69552083333110204</v>
      </c>
      <c r="F930" s="30">
        <f t="shared" si="59"/>
        <v>4.7685185185185183E-3</v>
      </c>
      <c r="G930" s="31">
        <f>IF(OR(FLOOR(HOUR(E930)*60+MINUTE(E930),INFOS!$B$2)/60&lt;INFOS!$B$5,AND(INFOS!$C$5&gt;0,FLOOR(HOUR(E930)*60+MINUTE(E930),INFOS!$B$2)/60&gt;=INFOS!$C$5)),"",TIME(,FLOOR(HOUR(E930)*60+MINUTE(E930),INFOS!$B$2),))</f>
        <v>0.66666666666666663</v>
      </c>
      <c r="H930" s="31" t="str">
        <f>IF(ISNA(MATCH(INT(A930),Calcul!$I$3:$I$15,0)),INDEX(INFOS!$B$7:$B$14,WEEKDAY(A930,2)),INFOS!$B$14)</f>
        <v>Jours Ouvrés</v>
      </c>
      <c r="I930" s="28" t="str">
        <f>IF(ROW(A929)&lt;=COUNTA(Sens1!A:A)-6,INFOS!$H$2&amp;" vers "&amp;INFOS!$I$2,INFOS!$H$3&amp;" vers "&amp;INFOS!$I$3)</f>
        <v>Rue G. Eiffel vers A10</v>
      </c>
    </row>
    <row r="931" spans="1:9" x14ac:dyDescent="0.25">
      <c r="A931" s="5">
        <v>41849.69903935185</v>
      </c>
      <c r="B931" s="28">
        <v>409</v>
      </c>
      <c r="C931" s="28" t="str">
        <f t="shared" si="56"/>
        <v>Mardi</v>
      </c>
      <c r="D931" s="28" t="str">
        <f t="shared" si="57"/>
        <v>29/07</v>
      </c>
      <c r="E931" s="29">
        <f t="shared" si="58"/>
        <v>0.69903935184993315</v>
      </c>
      <c r="F931" s="30">
        <f t="shared" si="59"/>
        <v>4.7337962962962958E-3</v>
      </c>
      <c r="G931" s="31">
        <f>IF(OR(FLOOR(HOUR(E931)*60+MINUTE(E931),INFOS!$B$2)/60&lt;INFOS!$B$5,AND(INFOS!$C$5&gt;0,FLOOR(HOUR(E931)*60+MINUTE(E931),INFOS!$B$2)/60&gt;=INFOS!$C$5)),"",TIME(,FLOOR(HOUR(E931)*60+MINUTE(E931),INFOS!$B$2),))</f>
        <v>0.66666666666666663</v>
      </c>
      <c r="H931" s="31" t="str">
        <f>IF(ISNA(MATCH(INT(A931),Calcul!$I$3:$I$15,0)),INDEX(INFOS!$B$7:$B$14,WEEKDAY(A931,2)),INFOS!$B$14)</f>
        <v>Jours Ouvrés</v>
      </c>
      <c r="I931" s="28" t="str">
        <f>IF(ROW(A930)&lt;=COUNTA(Sens1!A:A)-6,INFOS!$H$2&amp;" vers "&amp;INFOS!$I$2,INFOS!$H$3&amp;" vers "&amp;INFOS!$I$3)</f>
        <v>Rue G. Eiffel vers A10</v>
      </c>
    </row>
    <row r="932" spans="1:9" x14ac:dyDescent="0.25">
      <c r="A932" s="5">
        <v>41849.702627314815</v>
      </c>
      <c r="B932" s="28">
        <v>452</v>
      </c>
      <c r="C932" s="28" t="str">
        <f t="shared" si="56"/>
        <v>Mardi</v>
      </c>
      <c r="D932" s="28" t="str">
        <f t="shared" si="57"/>
        <v>29/07</v>
      </c>
      <c r="E932" s="29">
        <f t="shared" si="58"/>
        <v>0.70262731481489027</v>
      </c>
      <c r="F932" s="30">
        <f t="shared" si="59"/>
        <v>5.2314814814814819E-3</v>
      </c>
      <c r="G932" s="31">
        <f>IF(OR(FLOOR(HOUR(E932)*60+MINUTE(E932),INFOS!$B$2)/60&lt;INFOS!$B$5,AND(INFOS!$C$5&gt;0,FLOOR(HOUR(E932)*60+MINUTE(E932),INFOS!$B$2)/60&gt;=INFOS!$C$5)),"",TIME(,FLOOR(HOUR(E932)*60+MINUTE(E932),INFOS!$B$2),))</f>
        <v>0.66666666666666663</v>
      </c>
      <c r="H932" s="31" t="str">
        <f>IF(ISNA(MATCH(INT(A932),Calcul!$I$3:$I$15,0)),INDEX(INFOS!$B$7:$B$14,WEEKDAY(A932,2)),INFOS!$B$14)</f>
        <v>Jours Ouvrés</v>
      </c>
      <c r="I932" s="28" t="str">
        <f>IF(ROW(A931)&lt;=COUNTA(Sens1!A:A)-6,INFOS!$H$2&amp;" vers "&amp;INFOS!$I$2,INFOS!$H$3&amp;" vers "&amp;INFOS!$I$3)</f>
        <v>Rue G. Eiffel vers A10</v>
      </c>
    </row>
    <row r="933" spans="1:9" x14ac:dyDescent="0.25">
      <c r="A933" s="5">
        <v>41849.70621527778</v>
      </c>
      <c r="B933" s="28">
        <v>453</v>
      </c>
      <c r="C933" s="28" t="str">
        <f t="shared" si="56"/>
        <v>Mardi</v>
      </c>
      <c r="D933" s="28" t="str">
        <f t="shared" si="57"/>
        <v>29/07</v>
      </c>
      <c r="E933" s="29">
        <f t="shared" si="58"/>
        <v>0.70621527777984738</v>
      </c>
      <c r="F933" s="30">
        <f t="shared" si="59"/>
        <v>5.2430555555555555E-3</v>
      </c>
      <c r="G933" s="31">
        <f>IF(OR(FLOOR(HOUR(E933)*60+MINUTE(E933),INFOS!$B$2)/60&lt;INFOS!$B$5,AND(INFOS!$C$5&gt;0,FLOOR(HOUR(E933)*60+MINUTE(E933),INFOS!$B$2)/60&gt;=INFOS!$C$5)),"",TIME(,FLOOR(HOUR(E933)*60+MINUTE(E933),INFOS!$B$2),))</f>
        <v>0.66666666666666663</v>
      </c>
      <c r="H933" s="31" t="str">
        <f>IF(ISNA(MATCH(INT(A933),Calcul!$I$3:$I$15,0)),INDEX(INFOS!$B$7:$B$14,WEEKDAY(A933,2)),INFOS!$B$14)</f>
        <v>Jours Ouvrés</v>
      </c>
      <c r="I933" s="28" t="str">
        <f>IF(ROW(A932)&lt;=COUNTA(Sens1!A:A)-6,INFOS!$H$2&amp;" vers "&amp;INFOS!$I$2,INFOS!$H$3&amp;" vers "&amp;INFOS!$I$3)</f>
        <v>Rue G. Eiffel vers A10</v>
      </c>
    </row>
    <row r="934" spans="1:9" x14ac:dyDescent="0.25">
      <c r="A934" s="5">
        <v>41849.709710648145</v>
      </c>
      <c r="B934" s="28">
        <v>458</v>
      </c>
      <c r="C934" s="28" t="str">
        <f t="shared" si="56"/>
        <v>Mardi</v>
      </c>
      <c r="D934" s="28" t="str">
        <f t="shared" si="57"/>
        <v>29/07</v>
      </c>
      <c r="E934" s="29">
        <f t="shared" si="58"/>
        <v>0.70971064814511919</v>
      </c>
      <c r="F934" s="30">
        <f t="shared" si="59"/>
        <v>5.3009259259259268E-3</v>
      </c>
      <c r="G934" s="31">
        <f>IF(OR(FLOOR(HOUR(E934)*60+MINUTE(E934),INFOS!$B$2)/60&lt;INFOS!$B$5,AND(INFOS!$C$5&gt;0,FLOOR(HOUR(E934)*60+MINUTE(E934),INFOS!$B$2)/60&gt;=INFOS!$C$5)),"",TIME(,FLOOR(HOUR(E934)*60+MINUTE(E934),INFOS!$B$2),))</f>
        <v>0.66666666666666663</v>
      </c>
      <c r="H934" s="31" t="str">
        <f>IF(ISNA(MATCH(INT(A934),Calcul!$I$3:$I$15,0)),INDEX(INFOS!$B$7:$B$14,WEEKDAY(A934,2)),INFOS!$B$14)</f>
        <v>Jours Ouvrés</v>
      </c>
      <c r="I934" s="28" t="str">
        <f>IF(ROW(A933)&lt;=COUNTA(Sens1!A:A)-6,INFOS!$H$2&amp;" vers "&amp;INFOS!$I$2,INFOS!$H$3&amp;" vers "&amp;INFOS!$I$3)</f>
        <v>Rue G. Eiffel vers A10</v>
      </c>
    </row>
    <row r="935" spans="1:9" x14ac:dyDescent="0.25">
      <c r="A935" s="5">
        <v>41849.713449074072</v>
      </c>
      <c r="B935" s="28">
        <v>439</v>
      </c>
      <c r="C935" s="28" t="str">
        <f t="shared" si="56"/>
        <v>Mardi</v>
      </c>
      <c r="D935" s="28" t="str">
        <f t="shared" si="57"/>
        <v>29/07</v>
      </c>
      <c r="E935" s="29">
        <f t="shared" si="58"/>
        <v>0.713449074071832</v>
      </c>
      <c r="F935" s="30">
        <f t="shared" si="59"/>
        <v>5.0810185185185186E-3</v>
      </c>
      <c r="G935" s="31">
        <f>IF(OR(FLOOR(HOUR(E935)*60+MINUTE(E935),INFOS!$B$2)/60&lt;INFOS!$B$5,AND(INFOS!$C$5&gt;0,FLOOR(HOUR(E935)*60+MINUTE(E935),INFOS!$B$2)/60&gt;=INFOS!$C$5)),"",TIME(,FLOOR(HOUR(E935)*60+MINUTE(E935),INFOS!$B$2),))</f>
        <v>0.66666666666666663</v>
      </c>
      <c r="H935" s="31" t="str">
        <f>IF(ISNA(MATCH(INT(A935),Calcul!$I$3:$I$15,0)),INDEX(INFOS!$B$7:$B$14,WEEKDAY(A935,2)),INFOS!$B$14)</f>
        <v>Jours Ouvrés</v>
      </c>
      <c r="I935" s="28" t="str">
        <f>IF(ROW(A934)&lt;=COUNTA(Sens1!A:A)-6,INFOS!$H$2&amp;" vers "&amp;INFOS!$I$2,INFOS!$H$3&amp;" vers "&amp;INFOS!$I$3)</f>
        <v>Rue G. Eiffel vers A10</v>
      </c>
    </row>
    <row r="936" spans="1:9" x14ac:dyDescent="0.25">
      <c r="A936" s="5">
        <v>41849.717037037037</v>
      </c>
      <c r="B936" s="28">
        <v>455</v>
      </c>
      <c r="C936" s="28" t="str">
        <f t="shared" si="56"/>
        <v>Mardi</v>
      </c>
      <c r="D936" s="28" t="str">
        <f t="shared" si="57"/>
        <v>29/07</v>
      </c>
      <c r="E936" s="29">
        <f t="shared" si="58"/>
        <v>0.71703703703678912</v>
      </c>
      <c r="F936" s="30">
        <f t="shared" si="59"/>
        <v>5.2662037037037035E-3</v>
      </c>
      <c r="G936" s="31">
        <f>IF(OR(FLOOR(HOUR(E936)*60+MINUTE(E936),INFOS!$B$2)/60&lt;INFOS!$B$5,AND(INFOS!$C$5&gt;0,FLOOR(HOUR(E936)*60+MINUTE(E936),INFOS!$B$2)/60&gt;=INFOS!$C$5)),"",TIME(,FLOOR(HOUR(E936)*60+MINUTE(E936),INFOS!$B$2),))</f>
        <v>0.66666666666666663</v>
      </c>
      <c r="H936" s="31" t="str">
        <f>IF(ISNA(MATCH(INT(A936),Calcul!$I$3:$I$15,0)),INDEX(INFOS!$B$7:$B$14,WEEKDAY(A936,2)),INFOS!$B$14)</f>
        <v>Jours Ouvrés</v>
      </c>
      <c r="I936" s="28" t="str">
        <f>IF(ROW(A935)&lt;=COUNTA(Sens1!A:A)-6,INFOS!$H$2&amp;" vers "&amp;INFOS!$I$2,INFOS!$H$3&amp;" vers "&amp;INFOS!$I$3)</f>
        <v>Rue G. Eiffel vers A10</v>
      </c>
    </row>
    <row r="937" spans="1:9" x14ac:dyDescent="0.25">
      <c r="A937" s="5">
        <v>41849.720671296294</v>
      </c>
      <c r="B937" s="28">
        <v>438</v>
      </c>
      <c r="C937" s="28" t="str">
        <f t="shared" si="56"/>
        <v>Mardi</v>
      </c>
      <c r="D937" s="28" t="str">
        <f t="shared" si="57"/>
        <v>29/07</v>
      </c>
      <c r="E937" s="29">
        <f t="shared" si="58"/>
        <v>0.72067129629431292</v>
      </c>
      <c r="F937" s="30">
        <f t="shared" si="59"/>
        <v>5.0694444444444441E-3</v>
      </c>
      <c r="G937" s="31">
        <f>IF(OR(FLOOR(HOUR(E937)*60+MINUTE(E937),INFOS!$B$2)/60&lt;INFOS!$B$5,AND(INFOS!$C$5&gt;0,FLOOR(HOUR(E937)*60+MINUTE(E937),INFOS!$B$2)/60&gt;=INFOS!$C$5)),"",TIME(,FLOOR(HOUR(E937)*60+MINUTE(E937),INFOS!$B$2),))</f>
        <v>0.66666666666666663</v>
      </c>
      <c r="H937" s="31" t="str">
        <f>IF(ISNA(MATCH(INT(A937),Calcul!$I$3:$I$15,0)),INDEX(INFOS!$B$7:$B$14,WEEKDAY(A937,2)),INFOS!$B$14)</f>
        <v>Jours Ouvrés</v>
      </c>
      <c r="I937" s="28" t="str">
        <f>IF(ROW(A936)&lt;=COUNTA(Sens1!A:A)-6,INFOS!$H$2&amp;" vers "&amp;INFOS!$I$2,INFOS!$H$3&amp;" vers "&amp;INFOS!$I$3)</f>
        <v>Rue G. Eiffel vers A10</v>
      </c>
    </row>
    <row r="938" spans="1:9" x14ac:dyDescent="0.25">
      <c r="A938" s="5">
        <v>41849.724340277775</v>
      </c>
      <c r="B938" s="28">
        <v>422</v>
      </c>
      <c r="C938" s="28" t="str">
        <f t="shared" si="56"/>
        <v>Mardi</v>
      </c>
      <c r="D938" s="28" t="str">
        <f t="shared" si="57"/>
        <v>29/07</v>
      </c>
      <c r="E938" s="29">
        <f t="shared" si="58"/>
        <v>0.72434027777489973</v>
      </c>
      <c r="F938" s="30">
        <f t="shared" si="59"/>
        <v>4.8842592592592592E-3</v>
      </c>
      <c r="G938" s="31">
        <f>IF(OR(FLOOR(HOUR(E938)*60+MINUTE(E938),INFOS!$B$2)/60&lt;INFOS!$B$5,AND(INFOS!$C$5&gt;0,FLOOR(HOUR(E938)*60+MINUTE(E938),INFOS!$B$2)/60&gt;=INFOS!$C$5)),"",TIME(,FLOOR(HOUR(E938)*60+MINUTE(E938),INFOS!$B$2),))</f>
        <v>0.66666666666666663</v>
      </c>
      <c r="H938" s="31" t="str">
        <f>IF(ISNA(MATCH(INT(A938),Calcul!$I$3:$I$15,0)),INDEX(INFOS!$B$7:$B$14,WEEKDAY(A938,2)),INFOS!$B$14)</f>
        <v>Jours Ouvrés</v>
      </c>
      <c r="I938" s="28" t="str">
        <f>IF(ROW(A937)&lt;=COUNTA(Sens1!A:A)-6,INFOS!$H$2&amp;" vers "&amp;INFOS!$I$2,INFOS!$H$3&amp;" vers "&amp;INFOS!$I$3)</f>
        <v>Rue G. Eiffel vers A10</v>
      </c>
    </row>
    <row r="939" spans="1:9" x14ac:dyDescent="0.25">
      <c r="A939" s="5">
        <v>41849.72792824074</v>
      </c>
      <c r="B939" s="28">
        <v>427</v>
      </c>
      <c r="C939" s="28" t="str">
        <f t="shared" si="56"/>
        <v>Mardi</v>
      </c>
      <c r="D939" s="28" t="str">
        <f t="shared" si="57"/>
        <v>29/07</v>
      </c>
      <c r="E939" s="29">
        <f t="shared" si="58"/>
        <v>0.72792824073985685</v>
      </c>
      <c r="F939" s="30">
        <f t="shared" si="59"/>
        <v>4.9421296296296288E-3</v>
      </c>
      <c r="G939" s="31">
        <f>IF(OR(FLOOR(HOUR(E939)*60+MINUTE(E939),INFOS!$B$2)/60&lt;INFOS!$B$5,AND(INFOS!$C$5&gt;0,FLOOR(HOUR(E939)*60+MINUTE(E939),INFOS!$B$2)/60&gt;=INFOS!$C$5)),"",TIME(,FLOOR(HOUR(E939)*60+MINUTE(E939),INFOS!$B$2),))</f>
        <v>0.66666666666666663</v>
      </c>
      <c r="H939" s="31" t="str">
        <f>IF(ISNA(MATCH(INT(A939),Calcul!$I$3:$I$15,0)),INDEX(INFOS!$B$7:$B$14,WEEKDAY(A939,2)),INFOS!$B$14)</f>
        <v>Jours Ouvrés</v>
      </c>
      <c r="I939" s="28" t="str">
        <f>IF(ROW(A938)&lt;=COUNTA(Sens1!A:A)-6,INFOS!$H$2&amp;" vers "&amp;INFOS!$I$2,INFOS!$H$3&amp;" vers "&amp;INFOS!$I$3)</f>
        <v>Rue G. Eiffel vers A10</v>
      </c>
    </row>
    <row r="940" spans="1:9" x14ac:dyDescent="0.25">
      <c r="A940" s="5">
        <v>41849.731516203705</v>
      </c>
      <c r="B940" s="28">
        <v>429</v>
      </c>
      <c r="C940" s="28" t="str">
        <f t="shared" si="56"/>
        <v>Mardi</v>
      </c>
      <c r="D940" s="28" t="str">
        <f t="shared" si="57"/>
        <v>29/07</v>
      </c>
      <c r="E940" s="29">
        <f t="shared" si="58"/>
        <v>0.73151620370481396</v>
      </c>
      <c r="F940" s="30">
        <f t="shared" si="59"/>
        <v>4.9652777777777777E-3</v>
      </c>
      <c r="G940" s="31">
        <f>IF(OR(FLOOR(HOUR(E940)*60+MINUTE(E940),INFOS!$B$2)/60&lt;INFOS!$B$5,AND(INFOS!$C$5&gt;0,FLOOR(HOUR(E940)*60+MINUTE(E940),INFOS!$B$2)/60&gt;=INFOS!$C$5)),"",TIME(,FLOOR(HOUR(E940)*60+MINUTE(E940),INFOS!$B$2),))</f>
        <v>0.66666666666666663</v>
      </c>
      <c r="H940" s="31" t="str">
        <f>IF(ISNA(MATCH(INT(A940),Calcul!$I$3:$I$15,0)),INDEX(INFOS!$B$7:$B$14,WEEKDAY(A940,2)),INFOS!$B$14)</f>
        <v>Jours Ouvrés</v>
      </c>
      <c r="I940" s="28" t="str">
        <f>IF(ROW(A939)&lt;=COUNTA(Sens1!A:A)-6,INFOS!$H$2&amp;" vers "&amp;INFOS!$I$2,INFOS!$H$3&amp;" vers "&amp;INFOS!$I$3)</f>
        <v>Rue G. Eiffel vers A10</v>
      </c>
    </row>
    <row r="941" spans="1:9" x14ac:dyDescent="0.25">
      <c r="A941" s="5">
        <v>41849.735081018516</v>
      </c>
      <c r="B941" s="28">
        <v>424</v>
      </c>
      <c r="C941" s="28" t="str">
        <f t="shared" si="56"/>
        <v>Mardi</v>
      </c>
      <c r="D941" s="28" t="str">
        <f t="shared" si="57"/>
        <v>29/07</v>
      </c>
      <c r="E941" s="29">
        <f t="shared" si="58"/>
        <v>0.73508101851621177</v>
      </c>
      <c r="F941" s="30">
        <f t="shared" si="59"/>
        <v>4.9074074074074072E-3</v>
      </c>
      <c r="G941" s="31">
        <f>IF(OR(FLOOR(HOUR(E941)*60+MINUTE(E941),INFOS!$B$2)/60&lt;INFOS!$B$5,AND(INFOS!$C$5&gt;0,FLOOR(HOUR(E941)*60+MINUTE(E941),INFOS!$B$2)/60&gt;=INFOS!$C$5)),"",TIME(,FLOOR(HOUR(E941)*60+MINUTE(E941),INFOS!$B$2),))</f>
        <v>0.66666666666666663</v>
      </c>
      <c r="H941" s="31" t="str">
        <f>IF(ISNA(MATCH(INT(A941),Calcul!$I$3:$I$15,0)),INDEX(INFOS!$B$7:$B$14,WEEKDAY(A941,2)),INFOS!$B$14)</f>
        <v>Jours Ouvrés</v>
      </c>
      <c r="I941" s="28" t="str">
        <f>IF(ROW(A940)&lt;=COUNTA(Sens1!A:A)-6,INFOS!$H$2&amp;" vers "&amp;INFOS!$I$2,INFOS!$H$3&amp;" vers "&amp;INFOS!$I$3)</f>
        <v>Rue G. Eiffel vers A10</v>
      </c>
    </row>
    <row r="942" spans="1:9" x14ac:dyDescent="0.25">
      <c r="A942" s="5">
        <v>41849.738587962966</v>
      </c>
      <c r="B942" s="28">
        <v>433</v>
      </c>
      <c r="C942" s="28" t="str">
        <f t="shared" si="56"/>
        <v>Mardi</v>
      </c>
      <c r="D942" s="28" t="str">
        <f t="shared" si="57"/>
        <v>29/07</v>
      </c>
      <c r="E942" s="29">
        <f t="shared" si="58"/>
        <v>0.73858796296553919</v>
      </c>
      <c r="F942" s="30">
        <f t="shared" si="59"/>
        <v>5.0115740740740737E-3</v>
      </c>
      <c r="G942" s="31">
        <f>IF(OR(FLOOR(HOUR(E942)*60+MINUTE(E942),INFOS!$B$2)/60&lt;INFOS!$B$5,AND(INFOS!$C$5&gt;0,FLOOR(HOUR(E942)*60+MINUTE(E942),INFOS!$B$2)/60&gt;=INFOS!$C$5)),"",TIME(,FLOOR(HOUR(E942)*60+MINUTE(E942),INFOS!$B$2),))</f>
        <v>0.66666666666666663</v>
      </c>
      <c r="H942" s="31" t="str">
        <f>IF(ISNA(MATCH(INT(A942),Calcul!$I$3:$I$15,0)),INDEX(INFOS!$B$7:$B$14,WEEKDAY(A942,2)),INFOS!$B$14)</f>
        <v>Jours Ouvrés</v>
      </c>
      <c r="I942" s="28" t="str">
        <f>IF(ROW(A941)&lt;=COUNTA(Sens1!A:A)-6,INFOS!$H$2&amp;" vers "&amp;INFOS!$I$2,INFOS!$H$3&amp;" vers "&amp;INFOS!$I$3)</f>
        <v>Rue G. Eiffel vers A10</v>
      </c>
    </row>
    <row r="943" spans="1:9" x14ac:dyDescent="0.25">
      <c r="A943" s="5">
        <v>41849.742106481484</v>
      </c>
      <c r="B943" s="28">
        <v>447</v>
      </c>
      <c r="C943" s="28" t="str">
        <f t="shared" si="56"/>
        <v>Mardi</v>
      </c>
      <c r="D943" s="28" t="str">
        <f t="shared" si="57"/>
        <v>29/07</v>
      </c>
      <c r="E943" s="29">
        <f t="shared" si="58"/>
        <v>0.74210648148437031</v>
      </c>
      <c r="F943" s="30">
        <f t="shared" si="59"/>
        <v>5.1736111111111115E-3</v>
      </c>
      <c r="G943" s="31">
        <f>IF(OR(FLOOR(HOUR(E943)*60+MINUTE(E943),INFOS!$B$2)/60&lt;INFOS!$B$5,AND(INFOS!$C$5&gt;0,FLOOR(HOUR(E943)*60+MINUTE(E943),INFOS!$B$2)/60&gt;=INFOS!$C$5)),"",TIME(,FLOOR(HOUR(E943)*60+MINUTE(E943),INFOS!$B$2),))</f>
        <v>0.66666666666666663</v>
      </c>
      <c r="H943" s="31" t="str">
        <f>IF(ISNA(MATCH(INT(A943),Calcul!$I$3:$I$15,0)),INDEX(INFOS!$B$7:$B$14,WEEKDAY(A943,2)),INFOS!$B$14)</f>
        <v>Jours Ouvrés</v>
      </c>
      <c r="I943" s="28" t="str">
        <f>IF(ROW(A942)&lt;=COUNTA(Sens1!A:A)-6,INFOS!$H$2&amp;" vers "&amp;INFOS!$I$2,INFOS!$H$3&amp;" vers "&amp;INFOS!$I$3)</f>
        <v>Rue G. Eiffel vers A10</v>
      </c>
    </row>
    <row r="944" spans="1:9" x14ac:dyDescent="0.25">
      <c r="A944" s="5">
        <v>41849.745648148149</v>
      </c>
      <c r="B944" s="28">
        <v>453</v>
      </c>
      <c r="C944" s="28" t="str">
        <f t="shared" si="56"/>
        <v>Mardi</v>
      </c>
      <c r="D944" s="28" t="str">
        <f t="shared" si="57"/>
        <v>29/07</v>
      </c>
      <c r="E944" s="29">
        <f t="shared" si="58"/>
        <v>0.74564814814948477</v>
      </c>
      <c r="F944" s="30">
        <f t="shared" si="59"/>
        <v>5.2430555555555555E-3</v>
      </c>
      <c r="G944" s="31">
        <f>IF(OR(FLOOR(HOUR(E944)*60+MINUTE(E944),INFOS!$B$2)/60&lt;INFOS!$B$5,AND(INFOS!$C$5&gt;0,FLOOR(HOUR(E944)*60+MINUTE(E944),INFOS!$B$2)/60&gt;=INFOS!$C$5)),"",TIME(,FLOOR(HOUR(E944)*60+MINUTE(E944),INFOS!$B$2),))</f>
        <v>0.66666666666666663</v>
      </c>
      <c r="H944" s="31" t="str">
        <f>IF(ISNA(MATCH(INT(A944),Calcul!$I$3:$I$15,0)),INDEX(INFOS!$B$7:$B$14,WEEKDAY(A944,2)),INFOS!$B$14)</f>
        <v>Jours Ouvrés</v>
      </c>
      <c r="I944" s="28" t="str">
        <f>IF(ROW(A943)&lt;=COUNTA(Sens1!A:A)-6,INFOS!$H$2&amp;" vers "&amp;INFOS!$I$2,INFOS!$H$3&amp;" vers "&amp;INFOS!$I$3)</f>
        <v>Rue G. Eiffel vers A10</v>
      </c>
    </row>
    <row r="945" spans="1:9" x14ac:dyDescent="0.25">
      <c r="A945" s="5">
        <v>41849.74927083333</v>
      </c>
      <c r="B945" s="28">
        <v>423</v>
      </c>
      <c r="C945" s="28" t="str">
        <f t="shared" si="56"/>
        <v>Mardi</v>
      </c>
      <c r="D945" s="28" t="str">
        <f t="shared" si="57"/>
        <v>29/07</v>
      </c>
      <c r="E945" s="29">
        <f t="shared" si="58"/>
        <v>0.74927083333022892</v>
      </c>
      <c r="F945" s="30">
        <f t="shared" si="59"/>
        <v>4.8958333333333328E-3</v>
      </c>
      <c r="G945" s="31">
        <f>IF(OR(FLOOR(HOUR(E945)*60+MINUTE(E945),INFOS!$B$2)/60&lt;INFOS!$B$5,AND(INFOS!$C$5&gt;0,FLOOR(HOUR(E945)*60+MINUTE(E945),INFOS!$B$2)/60&gt;=INFOS!$C$5)),"",TIME(,FLOOR(HOUR(E945)*60+MINUTE(E945),INFOS!$B$2),))</f>
        <v>0.66666666666666663</v>
      </c>
      <c r="H945" s="31" t="str">
        <f>IF(ISNA(MATCH(INT(A945),Calcul!$I$3:$I$15,0)),INDEX(INFOS!$B$7:$B$14,WEEKDAY(A945,2)),INFOS!$B$14)</f>
        <v>Jours Ouvrés</v>
      </c>
      <c r="I945" s="28" t="str">
        <f>IF(ROW(A944)&lt;=COUNTA(Sens1!A:A)-6,INFOS!$H$2&amp;" vers "&amp;INFOS!$I$2,INFOS!$H$3&amp;" vers "&amp;INFOS!$I$3)</f>
        <v>Rue G. Eiffel vers A10</v>
      </c>
    </row>
    <row r="946" spans="1:9" x14ac:dyDescent="0.25">
      <c r="A946" s="5">
        <v>41849.752766203703</v>
      </c>
      <c r="B946" s="28">
        <v>369</v>
      </c>
      <c r="C946" s="28" t="str">
        <f t="shared" si="56"/>
        <v>Mardi</v>
      </c>
      <c r="D946" s="28" t="str">
        <f t="shared" si="57"/>
        <v>29/07</v>
      </c>
      <c r="E946" s="29">
        <f t="shared" si="58"/>
        <v>0.75276620370277669</v>
      </c>
      <c r="F946" s="30">
        <f t="shared" si="59"/>
        <v>4.2708333333333339E-3</v>
      </c>
      <c r="G946" s="31">
        <f>IF(OR(FLOOR(HOUR(E946)*60+MINUTE(E946),INFOS!$B$2)/60&lt;INFOS!$B$5,AND(INFOS!$C$5&gt;0,FLOOR(HOUR(E946)*60+MINUTE(E946),INFOS!$B$2)/60&gt;=INFOS!$C$5)),"",TIME(,FLOOR(HOUR(E946)*60+MINUTE(E946),INFOS!$B$2),))</f>
        <v>0.75</v>
      </c>
      <c r="H946" s="31" t="str">
        <f>IF(ISNA(MATCH(INT(A946),Calcul!$I$3:$I$15,0)),INDEX(INFOS!$B$7:$B$14,WEEKDAY(A946,2)),INFOS!$B$14)</f>
        <v>Jours Ouvrés</v>
      </c>
      <c r="I946" s="28" t="str">
        <f>IF(ROW(A945)&lt;=COUNTA(Sens1!A:A)-6,INFOS!$H$2&amp;" vers "&amp;INFOS!$I$2,INFOS!$H$3&amp;" vers "&amp;INFOS!$I$3)</f>
        <v>Rue G. Eiffel vers A10</v>
      </c>
    </row>
    <row r="947" spans="1:9" x14ac:dyDescent="0.25">
      <c r="A947" s="5">
        <v>41849.756365740737</v>
      </c>
      <c r="B947" s="28">
        <v>434</v>
      </c>
      <c r="C947" s="28" t="str">
        <f t="shared" si="56"/>
        <v>Mardi</v>
      </c>
      <c r="D947" s="28" t="str">
        <f t="shared" si="57"/>
        <v>29/07</v>
      </c>
      <c r="E947" s="29">
        <f t="shared" si="58"/>
        <v>0.7563657407372375</v>
      </c>
      <c r="F947" s="30">
        <f t="shared" si="59"/>
        <v>5.0231481481481481E-3</v>
      </c>
      <c r="G947" s="31">
        <f>IF(OR(FLOOR(HOUR(E947)*60+MINUTE(E947),INFOS!$B$2)/60&lt;INFOS!$B$5,AND(INFOS!$C$5&gt;0,FLOOR(HOUR(E947)*60+MINUTE(E947),INFOS!$B$2)/60&gt;=INFOS!$C$5)),"",TIME(,FLOOR(HOUR(E947)*60+MINUTE(E947),INFOS!$B$2),))</f>
        <v>0.75</v>
      </c>
      <c r="H947" s="31" t="str">
        <f>IF(ISNA(MATCH(INT(A947),Calcul!$I$3:$I$15,0)),INDEX(INFOS!$B$7:$B$14,WEEKDAY(A947,2)),INFOS!$B$14)</f>
        <v>Jours Ouvrés</v>
      </c>
      <c r="I947" s="28" t="str">
        <f>IF(ROW(A946)&lt;=COUNTA(Sens1!A:A)-6,INFOS!$H$2&amp;" vers "&amp;INFOS!$I$2,INFOS!$H$3&amp;" vers "&amp;INFOS!$I$3)</f>
        <v>Rue G. Eiffel vers A10</v>
      </c>
    </row>
    <row r="948" spans="1:9" x14ac:dyDescent="0.25">
      <c r="A948" s="5">
        <v>41849.759965277779</v>
      </c>
      <c r="B948" s="28">
        <v>433</v>
      </c>
      <c r="C948" s="28" t="str">
        <f t="shared" si="56"/>
        <v>Mardi</v>
      </c>
      <c r="D948" s="28" t="str">
        <f t="shared" si="57"/>
        <v>29/07</v>
      </c>
      <c r="E948" s="29">
        <f t="shared" si="58"/>
        <v>0.75996527777897427</v>
      </c>
      <c r="F948" s="30">
        <f t="shared" si="59"/>
        <v>5.0115740740740737E-3</v>
      </c>
      <c r="G948" s="31">
        <f>IF(OR(FLOOR(HOUR(E948)*60+MINUTE(E948),INFOS!$B$2)/60&lt;INFOS!$B$5,AND(INFOS!$C$5&gt;0,FLOOR(HOUR(E948)*60+MINUTE(E948),INFOS!$B$2)/60&gt;=INFOS!$C$5)),"",TIME(,FLOOR(HOUR(E948)*60+MINUTE(E948),INFOS!$B$2),))</f>
        <v>0.75</v>
      </c>
      <c r="H948" s="31" t="str">
        <f>IF(ISNA(MATCH(INT(A948),Calcul!$I$3:$I$15,0)),INDEX(INFOS!$B$7:$B$14,WEEKDAY(A948,2)),INFOS!$B$14)</f>
        <v>Jours Ouvrés</v>
      </c>
      <c r="I948" s="28" t="str">
        <f>IF(ROW(A947)&lt;=COUNTA(Sens1!A:A)-6,INFOS!$H$2&amp;" vers "&amp;INFOS!$I$2,INFOS!$H$3&amp;" vers "&amp;INFOS!$I$3)</f>
        <v>Rue G. Eiffel vers A10</v>
      </c>
    </row>
    <row r="949" spans="1:9" x14ac:dyDescent="0.25">
      <c r="A949" s="5">
        <v>41849.763449074075</v>
      </c>
      <c r="B949" s="28">
        <v>409</v>
      </c>
      <c r="C949" s="28" t="str">
        <f t="shared" si="56"/>
        <v>Mardi</v>
      </c>
      <c r="D949" s="28" t="str">
        <f t="shared" si="57"/>
        <v>29/07</v>
      </c>
      <c r="E949" s="29">
        <f t="shared" si="58"/>
        <v>0.76344907407474238</v>
      </c>
      <c r="F949" s="30">
        <f t="shared" si="59"/>
        <v>4.7337962962962958E-3</v>
      </c>
      <c r="G949" s="31">
        <f>IF(OR(FLOOR(HOUR(E949)*60+MINUTE(E949),INFOS!$B$2)/60&lt;INFOS!$B$5,AND(INFOS!$C$5&gt;0,FLOOR(HOUR(E949)*60+MINUTE(E949),INFOS!$B$2)/60&gt;=INFOS!$C$5)),"",TIME(,FLOOR(HOUR(E949)*60+MINUTE(E949),INFOS!$B$2),))</f>
        <v>0.75</v>
      </c>
      <c r="H949" s="31" t="str">
        <f>IF(ISNA(MATCH(INT(A949),Calcul!$I$3:$I$15,0)),INDEX(INFOS!$B$7:$B$14,WEEKDAY(A949,2)),INFOS!$B$14)</f>
        <v>Jours Ouvrés</v>
      </c>
      <c r="I949" s="28" t="str">
        <f>IF(ROW(A948)&lt;=COUNTA(Sens1!A:A)-6,INFOS!$H$2&amp;" vers "&amp;INFOS!$I$2,INFOS!$H$3&amp;" vers "&amp;INFOS!$I$3)</f>
        <v>Rue G. Eiffel vers A10</v>
      </c>
    </row>
    <row r="950" spans="1:9" x14ac:dyDescent="0.25">
      <c r="A950" s="5">
        <v>41849.76699074074</v>
      </c>
      <c r="B950" s="28">
        <v>453</v>
      </c>
      <c r="C950" s="28" t="str">
        <f t="shared" si="56"/>
        <v>Mardi</v>
      </c>
      <c r="D950" s="28" t="str">
        <f t="shared" si="57"/>
        <v>29/07</v>
      </c>
      <c r="E950" s="29">
        <f t="shared" si="58"/>
        <v>0.76699074073985685</v>
      </c>
      <c r="F950" s="30">
        <f t="shared" si="59"/>
        <v>5.2430555555555555E-3</v>
      </c>
      <c r="G950" s="31">
        <f>IF(OR(FLOOR(HOUR(E950)*60+MINUTE(E950),INFOS!$B$2)/60&lt;INFOS!$B$5,AND(INFOS!$C$5&gt;0,FLOOR(HOUR(E950)*60+MINUTE(E950),INFOS!$B$2)/60&gt;=INFOS!$C$5)),"",TIME(,FLOOR(HOUR(E950)*60+MINUTE(E950),INFOS!$B$2),))</f>
        <v>0.75</v>
      </c>
      <c r="H950" s="31" t="str">
        <f>IF(ISNA(MATCH(INT(A950),Calcul!$I$3:$I$15,0)),INDEX(INFOS!$B$7:$B$14,WEEKDAY(A950,2)),INFOS!$B$14)</f>
        <v>Jours Ouvrés</v>
      </c>
      <c r="I950" s="28" t="str">
        <f>IF(ROW(A949)&lt;=COUNTA(Sens1!A:A)-6,INFOS!$H$2&amp;" vers "&amp;INFOS!$I$2,INFOS!$H$3&amp;" vers "&amp;INFOS!$I$3)</f>
        <v>Rue G. Eiffel vers A10</v>
      </c>
    </row>
    <row r="951" spans="1:9" x14ac:dyDescent="0.25">
      <c r="A951" s="5">
        <v>41849.770590277774</v>
      </c>
      <c r="B951" s="28">
        <v>464</v>
      </c>
      <c r="C951" s="28" t="str">
        <f t="shared" si="56"/>
        <v>Mardi</v>
      </c>
      <c r="D951" s="28" t="str">
        <f t="shared" si="57"/>
        <v>29/07</v>
      </c>
      <c r="E951" s="29">
        <f t="shared" si="58"/>
        <v>0.77059027777431766</v>
      </c>
      <c r="F951" s="30">
        <f t="shared" si="59"/>
        <v>5.37037037037037E-3</v>
      </c>
      <c r="G951" s="31">
        <f>IF(OR(FLOOR(HOUR(E951)*60+MINUTE(E951),INFOS!$B$2)/60&lt;INFOS!$B$5,AND(INFOS!$C$5&gt;0,FLOOR(HOUR(E951)*60+MINUTE(E951),INFOS!$B$2)/60&gt;=INFOS!$C$5)),"",TIME(,FLOOR(HOUR(E951)*60+MINUTE(E951),INFOS!$B$2),))</f>
        <v>0.75</v>
      </c>
      <c r="H951" s="31" t="str">
        <f>IF(ISNA(MATCH(INT(A951),Calcul!$I$3:$I$15,0)),INDEX(INFOS!$B$7:$B$14,WEEKDAY(A951,2)),INFOS!$B$14)</f>
        <v>Jours Ouvrés</v>
      </c>
      <c r="I951" s="28" t="str">
        <f>IF(ROW(A950)&lt;=COUNTA(Sens1!A:A)-6,INFOS!$H$2&amp;" vers "&amp;INFOS!$I$2,INFOS!$H$3&amp;" vers "&amp;INFOS!$I$3)</f>
        <v>Rue G. Eiffel vers A10</v>
      </c>
    </row>
    <row r="952" spans="1:9" x14ac:dyDescent="0.25">
      <c r="A952" s="5">
        <v>41849.774074074077</v>
      </c>
      <c r="B952" s="28">
        <v>383</v>
      </c>
      <c r="C952" s="28" t="str">
        <f t="shared" si="56"/>
        <v>Mardi</v>
      </c>
      <c r="D952" s="28" t="str">
        <f t="shared" si="57"/>
        <v>29/07</v>
      </c>
      <c r="E952" s="29">
        <f t="shared" si="58"/>
        <v>0.77407407407736173</v>
      </c>
      <c r="F952" s="30">
        <f t="shared" si="59"/>
        <v>4.4328703703703709E-3</v>
      </c>
      <c r="G952" s="31">
        <f>IF(OR(FLOOR(HOUR(E952)*60+MINUTE(E952),INFOS!$B$2)/60&lt;INFOS!$B$5,AND(INFOS!$C$5&gt;0,FLOOR(HOUR(E952)*60+MINUTE(E952),INFOS!$B$2)/60&gt;=INFOS!$C$5)),"",TIME(,FLOOR(HOUR(E952)*60+MINUTE(E952),INFOS!$B$2),))</f>
        <v>0.75</v>
      </c>
      <c r="H952" s="31" t="str">
        <f>IF(ISNA(MATCH(INT(A952),Calcul!$I$3:$I$15,0)),INDEX(INFOS!$B$7:$B$14,WEEKDAY(A952,2)),INFOS!$B$14)</f>
        <v>Jours Ouvrés</v>
      </c>
      <c r="I952" s="28" t="str">
        <f>IF(ROW(A951)&lt;=COUNTA(Sens1!A:A)-6,INFOS!$H$2&amp;" vers "&amp;INFOS!$I$2,INFOS!$H$3&amp;" vers "&amp;INFOS!$I$3)</f>
        <v>Rue G. Eiffel vers A10</v>
      </c>
    </row>
    <row r="953" spans="1:9" x14ac:dyDescent="0.25">
      <c r="A953" s="5">
        <v>41849.777777777781</v>
      </c>
      <c r="B953" s="28">
        <v>414</v>
      </c>
      <c r="C953" s="28" t="str">
        <f t="shared" si="56"/>
        <v>Mardi</v>
      </c>
      <c r="D953" s="28" t="str">
        <f t="shared" si="57"/>
        <v>29/07</v>
      </c>
      <c r="E953" s="29">
        <f t="shared" si="58"/>
        <v>0.77777777778101154</v>
      </c>
      <c r="F953" s="30">
        <f t="shared" si="59"/>
        <v>4.7916666666666672E-3</v>
      </c>
      <c r="G953" s="31">
        <f>IF(OR(FLOOR(HOUR(E953)*60+MINUTE(E953),INFOS!$B$2)/60&lt;INFOS!$B$5,AND(INFOS!$C$5&gt;0,FLOOR(HOUR(E953)*60+MINUTE(E953),INFOS!$B$2)/60&gt;=INFOS!$C$5)),"",TIME(,FLOOR(HOUR(E953)*60+MINUTE(E953),INFOS!$B$2),))</f>
        <v>0.75</v>
      </c>
      <c r="H953" s="31" t="str">
        <f>IF(ISNA(MATCH(INT(A953),Calcul!$I$3:$I$15,0)),INDEX(INFOS!$B$7:$B$14,WEEKDAY(A953,2)),INFOS!$B$14)</f>
        <v>Jours Ouvrés</v>
      </c>
      <c r="I953" s="28" t="str">
        <f>IF(ROW(A952)&lt;=COUNTA(Sens1!A:A)-6,INFOS!$H$2&amp;" vers "&amp;INFOS!$I$2,INFOS!$H$3&amp;" vers "&amp;INFOS!$I$3)</f>
        <v>Rue G. Eiffel vers A10</v>
      </c>
    </row>
    <row r="954" spans="1:9" x14ac:dyDescent="0.25">
      <c r="A954" s="5">
        <v>41849.781400462962</v>
      </c>
      <c r="B954" s="28">
        <v>459</v>
      </c>
      <c r="C954" s="28" t="str">
        <f t="shared" si="56"/>
        <v>Mardi</v>
      </c>
      <c r="D954" s="28" t="str">
        <f t="shared" si="57"/>
        <v>29/07</v>
      </c>
      <c r="E954" s="29">
        <f t="shared" si="58"/>
        <v>0.78140046296175569</v>
      </c>
      <c r="F954" s="30">
        <f t="shared" si="59"/>
        <v>5.3125000000000004E-3</v>
      </c>
      <c r="G954" s="31">
        <f>IF(OR(FLOOR(HOUR(E954)*60+MINUTE(E954),INFOS!$B$2)/60&lt;INFOS!$B$5,AND(INFOS!$C$5&gt;0,FLOOR(HOUR(E954)*60+MINUTE(E954),INFOS!$B$2)/60&gt;=INFOS!$C$5)),"",TIME(,FLOOR(HOUR(E954)*60+MINUTE(E954),INFOS!$B$2),))</f>
        <v>0.75</v>
      </c>
      <c r="H954" s="31" t="str">
        <f>IF(ISNA(MATCH(INT(A954),Calcul!$I$3:$I$15,0)),INDEX(INFOS!$B$7:$B$14,WEEKDAY(A954,2)),INFOS!$B$14)</f>
        <v>Jours Ouvrés</v>
      </c>
      <c r="I954" s="28" t="str">
        <f>IF(ROW(A953)&lt;=COUNTA(Sens1!A:A)-6,INFOS!$H$2&amp;" vers "&amp;INFOS!$I$2,INFOS!$H$3&amp;" vers "&amp;INFOS!$I$3)</f>
        <v>Rue G. Eiffel vers A10</v>
      </c>
    </row>
    <row r="955" spans="1:9" x14ac:dyDescent="0.25">
      <c r="A955" s="5">
        <v>41849.784942129627</v>
      </c>
      <c r="B955" s="28">
        <v>495</v>
      </c>
      <c r="C955" s="28" t="str">
        <f t="shared" si="56"/>
        <v>Mardi</v>
      </c>
      <c r="D955" s="28" t="str">
        <f t="shared" si="57"/>
        <v>29/07</v>
      </c>
      <c r="E955" s="29">
        <f t="shared" si="58"/>
        <v>0.78494212962687016</v>
      </c>
      <c r="F955" s="30">
        <f t="shared" si="59"/>
        <v>5.7291666666666671E-3</v>
      </c>
      <c r="G955" s="31">
        <f>IF(OR(FLOOR(HOUR(E955)*60+MINUTE(E955),INFOS!$B$2)/60&lt;INFOS!$B$5,AND(INFOS!$C$5&gt;0,FLOOR(HOUR(E955)*60+MINUTE(E955),INFOS!$B$2)/60&gt;=INFOS!$C$5)),"",TIME(,FLOOR(HOUR(E955)*60+MINUTE(E955),INFOS!$B$2),))</f>
        <v>0.75</v>
      </c>
      <c r="H955" s="31" t="str">
        <f>IF(ISNA(MATCH(INT(A955),Calcul!$I$3:$I$15,0)),INDEX(INFOS!$B$7:$B$14,WEEKDAY(A955,2)),INFOS!$B$14)</f>
        <v>Jours Ouvrés</v>
      </c>
      <c r="I955" s="28" t="str">
        <f>IF(ROW(A954)&lt;=COUNTA(Sens1!A:A)-6,INFOS!$H$2&amp;" vers "&amp;INFOS!$I$2,INFOS!$H$3&amp;" vers "&amp;INFOS!$I$3)</f>
        <v>Rue G. Eiffel vers A10</v>
      </c>
    </row>
    <row r="956" spans="1:9" x14ac:dyDescent="0.25">
      <c r="A956" s="5">
        <v>41849.788599537038</v>
      </c>
      <c r="B956" s="28">
        <v>458</v>
      </c>
      <c r="C956" s="28" t="str">
        <f t="shared" si="56"/>
        <v>Mardi</v>
      </c>
      <c r="D956" s="28" t="str">
        <f t="shared" si="57"/>
        <v>29/07</v>
      </c>
      <c r="E956" s="29">
        <f t="shared" si="58"/>
        <v>0.78859953703795327</v>
      </c>
      <c r="F956" s="30">
        <f t="shared" si="59"/>
        <v>5.3009259259259268E-3</v>
      </c>
      <c r="G956" s="31">
        <f>IF(OR(FLOOR(HOUR(E956)*60+MINUTE(E956),INFOS!$B$2)/60&lt;INFOS!$B$5,AND(INFOS!$C$5&gt;0,FLOOR(HOUR(E956)*60+MINUTE(E956),INFOS!$B$2)/60&gt;=INFOS!$C$5)),"",TIME(,FLOOR(HOUR(E956)*60+MINUTE(E956),INFOS!$B$2),))</f>
        <v>0.75</v>
      </c>
      <c r="H956" s="31" t="str">
        <f>IF(ISNA(MATCH(INT(A956),Calcul!$I$3:$I$15,0)),INDEX(INFOS!$B$7:$B$14,WEEKDAY(A956,2)),INFOS!$B$14)</f>
        <v>Jours Ouvrés</v>
      </c>
      <c r="I956" s="28" t="str">
        <f>IF(ROW(A955)&lt;=COUNTA(Sens1!A:A)-6,INFOS!$H$2&amp;" vers "&amp;INFOS!$I$2,INFOS!$H$3&amp;" vers "&amp;INFOS!$I$3)</f>
        <v>Rue G. Eiffel vers A10</v>
      </c>
    </row>
    <row r="957" spans="1:9" x14ac:dyDescent="0.25">
      <c r="A957" s="5">
        <v>41849.792187500003</v>
      </c>
      <c r="B957" s="28">
        <v>539</v>
      </c>
      <c r="C957" s="28" t="str">
        <f t="shared" si="56"/>
        <v>Mardi</v>
      </c>
      <c r="D957" s="28" t="str">
        <f t="shared" si="57"/>
        <v>29/07</v>
      </c>
      <c r="E957" s="29">
        <f t="shared" si="58"/>
        <v>0.79218750000291038</v>
      </c>
      <c r="F957" s="30">
        <f t="shared" si="59"/>
        <v>6.238425925925925E-3</v>
      </c>
      <c r="G957" s="31">
        <f>IF(OR(FLOOR(HOUR(E957)*60+MINUTE(E957),INFOS!$B$2)/60&lt;INFOS!$B$5,AND(INFOS!$C$5&gt;0,FLOOR(HOUR(E957)*60+MINUTE(E957),INFOS!$B$2)/60&gt;=INFOS!$C$5)),"",TIME(,FLOOR(HOUR(E957)*60+MINUTE(E957),INFOS!$B$2),))</f>
        <v>0.75</v>
      </c>
      <c r="H957" s="31" t="str">
        <f>IF(ISNA(MATCH(INT(A957),Calcul!$I$3:$I$15,0)),INDEX(INFOS!$B$7:$B$14,WEEKDAY(A957,2)),INFOS!$B$14)</f>
        <v>Jours Ouvrés</v>
      </c>
      <c r="I957" s="28" t="str">
        <f>IF(ROW(A956)&lt;=COUNTA(Sens1!A:A)-6,INFOS!$H$2&amp;" vers "&amp;INFOS!$I$2,INFOS!$H$3&amp;" vers "&amp;INFOS!$I$3)</f>
        <v>Rue G. Eiffel vers A10</v>
      </c>
    </row>
    <row r="958" spans="1:9" x14ac:dyDescent="0.25">
      <c r="A958" s="5">
        <v>41849.795729166668</v>
      </c>
      <c r="B958" s="28">
        <v>506</v>
      </c>
      <c r="C958" s="28" t="str">
        <f t="shared" si="56"/>
        <v>Mardi</v>
      </c>
      <c r="D958" s="28" t="str">
        <f t="shared" si="57"/>
        <v>29/07</v>
      </c>
      <c r="E958" s="29">
        <f t="shared" si="58"/>
        <v>0.79572916666802485</v>
      </c>
      <c r="F958" s="30">
        <f t="shared" si="59"/>
        <v>5.8564814814814825E-3</v>
      </c>
      <c r="G958" s="31">
        <f>IF(OR(FLOOR(HOUR(E958)*60+MINUTE(E958),INFOS!$B$2)/60&lt;INFOS!$B$5,AND(INFOS!$C$5&gt;0,FLOOR(HOUR(E958)*60+MINUTE(E958),INFOS!$B$2)/60&gt;=INFOS!$C$5)),"",TIME(,FLOOR(HOUR(E958)*60+MINUTE(E958),INFOS!$B$2),))</f>
        <v>0.75</v>
      </c>
      <c r="H958" s="31" t="str">
        <f>IF(ISNA(MATCH(INT(A958),Calcul!$I$3:$I$15,0)),INDEX(INFOS!$B$7:$B$14,WEEKDAY(A958,2)),INFOS!$B$14)</f>
        <v>Jours Ouvrés</v>
      </c>
      <c r="I958" s="28" t="str">
        <f>IF(ROW(A957)&lt;=COUNTA(Sens1!A:A)-6,INFOS!$H$2&amp;" vers "&amp;INFOS!$I$2,INFOS!$H$3&amp;" vers "&amp;INFOS!$I$3)</f>
        <v>Rue G. Eiffel vers A10</v>
      </c>
    </row>
    <row r="959" spans="1:9" x14ac:dyDescent="0.25">
      <c r="A959" s="5">
        <v>41849.799479166664</v>
      </c>
      <c r="B959" s="28">
        <v>530</v>
      </c>
      <c r="C959" s="28" t="str">
        <f t="shared" si="56"/>
        <v>Mardi</v>
      </c>
      <c r="D959" s="28" t="str">
        <f t="shared" si="57"/>
        <v>29/07</v>
      </c>
      <c r="E959" s="29">
        <f t="shared" si="58"/>
        <v>0.79947916666424135</v>
      </c>
      <c r="F959" s="30">
        <f t="shared" si="59"/>
        <v>6.1342592592592594E-3</v>
      </c>
      <c r="G959" s="31">
        <f>IF(OR(FLOOR(HOUR(E959)*60+MINUTE(E959),INFOS!$B$2)/60&lt;INFOS!$B$5,AND(INFOS!$C$5&gt;0,FLOOR(HOUR(E959)*60+MINUTE(E959),INFOS!$B$2)/60&gt;=INFOS!$C$5)),"",TIME(,FLOOR(HOUR(E959)*60+MINUTE(E959),INFOS!$B$2),))</f>
        <v>0.75</v>
      </c>
      <c r="H959" s="31" t="str">
        <f>IF(ISNA(MATCH(INT(A959),Calcul!$I$3:$I$15,0)),INDEX(INFOS!$B$7:$B$14,WEEKDAY(A959,2)),INFOS!$B$14)</f>
        <v>Jours Ouvrés</v>
      </c>
      <c r="I959" s="28" t="str">
        <f>IF(ROW(A958)&lt;=COUNTA(Sens1!A:A)-6,INFOS!$H$2&amp;" vers "&amp;INFOS!$I$2,INFOS!$H$3&amp;" vers "&amp;INFOS!$I$3)</f>
        <v>Rue G. Eiffel vers A10</v>
      </c>
    </row>
    <row r="960" spans="1:9" x14ac:dyDescent="0.25">
      <c r="A960" s="5">
        <v>41849.802951388891</v>
      </c>
      <c r="B960" s="28">
        <v>529</v>
      </c>
      <c r="C960" s="28" t="str">
        <f t="shared" si="56"/>
        <v>Mardi</v>
      </c>
      <c r="D960" s="28" t="str">
        <f t="shared" si="57"/>
        <v>29/07</v>
      </c>
      <c r="E960" s="29">
        <f t="shared" si="58"/>
        <v>0.80295138889050577</v>
      </c>
      <c r="F960" s="30">
        <f t="shared" si="59"/>
        <v>6.122685185185185E-3</v>
      </c>
      <c r="G960" s="31">
        <f>IF(OR(FLOOR(HOUR(E960)*60+MINUTE(E960),INFOS!$B$2)/60&lt;INFOS!$B$5,AND(INFOS!$C$5&gt;0,FLOOR(HOUR(E960)*60+MINUTE(E960),INFOS!$B$2)/60&gt;=INFOS!$C$5)),"",TIME(,FLOOR(HOUR(E960)*60+MINUTE(E960),INFOS!$B$2),))</f>
        <v>0.75</v>
      </c>
      <c r="H960" s="31" t="str">
        <f>IF(ISNA(MATCH(INT(A960),Calcul!$I$3:$I$15,0)),INDEX(INFOS!$B$7:$B$14,WEEKDAY(A960,2)),INFOS!$B$14)</f>
        <v>Jours Ouvrés</v>
      </c>
      <c r="I960" s="28" t="str">
        <f>IF(ROW(A959)&lt;=COUNTA(Sens1!A:A)-6,INFOS!$H$2&amp;" vers "&amp;INFOS!$I$2,INFOS!$H$3&amp;" vers "&amp;INFOS!$I$3)</f>
        <v>Rue G. Eiffel vers A10</v>
      </c>
    </row>
    <row r="961" spans="1:9" x14ac:dyDescent="0.25">
      <c r="A961" s="5">
        <v>41849.806550925925</v>
      </c>
      <c r="B961" s="28">
        <v>504</v>
      </c>
      <c r="C961" s="28" t="str">
        <f t="shared" si="56"/>
        <v>Mardi</v>
      </c>
      <c r="D961" s="28" t="str">
        <f t="shared" si="57"/>
        <v>29/07</v>
      </c>
      <c r="E961" s="29">
        <f t="shared" si="58"/>
        <v>0.80655092592496658</v>
      </c>
      <c r="F961" s="30">
        <f t="shared" si="59"/>
        <v>5.8333333333333336E-3</v>
      </c>
      <c r="G961" s="31">
        <f>IF(OR(FLOOR(HOUR(E961)*60+MINUTE(E961),INFOS!$B$2)/60&lt;INFOS!$B$5,AND(INFOS!$C$5&gt;0,FLOOR(HOUR(E961)*60+MINUTE(E961),INFOS!$B$2)/60&gt;=INFOS!$C$5)),"",TIME(,FLOOR(HOUR(E961)*60+MINUTE(E961),INFOS!$B$2),))</f>
        <v>0.75</v>
      </c>
      <c r="H961" s="31" t="str">
        <f>IF(ISNA(MATCH(INT(A961),Calcul!$I$3:$I$15,0)),INDEX(INFOS!$B$7:$B$14,WEEKDAY(A961,2)),INFOS!$B$14)</f>
        <v>Jours Ouvrés</v>
      </c>
      <c r="I961" s="28" t="str">
        <f>IF(ROW(A960)&lt;=COUNTA(Sens1!A:A)-6,INFOS!$H$2&amp;" vers "&amp;INFOS!$I$2,INFOS!$H$3&amp;" vers "&amp;INFOS!$I$3)</f>
        <v>Rue G. Eiffel vers A10</v>
      </c>
    </row>
    <row r="962" spans="1:9" x14ac:dyDescent="0.25">
      <c r="A962" s="5">
        <v>41849.810162037036</v>
      </c>
      <c r="B962" s="28">
        <v>483</v>
      </c>
      <c r="C962" s="28" t="str">
        <f t="shared" si="56"/>
        <v>Mardi</v>
      </c>
      <c r="D962" s="28" t="str">
        <f t="shared" si="57"/>
        <v>29/07</v>
      </c>
      <c r="E962" s="29">
        <f t="shared" si="58"/>
        <v>0.81016203703620704</v>
      </c>
      <c r="F962" s="30">
        <f t="shared" si="59"/>
        <v>5.5902777777777782E-3</v>
      </c>
      <c r="G962" s="31">
        <f>IF(OR(FLOOR(HOUR(E962)*60+MINUTE(E962),INFOS!$B$2)/60&lt;INFOS!$B$5,AND(INFOS!$C$5&gt;0,FLOOR(HOUR(E962)*60+MINUTE(E962),INFOS!$B$2)/60&gt;=INFOS!$C$5)),"",TIME(,FLOOR(HOUR(E962)*60+MINUTE(E962),INFOS!$B$2),))</f>
        <v>0.75</v>
      </c>
      <c r="H962" s="31" t="str">
        <f>IF(ISNA(MATCH(INT(A962),Calcul!$I$3:$I$15,0)),INDEX(INFOS!$B$7:$B$14,WEEKDAY(A962,2)),INFOS!$B$14)</f>
        <v>Jours Ouvrés</v>
      </c>
      <c r="I962" s="28" t="str">
        <f>IF(ROW(A961)&lt;=COUNTA(Sens1!A:A)-6,INFOS!$H$2&amp;" vers "&amp;INFOS!$I$2,INFOS!$H$3&amp;" vers "&amp;INFOS!$I$3)</f>
        <v>Rue G. Eiffel vers A10</v>
      </c>
    </row>
    <row r="963" spans="1:9" x14ac:dyDescent="0.25">
      <c r="A963" s="5">
        <v>41849.814016203702</v>
      </c>
      <c r="B963" s="28">
        <v>557</v>
      </c>
      <c r="C963" s="28" t="str">
        <f t="shared" ref="C963:C1026" si="60">PROPER(TEXT(A963,"jjjj"))</f>
        <v>Mardi</v>
      </c>
      <c r="D963" s="28" t="str">
        <f t="shared" ref="D963:D1026" si="61">TEXT(A963,"jj""/""mm")</f>
        <v>29/07</v>
      </c>
      <c r="E963" s="29">
        <f t="shared" ref="E963:E1026" si="62">IF(A963="","",A963-INT(A963))</f>
        <v>0.81401620370161254</v>
      </c>
      <c r="F963" s="30">
        <f t="shared" ref="F963:F1026" si="63">TIME(,,B963)</f>
        <v>6.4467592592592597E-3</v>
      </c>
      <c r="G963" s="31">
        <f>IF(OR(FLOOR(HOUR(E963)*60+MINUTE(E963),INFOS!$B$2)/60&lt;INFOS!$B$5,AND(INFOS!$C$5&gt;0,FLOOR(HOUR(E963)*60+MINUTE(E963),INFOS!$B$2)/60&gt;=INFOS!$C$5)),"",TIME(,FLOOR(HOUR(E963)*60+MINUTE(E963),INFOS!$B$2),))</f>
        <v>0.75</v>
      </c>
      <c r="H963" s="31" t="str">
        <f>IF(ISNA(MATCH(INT(A963),Calcul!$I$3:$I$15,0)),INDEX(INFOS!$B$7:$B$14,WEEKDAY(A963,2)),INFOS!$B$14)</f>
        <v>Jours Ouvrés</v>
      </c>
      <c r="I963" s="28" t="str">
        <f>IF(ROW(A962)&lt;=COUNTA(Sens1!A:A)-6,INFOS!$H$2&amp;" vers "&amp;INFOS!$I$2,INFOS!$H$3&amp;" vers "&amp;INFOS!$I$3)</f>
        <v>Rue G. Eiffel vers A10</v>
      </c>
    </row>
    <row r="964" spans="1:9" x14ac:dyDescent="0.25">
      <c r="A964" s="5">
        <v>41849.817662037036</v>
      </c>
      <c r="B964" s="28">
        <v>537</v>
      </c>
      <c r="C964" s="28" t="str">
        <f t="shared" si="60"/>
        <v>Mardi</v>
      </c>
      <c r="D964" s="28" t="str">
        <f t="shared" si="61"/>
        <v>29/07</v>
      </c>
      <c r="E964" s="29">
        <f t="shared" si="62"/>
        <v>0.817662037035916</v>
      </c>
      <c r="F964" s="30">
        <f t="shared" si="63"/>
        <v>6.215277777777777E-3</v>
      </c>
      <c r="G964" s="31">
        <f>IF(OR(FLOOR(HOUR(E964)*60+MINUTE(E964),INFOS!$B$2)/60&lt;INFOS!$B$5,AND(INFOS!$C$5&gt;0,FLOOR(HOUR(E964)*60+MINUTE(E964),INFOS!$B$2)/60&gt;=INFOS!$C$5)),"",TIME(,FLOOR(HOUR(E964)*60+MINUTE(E964),INFOS!$B$2),))</f>
        <v>0.75</v>
      </c>
      <c r="H964" s="31" t="str">
        <f>IF(ISNA(MATCH(INT(A964),Calcul!$I$3:$I$15,0)),INDEX(INFOS!$B$7:$B$14,WEEKDAY(A964,2)),INFOS!$B$14)</f>
        <v>Jours Ouvrés</v>
      </c>
      <c r="I964" s="28" t="str">
        <f>IF(ROW(A963)&lt;=COUNTA(Sens1!A:A)-6,INFOS!$H$2&amp;" vers "&amp;INFOS!$I$2,INFOS!$H$3&amp;" vers "&amp;INFOS!$I$3)</f>
        <v>Rue G. Eiffel vers A10</v>
      </c>
    </row>
    <row r="965" spans="1:9" x14ac:dyDescent="0.25">
      <c r="A965" s="5">
        <v>41849.821261574078</v>
      </c>
      <c r="B965" s="28">
        <v>414</v>
      </c>
      <c r="C965" s="28" t="str">
        <f t="shared" si="60"/>
        <v>Mardi</v>
      </c>
      <c r="D965" s="28" t="str">
        <f t="shared" si="61"/>
        <v>29/07</v>
      </c>
      <c r="E965" s="29">
        <f t="shared" si="62"/>
        <v>0.82126157407765277</v>
      </c>
      <c r="F965" s="30">
        <f t="shared" si="63"/>
        <v>4.7916666666666672E-3</v>
      </c>
      <c r="G965" s="31">
        <f>IF(OR(FLOOR(HOUR(E965)*60+MINUTE(E965),INFOS!$B$2)/60&lt;INFOS!$B$5,AND(INFOS!$C$5&gt;0,FLOOR(HOUR(E965)*60+MINUTE(E965),INFOS!$B$2)/60&gt;=INFOS!$C$5)),"",TIME(,FLOOR(HOUR(E965)*60+MINUTE(E965),INFOS!$B$2),))</f>
        <v>0.75</v>
      </c>
      <c r="H965" s="31" t="str">
        <f>IF(ISNA(MATCH(INT(A965),Calcul!$I$3:$I$15,0)),INDEX(INFOS!$B$7:$B$14,WEEKDAY(A965,2)),INFOS!$B$14)</f>
        <v>Jours Ouvrés</v>
      </c>
      <c r="I965" s="28" t="str">
        <f>IF(ROW(A964)&lt;=COUNTA(Sens1!A:A)-6,INFOS!$H$2&amp;" vers "&amp;INFOS!$I$2,INFOS!$H$3&amp;" vers "&amp;INFOS!$I$3)</f>
        <v>Rue G. Eiffel vers A10</v>
      </c>
    </row>
    <row r="966" spans="1:9" x14ac:dyDescent="0.25">
      <c r="A966" s="5">
        <v>41849.824837962966</v>
      </c>
      <c r="B966" s="28">
        <v>318</v>
      </c>
      <c r="C966" s="28" t="str">
        <f t="shared" si="60"/>
        <v>Mardi</v>
      </c>
      <c r="D966" s="28" t="str">
        <f t="shared" si="61"/>
        <v>29/07</v>
      </c>
      <c r="E966" s="29">
        <f t="shared" si="62"/>
        <v>0.82483796296583023</v>
      </c>
      <c r="F966" s="30">
        <f t="shared" si="63"/>
        <v>3.6805555555555554E-3</v>
      </c>
      <c r="G966" s="31">
        <f>IF(OR(FLOOR(HOUR(E966)*60+MINUTE(E966),INFOS!$B$2)/60&lt;INFOS!$B$5,AND(INFOS!$C$5&gt;0,FLOOR(HOUR(E966)*60+MINUTE(E966),INFOS!$B$2)/60&gt;=INFOS!$C$5)),"",TIME(,FLOOR(HOUR(E966)*60+MINUTE(E966),INFOS!$B$2),))</f>
        <v>0.75</v>
      </c>
      <c r="H966" s="31" t="str">
        <f>IF(ISNA(MATCH(INT(A966),Calcul!$I$3:$I$15,0)),INDEX(INFOS!$B$7:$B$14,WEEKDAY(A966,2)),INFOS!$B$14)</f>
        <v>Jours Ouvrés</v>
      </c>
      <c r="I966" s="28" t="str">
        <f>IF(ROW(A965)&lt;=COUNTA(Sens1!A:A)-6,INFOS!$H$2&amp;" vers "&amp;INFOS!$I$2,INFOS!$H$3&amp;" vers "&amp;INFOS!$I$3)</f>
        <v>Rue G. Eiffel vers A10</v>
      </c>
    </row>
    <row r="967" spans="1:9" x14ac:dyDescent="0.25">
      <c r="A967" s="5">
        <v>41849.828379629631</v>
      </c>
      <c r="B967" s="28">
        <v>349</v>
      </c>
      <c r="C967" s="28" t="str">
        <f t="shared" si="60"/>
        <v>Mardi</v>
      </c>
      <c r="D967" s="28" t="str">
        <f t="shared" si="61"/>
        <v>29/07</v>
      </c>
      <c r="E967" s="29">
        <f t="shared" si="62"/>
        <v>0.82837962963094469</v>
      </c>
      <c r="F967" s="30">
        <f t="shared" si="63"/>
        <v>4.0393518518518521E-3</v>
      </c>
      <c r="G967" s="31">
        <f>IF(OR(FLOOR(HOUR(E967)*60+MINUTE(E967),INFOS!$B$2)/60&lt;INFOS!$B$5,AND(INFOS!$C$5&gt;0,FLOOR(HOUR(E967)*60+MINUTE(E967),INFOS!$B$2)/60&gt;=INFOS!$C$5)),"",TIME(,FLOOR(HOUR(E967)*60+MINUTE(E967),INFOS!$B$2),))</f>
        <v>0.75</v>
      </c>
      <c r="H967" s="31" t="str">
        <f>IF(ISNA(MATCH(INT(A967),Calcul!$I$3:$I$15,0)),INDEX(INFOS!$B$7:$B$14,WEEKDAY(A967,2)),INFOS!$B$14)</f>
        <v>Jours Ouvrés</v>
      </c>
      <c r="I967" s="28" t="str">
        <f>IF(ROW(A966)&lt;=COUNTA(Sens1!A:A)-6,INFOS!$H$2&amp;" vers "&amp;INFOS!$I$2,INFOS!$H$3&amp;" vers "&amp;INFOS!$I$3)</f>
        <v>Rue G. Eiffel vers A10</v>
      </c>
    </row>
    <row r="968" spans="1:9" x14ac:dyDescent="0.25">
      <c r="A968" s="5">
        <v>41849.831921296296</v>
      </c>
      <c r="B968" s="28">
        <v>329</v>
      </c>
      <c r="C968" s="28" t="str">
        <f t="shared" si="60"/>
        <v>Mardi</v>
      </c>
      <c r="D968" s="28" t="str">
        <f t="shared" si="61"/>
        <v>29/07</v>
      </c>
      <c r="E968" s="29">
        <f t="shared" si="62"/>
        <v>0.83192129629605915</v>
      </c>
      <c r="F968" s="30">
        <f t="shared" si="63"/>
        <v>3.8078703703703707E-3</v>
      </c>
      <c r="G968" s="31">
        <f>IF(OR(FLOOR(HOUR(E968)*60+MINUTE(E968),INFOS!$B$2)/60&lt;INFOS!$B$5,AND(INFOS!$C$5&gt;0,FLOOR(HOUR(E968)*60+MINUTE(E968),INFOS!$B$2)/60&gt;=INFOS!$C$5)),"",TIME(,FLOOR(HOUR(E968)*60+MINUTE(E968),INFOS!$B$2),))</f>
        <v>0.75</v>
      </c>
      <c r="H968" s="31" t="str">
        <f>IF(ISNA(MATCH(INT(A968),Calcul!$I$3:$I$15,0)),INDEX(INFOS!$B$7:$B$14,WEEKDAY(A968,2)),INFOS!$B$14)</f>
        <v>Jours Ouvrés</v>
      </c>
      <c r="I968" s="28" t="str">
        <f>IF(ROW(A967)&lt;=COUNTA(Sens1!A:A)-6,INFOS!$H$2&amp;" vers "&amp;INFOS!$I$2,INFOS!$H$3&amp;" vers "&amp;INFOS!$I$3)</f>
        <v>Rue G. Eiffel vers A10</v>
      </c>
    </row>
    <row r="969" spans="1:9" x14ac:dyDescent="0.25">
      <c r="A969" s="5">
        <v>41849.835578703707</v>
      </c>
      <c r="B969" s="28">
        <v>292</v>
      </c>
      <c r="C969" s="28" t="str">
        <f t="shared" si="60"/>
        <v>Mardi</v>
      </c>
      <c r="D969" s="28" t="str">
        <f t="shared" si="61"/>
        <v>29/07</v>
      </c>
      <c r="E969" s="29">
        <f t="shared" si="62"/>
        <v>0.83557870370714227</v>
      </c>
      <c r="F969" s="30">
        <f t="shared" si="63"/>
        <v>3.3796296296296296E-3</v>
      </c>
      <c r="G969" s="31">
        <f>IF(OR(FLOOR(HOUR(E969)*60+MINUTE(E969),INFOS!$B$2)/60&lt;INFOS!$B$5,AND(INFOS!$C$5&gt;0,FLOOR(HOUR(E969)*60+MINUTE(E969),INFOS!$B$2)/60&gt;=INFOS!$C$5)),"",TIME(,FLOOR(HOUR(E969)*60+MINUTE(E969),INFOS!$B$2),))</f>
        <v>0.83333333333333337</v>
      </c>
      <c r="H969" s="31" t="str">
        <f>IF(ISNA(MATCH(INT(A969),Calcul!$I$3:$I$15,0)),INDEX(INFOS!$B$7:$B$14,WEEKDAY(A969,2)),INFOS!$B$14)</f>
        <v>Jours Ouvrés</v>
      </c>
      <c r="I969" s="28" t="str">
        <f>IF(ROW(A968)&lt;=COUNTA(Sens1!A:A)-6,INFOS!$H$2&amp;" vers "&amp;INFOS!$I$2,INFOS!$H$3&amp;" vers "&amp;INFOS!$I$3)</f>
        <v>Rue G. Eiffel vers A10</v>
      </c>
    </row>
    <row r="970" spans="1:9" x14ac:dyDescent="0.25">
      <c r="A970" s="5">
        <v>41849.839166666665</v>
      </c>
      <c r="B970" s="28">
        <v>305</v>
      </c>
      <c r="C970" s="28" t="str">
        <f t="shared" si="60"/>
        <v>Mardi</v>
      </c>
      <c r="D970" s="28" t="str">
        <f t="shared" si="61"/>
        <v>29/07</v>
      </c>
      <c r="E970" s="29">
        <f t="shared" si="62"/>
        <v>0.83916666666482342</v>
      </c>
      <c r="F970" s="30">
        <f t="shared" si="63"/>
        <v>3.530092592592592E-3</v>
      </c>
      <c r="G970" s="31">
        <f>IF(OR(FLOOR(HOUR(E970)*60+MINUTE(E970),INFOS!$B$2)/60&lt;INFOS!$B$5,AND(INFOS!$C$5&gt;0,FLOOR(HOUR(E970)*60+MINUTE(E970),INFOS!$B$2)/60&gt;=INFOS!$C$5)),"",TIME(,FLOOR(HOUR(E970)*60+MINUTE(E970),INFOS!$B$2),))</f>
        <v>0.83333333333333337</v>
      </c>
      <c r="H970" s="31" t="str">
        <f>IF(ISNA(MATCH(INT(A970),Calcul!$I$3:$I$15,0)),INDEX(INFOS!$B$7:$B$14,WEEKDAY(A970,2)),INFOS!$B$14)</f>
        <v>Jours Ouvrés</v>
      </c>
      <c r="I970" s="28" t="str">
        <f>IF(ROW(A969)&lt;=COUNTA(Sens1!A:A)-6,INFOS!$H$2&amp;" vers "&amp;INFOS!$I$2,INFOS!$H$3&amp;" vers "&amp;INFOS!$I$3)</f>
        <v>Rue G. Eiffel vers A10</v>
      </c>
    </row>
    <row r="971" spans="1:9" x14ac:dyDescent="0.25">
      <c r="A971" s="5">
        <v>41849.842650462961</v>
      </c>
      <c r="B971" s="28">
        <v>317</v>
      </c>
      <c r="C971" s="28" t="str">
        <f t="shared" si="60"/>
        <v>Mardi</v>
      </c>
      <c r="D971" s="28" t="str">
        <f t="shared" si="61"/>
        <v>29/07</v>
      </c>
      <c r="E971" s="29">
        <f t="shared" si="62"/>
        <v>0.84265046296059154</v>
      </c>
      <c r="F971" s="30">
        <f t="shared" si="63"/>
        <v>3.6689814814814814E-3</v>
      </c>
      <c r="G971" s="31">
        <f>IF(OR(FLOOR(HOUR(E971)*60+MINUTE(E971),INFOS!$B$2)/60&lt;INFOS!$B$5,AND(INFOS!$C$5&gt;0,FLOOR(HOUR(E971)*60+MINUTE(E971),INFOS!$B$2)/60&gt;=INFOS!$C$5)),"",TIME(,FLOOR(HOUR(E971)*60+MINUTE(E971),INFOS!$B$2),))</f>
        <v>0.83333333333333337</v>
      </c>
      <c r="H971" s="31" t="str">
        <f>IF(ISNA(MATCH(INT(A971),Calcul!$I$3:$I$15,0)),INDEX(INFOS!$B$7:$B$14,WEEKDAY(A971,2)),INFOS!$B$14)</f>
        <v>Jours Ouvrés</v>
      </c>
      <c r="I971" s="28" t="str">
        <f>IF(ROW(A970)&lt;=COUNTA(Sens1!A:A)-6,INFOS!$H$2&amp;" vers "&amp;INFOS!$I$2,INFOS!$H$3&amp;" vers "&amp;INFOS!$I$3)</f>
        <v>Rue G. Eiffel vers A10</v>
      </c>
    </row>
    <row r="972" spans="1:9" x14ac:dyDescent="0.25">
      <c r="A972" s="5">
        <v>41849.846134259256</v>
      </c>
      <c r="B972" s="28">
        <v>333</v>
      </c>
      <c r="C972" s="28" t="str">
        <f t="shared" si="60"/>
        <v>Mardi</v>
      </c>
      <c r="D972" s="28" t="str">
        <f t="shared" si="61"/>
        <v>29/07</v>
      </c>
      <c r="E972" s="29">
        <f t="shared" si="62"/>
        <v>0.84613425925635966</v>
      </c>
      <c r="F972" s="30">
        <f t="shared" si="63"/>
        <v>3.8541666666666668E-3</v>
      </c>
      <c r="G972" s="31">
        <f>IF(OR(FLOOR(HOUR(E972)*60+MINUTE(E972),INFOS!$B$2)/60&lt;INFOS!$B$5,AND(INFOS!$C$5&gt;0,FLOOR(HOUR(E972)*60+MINUTE(E972),INFOS!$B$2)/60&gt;=INFOS!$C$5)),"",TIME(,FLOOR(HOUR(E972)*60+MINUTE(E972),INFOS!$B$2),))</f>
        <v>0.83333333333333337</v>
      </c>
      <c r="H972" s="31" t="str">
        <f>IF(ISNA(MATCH(INT(A972),Calcul!$I$3:$I$15,0)),INDEX(INFOS!$B$7:$B$14,WEEKDAY(A972,2)),INFOS!$B$14)</f>
        <v>Jours Ouvrés</v>
      </c>
      <c r="I972" s="28" t="str">
        <f>IF(ROW(A971)&lt;=COUNTA(Sens1!A:A)-6,INFOS!$H$2&amp;" vers "&amp;INFOS!$I$2,INFOS!$H$3&amp;" vers "&amp;INFOS!$I$3)</f>
        <v>Rue G. Eiffel vers A10</v>
      </c>
    </row>
    <row r="973" spans="1:9" x14ac:dyDescent="0.25">
      <c r="A973" s="5">
        <v>41849.849722222221</v>
      </c>
      <c r="B973" s="28">
        <v>371</v>
      </c>
      <c r="C973" s="28" t="str">
        <f t="shared" si="60"/>
        <v>Mardi</v>
      </c>
      <c r="D973" s="28" t="str">
        <f t="shared" si="61"/>
        <v>29/07</v>
      </c>
      <c r="E973" s="29">
        <f t="shared" si="62"/>
        <v>0.84972222222131677</v>
      </c>
      <c r="F973" s="30">
        <f t="shared" si="63"/>
        <v>4.2939814814814811E-3</v>
      </c>
      <c r="G973" s="31">
        <f>IF(OR(FLOOR(HOUR(E973)*60+MINUTE(E973),INFOS!$B$2)/60&lt;INFOS!$B$5,AND(INFOS!$C$5&gt;0,FLOOR(HOUR(E973)*60+MINUTE(E973),INFOS!$B$2)/60&gt;=INFOS!$C$5)),"",TIME(,FLOOR(HOUR(E973)*60+MINUTE(E973),INFOS!$B$2),))</f>
        <v>0.83333333333333337</v>
      </c>
      <c r="H973" s="31" t="str">
        <f>IF(ISNA(MATCH(INT(A973),Calcul!$I$3:$I$15,0)),INDEX(INFOS!$B$7:$B$14,WEEKDAY(A973,2)),INFOS!$B$14)</f>
        <v>Jours Ouvrés</v>
      </c>
      <c r="I973" s="28" t="str">
        <f>IF(ROW(A972)&lt;=COUNTA(Sens1!A:A)-6,INFOS!$H$2&amp;" vers "&amp;INFOS!$I$2,INFOS!$H$3&amp;" vers "&amp;INFOS!$I$3)</f>
        <v>Rue G. Eiffel vers A10</v>
      </c>
    </row>
    <row r="974" spans="1:9" x14ac:dyDescent="0.25">
      <c r="A974" s="5">
        <v>41849.853252314817</v>
      </c>
      <c r="B974" s="28">
        <v>373</v>
      </c>
      <c r="C974" s="28" t="str">
        <f t="shared" si="60"/>
        <v>Mardi</v>
      </c>
      <c r="D974" s="28" t="str">
        <f t="shared" si="61"/>
        <v>29/07</v>
      </c>
      <c r="E974" s="29">
        <f t="shared" si="62"/>
        <v>0.85325231481692754</v>
      </c>
      <c r="F974" s="30">
        <f t="shared" si="63"/>
        <v>4.31712962962963E-3</v>
      </c>
      <c r="G974" s="31">
        <f>IF(OR(FLOOR(HOUR(E974)*60+MINUTE(E974),INFOS!$B$2)/60&lt;INFOS!$B$5,AND(INFOS!$C$5&gt;0,FLOOR(HOUR(E974)*60+MINUTE(E974),INFOS!$B$2)/60&gt;=INFOS!$C$5)),"",TIME(,FLOOR(HOUR(E974)*60+MINUTE(E974),INFOS!$B$2),))</f>
        <v>0.83333333333333337</v>
      </c>
      <c r="H974" s="31" t="str">
        <f>IF(ISNA(MATCH(INT(A974),Calcul!$I$3:$I$15,0)),INDEX(INFOS!$B$7:$B$14,WEEKDAY(A974,2)),INFOS!$B$14)</f>
        <v>Jours Ouvrés</v>
      </c>
      <c r="I974" s="28" t="str">
        <f>IF(ROW(A973)&lt;=COUNTA(Sens1!A:A)-6,INFOS!$H$2&amp;" vers "&amp;INFOS!$I$2,INFOS!$H$3&amp;" vers "&amp;INFOS!$I$3)</f>
        <v>Rue G. Eiffel vers A10</v>
      </c>
    </row>
    <row r="975" spans="1:9" x14ac:dyDescent="0.25">
      <c r="A975" s="5">
        <v>41849.857106481482</v>
      </c>
      <c r="B975" s="28">
        <v>373</v>
      </c>
      <c r="C975" s="28" t="str">
        <f t="shared" si="60"/>
        <v>Mardi</v>
      </c>
      <c r="D975" s="28" t="str">
        <f t="shared" si="61"/>
        <v>29/07</v>
      </c>
      <c r="E975" s="29">
        <f t="shared" si="62"/>
        <v>0.85710648148233304</v>
      </c>
      <c r="F975" s="30">
        <f t="shared" si="63"/>
        <v>4.31712962962963E-3</v>
      </c>
      <c r="G975" s="31">
        <f>IF(OR(FLOOR(HOUR(E975)*60+MINUTE(E975),INFOS!$B$2)/60&lt;INFOS!$B$5,AND(INFOS!$C$5&gt;0,FLOOR(HOUR(E975)*60+MINUTE(E975),INFOS!$B$2)/60&gt;=INFOS!$C$5)),"",TIME(,FLOOR(HOUR(E975)*60+MINUTE(E975),INFOS!$B$2),))</f>
        <v>0.83333333333333337</v>
      </c>
      <c r="H975" s="31" t="str">
        <f>IF(ISNA(MATCH(INT(A975),Calcul!$I$3:$I$15,0)),INDEX(INFOS!$B$7:$B$14,WEEKDAY(A975,2)),INFOS!$B$14)</f>
        <v>Jours Ouvrés</v>
      </c>
      <c r="I975" s="28" t="str">
        <f>IF(ROW(A974)&lt;=COUNTA(Sens1!A:A)-6,INFOS!$H$2&amp;" vers "&amp;INFOS!$I$2,INFOS!$H$3&amp;" vers "&amp;INFOS!$I$3)</f>
        <v>Rue G. Eiffel vers A10</v>
      </c>
    </row>
    <row r="976" spans="1:9" x14ac:dyDescent="0.25">
      <c r="A976" s="5">
        <v>41849.860694444447</v>
      </c>
      <c r="B976" s="28">
        <v>302</v>
      </c>
      <c r="C976" s="28" t="str">
        <f t="shared" si="60"/>
        <v>Mardi</v>
      </c>
      <c r="D976" s="28" t="str">
        <f t="shared" si="61"/>
        <v>29/07</v>
      </c>
      <c r="E976" s="29">
        <f t="shared" si="62"/>
        <v>0.86069444444729015</v>
      </c>
      <c r="F976" s="30">
        <f t="shared" si="63"/>
        <v>3.4953703703703705E-3</v>
      </c>
      <c r="G976" s="31">
        <f>IF(OR(FLOOR(HOUR(E976)*60+MINUTE(E976),INFOS!$B$2)/60&lt;INFOS!$B$5,AND(INFOS!$C$5&gt;0,FLOOR(HOUR(E976)*60+MINUTE(E976),INFOS!$B$2)/60&gt;=INFOS!$C$5)),"",TIME(,FLOOR(HOUR(E976)*60+MINUTE(E976),INFOS!$B$2),))</f>
        <v>0.83333333333333337</v>
      </c>
      <c r="H976" s="31" t="str">
        <f>IF(ISNA(MATCH(INT(A976),Calcul!$I$3:$I$15,0)),INDEX(INFOS!$B$7:$B$14,WEEKDAY(A976,2)),INFOS!$B$14)</f>
        <v>Jours Ouvrés</v>
      </c>
      <c r="I976" s="28" t="str">
        <f>IF(ROW(A975)&lt;=COUNTA(Sens1!A:A)-6,INFOS!$H$2&amp;" vers "&amp;INFOS!$I$2,INFOS!$H$3&amp;" vers "&amp;INFOS!$I$3)</f>
        <v>Rue G. Eiffel vers A10</v>
      </c>
    </row>
    <row r="977" spans="1:9" x14ac:dyDescent="0.25">
      <c r="A977" s="5">
        <v>41849.864236111112</v>
      </c>
      <c r="B977" s="28">
        <v>281</v>
      </c>
      <c r="C977" s="28" t="str">
        <f t="shared" si="60"/>
        <v>Mardi</v>
      </c>
      <c r="D977" s="28" t="str">
        <f t="shared" si="61"/>
        <v>29/07</v>
      </c>
      <c r="E977" s="29">
        <f t="shared" si="62"/>
        <v>0.86423611111240461</v>
      </c>
      <c r="F977" s="30">
        <f t="shared" si="63"/>
        <v>3.2523148148148151E-3</v>
      </c>
      <c r="G977" s="31">
        <f>IF(OR(FLOOR(HOUR(E977)*60+MINUTE(E977),INFOS!$B$2)/60&lt;INFOS!$B$5,AND(INFOS!$C$5&gt;0,FLOOR(HOUR(E977)*60+MINUTE(E977),INFOS!$B$2)/60&gt;=INFOS!$C$5)),"",TIME(,FLOOR(HOUR(E977)*60+MINUTE(E977),INFOS!$B$2),))</f>
        <v>0.83333333333333337</v>
      </c>
      <c r="H977" s="31" t="str">
        <f>IF(ISNA(MATCH(INT(A977),Calcul!$I$3:$I$15,0)),INDEX(INFOS!$B$7:$B$14,WEEKDAY(A977,2)),INFOS!$B$14)</f>
        <v>Jours Ouvrés</v>
      </c>
      <c r="I977" s="28" t="str">
        <f>IF(ROW(A976)&lt;=COUNTA(Sens1!A:A)-6,INFOS!$H$2&amp;" vers "&amp;INFOS!$I$2,INFOS!$H$3&amp;" vers "&amp;INFOS!$I$3)</f>
        <v>Rue G. Eiffel vers A10</v>
      </c>
    </row>
    <row r="978" spans="1:9" x14ac:dyDescent="0.25">
      <c r="A978" s="5">
        <v>41849.867731481485</v>
      </c>
      <c r="B978" s="28">
        <v>281</v>
      </c>
      <c r="C978" s="28" t="str">
        <f t="shared" si="60"/>
        <v>Mardi</v>
      </c>
      <c r="D978" s="28" t="str">
        <f t="shared" si="61"/>
        <v>29/07</v>
      </c>
      <c r="E978" s="29">
        <f t="shared" si="62"/>
        <v>0.86773148148495238</v>
      </c>
      <c r="F978" s="30">
        <f t="shared" si="63"/>
        <v>3.2523148148148151E-3</v>
      </c>
      <c r="G978" s="31">
        <f>IF(OR(FLOOR(HOUR(E978)*60+MINUTE(E978),INFOS!$B$2)/60&lt;INFOS!$B$5,AND(INFOS!$C$5&gt;0,FLOOR(HOUR(E978)*60+MINUTE(E978),INFOS!$B$2)/60&gt;=INFOS!$C$5)),"",TIME(,FLOOR(HOUR(E978)*60+MINUTE(E978),INFOS!$B$2),))</f>
        <v>0.83333333333333337</v>
      </c>
      <c r="H978" s="31" t="str">
        <f>IF(ISNA(MATCH(INT(A978),Calcul!$I$3:$I$15,0)),INDEX(INFOS!$B$7:$B$14,WEEKDAY(A978,2)),INFOS!$B$14)</f>
        <v>Jours Ouvrés</v>
      </c>
      <c r="I978" s="28" t="str">
        <f>IF(ROW(A977)&lt;=COUNTA(Sens1!A:A)-6,INFOS!$H$2&amp;" vers "&amp;INFOS!$I$2,INFOS!$H$3&amp;" vers "&amp;INFOS!$I$3)</f>
        <v>Rue G. Eiffel vers A10</v>
      </c>
    </row>
    <row r="979" spans="1:9" x14ac:dyDescent="0.25">
      <c r="A979" s="5">
        <v>41849.871249999997</v>
      </c>
      <c r="B979" s="28">
        <v>332</v>
      </c>
      <c r="C979" s="28" t="str">
        <f t="shared" si="60"/>
        <v>Mardi</v>
      </c>
      <c r="D979" s="28" t="str">
        <f t="shared" si="61"/>
        <v>29/07</v>
      </c>
      <c r="E979" s="29">
        <f t="shared" si="62"/>
        <v>0.87124999999650754</v>
      </c>
      <c r="F979" s="30">
        <f t="shared" si="63"/>
        <v>3.8425925925925923E-3</v>
      </c>
      <c r="G979" s="31">
        <f>IF(OR(FLOOR(HOUR(E979)*60+MINUTE(E979),INFOS!$B$2)/60&lt;INFOS!$B$5,AND(INFOS!$C$5&gt;0,FLOOR(HOUR(E979)*60+MINUTE(E979),INFOS!$B$2)/60&gt;=INFOS!$C$5)),"",TIME(,FLOOR(HOUR(E979)*60+MINUTE(E979),INFOS!$B$2),))</f>
        <v>0.83333333333333337</v>
      </c>
      <c r="H979" s="31" t="str">
        <f>IF(ISNA(MATCH(INT(A979),Calcul!$I$3:$I$15,0)),INDEX(INFOS!$B$7:$B$14,WEEKDAY(A979,2)),INFOS!$B$14)</f>
        <v>Jours Ouvrés</v>
      </c>
      <c r="I979" s="28" t="str">
        <f>IF(ROW(A978)&lt;=COUNTA(Sens1!A:A)-6,INFOS!$H$2&amp;" vers "&amp;INFOS!$I$2,INFOS!$H$3&amp;" vers "&amp;INFOS!$I$3)</f>
        <v>Rue G. Eiffel vers A10</v>
      </c>
    </row>
    <row r="980" spans="1:9" x14ac:dyDescent="0.25">
      <c r="A980" s="5">
        <v>41849.874826388892</v>
      </c>
      <c r="B980" s="28">
        <v>333</v>
      </c>
      <c r="C980" s="28" t="str">
        <f t="shared" si="60"/>
        <v>Mardi</v>
      </c>
      <c r="D980" s="28" t="str">
        <f t="shared" si="61"/>
        <v>29/07</v>
      </c>
      <c r="E980" s="29">
        <f t="shared" si="62"/>
        <v>0.87482638889196096</v>
      </c>
      <c r="F980" s="30">
        <f t="shared" si="63"/>
        <v>3.8541666666666668E-3</v>
      </c>
      <c r="G980" s="31">
        <f>IF(OR(FLOOR(HOUR(E980)*60+MINUTE(E980),INFOS!$B$2)/60&lt;INFOS!$B$5,AND(INFOS!$C$5&gt;0,FLOOR(HOUR(E980)*60+MINUTE(E980),INFOS!$B$2)/60&gt;=INFOS!$C$5)),"",TIME(,FLOOR(HOUR(E980)*60+MINUTE(E980),INFOS!$B$2),))</f>
        <v>0.83333333333333337</v>
      </c>
      <c r="H980" s="31" t="str">
        <f>IF(ISNA(MATCH(INT(A980),Calcul!$I$3:$I$15,0)),INDEX(INFOS!$B$7:$B$14,WEEKDAY(A980,2)),INFOS!$B$14)</f>
        <v>Jours Ouvrés</v>
      </c>
      <c r="I980" s="28" t="str">
        <f>IF(ROW(A979)&lt;=COUNTA(Sens1!A:A)-6,INFOS!$H$2&amp;" vers "&amp;INFOS!$I$2,INFOS!$H$3&amp;" vers "&amp;INFOS!$I$3)</f>
        <v>Rue G. Eiffel vers A10</v>
      </c>
    </row>
    <row r="981" spans="1:9" x14ac:dyDescent="0.25">
      <c r="A981" s="5">
        <v>41849.878310185188</v>
      </c>
      <c r="B981" s="28">
        <v>333</v>
      </c>
      <c r="C981" s="28" t="str">
        <f t="shared" si="60"/>
        <v>Mardi</v>
      </c>
      <c r="D981" s="28" t="str">
        <f t="shared" si="61"/>
        <v>29/07</v>
      </c>
      <c r="E981" s="29">
        <f t="shared" si="62"/>
        <v>0.87831018518772908</v>
      </c>
      <c r="F981" s="30">
        <f t="shared" si="63"/>
        <v>3.8541666666666668E-3</v>
      </c>
      <c r="G981" s="31">
        <f>IF(OR(FLOOR(HOUR(E981)*60+MINUTE(E981),INFOS!$B$2)/60&lt;INFOS!$B$5,AND(INFOS!$C$5&gt;0,FLOOR(HOUR(E981)*60+MINUTE(E981),INFOS!$B$2)/60&gt;=INFOS!$C$5)),"",TIME(,FLOOR(HOUR(E981)*60+MINUTE(E981),INFOS!$B$2),))</f>
        <v>0.83333333333333337</v>
      </c>
      <c r="H981" s="31" t="str">
        <f>IF(ISNA(MATCH(INT(A981),Calcul!$I$3:$I$15,0)),INDEX(INFOS!$B$7:$B$14,WEEKDAY(A981,2)),INFOS!$B$14)</f>
        <v>Jours Ouvrés</v>
      </c>
      <c r="I981" s="28" t="str">
        <f>IF(ROW(A980)&lt;=COUNTA(Sens1!A:A)-6,INFOS!$H$2&amp;" vers "&amp;INFOS!$I$2,INFOS!$H$3&amp;" vers "&amp;INFOS!$I$3)</f>
        <v>Rue G. Eiffel vers A10</v>
      </c>
    </row>
    <row r="982" spans="1:9" x14ac:dyDescent="0.25">
      <c r="A982" s="5">
        <v>41849.881840277776</v>
      </c>
      <c r="B982" s="28">
        <v>306</v>
      </c>
      <c r="C982" s="28" t="str">
        <f t="shared" si="60"/>
        <v>Mardi</v>
      </c>
      <c r="D982" s="28" t="str">
        <f t="shared" si="61"/>
        <v>29/07</v>
      </c>
      <c r="E982" s="29">
        <f t="shared" si="62"/>
        <v>0.88184027777606389</v>
      </c>
      <c r="F982" s="30">
        <f t="shared" si="63"/>
        <v>3.5416666666666665E-3</v>
      </c>
      <c r="G982" s="31">
        <f>IF(OR(FLOOR(HOUR(E982)*60+MINUTE(E982),INFOS!$B$2)/60&lt;INFOS!$B$5,AND(INFOS!$C$5&gt;0,FLOOR(HOUR(E982)*60+MINUTE(E982),INFOS!$B$2)/60&gt;=INFOS!$C$5)),"",TIME(,FLOOR(HOUR(E982)*60+MINUTE(E982),INFOS!$B$2),))</f>
        <v>0.83333333333333337</v>
      </c>
      <c r="H982" s="31" t="str">
        <f>IF(ISNA(MATCH(INT(A982),Calcul!$I$3:$I$15,0)),INDEX(INFOS!$B$7:$B$14,WEEKDAY(A982,2)),INFOS!$B$14)</f>
        <v>Jours Ouvrés</v>
      </c>
      <c r="I982" s="28" t="str">
        <f>IF(ROW(A981)&lt;=COUNTA(Sens1!A:A)-6,INFOS!$H$2&amp;" vers "&amp;INFOS!$I$2,INFOS!$H$3&amp;" vers "&amp;INFOS!$I$3)</f>
        <v>Rue G. Eiffel vers A10</v>
      </c>
    </row>
    <row r="983" spans="1:9" x14ac:dyDescent="0.25">
      <c r="A983" s="5">
        <v>41849.88559027778</v>
      </c>
      <c r="B983" s="28">
        <v>299</v>
      </c>
      <c r="C983" s="28" t="str">
        <f t="shared" si="60"/>
        <v>Mardi</v>
      </c>
      <c r="D983" s="28" t="str">
        <f t="shared" si="61"/>
        <v>29/07</v>
      </c>
      <c r="E983" s="29">
        <f t="shared" si="62"/>
        <v>0.88559027777955635</v>
      </c>
      <c r="F983" s="30">
        <f t="shared" si="63"/>
        <v>3.4606481481481485E-3</v>
      </c>
      <c r="G983" s="31">
        <f>IF(OR(FLOOR(HOUR(E983)*60+MINUTE(E983),INFOS!$B$2)/60&lt;INFOS!$B$5,AND(INFOS!$C$5&gt;0,FLOOR(HOUR(E983)*60+MINUTE(E983),INFOS!$B$2)/60&gt;=INFOS!$C$5)),"",TIME(,FLOOR(HOUR(E983)*60+MINUTE(E983),INFOS!$B$2),))</f>
        <v>0.83333333333333337</v>
      </c>
      <c r="H983" s="31" t="str">
        <f>IF(ISNA(MATCH(INT(A983),Calcul!$I$3:$I$15,0)),INDEX(INFOS!$B$7:$B$14,WEEKDAY(A983,2)),INFOS!$B$14)</f>
        <v>Jours Ouvrés</v>
      </c>
      <c r="I983" s="28" t="str">
        <f>IF(ROW(A982)&lt;=COUNTA(Sens1!A:A)-6,INFOS!$H$2&amp;" vers "&amp;INFOS!$I$2,INFOS!$H$3&amp;" vers "&amp;INFOS!$I$3)</f>
        <v>Rue G. Eiffel vers A10</v>
      </c>
    </row>
    <row r="984" spans="1:9" x14ac:dyDescent="0.25">
      <c r="A984" s="5">
        <v>41849.889120370368</v>
      </c>
      <c r="B984" s="28">
        <v>303</v>
      </c>
      <c r="C984" s="28" t="str">
        <f t="shared" si="60"/>
        <v>Mardi</v>
      </c>
      <c r="D984" s="28" t="str">
        <f t="shared" si="61"/>
        <v>29/07</v>
      </c>
      <c r="E984" s="29">
        <f t="shared" si="62"/>
        <v>0.88912037036789116</v>
      </c>
      <c r="F984" s="30">
        <f t="shared" si="63"/>
        <v>3.5069444444444445E-3</v>
      </c>
      <c r="G984" s="31">
        <f>IF(OR(FLOOR(HOUR(E984)*60+MINUTE(E984),INFOS!$B$2)/60&lt;INFOS!$B$5,AND(INFOS!$C$5&gt;0,FLOOR(HOUR(E984)*60+MINUTE(E984),INFOS!$B$2)/60&gt;=INFOS!$C$5)),"",TIME(,FLOOR(HOUR(E984)*60+MINUTE(E984),INFOS!$B$2),))</f>
        <v>0.83333333333333337</v>
      </c>
      <c r="H984" s="31" t="str">
        <f>IF(ISNA(MATCH(INT(A984),Calcul!$I$3:$I$15,0)),INDEX(INFOS!$B$7:$B$14,WEEKDAY(A984,2)),INFOS!$B$14)</f>
        <v>Jours Ouvrés</v>
      </c>
      <c r="I984" s="28" t="str">
        <f>IF(ROW(A983)&lt;=COUNTA(Sens1!A:A)-6,INFOS!$H$2&amp;" vers "&amp;INFOS!$I$2,INFOS!$H$3&amp;" vers "&amp;INFOS!$I$3)</f>
        <v>Rue G. Eiffel vers A10</v>
      </c>
    </row>
    <row r="985" spans="1:9" x14ac:dyDescent="0.25">
      <c r="A985" s="5">
        <v>41849.892766203702</v>
      </c>
      <c r="B985" s="28">
        <v>292</v>
      </c>
      <c r="C985" s="28" t="str">
        <f t="shared" si="60"/>
        <v>Mardi</v>
      </c>
      <c r="D985" s="28" t="str">
        <f t="shared" si="61"/>
        <v>29/07</v>
      </c>
      <c r="E985" s="29">
        <f t="shared" si="62"/>
        <v>0.89276620370219462</v>
      </c>
      <c r="F985" s="30">
        <f t="shared" si="63"/>
        <v>3.3796296296296296E-3</v>
      </c>
      <c r="G985" s="31">
        <f>IF(OR(FLOOR(HOUR(E985)*60+MINUTE(E985),INFOS!$B$2)/60&lt;INFOS!$B$5,AND(INFOS!$C$5&gt;0,FLOOR(HOUR(E985)*60+MINUTE(E985),INFOS!$B$2)/60&gt;=INFOS!$C$5)),"",TIME(,FLOOR(HOUR(E985)*60+MINUTE(E985),INFOS!$B$2),))</f>
        <v>0.83333333333333337</v>
      </c>
      <c r="H985" s="31" t="str">
        <f>IF(ISNA(MATCH(INT(A985),Calcul!$I$3:$I$15,0)),INDEX(INFOS!$B$7:$B$14,WEEKDAY(A985,2)),INFOS!$B$14)</f>
        <v>Jours Ouvrés</v>
      </c>
      <c r="I985" s="28" t="str">
        <f>IF(ROW(A984)&lt;=COUNTA(Sens1!A:A)-6,INFOS!$H$2&amp;" vers "&amp;INFOS!$I$2,INFOS!$H$3&amp;" vers "&amp;INFOS!$I$3)</f>
        <v>Rue G. Eiffel vers A10</v>
      </c>
    </row>
    <row r="986" spans="1:9" x14ac:dyDescent="0.25">
      <c r="A986" s="5">
        <v>41849.89634259259</v>
      </c>
      <c r="B986" s="28">
        <v>284</v>
      </c>
      <c r="C986" s="28" t="str">
        <f t="shared" si="60"/>
        <v>Mardi</v>
      </c>
      <c r="D986" s="28" t="str">
        <f t="shared" si="61"/>
        <v>29/07</v>
      </c>
      <c r="E986" s="29">
        <f t="shared" si="62"/>
        <v>0.89634259259037208</v>
      </c>
      <c r="F986" s="30">
        <f t="shared" si="63"/>
        <v>3.2870370370370367E-3</v>
      </c>
      <c r="G986" s="31">
        <f>IF(OR(FLOOR(HOUR(E986)*60+MINUTE(E986),INFOS!$B$2)/60&lt;INFOS!$B$5,AND(INFOS!$C$5&gt;0,FLOOR(HOUR(E986)*60+MINUTE(E986),INFOS!$B$2)/60&gt;=INFOS!$C$5)),"",TIME(,FLOOR(HOUR(E986)*60+MINUTE(E986),INFOS!$B$2),))</f>
        <v>0.83333333333333337</v>
      </c>
      <c r="H986" s="31" t="str">
        <f>IF(ISNA(MATCH(INT(A986),Calcul!$I$3:$I$15,0)),INDEX(INFOS!$B$7:$B$14,WEEKDAY(A986,2)),INFOS!$B$14)</f>
        <v>Jours Ouvrés</v>
      </c>
      <c r="I986" s="28" t="str">
        <f>IF(ROW(A985)&lt;=COUNTA(Sens1!A:A)-6,INFOS!$H$2&amp;" vers "&amp;INFOS!$I$2,INFOS!$H$3&amp;" vers "&amp;INFOS!$I$3)</f>
        <v>Rue G. Eiffel vers A10</v>
      </c>
    </row>
    <row r="987" spans="1:9" x14ac:dyDescent="0.25">
      <c r="A987" s="5">
        <v>41849.899837962963</v>
      </c>
      <c r="B987" s="28">
        <v>284</v>
      </c>
      <c r="C987" s="28" t="str">
        <f t="shared" si="60"/>
        <v>Mardi</v>
      </c>
      <c r="D987" s="28" t="str">
        <f t="shared" si="61"/>
        <v>29/07</v>
      </c>
      <c r="E987" s="29">
        <f t="shared" si="62"/>
        <v>0.89983796296291985</v>
      </c>
      <c r="F987" s="30">
        <f t="shared" si="63"/>
        <v>3.2870370370370367E-3</v>
      </c>
      <c r="G987" s="31">
        <f>IF(OR(FLOOR(HOUR(E987)*60+MINUTE(E987),INFOS!$B$2)/60&lt;INFOS!$B$5,AND(INFOS!$C$5&gt;0,FLOOR(HOUR(E987)*60+MINUTE(E987),INFOS!$B$2)/60&gt;=INFOS!$C$5)),"",TIME(,FLOOR(HOUR(E987)*60+MINUTE(E987),INFOS!$B$2),))</f>
        <v>0.83333333333333337</v>
      </c>
      <c r="H987" s="31" t="str">
        <f>IF(ISNA(MATCH(INT(A987),Calcul!$I$3:$I$15,0)),INDEX(INFOS!$B$7:$B$14,WEEKDAY(A987,2)),INFOS!$B$14)</f>
        <v>Jours Ouvrés</v>
      </c>
      <c r="I987" s="28" t="str">
        <f>IF(ROW(A986)&lt;=COUNTA(Sens1!A:A)-6,INFOS!$H$2&amp;" vers "&amp;INFOS!$I$2,INFOS!$H$3&amp;" vers "&amp;INFOS!$I$3)</f>
        <v>Rue G. Eiffel vers A10</v>
      </c>
    </row>
    <row r="988" spans="1:9" x14ac:dyDescent="0.25">
      <c r="A988" s="5">
        <v>41849.90347222222</v>
      </c>
      <c r="B988" s="28">
        <v>284</v>
      </c>
      <c r="C988" s="28" t="str">
        <f t="shared" si="60"/>
        <v>Mardi</v>
      </c>
      <c r="D988" s="28" t="str">
        <f t="shared" si="61"/>
        <v>29/07</v>
      </c>
      <c r="E988" s="29">
        <f t="shared" si="62"/>
        <v>0.90347222222044365</v>
      </c>
      <c r="F988" s="30">
        <f t="shared" si="63"/>
        <v>3.2870370370370367E-3</v>
      </c>
      <c r="G988" s="31">
        <f>IF(OR(FLOOR(HOUR(E988)*60+MINUTE(E988),INFOS!$B$2)/60&lt;INFOS!$B$5,AND(INFOS!$C$5&gt;0,FLOOR(HOUR(E988)*60+MINUTE(E988),INFOS!$B$2)/60&gt;=INFOS!$C$5)),"",TIME(,FLOOR(HOUR(E988)*60+MINUTE(E988),INFOS!$B$2),))</f>
        <v>0.83333333333333337</v>
      </c>
      <c r="H988" s="31" t="str">
        <f>IF(ISNA(MATCH(INT(A988),Calcul!$I$3:$I$15,0)),INDEX(INFOS!$B$7:$B$14,WEEKDAY(A988,2)),INFOS!$B$14)</f>
        <v>Jours Ouvrés</v>
      </c>
      <c r="I988" s="28" t="str">
        <f>IF(ROW(A987)&lt;=COUNTA(Sens1!A:A)-6,INFOS!$H$2&amp;" vers "&amp;INFOS!$I$2,INFOS!$H$3&amp;" vers "&amp;INFOS!$I$3)</f>
        <v>Rue G. Eiffel vers A10</v>
      </c>
    </row>
    <row r="989" spans="1:9" x14ac:dyDescent="0.25">
      <c r="A989" s="5">
        <v>41849.906956018516</v>
      </c>
      <c r="B989" s="28">
        <v>273</v>
      </c>
      <c r="C989" s="28" t="str">
        <f t="shared" si="60"/>
        <v>Mardi</v>
      </c>
      <c r="D989" s="28" t="str">
        <f t="shared" si="61"/>
        <v>29/07</v>
      </c>
      <c r="E989" s="29">
        <f t="shared" si="62"/>
        <v>0.90695601851621177</v>
      </c>
      <c r="F989" s="30">
        <f t="shared" si="63"/>
        <v>3.1597222222222222E-3</v>
      </c>
      <c r="G989" s="31">
        <f>IF(OR(FLOOR(HOUR(E989)*60+MINUTE(E989),INFOS!$B$2)/60&lt;INFOS!$B$5,AND(INFOS!$C$5&gt;0,FLOOR(HOUR(E989)*60+MINUTE(E989),INFOS!$B$2)/60&gt;=INFOS!$C$5)),"",TIME(,FLOOR(HOUR(E989)*60+MINUTE(E989),INFOS!$B$2),))</f>
        <v>0.83333333333333337</v>
      </c>
      <c r="H989" s="31" t="str">
        <f>IF(ISNA(MATCH(INT(A989),Calcul!$I$3:$I$15,0)),INDEX(INFOS!$B$7:$B$14,WEEKDAY(A989,2)),INFOS!$B$14)</f>
        <v>Jours Ouvrés</v>
      </c>
      <c r="I989" s="28" t="str">
        <f>IF(ROW(A988)&lt;=COUNTA(Sens1!A:A)-6,INFOS!$H$2&amp;" vers "&amp;INFOS!$I$2,INFOS!$H$3&amp;" vers "&amp;INFOS!$I$3)</f>
        <v>Rue G. Eiffel vers A10</v>
      </c>
    </row>
    <row r="990" spans="1:9" x14ac:dyDescent="0.25">
      <c r="A990" s="5">
        <v>41849.910578703704</v>
      </c>
      <c r="B990" s="28">
        <v>261</v>
      </c>
      <c r="C990" s="28" t="str">
        <f t="shared" si="60"/>
        <v>Mardi</v>
      </c>
      <c r="D990" s="28" t="str">
        <f t="shared" si="61"/>
        <v>29/07</v>
      </c>
      <c r="E990" s="29">
        <f t="shared" si="62"/>
        <v>0.91057870370423188</v>
      </c>
      <c r="F990" s="30">
        <f t="shared" si="63"/>
        <v>3.0208333333333333E-3</v>
      </c>
      <c r="G990" s="31">
        <f>IF(OR(FLOOR(HOUR(E990)*60+MINUTE(E990),INFOS!$B$2)/60&lt;INFOS!$B$5,AND(INFOS!$C$5&gt;0,FLOOR(HOUR(E990)*60+MINUTE(E990),INFOS!$B$2)/60&gt;=INFOS!$C$5)),"",TIME(,FLOOR(HOUR(E990)*60+MINUTE(E990),INFOS!$B$2),))</f>
        <v>0.83333333333333337</v>
      </c>
      <c r="H990" s="31" t="str">
        <f>IF(ISNA(MATCH(INT(A990),Calcul!$I$3:$I$15,0)),INDEX(INFOS!$B$7:$B$14,WEEKDAY(A990,2)),INFOS!$B$14)</f>
        <v>Jours Ouvrés</v>
      </c>
      <c r="I990" s="28" t="str">
        <f>IF(ROW(A989)&lt;=COUNTA(Sens1!A:A)-6,INFOS!$H$2&amp;" vers "&amp;INFOS!$I$2,INFOS!$H$3&amp;" vers "&amp;INFOS!$I$3)</f>
        <v>Rue G. Eiffel vers A10</v>
      </c>
    </row>
    <row r="991" spans="1:9" x14ac:dyDescent="0.25">
      <c r="A991" s="5">
        <v>41849.914155092592</v>
      </c>
      <c r="B991" s="28">
        <v>265</v>
      </c>
      <c r="C991" s="28" t="str">
        <f t="shared" si="60"/>
        <v>Mardi</v>
      </c>
      <c r="D991" s="28" t="str">
        <f t="shared" si="61"/>
        <v>29/07</v>
      </c>
      <c r="E991" s="29">
        <f t="shared" si="62"/>
        <v>0.91415509259240935</v>
      </c>
      <c r="F991" s="30">
        <f t="shared" si="63"/>
        <v>3.0671296296296297E-3</v>
      </c>
      <c r="G991" s="31">
        <f>IF(OR(FLOOR(HOUR(E991)*60+MINUTE(E991),INFOS!$B$2)/60&lt;INFOS!$B$5,AND(INFOS!$C$5&gt;0,FLOOR(HOUR(E991)*60+MINUTE(E991),INFOS!$B$2)/60&gt;=INFOS!$C$5)),"",TIME(,FLOOR(HOUR(E991)*60+MINUTE(E991),INFOS!$B$2),))</f>
        <v>0.83333333333333337</v>
      </c>
      <c r="H991" s="31" t="str">
        <f>IF(ISNA(MATCH(INT(A991),Calcul!$I$3:$I$15,0)),INDEX(INFOS!$B$7:$B$14,WEEKDAY(A991,2)),INFOS!$B$14)</f>
        <v>Jours Ouvrés</v>
      </c>
      <c r="I991" s="28" t="str">
        <f>IF(ROW(A990)&lt;=COUNTA(Sens1!A:A)-6,INFOS!$H$2&amp;" vers "&amp;INFOS!$I$2,INFOS!$H$3&amp;" vers "&amp;INFOS!$I$3)</f>
        <v>Rue G. Eiffel vers A10</v>
      </c>
    </row>
    <row r="992" spans="1:9" x14ac:dyDescent="0.25">
      <c r="A992" s="5">
        <v>41849.917766203704</v>
      </c>
      <c r="B992" s="28">
        <v>265</v>
      </c>
      <c r="C992" s="28" t="str">
        <f t="shared" si="60"/>
        <v>Mardi</v>
      </c>
      <c r="D992" s="28" t="str">
        <f t="shared" si="61"/>
        <v>29/07</v>
      </c>
      <c r="E992" s="29">
        <f t="shared" si="62"/>
        <v>0.91776620370364981</v>
      </c>
      <c r="F992" s="30">
        <f t="shared" si="63"/>
        <v>3.0671296296296297E-3</v>
      </c>
      <c r="G992" s="31">
        <f>IF(OR(FLOOR(HOUR(E992)*60+MINUTE(E992),INFOS!$B$2)/60&lt;INFOS!$B$5,AND(INFOS!$C$5&gt;0,FLOOR(HOUR(E992)*60+MINUTE(E992),INFOS!$B$2)/60&gt;=INFOS!$C$5)),"",TIME(,FLOOR(HOUR(E992)*60+MINUTE(E992),INFOS!$B$2),))</f>
        <v>0.91666666666666663</v>
      </c>
      <c r="H992" s="31" t="str">
        <f>IF(ISNA(MATCH(INT(A992),Calcul!$I$3:$I$15,0)),INDEX(INFOS!$B$7:$B$14,WEEKDAY(A992,2)),INFOS!$B$14)</f>
        <v>Jours Ouvrés</v>
      </c>
      <c r="I992" s="28" t="str">
        <f>IF(ROW(A991)&lt;=COUNTA(Sens1!A:A)-6,INFOS!$H$2&amp;" vers "&amp;INFOS!$I$2,INFOS!$H$3&amp;" vers "&amp;INFOS!$I$3)</f>
        <v>Rue G. Eiffel vers A10</v>
      </c>
    </row>
    <row r="993" spans="1:9" x14ac:dyDescent="0.25">
      <c r="A993" s="5">
        <v>41849.921261574076</v>
      </c>
      <c r="B993" s="28">
        <v>289</v>
      </c>
      <c r="C993" s="28" t="str">
        <f t="shared" si="60"/>
        <v>Mardi</v>
      </c>
      <c r="D993" s="28" t="str">
        <f t="shared" si="61"/>
        <v>29/07</v>
      </c>
      <c r="E993" s="29">
        <f t="shared" si="62"/>
        <v>0.92126157407619758</v>
      </c>
      <c r="F993" s="30">
        <f t="shared" si="63"/>
        <v>3.3449074074074071E-3</v>
      </c>
      <c r="G993" s="31">
        <f>IF(OR(FLOOR(HOUR(E993)*60+MINUTE(E993),INFOS!$B$2)/60&lt;INFOS!$B$5,AND(INFOS!$C$5&gt;0,FLOOR(HOUR(E993)*60+MINUTE(E993),INFOS!$B$2)/60&gt;=INFOS!$C$5)),"",TIME(,FLOOR(HOUR(E993)*60+MINUTE(E993),INFOS!$B$2),))</f>
        <v>0.91666666666666663</v>
      </c>
      <c r="H993" s="31" t="str">
        <f>IF(ISNA(MATCH(INT(A993),Calcul!$I$3:$I$15,0)),INDEX(INFOS!$B$7:$B$14,WEEKDAY(A993,2)),INFOS!$B$14)</f>
        <v>Jours Ouvrés</v>
      </c>
      <c r="I993" s="28" t="str">
        <f>IF(ROW(A992)&lt;=COUNTA(Sens1!A:A)-6,INFOS!$H$2&amp;" vers "&amp;INFOS!$I$2,INFOS!$H$3&amp;" vers "&amp;INFOS!$I$3)</f>
        <v>Rue G. Eiffel vers A10</v>
      </c>
    </row>
    <row r="994" spans="1:9" x14ac:dyDescent="0.25">
      <c r="A994" s="5">
        <v>41849.924872685187</v>
      </c>
      <c r="B994" s="28">
        <v>292</v>
      </c>
      <c r="C994" s="28" t="str">
        <f t="shared" si="60"/>
        <v>Mardi</v>
      </c>
      <c r="D994" s="28" t="str">
        <f t="shared" si="61"/>
        <v>29/07</v>
      </c>
      <c r="E994" s="29">
        <f t="shared" si="62"/>
        <v>0.92487268518743804</v>
      </c>
      <c r="F994" s="30">
        <f t="shared" si="63"/>
        <v>3.3796296296296296E-3</v>
      </c>
      <c r="G994" s="31">
        <f>IF(OR(FLOOR(HOUR(E994)*60+MINUTE(E994),INFOS!$B$2)/60&lt;INFOS!$B$5,AND(INFOS!$C$5&gt;0,FLOOR(HOUR(E994)*60+MINUTE(E994),INFOS!$B$2)/60&gt;=INFOS!$C$5)),"",TIME(,FLOOR(HOUR(E994)*60+MINUTE(E994),INFOS!$B$2),))</f>
        <v>0.91666666666666663</v>
      </c>
      <c r="H994" s="31" t="str">
        <f>IF(ISNA(MATCH(INT(A994),Calcul!$I$3:$I$15,0)),INDEX(INFOS!$B$7:$B$14,WEEKDAY(A994,2)),INFOS!$B$14)</f>
        <v>Jours Ouvrés</v>
      </c>
      <c r="I994" s="28" t="str">
        <f>IF(ROW(A993)&lt;=COUNTA(Sens1!A:A)-6,INFOS!$H$2&amp;" vers "&amp;INFOS!$I$2,INFOS!$H$3&amp;" vers "&amp;INFOS!$I$3)</f>
        <v>Rue G. Eiffel vers A10</v>
      </c>
    </row>
    <row r="995" spans="1:9" x14ac:dyDescent="0.25">
      <c r="A995" s="5">
        <v>41849.928611111114</v>
      </c>
      <c r="B995" s="28">
        <v>389</v>
      </c>
      <c r="C995" s="28" t="str">
        <f t="shared" si="60"/>
        <v>Mardi</v>
      </c>
      <c r="D995" s="28" t="str">
        <f t="shared" si="61"/>
        <v>29/07</v>
      </c>
      <c r="E995" s="29">
        <f t="shared" si="62"/>
        <v>0.92861111111415084</v>
      </c>
      <c r="F995" s="30">
        <f t="shared" si="63"/>
        <v>4.5023148148148149E-3</v>
      </c>
      <c r="G995" s="31">
        <f>IF(OR(FLOOR(HOUR(E995)*60+MINUTE(E995),INFOS!$B$2)/60&lt;INFOS!$B$5,AND(INFOS!$C$5&gt;0,FLOOR(HOUR(E995)*60+MINUTE(E995),INFOS!$B$2)/60&gt;=INFOS!$C$5)),"",TIME(,FLOOR(HOUR(E995)*60+MINUTE(E995),INFOS!$B$2),))</f>
        <v>0.91666666666666663</v>
      </c>
      <c r="H995" s="31" t="str">
        <f>IF(ISNA(MATCH(INT(A995),Calcul!$I$3:$I$15,0)),INDEX(INFOS!$B$7:$B$14,WEEKDAY(A995,2)),INFOS!$B$14)</f>
        <v>Jours Ouvrés</v>
      </c>
      <c r="I995" s="28" t="str">
        <f>IF(ROW(A994)&lt;=COUNTA(Sens1!A:A)-6,INFOS!$H$2&amp;" vers "&amp;INFOS!$I$2,INFOS!$H$3&amp;" vers "&amp;INFOS!$I$3)</f>
        <v>Rue G. Eiffel vers A10</v>
      </c>
    </row>
    <row r="996" spans="1:9" x14ac:dyDescent="0.25">
      <c r="A996" s="5">
        <v>41849.932210648149</v>
      </c>
      <c r="B996" s="28">
        <v>354</v>
      </c>
      <c r="C996" s="28" t="str">
        <f t="shared" si="60"/>
        <v>Mardi</v>
      </c>
      <c r="D996" s="28" t="str">
        <f t="shared" si="61"/>
        <v>29/07</v>
      </c>
      <c r="E996" s="29">
        <f t="shared" si="62"/>
        <v>0.93221064814861165</v>
      </c>
      <c r="F996" s="30">
        <f t="shared" si="63"/>
        <v>4.0972222222222226E-3</v>
      </c>
      <c r="G996" s="31">
        <f>IF(OR(FLOOR(HOUR(E996)*60+MINUTE(E996),INFOS!$B$2)/60&lt;INFOS!$B$5,AND(INFOS!$C$5&gt;0,FLOOR(HOUR(E996)*60+MINUTE(E996),INFOS!$B$2)/60&gt;=INFOS!$C$5)),"",TIME(,FLOOR(HOUR(E996)*60+MINUTE(E996),INFOS!$B$2),))</f>
        <v>0.91666666666666663</v>
      </c>
      <c r="H996" s="31" t="str">
        <f>IF(ISNA(MATCH(INT(A996),Calcul!$I$3:$I$15,0)),INDEX(INFOS!$B$7:$B$14,WEEKDAY(A996,2)),INFOS!$B$14)</f>
        <v>Jours Ouvrés</v>
      </c>
      <c r="I996" s="28" t="str">
        <f>IF(ROW(A995)&lt;=COUNTA(Sens1!A:A)-6,INFOS!$H$2&amp;" vers "&amp;INFOS!$I$2,INFOS!$H$3&amp;" vers "&amp;INFOS!$I$3)</f>
        <v>Rue G. Eiffel vers A10</v>
      </c>
    </row>
    <row r="997" spans="1:9" x14ac:dyDescent="0.25">
      <c r="A997" s="5">
        <v>41849.93577546296</v>
      </c>
      <c r="B997" s="28">
        <v>345</v>
      </c>
      <c r="C997" s="28" t="str">
        <f t="shared" si="60"/>
        <v>Mardi</v>
      </c>
      <c r="D997" s="28" t="str">
        <f t="shared" si="61"/>
        <v>29/07</v>
      </c>
      <c r="E997" s="29">
        <f t="shared" si="62"/>
        <v>0.93577546296000946</v>
      </c>
      <c r="F997" s="30">
        <f t="shared" si="63"/>
        <v>3.9930555555555561E-3</v>
      </c>
      <c r="G997" s="31">
        <f>IF(OR(FLOOR(HOUR(E997)*60+MINUTE(E997),INFOS!$B$2)/60&lt;INFOS!$B$5,AND(INFOS!$C$5&gt;0,FLOOR(HOUR(E997)*60+MINUTE(E997),INFOS!$B$2)/60&gt;=INFOS!$C$5)),"",TIME(,FLOOR(HOUR(E997)*60+MINUTE(E997),INFOS!$B$2),))</f>
        <v>0.91666666666666663</v>
      </c>
      <c r="H997" s="31" t="str">
        <f>IF(ISNA(MATCH(INT(A997),Calcul!$I$3:$I$15,0)),INDEX(INFOS!$B$7:$B$14,WEEKDAY(A997,2)),INFOS!$B$14)</f>
        <v>Jours Ouvrés</v>
      </c>
      <c r="I997" s="28" t="str">
        <f>IF(ROW(A996)&lt;=COUNTA(Sens1!A:A)-6,INFOS!$H$2&amp;" vers "&amp;INFOS!$I$2,INFOS!$H$3&amp;" vers "&amp;INFOS!$I$3)</f>
        <v>Rue G. Eiffel vers A10</v>
      </c>
    </row>
    <row r="998" spans="1:9" x14ac:dyDescent="0.25">
      <c r="A998" s="5">
        <v>41849.939467592594</v>
      </c>
      <c r="B998" s="28">
        <v>320</v>
      </c>
      <c r="C998" s="28" t="str">
        <f t="shared" si="60"/>
        <v>Mardi</v>
      </c>
      <c r="D998" s="28" t="str">
        <f t="shared" si="61"/>
        <v>29/07</v>
      </c>
      <c r="E998" s="29">
        <f t="shared" si="62"/>
        <v>0.93946759259415558</v>
      </c>
      <c r="F998" s="30">
        <f t="shared" si="63"/>
        <v>3.7037037037037034E-3</v>
      </c>
      <c r="G998" s="31">
        <f>IF(OR(FLOOR(HOUR(E998)*60+MINUTE(E998),INFOS!$B$2)/60&lt;INFOS!$B$5,AND(INFOS!$C$5&gt;0,FLOOR(HOUR(E998)*60+MINUTE(E998),INFOS!$B$2)/60&gt;=INFOS!$C$5)),"",TIME(,FLOOR(HOUR(E998)*60+MINUTE(E998),INFOS!$B$2),))</f>
        <v>0.91666666666666663</v>
      </c>
      <c r="H998" s="31" t="str">
        <f>IF(ISNA(MATCH(INT(A998),Calcul!$I$3:$I$15,0)),INDEX(INFOS!$B$7:$B$14,WEEKDAY(A998,2)),INFOS!$B$14)</f>
        <v>Jours Ouvrés</v>
      </c>
      <c r="I998" s="28" t="str">
        <f>IF(ROW(A997)&lt;=COUNTA(Sens1!A:A)-6,INFOS!$H$2&amp;" vers "&amp;INFOS!$I$2,INFOS!$H$3&amp;" vers "&amp;INFOS!$I$3)</f>
        <v>Rue G. Eiffel vers A10</v>
      </c>
    </row>
    <row r="999" spans="1:9" x14ac:dyDescent="0.25">
      <c r="A999" s="5">
        <v>41849.94327546296</v>
      </c>
      <c r="B999" s="28">
        <v>315</v>
      </c>
      <c r="C999" s="28" t="str">
        <f t="shared" si="60"/>
        <v>Mardi</v>
      </c>
      <c r="D999" s="28" t="str">
        <f t="shared" si="61"/>
        <v>29/07</v>
      </c>
      <c r="E999" s="29">
        <f t="shared" si="62"/>
        <v>0.94327546295971842</v>
      </c>
      <c r="F999" s="30">
        <f t="shared" si="63"/>
        <v>3.645833333333333E-3</v>
      </c>
      <c r="G999" s="31">
        <f>IF(OR(FLOOR(HOUR(E999)*60+MINUTE(E999),INFOS!$B$2)/60&lt;INFOS!$B$5,AND(INFOS!$C$5&gt;0,FLOOR(HOUR(E999)*60+MINUTE(E999),INFOS!$B$2)/60&gt;=INFOS!$C$5)),"",TIME(,FLOOR(HOUR(E999)*60+MINUTE(E999),INFOS!$B$2),))</f>
        <v>0.91666666666666663</v>
      </c>
      <c r="H999" s="31" t="str">
        <f>IF(ISNA(MATCH(INT(A999),Calcul!$I$3:$I$15,0)),INDEX(INFOS!$B$7:$B$14,WEEKDAY(A999,2)),INFOS!$B$14)</f>
        <v>Jours Ouvrés</v>
      </c>
      <c r="I999" s="28" t="str">
        <f>IF(ROW(A998)&lt;=COUNTA(Sens1!A:A)-6,INFOS!$H$2&amp;" vers "&amp;INFOS!$I$2,INFOS!$H$3&amp;" vers "&amp;INFOS!$I$3)</f>
        <v>Rue G. Eiffel vers A10</v>
      </c>
    </row>
    <row r="1000" spans="1:9" x14ac:dyDescent="0.25">
      <c r="A1000" s="5">
        <v>41849.946932870371</v>
      </c>
      <c r="B1000" s="28">
        <v>333</v>
      </c>
      <c r="C1000" s="28" t="str">
        <f t="shared" si="60"/>
        <v>Mardi</v>
      </c>
      <c r="D1000" s="28" t="str">
        <f t="shared" si="61"/>
        <v>29/07</v>
      </c>
      <c r="E1000" s="29">
        <f t="shared" si="62"/>
        <v>0.94693287037080154</v>
      </c>
      <c r="F1000" s="30">
        <f t="shared" si="63"/>
        <v>3.8541666666666668E-3</v>
      </c>
      <c r="G1000" s="31">
        <f>IF(OR(FLOOR(HOUR(E1000)*60+MINUTE(E1000),INFOS!$B$2)/60&lt;INFOS!$B$5,AND(INFOS!$C$5&gt;0,FLOOR(HOUR(E1000)*60+MINUTE(E1000),INFOS!$B$2)/60&gt;=INFOS!$C$5)),"",TIME(,FLOOR(HOUR(E1000)*60+MINUTE(E1000),INFOS!$B$2),))</f>
        <v>0.91666666666666663</v>
      </c>
      <c r="H1000" s="31" t="str">
        <f>IF(ISNA(MATCH(INT(A1000),Calcul!$I$3:$I$15,0)),INDEX(INFOS!$B$7:$B$14,WEEKDAY(A1000,2)),INFOS!$B$14)</f>
        <v>Jours Ouvrés</v>
      </c>
      <c r="I1000" s="28" t="str">
        <f>IF(ROW(A999)&lt;=COUNTA(Sens1!A:A)-6,INFOS!$H$2&amp;" vers "&amp;INFOS!$I$2,INFOS!$H$3&amp;" vers "&amp;INFOS!$I$3)</f>
        <v>Rue G. Eiffel vers A10</v>
      </c>
    </row>
    <row r="1001" spans="1:9" x14ac:dyDescent="0.25">
      <c r="A1001" s="5">
        <v>41849.950706018521</v>
      </c>
      <c r="B1001" s="28">
        <v>333</v>
      </c>
      <c r="C1001" s="28" t="str">
        <f t="shared" si="60"/>
        <v>Mardi</v>
      </c>
      <c r="D1001" s="28" t="str">
        <f t="shared" si="61"/>
        <v>29/07</v>
      </c>
      <c r="E1001" s="29">
        <f t="shared" si="62"/>
        <v>0.95070601852057735</v>
      </c>
      <c r="F1001" s="30">
        <f t="shared" si="63"/>
        <v>3.8541666666666668E-3</v>
      </c>
      <c r="G1001" s="31">
        <f>IF(OR(FLOOR(HOUR(E1001)*60+MINUTE(E1001),INFOS!$B$2)/60&lt;INFOS!$B$5,AND(INFOS!$C$5&gt;0,FLOOR(HOUR(E1001)*60+MINUTE(E1001),INFOS!$B$2)/60&gt;=INFOS!$C$5)),"",TIME(,FLOOR(HOUR(E1001)*60+MINUTE(E1001),INFOS!$B$2),))</f>
        <v>0.91666666666666663</v>
      </c>
      <c r="H1001" s="31" t="str">
        <f>IF(ISNA(MATCH(INT(A1001),Calcul!$I$3:$I$15,0)),INDEX(INFOS!$B$7:$B$14,WEEKDAY(A1001,2)),INFOS!$B$14)</f>
        <v>Jours Ouvrés</v>
      </c>
      <c r="I1001" s="28" t="str">
        <f>IF(ROW(A1000)&lt;=COUNTA(Sens1!A:A)-6,INFOS!$H$2&amp;" vers "&amp;INFOS!$I$2,INFOS!$H$3&amp;" vers "&amp;INFOS!$I$3)</f>
        <v>Rue G. Eiffel vers A10</v>
      </c>
    </row>
    <row r="1002" spans="1:9" x14ac:dyDescent="0.25">
      <c r="A1002" s="5">
        <v>41849.954224537039</v>
      </c>
      <c r="B1002" s="28">
        <v>317</v>
      </c>
      <c r="C1002" s="28" t="str">
        <f t="shared" si="60"/>
        <v>Mardi</v>
      </c>
      <c r="D1002" s="28" t="str">
        <f t="shared" si="61"/>
        <v>29/07</v>
      </c>
      <c r="E1002" s="29">
        <f t="shared" si="62"/>
        <v>0.95422453703940846</v>
      </c>
      <c r="F1002" s="30">
        <f t="shared" si="63"/>
        <v>3.6689814814814814E-3</v>
      </c>
      <c r="G1002" s="31">
        <f>IF(OR(FLOOR(HOUR(E1002)*60+MINUTE(E1002),INFOS!$B$2)/60&lt;INFOS!$B$5,AND(INFOS!$C$5&gt;0,FLOOR(HOUR(E1002)*60+MINUTE(E1002),INFOS!$B$2)/60&gt;=INFOS!$C$5)),"",TIME(,FLOOR(HOUR(E1002)*60+MINUTE(E1002),INFOS!$B$2),))</f>
        <v>0.91666666666666663</v>
      </c>
      <c r="H1002" s="31" t="str">
        <f>IF(ISNA(MATCH(INT(A1002),Calcul!$I$3:$I$15,0)),INDEX(INFOS!$B$7:$B$14,WEEKDAY(A1002,2)),INFOS!$B$14)</f>
        <v>Jours Ouvrés</v>
      </c>
      <c r="I1002" s="28" t="str">
        <f>IF(ROW(A1001)&lt;=COUNTA(Sens1!A:A)-6,INFOS!$H$2&amp;" vers "&amp;INFOS!$I$2,INFOS!$H$3&amp;" vers "&amp;INFOS!$I$3)</f>
        <v>Rue G. Eiffel vers A10</v>
      </c>
    </row>
    <row r="1003" spans="1:9" x14ac:dyDescent="0.25">
      <c r="A1003" s="5">
        <v>41849.95789351852</v>
      </c>
      <c r="B1003" s="28">
        <v>268</v>
      </c>
      <c r="C1003" s="28" t="str">
        <f t="shared" si="60"/>
        <v>Mardi</v>
      </c>
      <c r="D1003" s="28" t="str">
        <f t="shared" si="61"/>
        <v>29/07</v>
      </c>
      <c r="E1003" s="29">
        <f t="shared" si="62"/>
        <v>0.95789351851999527</v>
      </c>
      <c r="F1003" s="30">
        <f t="shared" si="63"/>
        <v>3.1018518518518522E-3</v>
      </c>
      <c r="G1003" s="31">
        <f>IF(OR(FLOOR(HOUR(E1003)*60+MINUTE(E1003),INFOS!$B$2)/60&lt;INFOS!$B$5,AND(INFOS!$C$5&gt;0,FLOOR(HOUR(E1003)*60+MINUTE(E1003),INFOS!$B$2)/60&gt;=INFOS!$C$5)),"",TIME(,FLOOR(HOUR(E1003)*60+MINUTE(E1003),INFOS!$B$2),))</f>
        <v>0.91666666666666663</v>
      </c>
      <c r="H1003" s="31" t="str">
        <f>IF(ISNA(MATCH(INT(A1003),Calcul!$I$3:$I$15,0)),INDEX(INFOS!$B$7:$B$14,WEEKDAY(A1003,2)),INFOS!$B$14)</f>
        <v>Jours Ouvrés</v>
      </c>
      <c r="I1003" s="28" t="str">
        <f>IF(ROW(A1002)&lt;=COUNTA(Sens1!A:A)-6,INFOS!$H$2&amp;" vers "&amp;INFOS!$I$2,INFOS!$H$3&amp;" vers "&amp;INFOS!$I$3)</f>
        <v>Rue G. Eiffel vers A10</v>
      </c>
    </row>
    <row r="1004" spans="1:9" x14ac:dyDescent="0.25">
      <c r="A1004" s="5">
        <v>41849.961377314816</v>
      </c>
      <c r="B1004" s="28">
        <v>268</v>
      </c>
      <c r="C1004" s="28" t="str">
        <f t="shared" si="60"/>
        <v>Mardi</v>
      </c>
      <c r="D1004" s="28" t="str">
        <f t="shared" si="61"/>
        <v>29/07</v>
      </c>
      <c r="E1004" s="29">
        <f t="shared" si="62"/>
        <v>0.96137731481576338</v>
      </c>
      <c r="F1004" s="30">
        <f t="shared" si="63"/>
        <v>3.1018518518518522E-3</v>
      </c>
      <c r="G1004" s="31">
        <f>IF(OR(FLOOR(HOUR(E1004)*60+MINUTE(E1004),INFOS!$B$2)/60&lt;INFOS!$B$5,AND(INFOS!$C$5&gt;0,FLOOR(HOUR(E1004)*60+MINUTE(E1004),INFOS!$B$2)/60&gt;=INFOS!$C$5)),"",TIME(,FLOOR(HOUR(E1004)*60+MINUTE(E1004),INFOS!$B$2),))</f>
        <v>0.91666666666666663</v>
      </c>
      <c r="H1004" s="31" t="str">
        <f>IF(ISNA(MATCH(INT(A1004),Calcul!$I$3:$I$15,0)),INDEX(INFOS!$B$7:$B$14,WEEKDAY(A1004,2)),INFOS!$B$14)</f>
        <v>Jours Ouvrés</v>
      </c>
      <c r="I1004" s="28" t="str">
        <f>IF(ROW(A1003)&lt;=COUNTA(Sens1!A:A)-6,INFOS!$H$2&amp;" vers "&amp;INFOS!$I$2,INFOS!$H$3&amp;" vers "&amp;INFOS!$I$3)</f>
        <v>Rue G. Eiffel vers A10</v>
      </c>
    </row>
    <row r="1005" spans="1:9" x14ac:dyDescent="0.25">
      <c r="A1005" s="5">
        <v>41849.96497685185</v>
      </c>
      <c r="B1005" s="28">
        <v>277</v>
      </c>
      <c r="C1005" s="28" t="str">
        <f t="shared" si="60"/>
        <v>Mardi</v>
      </c>
      <c r="D1005" s="28" t="str">
        <f t="shared" si="61"/>
        <v>29/07</v>
      </c>
      <c r="E1005" s="29">
        <f t="shared" si="62"/>
        <v>0.96497685185022419</v>
      </c>
      <c r="F1005" s="30">
        <f t="shared" si="63"/>
        <v>3.2060185185185182E-3</v>
      </c>
      <c r="G1005" s="31">
        <f>IF(OR(FLOOR(HOUR(E1005)*60+MINUTE(E1005),INFOS!$B$2)/60&lt;INFOS!$B$5,AND(INFOS!$C$5&gt;0,FLOOR(HOUR(E1005)*60+MINUTE(E1005),INFOS!$B$2)/60&gt;=INFOS!$C$5)),"",TIME(,FLOOR(HOUR(E1005)*60+MINUTE(E1005),INFOS!$B$2),))</f>
        <v>0.91666666666666663</v>
      </c>
      <c r="H1005" s="31" t="str">
        <f>IF(ISNA(MATCH(INT(A1005),Calcul!$I$3:$I$15,0)),INDEX(INFOS!$B$7:$B$14,WEEKDAY(A1005,2)),INFOS!$B$14)</f>
        <v>Jours Ouvrés</v>
      </c>
      <c r="I1005" s="28" t="str">
        <f>IF(ROW(A1004)&lt;=COUNTA(Sens1!A:A)-6,INFOS!$H$2&amp;" vers "&amp;INFOS!$I$2,INFOS!$H$3&amp;" vers "&amp;INFOS!$I$3)</f>
        <v>Rue G. Eiffel vers A10</v>
      </c>
    </row>
    <row r="1006" spans="1:9" x14ac:dyDescent="0.25">
      <c r="A1006" s="5">
        <v>41849.968530092592</v>
      </c>
      <c r="B1006" s="28">
        <v>303</v>
      </c>
      <c r="C1006" s="28" t="str">
        <f t="shared" si="60"/>
        <v>Mardi</v>
      </c>
      <c r="D1006" s="28" t="str">
        <f t="shared" si="61"/>
        <v>29/07</v>
      </c>
      <c r="E1006" s="29">
        <f t="shared" si="62"/>
        <v>0.96853009259211831</v>
      </c>
      <c r="F1006" s="30">
        <f t="shared" si="63"/>
        <v>3.5069444444444445E-3</v>
      </c>
      <c r="G1006" s="31">
        <f>IF(OR(FLOOR(HOUR(E1006)*60+MINUTE(E1006),INFOS!$B$2)/60&lt;INFOS!$B$5,AND(INFOS!$C$5&gt;0,FLOOR(HOUR(E1006)*60+MINUTE(E1006),INFOS!$B$2)/60&gt;=INFOS!$C$5)),"",TIME(,FLOOR(HOUR(E1006)*60+MINUTE(E1006),INFOS!$B$2),))</f>
        <v>0.91666666666666663</v>
      </c>
      <c r="H1006" s="31" t="str">
        <f>IF(ISNA(MATCH(INT(A1006),Calcul!$I$3:$I$15,0)),INDEX(INFOS!$B$7:$B$14,WEEKDAY(A1006,2)),INFOS!$B$14)</f>
        <v>Jours Ouvrés</v>
      </c>
      <c r="I1006" s="28" t="str">
        <f>IF(ROW(A1005)&lt;=COUNTA(Sens1!A:A)-6,INFOS!$H$2&amp;" vers "&amp;INFOS!$I$2,INFOS!$H$3&amp;" vers "&amp;INFOS!$I$3)</f>
        <v>Rue G. Eiffel vers A10</v>
      </c>
    </row>
    <row r="1007" spans="1:9" x14ac:dyDescent="0.25">
      <c r="A1007" s="5">
        <v>41849.972222222219</v>
      </c>
      <c r="B1007" s="28">
        <v>301</v>
      </c>
      <c r="C1007" s="28" t="str">
        <f t="shared" si="60"/>
        <v>Mardi</v>
      </c>
      <c r="D1007" s="28" t="str">
        <f t="shared" si="61"/>
        <v>29/07</v>
      </c>
      <c r="E1007" s="29">
        <f t="shared" si="62"/>
        <v>0.97222222221898846</v>
      </c>
      <c r="F1007" s="30">
        <f t="shared" si="63"/>
        <v>3.483796296296296E-3</v>
      </c>
      <c r="G1007" s="31">
        <f>IF(OR(FLOOR(HOUR(E1007)*60+MINUTE(E1007),INFOS!$B$2)/60&lt;INFOS!$B$5,AND(INFOS!$C$5&gt;0,FLOOR(HOUR(E1007)*60+MINUTE(E1007),INFOS!$B$2)/60&gt;=INFOS!$C$5)),"",TIME(,FLOOR(HOUR(E1007)*60+MINUTE(E1007),INFOS!$B$2),))</f>
        <v>0.91666666666666663</v>
      </c>
      <c r="H1007" s="31" t="str">
        <f>IF(ISNA(MATCH(INT(A1007),Calcul!$I$3:$I$15,0)),INDEX(INFOS!$B$7:$B$14,WEEKDAY(A1007,2)),INFOS!$B$14)</f>
        <v>Jours Ouvrés</v>
      </c>
      <c r="I1007" s="28" t="str">
        <f>IF(ROW(A1006)&lt;=COUNTA(Sens1!A:A)-6,INFOS!$H$2&amp;" vers "&amp;INFOS!$I$2,INFOS!$H$3&amp;" vers "&amp;INFOS!$I$3)</f>
        <v>Rue G. Eiffel vers A10</v>
      </c>
    </row>
    <row r="1008" spans="1:9" x14ac:dyDescent="0.25">
      <c r="A1008" s="5">
        <v>41849.975694444445</v>
      </c>
      <c r="B1008" s="28">
        <v>296</v>
      </c>
      <c r="C1008" s="28" t="str">
        <f t="shared" si="60"/>
        <v>Mardi</v>
      </c>
      <c r="D1008" s="28" t="str">
        <f t="shared" si="61"/>
        <v>29/07</v>
      </c>
      <c r="E1008" s="29">
        <f t="shared" si="62"/>
        <v>0.97569444444525288</v>
      </c>
      <c r="F1008" s="30">
        <f t="shared" si="63"/>
        <v>3.425925925925926E-3</v>
      </c>
      <c r="G1008" s="31">
        <f>IF(OR(FLOOR(HOUR(E1008)*60+MINUTE(E1008),INFOS!$B$2)/60&lt;INFOS!$B$5,AND(INFOS!$C$5&gt;0,FLOOR(HOUR(E1008)*60+MINUTE(E1008),INFOS!$B$2)/60&gt;=INFOS!$C$5)),"",TIME(,FLOOR(HOUR(E1008)*60+MINUTE(E1008),INFOS!$B$2),))</f>
        <v>0.91666666666666663</v>
      </c>
      <c r="H1008" s="31" t="str">
        <f>IF(ISNA(MATCH(INT(A1008),Calcul!$I$3:$I$15,0)),INDEX(INFOS!$B$7:$B$14,WEEKDAY(A1008,2)),INFOS!$B$14)</f>
        <v>Jours Ouvrés</v>
      </c>
      <c r="I1008" s="28" t="str">
        <f>IF(ROW(A1007)&lt;=COUNTA(Sens1!A:A)-6,INFOS!$H$2&amp;" vers "&amp;INFOS!$I$2,INFOS!$H$3&amp;" vers "&amp;INFOS!$I$3)</f>
        <v>Rue G. Eiffel vers A10</v>
      </c>
    </row>
    <row r="1009" spans="1:9" x14ac:dyDescent="0.25">
      <c r="A1009" s="5">
        <v>41849.97928240741</v>
      </c>
      <c r="B1009" s="28">
        <v>301</v>
      </c>
      <c r="C1009" s="28" t="str">
        <f t="shared" si="60"/>
        <v>Mardi</v>
      </c>
      <c r="D1009" s="28" t="str">
        <f t="shared" si="61"/>
        <v>29/07</v>
      </c>
      <c r="E1009" s="29">
        <f t="shared" si="62"/>
        <v>0.97928240741021</v>
      </c>
      <c r="F1009" s="30">
        <f t="shared" si="63"/>
        <v>3.483796296296296E-3</v>
      </c>
      <c r="G1009" s="31">
        <f>IF(OR(FLOOR(HOUR(E1009)*60+MINUTE(E1009),INFOS!$B$2)/60&lt;INFOS!$B$5,AND(INFOS!$C$5&gt;0,FLOOR(HOUR(E1009)*60+MINUTE(E1009),INFOS!$B$2)/60&gt;=INFOS!$C$5)),"",TIME(,FLOOR(HOUR(E1009)*60+MINUTE(E1009),INFOS!$B$2),))</f>
        <v>0.91666666666666663</v>
      </c>
      <c r="H1009" s="31" t="str">
        <f>IF(ISNA(MATCH(INT(A1009),Calcul!$I$3:$I$15,0)),INDEX(INFOS!$B$7:$B$14,WEEKDAY(A1009,2)),INFOS!$B$14)</f>
        <v>Jours Ouvrés</v>
      </c>
      <c r="I1009" s="28" t="str">
        <f>IF(ROW(A1008)&lt;=COUNTA(Sens1!A:A)-6,INFOS!$H$2&amp;" vers "&amp;INFOS!$I$2,INFOS!$H$3&amp;" vers "&amp;INFOS!$I$3)</f>
        <v>Rue G. Eiffel vers A10</v>
      </c>
    </row>
    <row r="1010" spans="1:9" x14ac:dyDescent="0.25">
      <c r="A1010" s="5">
        <v>41849.982824074075</v>
      </c>
      <c r="B1010" s="28">
        <v>383</v>
      </c>
      <c r="C1010" s="28" t="str">
        <f t="shared" si="60"/>
        <v>Mardi</v>
      </c>
      <c r="D1010" s="28" t="str">
        <f t="shared" si="61"/>
        <v>29/07</v>
      </c>
      <c r="E1010" s="29">
        <f t="shared" si="62"/>
        <v>0.98282407407532446</v>
      </c>
      <c r="F1010" s="30">
        <f t="shared" si="63"/>
        <v>4.4328703703703709E-3</v>
      </c>
      <c r="G1010" s="31">
        <f>IF(OR(FLOOR(HOUR(E1010)*60+MINUTE(E1010),INFOS!$B$2)/60&lt;INFOS!$B$5,AND(INFOS!$C$5&gt;0,FLOOR(HOUR(E1010)*60+MINUTE(E1010),INFOS!$B$2)/60&gt;=INFOS!$C$5)),"",TIME(,FLOOR(HOUR(E1010)*60+MINUTE(E1010),INFOS!$B$2),))</f>
        <v>0.91666666666666663</v>
      </c>
      <c r="H1010" s="31" t="str">
        <f>IF(ISNA(MATCH(INT(A1010),Calcul!$I$3:$I$15,0)),INDEX(INFOS!$B$7:$B$14,WEEKDAY(A1010,2)),INFOS!$B$14)</f>
        <v>Jours Ouvrés</v>
      </c>
      <c r="I1010" s="28" t="str">
        <f>IF(ROW(A1009)&lt;=COUNTA(Sens1!A:A)-6,INFOS!$H$2&amp;" vers "&amp;INFOS!$I$2,INFOS!$H$3&amp;" vers "&amp;INFOS!$I$3)</f>
        <v>Rue G. Eiffel vers A10</v>
      </c>
    </row>
    <row r="1011" spans="1:9" x14ac:dyDescent="0.25">
      <c r="A1011" s="5">
        <v>41849.986388888887</v>
      </c>
      <c r="B1011" s="28">
        <v>373</v>
      </c>
      <c r="C1011" s="28" t="str">
        <f t="shared" si="60"/>
        <v>Mardi</v>
      </c>
      <c r="D1011" s="28" t="str">
        <f t="shared" si="61"/>
        <v>29/07</v>
      </c>
      <c r="E1011" s="29">
        <f t="shared" si="62"/>
        <v>0.98638888888672227</v>
      </c>
      <c r="F1011" s="30">
        <f t="shared" si="63"/>
        <v>4.31712962962963E-3</v>
      </c>
      <c r="G1011" s="31">
        <f>IF(OR(FLOOR(HOUR(E1011)*60+MINUTE(E1011),INFOS!$B$2)/60&lt;INFOS!$B$5,AND(INFOS!$C$5&gt;0,FLOOR(HOUR(E1011)*60+MINUTE(E1011),INFOS!$B$2)/60&gt;=INFOS!$C$5)),"",TIME(,FLOOR(HOUR(E1011)*60+MINUTE(E1011),INFOS!$B$2),))</f>
        <v>0.91666666666666663</v>
      </c>
      <c r="H1011" s="31" t="str">
        <f>IF(ISNA(MATCH(INT(A1011),Calcul!$I$3:$I$15,0)),INDEX(INFOS!$B$7:$B$14,WEEKDAY(A1011,2)),INFOS!$B$14)</f>
        <v>Jours Ouvrés</v>
      </c>
      <c r="I1011" s="28" t="str">
        <f>IF(ROW(A1010)&lt;=COUNTA(Sens1!A:A)-6,INFOS!$H$2&amp;" vers "&amp;INFOS!$I$2,INFOS!$H$3&amp;" vers "&amp;INFOS!$I$3)</f>
        <v>Rue G. Eiffel vers A10</v>
      </c>
    </row>
    <row r="1012" spans="1:9" x14ac:dyDescent="0.25">
      <c r="A1012" s="5">
        <v>41849.989976851852</v>
      </c>
      <c r="B1012" s="28">
        <v>314</v>
      </c>
      <c r="C1012" s="28" t="str">
        <f t="shared" si="60"/>
        <v>Mardi</v>
      </c>
      <c r="D1012" s="28" t="str">
        <f t="shared" si="61"/>
        <v>29/07</v>
      </c>
      <c r="E1012" s="29">
        <f t="shared" si="62"/>
        <v>0.98997685185167938</v>
      </c>
      <c r="F1012" s="30">
        <f t="shared" si="63"/>
        <v>3.6342592592592594E-3</v>
      </c>
      <c r="G1012" s="31">
        <f>IF(OR(FLOOR(HOUR(E1012)*60+MINUTE(E1012),INFOS!$B$2)/60&lt;INFOS!$B$5,AND(INFOS!$C$5&gt;0,FLOOR(HOUR(E1012)*60+MINUTE(E1012),INFOS!$B$2)/60&gt;=INFOS!$C$5)),"",TIME(,FLOOR(HOUR(E1012)*60+MINUTE(E1012),INFOS!$B$2),))</f>
        <v>0.91666666666666663</v>
      </c>
      <c r="H1012" s="31" t="str">
        <f>IF(ISNA(MATCH(INT(A1012),Calcul!$I$3:$I$15,0)),INDEX(INFOS!$B$7:$B$14,WEEKDAY(A1012,2)),INFOS!$B$14)</f>
        <v>Jours Ouvrés</v>
      </c>
      <c r="I1012" s="28" t="str">
        <f>IF(ROW(A1011)&lt;=COUNTA(Sens1!A:A)-6,INFOS!$H$2&amp;" vers "&amp;INFOS!$I$2,INFOS!$H$3&amp;" vers "&amp;INFOS!$I$3)</f>
        <v>Rue G. Eiffel vers A10</v>
      </c>
    </row>
    <row r="1013" spans="1:9" x14ac:dyDescent="0.25">
      <c r="A1013" s="5">
        <v>41849.993587962963</v>
      </c>
      <c r="B1013" s="28">
        <v>300</v>
      </c>
      <c r="C1013" s="28" t="str">
        <f t="shared" si="60"/>
        <v>Mardi</v>
      </c>
      <c r="D1013" s="28" t="str">
        <f t="shared" si="61"/>
        <v>29/07</v>
      </c>
      <c r="E1013" s="29">
        <f t="shared" si="62"/>
        <v>0.99358796296291985</v>
      </c>
      <c r="F1013" s="30">
        <f t="shared" si="63"/>
        <v>3.472222222222222E-3</v>
      </c>
      <c r="G1013" s="31">
        <f>IF(OR(FLOOR(HOUR(E1013)*60+MINUTE(E1013),INFOS!$B$2)/60&lt;INFOS!$B$5,AND(INFOS!$C$5&gt;0,FLOOR(HOUR(E1013)*60+MINUTE(E1013),INFOS!$B$2)/60&gt;=INFOS!$C$5)),"",TIME(,FLOOR(HOUR(E1013)*60+MINUTE(E1013),INFOS!$B$2),))</f>
        <v>0.91666666666666663</v>
      </c>
      <c r="H1013" s="31" t="str">
        <f>IF(ISNA(MATCH(INT(A1013),Calcul!$I$3:$I$15,0)),INDEX(INFOS!$B$7:$B$14,WEEKDAY(A1013,2)),INFOS!$B$14)</f>
        <v>Jours Ouvrés</v>
      </c>
      <c r="I1013" s="28" t="str">
        <f>IF(ROW(A1012)&lt;=COUNTA(Sens1!A:A)-6,INFOS!$H$2&amp;" vers "&amp;INFOS!$I$2,INFOS!$H$3&amp;" vers "&amp;INFOS!$I$3)</f>
        <v>Rue G. Eiffel vers A10</v>
      </c>
    </row>
    <row r="1014" spans="1:9" x14ac:dyDescent="0.25">
      <c r="A1014" s="5">
        <v>41849.997071759259</v>
      </c>
      <c r="B1014" s="28">
        <v>323</v>
      </c>
      <c r="C1014" s="28" t="str">
        <f t="shared" si="60"/>
        <v>Mardi</v>
      </c>
      <c r="D1014" s="28" t="str">
        <f t="shared" si="61"/>
        <v>29/07</v>
      </c>
      <c r="E1014" s="29">
        <f t="shared" si="62"/>
        <v>0.99707175925868796</v>
      </c>
      <c r="F1014" s="30">
        <f t="shared" si="63"/>
        <v>3.7384259259259263E-3</v>
      </c>
      <c r="G1014" s="31">
        <f>IF(OR(FLOOR(HOUR(E1014)*60+MINUTE(E1014),INFOS!$B$2)/60&lt;INFOS!$B$5,AND(INFOS!$C$5&gt;0,FLOOR(HOUR(E1014)*60+MINUTE(E1014),INFOS!$B$2)/60&gt;=INFOS!$C$5)),"",TIME(,FLOOR(HOUR(E1014)*60+MINUTE(E1014),INFOS!$B$2),))</f>
        <v>0.91666666666666663</v>
      </c>
      <c r="H1014" s="31" t="str">
        <f>IF(ISNA(MATCH(INT(A1014),Calcul!$I$3:$I$15,0)),INDEX(INFOS!$B$7:$B$14,WEEKDAY(A1014,2)),INFOS!$B$14)</f>
        <v>Jours Ouvrés</v>
      </c>
      <c r="I1014" s="28" t="str">
        <f>IF(ROW(A1013)&lt;=COUNTA(Sens1!A:A)-6,INFOS!$H$2&amp;" vers "&amp;INFOS!$I$2,INFOS!$H$3&amp;" vers "&amp;INFOS!$I$3)</f>
        <v>Rue G. Eiffel vers A10</v>
      </c>
    </row>
    <row r="1015" spans="1:9" x14ac:dyDescent="0.25">
      <c r="A1015" s="5">
        <v>41850.00072916667</v>
      </c>
      <c r="B1015" s="28">
        <v>323</v>
      </c>
      <c r="C1015" s="28" t="str">
        <f t="shared" si="60"/>
        <v>Mercredi</v>
      </c>
      <c r="D1015" s="28" t="str">
        <f t="shared" si="61"/>
        <v>30/07</v>
      </c>
      <c r="E1015" s="29">
        <f t="shared" si="62"/>
        <v>7.2916666977107525E-4</v>
      </c>
      <c r="F1015" s="30">
        <f t="shared" si="63"/>
        <v>3.7384259259259263E-3</v>
      </c>
      <c r="G1015" s="31">
        <f>IF(OR(FLOOR(HOUR(E1015)*60+MINUTE(E1015),INFOS!$B$2)/60&lt;INFOS!$B$5,AND(INFOS!$C$5&gt;0,FLOOR(HOUR(E1015)*60+MINUTE(E1015),INFOS!$B$2)/60&gt;=INFOS!$C$5)),"",TIME(,FLOOR(HOUR(E1015)*60+MINUTE(E1015),INFOS!$B$2),))</f>
        <v>0</v>
      </c>
      <c r="H1015" s="31" t="str">
        <f>IF(ISNA(MATCH(INT(A1015),Calcul!$I$3:$I$15,0)),INDEX(INFOS!$B$7:$B$14,WEEKDAY(A1015,2)),INFOS!$B$14)</f>
        <v>Jours Ouvrés</v>
      </c>
      <c r="I1015" s="28" t="str">
        <f>IF(ROW(A1014)&lt;=COUNTA(Sens1!A:A)-6,INFOS!$H$2&amp;" vers "&amp;INFOS!$I$2,INFOS!$H$3&amp;" vers "&amp;INFOS!$I$3)</f>
        <v>Rue G. Eiffel vers A10</v>
      </c>
    </row>
    <row r="1016" spans="1:9" x14ac:dyDescent="0.25">
      <c r="A1016" s="5">
        <v>41850.004467592589</v>
      </c>
      <c r="B1016" s="28">
        <v>271</v>
      </c>
      <c r="C1016" s="28" t="str">
        <f t="shared" si="60"/>
        <v>Mercredi</v>
      </c>
      <c r="D1016" s="28" t="str">
        <f t="shared" si="61"/>
        <v>30/07</v>
      </c>
      <c r="E1016" s="29">
        <f t="shared" si="62"/>
        <v>4.4675925892079249E-3</v>
      </c>
      <c r="F1016" s="30">
        <f t="shared" si="63"/>
        <v>3.1365740740740742E-3</v>
      </c>
      <c r="G1016" s="31">
        <f>IF(OR(FLOOR(HOUR(E1016)*60+MINUTE(E1016),INFOS!$B$2)/60&lt;INFOS!$B$5,AND(INFOS!$C$5&gt;0,FLOOR(HOUR(E1016)*60+MINUTE(E1016),INFOS!$B$2)/60&gt;=INFOS!$C$5)),"",TIME(,FLOOR(HOUR(E1016)*60+MINUTE(E1016),INFOS!$B$2),))</f>
        <v>0</v>
      </c>
      <c r="H1016" s="31" t="str">
        <f>IF(ISNA(MATCH(INT(A1016),Calcul!$I$3:$I$15,0)),INDEX(INFOS!$B$7:$B$14,WEEKDAY(A1016,2)),INFOS!$B$14)</f>
        <v>Jours Ouvrés</v>
      </c>
      <c r="I1016" s="28" t="str">
        <f>IF(ROW(A1015)&lt;=COUNTA(Sens1!A:A)-6,INFOS!$H$2&amp;" vers "&amp;INFOS!$I$2,INFOS!$H$3&amp;" vers "&amp;INFOS!$I$3)</f>
        <v>Rue G. Eiffel vers A10</v>
      </c>
    </row>
    <row r="1017" spans="1:9" x14ac:dyDescent="0.25">
      <c r="A1017" s="5">
        <v>41850.008009259262</v>
      </c>
      <c r="B1017" s="28">
        <v>271</v>
      </c>
      <c r="C1017" s="28" t="str">
        <f t="shared" si="60"/>
        <v>Mercredi</v>
      </c>
      <c r="D1017" s="28" t="str">
        <f t="shared" si="61"/>
        <v>30/07</v>
      </c>
      <c r="E1017" s="29">
        <f t="shared" si="62"/>
        <v>8.0092592615983449E-3</v>
      </c>
      <c r="F1017" s="30">
        <f t="shared" si="63"/>
        <v>3.1365740740740742E-3</v>
      </c>
      <c r="G1017" s="31">
        <f>IF(OR(FLOOR(HOUR(E1017)*60+MINUTE(E1017),INFOS!$B$2)/60&lt;INFOS!$B$5,AND(INFOS!$C$5&gt;0,FLOOR(HOUR(E1017)*60+MINUTE(E1017),INFOS!$B$2)/60&gt;=INFOS!$C$5)),"",TIME(,FLOOR(HOUR(E1017)*60+MINUTE(E1017),INFOS!$B$2),))</f>
        <v>0</v>
      </c>
      <c r="H1017" s="31" t="str">
        <f>IF(ISNA(MATCH(INT(A1017),Calcul!$I$3:$I$15,0)),INDEX(INFOS!$B$7:$B$14,WEEKDAY(A1017,2)),INFOS!$B$14)</f>
        <v>Jours Ouvrés</v>
      </c>
      <c r="I1017" s="28" t="str">
        <f>IF(ROW(A1016)&lt;=COUNTA(Sens1!A:A)-6,INFOS!$H$2&amp;" vers "&amp;INFOS!$I$2,INFOS!$H$3&amp;" vers "&amp;INFOS!$I$3)</f>
        <v>Rue G. Eiffel vers A10</v>
      </c>
    </row>
    <row r="1018" spans="1:9" x14ac:dyDescent="0.25">
      <c r="A1018" s="5">
        <v>41850.01153935185</v>
      </c>
      <c r="B1018" s="28">
        <v>271</v>
      </c>
      <c r="C1018" s="28" t="str">
        <f t="shared" si="60"/>
        <v>Mercredi</v>
      </c>
      <c r="D1018" s="28" t="str">
        <f t="shared" si="61"/>
        <v>30/07</v>
      </c>
      <c r="E1018" s="29">
        <f t="shared" si="62"/>
        <v>1.1539351849933155E-2</v>
      </c>
      <c r="F1018" s="30">
        <f t="shared" si="63"/>
        <v>3.1365740740740742E-3</v>
      </c>
      <c r="G1018" s="31">
        <f>IF(OR(FLOOR(HOUR(E1018)*60+MINUTE(E1018),INFOS!$B$2)/60&lt;INFOS!$B$5,AND(INFOS!$C$5&gt;0,FLOOR(HOUR(E1018)*60+MINUTE(E1018),INFOS!$B$2)/60&gt;=INFOS!$C$5)),"",TIME(,FLOOR(HOUR(E1018)*60+MINUTE(E1018),INFOS!$B$2),))</f>
        <v>0</v>
      </c>
      <c r="H1018" s="31" t="str">
        <f>IF(ISNA(MATCH(INT(A1018),Calcul!$I$3:$I$15,0)),INDEX(INFOS!$B$7:$B$14,WEEKDAY(A1018,2)),INFOS!$B$14)</f>
        <v>Jours Ouvrés</v>
      </c>
      <c r="I1018" s="28" t="str">
        <f>IF(ROW(A1017)&lt;=COUNTA(Sens1!A:A)-6,INFOS!$H$2&amp;" vers "&amp;INFOS!$I$2,INFOS!$H$3&amp;" vers "&amp;INFOS!$I$3)</f>
        <v>Rue G. Eiffel vers A10</v>
      </c>
    </row>
    <row r="1019" spans="1:9" x14ac:dyDescent="0.25">
      <c r="A1019" s="5">
        <v>41850.015162037038</v>
      </c>
      <c r="B1019" s="28">
        <v>259</v>
      </c>
      <c r="C1019" s="28" t="str">
        <f t="shared" si="60"/>
        <v>Mercredi</v>
      </c>
      <c r="D1019" s="28" t="str">
        <f t="shared" si="61"/>
        <v>30/07</v>
      </c>
      <c r="E1019" s="29">
        <f t="shared" si="62"/>
        <v>1.5162037037953269E-2</v>
      </c>
      <c r="F1019" s="30">
        <f t="shared" si="63"/>
        <v>2.9976851851851848E-3</v>
      </c>
      <c r="G1019" s="31">
        <f>IF(OR(FLOOR(HOUR(E1019)*60+MINUTE(E1019),INFOS!$B$2)/60&lt;INFOS!$B$5,AND(INFOS!$C$5&gt;0,FLOOR(HOUR(E1019)*60+MINUTE(E1019),INFOS!$B$2)/60&gt;=INFOS!$C$5)),"",TIME(,FLOOR(HOUR(E1019)*60+MINUTE(E1019),INFOS!$B$2),))</f>
        <v>0</v>
      </c>
      <c r="H1019" s="31" t="str">
        <f>IF(ISNA(MATCH(INT(A1019),Calcul!$I$3:$I$15,0)),INDEX(INFOS!$B$7:$B$14,WEEKDAY(A1019,2)),INFOS!$B$14)</f>
        <v>Jours Ouvrés</v>
      </c>
      <c r="I1019" s="28" t="str">
        <f>IF(ROW(A1018)&lt;=COUNTA(Sens1!A:A)-6,INFOS!$H$2&amp;" vers "&amp;INFOS!$I$2,INFOS!$H$3&amp;" vers "&amp;INFOS!$I$3)</f>
        <v>Rue G. Eiffel vers A10</v>
      </c>
    </row>
    <row r="1020" spans="1:9" x14ac:dyDescent="0.25">
      <c r="A1020" s="5">
        <v>41850.018900462965</v>
      </c>
      <c r="B1020" s="28">
        <v>259</v>
      </c>
      <c r="C1020" s="28" t="str">
        <f t="shared" si="60"/>
        <v>Mercredi</v>
      </c>
      <c r="D1020" s="28" t="str">
        <f t="shared" si="61"/>
        <v>30/07</v>
      </c>
      <c r="E1020" s="29">
        <f t="shared" si="62"/>
        <v>1.8900462964666076E-2</v>
      </c>
      <c r="F1020" s="30">
        <f t="shared" si="63"/>
        <v>2.9976851851851848E-3</v>
      </c>
      <c r="G1020" s="31">
        <f>IF(OR(FLOOR(HOUR(E1020)*60+MINUTE(E1020),INFOS!$B$2)/60&lt;INFOS!$B$5,AND(INFOS!$C$5&gt;0,FLOOR(HOUR(E1020)*60+MINUTE(E1020),INFOS!$B$2)/60&gt;=INFOS!$C$5)),"",TIME(,FLOOR(HOUR(E1020)*60+MINUTE(E1020),INFOS!$B$2),))</f>
        <v>0</v>
      </c>
      <c r="H1020" s="31" t="str">
        <f>IF(ISNA(MATCH(INT(A1020),Calcul!$I$3:$I$15,0)),INDEX(INFOS!$B$7:$B$14,WEEKDAY(A1020,2)),INFOS!$B$14)</f>
        <v>Jours Ouvrés</v>
      </c>
      <c r="I1020" s="28" t="str">
        <f>IF(ROW(A1019)&lt;=COUNTA(Sens1!A:A)-6,INFOS!$H$2&amp;" vers "&amp;INFOS!$I$2,INFOS!$H$3&amp;" vers "&amp;INFOS!$I$3)</f>
        <v>Rue G. Eiffel vers A10</v>
      </c>
    </row>
    <row r="1021" spans="1:9" x14ac:dyDescent="0.25">
      <c r="A1021" s="5">
        <v>41850.022557870368</v>
      </c>
      <c r="B1021" s="28">
        <v>287</v>
      </c>
      <c r="C1021" s="28" t="str">
        <f t="shared" si="60"/>
        <v>Mercredi</v>
      </c>
      <c r="D1021" s="28" t="str">
        <f t="shared" si="61"/>
        <v>30/07</v>
      </c>
      <c r="E1021" s="29">
        <f t="shared" si="62"/>
        <v>2.2557870368473232E-2</v>
      </c>
      <c r="F1021" s="30">
        <f t="shared" si="63"/>
        <v>3.3217592592592591E-3</v>
      </c>
      <c r="G1021" s="31">
        <f>IF(OR(FLOOR(HOUR(E1021)*60+MINUTE(E1021),INFOS!$B$2)/60&lt;INFOS!$B$5,AND(INFOS!$C$5&gt;0,FLOOR(HOUR(E1021)*60+MINUTE(E1021),INFOS!$B$2)/60&gt;=INFOS!$C$5)),"",TIME(,FLOOR(HOUR(E1021)*60+MINUTE(E1021),INFOS!$B$2),))</f>
        <v>0</v>
      </c>
      <c r="H1021" s="31" t="str">
        <f>IF(ISNA(MATCH(INT(A1021),Calcul!$I$3:$I$15,0)),INDEX(INFOS!$B$7:$B$14,WEEKDAY(A1021,2)),INFOS!$B$14)</f>
        <v>Jours Ouvrés</v>
      </c>
      <c r="I1021" s="28" t="str">
        <f>IF(ROW(A1020)&lt;=COUNTA(Sens1!A:A)-6,INFOS!$H$2&amp;" vers "&amp;INFOS!$I$2,INFOS!$H$3&amp;" vers "&amp;INFOS!$I$3)</f>
        <v>Rue G. Eiffel vers A10</v>
      </c>
    </row>
    <row r="1022" spans="1:9" x14ac:dyDescent="0.25">
      <c r="A1022" s="5">
        <v>41850.026076388887</v>
      </c>
      <c r="B1022" s="28">
        <v>269</v>
      </c>
      <c r="C1022" s="28" t="str">
        <f t="shared" si="60"/>
        <v>Mercredi</v>
      </c>
      <c r="D1022" s="28" t="str">
        <f t="shared" si="61"/>
        <v>30/07</v>
      </c>
      <c r="E1022" s="29">
        <f t="shared" si="62"/>
        <v>2.6076388887304347E-2</v>
      </c>
      <c r="F1022" s="30">
        <f t="shared" si="63"/>
        <v>3.1134259259259257E-3</v>
      </c>
      <c r="G1022" s="31">
        <f>IF(OR(FLOOR(HOUR(E1022)*60+MINUTE(E1022),INFOS!$B$2)/60&lt;INFOS!$B$5,AND(INFOS!$C$5&gt;0,FLOOR(HOUR(E1022)*60+MINUTE(E1022),INFOS!$B$2)/60&gt;=INFOS!$C$5)),"",TIME(,FLOOR(HOUR(E1022)*60+MINUTE(E1022),INFOS!$B$2),))</f>
        <v>0</v>
      </c>
      <c r="H1022" s="31" t="str">
        <f>IF(ISNA(MATCH(INT(A1022),Calcul!$I$3:$I$15,0)),INDEX(INFOS!$B$7:$B$14,WEEKDAY(A1022,2)),INFOS!$B$14)</f>
        <v>Jours Ouvrés</v>
      </c>
      <c r="I1022" s="28" t="str">
        <f>IF(ROW(A1021)&lt;=COUNTA(Sens1!A:A)-6,INFOS!$H$2&amp;" vers "&amp;INFOS!$I$2,INFOS!$H$3&amp;" vers "&amp;INFOS!$I$3)</f>
        <v>Rue G. Eiffel vers A10</v>
      </c>
    </row>
    <row r="1023" spans="1:9" x14ac:dyDescent="0.25">
      <c r="A1023" s="5">
        <v>41850.029618055552</v>
      </c>
      <c r="B1023" s="28">
        <v>253</v>
      </c>
      <c r="C1023" s="28" t="str">
        <f t="shared" si="60"/>
        <v>Mercredi</v>
      </c>
      <c r="D1023" s="28" t="str">
        <f t="shared" si="61"/>
        <v>30/07</v>
      </c>
      <c r="E1023" s="29">
        <f t="shared" si="62"/>
        <v>2.9618055552418809E-2</v>
      </c>
      <c r="F1023" s="30">
        <f t="shared" si="63"/>
        <v>2.9282407407407412E-3</v>
      </c>
      <c r="G1023" s="31">
        <f>IF(OR(FLOOR(HOUR(E1023)*60+MINUTE(E1023),INFOS!$B$2)/60&lt;INFOS!$B$5,AND(INFOS!$C$5&gt;0,FLOOR(HOUR(E1023)*60+MINUTE(E1023),INFOS!$B$2)/60&gt;=INFOS!$C$5)),"",TIME(,FLOOR(HOUR(E1023)*60+MINUTE(E1023),INFOS!$B$2),))</f>
        <v>0</v>
      </c>
      <c r="H1023" s="31" t="str">
        <f>IF(ISNA(MATCH(INT(A1023),Calcul!$I$3:$I$15,0)),INDEX(INFOS!$B$7:$B$14,WEEKDAY(A1023,2)),INFOS!$B$14)</f>
        <v>Jours Ouvrés</v>
      </c>
      <c r="I1023" s="28" t="str">
        <f>IF(ROW(A1022)&lt;=COUNTA(Sens1!A:A)-6,INFOS!$H$2&amp;" vers "&amp;INFOS!$I$2,INFOS!$H$3&amp;" vers "&amp;INFOS!$I$3)</f>
        <v>Rue G. Eiffel vers A10</v>
      </c>
    </row>
    <row r="1024" spans="1:9" x14ac:dyDescent="0.25">
      <c r="A1024" s="5">
        <v>41850.033182870371</v>
      </c>
      <c r="B1024" s="28">
        <v>227</v>
      </c>
      <c r="C1024" s="28" t="str">
        <f t="shared" si="60"/>
        <v>Mercredi</v>
      </c>
      <c r="D1024" s="28" t="str">
        <f t="shared" si="61"/>
        <v>30/07</v>
      </c>
      <c r="E1024" s="29">
        <f t="shared" si="62"/>
        <v>3.3182870371092577E-2</v>
      </c>
      <c r="F1024" s="30">
        <f t="shared" si="63"/>
        <v>2.627314814814815E-3</v>
      </c>
      <c r="G1024" s="31">
        <f>IF(OR(FLOOR(HOUR(E1024)*60+MINUTE(E1024),INFOS!$B$2)/60&lt;INFOS!$B$5,AND(INFOS!$C$5&gt;0,FLOOR(HOUR(E1024)*60+MINUTE(E1024),INFOS!$B$2)/60&gt;=INFOS!$C$5)),"",TIME(,FLOOR(HOUR(E1024)*60+MINUTE(E1024),INFOS!$B$2),))</f>
        <v>0</v>
      </c>
      <c r="H1024" s="31" t="str">
        <f>IF(ISNA(MATCH(INT(A1024),Calcul!$I$3:$I$15,0)),INDEX(INFOS!$B$7:$B$14,WEEKDAY(A1024,2)),INFOS!$B$14)</f>
        <v>Jours Ouvrés</v>
      </c>
      <c r="I1024" s="28" t="str">
        <f>IF(ROW(A1023)&lt;=COUNTA(Sens1!A:A)-6,INFOS!$H$2&amp;" vers "&amp;INFOS!$I$2,INFOS!$H$3&amp;" vers "&amp;INFOS!$I$3)</f>
        <v>Rue G. Eiffel vers A10</v>
      </c>
    </row>
    <row r="1025" spans="1:9" x14ac:dyDescent="0.25">
      <c r="A1025" s="5">
        <v>41850.036736111113</v>
      </c>
      <c r="B1025" s="28">
        <v>294</v>
      </c>
      <c r="C1025" s="28" t="str">
        <f t="shared" si="60"/>
        <v>Mercredi</v>
      </c>
      <c r="D1025" s="28" t="str">
        <f t="shared" si="61"/>
        <v>30/07</v>
      </c>
      <c r="E1025" s="29">
        <f t="shared" si="62"/>
        <v>3.6736111112986691E-2</v>
      </c>
      <c r="F1025" s="30">
        <f t="shared" si="63"/>
        <v>3.4027777777777784E-3</v>
      </c>
      <c r="G1025" s="31">
        <f>IF(OR(FLOOR(HOUR(E1025)*60+MINUTE(E1025),INFOS!$B$2)/60&lt;INFOS!$B$5,AND(INFOS!$C$5&gt;0,FLOOR(HOUR(E1025)*60+MINUTE(E1025),INFOS!$B$2)/60&gt;=INFOS!$C$5)),"",TIME(,FLOOR(HOUR(E1025)*60+MINUTE(E1025),INFOS!$B$2),))</f>
        <v>0</v>
      </c>
      <c r="H1025" s="31" t="str">
        <f>IF(ISNA(MATCH(INT(A1025),Calcul!$I$3:$I$15,0)),INDEX(INFOS!$B$7:$B$14,WEEKDAY(A1025,2)),INFOS!$B$14)</f>
        <v>Jours Ouvrés</v>
      </c>
      <c r="I1025" s="28" t="str">
        <f>IF(ROW(A1024)&lt;=COUNTA(Sens1!A:A)-6,INFOS!$H$2&amp;" vers "&amp;INFOS!$I$2,INFOS!$H$3&amp;" vers "&amp;INFOS!$I$3)</f>
        <v>Rue G. Eiffel vers A10</v>
      </c>
    </row>
    <row r="1026" spans="1:9" x14ac:dyDescent="0.25">
      <c r="A1026" s="5">
        <v>41850.040393518517</v>
      </c>
      <c r="B1026" s="28">
        <v>294</v>
      </c>
      <c r="C1026" s="28" t="str">
        <f t="shared" si="60"/>
        <v>Mercredi</v>
      </c>
      <c r="D1026" s="28" t="str">
        <f t="shared" si="61"/>
        <v>30/07</v>
      </c>
      <c r="E1026" s="29">
        <f t="shared" si="62"/>
        <v>4.0393518516793847E-2</v>
      </c>
      <c r="F1026" s="30">
        <f t="shared" si="63"/>
        <v>3.4027777777777784E-3</v>
      </c>
      <c r="G1026" s="31">
        <f>IF(OR(FLOOR(HOUR(E1026)*60+MINUTE(E1026),INFOS!$B$2)/60&lt;INFOS!$B$5,AND(INFOS!$C$5&gt;0,FLOOR(HOUR(E1026)*60+MINUTE(E1026),INFOS!$B$2)/60&gt;=INFOS!$C$5)),"",TIME(,FLOOR(HOUR(E1026)*60+MINUTE(E1026),INFOS!$B$2),))</f>
        <v>0</v>
      </c>
      <c r="H1026" s="31" t="str">
        <f>IF(ISNA(MATCH(INT(A1026),Calcul!$I$3:$I$15,0)),INDEX(INFOS!$B$7:$B$14,WEEKDAY(A1026,2)),INFOS!$B$14)</f>
        <v>Jours Ouvrés</v>
      </c>
      <c r="I1026" s="28" t="str">
        <f>IF(ROW(A1025)&lt;=COUNTA(Sens1!A:A)-6,INFOS!$H$2&amp;" vers "&amp;INFOS!$I$2,INFOS!$H$3&amp;" vers "&amp;INFOS!$I$3)</f>
        <v>Rue G. Eiffel vers A10</v>
      </c>
    </row>
    <row r="1027" spans="1:9" x14ac:dyDescent="0.25">
      <c r="A1027" s="5">
        <v>41850.043900462966</v>
      </c>
      <c r="B1027" s="28">
        <v>294</v>
      </c>
      <c r="C1027" s="28" t="str">
        <f t="shared" ref="C1027:C1090" si="64">PROPER(TEXT(A1027,"jjjj"))</f>
        <v>Mercredi</v>
      </c>
      <c r="D1027" s="28" t="str">
        <f t="shared" ref="D1027:D1090" si="65">TEXT(A1027,"jj""/""mm")</f>
        <v>30/07</v>
      </c>
      <c r="E1027" s="29">
        <f t="shared" ref="E1027:E1090" si="66">IF(A1027="","",A1027-INT(A1027))</f>
        <v>4.3900462966121268E-2</v>
      </c>
      <c r="F1027" s="30">
        <f t="shared" ref="F1027:F1090" si="67">TIME(,,B1027)</f>
        <v>3.4027777777777784E-3</v>
      </c>
      <c r="G1027" s="31">
        <f>IF(OR(FLOOR(HOUR(E1027)*60+MINUTE(E1027),INFOS!$B$2)/60&lt;INFOS!$B$5,AND(INFOS!$C$5&gt;0,FLOOR(HOUR(E1027)*60+MINUTE(E1027),INFOS!$B$2)/60&gt;=INFOS!$C$5)),"",TIME(,FLOOR(HOUR(E1027)*60+MINUTE(E1027),INFOS!$B$2),))</f>
        <v>0</v>
      </c>
      <c r="H1027" s="31" t="str">
        <f>IF(ISNA(MATCH(INT(A1027),Calcul!$I$3:$I$15,0)),INDEX(INFOS!$B$7:$B$14,WEEKDAY(A1027,2)),INFOS!$B$14)</f>
        <v>Jours Ouvrés</v>
      </c>
      <c r="I1027" s="28" t="str">
        <f>IF(ROW(A1026)&lt;=COUNTA(Sens1!A:A)-6,INFOS!$H$2&amp;" vers "&amp;INFOS!$I$2,INFOS!$H$3&amp;" vers "&amp;INFOS!$I$3)</f>
        <v>Rue G. Eiffel vers A10</v>
      </c>
    </row>
    <row r="1028" spans="1:9" x14ac:dyDescent="0.25">
      <c r="A1028" s="5">
        <v>41850.047453703701</v>
      </c>
      <c r="B1028" s="28">
        <v>267</v>
      </c>
      <c r="C1028" s="28" t="str">
        <f t="shared" si="64"/>
        <v>Mercredi</v>
      </c>
      <c r="D1028" s="28" t="str">
        <f t="shared" si="65"/>
        <v>30/07</v>
      </c>
      <c r="E1028" s="29">
        <f t="shared" si="66"/>
        <v>4.7453703700739425E-2</v>
      </c>
      <c r="F1028" s="30">
        <f t="shared" si="67"/>
        <v>3.0902777777777782E-3</v>
      </c>
      <c r="G1028" s="31">
        <f>IF(OR(FLOOR(HOUR(E1028)*60+MINUTE(E1028),INFOS!$B$2)/60&lt;INFOS!$B$5,AND(INFOS!$C$5&gt;0,FLOOR(HOUR(E1028)*60+MINUTE(E1028),INFOS!$B$2)/60&gt;=INFOS!$C$5)),"",TIME(,FLOOR(HOUR(E1028)*60+MINUTE(E1028),INFOS!$B$2),))</f>
        <v>0</v>
      </c>
      <c r="H1028" s="31" t="str">
        <f>IF(ISNA(MATCH(INT(A1028),Calcul!$I$3:$I$15,0)),INDEX(INFOS!$B$7:$B$14,WEEKDAY(A1028,2)),INFOS!$B$14)</f>
        <v>Jours Ouvrés</v>
      </c>
      <c r="I1028" s="28" t="str">
        <f>IF(ROW(A1027)&lt;=COUNTA(Sens1!A:A)-6,INFOS!$H$2&amp;" vers "&amp;INFOS!$I$2,INFOS!$H$3&amp;" vers "&amp;INFOS!$I$3)</f>
        <v>Rue G. Eiffel vers A10</v>
      </c>
    </row>
    <row r="1029" spans="1:9" x14ac:dyDescent="0.25">
      <c r="A1029" s="5">
        <v>41850.05097222222</v>
      </c>
      <c r="B1029" s="28">
        <v>267</v>
      </c>
      <c r="C1029" s="28" t="str">
        <f t="shared" si="64"/>
        <v>Mercredi</v>
      </c>
      <c r="D1029" s="28" t="str">
        <f t="shared" si="65"/>
        <v>30/07</v>
      </c>
      <c r="E1029" s="29">
        <f t="shared" si="66"/>
        <v>5.097222221957054E-2</v>
      </c>
      <c r="F1029" s="30">
        <f t="shared" si="67"/>
        <v>3.0902777777777782E-3</v>
      </c>
      <c r="G1029" s="31">
        <f>IF(OR(FLOOR(HOUR(E1029)*60+MINUTE(E1029),INFOS!$B$2)/60&lt;INFOS!$B$5,AND(INFOS!$C$5&gt;0,FLOOR(HOUR(E1029)*60+MINUTE(E1029),INFOS!$B$2)/60&gt;=INFOS!$C$5)),"",TIME(,FLOOR(HOUR(E1029)*60+MINUTE(E1029),INFOS!$B$2),))</f>
        <v>0</v>
      </c>
      <c r="H1029" s="31" t="str">
        <f>IF(ISNA(MATCH(INT(A1029),Calcul!$I$3:$I$15,0)),INDEX(INFOS!$B$7:$B$14,WEEKDAY(A1029,2)),INFOS!$B$14)</f>
        <v>Jours Ouvrés</v>
      </c>
      <c r="I1029" s="28" t="str">
        <f>IF(ROW(A1028)&lt;=COUNTA(Sens1!A:A)-6,INFOS!$H$2&amp;" vers "&amp;INFOS!$I$2,INFOS!$H$3&amp;" vers "&amp;INFOS!$I$3)</f>
        <v>Rue G. Eiffel vers A10</v>
      </c>
    </row>
    <row r="1030" spans="1:9" x14ac:dyDescent="0.25">
      <c r="A1030" s="5">
        <v>41850.054467592592</v>
      </c>
      <c r="B1030" s="28">
        <v>267</v>
      </c>
      <c r="C1030" s="28" t="str">
        <f t="shared" si="64"/>
        <v>Mercredi</v>
      </c>
      <c r="D1030" s="28" t="str">
        <f t="shared" si="65"/>
        <v>30/07</v>
      </c>
      <c r="E1030" s="29">
        <f t="shared" si="66"/>
        <v>5.4467592592118308E-2</v>
      </c>
      <c r="F1030" s="30">
        <f t="shared" si="67"/>
        <v>3.0902777777777782E-3</v>
      </c>
      <c r="G1030" s="31">
        <f>IF(OR(FLOOR(HOUR(E1030)*60+MINUTE(E1030),INFOS!$B$2)/60&lt;INFOS!$B$5,AND(INFOS!$C$5&gt;0,FLOOR(HOUR(E1030)*60+MINUTE(E1030),INFOS!$B$2)/60&gt;=INFOS!$C$5)),"",TIME(,FLOOR(HOUR(E1030)*60+MINUTE(E1030),INFOS!$B$2),))</f>
        <v>0</v>
      </c>
      <c r="H1030" s="31" t="str">
        <f>IF(ISNA(MATCH(INT(A1030),Calcul!$I$3:$I$15,0)),INDEX(INFOS!$B$7:$B$14,WEEKDAY(A1030,2)),INFOS!$B$14)</f>
        <v>Jours Ouvrés</v>
      </c>
      <c r="I1030" s="28" t="str">
        <f>IF(ROW(A1029)&lt;=COUNTA(Sens1!A:A)-6,INFOS!$H$2&amp;" vers "&amp;INFOS!$I$2,INFOS!$H$3&amp;" vers "&amp;INFOS!$I$3)</f>
        <v>Rue G. Eiffel vers A10</v>
      </c>
    </row>
    <row r="1031" spans="1:9" x14ac:dyDescent="0.25">
      <c r="A1031" s="5">
        <v>41850.05809027778</v>
      </c>
      <c r="B1031" s="28">
        <v>244</v>
      </c>
      <c r="C1031" s="28" t="str">
        <f t="shared" si="64"/>
        <v>Mercredi</v>
      </c>
      <c r="D1031" s="28" t="str">
        <f t="shared" si="65"/>
        <v>30/07</v>
      </c>
      <c r="E1031" s="29">
        <f t="shared" si="66"/>
        <v>5.8090277780138422E-2</v>
      </c>
      <c r="F1031" s="30">
        <f t="shared" si="67"/>
        <v>2.8240740740740739E-3</v>
      </c>
      <c r="G1031" s="31">
        <f>IF(OR(FLOOR(HOUR(E1031)*60+MINUTE(E1031),INFOS!$B$2)/60&lt;INFOS!$B$5,AND(INFOS!$C$5&gt;0,FLOOR(HOUR(E1031)*60+MINUTE(E1031),INFOS!$B$2)/60&gt;=INFOS!$C$5)),"",TIME(,FLOOR(HOUR(E1031)*60+MINUTE(E1031),INFOS!$B$2),))</f>
        <v>0</v>
      </c>
      <c r="H1031" s="31" t="str">
        <f>IF(ISNA(MATCH(INT(A1031),Calcul!$I$3:$I$15,0)),INDEX(INFOS!$B$7:$B$14,WEEKDAY(A1031,2)),INFOS!$B$14)</f>
        <v>Jours Ouvrés</v>
      </c>
      <c r="I1031" s="28" t="str">
        <f>IF(ROW(A1030)&lt;=COUNTA(Sens1!A:A)-6,INFOS!$H$2&amp;" vers "&amp;INFOS!$I$2,INFOS!$H$3&amp;" vers "&amp;INFOS!$I$3)</f>
        <v>Rue G. Eiffel vers A10</v>
      </c>
    </row>
    <row r="1032" spans="1:9" x14ac:dyDescent="0.25">
      <c r="A1032" s="5">
        <v>41850.061631944445</v>
      </c>
      <c r="B1032" s="28">
        <v>244</v>
      </c>
      <c r="C1032" s="28" t="str">
        <f t="shared" si="64"/>
        <v>Mercredi</v>
      </c>
      <c r="D1032" s="28" t="str">
        <f t="shared" si="65"/>
        <v>30/07</v>
      </c>
      <c r="E1032" s="29">
        <f t="shared" si="66"/>
        <v>6.1631944445252884E-2</v>
      </c>
      <c r="F1032" s="30">
        <f t="shared" si="67"/>
        <v>2.8240740740740739E-3</v>
      </c>
      <c r="G1032" s="31">
        <f>IF(OR(FLOOR(HOUR(E1032)*60+MINUTE(E1032),INFOS!$B$2)/60&lt;INFOS!$B$5,AND(INFOS!$C$5&gt;0,FLOOR(HOUR(E1032)*60+MINUTE(E1032),INFOS!$B$2)/60&gt;=INFOS!$C$5)),"",TIME(,FLOOR(HOUR(E1032)*60+MINUTE(E1032),INFOS!$B$2),))</f>
        <v>0</v>
      </c>
      <c r="H1032" s="31" t="str">
        <f>IF(ISNA(MATCH(INT(A1032),Calcul!$I$3:$I$15,0)),INDEX(INFOS!$B$7:$B$14,WEEKDAY(A1032,2)),INFOS!$B$14)</f>
        <v>Jours Ouvrés</v>
      </c>
      <c r="I1032" s="28" t="str">
        <f>IF(ROW(A1031)&lt;=COUNTA(Sens1!A:A)-6,INFOS!$H$2&amp;" vers "&amp;INFOS!$I$2,INFOS!$H$3&amp;" vers "&amp;INFOS!$I$3)</f>
        <v>Rue G. Eiffel vers A10</v>
      </c>
    </row>
    <row r="1033" spans="1:9" x14ac:dyDescent="0.25">
      <c r="A1033" s="5">
        <v>41850.06527777778</v>
      </c>
      <c r="B1033" s="28">
        <v>244</v>
      </c>
      <c r="C1033" s="28" t="str">
        <f t="shared" si="64"/>
        <v>Mercredi</v>
      </c>
      <c r="D1033" s="28" t="str">
        <f t="shared" si="65"/>
        <v>30/07</v>
      </c>
      <c r="E1033" s="29">
        <f t="shared" si="66"/>
        <v>6.5277777779556345E-2</v>
      </c>
      <c r="F1033" s="30">
        <f t="shared" si="67"/>
        <v>2.8240740740740739E-3</v>
      </c>
      <c r="G1033" s="31">
        <f>IF(OR(FLOOR(HOUR(E1033)*60+MINUTE(E1033),INFOS!$B$2)/60&lt;INFOS!$B$5,AND(INFOS!$C$5&gt;0,FLOOR(HOUR(E1033)*60+MINUTE(E1033),INFOS!$B$2)/60&gt;=INFOS!$C$5)),"",TIME(,FLOOR(HOUR(E1033)*60+MINUTE(E1033),INFOS!$B$2),))</f>
        <v>0</v>
      </c>
      <c r="H1033" s="31" t="str">
        <f>IF(ISNA(MATCH(INT(A1033),Calcul!$I$3:$I$15,0)),INDEX(INFOS!$B$7:$B$14,WEEKDAY(A1033,2)),INFOS!$B$14)</f>
        <v>Jours Ouvrés</v>
      </c>
      <c r="I1033" s="28" t="str">
        <f>IF(ROW(A1032)&lt;=COUNTA(Sens1!A:A)-6,INFOS!$H$2&amp;" vers "&amp;INFOS!$I$2,INFOS!$H$3&amp;" vers "&amp;INFOS!$I$3)</f>
        <v>Rue G. Eiffel vers A10</v>
      </c>
    </row>
    <row r="1034" spans="1:9" x14ac:dyDescent="0.25">
      <c r="A1034" s="5">
        <v>41850.068854166668</v>
      </c>
      <c r="B1034" s="28">
        <v>244</v>
      </c>
      <c r="C1034" s="28" t="str">
        <f t="shared" si="64"/>
        <v>Mercredi</v>
      </c>
      <c r="D1034" s="28" t="str">
        <f t="shared" si="65"/>
        <v>30/07</v>
      </c>
      <c r="E1034" s="29">
        <f t="shared" si="66"/>
        <v>6.8854166667733807E-2</v>
      </c>
      <c r="F1034" s="30">
        <f t="shared" si="67"/>
        <v>2.8240740740740739E-3</v>
      </c>
      <c r="G1034" s="31">
        <f>IF(OR(FLOOR(HOUR(E1034)*60+MINUTE(E1034),INFOS!$B$2)/60&lt;INFOS!$B$5,AND(INFOS!$C$5&gt;0,FLOOR(HOUR(E1034)*60+MINUTE(E1034),INFOS!$B$2)/60&gt;=INFOS!$C$5)),"",TIME(,FLOOR(HOUR(E1034)*60+MINUTE(E1034),INFOS!$B$2),))</f>
        <v>0</v>
      </c>
      <c r="H1034" s="31" t="str">
        <f>IF(ISNA(MATCH(INT(A1034),Calcul!$I$3:$I$15,0)),INDEX(INFOS!$B$7:$B$14,WEEKDAY(A1034,2)),INFOS!$B$14)</f>
        <v>Jours Ouvrés</v>
      </c>
      <c r="I1034" s="28" t="str">
        <f>IF(ROW(A1033)&lt;=COUNTA(Sens1!A:A)-6,INFOS!$H$2&amp;" vers "&amp;INFOS!$I$2,INFOS!$H$3&amp;" vers "&amp;INFOS!$I$3)</f>
        <v>Rue G. Eiffel vers A10</v>
      </c>
    </row>
    <row r="1035" spans="1:9" x14ac:dyDescent="0.25">
      <c r="A1035" s="5">
        <v>41850.072453703702</v>
      </c>
      <c r="B1035" s="28">
        <v>244</v>
      </c>
      <c r="C1035" s="28" t="str">
        <f t="shared" si="64"/>
        <v>Mercredi</v>
      </c>
      <c r="D1035" s="28" t="str">
        <f t="shared" si="65"/>
        <v>30/07</v>
      </c>
      <c r="E1035" s="29">
        <f t="shared" si="66"/>
        <v>7.2453703702194616E-2</v>
      </c>
      <c r="F1035" s="30">
        <f t="shared" si="67"/>
        <v>2.8240740740740739E-3</v>
      </c>
      <c r="G1035" s="31">
        <f>IF(OR(FLOOR(HOUR(E1035)*60+MINUTE(E1035),INFOS!$B$2)/60&lt;INFOS!$B$5,AND(INFOS!$C$5&gt;0,FLOOR(HOUR(E1035)*60+MINUTE(E1035),INFOS!$B$2)/60&gt;=INFOS!$C$5)),"",TIME(,FLOOR(HOUR(E1035)*60+MINUTE(E1035),INFOS!$B$2),))</f>
        <v>0</v>
      </c>
      <c r="H1035" s="31" t="str">
        <f>IF(ISNA(MATCH(INT(A1035),Calcul!$I$3:$I$15,0)),INDEX(INFOS!$B$7:$B$14,WEEKDAY(A1035,2)),INFOS!$B$14)</f>
        <v>Jours Ouvrés</v>
      </c>
      <c r="I1035" s="28" t="str">
        <f>IF(ROW(A1034)&lt;=COUNTA(Sens1!A:A)-6,INFOS!$H$2&amp;" vers "&amp;INFOS!$I$2,INFOS!$H$3&amp;" vers "&amp;INFOS!$I$3)</f>
        <v>Rue G. Eiffel vers A10</v>
      </c>
    </row>
    <row r="1036" spans="1:9" x14ac:dyDescent="0.25">
      <c r="A1036" s="5">
        <v>41850.076041666667</v>
      </c>
      <c r="B1036" s="28">
        <v>244</v>
      </c>
      <c r="C1036" s="28" t="str">
        <f t="shared" si="64"/>
        <v>Mercredi</v>
      </c>
      <c r="D1036" s="28" t="str">
        <f t="shared" si="65"/>
        <v>30/07</v>
      </c>
      <c r="E1036" s="29">
        <f t="shared" si="66"/>
        <v>7.6041666667151731E-2</v>
      </c>
      <c r="F1036" s="30">
        <f t="shared" si="67"/>
        <v>2.8240740740740739E-3</v>
      </c>
      <c r="G1036" s="31">
        <f>IF(OR(FLOOR(HOUR(E1036)*60+MINUTE(E1036),INFOS!$B$2)/60&lt;INFOS!$B$5,AND(INFOS!$C$5&gt;0,FLOOR(HOUR(E1036)*60+MINUTE(E1036),INFOS!$B$2)/60&gt;=INFOS!$C$5)),"",TIME(,FLOOR(HOUR(E1036)*60+MINUTE(E1036),INFOS!$B$2),))</f>
        <v>0</v>
      </c>
      <c r="H1036" s="31" t="str">
        <f>IF(ISNA(MATCH(INT(A1036),Calcul!$I$3:$I$15,0)),INDEX(INFOS!$B$7:$B$14,WEEKDAY(A1036,2)),INFOS!$B$14)</f>
        <v>Jours Ouvrés</v>
      </c>
      <c r="I1036" s="28" t="str">
        <f>IF(ROW(A1035)&lt;=COUNTA(Sens1!A:A)-6,INFOS!$H$2&amp;" vers "&amp;INFOS!$I$2,INFOS!$H$3&amp;" vers "&amp;INFOS!$I$3)</f>
        <v>Rue G. Eiffel vers A10</v>
      </c>
    </row>
    <row r="1037" spans="1:9" x14ac:dyDescent="0.25">
      <c r="A1037" s="5">
        <v>41850.079560185186</v>
      </c>
      <c r="B1037" s="28">
        <v>259</v>
      </c>
      <c r="C1037" s="28" t="str">
        <f t="shared" si="64"/>
        <v>Mercredi</v>
      </c>
      <c r="D1037" s="28" t="str">
        <f t="shared" si="65"/>
        <v>30/07</v>
      </c>
      <c r="E1037" s="29">
        <f t="shared" si="66"/>
        <v>7.9560185185982846E-2</v>
      </c>
      <c r="F1037" s="30">
        <f t="shared" si="67"/>
        <v>2.9976851851851848E-3</v>
      </c>
      <c r="G1037" s="31">
        <f>IF(OR(FLOOR(HOUR(E1037)*60+MINUTE(E1037),INFOS!$B$2)/60&lt;INFOS!$B$5,AND(INFOS!$C$5&gt;0,FLOOR(HOUR(E1037)*60+MINUTE(E1037),INFOS!$B$2)/60&gt;=INFOS!$C$5)),"",TIME(,FLOOR(HOUR(E1037)*60+MINUTE(E1037),INFOS!$B$2),))</f>
        <v>0</v>
      </c>
      <c r="H1037" s="31" t="str">
        <f>IF(ISNA(MATCH(INT(A1037),Calcul!$I$3:$I$15,0)),INDEX(INFOS!$B$7:$B$14,WEEKDAY(A1037,2)),INFOS!$B$14)</f>
        <v>Jours Ouvrés</v>
      </c>
      <c r="I1037" s="28" t="str">
        <f>IF(ROW(A1036)&lt;=COUNTA(Sens1!A:A)-6,INFOS!$H$2&amp;" vers "&amp;INFOS!$I$2,INFOS!$H$3&amp;" vers "&amp;INFOS!$I$3)</f>
        <v>Rue G. Eiffel vers A10</v>
      </c>
    </row>
    <row r="1038" spans="1:9" x14ac:dyDescent="0.25">
      <c r="A1038" s="5">
        <v>41850.083124999997</v>
      </c>
      <c r="B1038" s="28">
        <v>259</v>
      </c>
      <c r="C1038" s="28" t="str">
        <f t="shared" si="64"/>
        <v>Mercredi</v>
      </c>
      <c r="D1038" s="28" t="str">
        <f t="shared" si="65"/>
        <v>30/07</v>
      </c>
      <c r="E1038" s="29">
        <f t="shared" si="66"/>
        <v>8.3124999997380655E-2</v>
      </c>
      <c r="F1038" s="30">
        <f t="shared" si="67"/>
        <v>2.9976851851851848E-3</v>
      </c>
      <c r="G1038" s="31">
        <f>IF(OR(FLOOR(HOUR(E1038)*60+MINUTE(E1038),INFOS!$B$2)/60&lt;INFOS!$B$5,AND(INFOS!$C$5&gt;0,FLOOR(HOUR(E1038)*60+MINUTE(E1038),INFOS!$B$2)/60&gt;=INFOS!$C$5)),"",TIME(,FLOOR(HOUR(E1038)*60+MINUTE(E1038),INFOS!$B$2),))</f>
        <v>0</v>
      </c>
      <c r="H1038" s="31" t="str">
        <f>IF(ISNA(MATCH(INT(A1038),Calcul!$I$3:$I$15,0)),INDEX(INFOS!$B$7:$B$14,WEEKDAY(A1038,2)),INFOS!$B$14)</f>
        <v>Jours Ouvrés</v>
      </c>
      <c r="I1038" s="28" t="str">
        <f>IF(ROW(A1037)&lt;=COUNTA(Sens1!A:A)-6,INFOS!$H$2&amp;" vers "&amp;INFOS!$I$2,INFOS!$H$3&amp;" vers "&amp;INFOS!$I$3)</f>
        <v>Rue G. Eiffel vers A10</v>
      </c>
    </row>
    <row r="1039" spans="1:9" x14ac:dyDescent="0.25">
      <c r="A1039" s="5">
        <v>41850.086608796293</v>
      </c>
      <c r="B1039" s="28">
        <v>259</v>
      </c>
      <c r="C1039" s="28" t="str">
        <f t="shared" si="64"/>
        <v>Mercredi</v>
      </c>
      <c r="D1039" s="28" t="str">
        <f t="shared" si="65"/>
        <v>30/07</v>
      </c>
      <c r="E1039" s="29">
        <f t="shared" si="66"/>
        <v>8.6608796293148771E-2</v>
      </c>
      <c r="F1039" s="30">
        <f t="shared" si="67"/>
        <v>2.9976851851851848E-3</v>
      </c>
      <c r="G1039" s="31">
        <f>IF(OR(FLOOR(HOUR(E1039)*60+MINUTE(E1039),INFOS!$B$2)/60&lt;INFOS!$B$5,AND(INFOS!$C$5&gt;0,FLOOR(HOUR(E1039)*60+MINUTE(E1039),INFOS!$B$2)/60&gt;=INFOS!$C$5)),"",TIME(,FLOOR(HOUR(E1039)*60+MINUTE(E1039),INFOS!$B$2),))</f>
        <v>8.3333333333333329E-2</v>
      </c>
      <c r="H1039" s="31" t="str">
        <f>IF(ISNA(MATCH(INT(A1039),Calcul!$I$3:$I$15,0)),INDEX(INFOS!$B$7:$B$14,WEEKDAY(A1039,2)),INFOS!$B$14)</f>
        <v>Jours Ouvrés</v>
      </c>
      <c r="I1039" s="28" t="str">
        <f>IF(ROW(A1038)&lt;=COUNTA(Sens1!A:A)-6,INFOS!$H$2&amp;" vers "&amp;INFOS!$I$2,INFOS!$H$3&amp;" vers "&amp;INFOS!$I$3)</f>
        <v>Rue G. Eiffel vers A10</v>
      </c>
    </row>
    <row r="1040" spans="1:9" x14ac:dyDescent="0.25">
      <c r="A1040" s="5">
        <v>41850.090231481481</v>
      </c>
      <c r="B1040" s="28">
        <v>262</v>
      </c>
      <c r="C1040" s="28" t="str">
        <f t="shared" si="64"/>
        <v>Mercredi</v>
      </c>
      <c r="D1040" s="28" t="str">
        <f t="shared" si="65"/>
        <v>30/07</v>
      </c>
      <c r="E1040" s="29">
        <f t="shared" si="66"/>
        <v>9.0231481481168885E-2</v>
      </c>
      <c r="F1040" s="30">
        <f t="shared" si="67"/>
        <v>3.0324074074074073E-3</v>
      </c>
      <c r="G1040" s="31">
        <f>IF(OR(FLOOR(HOUR(E1040)*60+MINUTE(E1040),INFOS!$B$2)/60&lt;INFOS!$B$5,AND(INFOS!$C$5&gt;0,FLOOR(HOUR(E1040)*60+MINUTE(E1040),INFOS!$B$2)/60&gt;=INFOS!$C$5)),"",TIME(,FLOOR(HOUR(E1040)*60+MINUTE(E1040),INFOS!$B$2),))</f>
        <v>8.3333333333333329E-2</v>
      </c>
      <c r="H1040" s="31" t="str">
        <f>IF(ISNA(MATCH(INT(A1040),Calcul!$I$3:$I$15,0)),INDEX(INFOS!$B$7:$B$14,WEEKDAY(A1040,2)),INFOS!$B$14)</f>
        <v>Jours Ouvrés</v>
      </c>
      <c r="I1040" s="28" t="str">
        <f>IF(ROW(A1039)&lt;=COUNTA(Sens1!A:A)-6,INFOS!$H$2&amp;" vers "&amp;INFOS!$I$2,INFOS!$H$3&amp;" vers "&amp;INFOS!$I$3)</f>
        <v>Rue G. Eiffel vers A10</v>
      </c>
    </row>
    <row r="1041" spans="1:9" x14ac:dyDescent="0.25">
      <c r="A1041" s="5">
        <v>41850.093761574077</v>
      </c>
      <c r="B1041" s="28">
        <v>262</v>
      </c>
      <c r="C1041" s="28" t="str">
        <f t="shared" si="64"/>
        <v>Mercredi</v>
      </c>
      <c r="D1041" s="28" t="str">
        <f t="shared" si="65"/>
        <v>30/07</v>
      </c>
      <c r="E1041" s="29">
        <f t="shared" si="66"/>
        <v>9.3761574076779652E-2</v>
      </c>
      <c r="F1041" s="30">
        <f t="shared" si="67"/>
        <v>3.0324074074074073E-3</v>
      </c>
      <c r="G1041" s="31">
        <f>IF(OR(FLOOR(HOUR(E1041)*60+MINUTE(E1041),INFOS!$B$2)/60&lt;INFOS!$B$5,AND(INFOS!$C$5&gt;0,FLOOR(HOUR(E1041)*60+MINUTE(E1041),INFOS!$B$2)/60&gt;=INFOS!$C$5)),"",TIME(,FLOOR(HOUR(E1041)*60+MINUTE(E1041),INFOS!$B$2),))</f>
        <v>8.3333333333333329E-2</v>
      </c>
      <c r="H1041" s="31" t="str">
        <f>IF(ISNA(MATCH(INT(A1041),Calcul!$I$3:$I$15,0)),INDEX(INFOS!$B$7:$B$14,WEEKDAY(A1041,2)),INFOS!$B$14)</f>
        <v>Jours Ouvrés</v>
      </c>
      <c r="I1041" s="28" t="str">
        <f>IF(ROW(A1040)&lt;=COUNTA(Sens1!A:A)-6,INFOS!$H$2&amp;" vers "&amp;INFOS!$I$2,INFOS!$H$3&amp;" vers "&amp;INFOS!$I$3)</f>
        <v>Rue G. Eiffel vers A10</v>
      </c>
    </row>
    <row r="1042" spans="1:9" x14ac:dyDescent="0.25">
      <c r="A1042" s="5">
        <v>41850.097430555557</v>
      </c>
      <c r="B1042" s="28">
        <v>262</v>
      </c>
      <c r="C1042" s="28" t="str">
        <f t="shared" si="64"/>
        <v>Mercredi</v>
      </c>
      <c r="D1042" s="28" t="str">
        <f t="shared" si="65"/>
        <v>30/07</v>
      </c>
      <c r="E1042" s="29">
        <f t="shared" si="66"/>
        <v>9.7430555557366461E-2</v>
      </c>
      <c r="F1042" s="30">
        <f t="shared" si="67"/>
        <v>3.0324074074074073E-3</v>
      </c>
      <c r="G1042" s="31">
        <f>IF(OR(FLOOR(HOUR(E1042)*60+MINUTE(E1042),INFOS!$B$2)/60&lt;INFOS!$B$5,AND(INFOS!$C$5&gt;0,FLOOR(HOUR(E1042)*60+MINUTE(E1042),INFOS!$B$2)/60&gt;=INFOS!$C$5)),"",TIME(,FLOOR(HOUR(E1042)*60+MINUTE(E1042),INFOS!$B$2),))</f>
        <v>8.3333333333333329E-2</v>
      </c>
      <c r="H1042" s="31" t="str">
        <f>IF(ISNA(MATCH(INT(A1042),Calcul!$I$3:$I$15,0)),INDEX(INFOS!$B$7:$B$14,WEEKDAY(A1042,2)),INFOS!$B$14)</f>
        <v>Jours Ouvrés</v>
      </c>
      <c r="I1042" s="28" t="str">
        <f>IF(ROW(A1041)&lt;=COUNTA(Sens1!A:A)-6,INFOS!$H$2&amp;" vers "&amp;INFOS!$I$2,INFOS!$H$3&amp;" vers "&amp;INFOS!$I$3)</f>
        <v>Rue G. Eiffel vers A10</v>
      </c>
    </row>
    <row r="1043" spans="1:9" x14ac:dyDescent="0.25">
      <c r="A1043" s="5">
        <v>41850.100914351853</v>
      </c>
      <c r="B1043" s="28">
        <v>284</v>
      </c>
      <c r="C1043" s="28" t="str">
        <f t="shared" si="64"/>
        <v>Mercredi</v>
      </c>
      <c r="D1043" s="28" t="str">
        <f t="shared" si="65"/>
        <v>30/07</v>
      </c>
      <c r="E1043" s="29">
        <f t="shared" si="66"/>
        <v>0.10091435185313458</v>
      </c>
      <c r="F1043" s="30">
        <f t="shared" si="67"/>
        <v>3.2870370370370367E-3</v>
      </c>
      <c r="G1043" s="31">
        <f>IF(OR(FLOOR(HOUR(E1043)*60+MINUTE(E1043),INFOS!$B$2)/60&lt;INFOS!$B$5,AND(INFOS!$C$5&gt;0,FLOOR(HOUR(E1043)*60+MINUTE(E1043),INFOS!$B$2)/60&gt;=INFOS!$C$5)),"",TIME(,FLOOR(HOUR(E1043)*60+MINUTE(E1043),INFOS!$B$2),))</f>
        <v>8.3333333333333329E-2</v>
      </c>
      <c r="H1043" s="31" t="str">
        <f>IF(ISNA(MATCH(INT(A1043),Calcul!$I$3:$I$15,0)),INDEX(INFOS!$B$7:$B$14,WEEKDAY(A1043,2)),INFOS!$B$14)</f>
        <v>Jours Ouvrés</v>
      </c>
      <c r="I1043" s="28" t="str">
        <f>IF(ROW(A1042)&lt;=COUNTA(Sens1!A:A)-6,INFOS!$H$2&amp;" vers "&amp;INFOS!$I$2,INFOS!$H$3&amp;" vers "&amp;INFOS!$I$3)</f>
        <v>Rue G. Eiffel vers A10</v>
      </c>
    </row>
    <row r="1044" spans="1:9" x14ac:dyDescent="0.25">
      <c r="A1044" s="5">
        <v>41850.104456018518</v>
      </c>
      <c r="B1044" s="28">
        <v>284</v>
      </c>
      <c r="C1044" s="28" t="str">
        <f t="shared" si="64"/>
        <v>Mercredi</v>
      </c>
      <c r="D1044" s="28" t="str">
        <f t="shared" si="65"/>
        <v>30/07</v>
      </c>
      <c r="E1044" s="29">
        <f t="shared" si="66"/>
        <v>0.10445601851824904</v>
      </c>
      <c r="F1044" s="30">
        <f t="shared" si="67"/>
        <v>3.2870370370370367E-3</v>
      </c>
      <c r="G1044" s="31">
        <f>IF(OR(FLOOR(HOUR(E1044)*60+MINUTE(E1044),INFOS!$B$2)/60&lt;INFOS!$B$5,AND(INFOS!$C$5&gt;0,FLOOR(HOUR(E1044)*60+MINUTE(E1044),INFOS!$B$2)/60&gt;=INFOS!$C$5)),"",TIME(,FLOOR(HOUR(E1044)*60+MINUTE(E1044),INFOS!$B$2),))</f>
        <v>8.3333333333333329E-2</v>
      </c>
      <c r="H1044" s="31" t="str">
        <f>IF(ISNA(MATCH(INT(A1044),Calcul!$I$3:$I$15,0)),INDEX(INFOS!$B$7:$B$14,WEEKDAY(A1044,2)),INFOS!$B$14)</f>
        <v>Jours Ouvrés</v>
      </c>
      <c r="I1044" s="28" t="str">
        <f>IF(ROW(A1043)&lt;=COUNTA(Sens1!A:A)-6,INFOS!$H$2&amp;" vers "&amp;INFOS!$I$2,INFOS!$H$3&amp;" vers "&amp;INFOS!$I$3)</f>
        <v>Rue G. Eiffel vers A10</v>
      </c>
    </row>
    <row r="1045" spans="1:9" x14ac:dyDescent="0.25">
      <c r="A1045" s="5">
        <v>41850.107997685183</v>
      </c>
      <c r="B1045" s="28">
        <v>284</v>
      </c>
      <c r="C1045" s="28" t="str">
        <f t="shared" si="64"/>
        <v>Mercredi</v>
      </c>
      <c r="D1045" s="28" t="str">
        <f t="shared" si="65"/>
        <v>30/07</v>
      </c>
      <c r="E1045" s="29">
        <f t="shared" si="66"/>
        <v>0.1079976851833635</v>
      </c>
      <c r="F1045" s="30">
        <f t="shared" si="67"/>
        <v>3.2870370370370367E-3</v>
      </c>
      <c r="G1045" s="31">
        <f>IF(OR(FLOOR(HOUR(E1045)*60+MINUTE(E1045),INFOS!$B$2)/60&lt;INFOS!$B$5,AND(INFOS!$C$5&gt;0,FLOOR(HOUR(E1045)*60+MINUTE(E1045),INFOS!$B$2)/60&gt;=INFOS!$C$5)),"",TIME(,FLOOR(HOUR(E1045)*60+MINUTE(E1045),INFOS!$B$2),))</f>
        <v>8.3333333333333329E-2</v>
      </c>
      <c r="H1045" s="31" t="str">
        <f>IF(ISNA(MATCH(INT(A1045),Calcul!$I$3:$I$15,0)),INDEX(INFOS!$B$7:$B$14,WEEKDAY(A1045,2)),INFOS!$B$14)</f>
        <v>Jours Ouvrés</v>
      </c>
      <c r="I1045" s="28" t="str">
        <f>IF(ROW(A1044)&lt;=COUNTA(Sens1!A:A)-6,INFOS!$H$2&amp;" vers "&amp;INFOS!$I$2,INFOS!$H$3&amp;" vers "&amp;INFOS!$I$3)</f>
        <v>Rue G. Eiffel vers A10</v>
      </c>
    </row>
    <row r="1046" spans="1:9" x14ac:dyDescent="0.25">
      <c r="A1046" s="5">
        <v>41850.111493055556</v>
      </c>
      <c r="B1046" s="28">
        <v>328</v>
      </c>
      <c r="C1046" s="28" t="str">
        <f t="shared" si="64"/>
        <v>Mercredi</v>
      </c>
      <c r="D1046" s="28" t="str">
        <f t="shared" si="65"/>
        <v>30/07</v>
      </c>
      <c r="E1046" s="29">
        <f t="shared" si="66"/>
        <v>0.11149305555591127</v>
      </c>
      <c r="F1046" s="30">
        <f t="shared" si="67"/>
        <v>3.7962962962962963E-3</v>
      </c>
      <c r="G1046" s="31">
        <f>IF(OR(FLOOR(HOUR(E1046)*60+MINUTE(E1046),INFOS!$B$2)/60&lt;INFOS!$B$5,AND(INFOS!$C$5&gt;0,FLOOR(HOUR(E1046)*60+MINUTE(E1046),INFOS!$B$2)/60&gt;=INFOS!$C$5)),"",TIME(,FLOOR(HOUR(E1046)*60+MINUTE(E1046),INFOS!$B$2),))</f>
        <v>8.3333333333333329E-2</v>
      </c>
      <c r="H1046" s="31" t="str">
        <f>IF(ISNA(MATCH(INT(A1046),Calcul!$I$3:$I$15,0)),INDEX(INFOS!$B$7:$B$14,WEEKDAY(A1046,2)),INFOS!$B$14)</f>
        <v>Jours Ouvrés</v>
      </c>
      <c r="I1046" s="28" t="str">
        <f>IF(ROW(A1045)&lt;=COUNTA(Sens1!A:A)-6,INFOS!$H$2&amp;" vers "&amp;INFOS!$I$2,INFOS!$H$3&amp;" vers "&amp;INFOS!$I$3)</f>
        <v>Rue G. Eiffel vers A10</v>
      </c>
    </row>
    <row r="1047" spans="1:9" x14ac:dyDescent="0.25">
      <c r="A1047" s="5">
        <v>41850.115023148152</v>
      </c>
      <c r="B1047" s="28">
        <v>328</v>
      </c>
      <c r="C1047" s="28" t="str">
        <f t="shared" si="64"/>
        <v>Mercredi</v>
      </c>
      <c r="D1047" s="28" t="str">
        <f t="shared" si="65"/>
        <v>30/07</v>
      </c>
      <c r="E1047" s="29">
        <f t="shared" si="66"/>
        <v>0.11502314815152204</v>
      </c>
      <c r="F1047" s="30">
        <f t="shared" si="67"/>
        <v>3.7962962962962963E-3</v>
      </c>
      <c r="G1047" s="31">
        <f>IF(OR(FLOOR(HOUR(E1047)*60+MINUTE(E1047),INFOS!$B$2)/60&lt;INFOS!$B$5,AND(INFOS!$C$5&gt;0,FLOOR(HOUR(E1047)*60+MINUTE(E1047),INFOS!$B$2)/60&gt;=INFOS!$C$5)),"",TIME(,FLOOR(HOUR(E1047)*60+MINUTE(E1047),INFOS!$B$2),))</f>
        <v>8.3333333333333329E-2</v>
      </c>
      <c r="H1047" s="31" t="str">
        <f>IF(ISNA(MATCH(INT(A1047),Calcul!$I$3:$I$15,0)),INDEX(INFOS!$B$7:$B$14,WEEKDAY(A1047,2)),INFOS!$B$14)</f>
        <v>Jours Ouvrés</v>
      </c>
      <c r="I1047" s="28" t="str">
        <f>IF(ROW(A1046)&lt;=COUNTA(Sens1!A:A)-6,INFOS!$H$2&amp;" vers "&amp;INFOS!$I$2,INFOS!$H$3&amp;" vers "&amp;INFOS!$I$3)</f>
        <v>Rue G. Eiffel vers A10</v>
      </c>
    </row>
    <row r="1048" spans="1:9" x14ac:dyDescent="0.25">
      <c r="A1048" s="5">
        <v>41850.118773148148</v>
      </c>
      <c r="B1048" s="28">
        <v>323</v>
      </c>
      <c r="C1048" s="28" t="str">
        <f t="shared" si="64"/>
        <v>Mercredi</v>
      </c>
      <c r="D1048" s="28" t="str">
        <f t="shared" si="65"/>
        <v>30/07</v>
      </c>
      <c r="E1048" s="29">
        <f t="shared" si="66"/>
        <v>0.11877314814773854</v>
      </c>
      <c r="F1048" s="30">
        <f t="shared" si="67"/>
        <v>3.7384259259259263E-3</v>
      </c>
      <c r="G1048" s="31">
        <f>IF(OR(FLOOR(HOUR(E1048)*60+MINUTE(E1048),INFOS!$B$2)/60&lt;INFOS!$B$5,AND(INFOS!$C$5&gt;0,FLOOR(HOUR(E1048)*60+MINUTE(E1048),INFOS!$B$2)/60&gt;=INFOS!$C$5)),"",TIME(,FLOOR(HOUR(E1048)*60+MINUTE(E1048),INFOS!$B$2),))</f>
        <v>8.3333333333333329E-2</v>
      </c>
      <c r="H1048" s="31" t="str">
        <f>IF(ISNA(MATCH(INT(A1048),Calcul!$I$3:$I$15,0)),INDEX(INFOS!$B$7:$B$14,WEEKDAY(A1048,2)),INFOS!$B$14)</f>
        <v>Jours Ouvrés</v>
      </c>
      <c r="I1048" s="28" t="str">
        <f>IF(ROW(A1047)&lt;=COUNTA(Sens1!A:A)-6,INFOS!$H$2&amp;" vers "&amp;INFOS!$I$2,INFOS!$H$3&amp;" vers "&amp;INFOS!$I$3)</f>
        <v>Rue G. Eiffel vers A10</v>
      </c>
    </row>
    <row r="1049" spans="1:9" x14ac:dyDescent="0.25">
      <c r="A1049" s="5">
        <v>41850.124513888892</v>
      </c>
      <c r="B1049" s="28">
        <v>282</v>
      </c>
      <c r="C1049" s="28" t="str">
        <f t="shared" si="64"/>
        <v>Mercredi</v>
      </c>
      <c r="D1049" s="28" t="str">
        <f t="shared" si="65"/>
        <v>30/07</v>
      </c>
      <c r="E1049" s="29">
        <f t="shared" si="66"/>
        <v>0.12451388889166992</v>
      </c>
      <c r="F1049" s="30">
        <f t="shared" si="67"/>
        <v>3.2638888888888891E-3</v>
      </c>
      <c r="G1049" s="31">
        <f>IF(OR(FLOOR(HOUR(E1049)*60+MINUTE(E1049),INFOS!$B$2)/60&lt;INFOS!$B$5,AND(INFOS!$C$5&gt;0,FLOOR(HOUR(E1049)*60+MINUTE(E1049),INFOS!$B$2)/60&gt;=INFOS!$C$5)),"",TIME(,FLOOR(HOUR(E1049)*60+MINUTE(E1049),INFOS!$B$2),))</f>
        <v>8.3333333333333329E-2</v>
      </c>
      <c r="H1049" s="31" t="str">
        <f>IF(ISNA(MATCH(INT(A1049),Calcul!$I$3:$I$15,0)),INDEX(INFOS!$B$7:$B$14,WEEKDAY(A1049,2)),INFOS!$B$14)</f>
        <v>Jours Ouvrés</v>
      </c>
      <c r="I1049" s="28" t="str">
        <f>IF(ROW(A1048)&lt;=COUNTA(Sens1!A:A)-6,INFOS!$H$2&amp;" vers "&amp;INFOS!$I$2,INFOS!$H$3&amp;" vers "&amp;INFOS!$I$3)</f>
        <v>Rue G. Eiffel vers A10</v>
      </c>
    </row>
    <row r="1050" spans="1:9" x14ac:dyDescent="0.25">
      <c r="A1050" s="5">
        <v>41850.128055555557</v>
      </c>
      <c r="B1050" s="28">
        <v>269</v>
      </c>
      <c r="C1050" s="28" t="str">
        <f t="shared" si="64"/>
        <v>Mercredi</v>
      </c>
      <c r="D1050" s="28" t="str">
        <f t="shared" si="65"/>
        <v>30/07</v>
      </c>
      <c r="E1050" s="29">
        <f t="shared" si="66"/>
        <v>0.12805555555678438</v>
      </c>
      <c r="F1050" s="30">
        <f t="shared" si="67"/>
        <v>3.1134259259259257E-3</v>
      </c>
      <c r="G1050" s="31">
        <f>IF(OR(FLOOR(HOUR(E1050)*60+MINUTE(E1050),INFOS!$B$2)/60&lt;INFOS!$B$5,AND(INFOS!$C$5&gt;0,FLOOR(HOUR(E1050)*60+MINUTE(E1050),INFOS!$B$2)/60&gt;=INFOS!$C$5)),"",TIME(,FLOOR(HOUR(E1050)*60+MINUTE(E1050),INFOS!$B$2),))</f>
        <v>8.3333333333333329E-2</v>
      </c>
      <c r="H1050" s="31" t="str">
        <f>IF(ISNA(MATCH(INT(A1050),Calcul!$I$3:$I$15,0)),INDEX(INFOS!$B$7:$B$14,WEEKDAY(A1050,2)),INFOS!$B$14)</f>
        <v>Jours Ouvrés</v>
      </c>
      <c r="I1050" s="28" t="str">
        <f>IF(ROW(A1049)&lt;=COUNTA(Sens1!A:A)-6,INFOS!$H$2&amp;" vers "&amp;INFOS!$I$2,INFOS!$H$3&amp;" vers "&amp;INFOS!$I$3)</f>
        <v>Rue G. Eiffel vers A10</v>
      </c>
    </row>
    <row r="1051" spans="1:9" x14ac:dyDescent="0.25">
      <c r="A1051" s="5">
        <v>41850.131655092591</v>
      </c>
      <c r="B1051" s="28">
        <v>284</v>
      </c>
      <c r="C1051" s="28" t="str">
        <f t="shared" si="64"/>
        <v>Mercredi</v>
      </c>
      <c r="D1051" s="28" t="str">
        <f t="shared" si="65"/>
        <v>30/07</v>
      </c>
      <c r="E1051" s="29">
        <f t="shared" si="66"/>
        <v>0.13165509259124519</v>
      </c>
      <c r="F1051" s="30">
        <f t="shared" si="67"/>
        <v>3.2870370370370367E-3</v>
      </c>
      <c r="G1051" s="31">
        <f>IF(OR(FLOOR(HOUR(E1051)*60+MINUTE(E1051),INFOS!$B$2)/60&lt;INFOS!$B$5,AND(INFOS!$C$5&gt;0,FLOOR(HOUR(E1051)*60+MINUTE(E1051),INFOS!$B$2)/60&gt;=INFOS!$C$5)),"",TIME(,FLOOR(HOUR(E1051)*60+MINUTE(E1051),INFOS!$B$2),))</f>
        <v>8.3333333333333329E-2</v>
      </c>
      <c r="H1051" s="31" t="str">
        <f>IF(ISNA(MATCH(INT(A1051),Calcul!$I$3:$I$15,0)),INDEX(INFOS!$B$7:$B$14,WEEKDAY(A1051,2)),INFOS!$B$14)</f>
        <v>Jours Ouvrés</v>
      </c>
      <c r="I1051" s="28" t="str">
        <f>IF(ROW(A1050)&lt;=COUNTA(Sens1!A:A)-6,INFOS!$H$2&amp;" vers "&amp;INFOS!$I$2,INFOS!$H$3&amp;" vers "&amp;INFOS!$I$3)</f>
        <v>Rue G. Eiffel vers A10</v>
      </c>
    </row>
    <row r="1052" spans="1:9" x14ac:dyDescent="0.25">
      <c r="A1052" s="5">
        <v>41850.135208333333</v>
      </c>
      <c r="B1052" s="28">
        <v>284</v>
      </c>
      <c r="C1052" s="28" t="str">
        <f t="shared" si="64"/>
        <v>Mercredi</v>
      </c>
      <c r="D1052" s="28" t="str">
        <f t="shared" si="65"/>
        <v>30/07</v>
      </c>
      <c r="E1052" s="29">
        <f t="shared" si="66"/>
        <v>0.13520833333313931</v>
      </c>
      <c r="F1052" s="30">
        <f t="shared" si="67"/>
        <v>3.2870370370370367E-3</v>
      </c>
      <c r="G1052" s="31">
        <f>IF(OR(FLOOR(HOUR(E1052)*60+MINUTE(E1052),INFOS!$B$2)/60&lt;INFOS!$B$5,AND(INFOS!$C$5&gt;0,FLOOR(HOUR(E1052)*60+MINUTE(E1052),INFOS!$B$2)/60&gt;=INFOS!$C$5)),"",TIME(,FLOOR(HOUR(E1052)*60+MINUTE(E1052),INFOS!$B$2),))</f>
        <v>8.3333333333333329E-2</v>
      </c>
      <c r="H1052" s="31" t="str">
        <f>IF(ISNA(MATCH(INT(A1052),Calcul!$I$3:$I$15,0)),INDEX(INFOS!$B$7:$B$14,WEEKDAY(A1052,2)),INFOS!$B$14)</f>
        <v>Jours Ouvrés</v>
      </c>
      <c r="I1052" s="28" t="str">
        <f>IF(ROW(A1051)&lt;=COUNTA(Sens1!A:A)-6,INFOS!$H$2&amp;" vers "&amp;INFOS!$I$2,INFOS!$H$3&amp;" vers "&amp;INFOS!$I$3)</f>
        <v>Rue G. Eiffel vers A10</v>
      </c>
    </row>
    <row r="1053" spans="1:9" x14ac:dyDescent="0.25">
      <c r="A1053" s="5">
        <v>41850.138912037037</v>
      </c>
      <c r="B1053" s="28">
        <v>284</v>
      </c>
      <c r="C1053" s="28" t="str">
        <f t="shared" si="64"/>
        <v>Mercredi</v>
      </c>
      <c r="D1053" s="28" t="str">
        <f t="shared" si="65"/>
        <v>30/07</v>
      </c>
      <c r="E1053" s="29">
        <f t="shared" si="66"/>
        <v>0.13891203703678912</v>
      </c>
      <c r="F1053" s="30">
        <f t="shared" si="67"/>
        <v>3.2870370370370367E-3</v>
      </c>
      <c r="G1053" s="31">
        <f>IF(OR(FLOOR(HOUR(E1053)*60+MINUTE(E1053),INFOS!$B$2)/60&lt;INFOS!$B$5,AND(INFOS!$C$5&gt;0,FLOOR(HOUR(E1053)*60+MINUTE(E1053),INFOS!$B$2)/60&gt;=INFOS!$C$5)),"",TIME(,FLOOR(HOUR(E1053)*60+MINUTE(E1053),INFOS!$B$2),))</f>
        <v>8.3333333333333329E-2</v>
      </c>
      <c r="H1053" s="31" t="str">
        <f>IF(ISNA(MATCH(INT(A1053),Calcul!$I$3:$I$15,0)),INDEX(INFOS!$B$7:$B$14,WEEKDAY(A1053,2)),INFOS!$B$14)</f>
        <v>Jours Ouvrés</v>
      </c>
      <c r="I1053" s="28" t="str">
        <f>IF(ROW(A1052)&lt;=COUNTA(Sens1!A:A)-6,INFOS!$H$2&amp;" vers "&amp;INFOS!$I$2,INFOS!$H$3&amp;" vers "&amp;INFOS!$I$3)</f>
        <v>Rue G. Eiffel vers A10</v>
      </c>
    </row>
    <row r="1054" spans="1:9" x14ac:dyDescent="0.25">
      <c r="A1054" s="5">
        <v>41850.142453703702</v>
      </c>
      <c r="B1054" s="28">
        <v>340</v>
      </c>
      <c r="C1054" s="28" t="str">
        <f t="shared" si="64"/>
        <v>Mercredi</v>
      </c>
      <c r="D1054" s="28" t="str">
        <f t="shared" si="65"/>
        <v>30/07</v>
      </c>
      <c r="E1054" s="29">
        <f t="shared" si="66"/>
        <v>0.14245370370190358</v>
      </c>
      <c r="F1054" s="30">
        <f t="shared" si="67"/>
        <v>3.9351851851851857E-3</v>
      </c>
      <c r="G1054" s="31">
        <f>IF(OR(FLOOR(HOUR(E1054)*60+MINUTE(E1054),INFOS!$B$2)/60&lt;INFOS!$B$5,AND(INFOS!$C$5&gt;0,FLOOR(HOUR(E1054)*60+MINUTE(E1054),INFOS!$B$2)/60&gt;=INFOS!$C$5)),"",TIME(,FLOOR(HOUR(E1054)*60+MINUTE(E1054),INFOS!$B$2),))</f>
        <v>8.3333333333333329E-2</v>
      </c>
      <c r="H1054" s="31" t="str">
        <f>IF(ISNA(MATCH(INT(A1054),Calcul!$I$3:$I$15,0)),INDEX(INFOS!$B$7:$B$14,WEEKDAY(A1054,2)),INFOS!$B$14)</f>
        <v>Jours Ouvrés</v>
      </c>
      <c r="I1054" s="28" t="str">
        <f>IF(ROW(A1053)&lt;=COUNTA(Sens1!A:A)-6,INFOS!$H$2&amp;" vers "&amp;INFOS!$I$2,INFOS!$H$3&amp;" vers "&amp;INFOS!$I$3)</f>
        <v>Rue G. Eiffel vers A10</v>
      </c>
    </row>
    <row r="1055" spans="1:9" x14ac:dyDescent="0.25">
      <c r="A1055" s="5">
        <v>41850.145949074074</v>
      </c>
      <c r="B1055" s="28">
        <v>340</v>
      </c>
      <c r="C1055" s="28" t="str">
        <f t="shared" si="64"/>
        <v>Mercredi</v>
      </c>
      <c r="D1055" s="28" t="str">
        <f t="shared" si="65"/>
        <v>30/07</v>
      </c>
      <c r="E1055" s="29">
        <f t="shared" si="66"/>
        <v>0.14594907407445135</v>
      </c>
      <c r="F1055" s="30">
        <f t="shared" si="67"/>
        <v>3.9351851851851857E-3</v>
      </c>
      <c r="G1055" s="31">
        <f>IF(OR(FLOOR(HOUR(E1055)*60+MINUTE(E1055),INFOS!$B$2)/60&lt;INFOS!$B$5,AND(INFOS!$C$5&gt;0,FLOOR(HOUR(E1055)*60+MINUTE(E1055),INFOS!$B$2)/60&gt;=INFOS!$C$5)),"",TIME(,FLOOR(HOUR(E1055)*60+MINUTE(E1055),INFOS!$B$2),))</f>
        <v>8.3333333333333329E-2</v>
      </c>
      <c r="H1055" s="31" t="str">
        <f>IF(ISNA(MATCH(INT(A1055),Calcul!$I$3:$I$15,0)),INDEX(INFOS!$B$7:$B$14,WEEKDAY(A1055,2)),INFOS!$B$14)</f>
        <v>Jours Ouvrés</v>
      </c>
      <c r="I1055" s="28" t="str">
        <f>IF(ROW(A1054)&lt;=COUNTA(Sens1!A:A)-6,INFOS!$H$2&amp;" vers "&amp;INFOS!$I$2,INFOS!$H$3&amp;" vers "&amp;INFOS!$I$3)</f>
        <v>Rue G. Eiffel vers A10</v>
      </c>
    </row>
    <row r="1056" spans="1:9" x14ac:dyDescent="0.25">
      <c r="A1056" s="5">
        <v>41850.149583333332</v>
      </c>
      <c r="B1056" s="28">
        <v>274</v>
      </c>
      <c r="C1056" s="28" t="str">
        <f t="shared" si="64"/>
        <v>Mercredi</v>
      </c>
      <c r="D1056" s="28" t="str">
        <f t="shared" si="65"/>
        <v>30/07</v>
      </c>
      <c r="E1056" s="29">
        <f t="shared" si="66"/>
        <v>0.14958333333197515</v>
      </c>
      <c r="F1056" s="30">
        <f t="shared" si="67"/>
        <v>3.1712962962962958E-3</v>
      </c>
      <c r="G1056" s="31">
        <f>IF(OR(FLOOR(HOUR(E1056)*60+MINUTE(E1056),INFOS!$B$2)/60&lt;INFOS!$B$5,AND(INFOS!$C$5&gt;0,FLOOR(HOUR(E1056)*60+MINUTE(E1056),INFOS!$B$2)/60&gt;=INFOS!$C$5)),"",TIME(,FLOOR(HOUR(E1056)*60+MINUTE(E1056),INFOS!$B$2),))</f>
        <v>8.3333333333333329E-2</v>
      </c>
      <c r="H1056" s="31" t="str">
        <f>IF(ISNA(MATCH(INT(A1056),Calcul!$I$3:$I$15,0)),INDEX(INFOS!$B$7:$B$14,WEEKDAY(A1056,2)),INFOS!$B$14)</f>
        <v>Jours Ouvrés</v>
      </c>
      <c r="I1056" s="28" t="str">
        <f>IF(ROW(A1055)&lt;=COUNTA(Sens1!A:A)-6,INFOS!$H$2&amp;" vers "&amp;INFOS!$I$2,INFOS!$H$3&amp;" vers "&amp;INFOS!$I$3)</f>
        <v>Rue G. Eiffel vers A10</v>
      </c>
    </row>
    <row r="1057" spans="1:9" x14ac:dyDescent="0.25">
      <c r="A1057" s="5">
        <v>41850.15315972222</v>
      </c>
      <c r="B1057" s="28">
        <v>274</v>
      </c>
      <c r="C1057" s="28" t="str">
        <f t="shared" si="64"/>
        <v>Mercredi</v>
      </c>
      <c r="D1057" s="28" t="str">
        <f t="shared" si="65"/>
        <v>30/07</v>
      </c>
      <c r="E1057" s="29">
        <f t="shared" si="66"/>
        <v>0.15315972222015262</v>
      </c>
      <c r="F1057" s="30">
        <f t="shared" si="67"/>
        <v>3.1712962962962958E-3</v>
      </c>
      <c r="G1057" s="31">
        <f>IF(OR(FLOOR(HOUR(E1057)*60+MINUTE(E1057),INFOS!$B$2)/60&lt;INFOS!$B$5,AND(INFOS!$C$5&gt;0,FLOOR(HOUR(E1057)*60+MINUTE(E1057),INFOS!$B$2)/60&gt;=INFOS!$C$5)),"",TIME(,FLOOR(HOUR(E1057)*60+MINUTE(E1057),INFOS!$B$2),))</f>
        <v>8.3333333333333329E-2</v>
      </c>
      <c r="H1057" s="31" t="str">
        <f>IF(ISNA(MATCH(INT(A1057),Calcul!$I$3:$I$15,0)),INDEX(INFOS!$B$7:$B$14,WEEKDAY(A1057,2)),INFOS!$B$14)</f>
        <v>Jours Ouvrés</v>
      </c>
      <c r="I1057" s="28" t="str">
        <f>IF(ROW(A1056)&lt;=COUNTA(Sens1!A:A)-6,INFOS!$H$2&amp;" vers "&amp;INFOS!$I$2,INFOS!$H$3&amp;" vers "&amp;INFOS!$I$3)</f>
        <v>Rue G. Eiffel vers A10</v>
      </c>
    </row>
    <row r="1058" spans="1:9" x14ac:dyDescent="0.25">
      <c r="A1058" s="5">
        <v>41850.156747685185</v>
      </c>
      <c r="B1058" s="28">
        <v>274</v>
      </c>
      <c r="C1058" s="28" t="str">
        <f t="shared" si="64"/>
        <v>Mercredi</v>
      </c>
      <c r="D1058" s="28" t="str">
        <f t="shared" si="65"/>
        <v>30/07</v>
      </c>
      <c r="E1058" s="29">
        <f t="shared" si="66"/>
        <v>0.15674768518510973</v>
      </c>
      <c r="F1058" s="30">
        <f t="shared" si="67"/>
        <v>3.1712962962962958E-3</v>
      </c>
      <c r="G1058" s="31">
        <f>IF(OR(FLOOR(HOUR(E1058)*60+MINUTE(E1058),INFOS!$B$2)/60&lt;INFOS!$B$5,AND(INFOS!$C$5&gt;0,FLOOR(HOUR(E1058)*60+MINUTE(E1058),INFOS!$B$2)/60&gt;=INFOS!$C$5)),"",TIME(,FLOOR(HOUR(E1058)*60+MINUTE(E1058),INFOS!$B$2),))</f>
        <v>8.3333333333333329E-2</v>
      </c>
      <c r="H1058" s="31" t="str">
        <f>IF(ISNA(MATCH(INT(A1058),Calcul!$I$3:$I$15,0)),INDEX(INFOS!$B$7:$B$14,WEEKDAY(A1058,2)),INFOS!$B$14)</f>
        <v>Jours Ouvrés</v>
      </c>
      <c r="I1058" s="28" t="str">
        <f>IF(ROW(A1057)&lt;=COUNTA(Sens1!A:A)-6,INFOS!$H$2&amp;" vers "&amp;INFOS!$I$2,INFOS!$H$3&amp;" vers "&amp;INFOS!$I$3)</f>
        <v>Rue G. Eiffel vers A10</v>
      </c>
    </row>
    <row r="1059" spans="1:9" x14ac:dyDescent="0.25">
      <c r="A1059" s="5">
        <v>41850.160254629627</v>
      </c>
      <c r="B1059" s="28">
        <v>304</v>
      </c>
      <c r="C1059" s="28" t="str">
        <f t="shared" si="64"/>
        <v>Mercredi</v>
      </c>
      <c r="D1059" s="28" t="str">
        <f t="shared" si="65"/>
        <v>30/07</v>
      </c>
      <c r="E1059" s="29">
        <f t="shared" si="66"/>
        <v>0.16025462962716119</v>
      </c>
      <c r="F1059" s="30">
        <f t="shared" si="67"/>
        <v>3.5185185185185185E-3</v>
      </c>
      <c r="G1059" s="31">
        <f>IF(OR(FLOOR(HOUR(E1059)*60+MINUTE(E1059),INFOS!$B$2)/60&lt;INFOS!$B$5,AND(INFOS!$C$5&gt;0,FLOOR(HOUR(E1059)*60+MINUTE(E1059),INFOS!$B$2)/60&gt;=INFOS!$C$5)),"",TIME(,FLOOR(HOUR(E1059)*60+MINUTE(E1059),INFOS!$B$2),))</f>
        <v>8.3333333333333329E-2</v>
      </c>
      <c r="H1059" s="31" t="str">
        <f>IF(ISNA(MATCH(INT(A1059),Calcul!$I$3:$I$15,0)),INDEX(INFOS!$B$7:$B$14,WEEKDAY(A1059,2)),INFOS!$B$14)</f>
        <v>Jours Ouvrés</v>
      </c>
      <c r="I1059" s="28" t="str">
        <f>IF(ROW(A1058)&lt;=COUNTA(Sens1!A:A)-6,INFOS!$H$2&amp;" vers "&amp;INFOS!$I$2,INFOS!$H$3&amp;" vers "&amp;INFOS!$I$3)</f>
        <v>Rue G. Eiffel vers A10</v>
      </c>
    </row>
    <row r="1060" spans="1:9" x14ac:dyDescent="0.25">
      <c r="A1060" s="5">
        <v>41850.163842592592</v>
      </c>
      <c r="B1060" s="28">
        <v>304</v>
      </c>
      <c r="C1060" s="28" t="str">
        <f t="shared" si="64"/>
        <v>Mercredi</v>
      </c>
      <c r="D1060" s="28" t="str">
        <f t="shared" si="65"/>
        <v>30/07</v>
      </c>
      <c r="E1060" s="29">
        <f t="shared" si="66"/>
        <v>0.16384259259211831</v>
      </c>
      <c r="F1060" s="30">
        <f t="shared" si="67"/>
        <v>3.5185185185185185E-3</v>
      </c>
      <c r="G1060" s="31">
        <f>IF(OR(FLOOR(HOUR(E1060)*60+MINUTE(E1060),INFOS!$B$2)/60&lt;INFOS!$B$5,AND(INFOS!$C$5&gt;0,FLOOR(HOUR(E1060)*60+MINUTE(E1060),INFOS!$B$2)/60&gt;=INFOS!$C$5)),"",TIME(,FLOOR(HOUR(E1060)*60+MINUTE(E1060),INFOS!$B$2),))</f>
        <v>8.3333333333333329E-2</v>
      </c>
      <c r="H1060" s="31" t="str">
        <f>IF(ISNA(MATCH(INT(A1060),Calcul!$I$3:$I$15,0)),INDEX(INFOS!$B$7:$B$14,WEEKDAY(A1060,2)),INFOS!$B$14)</f>
        <v>Jours Ouvrés</v>
      </c>
      <c r="I1060" s="28" t="str">
        <f>IF(ROW(A1059)&lt;=COUNTA(Sens1!A:A)-6,INFOS!$H$2&amp;" vers "&amp;INFOS!$I$2,INFOS!$H$3&amp;" vers "&amp;INFOS!$I$3)</f>
        <v>Rue G. Eiffel vers A10</v>
      </c>
    </row>
    <row r="1061" spans="1:9" x14ac:dyDescent="0.25">
      <c r="A1061" s="5">
        <v>41850.167453703703</v>
      </c>
      <c r="B1061" s="28">
        <v>304</v>
      </c>
      <c r="C1061" s="28" t="str">
        <f t="shared" si="64"/>
        <v>Mercredi</v>
      </c>
      <c r="D1061" s="28" t="str">
        <f t="shared" si="65"/>
        <v>30/07</v>
      </c>
      <c r="E1061" s="29">
        <f t="shared" si="66"/>
        <v>0.16745370370335877</v>
      </c>
      <c r="F1061" s="30">
        <f t="shared" si="67"/>
        <v>3.5185185185185185E-3</v>
      </c>
      <c r="G1061" s="31">
        <f>IF(OR(FLOOR(HOUR(E1061)*60+MINUTE(E1061),INFOS!$B$2)/60&lt;INFOS!$B$5,AND(INFOS!$C$5&gt;0,FLOOR(HOUR(E1061)*60+MINUTE(E1061),INFOS!$B$2)/60&gt;=INFOS!$C$5)),"",TIME(,FLOOR(HOUR(E1061)*60+MINUTE(E1061),INFOS!$B$2),))</f>
        <v>0.16666666666666666</v>
      </c>
      <c r="H1061" s="31" t="str">
        <f>IF(ISNA(MATCH(INT(A1061),Calcul!$I$3:$I$15,0)),INDEX(INFOS!$B$7:$B$14,WEEKDAY(A1061,2)),INFOS!$B$14)</f>
        <v>Jours Ouvrés</v>
      </c>
      <c r="I1061" s="28" t="str">
        <f>IF(ROW(A1060)&lt;=COUNTA(Sens1!A:A)-6,INFOS!$H$2&amp;" vers "&amp;INFOS!$I$2,INFOS!$H$3&amp;" vers "&amp;INFOS!$I$3)</f>
        <v>Rue G. Eiffel vers A10</v>
      </c>
    </row>
    <row r="1062" spans="1:9" x14ac:dyDescent="0.25">
      <c r="A1062" s="5">
        <v>41850.171018518522</v>
      </c>
      <c r="B1062" s="28">
        <v>254</v>
      </c>
      <c r="C1062" s="28" t="str">
        <f t="shared" si="64"/>
        <v>Mercredi</v>
      </c>
      <c r="D1062" s="28" t="str">
        <f t="shared" si="65"/>
        <v>30/07</v>
      </c>
      <c r="E1062" s="29">
        <f t="shared" si="66"/>
        <v>0.17101851852203254</v>
      </c>
      <c r="F1062" s="30">
        <f t="shared" si="67"/>
        <v>2.9398148148148148E-3</v>
      </c>
      <c r="G1062" s="31">
        <f>IF(OR(FLOOR(HOUR(E1062)*60+MINUTE(E1062),INFOS!$B$2)/60&lt;INFOS!$B$5,AND(INFOS!$C$5&gt;0,FLOOR(HOUR(E1062)*60+MINUTE(E1062),INFOS!$B$2)/60&gt;=INFOS!$C$5)),"",TIME(,FLOOR(HOUR(E1062)*60+MINUTE(E1062),INFOS!$B$2),))</f>
        <v>0.16666666666666666</v>
      </c>
      <c r="H1062" s="31" t="str">
        <f>IF(ISNA(MATCH(INT(A1062),Calcul!$I$3:$I$15,0)),INDEX(INFOS!$B$7:$B$14,WEEKDAY(A1062,2)),INFOS!$B$14)</f>
        <v>Jours Ouvrés</v>
      </c>
      <c r="I1062" s="28" t="str">
        <f>IF(ROW(A1061)&lt;=COUNTA(Sens1!A:A)-6,INFOS!$H$2&amp;" vers "&amp;INFOS!$I$2,INFOS!$H$3&amp;" vers "&amp;INFOS!$I$3)</f>
        <v>Rue G. Eiffel vers A10</v>
      </c>
    </row>
    <row r="1063" spans="1:9" x14ac:dyDescent="0.25">
      <c r="A1063" s="5">
        <v>41850.174537037034</v>
      </c>
      <c r="B1063" s="28">
        <v>254</v>
      </c>
      <c r="C1063" s="28" t="str">
        <f t="shared" si="64"/>
        <v>Mercredi</v>
      </c>
      <c r="D1063" s="28" t="str">
        <f t="shared" si="65"/>
        <v>30/07</v>
      </c>
      <c r="E1063" s="29">
        <f t="shared" si="66"/>
        <v>0.17453703703358769</v>
      </c>
      <c r="F1063" s="30">
        <f t="shared" si="67"/>
        <v>2.9398148148148148E-3</v>
      </c>
      <c r="G1063" s="31">
        <f>IF(OR(FLOOR(HOUR(E1063)*60+MINUTE(E1063),INFOS!$B$2)/60&lt;INFOS!$B$5,AND(INFOS!$C$5&gt;0,FLOOR(HOUR(E1063)*60+MINUTE(E1063),INFOS!$B$2)/60&gt;=INFOS!$C$5)),"",TIME(,FLOOR(HOUR(E1063)*60+MINUTE(E1063),INFOS!$B$2),))</f>
        <v>0.16666666666666666</v>
      </c>
      <c r="H1063" s="31" t="str">
        <f>IF(ISNA(MATCH(INT(A1063),Calcul!$I$3:$I$15,0)),INDEX(INFOS!$B$7:$B$14,WEEKDAY(A1063,2)),INFOS!$B$14)</f>
        <v>Jours Ouvrés</v>
      </c>
      <c r="I1063" s="28" t="str">
        <f>IF(ROW(A1062)&lt;=COUNTA(Sens1!A:A)-6,INFOS!$H$2&amp;" vers "&amp;INFOS!$I$2,INFOS!$H$3&amp;" vers "&amp;INFOS!$I$3)</f>
        <v>Rue G. Eiffel vers A10</v>
      </c>
    </row>
    <row r="1064" spans="1:9" x14ac:dyDescent="0.25">
      <c r="A1064" s="5">
        <v>41850.178148148145</v>
      </c>
      <c r="B1064" s="28">
        <v>254</v>
      </c>
      <c r="C1064" s="28" t="str">
        <f t="shared" si="64"/>
        <v>Mercredi</v>
      </c>
      <c r="D1064" s="28" t="str">
        <f t="shared" si="65"/>
        <v>30/07</v>
      </c>
      <c r="E1064" s="29">
        <f t="shared" si="66"/>
        <v>0.17814814814482816</v>
      </c>
      <c r="F1064" s="30">
        <f t="shared" si="67"/>
        <v>2.9398148148148148E-3</v>
      </c>
      <c r="G1064" s="31">
        <f>IF(OR(FLOOR(HOUR(E1064)*60+MINUTE(E1064),INFOS!$B$2)/60&lt;INFOS!$B$5,AND(INFOS!$C$5&gt;0,FLOOR(HOUR(E1064)*60+MINUTE(E1064),INFOS!$B$2)/60&gt;=INFOS!$C$5)),"",TIME(,FLOOR(HOUR(E1064)*60+MINUTE(E1064),INFOS!$B$2),))</f>
        <v>0.16666666666666666</v>
      </c>
      <c r="H1064" s="31" t="str">
        <f>IF(ISNA(MATCH(INT(A1064),Calcul!$I$3:$I$15,0)),INDEX(INFOS!$B$7:$B$14,WEEKDAY(A1064,2)),INFOS!$B$14)</f>
        <v>Jours Ouvrés</v>
      </c>
      <c r="I1064" s="28" t="str">
        <f>IF(ROW(A1063)&lt;=COUNTA(Sens1!A:A)-6,INFOS!$H$2&amp;" vers "&amp;INFOS!$I$2,INFOS!$H$3&amp;" vers "&amp;INFOS!$I$3)</f>
        <v>Rue G. Eiffel vers A10</v>
      </c>
    </row>
    <row r="1065" spans="1:9" x14ac:dyDescent="0.25">
      <c r="A1065" s="5">
        <v>41850.18167824074</v>
      </c>
      <c r="B1065" s="28">
        <v>256</v>
      </c>
      <c r="C1065" s="28" t="str">
        <f t="shared" si="64"/>
        <v>Mercredi</v>
      </c>
      <c r="D1065" s="28" t="str">
        <f t="shared" si="65"/>
        <v>30/07</v>
      </c>
      <c r="E1065" s="29">
        <f t="shared" si="66"/>
        <v>0.18167824074043892</v>
      </c>
      <c r="F1065" s="30">
        <f t="shared" si="67"/>
        <v>2.9629629629629628E-3</v>
      </c>
      <c r="G1065" s="31">
        <f>IF(OR(FLOOR(HOUR(E1065)*60+MINUTE(E1065),INFOS!$B$2)/60&lt;INFOS!$B$5,AND(INFOS!$C$5&gt;0,FLOOR(HOUR(E1065)*60+MINUTE(E1065),INFOS!$B$2)/60&gt;=INFOS!$C$5)),"",TIME(,FLOOR(HOUR(E1065)*60+MINUTE(E1065),INFOS!$B$2),))</f>
        <v>0.16666666666666666</v>
      </c>
      <c r="H1065" s="31" t="str">
        <f>IF(ISNA(MATCH(INT(A1065),Calcul!$I$3:$I$15,0)),INDEX(INFOS!$B$7:$B$14,WEEKDAY(A1065,2)),INFOS!$B$14)</f>
        <v>Jours Ouvrés</v>
      </c>
      <c r="I1065" s="28" t="str">
        <f>IF(ROW(A1064)&lt;=COUNTA(Sens1!A:A)-6,INFOS!$H$2&amp;" vers "&amp;INFOS!$I$2,INFOS!$H$3&amp;" vers "&amp;INFOS!$I$3)</f>
        <v>Rue G. Eiffel vers A10</v>
      </c>
    </row>
    <row r="1066" spans="1:9" x14ac:dyDescent="0.25">
      <c r="A1066" s="5">
        <v>41850.185208333336</v>
      </c>
      <c r="B1066" s="28">
        <v>256</v>
      </c>
      <c r="C1066" s="28" t="str">
        <f t="shared" si="64"/>
        <v>Mercredi</v>
      </c>
      <c r="D1066" s="28" t="str">
        <f t="shared" si="65"/>
        <v>30/07</v>
      </c>
      <c r="E1066" s="29">
        <f t="shared" si="66"/>
        <v>0.18520833333604969</v>
      </c>
      <c r="F1066" s="30">
        <f t="shared" si="67"/>
        <v>2.9629629629629628E-3</v>
      </c>
      <c r="G1066" s="31">
        <f>IF(OR(FLOOR(HOUR(E1066)*60+MINUTE(E1066),INFOS!$B$2)/60&lt;INFOS!$B$5,AND(INFOS!$C$5&gt;0,FLOOR(HOUR(E1066)*60+MINUTE(E1066),INFOS!$B$2)/60&gt;=INFOS!$C$5)),"",TIME(,FLOOR(HOUR(E1066)*60+MINUTE(E1066),INFOS!$B$2),))</f>
        <v>0.16666666666666666</v>
      </c>
      <c r="H1066" s="31" t="str">
        <f>IF(ISNA(MATCH(INT(A1066),Calcul!$I$3:$I$15,0)),INDEX(INFOS!$B$7:$B$14,WEEKDAY(A1066,2)),INFOS!$B$14)</f>
        <v>Jours Ouvrés</v>
      </c>
      <c r="I1066" s="28" t="str">
        <f>IF(ROW(A1065)&lt;=COUNTA(Sens1!A:A)-6,INFOS!$H$2&amp;" vers "&amp;INFOS!$I$2,INFOS!$H$3&amp;" vers "&amp;INFOS!$I$3)</f>
        <v>Rue G. Eiffel vers A10</v>
      </c>
    </row>
    <row r="1067" spans="1:9" x14ac:dyDescent="0.25">
      <c r="A1067" s="5">
        <v>41850.188773148147</v>
      </c>
      <c r="B1067" s="28">
        <v>256</v>
      </c>
      <c r="C1067" s="28" t="str">
        <f t="shared" si="64"/>
        <v>Mercredi</v>
      </c>
      <c r="D1067" s="28" t="str">
        <f t="shared" si="65"/>
        <v>30/07</v>
      </c>
      <c r="E1067" s="29">
        <f t="shared" si="66"/>
        <v>0.1887731481474475</v>
      </c>
      <c r="F1067" s="30">
        <f t="shared" si="67"/>
        <v>2.9629629629629628E-3</v>
      </c>
      <c r="G1067" s="31">
        <f>IF(OR(FLOOR(HOUR(E1067)*60+MINUTE(E1067),INFOS!$B$2)/60&lt;INFOS!$B$5,AND(INFOS!$C$5&gt;0,FLOOR(HOUR(E1067)*60+MINUTE(E1067),INFOS!$B$2)/60&gt;=INFOS!$C$5)),"",TIME(,FLOOR(HOUR(E1067)*60+MINUTE(E1067),INFOS!$B$2),))</f>
        <v>0.16666666666666666</v>
      </c>
      <c r="H1067" s="31" t="str">
        <f>IF(ISNA(MATCH(INT(A1067),Calcul!$I$3:$I$15,0)),INDEX(INFOS!$B$7:$B$14,WEEKDAY(A1067,2)),INFOS!$B$14)</f>
        <v>Jours Ouvrés</v>
      </c>
      <c r="I1067" s="28" t="str">
        <f>IF(ROW(A1066)&lt;=COUNTA(Sens1!A:A)-6,INFOS!$H$2&amp;" vers "&amp;INFOS!$I$2,INFOS!$H$3&amp;" vers "&amp;INFOS!$I$3)</f>
        <v>Rue G. Eiffel vers A10</v>
      </c>
    </row>
    <row r="1068" spans="1:9" x14ac:dyDescent="0.25">
      <c r="A1068" s="5">
        <v>41850.192372685182</v>
      </c>
      <c r="B1068" s="28">
        <v>259</v>
      </c>
      <c r="C1068" s="28" t="str">
        <f t="shared" si="64"/>
        <v>Mercredi</v>
      </c>
      <c r="D1068" s="28" t="str">
        <f t="shared" si="65"/>
        <v>30/07</v>
      </c>
      <c r="E1068" s="29">
        <f t="shared" si="66"/>
        <v>0.19237268518190831</v>
      </c>
      <c r="F1068" s="30">
        <f t="shared" si="67"/>
        <v>2.9976851851851848E-3</v>
      </c>
      <c r="G1068" s="31">
        <f>IF(OR(FLOOR(HOUR(E1068)*60+MINUTE(E1068),INFOS!$B$2)/60&lt;INFOS!$B$5,AND(INFOS!$C$5&gt;0,FLOOR(HOUR(E1068)*60+MINUTE(E1068),INFOS!$B$2)/60&gt;=INFOS!$C$5)),"",TIME(,FLOOR(HOUR(E1068)*60+MINUTE(E1068),INFOS!$B$2),))</f>
        <v>0.16666666666666666</v>
      </c>
      <c r="H1068" s="31" t="str">
        <f>IF(ISNA(MATCH(INT(A1068),Calcul!$I$3:$I$15,0)),INDEX(INFOS!$B$7:$B$14,WEEKDAY(A1068,2)),INFOS!$B$14)</f>
        <v>Jours Ouvrés</v>
      </c>
      <c r="I1068" s="28" t="str">
        <f>IF(ROW(A1067)&lt;=COUNTA(Sens1!A:A)-6,INFOS!$H$2&amp;" vers "&amp;INFOS!$I$2,INFOS!$H$3&amp;" vers "&amp;INFOS!$I$3)</f>
        <v>Rue G. Eiffel vers A10</v>
      </c>
    </row>
    <row r="1069" spans="1:9" x14ac:dyDescent="0.25">
      <c r="A1069" s="5">
        <v>41850.195960648147</v>
      </c>
      <c r="B1069" s="28">
        <v>260</v>
      </c>
      <c r="C1069" s="28" t="str">
        <f t="shared" si="64"/>
        <v>Mercredi</v>
      </c>
      <c r="D1069" s="28" t="str">
        <f t="shared" si="65"/>
        <v>30/07</v>
      </c>
      <c r="E1069" s="29">
        <f t="shared" si="66"/>
        <v>0.19596064814686542</v>
      </c>
      <c r="F1069" s="30">
        <f t="shared" si="67"/>
        <v>3.0092592592592588E-3</v>
      </c>
      <c r="G1069" s="31">
        <f>IF(OR(FLOOR(HOUR(E1069)*60+MINUTE(E1069),INFOS!$B$2)/60&lt;INFOS!$B$5,AND(INFOS!$C$5&gt;0,FLOOR(HOUR(E1069)*60+MINUTE(E1069),INFOS!$B$2)/60&gt;=INFOS!$C$5)),"",TIME(,FLOOR(HOUR(E1069)*60+MINUTE(E1069),INFOS!$B$2),))</f>
        <v>0.16666666666666666</v>
      </c>
      <c r="H1069" s="31" t="str">
        <f>IF(ISNA(MATCH(INT(A1069),Calcul!$I$3:$I$15,0)),INDEX(INFOS!$B$7:$B$14,WEEKDAY(A1069,2)),INFOS!$B$14)</f>
        <v>Jours Ouvrés</v>
      </c>
      <c r="I1069" s="28" t="str">
        <f>IF(ROW(A1068)&lt;=COUNTA(Sens1!A:A)-6,INFOS!$H$2&amp;" vers "&amp;INFOS!$I$2,INFOS!$H$3&amp;" vers "&amp;INFOS!$I$3)</f>
        <v>Rue G. Eiffel vers A10</v>
      </c>
    </row>
    <row r="1070" spans="1:9" x14ac:dyDescent="0.25">
      <c r="A1070" s="5">
        <v>41850.199479166666</v>
      </c>
      <c r="B1070" s="28">
        <v>260</v>
      </c>
      <c r="C1070" s="28" t="str">
        <f t="shared" si="64"/>
        <v>Mercredi</v>
      </c>
      <c r="D1070" s="28" t="str">
        <f t="shared" si="65"/>
        <v>30/07</v>
      </c>
      <c r="E1070" s="29">
        <f t="shared" si="66"/>
        <v>0.19947916666569654</v>
      </c>
      <c r="F1070" s="30">
        <f t="shared" si="67"/>
        <v>3.0092592592592588E-3</v>
      </c>
      <c r="G1070" s="31">
        <f>IF(OR(FLOOR(HOUR(E1070)*60+MINUTE(E1070),INFOS!$B$2)/60&lt;INFOS!$B$5,AND(INFOS!$C$5&gt;0,FLOOR(HOUR(E1070)*60+MINUTE(E1070),INFOS!$B$2)/60&gt;=INFOS!$C$5)),"",TIME(,FLOOR(HOUR(E1070)*60+MINUTE(E1070),INFOS!$B$2),))</f>
        <v>0.16666666666666666</v>
      </c>
      <c r="H1070" s="31" t="str">
        <f>IF(ISNA(MATCH(INT(A1070),Calcul!$I$3:$I$15,0)),INDEX(INFOS!$B$7:$B$14,WEEKDAY(A1070,2)),INFOS!$B$14)</f>
        <v>Jours Ouvrés</v>
      </c>
      <c r="I1070" s="28" t="str">
        <f>IF(ROW(A1069)&lt;=COUNTA(Sens1!A:A)-6,INFOS!$H$2&amp;" vers "&amp;INFOS!$I$2,INFOS!$H$3&amp;" vers "&amp;INFOS!$I$3)</f>
        <v>Rue G. Eiffel vers A10</v>
      </c>
    </row>
    <row r="1071" spans="1:9" x14ac:dyDescent="0.25">
      <c r="A1071" s="5">
        <v>41850.202997685185</v>
      </c>
      <c r="B1071" s="28">
        <v>260</v>
      </c>
      <c r="C1071" s="28" t="str">
        <f t="shared" si="64"/>
        <v>Mercredi</v>
      </c>
      <c r="D1071" s="28" t="str">
        <f t="shared" si="65"/>
        <v>30/07</v>
      </c>
      <c r="E1071" s="29">
        <f t="shared" si="66"/>
        <v>0.20299768518452765</v>
      </c>
      <c r="F1071" s="30">
        <f t="shared" si="67"/>
        <v>3.0092592592592588E-3</v>
      </c>
      <c r="G1071" s="31">
        <f>IF(OR(FLOOR(HOUR(E1071)*60+MINUTE(E1071),INFOS!$B$2)/60&lt;INFOS!$B$5,AND(INFOS!$C$5&gt;0,FLOOR(HOUR(E1071)*60+MINUTE(E1071),INFOS!$B$2)/60&gt;=INFOS!$C$5)),"",TIME(,FLOOR(HOUR(E1071)*60+MINUTE(E1071),INFOS!$B$2),))</f>
        <v>0.16666666666666666</v>
      </c>
      <c r="H1071" s="31" t="str">
        <f>IF(ISNA(MATCH(INT(A1071),Calcul!$I$3:$I$15,0)),INDEX(INFOS!$B$7:$B$14,WEEKDAY(A1071,2)),INFOS!$B$14)</f>
        <v>Jours Ouvrés</v>
      </c>
      <c r="I1071" s="28" t="str">
        <f>IF(ROW(A1070)&lt;=COUNTA(Sens1!A:A)-6,INFOS!$H$2&amp;" vers "&amp;INFOS!$I$2,INFOS!$H$3&amp;" vers "&amp;INFOS!$I$3)</f>
        <v>Rue G. Eiffel vers A10</v>
      </c>
    </row>
    <row r="1072" spans="1:9" x14ac:dyDescent="0.25">
      <c r="A1072" s="5">
        <v>41850.206550925926</v>
      </c>
      <c r="B1072" s="28">
        <v>257</v>
      </c>
      <c r="C1072" s="28" t="str">
        <f t="shared" si="64"/>
        <v>Mercredi</v>
      </c>
      <c r="D1072" s="28" t="str">
        <f t="shared" si="65"/>
        <v>30/07</v>
      </c>
      <c r="E1072" s="29">
        <f t="shared" si="66"/>
        <v>0.20655092592642177</v>
      </c>
      <c r="F1072" s="30">
        <f t="shared" si="67"/>
        <v>2.9745370370370373E-3</v>
      </c>
      <c r="G1072" s="31">
        <f>IF(OR(FLOOR(HOUR(E1072)*60+MINUTE(E1072),INFOS!$B$2)/60&lt;INFOS!$B$5,AND(INFOS!$C$5&gt;0,FLOOR(HOUR(E1072)*60+MINUTE(E1072),INFOS!$B$2)/60&gt;=INFOS!$C$5)),"",TIME(,FLOOR(HOUR(E1072)*60+MINUTE(E1072),INFOS!$B$2),))</f>
        <v>0.16666666666666666</v>
      </c>
      <c r="H1072" s="31" t="str">
        <f>IF(ISNA(MATCH(INT(A1072),Calcul!$I$3:$I$15,0)),INDEX(INFOS!$B$7:$B$14,WEEKDAY(A1072,2)),INFOS!$B$14)</f>
        <v>Jours Ouvrés</v>
      </c>
      <c r="I1072" s="28" t="str">
        <f>IF(ROW(A1071)&lt;=COUNTA(Sens1!A:A)-6,INFOS!$H$2&amp;" vers "&amp;INFOS!$I$2,INFOS!$H$3&amp;" vers "&amp;INFOS!$I$3)</f>
        <v>Rue G. Eiffel vers A10</v>
      </c>
    </row>
    <row r="1073" spans="1:9" x14ac:dyDescent="0.25">
      <c r="A1073" s="5">
        <v>41850.210069444445</v>
      </c>
      <c r="B1073" s="28">
        <v>257</v>
      </c>
      <c r="C1073" s="28" t="str">
        <f t="shared" si="64"/>
        <v>Mercredi</v>
      </c>
      <c r="D1073" s="28" t="str">
        <f t="shared" si="65"/>
        <v>30/07</v>
      </c>
      <c r="E1073" s="29">
        <f t="shared" si="66"/>
        <v>0.21006944444525288</v>
      </c>
      <c r="F1073" s="30">
        <f t="shared" si="67"/>
        <v>2.9745370370370373E-3</v>
      </c>
      <c r="G1073" s="31">
        <f>IF(OR(FLOOR(HOUR(E1073)*60+MINUTE(E1073),INFOS!$B$2)/60&lt;INFOS!$B$5,AND(INFOS!$C$5&gt;0,FLOOR(HOUR(E1073)*60+MINUTE(E1073),INFOS!$B$2)/60&gt;=INFOS!$C$5)),"",TIME(,FLOOR(HOUR(E1073)*60+MINUTE(E1073),INFOS!$B$2),))</f>
        <v>0.16666666666666666</v>
      </c>
      <c r="H1073" s="31" t="str">
        <f>IF(ISNA(MATCH(INT(A1073),Calcul!$I$3:$I$15,0)),INDEX(INFOS!$B$7:$B$14,WEEKDAY(A1073,2)),INFOS!$B$14)</f>
        <v>Jours Ouvrés</v>
      </c>
      <c r="I1073" s="28" t="str">
        <f>IF(ROW(A1072)&lt;=COUNTA(Sens1!A:A)-6,INFOS!$H$2&amp;" vers "&amp;INFOS!$I$2,INFOS!$H$3&amp;" vers "&amp;INFOS!$I$3)</f>
        <v>Rue G. Eiffel vers A10</v>
      </c>
    </row>
    <row r="1074" spans="1:9" x14ac:dyDescent="0.25">
      <c r="A1074" s="5">
        <v>41850.21361111111</v>
      </c>
      <c r="B1074" s="28">
        <v>274</v>
      </c>
      <c r="C1074" s="28" t="str">
        <f t="shared" si="64"/>
        <v>Mercredi</v>
      </c>
      <c r="D1074" s="28" t="str">
        <f t="shared" si="65"/>
        <v>30/07</v>
      </c>
      <c r="E1074" s="29">
        <f t="shared" si="66"/>
        <v>0.21361111111036735</v>
      </c>
      <c r="F1074" s="30">
        <f t="shared" si="67"/>
        <v>3.1712962962962958E-3</v>
      </c>
      <c r="G1074" s="31">
        <f>IF(OR(FLOOR(HOUR(E1074)*60+MINUTE(E1074),INFOS!$B$2)/60&lt;INFOS!$B$5,AND(INFOS!$C$5&gt;0,FLOOR(HOUR(E1074)*60+MINUTE(E1074),INFOS!$B$2)/60&gt;=INFOS!$C$5)),"",TIME(,FLOOR(HOUR(E1074)*60+MINUTE(E1074),INFOS!$B$2),))</f>
        <v>0.16666666666666666</v>
      </c>
      <c r="H1074" s="31" t="str">
        <f>IF(ISNA(MATCH(INT(A1074),Calcul!$I$3:$I$15,0)),INDEX(INFOS!$B$7:$B$14,WEEKDAY(A1074,2)),INFOS!$B$14)</f>
        <v>Jours Ouvrés</v>
      </c>
      <c r="I1074" s="28" t="str">
        <f>IF(ROW(A1073)&lt;=COUNTA(Sens1!A:A)-6,INFOS!$H$2&amp;" vers "&amp;INFOS!$I$2,INFOS!$H$3&amp;" vers "&amp;INFOS!$I$3)</f>
        <v>Rue G. Eiffel vers A10</v>
      </c>
    </row>
    <row r="1075" spans="1:9" x14ac:dyDescent="0.25">
      <c r="A1075" s="5">
        <v>41850.217152777775</v>
      </c>
      <c r="B1075" s="28">
        <v>270</v>
      </c>
      <c r="C1075" s="28" t="str">
        <f t="shared" si="64"/>
        <v>Mercredi</v>
      </c>
      <c r="D1075" s="28" t="str">
        <f t="shared" si="65"/>
        <v>30/07</v>
      </c>
      <c r="E1075" s="29">
        <f t="shared" si="66"/>
        <v>0.21715277777548181</v>
      </c>
      <c r="F1075" s="30">
        <f t="shared" si="67"/>
        <v>3.1249999999999997E-3</v>
      </c>
      <c r="G1075" s="31">
        <f>IF(OR(FLOOR(HOUR(E1075)*60+MINUTE(E1075),INFOS!$B$2)/60&lt;INFOS!$B$5,AND(INFOS!$C$5&gt;0,FLOOR(HOUR(E1075)*60+MINUTE(E1075),INFOS!$B$2)/60&gt;=INFOS!$C$5)),"",TIME(,FLOOR(HOUR(E1075)*60+MINUTE(E1075),INFOS!$B$2),))</f>
        <v>0.16666666666666666</v>
      </c>
      <c r="H1075" s="31" t="str">
        <f>IF(ISNA(MATCH(INT(A1075),Calcul!$I$3:$I$15,0)),INDEX(INFOS!$B$7:$B$14,WEEKDAY(A1075,2)),INFOS!$B$14)</f>
        <v>Jours Ouvrés</v>
      </c>
      <c r="I1075" s="28" t="str">
        <f>IF(ROW(A1074)&lt;=COUNTA(Sens1!A:A)-6,INFOS!$H$2&amp;" vers "&amp;INFOS!$I$2,INFOS!$H$3&amp;" vers "&amp;INFOS!$I$3)</f>
        <v>Rue G. Eiffel vers A10</v>
      </c>
    </row>
    <row r="1076" spans="1:9" x14ac:dyDescent="0.25">
      <c r="A1076" s="5">
        <v>41850.220983796295</v>
      </c>
      <c r="B1076" s="28">
        <v>270</v>
      </c>
      <c r="C1076" s="28" t="str">
        <f t="shared" si="64"/>
        <v>Mercredi</v>
      </c>
      <c r="D1076" s="28" t="str">
        <f t="shared" si="65"/>
        <v>30/07</v>
      </c>
      <c r="E1076" s="29">
        <f t="shared" si="66"/>
        <v>0.22098379629460396</v>
      </c>
      <c r="F1076" s="30">
        <f t="shared" si="67"/>
        <v>3.1249999999999997E-3</v>
      </c>
      <c r="G1076" s="31">
        <f>IF(OR(FLOOR(HOUR(E1076)*60+MINUTE(E1076),INFOS!$B$2)/60&lt;INFOS!$B$5,AND(INFOS!$C$5&gt;0,FLOOR(HOUR(E1076)*60+MINUTE(E1076),INFOS!$B$2)/60&gt;=INFOS!$C$5)),"",TIME(,FLOOR(HOUR(E1076)*60+MINUTE(E1076),INFOS!$B$2),))</f>
        <v>0.16666666666666666</v>
      </c>
      <c r="H1076" s="31" t="str">
        <f>IF(ISNA(MATCH(INT(A1076),Calcul!$I$3:$I$15,0)),INDEX(INFOS!$B$7:$B$14,WEEKDAY(A1076,2)),INFOS!$B$14)</f>
        <v>Jours Ouvrés</v>
      </c>
      <c r="I1076" s="28" t="str">
        <f>IF(ROW(A1075)&lt;=COUNTA(Sens1!A:A)-6,INFOS!$H$2&amp;" vers "&amp;INFOS!$I$2,INFOS!$H$3&amp;" vers "&amp;INFOS!$I$3)</f>
        <v>Rue G. Eiffel vers A10</v>
      </c>
    </row>
    <row r="1077" spans="1:9" x14ac:dyDescent="0.25">
      <c r="A1077" s="5">
        <v>41850.22452546296</v>
      </c>
      <c r="B1077" s="28">
        <v>253</v>
      </c>
      <c r="C1077" s="28" t="str">
        <f t="shared" si="64"/>
        <v>Mercredi</v>
      </c>
      <c r="D1077" s="28" t="str">
        <f t="shared" si="65"/>
        <v>30/07</v>
      </c>
      <c r="E1077" s="29">
        <f t="shared" si="66"/>
        <v>0.22452546295971842</v>
      </c>
      <c r="F1077" s="30">
        <f t="shared" si="67"/>
        <v>2.9282407407407412E-3</v>
      </c>
      <c r="G1077" s="31">
        <f>IF(OR(FLOOR(HOUR(E1077)*60+MINUTE(E1077),INFOS!$B$2)/60&lt;INFOS!$B$5,AND(INFOS!$C$5&gt;0,FLOOR(HOUR(E1077)*60+MINUTE(E1077),INFOS!$B$2)/60&gt;=INFOS!$C$5)),"",TIME(,FLOOR(HOUR(E1077)*60+MINUTE(E1077),INFOS!$B$2),))</f>
        <v>0.16666666666666666</v>
      </c>
      <c r="H1077" s="31" t="str">
        <f>IF(ISNA(MATCH(INT(A1077),Calcul!$I$3:$I$15,0)),INDEX(INFOS!$B$7:$B$14,WEEKDAY(A1077,2)),INFOS!$B$14)</f>
        <v>Jours Ouvrés</v>
      </c>
      <c r="I1077" s="28" t="str">
        <f>IF(ROW(A1076)&lt;=COUNTA(Sens1!A:A)-6,INFOS!$H$2&amp;" vers "&amp;INFOS!$I$2,INFOS!$H$3&amp;" vers "&amp;INFOS!$I$3)</f>
        <v>Rue G. Eiffel vers A10</v>
      </c>
    </row>
    <row r="1078" spans="1:9" x14ac:dyDescent="0.25">
      <c r="A1078" s="5">
        <v>41850.228032407409</v>
      </c>
      <c r="B1078" s="28">
        <v>253</v>
      </c>
      <c r="C1078" s="28" t="str">
        <f t="shared" si="64"/>
        <v>Mercredi</v>
      </c>
      <c r="D1078" s="28" t="str">
        <f t="shared" si="65"/>
        <v>30/07</v>
      </c>
      <c r="E1078" s="29">
        <f t="shared" si="66"/>
        <v>0.22803240740904585</v>
      </c>
      <c r="F1078" s="30">
        <f t="shared" si="67"/>
        <v>2.9282407407407412E-3</v>
      </c>
      <c r="G1078" s="31">
        <f>IF(OR(FLOOR(HOUR(E1078)*60+MINUTE(E1078),INFOS!$B$2)/60&lt;INFOS!$B$5,AND(INFOS!$C$5&gt;0,FLOOR(HOUR(E1078)*60+MINUTE(E1078),INFOS!$B$2)/60&gt;=INFOS!$C$5)),"",TIME(,FLOOR(HOUR(E1078)*60+MINUTE(E1078),INFOS!$B$2),))</f>
        <v>0.16666666666666666</v>
      </c>
      <c r="H1078" s="31" t="str">
        <f>IF(ISNA(MATCH(INT(A1078),Calcul!$I$3:$I$15,0)),INDEX(INFOS!$B$7:$B$14,WEEKDAY(A1078,2)),INFOS!$B$14)</f>
        <v>Jours Ouvrés</v>
      </c>
      <c r="I1078" s="28" t="str">
        <f>IF(ROW(A1077)&lt;=COUNTA(Sens1!A:A)-6,INFOS!$H$2&amp;" vers "&amp;INFOS!$I$2,INFOS!$H$3&amp;" vers "&amp;INFOS!$I$3)</f>
        <v>Rue G. Eiffel vers A10</v>
      </c>
    </row>
    <row r="1079" spans="1:9" x14ac:dyDescent="0.25">
      <c r="A1079" s="5">
        <v>41850.231631944444</v>
      </c>
      <c r="B1079" s="28">
        <v>253</v>
      </c>
      <c r="C1079" s="28" t="str">
        <f t="shared" si="64"/>
        <v>Mercredi</v>
      </c>
      <c r="D1079" s="28" t="str">
        <f t="shared" si="65"/>
        <v>30/07</v>
      </c>
      <c r="E1079" s="29">
        <f t="shared" si="66"/>
        <v>0.23163194444350665</v>
      </c>
      <c r="F1079" s="30">
        <f t="shared" si="67"/>
        <v>2.9282407407407412E-3</v>
      </c>
      <c r="G1079" s="31">
        <f>IF(OR(FLOOR(HOUR(E1079)*60+MINUTE(E1079),INFOS!$B$2)/60&lt;INFOS!$B$5,AND(INFOS!$C$5&gt;0,FLOOR(HOUR(E1079)*60+MINUTE(E1079),INFOS!$B$2)/60&gt;=INFOS!$C$5)),"",TIME(,FLOOR(HOUR(E1079)*60+MINUTE(E1079),INFOS!$B$2),))</f>
        <v>0.16666666666666666</v>
      </c>
      <c r="H1079" s="31" t="str">
        <f>IF(ISNA(MATCH(INT(A1079),Calcul!$I$3:$I$15,0)),INDEX(INFOS!$B$7:$B$14,WEEKDAY(A1079,2)),INFOS!$B$14)</f>
        <v>Jours Ouvrés</v>
      </c>
      <c r="I1079" s="28" t="str">
        <f>IF(ROW(A1078)&lt;=COUNTA(Sens1!A:A)-6,INFOS!$H$2&amp;" vers "&amp;INFOS!$I$2,INFOS!$H$3&amp;" vers "&amp;INFOS!$I$3)</f>
        <v>Rue G. Eiffel vers A10</v>
      </c>
    </row>
    <row r="1080" spans="1:9" x14ac:dyDescent="0.25">
      <c r="A1080" s="5">
        <v>41850.235162037039</v>
      </c>
      <c r="B1080" s="28">
        <v>280</v>
      </c>
      <c r="C1080" s="28" t="str">
        <f t="shared" si="64"/>
        <v>Mercredi</v>
      </c>
      <c r="D1080" s="28" t="str">
        <f t="shared" si="65"/>
        <v>30/07</v>
      </c>
      <c r="E1080" s="29">
        <f t="shared" si="66"/>
        <v>0.23516203703911742</v>
      </c>
      <c r="F1080" s="30">
        <f t="shared" si="67"/>
        <v>3.2407407407407406E-3</v>
      </c>
      <c r="G1080" s="31">
        <f>IF(OR(FLOOR(HOUR(E1080)*60+MINUTE(E1080),INFOS!$B$2)/60&lt;INFOS!$B$5,AND(INFOS!$C$5&gt;0,FLOOR(HOUR(E1080)*60+MINUTE(E1080),INFOS!$B$2)/60&gt;=INFOS!$C$5)),"",TIME(,FLOOR(HOUR(E1080)*60+MINUTE(E1080),INFOS!$B$2),))</f>
        <v>0.16666666666666666</v>
      </c>
      <c r="H1080" s="31" t="str">
        <f>IF(ISNA(MATCH(INT(A1080),Calcul!$I$3:$I$15,0)),INDEX(INFOS!$B$7:$B$14,WEEKDAY(A1080,2)),INFOS!$B$14)</f>
        <v>Jours Ouvrés</v>
      </c>
      <c r="I1080" s="28" t="str">
        <f>IF(ROW(A1079)&lt;=COUNTA(Sens1!A:A)-6,INFOS!$H$2&amp;" vers "&amp;INFOS!$I$2,INFOS!$H$3&amp;" vers "&amp;INFOS!$I$3)</f>
        <v>Rue G. Eiffel vers A10</v>
      </c>
    </row>
    <row r="1081" spans="1:9" x14ac:dyDescent="0.25">
      <c r="A1081" s="5">
        <v>41850.238726851851</v>
      </c>
      <c r="B1081" s="28">
        <v>279</v>
      </c>
      <c r="C1081" s="28" t="str">
        <f t="shared" si="64"/>
        <v>Mercredi</v>
      </c>
      <c r="D1081" s="28" t="str">
        <f t="shared" si="65"/>
        <v>30/07</v>
      </c>
      <c r="E1081" s="29">
        <f t="shared" si="66"/>
        <v>0.23872685185051523</v>
      </c>
      <c r="F1081" s="30">
        <f t="shared" si="67"/>
        <v>3.2291666666666666E-3</v>
      </c>
      <c r="G1081" s="31">
        <f>IF(OR(FLOOR(HOUR(E1081)*60+MINUTE(E1081),INFOS!$B$2)/60&lt;INFOS!$B$5,AND(INFOS!$C$5&gt;0,FLOOR(HOUR(E1081)*60+MINUTE(E1081),INFOS!$B$2)/60&gt;=INFOS!$C$5)),"",TIME(,FLOOR(HOUR(E1081)*60+MINUTE(E1081),INFOS!$B$2),))</f>
        <v>0.16666666666666666</v>
      </c>
      <c r="H1081" s="31" t="str">
        <f>IF(ISNA(MATCH(INT(A1081),Calcul!$I$3:$I$15,0)),INDEX(INFOS!$B$7:$B$14,WEEKDAY(A1081,2)),INFOS!$B$14)</f>
        <v>Jours Ouvrés</v>
      </c>
      <c r="I1081" s="28" t="str">
        <f>IF(ROW(A1080)&lt;=COUNTA(Sens1!A:A)-6,INFOS!$H$2&amp;" vers "&amp;INFOS!$I$2,INFOS!$H$3&amp;" vers "&amp;INFOS!$I$3)</f>
        <v>Rue G. Eiffel vers A10</v>
      </c>
    </row>
    <row r="1082" spans="1:9" x14ac:dyDescent="0.25">
      <c r="A1082" s="5">
        <v>41850.242268518516</v>
      </c>
      <c r="B1082" s="28">
        <v>261</v>
      </c>
      <c r="C1082" s="28" t="str">
        <f t="shared" si="64"/>
        <v>Mercredi</v>
      </c>
      <c r="D1082" s="28" t="str">
        <f t="shared" si="65"/>
        <v>30/07</v>
      </c>
      <c r="E1082" s="29">
        <f t="shared" si="66"/>
        <v>0.24226851851562969</v>
      </c>
      <c r="F1082" s="30">
        <f t="shared" si="67"/>
        <v>3.0208333333333333E-3</v>
      </c>
      <c r="G1082" s="31">
        <f>IF(OR(FLOOR(HOUR(E1082)*60+MINUTE(E1082),INFOS!$B$2)/60&lt;INFOS!$B$5,AND(INFOS!$C$5&gt;0,FLOOR(HOUR(E1082)*60+MINUTE(E1082),INFOS!$B$2)/60&gt;=INFOS!$C$5)),"",TIME(,FLOOR(HOUR(E1082)*60+MINUTE(E1082),INFOS!$B$2),))</f>
        <v>0.16666666666666666</v>
      </c>
      <c r="H1082" s="31" t="str">
        <f>IF(ISNA(MATCH(INT(A1082),Calcul!$I$3:$I$15,0)),INDEX(INFOS!$B$7:$B$14,WEEKDAY(A1082,2)),INFOS!$B$14)</f>
        <v>Jours Ouvrés</v>
      </c>
      <c r="I1082" s="28" t="str">
        <f>IF(ROW(A1081)&lt;=COUNTA(Sens1!A:A)-6,INFOS!$H$2&amp;" vers "&amp;INFOS!$I$2,INFOS!$H$3&amp;" vers "&amp;INFOS!$I$3)</f>
        <v>Rue G. Eiffel vers A10</v>
      </c>
    </row>
    <row r="1083" spans="1:9" x14ac:dyDescent="0.25">
      <c r="A1083" s="5">
        <v>41850.245856481481</v>
      </c>
      <c r="B1083" s="28">
        <v>317</v>
      </c>
      <c r="C1083" s="28" t="str">
        <f t="shared" si="64"/>
        <v>Mercredi</v>
      </c>
      <c r="D1083" s="28" t="str">
        <f t="shared" si="65"/>
        <v>30/07</v>
      </c>
      <c r="E1083" s="29">
        <f t="shared" si="66"/>
        <v>0.24585648148058681</v>
      </c>
      <c r="F1083" s="30">
        <f t="shared" si="67"/>
        <v>3.6689814814814814E-3</v>
      </c>
      <c r="G1083" s="31">
        <f>IF(OR(FLOOR(HOUR(E1083)*60+MINUTE(E1083),INFOS!$B$2)/60&lt;INFOS!$B$5,AND(INFOS!$C$5&gt;0,FLOOR(HOUR(E1083)*60+MINUTE(E1083),INFOS!$B$2)/60&gt;=INFOS!$C$5)),"",TIME(,FLOOR(HOUR(E1083)*60+MINUTE(E1083),INFOS!$B$2),))</f>
        <v>0.16666666666666666</v>
      </c>
      <c r="H1083" s="31" t="str">
        <f>IF(ISNA(MATCH(INT(A1083),Calcul!$I$3:$I$15,0)),INDEX(INFOS!$B$7:$B$14,WEEKDAY(A1083,2)),INFOS!$B$14)</f>
        <v>Jours Ouvrés</v>
      </c>
      <c r="I1083" s="28" t="str">
        <f>IF(ROW(A1082)&lt;=COUNTA(Sens1!A:A)-6,INFOS!$H$2&amp;" vers "&amp;INFOS!$I$2,INFOS!$H$3&amp;" vers "&amp;INFOS!$I$3)</f>
        <v>Rue G. Eiffel vers A10</v>
      </c>
    </row>
    <row r="1084" spans="1:9" x14ac:dyDescent="0.25">
      <c r="A1084" s="5">
        <v>41850.249502314815</v>
      </c>
      <c r="B1084" s="28">
        <v>317</v>
      </c>
      <c r="C1084" s="28" t="str">
        <f t="shared" si="64"/>
        <v>Mercredi</v>
      </c>
      <c r="D1084" s="28" t="str">
        <f t="shared" si="65"/>
        <v>30/07</v>
      </c>
      <c r="E1084" s="29">
        <f t="shared" si="66"/>
        <v>0.24950231481489027</v>
      </c>
      <c r="F1084" s="30">
        <f t="shared" si="67"/>
        <v>3.6689814814814814E-3</v>
      </c>
      <c r="G1084" s="31">
        <f>IF(OR(FLOOR(HOUR(E1084)*60+MINUTE(E1084),INFOS!$B$2)/60&lt;INFOS!$B$5,AND(INFOS!$C$5&gt;0,FLOOR(HOUR(E1084)*60+MINUTE(E1084),INFOS!$B$2)/60&gt;=INFOS!$C$5)),"",TIME(,FLOOR(HOUR(E1084)*60+MINUTE(E1084),INFOS!$B$2),))</f>
        <v>0.16666666666666666</v>
      </c>
      <c r="H1084" s="31" t="str">
        <f>IF(ISNA(MATCH(INT(A1084),Calcul!$I$3:$I$15,0)),INDEX(INFOS!$B$7:$B$14,WEEKDAY(A1084,2)),INFOS!$B$14)</f>
        <v>Jours Ouvrés</v>
      </c>
      <c r="I1084" s="28" t="str">
        <f>IF(ROW(A1083)&lt;=COUNTA(Sens1!A:A)-6,INFOS!$H$2&amp;" vers "&amp;INFOS!$I$2,INFOS!$H$3&amp;" vers "&amp;INFOS!$I$3)</f>
        <v>Rue G. Eiffel vers A10</v>
      </c>
    </row>
    <row r="1085" spans="1:9" x14ac:dyDescent="0.25">
      <c r="A1085" s="5">
        <v>41850.253055555557</v>
      </c>
      <c r="B1085" s="28">
        <v>317</v>
      </c>
      <c r="C1085" s="28" t="str">
        <f t="shared" si="64"/>
        <v>Mercredi</v>
      </c>
      <c r="D1085" s="28" t="str">
        <f t="shared" si="65"/>
        <v>30/07</v>
      </c>
      <c r="E1085" s="29">
        <f t="shared" si="66"/>
        <v>0.25305555555678438</v>
      </c>
      <c r="F1085" s="30">
        <f t="shared" si="67"/>
        <v>3.6689814814814814E-3</v>
      </c>
      <c r="G1085" s="31">
        <f>IF(OR(FLOOR(HOUR(E1085)*60+MINUTE(E1085),INFOS!$B$2)/60&lt;INFOS!$B$5,AND(INFOS!$C$5&gt;0,FLOOR(HOUR(E1085)*60+MINUTE(E1085),INFOS!$B$2)/60&gt;=INFOS!$C$5)),"",TIME(,FLOOR(HOUR(E1085)*60+MINUTE(E1085),INFOS!$B$2),))</f>
        <v>0.25</v>
      </c>
      <c r="H1085" s="31" t="str">
        <f>IF(ISNA(MATCH(INT(A1085),Calcul!$I$3:$I$15,0)),INDEX(INFOS!$B$7:$B$14,WEEKDAY(A1085,2)),INFOS!$B$14)</f>
        <v>Jours Ouvrés</v>
      </c>
      <c r="I1085" s="28" t="str">
        <f>IF(ROW(A1084)&lt;=COUNTA(Sens1!A:A)-6,INFOS!$H$2&amp;" vers "&amp;INFOS!$I$2,INFOS!$H$3&amp;" vers "&amp;INFOS!$I$3)</f>
        <v>Rue G. Eiffel vers A10</v>
      </c>
    </row>
    <row r="1086" spans="1:9" x14ac:dyDescent="0.25">
      <c r="A1086" s="5">
        <v>41850.256562499999</v>
      </c>
      <c r="B1086" s="28">
        <v>255</v>
      </c>
      <c r="C1086" s="28" t="str">
        <f t="shared" si="64"/>
        <v>Mercredi</v>
      </c>
      <c r="D1086" s="28" t="str">
        <f t="shared" si="65"/>
        <v>30/07</v>
      </c>
      <c r="E1086" s="29">
        <f t="shared" si="66"/>
        <v>0.25656249999883585</v>
      </c>
      <c r="F1086" s="30">
        <f t="shared" si="67"/>
        <v>2.9513888888888888E-3</v>
      </c>
      <c r="G1086" s="31">
        <f>IF(OR(FLOOR(HOUR(E1086)*60+MINUTE(E1086),INFOS!$B$2)/60&lt;INFOS!$B$5,AND(INFOS!$C$5&gt;0,FLOOR(HOUR(E1086)*60+MINUTE(E1086),INFOS!$B$2)/60&gt;=INFOS!$C$5)),"",TIME(,FLOOR(HOUR(E1086)*60+MINUTE(E1086),INFOS!$B$2),))</f>
        <v>0.25</v>
      </c>
      <c r="H1086" s="31" t="str">
        <f>IF(ISNA(MATCH(INT(A1086),Calcul!$I$3:$I$15,0)),INDEX(INFOS!$B$7:$B$14,WEEKDAY(A1086,2)),INFOS!$B$14)</f>
        <v>Jours Ouvrés</v>
      </c>
      <c r="I1086" s="28" t="str">
        <f>IF(ROW(A1085)&lt;=COUNTA(Sens1!A:A)-6,INFOS!$H$2&amp;" vers "&amp;INFOS!$I$2,INFOS!$H$3&amp;" vers "&amp;INFOS!$I$3)</f>
        <v>Rue G. Eiffel vers A10</v>
      </c>
    </row>
    <row r="1087" spans="1:9" x14ac:dyDescent="0.25">
      <c r="A1087" s="5">
        <v>41850.260138888887</v>
      </c>
      <c r="B1087" s="28">
        <v>268</v>
      </c>
      <c r="C1087" s="28" t="str">
        <f t="shared" si="64"/>
        <v>Mercredi</v>
      </c>
      <c r="D1087" s="28" t="str">
        <f t="shared" si="65"/>
        <v>30/07</v>
      </c>
      <c r="E1087" s="29">
        <f t="shared" si="66"/>
        <v>0.26013888888701331</v>
      </c>
      <c r="F1087" s="30">
        <f t="shared" si="67"/>
        <v>3.1018518518518522E-3</v>
      </c>
      <c r="G1087" s="31">
        <f>IF(OR(FLOOR(HOUR(E1087)*60+MINUTE(E1087),INFOS!$B$2)/60&lt;INFOS!$B$5,AND(INFOS!$C$5&gt;0,FLOOR(HOUR(E1087)*60+MINUTE(E1087),INFOS!$B$2)/60&gt;=INFOS!$C$5)),"",TIME(,FLOOR(HOUR(E1087)*60+MINUTE(E1087),INFOS!$B$2),))</f>
        <v>0.25</v>
      </c>
      <c r="H1087" s="31" t="str">
        <f>IF(ISNA(MATCH(INT(A1087),Calcul!$I$3:$I$15,0)),INDEX(INFOS!$B$7:$B$14,WEEKDAY(A1087,2)),INFOS!$B$14)</f>
        <v>Jours Ouvrés</v>
      </c>
      <c r="I1087" s="28" t="str">
        <f>IF(ROW(A1086)&lt;=COUNTA(Sens1!A:A)-6,INFOS!$H$2&amp;" vers "&amp;INFOS!$I$2,INFOS!$H$3&amp;" vers "&amp;INFOS!$I$3)</f>
        <v>Rue G. Eiffel vers A10</v>
      </c>
    </row>
    <row r="1088" spans="1:9" x14ac:dyDescent="0.25">
      <c r="A1088" s="5">
        <v>41850.263761574075</v>
      </c>
      <c r="B1088" s="28">
        <v>319</v>
      </c>
      <c r="C1088" s="28" t="str">
        <f t="shared" si="64"/>
        <v>Mercredi</v>
      </c>
      <c r="D1088" s="28" t="str">
        <f t="shared" si="65"/>
        <v>30/07</v>
      </c>
      <c r="E1088" s="29">
        <f t="shared" si="66"/>
        <v>0.26376157407503342</v>
      </c>
      <c r="F1088" s="30">
        <f t="shared" si="67"/>
        <v>3.6921296296296298E-3</v>
      </c>
      <c r="G1088" s="31">
        <f>IF(OR(FLOOR(HOUR(E1088)*60+MINUTE(E1088),INFOS!$B$2)/60&lt;INFOS!$B$5,AND(INFOS!$C$5&gt;0,FLOOR(HOUR(E1088)*60+MINUTE(E1088),INFOS!$B$2)/60&gt;=INFOS!$C$5)),"",TIME(,FLOOR(HOUR(E1088)*60+MINUTE(E1088),INFOS!$B$2),))</f>
        <v>0.25</v>
      </c>
      <c r="H1088" s="31" t="str">
        <f>IF(ISNA(MATCH(INT(A1088),Calcul!$I$3:$I$15,0)),INDEX(INFOS!$B$7:$B$14,WEEKDAY(A1088,2)),INFOS!$B$14)</f>
        <v>Jours Ouvrés</v>
      </c>
      <c r="I1088" s="28" t="str">
        <f>IF(ROW(A1087)&lt;=COUNTA(Sens1!A:A)-6,INFOS!$H$2&amp;" vers "&amp;INFOS!$I$2,INFOS!$H$3&amp;" vers "&amp;INFOS!$I$3)</f>
        <v>Rue G. Eiffel vers A10</v>
      </c>
    </row>
    <row r="1089" spans="1:9" x14ac:dyDescent="0.25">
      <c r="A1089" s="5">
        <v>41850.267291666663</v>
      </c>
      <c r="B1089" s="28">
        <v>319</v>
      </c>
      <c r="C1089" s="28" t="str">
        <f t="shared" si="64"/>
        <v>Mercredi</v>
      </c>
      <c r="D1089" s="28" t="str">
        <f t="shared" si="65"/>
        <v>30/07</v>
      </c>
      <c r="E1089" s="29">
        <f t="shared" si="66"/>
        <v>0.26729166666336823</v>
      </c>
      <c r="F1089" s="30">
        <f t="shared" si="67"/>
        <v>3.6921296296296298E-3</v>
      </c>
      <c r="G1089" s="31">
        <f>IF(OR(FLOOR(HOUR(E1089)*60+MINUTE(E1089),INFOS!$B$2)/60&lt;INFOS!$B$5,AND(INFOS!$C$5&gt;0,FLOOR(HOUR(E1089)*60+MINUTE(E1089),INFOS!$B$2)/60&gt;=INFOS!$C$5)),"",TIME(,FLOOR(HOUR(E1089)*60+MINUTE(E1089),INFOS!$B$2),))</f>
        <v>0.25</v>
      </c>
      <c r="H1089" s="31" t="str">
        <f>IF(ISNA(MATCH(INT(A1089),Calcul!$I$3:$I$15,0)),INDEX(INFOS!$B$7:$B$14,WEEKDAY(A1089,2)),INFOS!$B$14)</f>
        <v>Jours Ouvrés</v>
      </c>
      <c r="I1089" s="28" t="str">
        <f>IF(ROW(A1088)&lt;=COUNTA(Sens1!A:A)-6,INFOS!$H$2&amp;" vers "&amp;INFOS!$I$2,INFOS!$H$3&amp;" vers "&amp;INFOS!$I$3)</f>
        <v>Rue G. Eiffel vers A10</v>
      </c>
    </row>
    <row r="1090" spans="1:9" x14ac:dyDescent="0.25">
      <c r="A1090" s="5">
        <v>41850.270879629628</v>
      </c>
      <c r="B1090" s="28">
        <v>317</v>
      </c>
      <c r="C1090" s="28" t="str">
        <f t="shared" si="64"/>
        <v>Mercredi</v>
      </c>
      <c r="D1090" s="28" t="str">
        <f t="shared" si="65"/>
        <v>30/07</v>
      </c>
      <c r="E1090" s="29">
        <f t="shared" si="66"/>
        <v>0.27087962962832535</v>
      </c>
      <c r="F1090" s="30">
        <f t="shared" si="67"/>
        <v>3.6689814814814814E-3</v>
      </c>
      <c r="G1090" s="31">
        <f>IF(OR(FLOOR(HOUR(E1090)*60+MINUTE(E1090),INFOS!$B$2)/60&lt;INFOS!$B$5,AND(INFOS!$C$5&gt;0,FLOOR(HOUR(E1090)*60+MINUTE(E1090),INFOS!$B$2)/60&gt;=INFOS!$C$5)),"",TIME(,FLOOR(HOUR(E1090)*60+MINUTE(E1090),INFOS!$B$2),))</f>
        <v>0.25</v>
      </c>
      <c r="H1090" s="31" t="str">
        <f>IF(ISNA(MATCH(INT(A1090),Calcul!$I$3:$I$15,0)),INDEX(INFOS!$B$7:$B$14,WEEKDAY(A1090,2)),INFOS!$B$14)</f>
        <v>Jours Ouvrés</v>
      </c>
      <c r="I1090" s="28" t="str">
        <f>IF(ROW(A1089)&lt;=COUNTA(Sens1!A:A)-6,INFOS!$H$2&amp;" vers "&amp;INFOS!$I$2,INFOS!$H$3&amp;" vers "&amp;INFOS!$I$3)</f>
        <v>Rue G. Eiffel vers A10</v>
      </c>
    </row>
    <row r="1091" spans="1:9" x14ac:dyDescent="0.25">
      <c r="A1091" s="5">
        <v>41850.274409722224</v>
      </c>
      <c r="B1091" s="28">
        <v>268</v>
      </c>
      <c r="C1091" s="28" t="str">
        <f t="shared" ref="C1091:C1154" si="68">PROPER(TEXT(A1091,"jjjj"))</f>
        <v>Mercredi</v>
      </c>
      <c r="D1091" s="28" t="str">
        <f t="shared" ref="D1091:D1154" si="69">TEXT(A1091,"jj""/""mm")</f>
        <v>30/07</v>
      </c>
      <c r="E1091" s="29">
        <f t="shared" ref="E1091:E1154" si="70">IF(A1091="","",A1091-INT(A1091))</f>
        <v>0.27440972222393611</v>
      </c>
      <c r="F1091" s="30">
        <f t="shared" ref="F1091:F1154" si="71">TIME(,,B1091)</f>
        <v>3.1018518518518522E-3</v>
      </c>
      <c r="G1091" s="31">
        <f>IF(OR(FLOOR(HOUR(E1091)*60+MINUTE(E1091),INFOS!$B$2)/60&lt;INFOS!$B$5,AND(INFOS!$C$5&gt;0,FLOOR(HOUR(E1091)*60+MINUTE(E1091),INFOS!$B$2)/60&gt;=INFOS!$C$5)),"",TIME(,FLOOR(HOUR(E1091)*60+MINUTE(E1091),INFOS!$B$2),))</f>
        <v>0.25</v>
      </c>
      <c r="H1091" s="31" t="str">
        <f>IF(ISNA(MATCH(INT(A1091),Calcul!$I$3:$I$15,0)),INDEX(INFOS!$B$7:$B$14,WEEKDAY(A1091,2)),INFOS!$B$14)</f>
        <v>Jours Ouvrés</v>
      </c>
      <c r="I1091" s="28" t="str">
        <f>IF(ROW(A1090)&lt;=COUNTA(Sens1!A:A)-6,INFOS!$H$2&amp;" vers "&amp;INFOS!$I$2,INFOS!$H$3&amp;" vers "&amp;INFOS!$I$3)</f>
        <v>Rue G. Eiffel vers A10</v>
      </c>
    </row>
    <row r="1092" spans="1:9" x14ac:dyDescent="0.25">
      <c r="A1092" s="5">
        <v>41850.277951388889</v>
      </c>
      <c r="B1092" s="28">
        <v>268</v>
      </c>
      <c r="C1092" s="28" t="str">
        <f t="shared" si="68"/>
        <v>Mercredi</v>
      </c>
      <c r="D1092" s="28" t="str">
        <f t="shared" si="69"/>
        <v>30/07</v>
      </c>
      <c r="E1092" s="29">
        <f t="shared" si="70"/>
        <v>0.27795138888905058</v>
      </c>
      <c r="F1092" s="30">
        <f t="shared" si="71"/>
        <v>3.1018518518518522E-3</v>
      </c>
      <c r="G1092" s="31">
        <f>IF(OR(FLOOR(HOUR(E1092)*60+MINUTE(E1092),INFOS!$B$2)/60&lt;INFOS!$B$5,AND(INFOS!$C$5&gt;0,FLOOR(HOUR(E1092)*60+MINUTE(E1092),INFOS!$B$2)/60&gt;=INFOS!$C$5)),"",TIME(,FLOOR(HOUR(E1092)*60+MINUTE(E1092),INFOS!$B$2),))</f>
        <v>0.25</v>
      </c>
      <c r="H1092" s="31" t="str">
        <f>IF(ISNA(MATCH(INT(A1092),Calcul!$I$3:$I$15,0)),INDEX(INFOS!$B$7:$B$14,WEEKDAY(A1092,2)),INFOS!$B$14)</f>
        <v>Jours Ouvrés</v>
      </c>
      <c r="I1092" s="28" t="str">
        <f>IF(ROW(A1091)&lt;=COUNTA(Sens1!A:A)-6,INFOS!$H$2&amp;" vers "&amp;INFOS!$I$2,INFOS!$H$3&amp;" vers "&amp;INFOS!$I$3)</f>
        <v>Rue G. Eiffel vers A10</v>
      </c>
    </row>
    <row r="1093" spans="1:9" x14ac:dyDescent="0.25">
      <c r="A1093" s="5">
        <v>41850.281701388885</v>
      </c>
      <c r="B1093" s="28">
        <v>268</v>
      </c>
      <c r="C1093" s="28" t="str">
        <f t="shared" si="68"/>
        <v>Mercredi</v>
      </c>
      <c r="D1093" s="28" t="str">
        <f t="shared" si="69"/>
        <v>30/07</v>
      </c>
      <c r="E1093" s="29">
        <f t="shared" si="70"/>
        <v>0.28170138888526708</v>
      </c>
      <c r="F1093" s="30">
        <f t="shared" si="71"/>
        <v>3.1018518518518522E-3</v>
      </c>
      <c r="G1093" s="31">
        <f>IF(OR(FLOOR(HOUR(E1093)*60+MINUTE(E1093),INFOS!$B$2)/60&lt;INFOS!$B$5,AND(INFOS!$C$5&gt;0,FLOOR(HOUR(E1093)*60+MINUTE(E1093),INFOS!$B$2)/60&gt;=INFOS!$C$5)),"",TIME(,FLOOR(HOUR(E1093)*60+MINUTE(E1093),INFOS!$B$2),))</f>
        <v>0.25</v>
      </c>
      <c r="H1093" s="31" t="str">
        <f>IF(ISNA(MATCH(INT(A1093),Calcul!$I$3:$I$15,0)),INDEX(INFOS!$B$7:$B$14,WEEKDAY(A1093,2)),INFOS!$B$14)</f>
        <v>Jours Ouvrés</v>
      </c>
      <c r="I1093" s="28" t="str">
        <f>IF(ROW(A1092)&lt;=COUNTA(Sens1!A:A)-6,INFOS!$H$2&amp;" vers "&amp;INFOS!$I$2,INFOS!$H$3&amp;" vers "&amp;INFOS!$I$3)</f>
        <v>Rue G. Eiffel vers A10</v>
      </c>
    </row>
    <row r="1094" spans="1:9" x14ac:dyDescent="0.25">
      <c r="A1094" s="5">
        <v>41850.285381944443</v>
      </c>
      <c r="B1094" s="28">
        <v>289</v>
      </c>
      <c r="C1094" s="28" t="str">
        <f t="shared" si="68"/>
        <v>Mercredi</v>
      </c>
      <c r="D1094" s="28" t="str">
        <f t="shared" si="69"/>
        <v>30/07</v>
      </c>
      <c r="E1094" s="29">
        <f t="shared" si="70"/>
        <v>0.28538194444263354</v>
      </c>
      <c r="F1094" s="30">
        <f t="shared" si="71"/>
        <v>3.3449074074074071E-3</v>
      </c>
      <c r="G1094" s="31">
        <f>IF(OR(FLOOR(HOUR(E1094)*60+MINUTE(E1094),INFOS!$B$2)/60&lt;INFOS!$B$5,AND(INFOS!$C$5&gt;0,FLOOR(HOUR(E1094)*60+MINUTE(E1094),INFOS!$B$2)/60&gt;=INFOS!$C$5)),"",TIME(,FLOOR(HOUR(E1094)*60+MINUTE(E1094),INFOS!$B$2),))</f>
        <v>0.25</v>
      </c>
      <c r="H1094" s="31" t="str">
        <f>IF(ISNA(MATCH(INT(A1094),Calcul!$I$3:$I$15,0)),INDEX(INFOS!$B$7:$B$14,WEEKDAY(A1094,2)),INFOS!$B$14)</f>
        <v>Jours Ouvrés</v>
      </c>
      <c r="I1094" s="28" t="str">
        <f>IF(ROW(A1093)&lt;=COUNTA(Sens1!A:A)-6,INFOS!$H$2&amp;" vers "&amp;INFOS!$I$2,INFOS!$H$3&amp;" vers "&amp;INFOS!$I$3)</f>
        <v>Rue G. Eiffel vers A10</v>
      </c>
    </row>
    <row r="1095" spans="1:9" x14ac:dyDescent="0.25">
      <c r="A1095" s="5">
        <v>41850.2891087963</v>
      </c>
      <c r="B1095" s="28">
        <v>289</v>
      </c>
      <c r="C1095" s="28" t="str">
        <f t="shared" si="68"/>
        <v>Mercredi</v>
      </c>
      <c r="D1095" s="28" t="str">
        <f t="shared" si="69"/>
        <v>30/07</v>
      </c>
      <c r="E1095" s="29">
        <f t="shared" si="70"/>
        <v>0.28910879629984265</v>
      </c>
      <c r="F1095" s="30">
        <f t="shared" si="71"/>
        <v>3.3449074074074071E-3</v>
      </c>
      <c r="G1095" s="31">
        <f>IF(OR(FLOOR(HOUR(E1095)*60+MINUTE(E1095),INFOS!$B$2)/60&lt;INFOS!$B$5,AND(INFOS!$C$5&gt;0,FLOOR(HOUR(E1095)*60+MINUTE(E1095),INFOS!$B$2)/60&gt;=INFOS!$C$5)),"",TIME(,FLOOR(HOUR(E1095)*60+MINUTE(E1095),INFOS!$B$2),))</f>
        <v>0.25</v>
      </c>
      <c r="H1095" s="31" t="str">
        <f>IF(ISNA(MATCH(INT(A1095),Calcul!$I$3:$I$15,0)),INDEX(INFOS!$B$7:$B$14,WEEKDAY(A1095,2)),INFOS!$B$14)</f>
        <v>Jours Ouvrés</v>
      </c>
      <c r="I1095" s="28" t="str">
        <f>IF(ROW(A1094)&lt;=COUNTA(Sens1!A:A)-6,INFOS!$H$2&amp;" vers "&amp;INFOS!$I$2,INFOS!$H$3&amp;" vers "&amp;INFOS!$I$3)</f>
        <v>Rue G. Eiffel vers A10</v>
      </c>
    </row>
    <row r="1096" spans="1:9" x14ac:dyDescent="0.25">
      <c r="A1096" s="5">
        <v>41850.292708333334</v>
      </c>
      <c r="B1096" s="28">
        <v>326</v>
      </c>
      <c r="C1096" s="28" t="str">
        <f t="shared" si="68"/>
        <v>Mercredi</v>
      </c>
      <c r="D1096" s="28" t="str">
        <f t="shared" si="69"/>
        <v>30/07</v>
      </c>
      <c r="E1096" s="29">
        <f t="shared" si="70"/>
        <v>0.29270833333430346</v>
      </c>
      <c r="F1096" s="30">
        <f t="shared" si="71"/>
        <v>3.7731481481481483E-3</v>
      </c>
      <c r="G1096" s="31">
        <f>IF(OR(FLOOR(HOUR(E1096)*60+MINUTE(E1096),INFOS!$B$2)/60&lt;INFOS!$B$5,AND(INFOS!$C$5&gt;0,FLOOR(HOUR(E1096)*60+MINUTE(E1096),INFOS!$B$2)/60&gt;=INFOS!$C$5)),"",TIME(,FLOOR(HOUR(E1096)*60+MINUTE(E1096),INFOS!$B$2),))</f>
        <v>0.25</v>
      </c>
      <c r="H1096" s="31" t="str">
        <f>IF(ISNA(MATCH(INT(A1096),Calcul!$I$3:$I$15,0)),INDEX(INFOS!$B$7:$B$14,WEEKDAY(A1096,2)),INFOS!$B$14)</f>
        <v>Jours Ouvrés</v>
      </c>
      <c r="I1096" s="28" t="str">
        <f>IF(ROW(A1095)&lt;=COUNTA(Sens1!A:A)-6,INFOS!$H$2&amp;" vers "&amp;INFOS!$I$2,INFOS!$H$3&amp;" vers "&amp;INFOS!$I$3)</f>
        <v>Rue G. Eiffel vers A10</v>
      </c>
    </row>
    <row r="1097" spans="1:9" x14ac:dyDescent="0.25">
      <c r="A1097" s="5">
        <v>41850.29619212963</v>
      </c>
      <c r="B1097" s="28">
        <v>341</v>
      </c>
      <c r="C1097" s="28" t="str">
        <f t="shared" si="68"/>
        <v>Mercredi</v>
      </c>
      <c r="D1097" s="28" t="str">
        <f t="shared" si="69"/>
        <v>30/07</v>
      </c>
      <c r="E1097" s="29">
        <f t="shared" si="70"/>
        <v>0.29619212963007158</v>
      </c>
      <c r="F1097" s="30">
        <f t="shared" si="71"/>
        <v>3.9467592592592592E-3</v>
      </c>
      <c r="G1097" s="31">
        <f>IF(OR(FLOOR(HOUR(E1097)*60+MINUTE(E1097),INFOS!$B$2)/60&lt;INFOS!$B$5,AND(INFOS!$C$5&gt;0,FLOOR(HOUR(E1097)*60+MINUTE(E1097),INFOS!$B$2)/60&gt;=INFOS!$C$5)),"",TIME(,FLOOR(HOUR(E1097)*60+MINUTE(E1097),INFOS!$B$2),))</f>
        <v>0.25</v>
      </c>
      <c r="H1097" s="31" t="str">
        <f>IF(ISNA(MATCH(INT(A1097),Calcul!$I$3:$I$15,0)),INDEX(INFOS!$B$7:$B$14,WEEKDAY(A1097,2)),INFOS!$B$14)</f>
        <v>Jours Ouvrés</v>
      </c>
      <c r="I1097" s="28" t="str">
        <f>IF(ROW(A1096)&lt;=COUNTA(Sens1!A:A)-6,INFOS!$H$2&amp;" vers "&amp;INFOS!$I$2,INFOS!$H$3&amp;" vers "&amp;INFOS!$I$3)</f>
        <v>Rue G. Eiffel vers A10</v>
      </c>
    </row>
    <row r="1098" spans="1:9" x14ac:dyDescent="0.25">
      <c r="A1098" s="5">
        <v>41850.299780092595</v>
      </c>
      <c r="B1098" s="28">
        <v>348</v>
      </c>
      <c r="C1098" s="28" t="str">
        <f t="shared" si="68"/>
        <v>Mercredi</v>
      </c>
      <c r="D1098" s="28" t="str">
        <f t="shared" si="69"/>
        <v>30/07</v>
      </c>
      <c r="E1098" s="29">
        <f t="shared" si="70"/>
        <v>0.29978009259502869</v>
      </c>
      <c r="F1098" s="30">
        <f t="shared" si="71"/>
        <v>4.0277777777777777E-3</v>
      </c>
      <c r="G1098" s="31">
        <f>IF(OR(FLOOR(HOUR(E1098)*60+MINUTE(E1098),INFOS!$B$2)/60&lt;INFOS!$B$5,AND(INFOS!$C$5&gt;0,FLOOR(HOUR(E1098)*60+MINUTE(E1098),INFOS!$B$2)/60&gt;=INFOS!$C$5)),"",TIME(,FLOOR(HOUR(E1098)*60+MINUTE(E1098),INFOS!$B$2),))</f>
        <v>0.25</v>
      </c>
      <c r="H1098" s="31" t="str">
        <f>IF(ISNA(MATCH(INT(A1098),Calcul!$I$3:$I$15,0)),INDEX(INFOS!$B$7:$B$14,WEEKDAY(A1098,2)),INFOS!$B$14)</f>
        <v>Jours Ouvrés</v>
      </c>
      <c r="I1098" s="28" t="str">
        <f>IF(ROW(A1097)&lt;=COUNTA(Sens1!A:A)-6,INFOS!$H$2&amp;" vers "&amp;INFOS!$I$2,INFOS!$H$3&amp;" vers "&amp;INFOS!$I$3)</f>
        <v>Rue G. Eiffel vers A10</v>
      </c>
    </row>
    <row r="1099" spans="1:9" x14ac:dyDescent="0.25">
      <c r="A1099" s="5">
        <v>41850.303333333337</v>
      </c>
      <c r="B1099" s="28">
        <v>333</v>
      </c>
      <c r="C1099" s="28" t="str">
        <f t="shared" si="68"/>
        <v>Mercredi</v>
      </c>
      <c r="D1099" s="28" t="str">
        <f t="shared" si="69"/>
        <v>30/07</v>
      </c>
      <c r="E1099" s="29">
        <f t="shared" si="70"/>
        <v>0.30333333333692281</v>
      </c>
      <c r="F1099" s="30">
        <f t="shared" si="71"/>
        <v>3.8541666666666668E-3</v>
      </c>
      <c r="G1099" s="31">
        <f>IF(OR(FLOOR(HOUR(E1099)*60+MINUTE(E1099),INFOS!$B$2)/60&lt;INFOS!$B$5,AND(INFOS!$C$5&gt;0,FLOOR(HOUR(E1099)*60+MINUTE(E1099),INFOS!$B$2)/60&gt;=INFOS!$C$5)),"",TIME(,FLOOR(HOUR(E1099)*60+MINUTE(E1099),INFOS!$B$2),))</f>
        <v>0.25</v>
      </c>
      <c r="H1099" s="31" t="str">
        <f>IF(ISNA(MATCH(INT(A1099),Calcul!$I$3:$I$15,0)),INDEX(INFOS!$B$7:$B$14,WEEKDAY(A1099,2)),INFOS!$B$14)</f>
        <v>Jours Ouvrés</v>
      </c>
      <c r="I1099" s="28" t="str">
        <f>IF(ROW(A1098)&lt;=COUNTA(Sens1!A:A)-6,INFOS!$H$2&amp;" vers "&amp;INFOS!$I$2,INFOS!$H$3&amp;" vers "&amp;INFOS!$I$3)</f>
        <v>Rue G. Eiffel vers A10</v>
      </c>
    </row>
    <row r="1100" spans="1:9" x14ac:dyDescent="0.25">
      <c r="A1100" s="5">
        <v>41850.307002314818</v>
      </c>
      <c r="B1100" s="28">
        <v>348</v>
      </c>
      <c r="C1100" s="28" t="str">
        <f t="shared" si="68"/>
        <v>Mercredi</v>
      </c>
      <c r="D1100" s="28" t="str">
        <f t="shared" si="69"/>
        <v>30/07</v>
      </c>
      <c r="E1100" s="29">
        <f t="shared" si="70"/>
        <v>0.30700231481750961</v>
      </c>
      <c r="F1100" s="30">
        <f t="shared" si="71"/>
        <v>4.0277777777777777E-3</v>
      </c>
      <c r="G1100" s="31">
        <f>IF(OR(FLOOR(HOUR(E1100)*60+MINUTE(E1100),INFOS!$B$2)/60&lt;INFOS!$B$5,AND(INFOS!$C$5&gt;0,FLOOR(HOUR(E1100)*60+MINUTE(E1100),INFOS!$B$2)/60&gt;=INFOS!$C$5)),"",TIME(,FLOOR(HOUR(E1100)*60+MINUTE(E1100),INFOS!$B$2),))</f>
        <v>0.25</v>
      </c>
      <c r="H1100" s="31" t="str">
        <f>IF(ISNA(MATCH(INT(A1100),Calcul!$I$3:$I$15,0)),INDEX(INFOS!$B$7:$B$14,WEEKDAY(A1100,2)),INFOS!$B$14)</f>
        <v>Jours Ouvrés</v>
      </c>
      <c r="I1100" s="28" t="str">
        <f>IF(ROW(A1099)&lt;=COUNTA(Sens1!A:A)-6,INFOS!$H$2&amp;" vers "&amp;INFOS!$I$2,INFOS!$H$3&amp;" vers "&amp;INFOS!$I$3)</f>
        <v>Rue G. Eiffel vers A10</v>
      </c>
    </row>
    <row r="1101" spans="1:9" x14ac:dyDescent="0.25">
      <c r="A1101" s="5">
        <v>41850.310694444444</v>
      </c>
      <c r="B1101" s="28">
        <v>385</v>
      </c>
      <c r="C1101" s="28" t="str">
        <f t="shared" si="68"/>
        <v>Mercredi</v>
      </c>
      <c r="D1101" s="28" t="str">
        <f t="shared" si="69"/>
        <v>30/07</v>
      </c>
      <c r="E1101" s="29">
        <f t="shared" si="70"/>
        <v>0.31069444444437977</v>
      </c>
      <c r="F1101" s="30">
        <f t="shared" si="71"/>
        <v>4.4560185185185189E-3</v>
      </c>
      <c r="G1101" s="31">
        <f>IF(OR(FLOOR(HOUR(E1101)*60+MINUTE(E1101),INFOS!$B$2)/60&lt;INFOS!$B$5,AND(INFOS!$C$5&gt;0,FLOOR(HOUR(E1101)*60+MINUTE(E1101),INFOS!$B$2)/60&gt;=INFOS!$C$5)),"",TIME(,FLOOR(HOUR(E1101)*60+MINUTE(E1101),INFOS!$B$2),))</f>
        <v>0.25</v>
      </c>
      <c r="H1101" s="31" t="str">
        <f>IF(ISNA(MATCH(INT(A1101),Calcul!$I$3:$I$15,0)),INDEX(INFOS!$B$7:$B$14,WEEKDAY(A1101,2)),INFOS!$B$14)</f>
        <v>Jours Ouvrés</v>
      </c>
      <c r="I1101" s="28" t="str">
        <f>IF(ROW(A1100)&lt;=COUNTA(Sens1!A:A)-6,INFOS!$H$2&amp;" vers "&amp;INFOS!$I$2,INFOS!$H$3&amp;" vers "&amp;INFOS!$I$3)</f>
        <v>Rue G. Eiffel vers A10</v>
      </c>
    </row>
    <row r="1102" spans="1:9" x14ac:dyDescent="0.25">
      <c r="A1102" s="5">
        <v>41850.314293981479</v>
      </c>
      <c r="B1102" s="28">
        <v>364</v>
      </c>
      <c r="C1102" s="28" t="str">
        <f t="shared" si="68"/>
        <v>Mercredi</v>
      </c>
      <c r="D1102" s="28" t="str">
        <f t="shared" si="69"/>
        <v>30/07</v>
      </c>
      <c r="E1102" s="29">
        <f t="shared" si="70"/>
        <v>0.31429398147884058</v>
      </c>
      <c r="F1102" s="30">
        <f t="shared" si="71"/>
        <v>4.2129629629629626E-3</v>
      </c>
      <c r="G1102" s="31">
        <f>IF(OR(FLOOR(HOUR(E1102)*60+MINUTE(E1102),INFOS!$B$2)/60&lt;INFOS!$B$5,AND(INFOS!$C$5&gt;0,FLOOR(HOUR(E1102)*60+MINUTE(E1102),INFOS!$B$2)/60&gt;=INFOS!$C$5)),"",TIME(,FLOOR(HOUR(E1102)*60+MINUTE(E1102),INFOS!$B$2),))</f>
        <v>0.25</v>
      </c>
      <c r="H1102" s="31" t="str">
        <f>IF(ISNA(MATCH(INT(A1102),Calcul!$I$3:$I$15,0)),INDEX(INFOS!$B$7:$B$14,WEEKDAY(A1102,2)),INFOS!$B$14)</f>
        <v>Jours Ouvrés</v>
      </c>
      <c r="I1102" s="28" t="str">
        <f>IF(ROW(A1101)&lt;=COUNTA(Sens1!A:A)-6,INFOS!$H$2&amp;" vers "&amp;INFOS!$I$2,INFOS!$H$3&amp;" vers "&amp;INFOS!$I$3)</f>
        <v>Rue G. Eiffel vers A10</v>
      </c>
    </row>
    <row r="1103" spans="1:9" x14ac:dyDescent="0.25">
      <c r="A1103" s="5">
        <v>41850.317789351851</v>
      </c>
      <c r="B1103" s="28">
        <v>382</v>
      </c>
      <c r="C1103" s="28" t="str">
        <f t="shared" si="68"/>
        <v>Mercredi</v>
      </c>
      <c r="D1103" s="28" t="str">
        <f t="shared" si="69"/>
        <v>30/07</v>
      </c>
      <c r="E1103" s="29">
        <f t="shared" si="70"/>
        <v>0.31778935185138835</v>
      </c>
      <c r="F1103" s="30">
        <f t="shared" si="71"/>
        <v>4.4212962962962956E-3</v>
      </c>
      <c r="G1103" s="31">
        <f>IF(OR(FLOOR(HOUR(E1103)*60+MINUTE(E1103),INFOS!$B$2)/60&lt;INFOS!$B$5,AND(INFOS!$C$5&gt;0,FLOOR(HOUR(E1103)*60+MINUTE(E1103),INFOS!$B$2)/60&gt;=INFOS!$C$5)),"",TIME(,FLOOR(HOUR(E1103)*60+MINUTE(E1103),INFOS!$B$2),))</f>
        <v>0.25</v>
      </c>
      <c r="H1103" s="31" t="str">
        <f>IF(ISNA(MATCH(INT(A1103),Calcul!$I$3:$I$15,0)),INDEX(INFOS!$B$7:$B$14,WEEKDAY(A1103,2)),INFOS!$B$14)</f>
        <v>Jours Ouvrés</v>
      </c>
      <c r="I1103" s="28" t="str">
        <f>IF(ROW(A1102)&lt;=COUNTA(Sens1!A:A)-6,INFOS!$H$2&amp;" vers "&amp;INFOS!$I$2,INFOS!$H$3&amp;" vers "&amp;INFOS!$I$3)</f>
        <v>Rue G. Eiffel vers A10</v>
      </c>
    </row>
    <row r="1104" spans="1:9" x14ac:dyDescent="0.25">
      <c r="A1104" s="5">
        <v>41850.321261574078</v>
      </c>
      <c r="B1104" s="28">
        <v>340</v>
      </c>
      <c r="C1104" s="28" t="str">
        <f t="shared" si="68"/>
        <v>Mercredi</v>
      </c>
      <c r="D1104" s="28" t="str">
        <f t="shared" si="69"/>
        <v>30/07</v>
      </c>
      <c r="E1104" s="29">
        <f t="shared" si="70"/>
        <v>0.32126157407765277</v>
      </c>
      <c r="F1104" s="30">
        <f t="shared" si="71"/>
        <v>3.9351851851851857E-3</v>
      </c>
      <c r="G1104" s="31">
        <f>IF(OR(FLOOR(HOUR(E1104)*60+MINUTE(E1104),INFOS!$B$2)/60&lt;INFOS!$B$5,AND(INFOS!$C$5&gt;0,FLOOR(HOUR(E1104)*60+MINUTE(E1104),INFOS!$B$2)/60&gt;=INFOS!$C$5)),"",TIME(,FLOOR(HOUR(E1104)*60+MINUTE(E1104),INFOS!$B$2),))</f>
        <v>0.25</v>
      </c>
      <c r="H1104" s="31" t="str">
        <f>IF(ISNA(MATCH(INT(A1104),Calcul!$I$3:$I$15,0)),INDEX(INFOS!$B$7:$B$14,WEEKDAY(A1104,2)),INFOS!$B$14)</f>
        <v>Jours Ouvrés</v>
      </c>
      <c r="I1104" s="28" t="str">
        <f>IF(ROW(A1103)&lt;=COUNTA(Sens1!A:A)-6,INFOS!$H$2&amp;" vers "&amp;INFOS!$I$2,INFOS!$H$3&amp;" vers "&amp;INFOS!$I$3)</f>
        <v>Rue G. Eiffel vers A10</v>
      </c>
    </row>
    <row r="1105" spans="1:9" x14ac:dyDescent="0.25">
      <c r="A1105" s="5">
        <v>41850.324907407405</v>
      </c>
      <c r="B1105" s="28">
        <v>337</v>
      </c>
      <c r="C1105" s="28" t="str">
        <f t="shared" si="68"/>
        <v>Mercredi</v>
      </c>
      <c r="D1105" s="28" t="str">
        <f t="shared" si="69"/>
        <v>30/07</v>
      </c>
      <c r="E1105" s="29">
        <f t="shared" si="70"/>
        <v>0.32490740740468027</v>
      </c>
      <c r="F1105" s="30">
        <f t="shared" si="71"/>
        <v>3.9004629629629628E-3</v>
      </c>
      <c r="G1105" s="31">
        <f>IF(OR(FLOOR(HOUR(E1105)*60+MINUTE(E1105),INFOS!$B$2)/60&lt;INFOS!$B$5,AND(INFOS!$C$5&gt;0,FLOOR(HOUR(E1105)*60+MINUTE(E1105),INFOS!$B$2)/60&gt;=INFOS!$C$5)),"",TIME(,FLOOR(HOUR(E1105)*60+MINUTE(E1105),INFOS!$B$2),))</f>
        <v>0.25</v>
      </c>
      <c r="H1105" s="31" t="str">
        <f>IF(ISNA(MATCH(INT(A1105),Calcul!$I$3:$I$15,0)),INDEX(INFOS!$B$7:$B$14,WEEKDAY(A1105,2)),INFOS!$B$14)</f>
        <v>Jours Ouvrés</v>
      </c>
      <c r="I1105" s="28" t="str">
        <f>IF(ROW(A1104)&lt;=COUNTA(Sens1!A:A)-6,INFOS!$H$2&amp;" vers "&amp;INFOS!$I$2,INFOS!$H$3&amp;" vers "&amp;INFOS!$I$3)</f>
        <v>Rue G. Eiffel vers A10</v>
      </c>
    </row>
    <row r="1106" spans="1:9" x14ac:dyDescent="0.25">
      <c r="A1106" s="5">
        <v>41850.328472222223</v>
      </c>
      <c r="B1106" s="28">
        <v>341</v>
      </c>
      <c r="C1106" s="28" t="str">
        <f t="shared" si="68"/>
        <v>Mercredi</v>
      </c>
      <c r="D1106" s="28" t="str">
        <f t="shared" si="69"/>
        <v>30/07</v>
      </c>
      <c r="E1106" s="29">
        <f t="shared" si="70"/>
        <v>0.32847222222335404</v>
      </c>
      <c r="F1106" s="30">
        <f t="shared" si="71"/>
        <v>3.9467592592592592E-3</v>
      </c>
      <c r="G1106" s="31">
        <f>IF(OR(FLOOR(HOUR(E1106)*60+MINUTE(E1106),INFOS!$B$2)/60&lt;INFOS!$B$5,AND(INFOS!$C$5&gt;0,FLOOR(HOUR(E1106)*60+MINUTE(E1106),INFOS!$B$2)/60&gt;=INFOS!$C$5)),"",TIME(,FLOOR(HOUR(E1106)*60+MINUTE(E1106),INFOS!$B$2),))</f>
        <v>0.25</v>
      </c>
      <c r="H1106" s="31" t="str">
        <f>IF(ISNA(MATCH(INT(A1106),Calcul!$I$3:$I$15,0)),INDEX(INFOS!$B$7:$B$14,WEEKDAY(A1106,2)),INFOS!$B$14)</f>
        <v>Jours Ouvrés</v>
      </c>
      <c r="I1106" s="28" t="str">
        <f>IF(ROW(A1105)&lt;=COUNTA(Sens1!A:A)-6,INFOS!$H$2&amp;" vers "&amp;INFOS!$I$2,INFOS!$H$3&amp;" vers "&amp;INFOS!$I$3)</f>
        <v>Rue G. Eiffel vers A10</v>
      </c>
    </row>
    <row r="1107" spans="1:9" x14ac:dyDescent="0.25">
      <c r="A1107" s="5">
        <v>41850.331979166665</v>
      </c>
      <c r="B1107" s="28">
        <v>347</v>
      </c>
      <c r="C1107" s="28" t="str">
        <f t="shared" si="68"/>
        <v>Mercredi</v>
      </c>
      <c r="D1107" s="28" t="str">
        <f t="shared" si="69"/>
        <v>30/07</v>
      </c>
      <c r="E1107" s="29">
        <f t="shared" si="70"/>
        <v>0.3319791666654055</v>
      </c>
      <c r="F1107" s="30">
        <f t="shared" si="71"/>
        <v>4.0162037037037033E-3</v>
      </c>
      <c r="G1107" s="31">
        <f>IF(OR(FLOOR(HOUR(E1107)*60+MINUTE(E1107),INFOS!$B$2)/60&lt;INFOS!$B$5,AND(INFOS!$C$5&gt;0,FLOOR(HOUR(E1107)*60+MINUTE(E1107),INFOS!$B$2)/60&gt;=INFOS!$C$5)),"",TIME(,FLOOR(HOUR(E1107)*60+MINUTE(E1107),INFOS!$B$2),))</f>
        <v>0.25</v>
      </c>
      <c r="H1107" s="31" t="str">
        <f>IF(ISNA(MATCH(INT(A1107),Calcul!$I$3:$I$15,0)),INDEX(INFOS!$B$7:$B$14,WEEKDAY(A1107,2)),INFOS!$B$14)</f>
        <v>Jours Ouvrés</v>
      </c>
      <c r="I1107" s="28" t="str">
        <f>IF(ROW(A1106)&lt;=COUNTA(Sens1!A:A)-6,INFOS!$H$2&amp;" vers "&amp;INFOS!$I$2,INFOS!$H$3&amp;" vers "&amp;INFOS!$I$3)</f>
        <v>Rue G. Eiffel vers A10</v>
      </c>
    </row>
    <row r="1108" spans="1:9" x14ac:dyDescent="0.25">
      <c r="A1108" s="5">
        <v>41850.335694444446</v>
      </c>
      <c r="B1108" s="28">
        <v>350</v>
      </c>
      <c r="C1108" s="28" t="str">
        <f t="shared" si="68"/>
        <v>Mercredi</v>
      </c>
      <c r="D1108" s="28" t="str">
        <f t="shared" si="69"/>
        <v>30/07</v>
      </c>
      <c r="E1108" s="29">
        <f t="shared" si="70"/>
        <v>0.33569444444583496</v>
      </c>
      <c r="F1108" s="30">
        <f t="shared" si="71"/>
        <v>4.0509259259259257E-3</v>
      </c>
      <c r="G1108" s="31">
        <f>IF(OR(FLOOR(HOUR(E1108)*60+MINUTE(E1108),INFOS!$B$2)/60&lt;INFOS!$B$5,AND(INFOS!$C$5&gt;0,FLOOR(HOUR(E1108)*60+MINUTE(E1108),INFOS!$B$2)/60&gt;=INFOS!$C$5)),"",TIME(,FLOOR(HOUR(E1108)*60+MINUTE(E1108),INFOS!$B$2),))</f>
        <v>0.33333333333333331</v>
      </c>
      <c r="H1108" s="31" t="str">
        <f>IF(ISNA(MATCH(INT(A1108),Calcul!$I$3:$I$15,0)),INDEX(INFOS!$B$7:$B$14,WEEKDAY(A1108,2)),INFOS!$B$14)</f>
        <v>Jours Ouvrés</v>
      </c>
      <c r="I1108" s="28" t="str">
        <f>IF(ROW(A1107)&lt;=COUNTA(Sens1!A:A)-6,INFOS!$H$2&amp;" vers "&amp;INFOS!$I$2,INFOS!$H$3&amp;" vers "&amp;INFOS!$I$3)</f>
        <v>Rue G. Eiffel vers A10</v>
      </c>
    </row>
    <row r="1109" spans="1:9" x14ac:dyDescent="0.25">
      <c r="A1109" s="5">
        <v>41850.339178240742</v>
      </c>
      <c r="B1109" s="28">
        <v>370</v>
      </c>
      <c r="C1109" s="28" t="str">
        <f t="shared" si="68"/>
        <v>Mercredi</v>
      </c>
      <c r="D1109" s="28" t="str">
        <f t="shared" si="69"/>
        <v>30/07</v>
      </c>
      <c r="E1109" s="29">
        <f t="shared" si="70"/>
        <v>0.33917824074160308</v>
      </c>
      <c r="F1109" s="30">
        <f t="shared" si="71"/>
        <v>4.2824074074074075E-3</v>
      </c>
      <c r="G1109" s="31">
        <f>IF(OR(FLOOR(HOUR(E1109)*60+MINUTE(E1109),INFOS!$B$2)/60&lt;INFOS!$B$5,AND(INFOS!$C$5&gt;0,FLOOR(HOUR(E1109)*60+MINUTE(E1109),INFOS!$B$2)/60&gt;=INFOS!$C$5)),"",TIME(,FLOOR(HOUR(E1109)*60+MINUTE(E1109),INFOS!$B$2),))</f>
        <v>0.33333333333333331</v>
      </c>
      <c r="H1109" s="31" t="str">
        <f>IF(ISNA(MATCH(INT(A1109),Calcul!$I$3:$I$15,0)),INDEX(INFOS!$B$7:$B$14,WEEKDAY(A1109,2)),INFOS!$B$14)</f>
        <v>Jours Ouvrés</v>
      </c>
      <c r="I1109" s="28" t="str">
        <f>IF(ROW(A1108)&lt;=COUNTA(Sens1!A:A)-6,INFOS!$H$2&amp;" vers "&amp;INFOS!$I$2,INFOS!$H$3&amp;" vers "&amp;INFOS!$I$3)</f>
        <v>Rue G. Eiffel vers A10</v>
      </c>
    </row>
    <row r="1110" spans="1:9" x14ac:dyDescent="0.25">
      <c r="A1110" s="5">
        <v>41850.342766203707</v>
      </c>
      <c r="B1110" s="28">
        <v>385</v>
      </c>
      <c r="C1110" s="28" t="str">
        <f t="shared" si="68"/>
        <v>Mercredi</v>
      </c>
      <c r="D1110" s="28" t="str">
        <f t="shared" si="69"/>
        <v>30/07</v>
      </c>
      <c r="E1110" s="29">
        <f t="shared" si="70"/>
        <v>0.34276620370656019</v>
      </c>
      <c r="F1110" s="30">
        <f t="shared" si="71"/>
        <v>4.4560185185185189E-3</v>
      </c>
      <c r="G1110" s="31">
        <f>IF(OR(FLOOR(HOUR(E1110)*60+MINUTE(E1110),INFOS!$B$2)/60&lt;INFOS!$B$5,AND(INFOS!$C$5&gt;0,FLOOR(HOUR(E1110)*60+MINUTE(E1110),INFOS!$B$2)/60&gt;=INFOS!$C$5)),"",TIME(,FLOOR(HOUR(E1110)*60+MINUTE(E1110),INFOS!$B$2),))</f>
        <v>0.33333333333333331</v>
      </c>
      <c r="H1110" s="31" t="str">
        <f>IF(ISNA(MATCH(INT(A1110),Calcul!$I$3:$I$15,0)),INDEX(INFOS!$B$7:$B$14,WEEKDAY(A1110,2)),INFOS!$B$14)</f>
        <v>Jours Ouvrés</v>
      </c>
      <c r="I1110" s="28" t="str">
        <f>IF(ROW(A1109)&lt;=COUNTA(Sens1!A:A)-6,INFOS!$H$2&amp;" vers "&amp;INFOS!$I$2,INFOS!$H$3&amp;" vers "&amp;INFOS!$I$3)</f>
        <v>Rue G. Eiffel vers A10</v>
      </c>
    </row>
    <row r="1111" spans="1:9" x14ac:dyDescent="0.25">
      <c r="A1111" s="5">
        <v>41850.346342592595</v>
      </c>
      <c r="B1111" s="28">
        <v>396</v>
      </c>
      <c r="C1111" s="28" t="str">
        <f t="shared" si="68"/>
        <v>Mercredi</v>
      </c>
      <c r="D1111" s="28" t="str">
        <f t="shared" si="69"/>
        <v>30/07</v>
      </c>
      <c r="E1111" s="29">
        <f t="shared" si="70"/>
        <v>0.34634259259473765</v>
      </c>
      <c r="F1111" s="30">
        <f t="shared" si="71"/>
        <v>4.5833333333333334E-3</v>
      </c>
      <c r="G1111" s="31">
        <f>IF(OR(FLOOR(HOUR(E1111)*60+MINUTE(E1111),INFOS!$B$2)/60&lt;INFOS!$B$5,AND(INFOS!$C$5&gt;0,FLOOR(HOUR(E1111)*60+MINUTE(E1111),INFOS!$B$2)/60&gt;=INFOS!$C$5)),"",TIME(,FLOOR(HOUR(E1111)*60+MINUTE(E1111),INFOS!$B$2),))</f>
        <v>0.33333333333333331</v>
      </c>
      <c r="H1111" s="31" t="str">
        <f>IF(ISNA(MATCH(INT(A1111),Calcul!$I$3:$I$15,0)),INDEX(INFOS!$B$7:$B$14,WEEKDAY(A1111,2)),INFOS!$B$14)</f>
        <v>Jours Ouvrés</v>
      </c>
      <c r="I1111" s="28" t="str">
        <f>IF(ROW(A1110)&lt;=COUNTA(Sens1!A:A)-6,INFOS!$H$2&amp;" vers "&amp;INFOS!$I$2,INFOS!$H$3&amp;" vers "&amp;INFOS!$I$3)</f>
        <v>Rue G. Eiffel vers A10</v>
      </c>
    </row>
    <row r="1112" spans="1:9" x14ac:dyDescent="0.25">
      <c r="A1112" s="5">
        <v>41850.350115740737</v>
      </c>
      <c r="B1112" s="28">
        <v>454</v>
      </c>
      <c r="C1112" s="28" t="str">
        <f t="shared" si="68"/>
        <v>Mercredi</v>
      </c>
      <c r="D1112" s="28" t="str">
        <f t="shared" si="69"/>
        <v>30/07</v>
      </c>
      <c r="E1112" s="29">
        <f t="shared" si="70"/>
        <v>0.3501157407372375</v>
      </c>
      <c r="F1112" s="30">
        <f t="shared" si="71"/>
        <v>5.2546296296296299E-3</v>
      </c>
      <c r="G1112" s="31">
        <f>IF(OR(FLOOR(HOUR(E1112)*60+MINUTE(E1112),INFOS!$B$2)/60&lt;INFOS!$B$5,AND(INFOS!$C$5&gt;0,FLOOR(HOUR(E1112)*60+MINUTE(E1112),INFOS!$B$2)/60&gt;=INFOS!$C$5)),"",TIME(,FLOOR(HOUR(E1112)*60+MINUTE(E1112),INFOS!$B$2),))</f>
        <v>0.33333333333333331</v>
      </c>
      <c r="H1112" s="31" t="str">
        <f>IF(ISNA(MATCH(INT(A1112),Calcul!$I$3:$I$15,0)),INDEX(INFOS!$B$7:$B$14,WEEKDAY(A1112,2)),INFOS!$B$14)</f>
        <v>Jours Ouvrés</v>
      </c>
      <c r="I1112" s="28" t="str">
        <f>IF(ROW(A1111)&lt;=COUNTA(Sens1!A:A)-6,INFOS!$H$2&amp;" vers "&amp;INFOS!$I$2,INFOS!$H$3&amp;" vers "&amp;INFOS!$I$3)</f>
        <v>Rue G. Eiffel vers A10</v>
      </c>
    </row>
    <row r="1113" spans="1:9" x14ac:dyDescent="0.25">
      <c r="A1113" s="5">
        <v>41850.353738425925</v>
      </c>
      <c r="B1113" s="28">
        <v>315</v>
      </c>
      <c r="C1113" s="28" t="str">
        <f t="shared" si="68"/>
        <v>Mercredi</v>
      </c>
      <c r="D1113" s="28" t="str">
        <f t="shared" si="69"/>
        <v>30/07</v>
      </c>
      <c r="E1113" s="29">
        <f t="shared" si="70"/>
        <v>0.35373842592525762</v>
      </c>
      <c r="F1113" s="30">
        <f t="shared" si="71"/>
        <v>3.645833333333333E-3</v>
      </c>
      <c r="G1113" s="31">
        <f>IF(OR(FLOOR(HOUR(E1113)*60+MINUTE(E1113),INFOS!$B$2)/60&lt;INFOS!$B$5,AND(INFOS!$C$5&gt;0,FLOOR(HOUR(E1113)*60+MINUTE(E1113),INFOS!$B$2)/60&gt;=INFOS!$C$5)),"",TIME(,FLOOR(HOUR(E1113)*60+MINUTE(E1113),INFOS!$B$2),))</f>
        <v>0.33333333333333331</v>
      </c>
      <c r="H1113" s="31" t="str">
        <f>IF(ISNA(MATCH(INT(A1113),Calcul!$I$3:$I$15,0)),INDEX(INFOS!$B$7:$B$14,WEEKDAY(A1113,2)),INFOS!$B$14)</f>
        <v>Jours Ouvrés</v>
      </c>
      <c r="I1113" s="28" t="str">
        <f>IF(ROW(A1112)&lt;=COUNTA(Sens1!A:A)-6,INFOS!$H$2&amp;" vers "&amp;INFOS!$I$2,INFOS!$H$3&amp;" vers "&amp;INFOS!$I$3)</f>
        <v>Rue G. Eiffel vers A10</v>
      </c>
    </row>
    <row r="1114" spans="1:9" x14ac:dyDescent="0.25">
      <c r="A1114" s="5">
        <v>41850.35733796296</v>
      </c>
      <c r="B1114" s="28">
        <v>444</v>
      </c>
      <c r="C1114" s="28" t="str">
        <f t="shared" si="68"/>
        <v>Mercredi</v>
      </c>
      <c r="D1114" s="28" t="str">
        <f t="shared" si="69"/>
        <v>30/07</v>
      </c>
      <c r="E1114" s="29">
        <f t="shared" si="70"/>
        <v>0.35733796295971842</v>
      </c>
      <c r="F1114" s="30">
        <f t="shared" si="71"/>
        <v>5.138888888888889E-3</v>
      </c>
      <c r="G1114" s="31">
        <f>IF(OR(FLOOR(HOUR(E1114)*60+MINUTE(E1114),INFOS!$B$2)/60&lt;INFOS!$B$5,AND(INFOS!$C$5&gt;0,FLOOR(HOUR(E1114)*60+MINUTE(E1114),INFOS!$B$2)/60&gt;=INFOS!$C$5)),"",TIME(,FLOOR(HOUR(E1114)*60+MINUTE(E1114),INFOS!$B$2),))</f>
        <v>0.33333333333333331</v>
      </c>
      <c r="H1114" s="31" t="str">
        <f>IF(ISNA(MATCH(INT(A1114),Calcul!$I$3:$I$15,0)),INDEX(INFOS!$B$7:$B$14,WEEKDAY(A1114,2)),INFOS!$B$14)</f>
        <v>Jours Ouvrés</v>
      </c>
      <c r="I1114" s="28" t="str">
        <f>IF(ROW(A1113)&lt;=COUNTA(Sens1!A:A)-6,INFOS!$H$2&amp;" vers "&amp;INFOS!$I$2,INFOS!$H$3&amp;" vers "&amp;INFOS!$I$3)</f>
        <v>Rue G. Eiffel vers A10</v>
      </c>
    </row>
    <row r="1115" spans="1:9" x14ac:dyDescent="0.25">
      <c r="A1115" s="5">
        <v>41850.360856481479</v>
      </c>
      <c r="B1115" s="28">
        <v>440</v>
      </c>
      <c r="C1115" s="28" t="str">
        <f t="shared" si="68"/>
        <v>Mercredi</v>
      </c>
      <c r="D1115" s="28" t="str">
        <f t="shared" si="69"/>
        <v>30/07</v>
      </c>
      <c r="E1115" s="29">
        <f t="shared" si="70"/>
        <v>0.36085648147854954</v>
      </c>
      <c r="F1115" s="30">
        <f t="shared" si="71"/>
        <v>5.0925925925925921E-3</v>
      </c>
      <c r="G1115" s="31">
        <f>IF(OR(FLOOR(HOUR(E1115)*60+MINUTE(E1115),INFOS!$B$2)/60&lt;INFOS!$B$5,AND(INFOS!$C$5&gt;0,FLOOR(HOUR(E1115)*60+MINUTE(E1115),INFOS!$B$2)/60&gt;=INFOS!$C$5)),"",TIME(,FLOOR(HOUR(E1115)*60+MINUTE(E1115),INFOS!$B$2),))</f>
        <v>0.33333333333333331</v>
      </c>
      <c r="H1115" s="31" t="str">
        <f>IF(ISNA(MATCH(INT(A1115),Calcul!$I$3:$I$15,0)),INDEX(INFOS!$B$7:$B$14,WEEKDAY(A1115,2)),INFOS!$B$14)</f>
        <v>Jours Ouvrés</v>
      </c>
      <c r="I1115" s="28" t="str">
        <f>IF(ROW(A1114)&lt;=COUNTA(Sens1!A:A)-6,INFOS!$H$2&amp;" vers "&amp;INFOS!$I$2,INFOS!$H$3&amp;" vers "&amp;INFOS!$I$3)</f>
        <v>Rue G. Eiffel vers A10</v>
      </c>
    </row>
    <row r="1116" spans="1:9" x14ac:dyDescent="0.25">
      <c r="A1116" s="5">
        <v>41850.364363425928</v>
      </c>
      <c r="B1116" s="28">
        <v>394</v>
      </c>
      <c r="C1116" s="28" t="str">
        <f t="shared" si="68"/>
        <v>Mercredi</v>
      </c>
      <c r="D1116" s="28" t="str">
        <f t="shared" si="69"/>
        <v>30/07</v>
      </c>
      <c r="E1116" s="29">
        <f t="shared" si="70"/>
        <v>0.36436342592787696</v>
      </c>
      <c r="F1116" s="30">
        <f t="shared" si="71"/>
        <v>4.5601851851851853E-3</v>
      </c>
      <c r="G1116" s="31">
        <f>IF(OR(FLOOR(HOUR(E1116)*60+MINUTE(E1116),INFOS!$B$2)/60&lt;INFOS!$B$5,AND(INFOS!$C$5&gt;0,FLOOR(HOUR(E1116)*60+MINUTE(E1116),INFOS!$B$2)/60&gt;=INFOS!$C$5)),"",TIME(,FLOOR(HOUR(E1116)*60+MINUTE(E1116),INFOS!$B$2),))</f>
        <v>0.33333333333333331</v>
      </c>
      <c r="H1116" s="31" t="str">
        <f>IF(ISNA(MATCH(INT(A1116),Calcul!$I$3:$I$15,0)),INDEX(INFOS!$B$7:$B$14,WEEKDAY(A1116,2)),INFOS!$B$14)</f>
        <v>Jours Ouvrés</v>
      </c>
      <c r="I1116" s="28" t="str">
        <f>IF(ROW(A1115)&lt;=COUNTA(Sens1!A:A)-6,INFOS!$H$2&amp;" vers "&amp;INFOS!$I$2,INFOS!$H$3&amp;" vers "&amp;INFOS!$I$3)</f>
        <v>Rue G. Eiffel vers A10</v>
      </c>
    </row>
    <row r="1117" spans="1:9" x14ac:dyDescent="0.25">
      <c r="A1117" s="5">
        <v>41850.367951388886</v>
      </c>
      <c r="B1117" s="28">
        <v>370</v>
      </c>
      <c r="C1117" s="28" t="str">
        <f t="shared" si="68"/>
        <v>Mercredi</v>
      </c>
      <c r="D1117" s="28" t="str">
        <f t="shared" si="69"/>
        <v>30/07</v>
      </c>
      <c r="E1117" s="29">
        <f t="shared" si="70"/>
        <v>0.36795138888555812</v>
      </c>
      <c r="F1117" s="30">
        <f t="shared" si="71"/>
        <v>4.2824074074074075E-3</v>
      </c>
      <c r="G1117" s="31">
        <f>IF(OR(FLOOR(HOUR(E1117)*60+MINUTE(E1117),INFOS!$B$2)/60&lt;INFOS!$B$5,AND(INFOS!$C$5&gt;0,FLOOR(HOUR(E1117)*60+MINUTE(E1117),INFOS!$B$2)/60&gt;=INFOS!$C$5)),"",TIME(,FLOOR(HOUR(E1117)*60+MINUTE(E1117),INFOS!$B$2),))</f>
        <v>0.33333333333333331</v>
      </c>
      <c r="H1117" s="31" t="str">
        <f>IF(ISNA(MATCH(INT(A1117),Calcul!$I$3:$I$15,0)),INDEX(INFOS!$B$7:$B$14,WEEKDAY(A1117,2)),INFOS!$B$14)</f>
        <v>Jours Ouvrés</v>
      </c>
      <c r="I1117" s="28" t="str">
        <f>IF(ROW(A1116)&lt;=COUNTA(Sens1!A:A)-6,INFOS!$H$2&amp;" vers "&amp;INFOS!$I$2,INFOS!$H$3&amp;" vers "&amp;INFOS!$I$3)</f>
        <v>Rue G. Eiffel vers A10</v>
      </c>
    </row>
    <row r="1118" spans="1:9" x14ac:dyDescent="0.25">
      <c r="A1118" s="5">
        <v>41850.371458333335</v>
      </c>
      <c r="B1118" s="28">
        <v>357</v>
      </c>
      <c r="C1118" s="28" t="str">
        <f t="shared" si="68"/>
        <v>Mercredi</v>
      </c>
      <c r="D1118" s="28" t="str">
        <f t="shared" si="69"/>
        <v>30/07</v>
      </c>
      <c r="E1118" s="29">
        <f t="shared" si="70"/>
        <v>0.37145833333488554</v>
      </c>
      <c r="F1118" s="30">
        <f t="shared" si="71"/>
        <v>4.1319444444444442E-3</v>
      </c>
      <c r="G1118" s="31">
        <f>IF(OR(FLOOR(HOUR(E1118)*60+MINUTE(E1118),INFOS!$B$2)/60&lt;INFOS!$B$5,AND(INFOS!$C$5&gt;0,FLOOR(HOUR(E1118)*60+MINUTE(E1118),INFOS!$B$2)/60&gt;=INFOS!$C$5)),"",TIME(,FLOOR(HOUR(E1118)*60+MINUTE(E1118),INFOS!$B$2),))</f>
        <v>0.33333333333333331</v>
      </c>
      <c r="H1118" s="31" t="str">
        <f>IF(ISNA(MATCH(INT(A1118),Calcul!$I$3:$I$15,0)),INDEX(INFOS!$B$7:$B$14,WEEKDAY(A1118,2)),INFOS!$B$14)</f>
        <v>Jours Ouvrés</v>
      </c>
      <c r="I1118" s="28" t="str">
        <f>IF(ROW(A1117)&lt;=COUNTA(Sens1!A:A)-6,INFOS!$H$2&amp;" vers "&amp;INFOS!$I$2,INFOS!$H$3&amp;" vers "&amp;INFOS!$I$3)</f>
        <v>Rue G. Eiffel vers A10</v>
      </c>
    </row>
    <row r="1119" spans="1:9" x14ac:dyDescent="0.25">
      <c r="A1119" s="5">
        <v>41850.375</v>
      </c>
      <c r="B1119" s="28">
        <v>375</v>
      </c>
      <c r="C1119" s="28" t="str">
        <f t="shared" si="68"/>
        <v>Mercredi</v>
      </c>
      <c r="D1119" s="28" t="str">
        <f t="shared" si="69"/>
        <v>30/07</v>
      </c>
      <c r="E1119" s="29">
        <f t="shared" si="70"/>
        <v>0.375</v>
      </c>
      <c r="F1119" s="30">
        <f t="shared" si="71"/>
        <v>4.340277777777778E-3</v>
      </c>
      <c r="G1119" s="31">
        <f>IF(OR(FLOOR(HOUR(E1119)*60+MINUTE(E1119),INFOS!$B$2)/60&lt;INFOS!$B$5,AND(INFOS!$C$5&gt;0,FLOOR(HOUR(E1119)*60+MINUTE(E1119),INFOS!$B$2)/60&gt;=INFOS!$C$5)),"",TIME(,FLOOR(HOUR(E1119)*60+MINUTE(E1119),INFOS!$B$2),))</f>
        <v>0.33333333333333331</v>
      </c>
      <c r="H1119" s="31" t="str">
        <f>IF(ISNA(MATCH(INT(A1119),Calcul!$I$3:$I$15,0)),INDEX(INFOS!$B$7:$B$14,WEEKDAY(A1119,2)),INFOS!$B$14)</f>
        <v>Jours Ouvrés</v>
      </c>
      <c r="I1119" s="28" t="str">
        <f>IF(ROW(A1118)&lt;=COUNTA(Sens1!A:A)-6,INFOS!$H$2&amp;" vers "&amp;INFOS!$I$2,INFOS!$H$3&amp;" vers "&amp;INFOS!$I$3)</f>
        <v>Rue G. Eiffel vers A10</v>
      </c>
    </row>
    <row r="1120" spans="1:9" x14ac:dyDescent="0.25">
      <c r="A1120" s="5">
        <v>41850.378622685188</v>
      </c>
      <c r="B1120" s="28">
        <v>359</v>
      </c>
      <c r="C1120" s="28" t="str">
        <f t="shared" si="68"/>
        <v>Mercredi</v>
      </c>
      <c r="D1120" s="28" t="str">
        <f t="shared" si="69"/>
        <v>30/07</v>
      </c>
      <c r="E1120" s="29">
        <f t="shared" si="70"/>
        <v>0.37862268518802011</v>
      </c>
      <c r="F1120" s="30">
        <f t="shared" si="71"/>
        <v>4.155092592592593E-3</v>
      </c>
      <c r="G1120" s="31">
        <f>IF(OR(FLOOR(HOUR(E1120)*60+MINUTE(E1120),INFOS!$B$2)/60&lt;INFOS!$B$5,AND(INFOS!$C$5&gt;0,FLOOR(HOUR(E1120)*60+MINUTE(E1120),INFOS!$B$2)/60&gt;=INFOS!$C$5)),"",TIME(,FLOOR(HOUR(E1120)*60+MINUTE(E1120),INFOS!$B$2),))</f>
        <v>0.33333333333333331</v>
      </c>
      <c r="H1120" s="31" t="str">
        <f>IF(ISNA(MATCH(INT(A1120),Calcul!$I$3:$I$15,0)),INDEX(INFOS!$B$7:$B$14,WEEKDAY(A1120,2)),INFOS!$B$14)</f>
        <v>Jours Ouvrés</v>
      </c>
      <c r="I1120" s="28" t="str">
        <f>IF(ROW(A1119)&lt;=COUNTA(Sens1!A:A)-6,INFOS!$H$2&amp;" vers "&amp;INFOS!$I$2,INFOS!$H$3&amp;" vers "&amp;INFOS!$I$3)</f>
        <v>Rue G. Eiffel vers A10</v>
      </c>
    </row>
    <row r="1121" spans="1:9" x14ac:dyDescent="0.25">
      <c r="A1121" s="5">
        <v>41850.382233796299</v>
      </c>
      <c r="B1121" s="28">
        <v>371</v>
      </c>
      <c r="C1121" s="28" t="str">
        <f t="shared" si="68"/>
        <v>Mercredi</v>
      </c>
      <c r="D1121" s="28" t="str">
        <f t="shared" si="69"/>
        <v>30/07</v>
      </c>
      <c r="E1121" s="29">
        <f t="shared" si="70"/>
        <v>0.38223379629926058</v>
      </c>
      <c r="F1121" s="30">
        <f t="shared" si="71"/>
        <v>4.2939814814814811E-3</v>
      </c>
      <c r="G1121" s="31">
        <f>IF(OR(FLOOR(HOUR(E1121)*60+MINUTE(E1121),INFOS!$B$2)/60&lt;INFOS!$B$5,AND(INFOS!$C$5&gt;0,FLOOR(HOUR(E1121)*60+MINUTE(E1121),INFOS!$B$2)/60&gt;=INFOS!$C$5)),"",TIME(,FLOOR(HOUR(E1121)*60+MINUTE(E1121),INFOS!$B$2),))</f>
        <v>0.33333333333333331</v>
      </c>
      <c r="H1121" s="31" t="str">
        <f>IF(ISNA(MATCH(INT(A1121),Calcul!$I$3:$I$15,0)),INDEX(INFOS!$B$7:$B$14,WEEKDAY(A1121,2)),INFOS!$B$14)</f>
        <v>Jours Ouvrés</v>
      </c>
      <c r="I1121" s="28" t="str">
        <f>IF(ROW(A1120)&lt;=COUNTA(Sens1!A:A)-6,INFOS!$H$2&amp;" vers "&amp;INFOS!$I$2,INFOS!$H$3&amp;" vers "&amp;INFOS!$I$3)</f>
        <v>Rue G. Eiffel vers A10</v>
      </c>
    </row>
    <row r="1122" spans="1:9" x14ac:dyDescent="0.25">
      <c r="A1122" s="5">
        <v>41850.385775462964</v>
      </c>
      <c r="B1122" s="28">
        <v>362</v>
      </c>
      <c r="C1122" s="28" t="str">
        <f t="shared" si="68"/>
        <v>Mercredi</v>
      </c>
      <c r="D1122" s="28" t="str">
        <f t="shared" si="69"/>
        <v>30/07</v>
      </c>
      <c r="E1122" s="29">
        <f t="shared" si="70"/>
        <v>0.38577546296437504</v>
      </c>
      <c r="F1122" s="30">
        <f t="shared" si="71"/>
        <v>4.1898148148148146E-3</v>
      </c>
      <c r="G1122" s="31">
        <f>IF(OR(FLOOR(HOUR(E1122)*60+MINUTE(E1122),INFOS!$B$2)/60&lt;INFOS!$B$5,AND(INFOS!$C$5&gt;0,FLOOR(HOUR(E1122)*60+MINUTE(E1122),INFOS!$B$2)/60&gt;=INFOS!$C$5)),"",TIME(,FLOOR(HOUR(E1122)*60+MINUTE(E1122),INFOS!$B$2),))</f>
        <v>0.33333333333333331</v>
      </c>
      <c r="H1122" s="31" t="str">
        <f>IF(ISNA(MATCH(INT(A1122),Calcul!$I$3:$I$15,0)),INDEX(INFOS!$B$7:$B$14,WEEKDAY(A1122,2)),INFOS!$B$14)</f>
        <v>Jours Ouvrés</v>
      </c>
      <c r="I1122" s="28" t="str">
        <f>IF(ROW(A1121)&lt;=COUNTA(Sens1!A:A)-6,INFOS!$H$2&amp;" vers "&amp;INFOS!$I$2,INFOS!$H$3&amp;" vers "&amp;INFOS!$I$3)</f>
        <v>Rue G. Eiffel vers A10</v>
      </c>
    </row>
    <row r="1123" spans="1:9" x14ac:dyDescent="0.25">
      <c r="A1123" s="5">
        <v>41850.389351851853</v>
      </c>
      <c r="B1123" s="28">
        <v>331</v>
      </c>
      <c r="C1123" s="28" t="str">
        <f t="shared" si="68"/>
        <v>Mercredi</v>
      </c>
      <c r="D1123" s="28" t="str">
        <f t="shared" si="69"/>
        <v>30/07</v>
      </c>
      <c r="E1123" s="29">
        <f t="shared" si="70"/>
        <v>0.3893518518525525</v>
      </c>
      <c r="F1123" s="30">
        <f t="shared" si="71"/>
        <v>3.8310185185185183E-3</v>
      </c>
      <c r="G1123" s="31">
        <f>IF(OR(FLOOR(HOUR(E1123)*60+MINUTE(E1123),INFOS!$B$2)/60&lt;INFOS!$B$5,AND(INFOS!$C$5&gt;0,FLOOR(HOUR(E1123)*60+MINUTE(E1123),INFOS!$B$2)/60&gt;=INFOS!$C$5)),"",TIME(,FLOOR(HOUR(E1123)*60+MINUTE(E1123),INFOS!$B$2),))</f>
        <v>0.33333333333333331</v>
      </c>
      <c r="H1123" s="31" t="str">
        <f>IF(ISNA(MATCH(INT(A1123),Calcul!$I$3:$I$15,0)),INDEX(INFOS!$B$7:$B$14,WEEKDAY(A1123,2)),INFOS!$B$14)</f>
        <v>Jours Ouvrés</v>
      </c>
      <c r="I1123" s="28" t="str">
        <f>IF(ROW(A1122)&lt;=COUNTA(Sens1!A:A)-6,INFOS!$H$2&amp;" vers "&amp;INFOS!$I$2,INFOS!$H$3&amp;" vers "&amp;INFOS!$I$3)</f>
        <v>Rue G. Eiffel vers A10</v>
      </c>
    </row>
    <row r="1124" spans="1:9" x14ac:dyDescent="0.25">
      <c r="A1124" s="5">
        <v>41850.392881944441</v>
      </c>
      <c r="B1124" s="28">
        <v>348</v>
      </c>
      <c r="C1124" s="28" t="str">
        <f t="shared" si="68"/>
        <v>Mercredi</v>
      </c>
      <c r="D1124" s="28" t="str">
        <f t="shared" si="69"/>
        <v>30/07</v>
      </c>
      <c r="E1124" s="29">
        <f t="shared" si="70"/>
        <v>0.39288194444088731</v>
      </c>
      <c r="F1124" s="30">
        <f t="shared" si="71"/>
        <v>4.0277777777777777E-3</v>
      </c>
      <c r="G1124" s="31">
        <f>IF(OR(FLOOR(HOUR(E1124)*60+MINUTE(E1124),INFOS!$B$2)/60&lt;INFOS!$B$5,AND(INFOS!$C$5&gt;0,FLOOR(HOUR(E1124)*60+MINUTE(E1124),INFOS!$B$2)/60&gt;=INFOS!$C$5)),"",TIME(,FLOOR(HOUR(E1124)*60+MINUTE(E1124),INFOS!$B$2),))</f>
        <v>0.33333333333333331</v>
      </c>
      <c r="H1124" s="31" t="str">
        <f>IF(ISNA(MATCH(INT(A1124),Calcul!$I$3:$I$15,0)),INDEX(INFOS!$B$7:$B$14,WEEKDAY(A1124,2)),INFOS!$B$14)</f>
        <v>Jours Ouvrés</v>
      </c>
      <c r="I1124" s="28" t="str">
        <f>IF(ROW(A1123)&lt;=COUNTA(Sens1!A:A)-6,INFOS!$H$2&amp;" vers "&amp;INFOS!$I$2,INFOS!$H$3&amp;" vers "&amp;INFOS!$I$3)</f>
        <v>Rue G. Eiffel vers A10</v>
      </c>
    </row>
    <row r="1125" spans="1:9" x14ac:dyDescent="0.25">
      <c r="A1125" s="5">
        <v>41850.396435185183</v>
      </c>
      <c r="B1125" s="28">
        <v>358</v>
      </c>
      <c r="C1125" s="28" t="str">
        <f t="shared" si="68"/>
        <v>Mercredi</v>
      </c>
      <c r="D1125" s="28" t="str">
        <f t="shared" si="69"/>
        <v>30/07</v>
      </c>
      <c r="E1125" s="29">
        <f t="shared" si="70"/>
        <v>0.39643518518278142</v>
      </c>
      <c r="F1125" s="30">
        <f t="shared" si="71"/>
        <v>4.1435185185185186E-3</v>
      </c>
      <c r="G1125" s="31">
        <f>IF(OR(FLOOR(HOUR(E1125)*60+MINUTE(E1125),INFOS!$B$2)/60&lt;INFOS!$B$5,AND(INFOS!$C$5&gt;0,FLOOR(HOUR(E1125)*60+MINUTE(E1125),INFOS!$B$2)/60&gt;=INFOS!$C$5)),"",TIME(,FLOOR(HOUR(E1125)*60+MINUTE(E1125),INFOS!$B$2),))</f>
        <v>0.33333333333333331</v>
      </c>
      <c r="H1125" s="31" t="str">
        <f>IF(ISNA(MATCH(INT(A1125),Calcul!$I$3:$I$15,0)),INDEX(INFOS!$B$7:$B$14,WEEKDAY(A1125,2)),INFOS!$B$14)</f>
        <v>Jours Ouvrés</v>
      </c>
      <c r="I1125" s="28" t="str">
        <f>IF(ROW(A1124)&lt;=COUNTA(Sens1!A:A)-6,INFOS!$H$2&amp;" vers "&amp;INFOS!$I$2,INFOS!$H$3&amp;" vers "&amp;INFOS!$I$3)</f>
        <v>Rue G. Eiffel vers A10</v>
      </c>
    </row>
    <row r="1126" spans="1:9" x14ac:dyDescent="0.25">
      <c r="A1126" s="5">
        <v>41850.399953703702</v>
      </c>
      <c r="B1126" s="28">
        <v>404</v>
      </c>
      <c r="C1126" s="28" t="str">
        <f t="shared" si="68"/>
        <v>Mercredi</v>
      </c>
      <c r="D1126" s="28" t="str">
        <f t="shared" si="69"/>
        <v>30/07</v>
      </c>
      <c r="E1126" s="29">
        <f t="shared" si="70"/>
        <v>0.39995370370161254</v>
      </c>
      <c r="F1126" s="30">
        <f t="shared" si="71"/>
        <v>4.6759259259259263E-3</v>
      </c>
      <c r="G1126" s="31">
        <f>IF(OR(FLOOR(HOUR(E1126)*60+MINUTE(E1126),INFOS!$B$2)/60&lt;INFOS!$B$5,AND(INFOS!$C$5&gt;0,FLOOR(HOUR(E1126)*60+MINUTE(E1126),INFOS!$B$2)/60&gt;=INFOS!$C$5)),"",TIME(,FLOOR(HOUR(E1126)*60+MINUTE(E1126),INFOS!$B$2),))</f>
        <v>0.33333333333333331</v>
      </c>
      <c r="H1126" s="31" t="str">
        <f>IF(ISNA(MATCH(INT(A1126),Calcul!$I$3:$I$15,0)),INDEX(INFOS!$B$7:$B$14,WEEKDAY(A1126,2)),INFOS!$B$14)</f>
        <v>Jours Ouvrés</v>
      </c>
      <c r="I1126" s="28" t="str">
        <f>IF(ROW(A1125)&lt;=COUNTA(Sens1!A:A)-6,INFOS!$H$2&amp;" vers "&amp;INFOS!$I$2,INFOS!$H$3&amp;" vers "&amp;INFOS!$I$3)</f>
        <v>Rue G. Eiffel vers A10</v>
      </c>
    </row>
    <row r="1127" spans="1:9" x14ac:dyDescent="0.25">
      <c r="A1127" s="5">
        <v>41850.40351851852</v>
      </c>
      <c r="B1127" s="28">
        <v>380</v>
      </c>
      <c r="C1127" s="28" t="str">
        <f t="shared" si="68"/>
        <v>Mercredi</v>
      </c>
      <c r="D1127" s="28" t="str">
        <f t="shared" si="69"/>
        <v>30/07</v>
      </c>
      <c r="E1127" s="29">
        <f t="shared" si="70"/>
        <v>0.40351851852028631</v>
      </c>
      <c r="F1127" s="30">
        <f t="shared" si="71"/>
        <v>4.3981481481481484E-3</v>
      </c>
      <c r="G1127" s="31">
        <f>IF(OR(FLOOR(HOUR(E1127)*60+MINUTE(E1127),INFOS!$B$2)/60&lt;INFOS!$B$5,AND(INFOS!$C$5&gt;0,FLOOR(HOUR(E1127)*60+MINUTE(E1127),INFOS!$B$2)/60&gt;=INFOS!$C$5)),"",TIME(,FLOOR(HOUR(E1127)*60+MINUTE(E1127),INFOS!$B$2),))</f>
        <v>0.33333333333333331</v>
      </c>
      <c r="H1127" s="31" t="str">
        <f>IF(ISNA(MATCH(INT(A1127),Calcul!$I$3:$I$15,0)),INDEX(INFOS!$B$7:$B$14,WEEKDAY(A1127,2)),INFOS!$B$14)</f>
        <v>Jours Ouvrés</v>
      </c>
      <c r="I1127" s="28" t="str">
        <f>IF(ROW(A1126)&lt;=COUNTA(Sens1!A:A)-6,INFOS!$H$2&amp;" vers "&amp;INFOS!$I$2,INFOS!$H$3&amp;" vers "&amp;INFOS!$I$3)</f>
        <v>Rue G. Eiffel vers A10</v>
      </c>
    </row>
    <row r="1128" spans="1:9" x14ac:dyDescent="0.25">
      <c r="A1128" s="5">
        <v>41850.407129629632</v>
      </c>
      <c r="B1128" s="28">
        <v>358</v>
      </c>
      <c r="C1128" s="28" t="str">
        <f t="shared" si="68"/>
        <v>Mercredi</v>
      </c>
      <c r="D1128" s="28" t="str">
        <f t="shared" si="69"/>
        <v>30/07</v>
      </c>
      <c r="E1128" s="29">
        <f t="shared" si="70"/>
        <v>0.40712962963152677</v>
      </c>
      <c r="F1128" s="30">
        <f t="shared" si="71"/>
        <v>4.1435185185185186E-3</v>
      </c>
      <c r="G1128" s="31">
        <f>IF(OR(FLOOR(HOUR(E1128)*60+MINUTE(E1128),INFOS!$B$2)/60&lt;INFOS!$B$5,AND(INFOS!$C$5&gt;0,FLOOR(HOUR(E1128)*60+MINUTE(E1128),INFOS!$B$2)/60&gt;=INFOS!$C$5)),"",TIME(,FLOOR(HOUR(E1128)*60+MINUTE(E1128),INFOS!$B$2),))</f>
        <v>0.33333333333333331</v>
      </c>
      <c r="H1128" s="31" t="str">
        <f>IF(ISNA(MATCH(INT(A1128),Calcul!$I$3:$I$15,0)),INDEX(INFOS!$B$7:$B$14,WEEKDAY(A1128,2)),INFOS!$B$14)</f>
        <v>Jours Ouvrés</v>
      </c>
      <c r="I1128" s="28" t="str">
        <f>IF(ROW(A1127)&lt;=COUNTA(Sens1!A:A)-6,INFOS!$H$2&amp;" vers "&amp;INFOS!$I$2,INFOS!$H$3&amp;" vers "&amp;INFOS!$I$3)</f>
        <v>Rue G. Eiffel vers A10</v>
      </c>
    </row>
    <row r="1129" spans="1:9" x14ac:dyDescent="0.25">
      <c r="A1129" s="5">
        <v>41850.410671296297</v>
      </c>
      <c r="B1129" s="28">
        <v>428</v>
      </c>
      <c r="C1129" s="28" t="str">
        <f t="shared" si="68"/>
        <v>Mercredi</v>
      </c>
      <c r="D1129" s="28" t="str">
        <f t="shared" si="69"/>
        <v>30/07</v>
      </c>
      <c r="E1129" s="29">
        <f t="shared" si="70"/>
        <v>0.41067129629664123</v>
      </c>
      <c r="F1129" s="30">
        <f t="shared" si="71"/>
        <v>4.9537037037037041E-3</v>
      </c>
      <c r="G1129" s="31">
        <f>IF(OR(FLOOR(HOUR(E1129)*60+MINUTE(E1129),INFOS!$B$2)/60&lt;INFOS!$B$5,AND(INFOS!$C$5&gt;0,FLOOR(HOUR(E1129)*60+MINUTE(E1129),INFOS!$B$2)/60&gt;=INFOS!$C$5)),"",TIME(,FLOOR(HOUR(E1129)*60+MINUTE(E1129),INFOS!$B$2),))</f>
        <v>0.33333333333333331</v>
      </c>
      <c r="H1129" s="31" t="str">
        <f>IF(ISNA(MATCH(INT(A1129),Calcul!$I$3:$I$15,0)),INDEX(INFOS!$B$7:$B$14,WEEKDAY(A1129,2)),INFOS!$B$14)</f>
        <v>Jours Ouvrés</v>
      </c>
      <c r="I1129" s="28" t="str">
        <f>IF(ROW(A1128)&lt;=COUNTA(Sens1!A:A)-6,INFOS!$H$2&amp;" vers "&amp;INFOS!$I$2,INFOS!$H$3&amp;" vers "&amp;INFOS!$I$3)</f>
        <v>Rue G. Eiffel vers A10</v>
      </c>
    </row>
    <row r="1130" spans="1:9" x14ac:dyDescent="0.25">
      <c r="A1130" s="5">
        <v>41850.414189814815</v>
      </c>
      <c r="B1130" s="28">
        <v>455</v>
      </c>
      <c r="C1130" s="28" t="str">
        <f t="shared" si="68"/>
        <v>Mercredi</v>
      </c>
      <c r="D1130" s="28" t="str">
        <f t="shared" si="69"/>
        <v>30/07</v>
      </c>
      <c r="E1130" s="29">
        <f t="shared" si="70"/>
        <v>0.41418981481547235</v>
      </c>
      <c r="F1130" s="30">
        <f t="shared" si="71"/>
        <v>5.2662037037037035E-3</v>
      </c>
      <c r="G1130" s="31">
        <f>IF(OR(FLOOR(HOUR(E1130)*60+MINUTE(E1130),INFOS!$B$2)/60&lt;INFOS!$B$5,AND(INFOS!$C$5&gt;0,FLOOR(HOUR(E1130)*60+MINUTE(E1130),INFOS!$B$2)/60&gt;=INFOS!$C$5)),"",TIME(,FLOOR(HOUR(E1130)*60+MINUTE(E1130),INFOS!$B$2),))</f>
        <v>0.33333333333333331</v>
      </c>
      <c r="H1130" s="31" t="str">
        <f>IF(ISNA(MATCH(INT(A1130),Calcul!$I$3:$I$15,0)),INDEX(INFOS!$B$7:$B$14,WEEKDAY(A1130,2)),INFOS!$B$14)</f>
        <v>Jours Ouvrés</v>
      </c>
      <c r="I1130" s="28" t="str">
        <f>IF(ROW(A1129)&lt;=COUNTA(Sens1!A:A)-6,INFOS!$H$2&amp;" vers "&amp;INFOS!$I$2,INFOS!$H$3&amp;" vers "&amp;INFOS!$I$3)</f>
        <v>Rue G. Eiffel vers A10</v>
      </c>
    </row>
    <row r="1131" spans="1:9" x14ac:dyDescent="0.25">
      <c r="A1131" s="5">
        <v>41850.417847222219</v>
      </c>
      <c r="B1131" s="28">
        <v>438</v>
      </c>
      <c r="C1131" s="28" t="str">
        <f t="shared" si="68"/>
        <v>Mercredi</v>
      </c>
      <c r="D1131" s="28" t="str">
        <f t="shared" si="69"/>
        <v>30/07</v>
      </c>
      <c r="E1131" s="29">
        <f t="shared" si="70"/>
        <v>0.4178472222192795</v>
      </c>
      <c r="F1131" s="30">
        <f t="shared" si="71"/>
        <v>5.0694444444444441E-3</v>
      </c>
      <c r="G1131" s="31">
        <f>IF(OR(FLOOR(HOUR(E1131)*60+MINUTE(E1131),INFOS!$B$2)/60&lt;INFOS!$B$5,AND(INFOS!$C$5&gt;0,FLOOR(HOUR(E1131)*60+MINUTE(E1131),INFOS!$B$2)/60&gt;=INFOS!$C$5)),"",TIME(,FLOOR(HOUR(E1131)*60+MINUTE(E1131),INFOS!$B$2),))</f>
        <v>0.41666666666666669</v>
      </c>
      <c r="H1131" s="31" t="str">
        <f>IF(ISNA(MATCH(INT(A1131),Calcul!$I$3:$I$15,0)),INDEX(INFOS!$B$7:$B$14,WEEKDAY(A1131,2)),INFOS!$B$14)</f>
        <v>Jours Ouvrés</v>
      </c>
      <c r="I1131" s="28" t="str">
        <f>IF(ROW(A1130)&lt;=COUNTA(Sens1!A:A)-6,INFOS!$H$2&amp;" vers "&amp;INFOS!$I$2,INFOS!$H$3&amp;" vers "&amp;INFOS!$I$3)</f>
        <v>Rue G. Eiffel vers A10</v>
      </c>
    </row>
    <row r="1132" spans="1:9" x14ac:dyDescent="0.25">
      <c r="A1132" s="5">
        <v>41850.421412037038</v>
      </c>
      <c r="B1132" s="28">
        <v>371</v>
      </c>
      <c r="C1132" s="28" t="str">
        <f t="shared" si="68"/>
        <v>Mercredi</v>
      </c>
      <c r="D1132" s="28" t="str">
        <f t="shared" si="69"/>
        <v>30/07</v>
      </c>
      <c r="E1132" s="29">
        <f t="shared" si="70"/>
        <v>0.42141203703795327</v>
      </c>
      <c r="F1132" s="30">
        <f t="shared" si="71"/>
        <v>4.2939814814814811E-3</v>
      </c>
      <c r="G1132" s="31">
        <f>IF(OR(FLOOR(HOUR(E1132)*60+MINUTE(E1132),INFOS!$B$2)/60&lt;INFOS!$B$5,AND(INFOS!$C$5&gt;0,FLOOR(HOUR(E1132)*60+MINUTE(E1132),INFOS!$B$2)/60&gt;=INFOS!$C$5)),"",TIME(,FLOOR(HOUR(E1132)*60+MINUTE(E1132),INFOS!$B$2),))</f>
        <v>0.41666666666666669</v>
      </c>
      <c r="H1132" s="31" t="str">
        <f>IF(ISNA(MATCH(INT(A1132),Calcul!$I$3:$I$15,0)),INDEX(INFOS!$B$7:$B$14,WEEKDAY(A1132,2)),INFOS!$B$14)</f>
        <v>Jours Ouvrés</v>
      </c>
      <c r="I1132" s="28" t="str">
        <f>IF(ROW(A1131)&lt;=COUNTA(Sens1!A:A)-6,INFOS!$H$2&amp;" vers "&amp;INFOS!$I$2,INFOS!$H$3&amp;" vers "&amp;INFOS!$I$3)</f>
        <v>Rue G. Eiffel vers A10</v>
      </c>
    </row>
    <row r="1133" spans="1:9" x14ac:dyDescent="0.25">
      <c r="A1133" s="5">
        <v>41850.424988425926</v>
      </c>
      <c r="B1133" s="28">
        <v>360</v>
      </c>
      <c r="C1133" s="28" t="str">
        <f t="shared" si="68"/>
        <v>Mercredi</v>
      </c>
      <c r="D1133" s="28" t="str">
        <f t="shared" si="69"/>
        <v>30/07</v>
      </c>
      <c r="E1133" s="29">
        <f t="shared" si="70"/>
        <v>0.42498842592613073</v>
      </c>
      <c r="F1133" s="30">
        <f t="shared" si="71"/>
        <v>4.1666666666666666E-3</v>
      </c>
      <c r="G1133" s="31">
        <f>IF(OR(FLOOR(HOUR(E1133)*60+MINUTE(E1133),INFOS!$B$2)/60&lt;INFOS!$B$5,AND(INFOS!$C$5&gt;0,FLOOR(HOUR(E1133)*60+MINUTE(E1133),INFOS!$B$2)/60&gt;=INFOS!$C$5)),"",TIME(,FLOOR(HOUR(E1133)*60+MINUTE(E1133),INFOS!$B$2),))</f>
        <v>0.41666666666666669</v>
      </c>
      <c r="H1133" s="31" t="str">
        <f>IF(ISNA(MATCH(INT(A1133),Calcul!$I$3:$I$15,0)),INDEX(INFOS!$B$7:$B$14,WEEKDAY(A1133,2)),INFOS!$B$14)</f>
        <v>Jours Ouvrés</v>
      </c>
      <c r="I1133" s="28" t="str">
        <f>IF(ROW(A1132)&lt;=COUNTA(Sens1!A:A)-6,INFOS!$H$2&amp;" vers "&amp;INFOS!$I$2,INFOS!$H$3&amp;" vers "&amp;INFOS!$I$3)</f>
        <v>Rue G. Eiffel vers A10</v>
      </c>
    </row>
    <row r="1134" spans="1:9" x14ac:dyDescent="0.25">
      <c r="A1134" s="5">
        <v>41850.428726851853</v>
      </c>
      <c r="B1134" s="28">
        <v>398</v>
      </c>
      <c r="C1134" s="28" t="str">
        <f t="shared" si="68"/>
        <v>Mercredi</v>
      </c>
      <c r="D1134" s="28" t="str">
        <f t="shared" si="69"/>
        <v>30/07</v>
      </c>
      <c r="E1134" s="29">
        <f t="shared" si="70"/>
        <v>0.42872685185284354</v>
      </c>
      <c r="F1134" s="30">
        <f t="shared" si="71"/>
        <v>4.6064814814814814E-3</v>
      </c>
      <c r="G1134" s="31">
        <f>IF(OR(FLOOR(HOUR(E1134)*60+MINUTE(E1134),INFOS!$B$2)/60&lt;INFOS!$B$5,AND(INFOS!$C$5&gt;0,FLOOR(HOUR(E1134)*60+MINUTE(E1134),INFOS!$B$2)/60&gt;=INFOS!$C$5)),"",TIME(,FLOOR(HOUR(E1134)*60+MINUTE(E1134),INFOS!$B$2),))</f>
        <v>0.41666666666666669</v>
      </c>
      <c r="H1134" s="31" t="str">
        <f>IF(ISNA(MATCH(INT(A1134),Calcul!$I$3:$I$15,0)),INDEX(INFOS!$B$7:$B$14,WEEKDAY(A1134,2)),INFOS!$B$14)</f>
        <v>Jours Ouvrés</v>
      </c>
      <c r="I1134" s="28" t="str">
        <f>IF(ROW(A1133)&lt;=COUNTA(Sens1!A:A)-6,INFOS!$H$2&amp;" vers "&amp;INFOS!$I$2,INFOS!$H$3&amp;" vers "&amp;INFOS!$I$3)</f>
        <v>Rue G. Eiffel vers A10</v>
      </c>
    </row>
    <row r="1135" spans="1:9" x14ac:dyDescent="0.25">
      <c r="A1135" s="5">
        <v>41850.432372685187</v>
      </c>
      <c r="B1135" s="28">
        <v>385</v>
      </c>
      <c r="C1135" s="28" t="str">
        <f t="shared" si="68"/>
        <v>Mercredi</v>
      </c>
      <c r="D1135" s="28" t="str">
        <f t="shared" si="69"/>
        <v>30/07</v>
      </c>
      <c r="E1135" s="29">
        <f t="shared" si="70"/>
        <v>0.432372685187147</v>
      </c>
      <c r="F1135" s="30">
        <f t="shared" si="71"/>
        <v>4.4560185185185189E-3</v>
      </c>
      <c r="G1135" s="31">
        <f>IF(OR(FLOOR(HOUR(E1135)*60+MINUTE(E1135),INFOS!$B$2)/60&lt;INFOS!$B$5,AND(INFOS!$C$5&gt;0,FLOOR(HOUR(E1135)*60+MINUTE(E1135),INFOS!$B$2)/60&gt;=INFOS!$C$5)),"",TIME(,FLOOR(HOUR(E1135)*60+MINUTE(E1135),INFOS!$B$2),))</f>
        <v>0.41666666666666669</v>
      </c>
      <c r="H1135" s="31" t="str">
        <f>IF(ISNA(MATCH(INT(A1135),Calcul!$I$3:$I$15,0)),INDEX(INFOS!$B$7:$B$14,WEEKDAY(A1135,2)),INFOS!$B$14)</f>
        <v>Jours Ouvrés</v>
      </c>
      <c r="I1135" s="28" t="str">
        <f>IF(ROW(A1134)&lt;=COUNTA(Sens1!A:A)-6,INFOS!$H$2&amp;" vers "&amp;INFOS!$I$2,INFOS!$H$3&amp;" vers "&amp;INFOS!$I$3)</f>
        <v>Rue G. Eiffel vers A10</v>
      </c>
    </row>
    <row r="1136" spans="1:9" x14ac:dyDescent="0.25">
      <c r="A1136" s="5">
        <v>41850.436122685183</v>
      </c>
      <c r="B1136" s="28">
        <v>383</v>
      </c>
      <c r="C1136" s="28" t="str">
        <f t="shared" si="68"/>
        <v>Mercredi</v>
      </c>
      <c r="D1136" s="28" t="str">
        <f t="shared" si="69"/>
        <v>30/07</v>
      </c>
      <c r="E1136" s="29">
        <f t="shared" si="70"/>
        <v>0.4361226851833635</v>
      </c>
      <c r="F1136" s="30">
        <f t="shared" si="71"/>
        <v>4.4328703703703709E-3</v>
      </c>
      <c r="G1136" s="31">
        <f>IF(OR(FLOOR(HOUR(E1136)*60+MINUTE(E1136),INFOS!$B$2)/60&lt;INFOS!$B$5,AND(INFOS!$C$5&gt;0,FLOOR(HOUR(E1136)*60+MINUTE(E1136),INFOS!$B$2)/60&gt;=INFOS!$C$5)),"",TIME(,FLOOR(HOUR(E1136)*60+MINUTE(E1136),INFOS!$B$2),))</f>
        <v>0.41666666666666669</v>
      </c>
      <c r="H1136" s="31" t="str">
        <f>IF(ISNA(MATCH(INT(A1136),Calcul!$I$3:$I$15,0)),INDEX(INFOS!$B$7:$B$14,WEEKDAY(A1136,2)),INFOS!$B$14)</f>
        <v>Jours Ouvrés</v>
      </c>
      <c r="I1136" s="28" t="str">
        <f>IF(ROW(A1135)&lt;=COUNTA(Sens1!A:A)-6,INFOS!$H$2&amp;" vers "&amp;INFOS!$I$2,INFOS!$H$3&amp;" vers "&amp;INFOS!$I$3)</f>
        <v>Rue G. Eiffel vers A10</v>
      </c>
    </row>
    <row r="1137" spans="1:9" x14ac:dyDescent="0.25">
      <c r="A1137" s="5">
        <v>41850.439722222225</v>
      </c>
      <c r="B1137" s="28">
        <v>396</v>
      </c>
      <c r="C1137" s="28" t="str">
        <f t="shared" si="68"/>
        <v>Mercredi</v>
      </c>
      <c r="D1137" s="28" t="str">
        <f t="shared" si="69"/>
        <v>30/07</v>
      </c>
      <c r="E1137" s="29">
        <f t="shared" si="70"/>
        <v>0.43972222222510027</v>
      </c>
      <c r="F1137" s="30">
        <f t="shared" si="71"/>
        <v>4.5833333333333334E-3</v>
      </c>
      <c r="G1137" s="31">
        <f>IF(OR(FLOOR(HOUR(E1137)*60+MINUTE(E1137),INFOS!$B$2)/60&lt;INFOS!$B$5,AND(INFOS!$C$5&gt;0,FLOOR(HOUR(E1137)*60+MINUTE(E1137),INFOS!$B$2)/60&gt;=INFOS!$C$5)),"",TIME(,FLOOR(HOUR(E1137)*60+MINUTE(E1137),INFOS!$B$2),))</f>
        <v>0.41666666666666669</v>
      </c>
      <c r="H1137" s="31" t="str">
        <f>IF(ISNA(MATCH(INT(A1137),Calcul!$I$3:$I$15,0)),INDEX(INFOS!$B$7:$B$14,WEEKDAY(A1137,2)),INFOS!$B$14)</f>
        <v>Jours Ouvrés</v>
      </c>
      <c r="I1137" s="28" t="str">
        <f>IF(ROW(A1136)&lt;=COUNTA(Sens1!A:A)-6,INFOS!$H$2&amp;" vers "&amp;INFOS!$I$2,INFOS!$H$3&amp;" vers "&amp;INFOS!$I$3)</f>
        <v>Rue G. Eiffel vers A10</v>
      </c>
    </row>
    <row r="1138" spans="1:9" x14ac:dyDescent="0.25">
      <c r="A1138" s="5">
        <v>41850.44321759259</v>
      </c>
      <c r="B1138" s="28">
        <v>379</v>
      </c>
      <c r="C1138" s="28" t="str">
        <f t="shared" si="68"/>
        <v>Mercredi</v>
      </c>
      <c r="D1138" s="28" t="str">
        <f t="shared" si="69"/>
        <v>30/07</v>
      </c>
      <c r="E1138" s="29">
        <f t="shared" si="70"/>
        <v>0.44321759259037208</v>
      </c>
      <c r="F1138" s="30">
        <f t="shared" si="71"/>
        <v>4.386574074074074E-3</v>
      </c>
      <c r="G1138" s="31">
        <f>IF(OR(FLOOR(HOUR(E1138)*60+MINUTE(E1138),INFOS!$B$2)/60&lt;INFOS!$B$5,AND(INFOS!$C$5&gt;0,FLOOR(HOUR(E1138)*60+MINUTE(E1138),INFOS!$B$2)/60&gt;=INFOS!$C$5)),"",TIME(,FLOOR(HOUR(E1138)*60+MINUTE(E1138),INFOS!$B$2),))</f>
        <v>0.41666666666666669</v>
      </c>
      <c r="H1138" s="31" t="str">
        <f>IF(ISNA(MATCH(INT(A1138),Calcul!$I$3:$I$15,0)),INDEX(INFOS!$B$7:$B$14,WEEKDAY(A1138,2)),INFOS!$B$14)</f>
        <v>Jours Ouvrés</v>
      </c>
      <c r="I1138" s="28" t="str">
        <f>IF(ROW(A1137)&lt;=COUNTA(Sens1!A:A)-6,INFOS!$H$2&amp;" vers "&amp;INFOS!$I$2,INFOS!$H$3&amp;" vers "&amp;INFOS!$I$3)</f>
        <v>Rue G. Eiffel vers A10</v>
      </c>
    </row>
    <row r="1139" spans="1:9" x14ac:dyDescent="0.25">
      <c r="A1139" s="5">
        <v>41850.446828703702</v>
      </c>
      <c r="B1139" s="28">
        <v>381</v>
      </c>
      <c r="C1139" s="28" t="str">
        <f t="shared" si="68"/>
        <v>Mercredi</v>
      </c>
      <c r="D1139" s="28" t="str">
        <f t="shared" si="69"/>
        <v>30/07</v>
      </c>
      <c r="E1139" s="29">
        <f t="shared" si="70"/>
        <v>0.44682870370161254</v>
      </c>
      <c r="F1139" s="30">
        <f t="shared" si="71"/>
        <v>4.409722222222222E-3</v>
      </c>
      <c r="G1139" s="31">
        <f>IF(OR(FLOOR(HOUR(E1139)*60+MINUTE(E1139),INFOS!$B$2)/60&lt;INFOS!$B$5,AND(INFOS!$C$5&gt;0,FLOOR(HOUR(E1139)*60+MINUTE(E1139),INFOS!$B$2)/60&gt;=INFOS!$C$5)),"",TIME(,FLOOR(HOUR(E1139)*60+MINUTE(E1139),INFOS!$B$2),))</f>
        <v>0.41666666666666669</v>
      </c>
      <c r="H1139" s="31" t="str">
        <f>IF(ISNA(MATCH(INT(A1139),Calcul!$I$3:$I$15,0)),INDEX(INFOS!$B$7:$B$14,WEEKDAY(A1139,2)),INFOS!$B$14)</f>
        <v>Jours Ouvrés</v>
      </c>
      <c r="I1139" s="28" t="str">
        <f>IF(ROW(A1138)&lt;=COUNTA(Sens1!A:A)-6,INFOS!$H$2&amp;" vers "&amp;INFOS!$I$2,INFOS!$H$3&amp;" vers "&amp;INFOS!$I$3)</f>
        <v>Rue G. Eiffel vers A10</v>
      </c>
    </row>
    <row r="1140" spans="1:9" x14ac:dyDescent="0.25">
      <c r="A1140" s="5">
        <v>41850.450416666667</v>
      </c>
      <c r="B1140" s="28">
        <v>381</v>
      </c>
      <c r="C1140" s="28" t="str">
        <f t="shared" si="68"/>
        <v>Mercredi</v>
      </c>
      <c r="D1140" s="28" t="str">
        <f t="shared" si="69"/>
        <v>30/07</v>
      </c>
      <c r="E1140" s="29">
        <f t="shared" si="70"/>
        <v>0.45041666666656965</v>
      </c>
      <c r="F1140" s="30">
        <f t="shared" si="71"/>
        <v>4.409722222222222E-3</v>
      </c>
      <c r="G1140" s="31">
        <f>IF(OR(FLOOR(HOUR(E1140)*60+MINUTE(E1140),INFOS!$B$2)/60&lt;INFOS!$B$5,AND(INFOS!$C$5&gt;0,FLOOR(HOUR(E1140)*60+MINUTE(E1140),INFOS!$B$2)/60&gt;=INFOS!$C$5)),"",TIME(,FLOOR(HOUR(E1140)*60+MINUTE(E1140),INFOS!$B$2),))</f>
        <v>0.41666666666666669</v>
      </c>
      <c r="H1140" s="31" t="str">
        <f>IF(ISNA(MATCH(INT(A1140),Calcul!$I$3:$I$15,0)),INDEX(INFOS!$B$7:$B$14,WEEKDAY(A1140,2)),INFOS!$B$14)</f>
        <v>Jours Ouvrés</v>
      </c>
      <c r="I1140" s="28" t="str">
        <f>IF(ROW(A1139)&lt;=COUNTA(Sens1!A:A)-6,INFOS!$H$2&amp;" vers "&amp;INFOS!$I$2,INFOS!$H$3&amp;" vers "&amp;INFOS!$I$3)</f>
        <v>Rue G. Eiffel vers A10</v>
      </c>
    </row>
    <row r="1141" spans="1:9" x14ac:dyDescent="0.25">
      <c r="A1141" s="5">
        <v>41850.453993055555</v>
      </c>
      <c r="B1141" s="28">
        <v>400</v>
      </c>
      <c r="C1141" s="28" t="str">
        <f t="shared" si="68"/>
        <v>Mercredi</v>
      </c>
      <c r="D1141" s="28" t="str">
        <f t="shared" si="69"/>
        <v>30/07</v>
      </c>
      <c r="E1141" s="29">
        <f t="shared" si="70"/>
        <v>0.45399305555474712</v>
      </c>
      <c r="F1141" s="30">
        <f t="shared" si="71"/>
        <v>4.6296296296296302E-3</v>
      </c>
      <c r="G1141" s="31">
        <f>IF(OR(FLOOR(HOUR(E1141)*60+MINUTE(E1141),INFOS!$B$2)/60&lt;INFOS!$B$5,AND(INFOS!$C$5&gt;0,FLOOR(HOUR(E1141)*60+MINUTE(E1141),INFOS!$B$2)/60&gt;=INFOS!$C$5)),"",TIME(,FLOOR(HOUR(E1141)*60+MINUTE(E1141),INFOS!$B$2),))</f>
        <v>0.41666666666666669</v>
      </c>
      <c r="H1141" s="31" t="str">
        <f>IF(ISNA(MATCH(INT(A1141),Calcul!$I$3:$I$15,0)),INDEX(INFOS!$B$7:$B$14,WEEKDAY(A1141,2)),INFOS!$B$14)</f>
        <v>Jours Ouvrés</v>
      </c>
      <c r="I1141" s="28" t="str">
        <f>IF(ROW(A1140)&lt;=COUNTA(Sens1!A:A)-6,INFOS!$H$2&amp;" vers "&amp;INFOS!$I$2,INFOS!$H$3&amp;" vers "&amp;INFOS!$I$3)</f>
        <v>Rue G. Eiffel vers A10</v>
      </c>
    </row>
    <row r="1142" spans="1:9" x14ac:dyDescent="0.25">
      <c r="A1142" s="5">
        <v>41850.457488425927</v>
      </c>
      <c r="B1142" s="28">
        <v>413</v>
      </c>
      <c r="C1142" s="28" t="str">
        <f t="shared" si="68"/>
        <v>Mercredi</v>
      </c>
      <c r="D1142" s="28" t="str">
        <f t="shared" si="69"/>
        <v>30/07</v>
      </c>
      <c r="E1142" s="29">
        <f t="shared" si="70"/>
        <v>0.45748842592729488</v>
      </c>
      <c r="F1142" s="30">
        <f t="shared" si="71"/>
        <v>4.7800925925925927E-3</v>
      </c>
      <c r="G1142" s="31">
        <f>IF(OR(FLOOR(HOUR(E1142)*60+MINUTE(E1142),INFOS!$B$2)/60&lt;INFOS!$B$5,AND(INFOS!$C$5&gt;0,FLOOR(HOUR(E1142)*60+MINUTE(E1142),INFOS!$B$2)/60&gt;=INFOS!$C$5)),"",TIME(,FLOOR(HOUR(E1142)*60+MINUTE(E1142),INFOS!$B$2),))</f>
        <v>0.41666666666666669</v>
      </c>
      <c r="H1142" s="31" t="str">
        <f>IF(ISNA(MATCH(INT(A1142),Calcul!$I$3:$I$15,0)),INDEX(INFOS!$B$7:$B$14,WEEKDAY(A1142,2)),INFOS!$B$14)</f>
        <v>Jours Ouvrés</v>
      </c>
      <c r="I1142" s="28" t="str">
        <f>IF(ROW(A1141)&lt;=COUNTA(Sens1!A:A)-6,INFOS!$H$2&amp;" vers "&amp;INFOS!$I$2,INFOS!$H$3&amp;" vers "&amp;INFOS!$I$3)</f>
        <v>Rue G. Eiffel vers A10</v>
      </c>
    </row>
    <row r="1143" spans="1:9" x14ac:dyDescent="0.25">
      <c r="A1143" s="5">
        <v>41850.461134259262</v>
      </c>
      <c r="B1143" s="28">
        <v>394</v>
      </c>
      <c r="C1143" s="28" t="str">
        <f t="shared" si="68"/>
        <v>Mercredi</v>
      </c>
      <c r="D1143" s="28" t="str">
        <f t="shared" si="69"/>
        <v>30/07</v>
      </c>
      <c r="E1143" s="29">
        <f t="shared" si="70"/>
        <v>0.46113425926159834</v>
      </c>
      <c r="F1143" s="30">
        <f t="shared" si="71"/>
        <v>4.5601851851851853E-3</v>
      </c>
      <c r="G1143" s="31">
        <f>IF(OR(FLOOR(HOUR(E1143)*60+MINUTE(E1143),INFOS!$B$2)/60&lt;INFOS!$B$5,AND(INFOS!$C$5&gt;0,FLOOR(HOUR(E1143)*60+MINUTE(E1143),INFOS!$B$2)/60&gt;=INFOS!$C$5)),"",TIME(,FLOOR(HOUR(E1143)*60+MINUTE(E1143),INFOS!$B$2),))</f>
        <v>0.41666666666666669</v>
      </c>
      <c r="H1143" s="31" t="str">
        <f>IF(ISNA(MATCH(INT(A1143),Calcul!$I$3:$I$15,0)),INDEX(INFOS!$B$7:$B$14,WEEKDAY(A1143,2)),INFOS!$B$14)</f>
        <v>Jours Ouvrés</v>
      </c>
      <c r="I1143" s="28" t="str">
        <f>IF(ROW(A1142)&lt;=COUNTA(Sens1!A:A)-6,INFOS!$H$2&amp;" vers "&amp;INFOS!$I$2,INFOS!$H$3&amp;" vers "&amp;INFOS!$I$3)</f>
        <v>Rue G. Eiffel vers A10</v>
      </c>
    </row>
    <row r="1144" spans="1:9" x14ac:dyDescent="0.25">
      <c r="A1144" s="5">
        <v>41850.46471064815</v>
      </c>
      <c r="B1144" s="28">
        <v>396</v>
      </c>
      <c r="C1144" s="28" t="str">
        <f t="shared" si="68"/>
        <v>Mercredi</v>
      </c>
      <c r="D1144" s="28" t="str">
        <f t="shared" si="69"/>
        <v>30/07</v>
      </c>
      <c r="E1144" s="29">
        <f t="shared" si="70"/>
        <v>0.46471064814977581</v>
      </c>
      <c r="F1144" s="30">
        <f t="shared" si="71"/>
        <v>4.5833333333333334E-3</v>
      </c>
      <c r="G1144" s="31">
        <f>IF(OR(FLOOR(HOUR(E1144)*60+MINUTE(E1144),INFOS!$B$2)/60&lt;INFOS!$B$5,AND(INFOS!$C$5&gt;0,FLOOR(HOUR(E1144)*60+MINUTE(E1144),INFOS!$B$2)/60&gt;=INFOS!$C$5)),"",TIME(,FLOOR(HOUR(E1144)*60+MINUTE(E1144),INFOS!$B$2),))</f>
        <v>0.41666666666666669</v>
      </c>
      <c r="H1144" s="31" t="str">
        <f>IF(ISNA(MATCH(INT(A1144),Calcul!$I$3:$I$15,0)),INDEX(INFOS!$B$7:$B$14,WEEKDAY(A1144,2)),INFOS!$B$14)</f>
        <v>Jours Ouvrés</v>
      </c>
      <c r="I1144" s="28" t="str">
        <f>IF(ROW(A1143)&lt;=COUNTA(Sens1!A:A)-6,INFOS!$H$2&amp;" vers "&amp;INFOS!$I$2,INFOS!$H$3&amp;" vers "&amp;INFOS!$I$3)</f>
        <v>Rue G. Eiffel vers A10</v>
      </c>
    </row>
    <row r="1145" spans="1:9" x14ac:dyDescent="0.25">
      <c r="A1145" s="5">
        <v>41850.468310185184</v>
      </c>
      <c r="B1145" s="28">
        <v>382</v>
      </c>
      <c r="C1145" s="28" t="str">
        <f t="shared" si="68"/>
        <v>Mercredi</v>
      </c>
      <c r="D1145" s="28" t="str">
        <f t="shared" si="69"/>
        <v>30/07</v>
      </c>
      <c r="E1145" s="29">
        <f t="shared" si="70"/>
        <v>0.46831018518423662</v>
      </c>
      <c r="F1145" s="30">
        <f t="shared" si="71"/>
        <v>4.4212962962962956E-3</v>
      </c>
      <c r="G1145" s="31">
        <f>IF(OR(FLOOR(HOUR(E1145)*60+MINUTE(E1145),INFOS!$B$2)/60&lt;INFOS!$B$5,AND(INFOS!$C$5&gt;0,FLOOR(HOUR(E1145)*60+MINUTE(E1145),INFOS!$B$2)/60&gt;=INFOS!$C$5)),"",TIME(,FLOOR(HOUR(E1145)*60+MINUTE(E1145),INFOS!$B$2),))</f>
        <v>0.41666666666666669</v>
      </c>
      <c r="H1145" s="31" t="str">
        <f>IF(ISNA(MATCH(INT(A1145),Calcul!$I$3:$I$15,0)),INDEX(INFOS!$B$7:$B$14,WEEKDAY(A1145,2)),INFOS!$B$14)</f>
        <v>Jours Ouvrés</v>
      </c>
      <c r="I1145" s="28" t="str">
        <f>IF(ROW(A1144)&lt;=COUNTA(Sens1!A:A)-6,INFOS!$H$2&amp;" vers "&amp;INFOS!$I$2,INFOS!$H$3&amp;" vers "&amp;INFOS!$I$3)</f>
        <v>Rue G. Eiffel vers A10</v>
      </c>
    </row>
    <row r="1146" spans="1:9" x14ac:dyDescent="0.25">
      <c r="A1146" s="5">
        <v>41850.471863425926</v>
      </c>
      <c r="B1146" s="28">
        <v>387</v>
      </c>
      <c r="C1146" s="28" t="str">
        <f t="shared" si="68"/>
        <v>Mercredi</v>
      </c>
      <c r="D1146" s="28" t="str">
        <f t="shared" si="69"/>
        <v>30/07</v>
      </c>
      <c r="E1146" s="29">
        <f t="shared" si="70"/>
        <v>0.47186342592613073</v>
      </c>
      <c r="F1146" s="30">
        <f t="shared" si="71"/>
        <v>4.4791666666666669E-3</v>
      </c>
      <c r="G1146" s="31">
        <f>IF(OR(FLOOR(HOUR(E1146)*60+MINUTE(E1146),INFOS!$B$2)/60&lt;INFOS!$B$5,AND(INFOS!$C$5&gt;0,FLOOR(HOUR(E1146)*60+MINUTE(E1146),INFOS!$B$2)/60&gt;=INFOS!$C$5)),"",TIME(,FLOOR(HOUR(E1146)*60+MINUTE(E1146),INFOS!$B$2),))</f>
        <v>0.41666666666666669</v>
      </c>
      <c r="H1146" s="31" t="str">
        <f>IF(ISNA(MATCH(INT(A1146),Calcul!$I$3:$I$15,0)),INDEX(INFOS!$B$7:$B$14,WEEKDAY(A1146,2)),INFOS!$B$14)</f>
        <v>Jours Ouvrés</v>
      </c>
      <c r="I1146" s="28" t="str">
        <f>IF(ROW(A1145)&lt;=COUNTA(Sens1!A:A)-6,INFOS!$H$2&amp;" vers "&amp;INFOS!$I$2,INFOS!$H$3&amp;" vers "&amp;INFOS!$I$3)</f>
        <v>Rue G. Eiffel vers A10</v>
      </c>
    </row>
    <row r="1147" spans="1:9" x14ac:dyDescent="0.25">
      <c r="A1147" s="5">
        <v>41850.475439814814</v>
      </c>
      <c r="B1147" s="28">
        <v>381</v>
      </c>
      <c r="C1147" s="28" t="str">
        <f t="shared" si="68"/>
        <v>Mercredi</v>
      </c>
      <c r="D1147" s="28" t="str">
        <f t="shared" si="69"/>
        <v>30/07</v>
      </c>
      <c r="E1147" s="29">
        <f t="shared" si="70"/>
        <v>0.47543981481430819</v>
      </c>
      <c r="F1147" s="30">
        <f t="shared" si="71"/>
        <v>4.409722222222222E-3</v>
      </c>
      <c r="G1147" s="31">
        <f>IF(OR(FLOOR(HOUR(E1147)*60+MINUTE(E1147),INFOS!$B$2)/60&lt;INFOS!$B$5,AND(INFOS!$C$5&gt;0,FLOOR(HOUR(E1147)*60+MINUTE(E1147),INFOS!$B$2)/60&gt;=INFOS!$C$5)),"",TIME(,FLOOR(HOUR(E1147)*60+MINUTE(E1147),INFOS!$B$2),))</f>
        <v>0.41666666666666669</v>
      </c>
      <c r="H1147" s="31" t="str">
        <f>IF(ISNA(MATCH(INT(A1147),Calcul!$I$3:$I$15,0)),INDEX(INFOS!$B$7:$B$14,WEEKDAY(A1147,2)),INFOS!$B$14)</f>
        <v>Jours Ouvrés</v>
      </c>
      <c r="I1147" s="28" t="str">
        <f>IF(ROW(A1146)&lt;=COUNTA(Sens1!A:A)-6,INFOS!$H$2&amp;" vers "&amp;INFOS!$I$2,INFOS!$H$3&amp;" vers "&amp;INFOS!$I$3)</f>
        <v>Rue G. Eiffel vers A10</v>
      </c>
    </row>
    <row r="1148" spans="1:9" x14ac:dyDescent="0.25">
      <c r="A1148" s="5">
        <v>41850.479259259257</v>
      </c>
      <c r="B1148" s="28">
        <v>373</v>
      </c>
      <c r="C1148" s="28" t="str">
        <f t="shared" si="68"/>
        <v>Mercredi</v>
      </c>
      <c r="D1148" s="28" t="str">
        <f t="shared" si="69"/>
        <v>30/07</v>
      </c>
      <c r="E1148" s="29">
        <f t="shared" si="70"/>
        <v>0.47925925925665069</v>
      </c>
      <c r="F1148" s="30">
        <f t="shared" si="71"/>
        <v>4.31712962962963E-3</v>
      </c>
      <c r="G1148" s="31">
        <f>IF(OR(FLOOR(HOUR(E1148)*60+MINUTE(E1148),INFOS!$B$2)/60&lt;INFOS!$B$5,AND(INFOS!$C$5&gt;0,FLOOR(HOUR(E1148)*60+MINUTE(E1148),INFOS!$B$2)/60&gt;=INFOS!$C$5)),"",TIME(,FLOOR(HOUR(E1148)*60+MINUTE(E1148),INFOS!$B$2),))</f>
        <v>0.41666666666666669</v>
      </c>
      <c r="H1148" s="31" t="str">
        <f>IF(ISNA(MATCH(INT(A1148),Calcul!$I$3:$I$15,0)),INDEX(INFOS!$B$7:$B$14,WEEKDAY(A1148,2)),INFOS!$B$14)</f>
        <v>Jours Ouvrés</v>
      </c>
      <c r="I1148" s="28" t="str">
        <f>IF(ROW(A1147)&lt;=COUNTA(Sens1!A:A)-6,INFOS!$H$2&amp;" vers "&amp;INFOS!$I$2,INFOS!$H$3&amp;" vers "&amp;INFOS!$I$3)</f>
        <v>Rue G. Eiffel vers A10</v>
      </c>
    </row>
    <row r="1149" spans="1:9" x14ac:dyDescent="0.25">
      <c r="A1149" s="5">
        <v>41850.482743055552</v>
      </c>
      <c r="B1149" s="28">
        <v>379</v>
      </c>
      <c r="C1149" s="28" t="str">
        <f t="shared" si="68"/>
        <v>Mercredi</v>
      </c>
      <c r="D1149" s="28" t="str">
        <f t="shared" si="69"/>
        <v>30/07</v>
      </c>
      <c r="E1149" s="29">
        <f t="shared" si="70"/>
        <v>0.48274305555241881</v>
      </c>
      <c r="F1149" s="30">
        <f t="shared" si="71"/>
        <v>4.386574074074074E-3</v>
      </c>
      <c r="G1149" s="31">
        <f>IF(OR(FLOOR(HOUR(E1149)*60+MINUTE(E1149),INFOS!$B$2)/60&lt;INFOS!$B$5,AND(INFOS!$C$5&gt;0,FLOOR(HOUR(E1149)*60+MINUTE(E1149),INFOS!$B$2)/60&gt;=INFOS!$C$5)),"",TIME(,FLOOR(HOUR(E1149)*60+MINUTE(E1149),INFOS!$B$2),))</f>
        <v>0.41666666666666669</v>
      </c>
      <c r="H1149" s="31" t="str">
        <f>IF(ISNA(MATCH(INT(A1149),Calcul!$I$3:$I$15,0)),INDEX(INFOS!$B$7:$B$14,WEEKDAY(A1149,2)),INFOS!$B$14)</f>
        <v>Jours Ouvrés</v>
      </c>
      <c r="I1149" s="28" t="str">
        <f>IF(ROW(A1148)&lt;=COUNTA(Sens1!A:A)-6,INFOS!$H$2&amp;" vers "&amp;INFOS!$I$2,INFOS!$H$3&amp;" vers "&amp;INFOS!$I$3)</f>
        <v>Rue G. Eiffel vers A10</v>
      </c>
    </row>
    <row r="1150" spans="1:9" x14ac:dyDescent="0.25">
      <c r="A1150" s="5">
        <v>41850.486250000002</v>
      </c>
      <c r="B1150" s="28">
        <v>344</v>
      </c>
      <c r="C1150" s="28" t="str">
        <f t="shared" si="68"/>
        <v>Mercredi</v>
      </c>
      <c r="D1150" s="28" t="str">
        <f t="shared" si="69"/>
        <v>30/07</v>
      </c>
      <c r="E1150" s="29">
        <f t="shared" si="70"/>
        <v>0.48625000000174623</v>
      </c>
      <c r="F1150" s="30">
        <f t="shared" si="71"/>
        <v>3.9814814814814817E-3</v>
      </c>
      <c r="G1150" s="31">
        <f>IF(OR(FLOOR(HOUR(E1150)*60+MINUTE(E1150),INFOS!$B$2)/60&lt;INFOS!$B$5,AND(INFOS!$C$5&gt;0,FLOOR(HOUR(E1150)*60+MINUTE(E1150),INFOS!$B$2)/60&gt;=INFOS!$C$5)),"",TIME(,FLOOR(HOUR(E1150)*60+MINUTE(E1150),INFOS!$B$2),))</f>
        <v>0.41666666666666669</v>
      </c>
      <c r="H1150" s="31" t="str">
        <f>IF(ISNA(MATCH(INT(A1150),Calcul!$I$3:$I$15,0)),INDEX(INFOS!$B$7:$B$14,WEEKDAY(A1150,2)),INFOS!$B$14)</f>
        <v>Jours Ouvrés</v>
      </c>
      <c r="I1150" s="28" t="str">
        <f>IF(ROW(A1149)&lt;=COUNTA(Sens1!A:A)-6,INFOS!$H$2&amp;" vers "&amp;INFOS!$I$2,INFOS!$H$3&amp;" vers "&amp;INFOS!$I$3)</f>
        <v>Rue G. Eiffel vers A10</v>
      </c>
    </row>
    <row r="1151" spans="1:9" x14ac:dyDescent="0.25">
      <c r="A1151" s="5">
        <v>41850.489814814813</v>
      </c>
      <c r="B1151" s="28">
        <v>404</v>
      </c>
      <c r="C1151" s="28" t="str">
        <f t="shared" si="68"/>
        <v>Mercredi</v>
      </c>
      <c r="D1151" s="28" t="str">
        <f t="shared" si="69"/>
        <v>30/07</v>
      </c>
      <c r="E1151" s="29">
        <f t="shared" si="70"/>
        <v>0.48981481481314404</v>
      </c>
      <c r="F1151" s="30">
        <f t="shared" si="71"/>
        <v>4.6759259259259263E-3</v>
      </c>
      <c r="G1151" s="31">
        <f>IF(OR(FLOOR(HOUR(E1151)*60+MINUTE(E1151),INFOS!$B$2)/60&lt;INFOS!$B$5,AND(INFOS!$C$5&gt;0,FLOOR(HOUR(E1151)*60+MINUTE(E1151),INFOS!$B$2)/60&gt;=INFOS!$C$5)),"",TIME(,FLOOR(HOUR(E1151)*60+MINUTE(E1151),INFOS!$B$2),))</f>
        <v>0.41666666666666669</v>
      </c>
      <c r="H1151" s="31" t="str">
        <f>IF(ISNA(MATCH(INT(A1151),Calcul!$I$3:$I$15,0)),INDEX(INFOS!$B$7:$B$14,WEEKDAY(A1151,2)),INFOS!$B$14)</f>
        <v>Jours Ouvrés</v>
      </c>
      <c r="I1151" s="28" t="str">
        <f>IF(ROW(A1150)&lt;=COUNTA(Sens1!A:A)-6,INFOS!$H$2&amp;" vers "&amp;INFOS!$I$2,INFOS!$H$3&amp;" vers "&amp;INFOS!$I$3)</f>
        <v>Rue G. Eiffel vers A10</v>
      </c>
    </row>
    <row r="1152" spans="1:9" x14ac:dyDescent="0.25">
      <c r="A1152" s="5">
        <v>41850.493368055555</v>
      </c>
      <c r="B1152" s="28">
        <v>415</v>
      </c>
      <c r="C1152" s="28" t="str">
        <f t="shared" si="68"/>
        <v>Mercredi</v>
      </c>
      <c r="D1152" s="28" t="str">
        <f t="shared" si="69"/>
        <v>30/07</v>
      </c>
      <c r="E1152" s="29">
        <f t="shared" si="70"/>
        <v>0.49336805555503815</v>
      </c>
      <c r="F1152" s="30">
        <f t="shared" si="71"/>
        <v>4.8032407407407407E-3</v>
      </c>
      <c r="G1152" s="31">
        <f>IF(OR(FLOOR(HOUR(E1152)*60+MINUTE(E1152),INFOS!$B$2)/60&lt;INFOS!$B$5,AND(INFOS!$C$5&gt;0,FLOOR(HOUR(E1152)*60+MINUTE(E1152),INFOS!$B$2)/60&gt;=INFOS!$C$5)),"",TIME(,FLOOR(HOUR(E1152)*60+MINUTE(E1152),INFOS!$B$2),))</f>
        <v>0.41666666666666669</v>
      </c>
      <c r="H1152" s="31" t="str">
        <f>IF(ISNA(MATCH(INT(A1152),Calcul!$I$3:$I$15,0)),INDEX(INFOS!$B$7:$B$14,WEEKDAY(A1152,2)),INFOS!$B$14)</f>
        <v>Jours Ouvrés</v>
      </c>
      <c r="I1152" s="28" t="str">
        <f>IF(ROW(A1151)&lt;=COUNTA(Sens1!A:A)-6,INFOS!$H$2&amp;" vers "&amp;INFOS!$I$2,INFOS!$H$3&amp;" vers "&amp;INFOS!$I$3)</f>
        <v>Rue G. Eiffel vers A10</v>
      </c>
    </row>
    <row r="1153" spans="1:9" x14ac:dyDescent="0.25">
      <c r="A1153" s="5">
        <v>41850.496944444443</v>
      </c>
      <c r="B1153" s="28">
        <v>372</v>
      </c>
      <c r="C1153" s="28" t="str">
        <f t="shared" si="68"/>
        <v>Mercredi</v>
      </c>
      <c r="D1153" s="28" t="str">
        <f t="shared" si="69"/>
        <v>30/07</v>
      </c>
      <c r="E1153" s="29">
        <f t="shared" si="70"/>
        <v>0.49694444444321562</v>
      </c>
      <c r="F1153" s="30">
        <f t="shared" si="71"/>
        <v>4.3055555555555555E-3</v>
      </c>
      <c r="G1153" s="31">
        <f>IF(OR(FLOOR(HOUR(E1153)*60+MINUTE(E1153),INFOS!$B$2)/60&lt;INFOS!$B$5,AND(INFOS!$C$5&gt;0,FLOOR(HOUR(E1153)*60+MINUTE(E1153),INFOS!$B$2)/60&gt;=INFOS!$C$5)),"",TIME(,FLOOR(HOUR(E1153)*60+MINUTE(E1153),INFOS!$B$2),))</f>
        <v>0.41666666666666669</v>
      </c>
      <c r="H1153" s="31" t="str">
        <f>IF(ISNA(MATCH(INT(A1153),Calcul!$I$3:$I$15,0)),INDEX(INFOS!$B$7:$B$14,WEEKDAY(A1153,2)),INFOS!$B$14)</f>
        <v>Jours Ouvrés</v>
      </c>
      <c r="I1153" s="28" t="str">
        <f>IF(ROW(A1152)&lt;=COUNTA(Sens1!A:A)-6,INFOS!$H$2&amp;" vers "&amp;INFOS!$I$2,INFOS!$H$3&amp;" vers "&amp;INFOS!$I$3)</f>
        <v>Rue G. Eiffel vers A10</v>
      </c>
    </row>
    <row r="1154" spans="1:9" x14ac:dyDescent="0.25">
      <c r="A1154" s="5">
        <v>41850.500428240739</v>
      </c>
      <c r="B1154" s="28">
        <v>397</v>
      </c>
      <c r="C1154" s="28" t="str">
        <f t="shared" si="68"/>
        <v>Mercredi</v>
      </c>
      <c r="D1154" s="28" t="str">
        <f t="shared" si="69"/>
        <v>30/07</v>
      </c>
      <c r="E1154" s="29">
        <f t="shared" si="70"/>
        <v>0.50042824073898373</v>
      </c>
      <c r="F1154" s="30">
        <f t="shared" si="71"/>
        <v>4.5949074074074069E-3</v>
      </c>
      <c r="G1154" s="31">
        <f>IF(OR(FLOOR(HOUR(E1154)*60+MINUTE(E1154),INFOS!$B$2)/60&lt;INFOS!$B$5,AND(INFOS!$C$5&gt;0,FLOOR(HOUR(E1154)*60+MINUTE(E1154),INFOS!$B$2)/60&gt;=INFOS!$C$5)),"",TIME(,FLOOR(HOUR(E1154)*60+MINUTE(E1154),INFOS!$B$2),))</f>
        <v>0.5</v>
      </c>
      <c r="H1154" s="31" t="str">
        <f>IF(ISNA(MATCH(INT(A1154),Calcul!$I$3:$I$15,0)),INDEX(INFOS!$B$7:$B$14,WEEKDAY(A1154,2)),INFOS!$B$14)</f>
        <v>Jours Ouvrés</v>
      </c>
      <c r="I1154" s="28" t="str">
        <f>IF(ROW(A1153)&lt;=COUNTA(Sens1!A:A)-6,INFOS!$H$2&amp;" vers "&amp;INFOS!$I$2,INFOS!$H$3&amp;" vers "&amp;INFOS!$I$3)</f>
        <v>Rue G. Eiffel vers A10</v>
      </c>
    </row>
    <row r="1155" spans="1:9" x14ac:dyDescent="0.25">
      <c r="A1155" s="5">
        <v>41850.503946759258</v>
      </c>
      <c r="B1155" s="28">
        <v>387</v>
      </c>
      <c r="C1155" s="28" t="str">
        <f t="shared" ref="C1155:C1218" si="72">PROPER(TEXT(A1155,"jjjj"))</f>
        <v>Mercredi</v>
      </c>
      <c r="D1155" s="28" t="str">
        <f t="shared" ref="D1155:D1218" si="73">TEXT(A1155,"jj""/""mm")</f>
        <v>30/07</v>
      </c>
      <c r="E1155" s="29">
        <f t="shared" ref="E1155:E1218" si="74">IF(A1155="","",A1155-INT(A1155))</f>
        <v>0.50394675925781485</v>
      </c>
      <c r="F1155" s="30">
        <f t="shared" ref="F1155:F1218" si="75">TIME(,,B1155)</f>
        <v>4.4791666666666669E-3</v>
      </c>
      <c r="G1155" s="31">
        <f>IF(OR(FLOOR(HOUR(E1155)*60+MINUTE(E1155),INFOS!$B$2)/60&lt;INFOS!$B$5,AND(INFOS!$C$5&gt;0,FLOOR(HOUR(E1155)*60+MINUTE(E1155),INFOS!$B$2)/60&gt;=INFOS!$C$5)),"",TIME(,FLOOR(HOUR(E1155)*60+MINUTE(E1155),INFOS!$B$2),))</f>
        <v>0.5</v>
      </c>
      <c r="H1155" s="31" t="str">
        <f>IF(ISNA(MATCH(INT(A1155),Calcul!$I$3:$I$15,0)),INDEX(INFOS!$B$7:$B$14,WEEKDAY(A1155,2)),INFOS!$B$14)</f>
        <v>Jours Ouvrés</v>
      </c>
      <c r="I1155" s="28" t="str">
        <f>IF(ROW(A1154)&lt;=COUNTA(Sens1!A:A)-6,INFOS!$H$2&amp;" vers "&amp;INFOS!$I$2,INFOS!$H$3&amp;" vers "&amp;INFOS!$I$3)</f>
        <v>Rue G. Eiffel vers A10</v>
      </c>
    </row>
    <row r="1156" spans="1:9" x14ac:dyDescent="0.25">
      <c r="A1156" s="5">
        <v>41850.507789351854</v>
      </c>
      <c r="B1156" s="28">
        <v>391</v>
      </c>
      <c r="C1156" s="28" t="str">
        <f t="shared" si="72"/>
        <v>Mercredi</v>
      </c>
      <c r="D1156" s="28" t="str">
        <f t="shared" si="73"/>
        <v>30/07</v>
      </c>
      <c r="E1156" s="29">
        <f t="shared" si="74"/>
        <v>0.50778935185371665</v>
      </c>
      <c r="F1156" s="30">
        <f t="shared" si="75"/>
        <v>4.5254629629629629E-3</v>
      </c>
      <c r="G1156" s="31">
        <f>IF(OR(FLOOR(HOUR(E1156)*60+MINUTE(E1156),INFOS!$B$2)/60&lt;INFOS!$B$5,AND(INFOS!$C$5&gt;0,FLOOR(HOUR(E1156)*60+MINUTE(E1156),INFOS!$B$2)/60&gt;=INFOS!$C$5)),"",TIME(,FLOOR(HOUR(E1156)*60+MINUTE(E1156),INFOS!$B$2),))</f>
        <v>0.5</v>
      </c>
      <c r="H1156" s="31" t="str">
        <f>IF(ISNA(MATCH(INT(A1156),Calcul!$I$3:$I$15,0)),INDEX(INFOS!$B$7:$B$14,WEEKDAY(A1156,2)),INFOS!$B$14)</f>
        <v>Jours Ouvrés</v>
      </c>
      <c r="I1156" s="28" t="str">
        <f>IF(ROW(A1155)&lt;=COUNTA(Sens1!A:A)-6,INFOS!$H$2&amp;" vers "&amp;INFOS!$I$2,INFOS!$H$3&amp;" vers "&amp;INFOS!$I$3)</f>
        <v>Rue G. Eiffel vers A10</v>
      </c>
    </row>
    <row r="1157" spans="1:9" x14ac:dyDescent="0.25">
      <c r="A1157" s="5">
        <v>41850.511446759258</v>
      </c>
      <c r="B1157" s="28">
        <v>351</v>
      </c>
      <c r="C1157" s="28" t="str">
        <f t="shared" si="72"/>
        <v>Mercredi</v>
      </c>
      <c r="D1157" s="28" t="str">
        <f t="shared" si="73"/>
        <v>30/07</v>
      </c>
      <c r="E1157" s="29">
        <f t="shared" si="74"/>
        <v>0.51144675925752381</v>
      </c>
      <c r="F1157" s="30">
        <f t="shared" si="75"/>
        <v>4.0624999999999993E-3</v>
      </c>
      <c r="G1157" s="31">
        <f>IF(OR(FLOOR(HOUR(E1157)*60+MINUTE(E1157),INFOS!$B$2)/60&lt;INFOS!$B$5,AND(INFOS!$C$5&gt;0,FLOOR(HOUR(E1157)*60+MINUTE(E1157),INFOS!$B$2)/60&gt;=INFOS!$C$5)),"",TIME(,FLOOR(HOUR(E1157)*60+MINUTE(E1157),INFOS!$B$2),))</f>
        <v>0.5</v>
      </c>
      <c r="H1157" s="31" t="str">
        <f>IF(ISNA(MATCH(INT(A1157),Calcul!$I$3:$I$15,0)),INDEX(INFOS!$B$7:$B$14,WEEKDAY(A1157,2)),INFOS!$B$14)</f>
        <v>Jours Ouvrés</v>
      </c>
      <c r="I1157" s="28" t="str">
        <f>IF(ROW(A1156)&lt;=COUNTA(Sens1!A:A)-6,INFOS!$H$2&amp;" vers "&amp;INFOS!$I$2,INFOS!$H$3&amp;" vers "&amp;INFOS!$I$3)</f>
        <v>Rue G. Eiffel vers A10</v>
      </c>
    </row>
    <row r="1158" spans="1:9" x14ac:dyDescent="0.25">
      <c r="A1158" s="5">
        <v>41850.514965277776</v>
      </c>
      <c r="B1158" s="28">
        <v>420</v>
      </c>
      <c r="C1158" s="28" t="str">
        <f t="shared" si="72"/>
        <v>Mercredi</v>
      </c>
      <c r="D1158" s="28" t="str">
        <f t="shared" si="73"/>
        <v>30/07</v>
      </c>
      <c r="E1158" s="29">
        <f t="shared" si="74"/>
        <v>0.51496527777635492</v>
      </c>
      <c r="F1158" s="30">
        <f t="shared" si="75"/>
        <v>4.8611111111111112E-3</v>
      </c>
      <c r="G1158" s="31">
        <f>IF(OR(FLOOR(HOUR(E1158)*60+MINUTE(E1158),INFOS!$B$2)/60&lt;INFOS!$B$5,AND(INFOS!$C$5&gt;0,FLOOR(HOUR(E1158)*60+MINUTE(E1158),INFOS!$B$2)/60&gt;=INFOS!$C$5)),"",TIME(,FLOOR(HOUR(E1158)*60+MINUTE(E1158),INFOS!$B$2),))</f>
        <v>0.5</v>
      </c>
      <c r="H1158" s="31" t="str">
        <f>IF(ISNA(MATCH(INT(A1158),Calcul!$I$3:$I$15,0)),INDEX(INFOS!$B$7:$B$14,WEEKDAY(A1158,2)),INFOS!$B$14)</f>
        <v>Jours Ouvrés</v>
      </c>
      <c r="I1158" s="28" t="str">
        <f>IF(ROW(A1157)&lt;=COUNTA(Sens1!A:A)-6,INFOS!$H$2&amp;" vers "&amp;INFOS!$I$2,INFOS!$H$3&amp;" vers "&amp;INFOS!$I$3)</f>
        <v>Rue G. Eiffel vers A10</v>
      </c>
    </row>
    <row r="1159" spans="1:9" x14ac:dyDescent="0.25">
      <c r="A1159" s="5">
        <v>41850.518576388888</v>
      </c>
      <c r="B1159" s="28">
        <v>415</v>
      </c>
      <c r="C1159" s="28" t="str">
        <f t="shared" si="72"/>
        <v>Mercredi</v>
      </c>
      <c r="D1159" s="28" t="str">
        <f t="shared" si="73"/>
        <v>30/07</v>
      </c>
      <c r="E1159" s="29">
        <f t="shared" si="74"/>
        <v>0.51857638888759539</v>
      </c>
      <c r="F1159" s="30">
        <f t="shared" si="75"/>
        <v>4.8032407407407407E-3</v>
      </c>
      <c r="G1159" s="31">
        <f>IF(OR(FLOOR(HOUR(E1159)*60+MINUTE(E1159),INFOS!$B$2)/60&lt;INFOS!$B$5,AND(INFOS!$C$5&gt;0,FLOOR(HOUR(E1159)*60+MINUTE(E1159),INFOS!$B$2)/60&gt;=INFOS!$C$5)),"",TIME(,FLOOR(HOUR(E1159)*60+MINUTE(E1159),INFOS!$B$2),))</f>
        <v>0.5</v>
      </c>
      <c r="H1159" s="31" t="str">
        <f>IF(ISNA(MATCH(INT(A1159),Calcul!$I$3:$I$15,0)),INDEX(INFOS!$B$7:$B$14,WEEKDAY(A1159,2)),INFOS!$B$14)</f>
        <v>Jours Ouvrés</v>
      </c>
      <c r="I1159" s="28" t="str">
        <f>IF(ROW(A1158)&lt;=COUNTA(Sens1!A:A)-6,INFOS!$H$2&amp;" vers "&amp;INFOS!$I$2,INFOS!$H$3&amp;" vers "&amp;INFOS!$I$3)</f>
        <v>Rue G. Eiffel vers A10</v>
      </c>
    </row>
    <row r="1160" spans="1:9" x14ac:dyDescent="0.25">
      <c r="A1160" s="5">
        <v>41850.522083333337</v>
      </c>
      <c r="B1160" s="28">
        <v>357</v>
      </c>
      <c r="C1160" s="28" t="str">
        <f t="shared" si="72"/>
        <v>Mercredi</v>
      </c>
      <c r="D1160" s="28" t="str">
        <f t="shared" si="73"/>
        <v>30/07</v>
      </c>
      <c r="E1160" s="29">
        <f t="shared" si="74"/>
        <v>0.52208333333692281</v>
      </c>
      <c r="F1160" s="30">
        <f t="shared" si="75"/>
        <v>4.1319444444444442E-3</v>
      </c>
      <c r="G1160" s="31">
        <f>IF(OR(FLOOR(HOUR(E1160)*60+MINUTE(E1160),INFOS!$B$2)/60&lt;INFOS!$B$5,AND(INFOS!$C$5&gt;0,FLOOR(HOUR(E1160)*60+MINUTE(E1160),INFOS!$B$2)/60&gt;=INFOS!$C$5)),"",TIME(,FLOOR(HOUR(E1160)*60+MINUTE(E1160),INFOS!$B$2),))</f>
        <v>0.5</v>
      </c>
      <c r="H1160" s="31" t="str">
        <f>IF(ISNA(MATCH(INT(A1160),Calcul!$I$3:$I$15,0)),INDEX(INFOS!$B$7:$B$14,WEEKDAY(A1160,2)),INFOS!$B$14)</f>
        <v>Jours Ouvrés</v>
      </c>
      <c r="I1160" s="28" t="str">
        <f>IF(ROW(A1159)&lt;=COUNTA(Sens1!A:A)-6,INFOS!$H$2&amp;" vers "&amp;INFOS!$I$2,INFOS!$H$3&amp;" vers "&amp;INFOS!$I$3)</f>
        <v>Rue G. Eiffel vers A10</v>
      </c>
    </row>
    <row r="1161" spans="1:9" x14ac:dyDescent="0.25">
      <c r="A1161" s="5">
        <v>41850.525625000002</v>
      </c>
      <c r="B1161" s="28">
        <v>349</v>
      </c>
      <c r="C1161" s="28" t="str">
        <f t="shared" si="72"/>
        <v>Mercredi</v>
      </c>
      <c r="D1161" s="28" t="str">
        <f t="shared" si="73"/>
        <v>30/07</v>
      </c>
      <c r="E1161" s="29">
        <f t="shared" si="74"/>
        <v>0.52562500000203727</v>
      </c>
      <c r="F1161" s="30">
        <f t="shared" si="75"/>
        <v>4.0393518518518521E-3</v>
      </c>
      <c r="G1161" s="31">
        <f>IF(OR(FLOOR(HOUR(E1161)*60+MINUTE(E1161),INFOS!$B$2)/60&lt;INFOS!$B$5,AND(INFOS!$C$5&gt;0,FLOOR(HOUR(E1161)*60+MINUTE(E1161),INFOS!$B$2)/60&gt;=INFOS!$C$5)),"",TIME(,FLOOR(HOUR(E1161)*60+MINUTE(E1161),INFOS!$B$2),))</f>
        <v>0.5</v>
      </c>
      <c r="H1161" s="31" t="str">
        <f>IF(ISNA(MATCH(INT(A1161),Calcul!$I$3:$I$15,0)),INDEX(INFOS!$B$7:$B$14,WEEKDAY(A1161,2)),INFOS!$B$14)</f>
        <v>Jours Ouvrés</v>
      </c>
      <c r="I1161" s="28" t="str">
        <f>IF(ROW(A1160)&lt;=COUNTA(Sens1!A:A)-6,INFOS!$H$2&amp;" vers "&amp;INFOS!$I$2,INFOS!$H$3&amp;" vers "&amp;INFOS!$I$3)</f>
        <v>Rue G. Eiffel vers A10</v>
      </c>
    </row>
    <row r="1162" spans="1:9" x14ac:dyDescent="0.25">
      <c r="A1162" s="5">
        <v>41850.529131944444</v>
      </c>
      <c r="B1162" s="28">
        <v>736</v>
      </c>
      <c r="C1162" s="28" t="str">
        <f t="shared" si="72"/>
        <v>Mercredi</v>
      </c>
      <c r="D1162" s="28" t="str">
        <f t="shared" si="73"/>
        <v>30/07</v>
      </c>
      <c r="E1162" s="29">
        <f t="shared" si="74"/>
        <v>0.52913194444408873</v>
      </c>
      <c r="F1162" s="30">
        <f t="shared" si="75"/>
        <v>8.518518518518519E-3</v>
      </c>
      <c r="G1162" s="31">
        <f>IF(OR(FLOOR(HOUR(E1162)*60+MINUTE(E1162),INFOS!$B$2)/60&lt;INFOS!$B$5,AND(INFOS!$C$5&gt;0,FLOOR(HOUR(E1162)*60+MINUTE(E1162),INFOS!$B$2)/60&gt;=INFOS!$C$5)),"",TIME(,FLOOR(HOUR(E1162)*60+MINUTE(E1162),INFOS!$B$2),))</f>
        <v>0.5</v>
      </c>
      <c r="H1162" s="31" t="str">
        <f>IF(ISNA(MATCH(INT(A1162),Calcul!$I$3:$I$15,0)),INDEX(INFOS!$B$7:$B$14,WEEKDAY(A1162,2)),INFOS!$B$14)</f>
        <v>Jours Ouvrés</v>
      </c>
      <c r="I1162" s="28" t="str">
        <f>IF(ROW(A1161)&lt;=COUNTA(Sens1!A:A)-6,INFOS!$H$2&amp;" vers "&amp;INFOS!$I$2,INFOS!$H$3&amp;" vers "&amp;INFOS!$I$3)</f>
        <v>Rue G. Eiffel vers A10</v>
      </c>
    </row>
    <row r="1163" spans="1:9" x14ac:dyDescent="0.25">
      <c r="A1163" s="5">
        <v>41850.532800925925</v>
      </c>
      <c r="B1163" s="28">
        <v>738</v>
      </c>
      <c r="C1163" s="28" t="str">
        <f t="shared" si="72"/>
        <v>Mercredi</v>
      </c>
      <c r="D1163" s="28" t="str">
        <f t="shared" si="73"/>
        <v>30/07</v>
      </c>
      <c r="E1163" s="29">
        <f t="shared" si="74"/>
        <v>0.53280092592467554</v>
      </c>
      <c r="F1163" s="30">
        <f t="shared" si="75"/>
        <v>8.5416666666666679E-3</v>
      </c>
      <c r="G1163" s="31">
        <f>IF(OR(FLOOR(HOUR(E1163)*60+MINUTE(E1163),INFOS!$B$2)/60&lt;INFOS!$B$5,AND(INFOS!$C$5&gt;0,FLOOR(HOUR(E1163)*60+MINUTE(E1163),INFOS!$B$2)/60&gt;=INFOS!$C$5)),"",TIME(,FLOOR(HOUR(E1163)*60+MINUTE(E1163),INFOS!$B$2),))</f>
        <v>0.5</v>
      </c>
      <c r="H1163" s="31" t="str">
        <f>IF(ISNA(MATCH(INT(A1163),Calcul!$I$3:$I$15,0)),INDEX(INFOS!$B$7:$B$14,WEEKDAY(A1163,2)),INFOS!$B$14)</f>
        <v>Jours Ouvrés</v>
      </c>
      <c r="I1163" s="28" t="str">
        <f>IF(ROW(A1162)&lt;=COUNTA(Sens1!A:A)-6,INFOS!$H$2&amp;" vers "&amp;INFOS!$I$2,INFOS!$H$3&amp;" vers "&amp;INFOS!$I$3)</f>
        <v>Rue G. Eiffel vers A10</v>
      </c>
    </row>
    <row r="1164" spans="1:9" x14ac:dyDescent="0.25">
      <c r="A1164" s="5">
        <v>41850.536319444444</v>
      </c>
      <c r="B1164" s="28">
        <v>734</v>
      </c>
      <c r="C1164" s="28" t="str">
        <f t="shared" si="72"/>
        <v>Mercredi</v>
      </c>
      <c r="D1164" s="28" t="str">
        <f t="shared" si="73"/>
        <v>30/07</v>
      </c>
      <c r="E1164" s="29">
        <f t="shared" si="74"/>
        <v>0.53631944444350665</v>
      </c>
      <c r="F1164" s="30">
        <f t="shared" si="75"/>
        <v>8.4953703703703701E-3</v>
      </c>
      <c r="G1164" s="31">
        <f>IF(OR(FLOOR(HOUR(E1164)*60+MINUTE(E1164),INFOS!$B$2)/60&lt;INFOS!$B$5,AND(INFOS!$C$5&gt;0,FLOOR(HOUR(E1164)*60+MINUTE(E1164),INFOS!$B$2)/60&gt;=INFOS!$C$5)),"",TIME(,FLOOR(HOUR(E1164)*60+MINUTE(E1164),INFOS!$B$2),))</f>
        <v>0.5</v>
      </c>
      <c r="H1164" s="31" t="str">
        <f>IF(ISNA(MATCH(INT(A1164),Calcul!$I$3:$I$15,0)),INDEX(INFOS!$B$7:$B$14,WEEKDAY(A1164,2)),INFOS!$B$14)</f>
        <v>Jours Ouvrés</v>
      </c>
      <c r="I1164" s="28" t="str">
        <f>IF(ROW(A1163)&lt;=COUNTA(Sens1!A:A)-6,INFOS!$H$2&amp;" vers "&amp;INFOS!$I$2,INFOS!$H$3&amp;" vers "&amp;INFOS!$I$3)</f>
        <v>Rue G. Eiffel vers A10</v>
      </c>
    </row>
    <row r="1165" spans="1:9" x14ac:dyDescent="0.25">
      <c r="A1165" s="5">
        <v>41850.539861111109</v>
      </c>
      <c r="B1165" s="28">
        <v>343</v>
      </c>
      <c r="C1165" s="28" t="str">
        <f t="shared" si="72"/>
        <v>Mercredi</v>
      </c>
      <c r="D1165" s="28" t="str">
        <f t="shared" si="73"/>
        <v>30/07</v>
      </c>
      <c r="E1165" s="29">
        <f t="shared" si="74"/>
        <v>0.53986111110862112</v>
      </c>
      <c r="F1165" s="30">
        <f t="shared" si="75"/>
        <v>3.9699074074074072E-3</v>
      </c>
      <c r="G1165" s="31">
        <f>IF(OR(FLOOR(HOUR(E1165)*60+MINUTE(E1165),INFOS!$B$2)/60&lt;INFOS!$B$5,AND(INFOS!$C$5&gt;0,FLOOR(HOUR(E1165)*60+MINUTE(E1165),INFOS!$B$2)/60&gt;=INFOS!$C$5)),"",TIME(,FLOOR(HOUR(E1165)*60+MINUTE(E1165),INFOS!$B$2),))</f>
        <v>0.5</v>
      </c>
      <c r="H1165" s="31" t="str">
        <f>IF(ISNA(MATCH(INT(A1165),Calcul!$I$3:$I$15,0)),INDEX(INFOS!$B$7:$B$14,WEEKDAY(A1165,2)),INFOS!$B$14)</f>
        <v>Jours Ouvrés</v>
      </c>
      <c r="I1165" s="28" t="str">
        <f>IF(ROW(A1164)&lt;=COUNTA(Sens1!A:A)-6,INFOS!$H$2&amp;" vers "&amp;INFOS!$I$2,INFOS!$H$3&amp;" vers "&amp;INFOS!$I$3)</f>
        <v>Rue G. Eiffel vers A10</v>
      </c>
    </row>
    <row r="1166" spans="1:9" x14ac:dyDescent="0.25">
      <c r="A1166" s="5">
        <v>41850.543599537035</v>
      </c>
      <c r="B1166" s="28">
        <v>354</v>
      </c>
      <c r="C1166" s="28" t="str">
        <f t="shared" si="72"/>
        <v>Mercredi</v>
      </c>
      <c r="D1166" s="28" t="str">
        <f t="shared" si="73"/>
        <v>30/07</v>
      </c>
      <c r="E1166" s="29">
        <f t="shared" si="74"/>
        <v>0.54359953703533392</v>
      </c>
      <c r="F1166" s="30">
        <f t="shared" si="75"/>
        <v>4.0972222222222226E-3</v>
      </c>
      <c r="G1166" s="31">
        <f>IF(OR(FLOOR(HOUR(E1166)*60+MINUTE(E1166),INFOS!$B$2)/60&lt;INFOS!$B$5,AND(INFOS!$C$5&gt;0,FLOOR(HOUR(E1166)*60+MINUTE(E1166),INFOS!$B$2)/60&gt;=INFOS!$C$5)),"",TIME(,FLOOR(HOUR(E1166)*60+MINUTE(E1166),INFOS!$B$2),))</f>
        <v>0.5</v>
      </c>
      <c r="H1166" s="31" t="str">
        <f>IF(ISNA(MATCH(INT(A1166),Calcul!$I$3:$I$15,0)),INDEX(INFOS!$B$7:$B$14,WEEKDAY(A1166,2)),INFOS!$B$14)</f>
        <v>Jours Ouvrés</v>
      </c>
      <c r="I1166" s="28" t="str">
        <f>IF(ROW(A1165)&lt;=COUNTA(Sens1!A:A)-6,INFOS!$H$2&amp;" vers "&amp;INFOS!$I$2,INFOS!$H$3&amp;" vers "&amp;INFOS!$I$3)</f>
        <v>Rue G. Eiffel vers A10</v>
      </c>
    </row>
    <row r="1167" spans="1:9" x14ac:dyDescent="0.25">
      <c r="A1167" s="5">
        <v>41850.547384259262</v>
      </c>
      <c r="B1167" s="28">
        <v>355</v>
      </c>
      <c r="C1167" s="28" t="str">
        <f t="shared" si="72"/>
        <v>Mercredi</v>
      </c>
      <c r="D1167" s="28" t="str">
        <f t="shared" si="73"/>
        <v>30/07</v>
      </c>
      <c r="E1167" s="29">
        <f t="shared" si="74"/>
        <v>0.54738425926188938</v>
      </c>
      <c r="F1167" s="30">
        <f t="shared" si="75"/>
        <v>4.108796296296297E-3</v>
      </c>
      <c r="G1167" s="31">
        <f>IF(OR(FLOOR(HOUR(E1167)*60+MINUTE(E1167),INFOS!$B$2)/60&lt;INFOS!$B$5,AND(INFOS!$C$5&gt;0,FLOOR(HOUR(E1167)*60+MINUTE(E1167),INFOS!$B$2)/60&gt;=INFOS!$C$5)),"",TIME(,FLOOR(HOUR(E1167)*60+MINUTE(E1167),INFOS!$B$2),))</f>
        <v>0.5</v>
      </c>
      <c r="H1167" s="31" t="str">
        <f>IF(ISNA(MATCH(INT(A1167),Calcul!$I$3:$I$15,0)),INDEX(INFOS!$B$7:$B$14,WEEKDAY(A1167,2)),INFOS!$B$14)</f>
        <v>Jours Ouvrés</v>
      </c>
      <c r="I1167" s="28" t="str">
        <f>IF(ROW(A1166)&lt;=COUNTA(Sens1!A:A)-6,INFOS!$H$2&amp;" vers "&amp;INFOS!$I$2,INFOS!$H$3&amp;" vers "&amp;INFOS!$I$3)</f>
        <v>Rue G. Eiffel vers A10</v>
      </c>
    </row>
    <row r="1168" spans="1:9" x14ac:dyDescent="0.25">
      <c r="A1168" s="5">
        <v>41850.550995370373</v>
      </c>
      <c r="B1168" s="28">
        <v>342</v>
      </c>
      <c r="C1168" s="28" t="str">
        <f t="shared" si="72"/>
        <v>Mercredi</v>
      </c>
      <c r="D1168" s="28" t="str">
        <f t="shared" si="73"/>
        <v>30/07</v>
      </c>
      <c r="E1168" s="29">
        <f t="shared" si="74"/>
        <v>0.55099537037312984</v>
      </c>
      <c r="F1168" s="30">
        <f t="shared" si="75"/>
        <v>3.9583333333333337E-3</v>
      </c>
      <c r="G1168" s="31">
        <f>IF(OR(FLOOR(HOUR(E1168)*60+MINUTE(E1168),INFOS!$B$2)/60&lt;INFOS!$B$5,AND(INFOS!$C$5&gt;0,FLOOR(HOUR(E1168)*60+MINUTE(E1168),INFOS!$B$2)/60&gt;=INFOS!$C$5)),"",TIME(,FLOOR(HOUR(E1168)*60+MINUTE(E1168),INFOS!$B$2),))</f>
        <v>0.5</v>
      </c>
      <c r="H1168" s="31" t="str">
        <f>IF(ISNA(MATCH(INT(A1168),Calcul!$I$3:$I$15,0)),INDEX(INFOS!$B$7:$B$14,WEEKDAY(A1168,2)),INFOS!$B$14)</f>
        <v>Jours Ouvrés</v>
      </c>
      <c r="I1168" s="28" t="str">
        <f>IF(ROW(A1167)&lt;=COUNTA(Sens1!A:A)-6,INFOS!$H$2&amp;" vers "&amp;INFOS!$I$2,INFOS!$H$3&amp;" vers "&amp;INFOS!$I$3)</f>
        <v>Rue G. Eiffel vers A10</v>
      </c>
    </row>
    <row r="1169" spans="1:9" x14ac:dyDescent="0.25">
      <c r="A1169" s="5">
        <v>41850.554571759261</v>
      </c>
      <c r="B1169" s="28">
        <v>357</v>
      </c>
      <c r="C1169" s="28" t="str">
        <f t="shared" si="72"/>
        <v>Mercredi</v>
      </c>
      <c r="D1169" s="28" t="str">
        <f t="shared" si="73"/>
        <v>30/07</v>
      </c>
      <c r="E1169" s="29">
        <f t="shared" si="74"/>
        <v>0.55457175926130731</v>
      </c>
      <c r="F1169" s="30">
        <f t="shared" si="75"/>
        <v>4.1319444444444442E-3</v>
      </c>
      <c r="G1169" s="31">
        <f>IF(OR(FLOOR(HOUR(E1169)*60+MINUTE(E1169),INFOS!$B$2)/60&lt;INFOS!$B$5,AND(INFOS!$C$5&gt;0,FLOOR(HOUR(E1169)*60+MINUTE(E1169),INFOS!$B$2)/60&gt;=INFOS!$C$5)),"",TIME(,FLOOR(HOUR(E1169)*60+MINUTE(E1169),INFOS!$B$2),))</f>
        <v>0.5</v>
      </c>
      <c r="H1169" s="31" t="str">
        <f>IF(ISNA(MATCH(INT(A1169),Calcul!$I$3:$I$15,0)),INDEX(INFOS!$B$7:$B$14,WEEKDAY(A1169,2)),INFOS!$B$14)</f>
        <v>Jours Ouvrés</v>
      </c>
      <c r="I1169" s="28" t="str">
        <f>IF(ROW(A1168)&lt;=COUNTA(Sens1!A:A)-6,INFOS!$H$2&amp;" vers "&amp;INFOS!$I$2,INFOS!$H$3&amp;" vers "&amp;INFOS!$I$3)</f>
        <v>Rue G. Eiffel vers A10</v>
      </c>
    </row>
    <row r="1170" spans="1:9" x14ac:dyDescent="0.25">
      <c r="A1170" s="5">
        <v>41850.55840277778</v>
      </c>
      <c r="B1170" s="28">
        <v>361</v>
      </c>
      <c r="C1170" s="28" t="str">
        <f t="shared" si="72"/>
        <v>Mercredi</v>
      </c>
      <c r="D1170" s="28" t="str">
        <f t="shared" si="73"/>
        <v>30/07</v>
      </c>
      <c r="E1170" s="29">
        <f t="shared" si="74"/>
        <v>0.55840277778042946</v>
      </c>
      <c r="F1170" s="30">
        <f t="shared" si="75"/>
        <v>4.1782407407407402E-3</v>
      </c>
      <c r="G1170" s="31">
        <f>IF(OR(FLOOR(HOUR(E1170)*60+MINUTE(E1170),INFOS!$B$2)/60&lt;INFOS!$B$5,AND(INFOS!$C$5&gt;0,FLOOR(HOUR(E1170)*60+MINUTE(E1170),INFOS!$B$2)/60&gt;=INFOS!$C$5)),"",TIME(,FLOOR(HOUR(E1170)*60+MINUTE(E1170),INFOS!$B$2),))</f>
        <v>0.5</v>
      </c>
      <c r="H1170" s="31" t="str">
        <f>IF(ISNA(MATCH(INT(A1170),Calcul!$I$3:$I$15,0)),INDEX(INFOS!$B$7:$B$14,WEEKDAY(A1170,2)),INFOS!$B$14)</f>
        <v>Jours Ouvrés</v>
      </c>
      <c r="I1170" s="28" t="str">
        <f>IF(ROW(A1169)&lt;=COUNTA(Sens1!A:A)-6,INFOS!$H$2&amp;" vers "&amp;INFOS!$I$2,INFOS!$H$3&amp;" vers "&amp;INFOS!$I$3)</f>
        <v>Rue G. Eiffel vers A10</v>
      </c>
    </row>
    <row r="1171" spans="1:9" x14ac:dyDescent="0.25">
      <c r="A1171" s="5">
        <v>41850.562002314815</v>
      </c>
      <c r="B1171" s="28">
        <v>368</v>
      </c>
      <c r="C1171" s="28" t="str">
        <f t="shared" si="72"/>
        <v>Mercredi</v>
      </c>
      <c r="D1171" s="28" t="str">
        <f t="shared" si="73"/>
        <v>30/07</v>
      </c>
      <c r="E1171" s="29">
        <f t="shared" si="74"/>
        <v>0.56200231481489027</v>
      </c>
      <c r="F1171" s="30">
        <f t="shared" si="75"/>
        <v>4.2592592592592595E-3</v>
      </c>
      <c r="G1171" s="31">
        <f>IF(OR(FLOOR(HOUR(E1171)*60+MINUTE(E1171),INFOS!$B$2)/60&lt;INFOS!$B$5,AND(INFOS!$C$5&gt;0,FLOOR(HOUR(E1171)*60+MINUTE(E1171),INFOS!$B$2)/60&gt;=INFOS!$C$5)),"",TIME(,FLOOR(HOUR(E1171)*60+MINUTE(E1171),INFOS!$B$2),))</f>
        <v>0.5</v>
      </c>
      <c r="H1171" s="31" t="str">
        <f>IF(ISNA(MATCH(INT(A1171),Calcul!$I$3:$I$15,0)),INDEX(INFOS!$B$7:$B$14,WEEKDAY(A1171,2)),INFOS!$B$14)</f>
        <v>Jours Ouvrés</v>
      </c>
      <c r="I1171" s="28" t="str">
        <f>IF(ROW(A1170)&lt;=COUNTA(Sens1!A:A)-6,INFOS!$H$2&amp;" vers "&amp;INFOS!$I$2,INFOS!$H$3&amp;" vers "&amp;INFOS!$I$3)</f>
        <v>Rue G. Eiffel vers A10</v>
      </c>
    </row>
    <row r="1172" spans="1:9" x14ac:dyDescent="0.25">
      <c r="A1172" s="5">
        <v>41850.565509259257</v>
      </c>
      <c r="B1172" s="28">
        <v>356</v>
      </c>
      <c r="C1172" s="28" t="str">
        <f t="shared" si="72"/>
        <v>Mercredi</v>
      </c>
      <c r="D1172" s="28" t="str">
        <f t="shared" si="73"/>
        <v>30/07</v>
      </c>
      <c r="E1172" s="29">
        <f t="shared" si="74"/>
        <v>0.56550925925694173</v>
      </c>
      <c r="F1172" s="30">
        <f t="shared" si="75"/>
        <v>4.1203703703703706E-3</v>
      </c>
      <c r="G1172" s="31">
        <f>IF(OR(FLOOR(HOUR(E1172)*60+MINUTE(E1172),INFOS!$B$2)/60&lt;INFOS!$B$5,AND(INFOS!$C$5&gt;0,FLOOR(HOUR(E1172)*60+MINUTE(E1172),INFOS!$B$2)/60&gt;=INFOS!$C$5)),"",TIME(,FLOOR(HOUR(E1172)*60+MINUTE(E1172),INFOS!$B$2),))</f>
        <v>0.5</v>
      </c>
      <c r="H1172" s="31" t="str">
        <f>IF(ISNA(MATCH(INT(A1172),Calcul!$I$3:$I$15,0)),INDEX(INFOS!$B$7:$B$14,WEEKDAY(A1172,2)),INFOS!$B$14)</f>
        <v>Jours Ouvrés</v>
      </c>
      <c r="I1172" s="28" t="str">
        <f>IF(ROW(A1171)&lt;=COUNTA(Sens1!A:A)-6,INFOS!$H$2&amp;" vers "&amp;INFOS!$I$2,INFOS!$H$3&amp;" vers "&amp;INFOS!$I$3)</f>
        <v>Rue G. Eiffel vers A10</v>
      </c>
    </row>
    <row r="1173" spans="1:9" x14ac:dyDescent="0.25">
      <c r="A1173" s="5">
        <v>41850.569097222222</v>
      </c>
      <c r="B1173" s="28">
        <v>389</v>
      </c>
      <c r="C1173" s="28" t="str">
        <f t="shared" si="72"/>
        <v>Mercredi</v>
      </c>
      <c r="D1173" s="28" t="str">
        <f t="shared" si="73"/>
        <v>30/07</v>
      </c>
      <c r="E1173" s="29">
        <f t="shared" si="74"/>
        <v>0.56909722222189885</v>
      </c>
      <c r="F1173" s="30">
        <f t="shared" si="75"/>
        <v>4.5023148148148149E-3</v>
      </c>
      <c r="G1173" s="31">
        <f>IF(OR(FLOOR(HOUR(E1173)*60+MINUTE(E1173),INFOS!$B$2)/60&lt;INFOS!$B$5,AND(INFOS!$C$5&gt;0,FLOOR(HOUR(E1173)*60+MINUTE(E1173),INFOS!$B$2)/60&gt;=INFOS!$C$5)),"",TIME(,FLOOR(HOUR(E1173)*60+MINUTE(E1173),INFOS!$B$2),))</f>
        <v>0.5</v>
      </c>
      <c r="H1173" s="31" t="str">
        <f>IF(ISNA(MATCH(INT(A1173),Calcul!$I$3:$I$15,0)),INDEX(INFOS!$B$7:$B$14,WEEKDAY(A1173,2)),INFOS!$B$14)</f>
        <v>Jours Ouvrés</v>
      </c>
      <c r="I1173" s="28" t="str">
        <f>IF(ROW(A1172)&lt;=COUNTA(Sens1!A:A)-6,INFOS!$H$2&amp;" vers "&amp;INFOS!$I$2,INFOS!$H$3&amp;" vers "&amp;INFOS!$I$3)</f>
        <v>Rue G. Eiffel vers A10</v>
      </c>
    </row>
    <row r="1174" spans="1:9" x14ac:dyDescent="0.25">
      <c r="A1174" s="5">
        <v>41850.572581018518</v>
      </c>
      <c r="B1174" s="28">
        <v>335</v>
      </c>
      <c r="C1174" s="28" t="str">
        <f t="shared" si="72"/>
        <v>Mercredi</v>
      </c>
      <c r="D1174" s="28" t="str">
        <f t="shared" si="73"/>
        <v>30/07</v>
      </c>
      <c r="E1174" s="29">
        <f t="shared" si="74"/>
        <v>0.57258101851766696</v>
      </c>
      <c r="F1174" s="30">
        <f t="shared" si="75"/>
        <v>3.8773148148148143E-3</v>
      </c>
      <c r="G1174" s="31">
        <f>IF(OR(FLOOR(HOUR(E1174)*60+MINUTE(E1174),INFOS!$B$2)/60&lt;INFOS!$B$5,AND(INFOS!$C$5&gt;0,FLOOR(HOUR(E1174)*60+MINUTE(E1174),INFOS!$B$2)/60&gt;=INFOS!$C$5)),"",TIME(,FLOOR(HOUR(E1174)*60+MINUTE(E1174),INFOS!$B$2),))</f>
        <v>0.5</v>
      </c>
      <c r="H1174" s="31" t="str">
        <f>IF(ISNA(MATCH(INT(A1174),Calcul!$I$3:$I$15,0)),INDEX(INFOS!$B$7:$B$14,WEEKDAY(A1174,2)),INFOS!$B$14)</f>
        <v>Jours Ouvrés</v>
      </c>
      <c r="I1174" s="28" t="str">
        <f>IF(ROW(A1173)&lt;=COUNTA(Sens1!A:A)-6,INFOS!$H$2&amp;" vers "&amp;INFOS!$I$2,INFOS!$H$3&amp;" vers "&amp;INFOS!$I$3)</f>
        <v>Rue G. Eiffel vers A10</v>
      </c>
    </row>
    <row r="1175" spans="1:9" x14ac:dyDescent="0.25">
      <c r="A1175" s="5">
        <v>41850.57608796296</v>
      </c>
      <c r="B1175" s="28">
        <v>350</v>
      </c>
      <c r="C1175" s="28" t="str">
        <f t="shared" si="72"/>
        <v>Mercredi</v>
      </c>
      <c r="D1175" s="28" t="str">
        <f t="shared" si="73"/>
        <v>30/07</v>
      </c>
      <c r="E1175" s="29">
        <f t="shared" si="74"/>
        <v>0.57608796295971842</v>
      </c>
      <c r="F1175" s="30">
        <f t="shared" si="75"/>
        <v>4.0509259259259257E-3</v>
      </c>
      <c r="G1175" s="31">
        <f>IF(OR(FLOOR(HOUR(E1175)*60+MINUTE(E1175),INFOS!$B$2)/60&lt;INFOS!$B$5,AND(INFOS!$C$5&gt;0,FLOOR(HOUR(E1175)*60+MINUTE(E1175),INFOS!$B$2)/60&gt;=INFOS!$C$5)),"",TIME(,FLOOR(HOUR(E1175)*60+MINUTE(E1175),INFOS!$B$2),))</f>
        <v>0.5</v>
      </c>
      <c r="H1175" s="31" t="str">
        <f>IF(ISNA(MATCH(INT(A1175),Calcul!$I$3:$I$15,0)),INDEX(INFOS!$B$7:$B$14,WEEKDAY(A1175,2)),INFOS!$B$14)</f>
        <v>Jours Ouvrés</v>
      </c>
      <c r="I1175" s="28" t="str">
        <f>IF(ROW(A1174)&lt;=COUNTA(Sens1!A:A)-6,INFOS!$H$2&amp;" vers "&amp;INFOS!$I$2,INFOS!$H$3&amp;" vers "&amp;INFOS!$I$3)</f>
        <v>Rue G. Eiffel vers A10</v>
      </c>
    </row>
    <row r="1176" spans="1:9" x14ac:dyDescent="0.25">
      <c r="A1176" s="5">
        <v>41850.579791666663</v>
      </c>
      <c r="B1176" s="28">
        <v>343</v>
      </c>
      <c r="C1176" s="28" t="str">
        <f t="shared" si="72"/>
        <v>Mercredi</v>
      </c>
      <c r="D1176" s="28" t="str">
        <f t="shared" si="73"/>
        <v>30/07</v>
      </c>
      <c r="E1176" s="29">
        <f t="shared" si="74"/>
        <v>0.57979166666336823</v>
      </c>
      <c r="F1176" s="30">
        <f t="shared" si="75"/>
        <v>3.9699074074074072E-3</v>
      </c>
      <c r="G1176" s="31">
        <f>IF(OR(FLOOR(HOUR(E1176)*60+MINUTE(E1176),INFOS!$B$2)/60&lt;INFOS!$B$5,AND(INFOS!$C$5&gt;0,FLOOR(HOUR(E1176)*60+MINUTE(E1176),INFOS!$B$2)/60&gt;=INFOS!$C$5)),"",TIME(,FLOOR(HOUR(E1176)*60+MINUTE(E1176),INFOS!$B$2),))</f>
        <v>0.5</v>
      </c>
      <c r="H1176" s="31" t="str">
        <f>IF(ISNA(MATCH(INT(A1176),Calcul!$I$3:$I$15,0)),INDEX(INFOS!$B$7:$B$14,WEEKDAY(A1176,2)),INFOS!$B$14)</f>
        <v>Jours Ouvrés</v>
      </c>
      <c r="I1176" s="28" t="str">
        <f>IF(ROW(A1175)&lt;=COUNTA(Sens1!A:A)-6,INFOS!$H$2&amp;" vers "&amp;INFOS!$I$2,INFOS!$H$3&amp;" vers "&amp;INFOS!$I$3)</f>
        <v>Rue G. Eiffel vers A10</v>
      </c>
    </row>
    <row r="1177" spans="1:9" x14ac:dyDescent="0.25">
      <c r="A1177" s="5">
        <v>41850.583506944444</v>
      </c>
      <c r="B1177" s="28">
        <v>371</v>
      </c>
      <c r="C1177" s="28" t="str">
        <f t="shared" si="72"/>
        <v>Mercredi</v>
      </c>
      <c r="D1177" s="28" t="str">
        <f t="shared" si="73"/>
        <v>30/07</v>
      </c>
      <c r="E1177" s="29">
        <f t="shared" si="74"/>
        <v>0.58350694444379769</v>
      </c>
      <c r="F1177" s="30">
        <f t="shared" si="75"/>
        <v>4.2939814814814811E-3</v>
      </c>
      <c r="G1177" s="31">
        <f>IF(OR(FLOOR(HOUR(E1177)*60+MINUTE(E1177),INFOS!$B$2)/60&lt;INFOS!$B$5,AND(INFOS!$C$5&gt;0,FLOOR(HOUR(E1177)*60+MINUTE(E1177),INFOS!$B$2)/60&gt;=INFOS!$C$5)),"",TIME(,FLOOR(HOUR(E1177)*60+MINUTE(E1177),INFOS!$B$2),))</f>
        <v>0.58333333333333337</v>
      </c>
      <c r="H1177" s="31" t="str">
        <f>IF(ISNA(MATCH(INT(A1177),Calcul!$I$3:$I$15,0)),INDEX(INFOS!$B$7:$B$14,WEEKDAY(A1177,2)),INFOS!$B$14)</f>
        <v>Jours Ouvrés</v>
      </c>
      <c r="I1177" s="28" t="str">
        <f>IF(ROW(A1176)&lt;=COUNTA(Sens1!A:A)-6,INFOS!$H$2&amp;" vers "&amp;INFOS!$I$2,INFOS!$H$3&amp;" vers "&amp;INFOS!$I$3)</f>
        <v>Rue G. Eiffel vers A10</v>
      </c>
    </row>
    <row r="1178" spans="1:9" x14ac:dyDescent="0.25">
      <c r="A1178" s="5">
        <v>41850.587083333332</v>
      </c>
      <c r="B1178" s="28">
        <v>344</v>
      </c>
      <c r="C1178" s="28" t="str">
        <f t="shared" si="72"/>
        <v>Mercredi</v>
      </c>
      <c r="D1178" s="28" t="str">
        <f t="shared" si="73"/>
        <v>30/07</v>
      </c>
      <c r="E1178" s="29">
        <f t="shared" si="74"/>
        <v>0.58708333333197515</v>
      </c>
      <c r="F1178" s="30">
        <f t="shared" si="75"/>
        <v>3.9814814814814817E-3</v>
      </c>
      <c r="G1178" s="31">
        <f>IF(OR(FLOOR(HOUR(E1178)*60+MINUTE(E1178),INFOS!$B$2)/60&lt;INFOS!$B$5,AND(INFOS!$C$5&gt;0,FLOOR(HOUR(E1178)*60+MINUTE(E1178),INFOS!$B$2)/60&gt;=INFOS!$C$5)),"",TIME(,FLOOR(HOUR(E1178)*60+MINUTE(E1178),INFOS!$B$2),))</f>
        <v>0.58333333333333337</v>
      </c>
      <c r="H1178" s="31" t="str">
        <f>IF(ISNA(MATCH(INT(A1178),Calcul!$I$3:$I$15,0)),INDEX(INFOS!$B$7:$B$14,WEEKDAY(A1178,2)),INFOS!$B$14)</f>
        <v>Jours Ouvrés</v>
      </c>
      <c r="I1178" s="28" t="str">
        <f>IF(ROW(A1177)&lt;=COUNTA(Sens1!A:A)-6,INFOS!$H$2&amp;" vers "&amp;INFOS!$I$2,INFOS!$H$3&amp;" vers "&amp;INFOS!$I$3)</f>
        <v>Rue G. Eiffel vers A10</v>
      </c>
    </row>
    <row r="1179" spans="1:9" x14ac:dyDescent="0.25">
      <c r="A1179" s="5">
        <v>41850.59070601852</v>
      </c>
      <c r="B1179" s="28">
        <v>345</v>
      </c>
      <c r="C1179" s="28" t="str">
        <f t="shared" si="72"/>
        <v>Mercredi</v>
      </c>
      <c r="D1179" s="28" t="str">
        <f t="shared" si="73"/>
        <v>30/07</v>
      </c>
      <c r="E1179" s="29">
        <f t="shared" si="74"/>
        <v>0.59070601851999527</v>
      </c>
      <c r="F1179" s="30">
        <f t="shared" si="75"/>
        <v>3.9930555555555561E-3</v>
      </c>
      <c r="G1179" s="31">
        <f>IF(OR(FLOOR(HOUR(E1179)*60+MINUTE(E1179),INFOS!$B$2)/60&lt;INFOS!$B$5,AND(INFOS!$C$5&gt;0,FLOOR(HOUR(E1179)*60+MINUTE(E1179),INFOS!$B$2)/60&gt;=INFOS!$C$5)),"",TIME(,FLOOR(HOUR(E1179)*60+MINUTE(E1179),INFOS!$B$2),))</f>
        <v>0.58333333333333337</v>
      </c>
      <c r="H1179" s="31" t="str">
        <f>IF(ISNA(MATCH(INT(A1179),Calcul!$I$3:$I$15,0)),INDEX(INFOS!$B$7:$B$14,WEEKDAY(A1179,2)),INFOS!$B$14)</f>
        <v>Jours Ouvrés</v>
      </c>
      <c r="I1179" s="28" t="str">
        <f>IF(ROW(A1178)&lt;=COUNTA(Sens1!A:A)-6,INFOS!$H$2&amp;" vers "&amp;INFOS!$I$2,INFOS!$H$3&amp;" vers "&amp;INFOS!$I$3)</f>
        <v>Rue G. Eiffel vers A10</v>
      </c>
    </row>
    <row r="1180" spans="1:9" x14ac:dyDescent="0.25">
      <c r="A1180" s="5">
        <v>41850.594409722224</v>
      </c>
      <c r="B1180" s="28">
        <v>376</v>
      </c>
      <c r="C1180" s="28" t="str">
        <f t="shared" si="72"/>
        <v>Mercredi</v>
      </c>
      <c r="D1180" s="28" t="str">
        <f t="shared" si="73"/>
        <v>30/07</v>
      </c>
      <c r="E1180" s="29">
        <f t="shared" si="74"/>
        <v>0.59440972222364508</v>
      </c>
      <c r="F1180" s="30">
        <f t="shared" si="75"/>
        <v>4.3518518518518515E-3</v>
      </c>
      <c r="G1180" s="31">
        <f>IF(OR(FLOOR(HOUR(E1180)*60+MINUTE(E1180),INFOS!$B$2)/60&lt;INFOS!$B$5,AND(INFOS!$C$5&gt;0,FLOOR(HOUR(E1180)*60+MINUTE(E1180),INFOS!$B$2)/60&gt;=INFOS!$C$5)),"",TIME(,FLOOR(HOUR(E1180)*60+MINUTE(E1180),INFOS!$B$2),))</f>
        <v>0.58333333333333337</v>
      </c>
      <c r="H1180" s="31" t="str">
        <f>IF(ISNA(MATCH(INT(A1180),Calcul!$I$3:$I$15,0)),INDEX(INFOS!$B$7:$B$14,WEEKDAY(A1180,2)),INFOS!$B$14)</f>
        <v>Jours Ouvrés</v>
      </c>
      <c r="I1180" s="28" t="str">
        <f>IF(ROW(A1179)&lt;=COUNTA(Sens1!A:A)-6,INFOS!$H$2&amp;" vers "&amp;INFOS!$I$2,INFOS!$H$3&amp;" vers "&amp;INFOS!$I$3)</f>
        <v>Rue G. Eiffel vers A10</v>
      </c>
    </row>
    <row r="1181" spans="1:9" x14ac:dyDescent="0.25">
      <c r="A1181" s="5">
        <v>41850.597916666666</v>
      </c>
      <c r="B1181" s="28">
        <v>354</v>
      </c>
      <c r="C1181" s="28" t="str">
        <f t="shared" si="72"/>
        <v>Mercredi</v>
      </c>
      <c r="D1181" s="28" t="str">
        <f t="shared" si="73"/>
        <v>30/07</v>
      </c>
      <c r="E1181" s="29">
        <f t="shared" si="74"/>
        <v>0.59791666666569654</v>
      </c>
      <c r="F1181" s="30">
        <f t="shared" si="75"/>
        <v>4.0972222222222226E-3</v>
      </c>
      <c r="G1181" s="31">
        <f>IF(OR(FLOOR(HOUR(E1181)*60+MINUTE(E1181),INFOS!$B$2)/60&lt;INFOS!$B$5,AND(INFOS!$C$5&gt;0,FLOOR(HOUR(E1181)*60+MINUTE(E1181),INFOS!$B$2)/60&gt;=INFOS!$C$5)),"",TIME(,FLOOR(HOUR(E1181)*60+MINUTE(E1181),INFOS!$B$2),))</f>
        <v>0.58333333333333337</v>
      </c>
      <c r="H1181" s="31" t="str">
        <f>IF(ISNA(MATCH(INT(A1181),Calcul!$I$3:$I$15,0)),INDEX(INFOS!$B$7:$B$14,WEEKDAY(A1181,2)),INFOS!$B$14)</f>
        <v>Jours Ouvrés</v>
      </c>
      <c r="I1181" s="28" t="str">
        <f>IF(ROW(A1180)&lt;=COUNTA(Sens1!A:A)-6,INFOS!$H$2&amp;" vers "&amp;INFOS!$I$2,INFOS!$H$3&amp;" vers "&amp;INFOS!$I$3)</f>
        <v>Rue G. Eiffel vers A10</v>
      </c>
    </row>
    <row r="1182" spans="1:9" x14ac:dyDescent="0.25">
      <c r="A1182" s="5">
        <v>41850.601643518516</v>
      </c>
      <c r="B1182" s="28">
        <v>377</v>
      </c>
      <c r="C1182" s="28" t="str">
        <f t="shared" si="72"/>
        <v>Mercredi</v>
      </c>
      <c r="D1182" s="28" t="str">
        <f t="shared" si="73"/>
        <v>30/07</v>
      </c>
      <c r="E1182" s="29">
        <f t="shared" si="74"/>
        <v>0.60164351851562969</v>
      </c>
      <c r="F1182" s="30">
        <f t="shared" si="75"/>
        <v>4.363425925925926E-3</v>
      </c>
      <c r="G1182" s="31">
        <f>IF(OR(FLOOR(HOUR(E1182)*60+MINUTE(E1182),INFOS!$B$2)/60&lt;INFOS!$B$5,AND(INFOS!$C$5&gt;0,FLOOR(HOUR(E1182)*60+MINUTE(E1182),INFOS!$B$2)/60&gt;=INFOS!$C$5)),"",TIME(,FLOOR(HOUR(E1182)*60+MINUTE(E1182),INFOS!$B$2),))</f>
        <v>0.58333333333333337</v>
      </c>
      <c r="H1182" s="31" t="str">
        <f>IF(ISNA(MATCH(INT(A1182),Calcul!$I$3:$I$15,0)),INDEX(INFOS!$B$7:$B$14,WEEKDAY(A1182,2)),INFOS!$B$14)</f>
        <v>Jours Ouvrés</v>
      </c>
      <c r="I1182" s="28" t="str">
        <f>IF(ROW(A1181)&lt;=COUNTA(Sens1!A:A)-6,INFOS!$H$2&amp;" vers "&amp;INFOS!$I$2,INFOS!$H$3&amp;" vers "&amp;INFOS!$I$3)</f>
        <v>Rue G. Eiffel vers A10</v>
      </c>
    </row>
    <row r="1183" spans="1:9" x14ac:dyDescent="0.25">
      <c r="A1183" s="5">
        <v>41850.605219907404</v>
      </c>
      <c r="B1183" s="28">
        <v>355</v>
      </c>
      <c r="C1183" s="28" t="str">
        <f t="shared" si="72"/>
        <v>Mercredi</v>
      </c>
      <c r="D1183" s="28" t="str">
        <f t="shared" si="73"/>
        <v>30/07</v>
      </c>
      <c r="E1183" s="29">
        <f t="shared" si="74"/>
        <v>0.60521990740380716</v>
      </c>
      <c r="F1183" s="30">
        <f t="shared" si="75"/>
        <v>4.108796296296297E-3</v>
      </c>
      <c r="G1183" s="31">
        <f>IF(OR(FLOOR(HOUR(E1183)*60+MINUTE(E1183),INFOS!$B$2)/60&lt;INFOS!$B$5,AND(INFOS!$C$5&gt;0,FLOOR(HOUR(E1183)*60+MINUTE(E1183),INFOS!$B$2)/60&gt;=INFOS!$C$5)),"",TIME(,FLOOR(HOUR(E1183)*60+MINUTE(E1183),INFOS!$B$2),))</f>
        <v>0.58333333333333337</v>
      </c>
      <c r="H1183" s="31" t="str">
        <f>IF(ISNA(MATCH(INT(A1183),Calcul!$I$3:$I$15,0)),INDEX(INFOS!$B$7:$B$14,WEEKDAY(A1183,2)),INFOS!$B$14)</f>
        <v>Jours Ouvrés</v>
      </c>
      <c r="I1183" s="28" t="str">
        <f>IF(ROW(A1182)&lt;=COUNTA(Sens1!A:A)-6,INFOS!$H$2&amp;" vers "&amp;INFOS!$I$2,INFOS!$H$3&amp;" vers "&amp;INFOS!$I$3)</f>
        <v>Rue G. Eiffel vers A10</v>
      </c>
    </row>
    <row r="1184" spans="1:9" x14ac:dyDescent="0.25">
      <c r="A1184" s="5">
        <v>41850.60900462963</v>
      </c>
      <c r="B1184" s="28">
        <v>374</v>
      </c>
      <c r="C1184" s="28" t="str">
        <f t="shared" si="72"/>
        <v>Mercredi</v>
      </c>
      <c r="D1184" s="28" t="str">
        <f t="shared" si="73"/>
        <v>30/07</v>
      </c>
      <c r="E1184" s="29">
        <f t="shared" si="74"/>
        <v>0.60900462963036261</v>
      </c>
      <c r="F1184" s="30">
        <f t="shared" si="75"/>
        <v>4.3287037037037035E-3</v>
      </c>
      <c r="G1184" s="31">
        <f>IF(OR(FLOOR(HOUR(E1184)*60+MINUTE(E1184),INFOS!$B$2)/60&lt;INFOS!$B$5,AND(INFOS!$C$5&gt;0,FLOOR(HOUR(E1184)*60+MINUTE(E1184),INFOS!$B$2)/60&gt;=INFOS!$C$5)),"",TIME(,FLOOR(HOUR(E1184)*60+MINUTE(E1184),INFOS!$B$2),))</f>
        <v>0.58333333333333337</v>
      </c>
      <c r="H1184" s="31" t="str">
        <f>IF(ISNA(MATCH(INT(A1184),Calcul!$I$3:$I$15,0)),INDEX(INFOS!$B$7:$B$14,WEEKDAY(A1184,2)),INFOS!$B$14)</f>
        <v>Jours Ouvrés</v>
      </c>
      <c r="I1184" s="28" t="str">
        <f>IF(ROW(A1183)&lt;=COUNTA(Sens1!A:A)-6,INFOS!$H$2&amp;" vers "&amp;INFOS!$I$2,INFOS!$H$3&amp;" vers "&amp;INFOS!$I$3)</f>
        <v>Rue G. Eiffel vers A10</v>
      </c>
    </row>
    <row r="1185" spans="1:9" x14ac:dyDescent="0.25">
      <c r="A1185" s="5">
        <v>41850.612638888888</v>
      </c>
      <c r="B1185" s="28">
        <v>401</v>
      </c>
      <c r="C1185" s="28" t="str">
        <f t="shared" si="72"/>
        <v>Mercredi</v>
      </c>
      <c r="D1185" s="28" t="str">
        <f t="shared" si="73"/>
        <v>30/07</v>
      </c>
      <c r="E1185" s="29">
        <f t="shared" si="74"/>
        <v>0.61263888888788642</v>
      </c>
      <c r="F1185" s="30">
        <f t="shared" si="75"/>
        <v>4.6412037037037038E-3</v>
      </c>
      <c r="G1185" s="31">
        <f>IF(OR(FLOOR(HOUR(E1185)*60+MINUTE(E1185),INFOS!$B$2)/60&lt;INFOS!$B$5,AND(INFOS!$C$5&gt;0,FLOOR(HOUR(E1185)*60+MINUTE(E1185),INFOS!$B$2)/60&gt;=INFOS!$C$5)),"",TIME(,FLOOR(HOUR(E1185)*60+MINUTE(E1185),INFOS!$B$2),))</f>
        <v>0.58333333333333337</v>
      </c>
      <c r="H1185" s="31" t="str">
        <f>IF(ISNA(MATCH(INT(A1185),Calcul!$I$3:$I$15,0)),INDEX(INFOS!$B$7:$B$14,WEEKDAY(A1185,2)),INFOS!$B$14)</f>
        <v>Jours Ouvrés</v>
      </c>
      <c r="I1185" s="28" t="str">
        <f>IF(ROW(A1184)&lt;=COUNTA(Sens1!A:A)-6,INFOS!$H$2&amp;" vers "&amp;INFOS!$I$2,INFOS!$H$3&amp;" vers "&amp;INFOS!$I$3)</f>
        <v>Rue G. Eiffel vers A10</v>
      </c>
    </row>
    <row r="1186" spans="1:9" x14ac:dyDescent="0.25">
      <c r="A1186" s="5">
        <v>41850.61614583333</v>
      </c>
      <c r="B1186" s="28">
        <v>361</v>
      </c>
      <c r="C1186" s="28" t="str">
        <f t="shared" si="72"/>
        <v>Mercredi</v>
      </c>
      <c r="D1186" s="28" t="str">
        <f t="shared" si="73"/>
        <v>30/07</v>
      </c>
      <c r="E1186" s="29">
        <f t="shared" si="74"/>
        <v>0.61614583332993789</v>
      </c>
      <c r="F1186" s="30">
        <f t="shared" si="75"/>
        <v>4.1782407407407402E-3</v>
      </c>
      <c r="G1186" s="31">
        <f>IF(OR(FLOOR(HOUR(E1186)*60+MINUTE(E1186),INFOS!$B$2)/60&lt;INFOS!$B$5,AND(INFOS!$C$5&gt;0,FLOOR(HOUR(E1186)*60+MINUTE(E1186),INFOS!$B$2)/60&gt;=INFOS!$C$5)),"",TIME(,FLOOR(HOUR(E1186)*60+MINUTE(E1186),INFOS!$B$2),))</f>
        <v>0.58333333333333337</v>
      </c>
      <c r="H1186" s="31" t="str">
        <f>IF(ISNA(MATCH(INT(A1186),Calcul!$I$3:$I$15,0)),INDEX(INFOS!$B$7:$B$14,WEEKDAY(A1186,2)),INFOS!$B$14)</f>
        <v>Jours Ouvrés</v>
      </c>
      <c r="I1186" s="28" t="str">
        <f>IF(ROW(A1185)&lt;=COUNTA(Sens1!A:A)-6,INFOS!$H$2&amp;" vers "&amp;INFOS!$I$2,INFOS!$H$3&amp;" vers "&amp;INFOS!$I$3)</f>
        <v>Rue G. Eiffel vers A10</v>
      </c>
    </row>
    <row r="1187" spans="1:9" x14ac:dyDescent="0.25">
      <c r="A1187" s="5">
        <v>41850.619791666664</v>
      </c>
      <c r="B1187" s="28">
        <v>356</v>
      </c>
      <c r="C1187" s="28" t="str">
        <f t="shared" si="72"/>
        <v>Mercredi</v>
      </c>
      <c r="D1187" s="28" t="str">
        <f t="shared" si="73"/>
        <v>30/07</v>
      </c>
      <c r="E1187" s="29">
        <f t="shared" si="74"/>
        <v>0.61979166666424135</v>
      </c>
      <c r="F1187" s="30">
        <f t="shared" si="75"/>
        <v>4.1203703703703706E-3</v>
      </c>
      <c r="G1187" s="31">
        <f>IF(OR(FLOOR(HOUR(E1187)*60+MINUTE(E1187),INFOS!$B$2)/60&lt;INFOS!$B$5,AND(INFOS!$C$5&gt;0,FLOOR(HOUR(E1187)*60+MINUTE(E1187),INFOS!$B$2)/60&gt;=INFOS!$C$5)),"",TIME(,FLOOR(HOUR(E1187)*60+MINUTE(E1187),INFOS!$B$2),))</f>
        <v>0.58333333333333337</v>
      </c>
      <c r="H1187" s="31" t="str">
        <f>IF(ISNA(MATCH(INT(A1187),Calcul!$I$3:$I$15,0)),INDEX(INFOS!$B$7:$B$14,WEEKDAY(A1187,2)),INFOS!$B$14)</f>
        <v>Jours Ouvrés</v>
      </c>
      <c r="I1187" s="28" t="str">
        <f>IF(ROW(A1186)&lt;=COUNTA(Sens1!A:A)-6,INFOS!$H$2&amp;" vers "&amp;INFOS!$I$2,INFOS!$H$3&amp;" vers "&amp;INFOS!$I$3)</f>
        <v>Rue G. Eiffel vers A10</v>
      </c>
    </row>
    <row r="1188" spans="1:9" x14ac:dyDescent="0.25">
      <c r="A1188" s="5">
        <v>41850.623344907406</v>
      </c>
      <c r="B1188" s="28">
        <v>368</v>
      </c>
      <c r="C1188" s="28" t="str">
        <f t="shared" si="72"/>
        <v>Mercredi</v>
      </c>
      <c r="D1188" s="28" t="str">
        <f t="shared" si="73"/>
        <v>30/07</v>
      </c>
      <c r="E1188" s="29">
        <f t="shared" si="74"/>
        <v>0.62334490740613546</v>
      </c>
      <c r="F1188" s="30">
        <f t="shared" si="75"/>
        <v>4.2592592592592595E-3</v>
      </c>
      <c r="G1188" s="31">
        <f>IF(OR(FLOOR(HOUR(E1188)*60+MINUTE(E1188),INFOS!$B$2)/60&lt;INFOS!$B$5,AND(INFOS!$C$5&gt;0,FLOOR(HOUR(E1188)*60+MINUTE(E1188),INFOS!$B$2)/60&gt;=INFOS!$C$5)),"",TIME(,FLOOR(HOUR(E1188)*60+MINUTE(E1188),INFOS!$B$2),))</f>
        <v>0.58333333333333337</v>
      </c>
      <c r="H1188" s="31" t="str">
        <f>IF(ISNA(MATCH(INT(A1188),Calcul!$I$3:$I$15,0)),INDEX(INFOS!$B$7:$B$14,WEEKDAY(A1188,2)),INFOS!$B$14)</f>
        <v>Jours Ouvrés</v>
      </c>
      <c r="I1188" s="28" t="str">
        <f>IF(ROW(A1187)&lt;=COUNTA(Sens1!A:A)-6,INFOS!$H$2&amp;" vers "&amp;INFOS!$I$2,INFOS!$H$3&amp;" vers "&amp;INFOS!$I$3)</f>
        <v>Rue G. Eiffel vers A10</v>
      </c>
    </row>
    <row r="1189" spans="1:9" x14ac:dyDescent="0.25">
      <c r="A1189" s="5">
        <v>41850.626863425925</v>
      </c>
      <c r="B1189" s="28">
        <v>390</v>
      </c>
      <c r="C1189" s="28" t="str">
        <f t="shared" si="72"/>
        <v>Mercredi</v>
      </c>
      <c r="D1189" s="28" t="str">
        <f t="shared" si="73"/>
        <v>30/07</v>
      </c>
      <c r="E1189" s="29">
        <f t="shared" si="74"/>
        <v>0.62686342592496658</v>
      </c>
      <c r="F1189" s="30">
        <f t="shared" si="75"/>
        <v>4.5138888888888893E-3</v>
      </c>
      <c r="G1189" s="31">
        <f>IF(OR(FLOOR(HOUR(E1189)*60+MINUTE(E1189),INFOS!$B$2)/60&lt;INFOS!$B$5,AND(INFOS!$C$5&gt;0,FLOOR(HOUR(E1189)*60+MINUTE(E1189),INFOS!$B$2)/60&gt;=INFOS!$C$5)),"",TIME(,FLOOR(HOUR(E1189)*60+MINUTE(E1189),INFOS!$B$2),))</f>
        <v>0.58333333333333337</v>
      </c>
      <c r="H1189" s="31" t="str">
        <f>IF(ISNA(MATCH(INT(A1189),Calcul!$I$3:$I$15,0)),INDEX(INFOS!$B$7:$B$14,WEEKDAY(A1189,2)),INFOS!$B$14)</f>
        <v>Jours Ouvrés</v>
      </c>
      <c r="I1189" s="28" t="str">
        <f>IF(ROW(A1188)&lt;=COUNTA(Sens1!A:A)-6,INFOS!$H$2&amp;" vers "&amp;INFOS!$I$2,INFOS!$H$3&amp;" vers "&amp;INFOS!$I$3)</f>
        <v>Rue G. Eiffel vers A10</v>
      </c>
    </row>
    <row r="1190" spans="1:9" x14ac:dyDescent="0.25">
      <c r="A1190" s="5">
        <v>41850.630428240744</v>
      </c>
      <c r="B1190" s="28">
        <v>367</v>
      </c>
      <c r="C1190" s="28" t="str">
        <f t="shared" si="72"/>
        <v>Mercredi</v>
      </c>
      <c r="D1190" s="28" t="str">
        <f t="shared" si="73"/>
        <v>30/07</v>
      </c>
      <c r="E1190" s="29">
        <f t="shared" si="74"/>
        <v>0.63042824074364034</v>
      </c>
      <c r="F1190" s="30">
        <f t="shared" si="75"/>
        <v>4.2476851851851851E-3</v>
      </c>
      <c r="G1190" s="31">
        <f>IF(OR(FLOOR(HOUR(E1190)*60+MINUTE(E1190),INFOS!$B$2)/60&lt;INFOS!$B$5,AND(INFOS!$C$5&gt;0,FLOOR(HOUR(E1190)*60+MINUTE(E1190),INFOS!$B$2)/60&gt;=INFOS!$C$5)),"",TIME(,FLOOR(HOUR(E1190)*60+MINUTE(E1190),INFOS!$B$2),))</f>
        <v>0.58333333333333337</v>
      </c>
      <c r="H1190" s="31" t="str">
        <f>IF(ISNA(MATCH(INT(A1190),Calcul!$I$3:$I$15,0)),INDEX(INFOS!$B$7:$B$14,WEEKDAY(A1190,2)),INFOS!$B$14)</f>
        <v>Jours Ouvrés</v>
      </c>
      <c r="I1190" s="28" t="str">
        <f>IF(ROW(A1189)&lt;=COUNTA(Sens1!A:A)-6,INFOS!$H$2&amp;" vers "&amp;INFOS!$I$2,INFOS!$H$3&amp;" vers "&amp;INFOS!$I$3)</f>
        <v>Rue G. Eiffel vers A10</v>
      </c>
    </row>
    <row r="1191" spans="1:9" x14ac:dyDescent="0.25">
      <c r="A1191" s="5">
        <v>41850.634085648147</v>
      </c>
      <c r="B1191" s="28">
        <v>394</v>
      </c>
      <c r="C1191" s="28" t="str">
        <f t="shared" si="72"/>
        <v>Mercredi</v>
      </c>
      <c r="D1191" s="28" t="str">
        <f t="shared" si="73"/>
        <v>30/07</v>
      </c>
      <c r="E1191" s="29">
        <f t="shared" si="74"/>
        <v>0.6340856481474475</v>
      </c>
      <c r="F1191" s="30">
        <f t="shared" si="75"/>
        <v>4.5601851851851853E-3</v>
      </c>
      <c r="G1191" s="31">
        <f>IF(OR(FLOOR(HOUR(E1191)*60+MINUTE(E1191),INFOS!$B$2)/60&lt;INFOS!$B$5,AND(INFOS!$C$5&gt;0,FLOOR(HOUR(E1191)*60+MINUTE(E1191),INFOS!$B$2)/60&gt;=INFOS!$C$5)),"",TIME(,FLOOR(HOUR(E1191)*60+MINUTE(E1191),INFOS!$B$2),))</f>
        <v>0.58333333333333337</v>
      </c>
      <c r="H1191" s="31" t="str">
        <f>IF(ISNA(MATCH(INT(A1191),Calcul!$I$3:$I$15,0)),INDEX(INFOS!$B$7:$B$14,WEEKDAY(A1191,2)),INFOS!$B$14)</f>
        <v>Jours Ouvrés</v>
      </c>
      <c r="I1191" s="28" t="str">
        <f>IF(ROW(A1190)&lt;=COUNTA(Sens1!A:A)-6,INFOS!$H$2&amp;" vers "&amp;INFOS!$I$2,INFOS!$H$3&amp;" vers "&amp;INFOS!$I$3)</f>
        <v>Rue G. Eiffel vers A10</v>
      </c>
    </row>
    <row r="1192" spans="1:9" x14ac:dyDescent="0.25">
      <c r="A1192" s="5">
        <v>41850.637638888889</v>
      </c>
      <c r="B1192" s="28">
        <v>398</v>
      </c>
      <c r="C1192" s="28" t="str">
        <f t="shared" si="72"/>
        <v>Mercredi</v>
      </c>
      <c r="D1192" s="28" t="str">
        <f t="shared" si="73"/>
        <v>30/07</v>
      </c>
      <c r="E1192" s="29">
        <f t="shared" si="74"/>
        <v>0.63763888888934162</v>
      </c>
      <c r="F1192" s="30">
        <f t="shared" si="75"/>
        <v>4.6064814814814814E-3</v>
      </c>
      <c r="G1192" s="31">
        <f>IF(OR(FLOOR(HOUR(E1192)*60+MINUTE(E1192),INFOS!$B$2)/60&lt;INFOS!$B$5,AND(INFOS!$C$5&gt;0,FLOOR(HOUR(E1192)*60+MINUTE(E1192),INFOS!$B$2)/60&gt;=INFOS!$C$5)),"",TIME(,FLOOR(HOUR(E1192)*60+MINUTE(E1192),INFOS!$B$2),))</f>
        <v>0.58333333333333337</v>
      </c>
      <c r="H1192" s="31" t="str">
        <f>IF(ISNA(MATCH(INT(A1192),Calcul!$I$3:$I$15,0)),INDEX(INFOS!$B$7:$B$14,WEEKDAY(A1192,2)),INFOS!$B$14)</f>
        <v>Jours Ouvrés</v>
      </c>
      <c r="I1192" s="28" t="str">
        <f>IF(ROW(A1191)&lt;=COUNTA(Sens1!A:A)-6,INFOS!$H$2&amp;" vers "&amp;INFOS!$I$2,INFOS!$H$3&amp;" vers "&amp;INFOS!$I$3)</f>
        <v>Rue G. Eiffel vers A10</v>
      </c>
    </row>
    <row r="1193" spans="1:9" x14ac:dyDescent="0.25">
      <c r="A1193" s="5">
        <v>41850.641250000001</v>
      </c>
      <c r="B1193" s="28">
        <v>397</v>
      </c>
      <c r="C1193" s="28" t="str">
        <f t="shared" si="72"/>
        <v>Mercredi</v>
      </c>
      <c r="D1193" s="28" t="str">
        <f t="shared" si="73"/>
        <v>30/07</v>
      </c>
      <c r="E1193" s="29">
        <f t="shared" si="74"/>
        <v>0.64125000000058208</v>
      </c>
      <c r="F1193" s="30">
        <f t="shared" si="75"/>
        <v>4.5949074074074069E-3</v>
      </c>
      <c r="G1193" s="31">
        <f>IF(OR(FLOOR(HOUR(E1193)*60+MINUTE(E1193),INFOS!$B$2)/60&lt;INFOS!$B$5,AND(INFOS!$C$5&gt;0,FLOOR(HOUR(E1193)*60+MINUTE(E1193),INFOS!$B$2)/60&gt;=INFOS!$C$5)),"",TIME(,FLOOR(HOUR(E1193)*60+MINUTE(E1193),INFOS!$B$2),))</f>
        <v>0.58333333333333337</v>
      </c>
      <c r="H1193" s="31" t="str">
        <f>IF(ISNA(MATCH(INT(A1193),Calcul!$I$3:$I$15,0)),INDEX(INFOS!$B$7:$B$14,WEEKDAY(A1193,2)),INFOS!$B$14)</f>
        <v>Jours Ouvrés</v>
      </c>
      <c r="I1193" s="28" t="str">
        <f>IF(ROW(A1192)&lt;=COUNTA(Sens1!A:A)-6,INFOS!$H$2&amp;" vers "&amp;INFOS!$I$2,INFOS!$H$3&amp;" vers "&amp;INFOS!$I$3)</f>
        <v>Rue G. Eiffel vers A10</v>
      </c>
    </row>
    <row r="1194" spans="1:9" x14ac:dyDescent="0.25">
      <c r="A1194" s="5">
        <v>41850.644733796296</v>
      </c>
      <c r="B1194" s="28">
        <v>490</v>
      </c>
      <c r="C1194" s="28" t="str">
        <f t="shared" si="72"/>
        <v>Mercredi</v>
      </c>
      <c r="D1194" s="28" t="str">
        <f t="shared" si="73"/>
        <v>30/07</v>
      </c>
      <c r="E1194" s="29">
        <f t="shared" si="74"/>
        <v>0.64473379629635019</v>
      </c>
      <c r="F1194" s="30">
        <f t="shared" si="75"/>
        <v>5.6712962962962958E-3</v>
      </c>
      <c r="G1194" s="31">
        <f>IF(OR(FLOOR(HOUR(E1194)*60+MINUTE(E1194),INFOS!$B$2)/60&lt;INFOS!$B$5,AND(INFOS!$C$5&gt;0,FLOOR(HOUR(E1194)*60+MINUTE(E1194),INFOS!$B$2)/60&gt;=INFOS!$C$5)),"",TIME(,FLOOR(HOUR(E1194)*60+MINUTE(E1194),INFOS!$B$2),))</f>
        <v>0.58333333333333337</v>
      </c>
      <c r="H1194" s="31" t="str">
        <f>IF(ISNA(MATCH(INT(A1194),Calcul!$I$3:$I$15,0)),INDEX(INFOS!$B$7:$B$14,WEEKDAY(A1194,2)),INFOS!$B$14)</f>
        <v>Jours Ouvrés</v>
      </c>
      <c r="I1194" s="28" t="str">
        <f>IF(ROW(A1193)&lt;=COUNTA(Sens1!A:A)-6,INFOS!$H$2&amp;" vers "&amp;INFOS!$I$2,INFOS!$H$3&amp;" vers "&amp;INFOS!$I$3)</f>
        <v>Rue G. Eiffel vers A10</v>
      </c>
    </row>
    <row r="1195" spans="1:9" x14ac:dyDescent="0.25">
      <c r="A1195" s="5">
        <v>41850.648298611108</v>
      </c>
      <c r="B1195" s="28">
        <v>460</v>
      </c>
      <c r="C1195" s="28" t="str">
        <f t="shared" si="72"/>
        <v>Mercredi</v>
      </c>
      <c r="D1195" s="28" t="str">
        <f t="shared" si="73"/>
        <v>30/07</v>
      </c>
      <c r="E1195" s="29">
        <f t="shared" si="74"/>
        <v>0.648298611107748</v>
      </c>
      <c r="F1195" s="30">
        <f t="shared" si="75"/>
        <v>5.3240740740740748E-3</v>
      </c>
      <c r="G1195" s="31">
        <f>IF(OR(FLOOR(HOUR(E1195)*60+MINUTE(E1195),INFOS!$B$2)/60&lt;INFOS!$B$5,AND(INFOS!$C$5&gt;0,FLOOR(HOUR(E1195)*60+MINUTE(E1195),INFOS!$B$2)/60&gt;=INFOS!$C$5)),"",TIME(,FLOOR(HOUR(E1195)*60+MINUTE(E1195),INFOS!$B$2),))</f>
        <v>0.58333333333333337</v>
      </c>
      <c r="H1195" s="31" t="str">
        <f>IF(ISNA(MATCH(INT(A1195),Calcul!$I$3:$I$15,0)),INDEX(INFOS!$B$7:$B$14,WEEKDAY(A1195,2)),INFOS!$B$14)</f>
        <v>Jours Ouvrés</v>
      </c>
      <c r="I1195" s="28" t="str">
        <f>IF(ROW(A1194)&lt;=COUNTA(Sens1!A:A)-6,INFOS!$H$2&amp;" vers "&amp;INFOS!$I$2,INFOS!$H$3&amp;" vers "&amp;INFOS!$I$3)</f>
        <v>Rue G. Eiffel vers A10</v>
      </c>
    </row>
    <row r="1196" spans="1:9" x14ac:dyDescent="0.25">
      <c r="A1196" s="5">
        <v>41850.651875000003</v>
      </c>
      <c r="B1196" s="28">
        <v>386</v>
      </c>
      <c r="C1196" s="28" t="str">
        <f t="shared" si="72"/>
        <v>Mercredi</v>
      </c>
      <c r="D1196" s="28" t="str">
        <f t="shared" si="73"/>
        <v>30/07</v>
      </c>
      <c r="E1196" s="29">
        <f t="shared" si="74"/>
        <v>0.65187500000320142</v>
      </c>
      <c r="F1196" s="30">
        <f t="shared" si="75"/>
        <v>4.4675925925925933E-3</v>
      </c>
      <c r="G1196" s="31">
        <f>IF(OR(FLOOR(HOUR(E1196)*60+MINUTE(E1196),INFOS!$B$2)/60&lt;INFOS!$B$5,AND(INFOS!$C$5&gt;0,FLOOR(HOUR(E1196)*60+MINUTE(E1196),INFOS!$B$2)/60&gt;=INFOS!$C$5)),"",TIME(,FLOOR(HOUR(E1196)*60+MINUTE(E1196),INFOS!$B$2),))</f>
        <v>0.58333333333333337</v>
      </c>
      <c r="H1196" s="31" t="str">
        <f>IF(ISNA(MATCH(INT(A1196),Calcul!$I$3:$I$15,0)),INDEX(INFOS!$B$7:$B$14,WEEKDAY(A1196,2)),INFOS!$B$14)</f>
        <v>Jours Ouvrés</v>
      </c>
      <c r="I1196" s="28" t="str">
        <f>IF(ROW(A1195)&lt;=COUNTA(Sens1!A:A)-6,INFOS!$H$2&amp;" vers "&amp;INFOS!$I$2,INFOS!$H$3&amp;" vers "&amp;INFOS!$I$3)</f>
        <v>Rue G. Eiffel vers A10</v>
      </c>
    </row>
    <row r="1197" spans="1:9" x14ac:dyDescent="0.25">
      <c r="A1197" s="5">
        <v>41850.655578703707</v>
      </c>
      <c r="B1197" s="28">
        <v>388</v>
      </c>
      <c r="C1197" s="28" t="str">
        <f t="shared" si="72"/>
        <v>Mercredi</v>
      </c>
      <c r="D1197" s="28" t="str">
        <f t="shared" si="73"/>
        <v>30/07</v>
      </c>
      <c r="E1197" s="29">
        <f t="shared" si="74"/>
        <v>0.65557870370685123</v>
      </c>
      <c r="F1197" s="30">
        <f t="shared" si="75"/>
        <v>4.4907407407407405E-3</v>
      </c>
      <c r="G1197" s="31">
        <f>IF(OR(FLOOR(HOUR(E1197)*60+MINUTE(E1197),INFOS!$B$2)/60&lt;INFOS!$B$5,AND(INFOS!$C$5&gt;0,FLOOR(HOUR(E1197)*60+MINUTE(E1197),INFOS!$B$2)/60&gt;=INFOS!$C$5)),"",TIME(,FLOOR(HOUR(E1197)*60+MINUTE(E1197),INFOS!$B$2),))</f>
        <v>0.58333333333333337</v>
      </c>
      <c r="H1197" s="31" t="str">
        <f>IF(ISNA(MATCH(INT(A1197),Calcul!$I$3:$I$15,0)),INDEX(INFOS!$B$7:$B$14,WEEKDAY(A1197,2)),INFOS!$B$14)</f>
        <v>Jours Ouvrés</v>
      </c>
      <c r="I1197" s="28" t="str">
        <f>IF(ROW(A1196)&lt;=COUNTA(Sens1!A:A)-6,INFOS!$H$2&amp;" vers "&amp;INFOS!$I$2,INFOS!$H$3&amp;" vers "&amp;INFOS!$I$3)</f>
        <v>Rue G. Eiffel vers A10</v>
      </c>
    </row>
    <row r="1198" spans="1:9" x14ac:dyDescent="0.25">
      <c r="A1198" s="5">
        <v>41850.659386574072</v>
      </c>
      <c r="B1198" s="28">
        <v>386</v>
      </c>
      <c r="C1198" s="28" t="str">
        <f t="shared" si="72"/>
        <v>Mercredi</v>
      </c>
      <c r="D1198" s="28" t="str">
        <f t="shared" si="73"/>
        <v>30/07</v>
      </c>
      <c r="E1198" s="29">
        <f t="shared" si="74"/>
        <v>0.65938657407241408</v>
      </c>
      <c r="F1198" s="30">
        <f t="shared" si="75"/>
        <v>4.4675925925925933E-3</v>
      </c>
      <c r="G1198" s="31">
        <f>IF(OR(FLOOR(HOUR(E1198)*60+MINUTE(E1198),INFOS!$B$2)/60&lt;INFOS!$B$5,AND(INFOS!$C$5&gt;0,FLOOR(HOUR(E1198)*60+MINUTE(E1198),INFOS!$B$2)/60&gt;=INFOS!$C$5)),"",TIME(,FLOOR(HOUR(E1198)*60+MINUTE(E1198),INFOS!$B$2),))</f>
        <v>0.58333333333333337</v>
      </c>
      <c r="H1198" s="31" t="str">
        <f>IF(ISNA(MATCH(INT(A1198),Calcul!$I$3:$I$15,0)),INDEX(INFOS!$B$7:$B$14,WEEKDAY(A1198,2)),INFOS!$B$14)</f>
        <v>Jours Ouvrés</v>
      </c>
      <c r="I1198" s="28" t="str">
        <f>IF(ROW(A1197)&lt;=COUNTA(Sens1!A:A)-6,INFOS!$H$2&amp;" vers "&amp;INFOS!$I$2,INFOS!$H$3&amp;" vers "&amp;INFOS!$I$3)</f>
        <v>Rue G. Eiffel vers A10</v>
      </c>
    </row>
    <row r="1199" spans="1:9" x14ac:dyDescent="0.25">
      <c r="A1199" s="5">
        <v>41850.662939814814</v>
      </c>
      <c r="B1199" s="28">
        <v>358</v>
      </c>
      <c r="C1199" s="28" t="str">
        <f t="shared" si="72"/>
        <v>Mercredi</v>
      </c>
      <c r="D1199" s="28" t="str">
        <f t="shared" si="73"/>
        <v>30/07</v>
      </c>
      <c r="E1199" s="29">
        <f t="shared" si="74"/>
        <v>0.66293981481430819</v>
      </c>
      <c r="F1199" s="30">
        <f t="shared" si="75"/>
        <v>4.1435185185185186E-3</v>
      </c>
      <c r="G1199" s="31">
        <f>IF(OR(FLOOR(HOUR(E1199)*60+MINUTE(E1199),INFOS!$B$2)/60&lt;INFOS!$B$5,AND(INFOS!$C$5&gt;0,FLOOR(HOUR(E1199)*60+MINUTE(E1199),INFOS!$B$2)/60&gt;=INFOS!$C$5)),"",TIME(,FLOOR(HOUR(E1199)*60+MINUTE(E1199),INFOS!$B$2),))</f>
        <v>0.58333333333333337</v>
      </c>
      <c r="H1199" s="31" t="str">
        <f>IF(ISNA(MATCH(INT(A1199),Calcul!$I$3:$I$15,0)),INDEX(INFOS!$B$7:$B$14,WEEKDAY(A1199,2)),INFOS!$B$14)</f>
        <v>Jours Ouvrés</v>
      </c>
      <c r="I1199" s="28" t="str">
        <f>IF(ROW(A1198)&lt;=COUNTA(Sens1!A:A)-6,INFOS!$H$2&amp;" vers "&amp;INFOS!$I$2,INFOS!$H$3&amp;" vers "&amp;INFOS!$I$3)</f>
        <v>Rue G. Eiffel vers A10</v>
      </c>
    </row>
    <row r="1200" spans="1:9" x14ac:dyDescent="0.25">
      <c r="A1200" s="5">
        <v>41850.666585648149</v>
      </c>
      <c r="B1200" s="28">
        <v>357</v>
      </c>
      <c r="C1200" s="28" t="str">
        <f t="shared" si="72"/>
        <v>Mercredi</v>
      </c>
      <c r="D1200" s="28" t="str">
        <f t="shared" si="73"/>
        <v>30/07</v>
      </c>
      <c r="E1200" s="29">
        <f t="shared" si="74"/>
        <v>0.66658564814861165</v>
      </c>
      <c r="F1200" s="30">
        <f t="shared" si="75"/>
        <v>4.1319444444444442E-3</v>
      </c>
      <c r="G1200" s="31">
        <f>IF(OR(FLOOR(HOUR(E1200)*60+MINUTE(E1200),INFOS!$B$2)/60&lt;INFOS!$B$5,AND(INFOS!$C$5&gt;0,FLOOR(HOUR(E1200)*60+MINUTE(E1200),INFOS!$B$2)/60&gt;=INFOS!$C$5)),"",TIME(,FLOOR(HOUR(E1200)*60+MINUTE(E1200),INFOS!$B$2),))</f>
        <v>0.58333333333333337</v>
      </c>
      <c r="H1200" s="31" t="str">
        <f>IF(ISNA(MATCH(INT(A1200),Calcul!$I$3:$I$15,0)),INDEX(INFOS!$B$7:$B$14,WEEKDAY(A1200,2)),INFOS!$B$14)</f>
        <v>Jours Ouvrés</v>
      </c>
      <c r="I1200" s="28" t="str">
        <f>IF(ROW(A1199)&lt;=COUNTA(Sens1!A:A)-6,INFOS!$H$2&amp;" vers "&amp;INFOS!$I$2,INFOS!$H$3&amp;" vers "&amp;INFOS!$I$3)</f>
        <v>Rue G. Eiffel vers A10</v>
      </c>
    </row>
    <row r="1201" spans="1:9" x14ac:dyDescent="0.25">
      <c r="A1201" s="5">
        <v>41850.670104166667</v>
      </c>
      <c r="B1201" s="28">
        <v>368</v>
      </c>
      <c r="C1201" s="28" t="str">
        <f t="shared" si="72"/>
        <v>Mercredi</v>
      </c>
      <c r="D1201" s="28" t="str">
        <f t="shared" si="73"/>
        <v>30/07</v>
      </c>
      <c r="E1201" s="29">
        <f t="shared" si="74"/>
        <v>0.67010416666744277</v>
      </c>
      <c r="F1201" s="30">
        <f t="shared" si="75"/>
        <v>4.2592592592592595E-3</v>
      </c>
      <c r="G1201" s="31">
        <f>IF(OR(FLOOR(HOUR(E1201)*60+MINUTE(E1201),INFOS!$B$2)/60&lt;INFOS!$B$5,AND(INFOS!$C$5&gt;0,FLOOR(HOUR(E1201)*60+MINUTE(E1201),INFOS!$B$2)/60&gt;=INFOS!$C$5)),"",TIME(,FLOOR(HOUR(E1201)*60+MINUTE(E1201),INFOS!$B$2),))</f>
        <v>0.66666666666666663</v>
      </c>
      <c r="H1201" s="31" t="str">
        <f>IF(ISNA(MATCH(INT(A1201),Calcul!$I$3:$I$15,0)),INDEX(INFOS!$B$7:$B$14,WEEKDAY(A1201,2)),INFOS!$B$14)</f>
        <v>Jours Ouvrés</v>
      </c>
      <c r="I1201" s="28" t="str">
        <f>IF(ROW(A1200)&lt;=COUNTA(Sens1!A:A)-6,INFOS!$H$2&amp;" vers "&amp;INFOS!$I$2,INFOS!$H$3&amp;" vers "&amp;INFOS!$I$3)</f>
        <v>Rue G. Eiffel vers A10</v>
      </c>
    </row>
    <row r="1202" spans="1:9" x14ac:dyDescent="0.25">
      <c r="A1202" s="5">
        <v>41850.673773148148</v>
      </c>
      <c r="B1202" s="28">
        <v>372</v>
      </c>
      <c r="C1202" s="28" t="str">
        <f t="shared" si="72"/>
        <v>Mercredi</v>
      </c>
      <c r="D1202" s="28" t="str">
        <f t="shared" si="73"/>
        <v>30/07</v>
      </c>
      <c r="E1202" s="29">
        <f t="shared" si="74"/>
        <v>0.67377314814802958</v>
      </c>
      <c r="F1202" s="30">
        <f t="shared" si="75"/>
        <v>4.3055555555555555E-3</v>
      </c>
      <c r="G1202" s="31">
        <f>IF(OR(FLOOR(HOUR(E1202)*60+MINUTE(E1202),INFOS!$B$2)/60&lt;INFOS!$B$5,AND(INFOS!$C$5&gt;0,FLOOR(HOUR(E1202)*60+MINUTE(E1202),INFOS!$B$2)/60&gt;=INFOS!$C$5)),"",TIME(,FLOOR(HOUR(E1202)*60+MINUTE(E1202),INFOS!$B$2),))</f>
        <v>0.66666666666666663</v>
      </c>
      <c r="H1202" s="31" t="str">
        <f>IF(ISNA(MATCH(INT(A1202),Calcul!$I$3:$I$15,0)),INDEX(INFOS!$B$7:$B$14,WEEKDAY(A1202,2)),INFOS!$B$14)</f>
        <v>Jours Ouvrés</v>
      </c>
      <c r="I1202" s="28" t="str">
        <f>IF(ROW(A1201)&lt;=COUNTA(Sens1!A:A)-6,INFOS!$H$2&amp;" vers "&amp;INFOS!$I$2,INFOS!$H$3&amp;" vers "&amp;INFOS!$I$3)</f>
        <v>Rue G. Eiffel vers A10</v>
      </c>
    </row>
    <row r="1203" spans="1:9" x14ac:dyDescent="0.25">
      <c r="A1203" s="5">
        <v>41850.677314814813</v>
      </c>
      <c r="B1203" s="28">
        <v>350</v>
      </c>
      <c r="C1203" s="28" t="str">
        <f t="shared" si="72"/>
        <v>Mercredi</v>
      </c>
      <c r="D1203" s="28" t="str">
        <f t="shared" si="73"/>
        <v>30/07</v>
      </c>
      <c r="E1203" s="29">
        <f t="shared" si="74"/>
        <v>0.67731481481314404</v>
      </c>
      <c r="F1203" s="30">
        <f t="shared" si="75"/>
        <v>4.0509259259259257E-3</v>
      </c>
      <c r="G1203" s="31">
        <f>IF(OR(FLOOR(HOUR(E1203)*60+MINUTE(E1203),INFOS!$B$2)/60&lt;INFOS!$B$5,AND(INFOS!$C$5&gt;0,FLOOR(HOUR(E1203)*60+MINUTE(E1203),INFOS!$B$2)/60&gt;=INFOS!$C$5)),"",TIME(,FLOOR(HOUR(E1203)*60+MINUTE(E1203),INFOS!$B$2),))</f>
        <v>0.66666666666666663</v>
      </c>
      <c r="H1203" s="31" t="str">
        <f>IF(ISNA(MATCH(INT(A1203),Calcul!$I$3:$I$15,0)),INDEX(INFOS!$B$7:$B$14,WEEKDAY(A1203,2)),INFOS!$B$14)</f>
        <v>Jours Ouvrés</v>
      </c>
      <c r="I1203" s="28" t="str">
        <f>IF(ROW(A1202)&lt;=COUNTA(Sens1!A:A)-6,INFOS!$H$2&amp;" vers "&amp;INFOS!$I$2,INFOS!$H$3&amp;" vers "&amp;INFOS!$I$3)</f>
        <v>Rue G. Eiffel vers A10</v>
      </c>
    </row>
    <row r="1204" spans="1:9" x14ac:dyDescent="0.25">
      <c r="A1204" s="5">
        <v>41850.680914351855</v>
      </c>
      <c r="B1204" s="28">
        <v>342</v>
      </c>
      <c r="C1204" s="28" t="str">
        <f t="shared" si="72"/>
        <v>Mercredi</v>
      </c>
      <c r="D1204" s="28" t="str">
        <f t="shared" si="73"/>
        <v>30/07</v>
      </c>
      <c r="E1204" s="29">
        <f t="shared" si="74"/>
        <v>0.68091435185488081</v>
      </c>
      <c r="F1204" s="30">
        <f t="shared" si="75"/>
        <v>3.9583333333333337E-3</v>
      </c>
      <c r="G1204" s="31">
        <f>IF(OR(FLOOR(HOUR(E1204)*60+MINUTE(E1204),INFOS!$B$2)/60&lt;INFOS!$B$5,AND(INFOS!$C$5&gt;0,FLOOR(HOUR(E1204)*60+MINUTE(E1204),INFOS!$B$2)/60&gt;=INFOS!$C$5)),"",TIME(,FLOOR(HOUR(E1204)*60+MINUTE(E1204),INFOS!$B$2),))</f>
        <v>0.66666666666666663</v>
      </c>
      <c r="H1204" s="31" t="str">
        <f>IF(ISNA(MATCH(INT(A1204),Calcul!$I$3:$I$15,0)),INDEX(INFOS!$B$7:$B$14,WEEKDAY(A1204,2)),INFOS!$B$14)</f>
        <v>Jours Ouvrés</v>
      </c>
      <c r="I1204" s="28" t="str">
        <f>IF(ROW(A1203)&lt;=COUNTA(Sens1!A:A)-6,INFOS!$H$2&amp;" vers "&amp;INFOS!$I$2,INFOS!$H$3&amp;" vers "&amp;INFOS!$I$3)</f>
        <v>Rue G. Eiffel vers A10</v>
      </c>
    </row>
    <row r="1205" spans="1:9" x14ac:dyDescent="0.25">
      <c r="A1205" s="5">
        <v>41850.684560185182</v>
      </c>
      <c r="B1205" s="28">
        <v>360</v>
      </c>
      <c r="C1205" s="28" t="str">
        <f t="shared" si="72"/>
        <v>Mercredi</v>
      </c>
      <c r="D1205" s="28" t="str">
        <f t="shared" si="73"/>
        <v>30/07</v>
      </c>
      <c r="E1205" s="29">
        <f t="shared" si="74"/>
        <v>0.68456018518190831</v>
      </c>
      <c r="F1205" s="30">
        <f t="shared" si="75"/>
        <v>4.1666666666666666E-3</v>
      </c>
      <c r="G1205" s="31">
        <f>IF(OR(FLOOR(HOUR(E1205)*60+MINUTE(E1205),INFOS!$B$2)/60&lt;INFOS!$B$5,AND(INFOS!$C$5&gt;0,FLOOR(HOUR(E1205)*60+MINUTE(E1205),INFOS!$B$2)/60&gt;=INFOS!$C$5)),"",TIME(,FLOOR(HOUR(E1205)*60+MINUTE(E1205),INFOS!$B$2),))</f>
        <v>0.66666666666666663</v>
      </c>
      <c r="H1205" s="31" t="str">
        <f>IF(ISNA(MATCH(INT(A1205),Calcul!$I$3:$I$15,0)),INDEX(INFOS!$B$7:$B$14,WEEKDAY(A1205,2)),INFOS!$B$14)</f>
        <v>Jours Ouvrés</v>
      </c>
      <c r="I1205" s="28" t="str">
        <f>IF(ROW(A1204)&lt;=COUNTA(Sens1!A:A)-6,INFOS!$H$2&amp;" vers "&amp;INFOS!$I$2,INFOS!$H$3&amp;" vers "&amp;INFOS!$I$3)</f>
        <v>Rue G. Eiffel vers A10</v>
      </c>
    </row>
    <row r="1206" spans="1:9" x14ac:dyDescent="0.25">
      <c r="A1206" s="5">
        <v>41850.688368055555</v>
      </c>
      <c r="B1206" s="28">
        <v>386</v>
      </c>
      <c r="C1206" s="28" t="str">
        <f t="shared" si="72"/>
        <v>Mercredi</v>
      </c>
      <c r="D1206" s="28" t="str">
        <f t="shared" si="73"/>
        <v>30/07</v>
      </c>
      <c r="E1206" s="29">
        <f t="shared" si="74"/>
        <v>0.68836805555474712</v>
      </c>
      <c r="F1206" s="30">
        <f t="shared" si="75"/>
        <v>4.4675925925925933E-3</v>
      </c>
      <c r="G1206" s="31">
        <f>IF(OR(FLOOR(HOUR(E1206)*60+MINUTE(E1206),INFOS!$B$2)/60&lt;INFOS!$B$5,AND(INFOS!$C$5&gt;0,FLOOR(HOUR(E1206)*60+MINUTE(E1206),INFOS!$B$2)/60&gt;=INFOS!$C$5)),"",TIME(,FLOOR(HOUR(E1206)*60+MINUTE(E1206),INFOS!$B$2),))</f>
        <v>0.66666666666666663</v>
      </c>
      <c r="H1206" s="31" t="str">
        <f>IF(ISNA(MATCH(INT(A1206),Calcul!$I$3:$I$15,0)),INDEX(INFOS!$B$7:$B$14,WEEKDAY(A1206,2)),INFOS!$B$14)</f>
        <v>Jours Ouvrés</v>
      </c>
      <c r="I1206" s="28" t="str">
        <f>IF(ROW(A1205)&lt;=COUNTA(Sens1!A:A)-6,INFOS!$H$2&amp;" vers "&amp;INFOS!$I$2,INFOS!$H$3&amp;" vers "&amp;INFOS!$I$3)</f>
        <v>Rue G. Eiffel vers A10</v>
      </c>
    </row>
    <row r="1207" spans="1:9" x14ac:dyDescent="0.25">
      <c r="A1207" s="5">
        <v>41850.692083333335</v>
      </c>
      <c r="B1207" s="28">
        <v>353</v>
      </c>
      <c r="C1207" s="28" t="str">
        <f t="shared" si="72"/>
        <v>Mercredi</v>
      </c>
      <c r="D1207" s="28" t="str">
        <f t="shared" si="73"/>
        <v>30/07</v>
      </c>
      <c r="E1207" s="29">
        <f t="shared" si="74"/>
        <v>0.69208333333517658</v>
      </c>
      <c r="F1207" s="30">
        <f t="shared" si="75"/>
        <v>4.0856481481481481E-3</v>
      </c>
      <c r="G1207" s="31">
        <f>IF(OR(FLOOR(HOUR(E1207)*60+MINUTE(E1207),INFOS!$B$2)/60&lt;INFOS!$B$5,AND(INFOS!$C$5&gt;0,FLOOR(HOUR(E1207)*60+MINUTE(E1207),INFOS!$B$2)/60&gt;=INFOS!$C$5)),"",TIME(,FLOOR(HOUR(E1207)*60+MINUTE(E1207),INFOS!$B$2),))</f>
        <v>0.66666666666666663</v>
      </c>
      <c r="H1207" s="31" t="str">
        <f>IF(ISNA(MATCH(INT(A1207),Calcul!$I$3:$I$15,0)),INDEX(INFOS!$B$7:$B$14,WEEKDAY(A1207,2)),INFOS!$B$14)</f>
        <v>Jours Ouvrés</v>
      </c>
      <c r="I1207" s="28" t="str">
        <f>IF(ROW(A1206)&lt;=COUNTA(Sens1!A:A)-6,INFOS!$H$2&amp;" vers "&amp;INFOS!$I$2,INFOS!$H$3&amp;" vers "&amp;INFOS!$I$3)</f>
        <v>Rue G. Eiffel vers A10</v>
      </c>
    </row>
    <row r="1208" spans="1:9" x14ac:dyDescent="0.25">
      <c r="A1208" s="5">
        <v>41850.6955787037</v>
      </c>
      <c r="B1208" s="28">
        <v>361</v>
      </c>
      <c r="C1208" s="28" t="str">
        <f t="shared" si="72"/>
        <v>Mercredi</v>
      </c>
      <c r="D1208" s="28" t="str">
        <f t="shared" si="73"/>
        <v>30/07</v>
      </c>
      <c r="E1208" s="29">
        <f t="shared" si="74"/>
        <v>0.69557870370044839</v>
      </c>
      <c r="F1208" s="30">
        <f t="shared" si="75"/>
        <v>4.1782407407407402E-3</v>
      </c>
      <c r="G1208" s="31">
        <f>IF(OR(FLOOR(HOUR(E1208)*60+MINUTE(E1208),INFOS!$B$2)/60&lt;INFOS!$B$5,AND(INFOS!$C$5&gt;0,FLOOR(HOUR(E1208)*60+MINUTE(E1208),INFOS!$B$2)/60&gt;=INFOS!$C$5)),"",TIME(,FLOOR(HOUR(E1208)*60+MINUTE(E1208),INFOS!$B$2),))</f>
        <v>0.66666666666666663</v>
      </c>
      <c r="H1208" s="31" t="str">
        <f>IF(ISNA(MATCH(INT(A1208),Calcul!$I$3:$I$15,0)),INDEX(INFOS!$B$7:$B$14,WEEKDAY(A1208,2)),INFOS!$B$14)</f>
        <v>Jours Ouvrés</v>
      </c>
      <c r="I1208" s="28" t="str">
        <f>IF(ROW(A1207)&lt;=COUNTA(Sens1!A:A)-6,INFOS!$H$2&amp;" vers "&amp;INFOS!$I$2,INFOS!$H$3&amp;" vers "&amp;INFOS!$I$3)</f>
        <v>Rue G. Eiffel vers A10</v>
      </c>
    </row>
    <row r="1209" spans="1:9" x14ac:dyDescent="0.25">
      <c r="A1209" s="5">
        <v>41850.69939814815</v>
      </c>
      <c r="B1209" s="28">
        <v>422</v>
      </c>
      <c r="C1209" s="28" t="str">
        <f t="shared" si="72"/>
        <v>Mercredi</v>
      </c>
      <c r="D1209" s="28" t="str">
        <f t="shared" si="73"/>
        <v>30/07</v>
      </c>
      <c r="E1209" s="29">
        <f t="shared" si="74"/>
        <v>0.69939814815006685</v>
      </c>
      <c r="F1209" s="30">
        <f t="shared" si="75"/>
        <v>4.8842592592592592E-3</v>
      </c>
      <c r="G1209" s="31">
        <f>IF(OR(FLOOR(HOUR(E1209)*60+MINUTE(E1209),INFOS!$B$2)/60&lt;INFOS!$B$5,AND(INFOS!$C$5&gt;0,FLOOR(HOUR(E1209)*60+MINUTE(E1209),INFOS!$B$2)/60&gt;=INFOS!$C$5)),"",TIME(,FLOOR(HOUR(E1209)*60+MINUTE(E1209),INFOS!$B$2),))</f>
        <v>0.66666666666666663</v>
      </c>
      <c r="H1209" s="31" t="str">
        <f>IF(ISNA(MATCH(INT(A1209),Calcul!$I$3:$I$15,0)),INDEX(INFOS!$B$7:$B$14,WEEKDAY(A1209,2)),INFOS!$B$14)</f>
        <v>Jours Ouvrés</v>
      </c>
      <c r="I1209" s="28" t="str">
        <f>IF(ROW(A1208)&lt;=COUNTA(Sens1!A:A)-6,INFOS!$H$2&amp;" vers "&amp;INFOS!$I$2,INFOS!$H$3&amp;" vers "&amp;INFOS!$I$3)</f>
        <v>Rue G. Eiffel vers A10</v>
      </c>
    </row>
    <row r="1210" spans="1:9" x14ac:dyDescent="0.25">
      <c r="A1210" s="5">
        <v>41850.7030787037</v>
      </c>
      <c r="B1210" s="28">
        <v>434</v>
      </c>
      <c r="C1210" s="28" t="str">
        <f t="shared" si="72"/>
        <v>Mercredi</v>
      </c>
      <c r="D1210" s="28" t="str">
        <f t="shared" si="73"/>
        <v>30/07</v>
      </c>
      <c r="E1210" s="29">
        <f t="shared" si="74"/>
        <v>0.70307870370015735</v>
      </c>
      <c r="F1210" s="30">
        <f t="shared" si="75"/>
        <v>5.0231481481481481E-3</v>
      </c>
      <c r="G1210" s="31">
        <f>IF(OR(FLOOR(HOUR(E1210)*60+MINUTE(E1210),INFOS!$B$2)/60&lt;INFOS!$B$5,AND(INFOS!$C$5&gt;0,FLOOR(HOUR(E1210)*60+MINUTE(E1210),INFOS!$B$2)/60&gt;=INFOS!$C$5)),"",TIME(,FLOOR(HOUR(E1210)*60+MINUTE(E1210),INFOS!$B$2),))</f>
        <v>0.66666666666666663</v>
      </c>
      <c r="H1210" s="31" t="str">
        <f>IF(ISNA(MATCH(INT(A1210),Calcul!$I$3:$I$15,0)),INDEX(INFOS!$B$7:$B$14,WEEKDAY(A1210,2)),INFOS!$B$14)</f>
        <v>Jours Ouvrés</v>
      </c>
      <c r="I1210" s="28" t="str">
        <f>IF(ROW(A1209)&lt;=COUNTA(Sens1!A:A)-6,INFOS!$H$2&amp;" vers "&amp;INFOS!$I$2,INFOS!$H$3&amp;" vers "&amp;INFOS!$I$3)</f>
        <v>Rue G. Eiffel vers A10</v>
      </c>
    </row>
    <row r="1211" spans="1:9" x14ac:dyDescent="0.25">
      <c r="A1211" s="5">
        <v>41850.706759259258</v>
      </c>
      <c r="B1211" s="28">
        <v>389</v>
      </c>
      <c r="C1211" s="28" t="str">
        <f t="shared" si="72"/>
        <v>Mercredi</v>
      </c>
      <c r="D1211" s="28" t="str">
        <f t="shared" si="73"/>
        <v>30/07</v>
      </c>
      <c r="E1211" s="29">
        <f t="shared" si="74"/>
        <v>0.70675925925752381</v>
      </c>
      <c r="F1211" s="30">
        <f t="shared" si="75"/>
        <v>4.5023148148148149E-3</v>
      </c>
      <c r="G1211" s="31">
        <f>IF(OR(FLOOR(HOUR(E1211)*60+MINUTE(E1211),INFOS!$B$2)/60&lt;INFOS!$B$5,AND(INFOS!$C$5&gt;0,FLOOR(HOUR(E1211)*60+MINUTE(E1211),INFOS!$B$2)/60&gt;=INFOS!$C$5)),"",TIME(,FLOOR(HOUR(E1211)*60+MINUTE(E1211),INFOS!$B$2),))</f>
        <v>0.66666666666666663</v>
      </c>
      <c r="H1211" s="31" t="str">
        <f>IF(ISNA(MATCH(INT(A1211),Calcul!$I$3:$I$15,0)),INDEX(INFOS!$B$7:$B$14,WEEKDAY(A1211,2)),INFOS!$B$14)</f>
        <v>Jours Ouvrés</v>
      </c>
      <c r="I1211" s="28" t="str">
        <f>IF(ROW(A1210)&lt;=COUNTA(Sens1!A:A)-6,INFOS!$H$2&amp;" vers "&amp;INFOS!$I$2,INFOS!$H$3&amp;" vers "&amp;INFOS!$I$3)</f>
        <v>Rue G. Eiffel vers A10</v>
      </c>
    </row>
    <row r="1212" spans="1:9" x14ac:dyDescent="0.25">
      <c r="A1212" s="5">
        <v>41850.710370370369</v>
      </c>
      <c r="B1212" s="28">
        <v>448</v>
      </c>
      <c r="C1212" s="28" t="str">
        <f t="shared" si="72"/>
        <v>Mercredi</v>
      </c>
      <c r="D1212" s="28" t="str">
        <f t="shared" si="73"/>
        <v>30/07</v>
      </c>
      <c r="E1212" s="29">
        <f t="shared" si="74"/>
        <v>0.71037037036876427</v>
      </c>
      <c r="F1212" s="30">
        <f t="shared" si="75"/>
        <v>5.185185185185185E-3</v>
      </c>
      <c r="G1212" s="31">
        <f>IF(OR(FLOOR(HOUR(E1212)*60+MINUTE(E1212),INFOS!$B$2)/60&lt;INFOS!$B$5,AND(INFOS!$C$5&gt;0,FLOOR(HOUR(E1212)*60+MINUTE(E1212),INFOS!$B$2)/60&gt;=INFOS!$C$5)),"",TIME(,FLOOR(HOUR(E1212)*60+MINUTE(E1212),INFOS!$B$2),))</f>
        <v>0.66666666666666663</v>
      </c>
      <c r="H1212" s="31" t="str">
        <f>IF(ISNA(MATCH(INT(A1212),Calcul!$I$3:$I$15,0)),INDEX(INFOS!$B$7:$B$14,WEEKDAY(A1212,2)),INFOS!$B$14)</f>
        <v>Jours Ouvrés</v>
      </c>
      <c r="I1212" s="28" t="str">
        <f>IF(ROW(A1211)&lt;=COUNTA(Sens1!A:A)-6,INFOS!$H$2&amp;" vers "&amp;INFOS!$I$2,INFOS!$H$3&amp;" vers "&amp;INFOS!$I$3)</f>
        <v>Rue G. Eiffel vers A10</v>
      </c>
    </row>
    <row r="1213" spans="1:9" x14ac:dyDescent="0.25">
      <c r="A1213" s="5">
        <v>41850.713842592595</v>
      </c>
      <c r="B1213" s="28">
        <v>404</v>
      </c>
      <c r="C1213" s="28" t="str">
        <f t="shared" si="72"/>
        <v>Mercredi</v>
      </c>
      <c r="D1213" s="28" t="str">
        <f t="shared" si="73"/>
        <v>30/07</v>
      </c>
      <c r="E1213" s="29">
        <f t="shared" si="74"/>
        <v>0.71384259259502869</v>
      </c>
      <c r="F1213" s="30">
        <f t="shared" si="75"/>
        <v>4.6759259259259263E-3</v>
      </c>
      <c r="G1213" s="31">
        <f>IF(OR(FLOOR(HOUR(E1213)*60+MINUTE(E1213),INFOS!$B$2)/60&lt;INFOS!$B$5,AND(INFOS!$C$5&gt;0,FLOOR(HOUR(E1213)*60+MINUTE(E1213),INFOS!$B$2)/60&gt;=INFOS!$C$5)),"",TIME(,FLOOR(HOUR(E1213)*60+MINUTE(E1213),INFOS!$B$2),))</f>
        <v>0.66666666666666663</v>
      </c>
      <c r="H1213" s="31" t="str">
        <f>IF(ISNA(MATCH(INT(A1213),Calcul!$I$3:$I$15,0)),INDEX(INFOS!$B$7:$B$14,WEEKDAY(A1213,2)),INFOS!$B$14)</f>
        <v>Jours Ouvrés</v>
      </c>
      <c r="I1213" s="28" t="str">
        <f>IF(ROW(A1212)&lt;=COUNTA(Sens1!A:A)-6,INFOS!$H$2&amp;" vers "&amp;INFOS!$I$2,INFOS!$H$3&amp;" vers "&amp;INFOS!$I$3)</f>
        <v>Rue G. Eiffel vers A10</v>
      </c>
    </row>
    <row r="1214" spans="1:9" x14ac:dyDescent="0.25">
      <c r="A1214" s="5">
        <v>41850.717569444445</v>
      </c>
      <c r="B1214" s="28">
        <v>403</v>
      </c>
      <c r="C1214" s="28" t="str">
        <f t="shared" si="72"/>
        <v>Mercredi</v>
      </c>
      <c r="D1214" s="28" t="str">
        <f t="shared" si="73"/>
        <v>30/07</v>
      </c>
      <c r="E1214" s="29">
        <f t="shared" si="74"/>
        <v>0.71756944444496185</v>
      </c>
      <c r="F1214" s="30">
        <f t="shared" si="75"/>
        <v>4.6643518518518518E-3</v>
      </c>
      <c r="G1214" s="31">
        <f>IF(OR(FLOOR(HOUR(E1214)*60+MINUTE(E1214),INFOS!$B$2)/60&lt;INFOS!$B$5,AND(INFOS!$C$5&gt;0,FLOOR(HOUR(E1214)*60+MINUTE(E1214),INFOS!$B$2)/60&gt;=INFOS!$C$5)),"",TIME(,FLOOR(HOUR(E1214)*60+MINUTE(E1214),INFOS!$B$2),))</f>
        <v>0.66666666666666663</v>
      </c>
      <c r="H1214" s="31" t="str">
        <f>IF(ISNA(MATCH(INT(A1214),Calcul!$I$3:$I$15,0)),INDEX(INFOS!$B$7:$B$14,WEEKDAY(A1214,2)),INFOS!$B$14)</f>
        <v>Jours Ouvrés</v>
      </c>
      <c r="I1214" s="28" t="str">
        <f>IF(ROW(A1213)&lt;=COUNTA(Sens1!A:A)-6,INFOS!$H$2&amp;" vers "&amp;INFOS!$I$2,INFOS!$H$3&amp;" vers "&amp;INFOS!$I$3)</f>
        <v>Rue G. Eiffel vers A10</v>
      </c>
    </row>
    <row r="1215" spans="1:9" x14ac:dyDescent="0.25">
      <c r="A1215" s="5">
        <v>41850.721076388887</v>
      </c>
      <c r="B1215" s="28">
        <v>418</v>
      </c>
      <c r="C1215" s="28" t="str">
        <f t="shared" si="72"/>
        <v>Mercredi</v>
      </c>
      <c r="D1215" s="28" t="str">
        <f t="shared" si="73"/>
        <v>30/07</v>
      </c>
      <c r="E1215" s="29">
        <f t="shared" si="74"/>
        <v>0.72107638888701331</v>
      </c>
      <c r="F1215" s="30">
        <f t="shared" si="75"/>
        <v>4.8379629629629632E-3</v>
      </c>
      <c r="G1215" s="31">
        <f>IF(OR(FLOOR(HOUR(E1215)*60+MINUTE(E1215),INFOS!$B$2)/60&lt;INFOS!$B$5,AND(INFOS!$C$5&gt;0,FLOOR(HOUR(E1215)*60+MINUTE(E1215),INFOS!$B$2)/60&gt;=INFOS!$C$5)),"",TIME(,FLOOR(HOUR(E1215)*60+MINUTE(E1215),INFOS!$B$2),))</f>
        <v>0.66666666666666663</v>
      </c>
      <c r="H1215" s="31" t="str">
        <f>IF(ISNA(MATCH(INT(A1215),Calcul!$I$3:$I$15,0)),INDEX(INFOS!$B$7:$B$14,WEEKDAY(A1215,2)),INFOS!$B$14)</f>
        <v>Jours Ouvrés</v>
      </c>
      <c r="I1215" s="28" t="str">
        <f>IF(ROW(A1214)&lt;=COUNTA(Sens1!A:A)-6,INFOS!$H$2&amp;" vers "&amp;INFOS!$I$2,INFOS!$H$3&amp;" vers "&amp;INFOS!$I$3)</f>
        <v>Rue G. Eiffel vers A10</v>
      </c>
    </row>
    <row r="1216" spans="1:9" x14ac:dyDescent="0.25">
      <c r="A1216" s="5">
        <v>41850.724606481483</v>
      </c>
      <c r="B1216" s="28">
        <v>409</v>
      </c>
      <c r="C1216" s="28" t="str">
        <f t="shared" si="72"/>
        <v>Mercredi</v>
      </c>
      <c r="D1216" s="28" t="str">
        <f t="shared" si="73"/>
        <v>30/07</v>
      </c>
      <c r="E1216" s="29">
        <f t="shared" si="74"/>
        <v>0.72460648148262408</v>
      </c>
      <c r="F1216" s="30">
        <f t="shared" si="75"/>
        <v>4.7337962962962958E-3</v>
      </c>
      <c r="G1216" s="31">
        <f>IF(OR(FLOOR(HOUR(E1216)*60+MINUTE(E1216),INFOS!$B$2)/60&lt;INFOS!$B$5,AND(INFOS!$C$5&gt;0,FLOOR(HOUR(E1216)*60+MINUTE(E1216),INFOS!$B$2)/60&gt;=INFOS!$C$5)),"",TIME(,FLOOR(HOUR(E1216)*60+MINUTE(E1216),INFOS!$B$2),))</f>
        <v>0.66666666666666663</v>
      </c>
      <c r="H1216" s="31" t="str">
        <f>IF(ISNA(MATCH(INT(A1216),Calcul!$I$3:$I$15,0)),INDEX(INFOS!$B$7:$B$14,WEEKDAY(A1216,2)),INFOS!$B$14)</f>
        <v>Jours Ouvrés</v>
      </c>
      <c r="I1216" s="28" t="str">
        <f>IF(ROW(A1215)&lt;=COUNTA(Sens1!A:A)-6,INFOS!$H$2&amp;" vers "&amp;INFOS!$I$2,INFOS!$H$3&amp;" vers "&amp;INFOS!$I$3)</f>
        <v>Rue G. Eiffel vers A10</v>
      </c>
    </row>
    <row r="1217" spans="1:9" x14ac:dyDescent="0.25">
      <c r="A1217" s="5">
        <v>41850.728171296294</v>
      </c>
      <c r="B1217" s="28">
        <v>394</v>
      </c>
      <c r="C1217" s="28" t="str">
        <f t="shared" si="72"/>
        <v>Mercredi</v>
      </c>
      <c r="D1217" s="28" t="str">
        <f t="shared" si="73"/>
        <v>30/07</v>
      </c>
      <c r="E1217" s="29">
        <f t="shared" si="74"/>
        <v>0.72817129629402189</v>
      </c>
      <c r="F1217" s="30">
        <f t="shared" si="75"/>
        <v>4.5601851851851853E-3</v>
      </c>
      <c r="G1217" s="31">
        <f>IF(OR(FLOOR(HOUR(E1217)*60+MINUTE(E1217),INFOS!$B$2)/60&lt;INFOS!$B$5,AND(INFOS!$C$5&gt;0,FLOOR(HOUR(E1217)*60+MINUTE(E1217),INFOS!$B$2)/60&gt;=INFOS!$C$5)),"",TIME(,FLOOR(HOUR(E1217)*60+MINUTE(E1217),INFOS!$B$2),))</f>
        <v>0.66666666666666663</v>
      </c>
      <c r="H1217" s="31" t="str">
        <f>IF(ISNA(MATCH(INT(A1217),Calcul!$I$3:$I$15,0)),INDEX(INFOS!$B$7:$B$14,WEEKDAY(A1217,2)),INFOS!$B$14)</f>
        <v>Jours Ouvrés</v>
      </c>
      <c r="I1217" s="28" t="str">
        <f>IF(ROW(A1216)&lt;=COUNTA(Sens1!A:A)-6,INFOS!$H$2&amp;" vers "&amp;INFOS!$I$2,INFOS!$H$3&amp;" vers "&amp;INFOS!$I$3)</f>
        <v>Rue G. Eiffel vers A10</v>
      </c>
    </row>
    <row r="1218" spans="1:9" x14ac:dyDescent="0.25">
      <c r="A1218" s="5">
        <v>41850.731712962966</v>
      </c>
      <c r="B1218" s="28">
        <v>407</v>
      </c>
      <c r="C1218" s="28" t="str">
        <f t="shared" si="72"/>
        <v>Mercredi</v>
      </c>
      <c r="D1218" s="28" t="str">
        <f t="shared" si="73"/>
        <v>30/07</v>
      </c>
      <c r="E1218" s="29">
        <f t="shared" si="74"/>
        <v>0.73171296296641231</v>
      </c>
      <c r="F1218" s="30">
        <f t="shared" si="75"/>
        <v>4.7106481481481478E-3</v>
      </c>
      <c r="G1218" s="31">
        <f>IF(OR(FLOOR(HOUR(E1218)*60+MINUTE(E1218),INFOS!$B$2)/60&lt;INFOS!$B$5,AND(INFOS!$C$5&gt;0,FLOOR(HOUR(E1218)*60+MINUTE(E1218),INFOS!$B$2)/60&gt;=INFOS!$C$5)),"",TIME(,FLOOR(HOUR(E1218)*60+MINUTE(E1218),INFOS!$B$2),))</f>
        <v>0.66666666666666663</v>
      </c>
      <c r="H1218" s="31" t="str">
        <f>IF(ISNA(MATCH(INT(A1218),Calcul!$I$3:$I$15,0)),INDEX(INFOS!$B$7:$B$14,WEEKDAY(A1218,2)),INFOS!$B$14)</f>
        <v>Jours Ouvrés</v>
      </c>
      <c r="I1218" s="28" t="str">
        <f>IF(ROW(A1217)&lt;=COUNTA(Sens1!A:A)-6,INFOS!$H$2&amp;" vers "&amp;INFOS!$I$2,INFOS!$H$3&amp;" vers "&amp;INFOS!$I$3)</f>
        <v>Rue G. Eiffel vers A10</v>
      </c>
    </row>
    <row r="1219" spans="1:9" x14ac:dyDescent="0.25">
      <c r="A1219" s="5">
        <v>41850.735451388886</v>
      </c>
      <c r="B1219" s="28">
        <v>446</v>
      </c>
      <c r="C1219" s="28" t="str">
        <f t="shared" ref="C1219:C1282" si="76">PROPER(TEXT(A1219,"jjjj"))</f>
        <v>Mercredi</v>
      </c>
      <c r="D1219" s="28" t="str">
        <f t="shared" ref="D1219:D1282" si="77">TEXT(A1219,"jj""/""mm")</f>
        <v>30/07</v>
      </c>
      <c r="E1219" s="29">
        <f t="shared" ref="E1219:E1282" si="78">IF(A1219="","",A1219-INT(A1219))</f>
        <v>0.73545138888584916</v>
      </c>
      <c r="F1219" s="30">
        <f t="shared" ref="F1219:F1282" si="79">TIME(,,B1219)</f>
        <v>5.162037037037037E-3</v>
      </c>
      <c r="G1219" s="31">
        <f>IF(OR(FLOOR(HOUR(E1219)*60+MINUTE(E1219),INFOS!$B$2)/60&lt;INFOS!$B$5,AND(INFOS!$C$5&gt;0,FLOOR(HOUR(E1219)*60+MINUTE(E1219),INFOS!$B$2)/60&gt;=INFOS!$C$5)),"",TIME(,FLOOR(HOUR(E1219)*60+MINUTE(E1219),INFOS!$B$2),))</f>
        <v>0.66666666666666663</v>
      </c>
      <c r="H1219" s="31" t="str">
        <f>IF(ISNA(MATCH(INT(A1219),Calcul!$I$3:$I$15,0)),INDEX(INFOS!$B$7:$B$14,WEEKDAY(A1219,2)),INFOS!$B$14)</f>
        <v>Jours Ouvrés</v>
      </c>
      <c r="I1219" s="28" t="str">
        <f>IF(ROW(A1218)&lt;=COUNTA(Sens1!A:A)-6,INFOS!$H$2&amp;" vers "&amp;INFOS!$I$2,INFOS!$H$3&amp;" vers "&amp;INFOS!$I$3)</f>
        <v>Rue G. Eiffel vers A10</v>
      </c>
    </row>
    <row r="1220" spans="1:9" x14ac:dyDescent="0.25">
      <c r="A1220" s="5">
        <v>41850.739027777781</v>
      </c>
      <c r="B1220" s="28">
        <v>436</v>
      </c>
      <c r="C1220" s="28" t="str">
        <f t="shared" si="76"/>
        <v>Mercredi</v>
      </c>
      <c r="D1220" s="28" t="str">
        <f t="shared" si="77"/>
        <v>30/07</v>
      </c>
      <c r="E1220" s="29">
        <f t="shared" si="78"/>
        <v>0.73902777778130258</v>
      </c>
      <c r="F1220" s="30">
        <f t="shared" si="79"/>
        <v>5.0462962962962961E-3</v>
      </c>
      <c r="G1220" s="31">
        <f>IF(OR(FLOOR(HOUR(E1220)*60+MINUTE(E1220),INFOS!$B$2)/60&lt;INFOS!$B$5,AND(INFOS!$C$5&gt;0,FLOOR(HOUR(E1220)*60+MINUTE(E1220),INFOS!$B$2)/60&gt;=INFOS!$C$5)),"",TIME(,FLOOR(HOUR(E1220)*60+MINUTE(E1220),INFOS!$B$2),))</f>
        <v>0.66666666666666663</v>
      </c>
      <c r="H1220" s="31" t="str">
        <f>IF(ISNA(MATCH(INT(A1220),Calcul!$I$3:$I$15,0)),INDEX(INFOS!$B$7:$B$14,WEEKDAY(A1220,2)),INFOS!$B$14)</f>
        <v>Jours Ouvrés</v>
      </c>
      <c r="I1220" s="28" t="str">
        <f>IF(ROW(A1219)&lt;=COUNTA(Sens1!A:A)-6,INFOS!$H$2&amp;" vers "&amp;INFOS!$I$2,INFOS!$H$3&amp;" vers "&amp;INFOS!$I$3)</f>
        <v>Rue G. Eiffel vers A10</v>
      </c>
    </row>
    <row r="1221" spans="1:9" x14ac:dyDescent="0.25">
      <c r="A1221" s="5">
        <v>41850.742743055554</v>
      </c>
      <c r="B1221" s="28">
        <v>446</v>
      </c>
      <c r="C1221" s="28" t="str">
        <f t="shared" si="76"/>
        <v>Mercredi</v>
      </c>
      <c r="D1221" s="28" t="str">
        <f t="shared" si="77"/>
        <v>30/07</v>
      </c>
      <c r="E1221" s="29">
        <f t="shared" si="78"/>
        <v>0.74274305555445608</v>
      </c>
      <c r="F1221" s="30">
        <f t="shared" si="79"/>
        <v>5.162037037037037E-3</v>
      </c>
      <c r="G1221" s="31">
        <f>IF(OR(FLOOR(HOUR(E1221)*60+MINUTE(E1221),INFOS!$B$2)/60&lt;INFOS!$B$5,AND(INFOS!$C$5&gt;0,FLOOR(HOUR(E1221)*60+MINUTE(E1221),INFOS!$B$2)/60&gt;=INFOS!$C$5)),"",TIME(,FLOOR(HOUR(E1221)*60+MINUTE(E1221),INFOS!$B$2),))</f>
        <v>0.66666666666666663</v>
      </c>
      <c r="H1221" s="31" t="str">
        <f>IF(ISNA(MATCH(INT(A1221),Calcul!$I$3:$I$15,0)),INDEX(INFOS!$B$7:$B$14,WEEKDAY(A1221,2)),INFOS!$B$14)</f>
        <v>Jours Ouvrés</v>
      </c>
      <c r="I1221" s="28" t="str">
        <f>IF(ROW(A1220)&lt;=COUNTA(Sens1!A:A)-6,INFOS!$H$2&amp;" vers "&amp;INFOS!$I$2,INFOS!$H$3&amp;" vers "&amp;INFOS!$I$3)</f>
        <v>Rue G. Eiffel vers A10</v>
      </c>
    </row>
    <row r="1222" spans="1:9" x14ac:dyDescent="0.25">
      <c r="A1222" s="5">
        <v>41850.746249999997</v>
      </c>
      <c r="B1222" s="28">
        <v>469</v>
      </c>
      <c r="C1222" s="28" t="str">
        <f t="shared" si="76"/>
        <v>Mercredi</v>
      </c>
      <c r="D1222" s="28" t="str">
        <f t="shared" si="77"/>
        <v>30/07</v>
      </c>
      <c r="E1222" s="29">
        <f t="shared" si="78"/>
        <v>0.74624999999650754</v>
      </c>
      <c r="F1222" s="30">
        <f t="shared" si="79"/>
        <v>5.4282407407407404E-3</v>
      </c>
      <c r="G1222" s="31">
        <f>IF(OR(FLOOR(HOUR(E1222)*60+MINUTE(E1222),INFOS!$B$2)/60&lt;INFOS!$B$5,AND(INFOS!$C$5&gt;0,FLOOR(HOUR(E1222)*60+MINUTE(E1222),INFOS!$B$2)/60&gt;=INFOS!$C$5)),"",TIME(,FLOOR(HOUR(E1222)*60+MINUTE(E1222),INFOS!$B$2),))</f>
        <v>0.66666666666666663</v>
      </c>
      <c r="H1222" s="31" t="str">
        <f>IF(ISNA(MATCH(INT(A1222),Calcul!$I$3:$I$15,0)),INDEX(INFOS!$B$7:$B$14,WEEKDAY(A1222,2)),INFOS!$B$14)</f>
        <v>Jours Ouvrés</v>
      </c>
      <c r="I1222" s="28" t="str">
        <f>IF(ROW(A1221)&lt;=COUNTA(Sens1!A:A)-6,INFOS!$H$2&amp;" vers "&amp;INFOS!$I$2,INFOS!$H$3&amp;" vers "&amp;INFOS!$I$3)</f>
        <v>Rue G. Eiffel vers A10</v>
      </c>
    </row>
    <row r="1223" spans="1:9" x14ac:dyDescent="0.25">
      <c r="A1223" s="5">
        <v>41850.749965277777</v>
      </c>
      <c r="B1223" s="28">
        <v>419</v>
      </c>
      <c r="C1223" s="28" t="str">
        <f t="shared" si="76"/>
        <v>Mercredi</v>
      </c>
      <c r="D1223" s="28" t="str">
        <f t="shared" si="77"/>
        <v>30/07</v>
      </c>
      <c r="E1223" s="29">
        <f t="shared" si="78"/>
        <v>0.749965277776937</v>
      </c>
      <c r="F1223" s="30">
        <f t="shared" si="79"/>
        <v>4.8495370370370368E-3</v>
      </c>
      <c r="G1223" s="31">
        <f>IF(OR(FLOOR(HOUR(E1223)*60+MINUTE(E1223),INFOS!$B$2)/60&lt;INFOS!$B$5,AND(INFOS!$C$5&gt;0,FLOOR(HOUR(E1223)*60+MINUTE(E1223),INFOS!$B$2)/60&gt;=INFOS!$C$5)),"",TIME(,FLOOR(HOUR(E1223)*60+MINUTE(E1223),INFOS!$B$2),))</f>
        <v>0.66666666666666663</v>
      </c>
      <c r="H1223" s="31" t="str">
        <f>IF(ISNA(MATCH(INT(A1223),Calcul!$I$3:$I$15,0)),INDEX(INFOS!$B$7:$B$14,WEEKDAY(A1223,2)),INFOS!$B$14)</f>
        <v>Jours Ouvrés</v>
      </c>
      <c r="I1223" s="28" t="str">
        <f>IF(ROW(A1222)&lt;=COUNTA(Sens1!A:A)-6,INFOS!$H$2&amp;" vers "&amp;INFOS!$I$2,INFOS!$H$3&amp;" vers "&amp;INFOS!$I$3)</f>
        <v>Rue G. Eiffel vers A10</v>
      </c>
    </row>
    <row r="1224" spans="1:9" x14ac:dyDescent="0.25">
      <c r="A1224" s="5">
        <v>41850.753483796296</v>
      </c>
      <c r="B1224" s="28">
        <v>353</v>
      </c>
      <c r="C1224" s="28" t="str">
        <f t="shared" si="76"/>
        <v>Mercredi</v>
      </c>
      <c r="D1224" s="28" t="str">
        <f t="shared" si="77"/>
        <v>30/07</v>
      </c>
      <c r="E1224" s="29">
        <f t="shared" si="78"/>
        <v>0.75348379629576812</v>
      </c>
      <c r="F1224" s="30">
        <f t="shared" si="79"/>
        <v>4.0856481481481481E-3</v>
      </c>
      <c r="G1224" s="31">
        <f>IF(OR(FLOOR(HOUR(E1224)*60+MINUTE(E1224),INFOS!$B$2)/60&lt;INFOS!$B$5,AND(INFOS!$C$5&gt;0,FLOOR(HOUR(E1224)*60+MINUTE(E1224),INFOS!$B$2)/60&gt;=INFOS!$C$5)),"",TIME(,FLOOR(HOUR(E1224)*60+MINUTE(E1224),INFOS!$B$2),))</f>
        <v>0.75</v>
      </c>
      <c r="H1224" s="31" t="str">
        <f>IF(ISNA(MATCH(INT(A1224),Calcul!$I$3:$I$15,0)),INDEX(INFOS!$B$7:$B$14,WEEKDAY(A1224,2)),INFOS!$B$14)</f>
        <v>Jours Ouvrés</v>
      </c>
      <c r="I1224" s="28" t="str">
        <f>IF(ROW(A1223)&lt;=COUNTA(Sens1!A:A)-6,INFOS!$H$2&amp;" vers "&amp;INFOS!$I$2,INFOS!$H$3&amp;" vers "&amp;INFOS!$I$3)</f>
        <v>Rue G. Eiffel vers A10</v>
      </c>
    </row>
    <row r="1225" spans="1:9" x14ac:dyDescent="0.25">
      <c r="A1225" s="5">
        <v>41850.757106481484</v>
      </c>
      <c r="B1225" s="28">
        <v>360</v>
      </c>
      <c r="C1225" s="28" t="str">
        <f t="shared" si="76"/>
        <v>Mercredi</v>
      </c>
      <c r="D1225" s="28" t="str">
        <f t="shared" si="77"/>
        <v>30/07</v>
      </c>
      <c r="E1225" s="29">
        <f t="shared" si="78"/>
        <v>0.75710648148378823</v>
      </c>
      <c r="F1225" s="30">
        <f t="shared" si="79"/>
        <v>4.1666666666666666E-3</v>
      </c>
      <c r="G1225" s="31">
        <f>IF(OR(FLOOR(HOUR(E1225)*60+MINUTE(E1225),INFOS!$B$2)/60&lt;INFOS!$B$5,AND(INFOS!$C$5&gt;0,FLOOR(HOUR(E1225)*60+MINUTE(E1225),INFOS!$B$2)/60&gt;=INFOS!$C$5)),"",TIME(,FLOOR(HOUR(E1225)*60+MINUTE(E1225),INFOS!$B$2),))</f>
        <v>0.75</v>
      </c>
      <c r="H1225" s="31" t="str">
        <f>IF(ISNA(MATCH(INT(A1225),Calcul!$I$3:$I$15,0)),INDEX(INFOS!$B$7:$B$14,WEEKDAY(A1225,2)),INFOS!$B$14)</f>
        <v>Jours Ouvrés</v>
      </c>
      <c r="I1225" s="28" t="str">
        <f>IF(ROW(A1224)&lt;=COUNTA(Sens1!A:A)-6,INFOS!$H$2&amp;" vers "&amp;INFOS!$I$2,INFOS!$H$3&amp;" vers "&amp;INFOS!$I$3)</f>
        <v>Rue G. Eiffel vers A10</v>
      </c>
    </row>
    <row r="1226" spans="1:9" x14ac:dyDescent="0.25">
      <c r="A1226" s="5">
        <v>41850.760659722226</v>
      </c>
      <c r="B1226" s="28">
        <v>442</v>
      </c>
      <c r="C1226" s="28" t="str">
        <f t="shared" si="76"/>
        <v>Mercredi</v>
      </c>
      <c r="D1226" s="28" t="str">
        <f t="shared" si="77"/>
        <v>30/07</v>
      </c>
      <c r="E1226" s="29">
        <f t="shared" si="78"/>
        <v>0.76065972222568234</v>
      </c>
      <c r="F1226" s="30">
        <f t="shared" si="79"/>
        <v>5.115740740740741E-3</v>
      </c>
      <c r="G1226" s="31">
        <f>IF(OR(FLOOR(HOUR(E1226)*60+MINUTE(E1226),INFOS!$B$2)/60&lt;INFOS!$B$5,AND(INFOS!$C$5&gt;0,FLOOR(HOUR(E1226)*60+MINUTE(E1226),INFOS!$B$2)/60&gt;=INFOS!$C$5)),"",TIME(,FLOOR(HOUR(E1226)*60+MINUTE(E1226),INFOS!$B$2),))</f>
        <v>0.75</v>
      </c>
      <c r="H1226" s="31" t="str">
        <f>IF(ISNA(MATCH(INT(A1226),Calcul!$I$3:$I$15,0)),INDEX(INFOS!$B$7:$B$14,WEEKDAY(A1226,2)),INFOS!$B$14)</f>
        <v>Jours Ouvrés</v>
      </c>
      <c r="I1226" s="28" t="str">
        <f>IF(ROW(A1225)&lt;=COUNTA(Sens1!A:A)-6,INFOS!$H$2&amp;" vers "&amp;INFOS!$I$2,INFOS!$H$3&amp;" vers "&amp;INFOS!$I$3)</f>
        <v>Rue G. Eiffel vers A10</v>
      </c>
    </row>
    <row r="1227" spans="1:9" x14ac:dyDescent="0.25">
      <c r="A1227" s="5">
        <v>41850.76425925926</v>
      </c>
      <c r="B1227" s="28">
        <v>478</v>
      </c>
      <c r="C1227" s="28" t="str">
        <f t="shared" si="76"/>
        <v>Mercredi</v>
      </c>
      <c r="D1227" s="28" t="str">
        <f t="shared" si="77"/>
        <v>30/07</v>
      </c>
      <c r="E1227" s="29">
        <f t="shared" si="78"/>
        <v>0.76425925926014315</v>
      </c>
      <c r="F1227" s="30">
        <f t="shared" si="79"/>
        <v>5.5324074074074069E-3</v>
      </c>
      <c r="G1227" s="31">
        <f>IF(OR(FLOOR(HOUR(E1227)*60+MINUTE(E1227),INFOS!$B$2)/60&lt;INFOS!$B$5,AND(INFOS!$C$5&gt;0,FLOOR(HOUR(E1227)*60+MINUTE(E1227),INFOS!$B$2)/60&gt;=INFOS!$C$5)),"",TIME(,FLOOR(HOUR(E1227)*60+MINUTE(E1227),INFOS!$B$2),))</f>
        <v>0.75</v>
      </c>
      <c r="H1227" s="31" t="str">
        <f>IF(ISNA(MATCH(INT(A1227),Calcul!$I$3:$I$15,0)),INDEX(INFOS!$B$7:$B$14,WEEKDAY(A1227,2)),INFOS!$B$14)</f>
        <v>Jours Ouvrés</v>
      </c>
      <c r="I1227" s="28" t="str">
        <f>IF(ROW(A1226)&lt;=COUNTA(Sens1!A:A)-6,INFOS!$H$2&amp;" vers "&amp;INFOS!$I$2,INFOS!$H$3&amp;" vers "&amp;INFOS!$I$3)</f>
        <v>Rue G. Eiffel vers A10</v>
      </c>
    </row>
    <row r="1228" spans="1:9" x14ac:dyDescent="0.25">
      <c r="A1228" s="5">
        <v>41850.767800925925</v>
      </c>
      <c r="B1228" s="28">
        <v>468</v>
      </c>
      <c r="C1228" s="28" t="str">
        <f t="shared" si="76"/>
        <v>Mercredi</v>
      </c>
      <c r="D1228" s="28" t="str">
        <f t="shared" si="77"/>
        <v>30/07</v>
      </c>
      <c r="E1228" s="29">
        <f t="shared" si="78"/>
        <v>0.76780092592525762</v>
      </c>
      <c r="F1228" s="30">
        <f t="shared" si="79"/>
        <v>5.4166666666666669E-3</v>
      </c>
      <c r="G1228" s="31">
        <f>IF(OR(FLOOR(HOUR(E1228)*60+MINUTE(E1228),INFOS!$B$2)/60&lt;INFOS!$B$5,AND(INFOS!$C$5&gt;0,FLOOR(HOUR(E1228)*60+MINUTE(E1228),INFOS!$B$2)/60&gt;=INFOS!$C$5)),"",TIME(,FLOOR(HOUR(E1228)*60+MINUTE(E1228),INFOS!$B$2),))</f>
        <v>0.75</v>
      </c>
      <c r="H1228" s="31" t="str">
        <f>IF(ISNA(MATCH(INT(A1228),Calcul!$I$3:$I$15,0)),INDEX(INFOS!$B$7:$B$14,WEEKDAY(A1228,2)),INFOS!$B$14)</f>
        <v>Jours Ouvrés</v>
      </c>
      <c r="I1228" s="28" t="str">
        <f>IF(ROW(A1227)&lt;=COUNTA(Sens1!A:A)-6,INFOS!$H$2&amp;" vers "&amp;INFOS!$I$2,INFOS!$H$3&amp;" vers "&amp;INFOS!$I$3)</f>
        <v>Rue G. Eiffel vers A10</v>
      </c>
    </row>
    <row r="1229" spans="1:9" x14ac:dyDescent="0.25">
      <c r="A1229" s="5">
        <v>41850.771423611113</v>
      </c>
      <c r="B1229" s="28">
        <v>421</v>
      </c>
      <c r="C1229" s="28" t="str">
        <f t="shared" si="76"/>
        <v>Mercredi</v>
      </c>
      <c r="D1229" s="28" t="str">
        <f t="shared" si="77"/>
        <v>30/07</v>
      </c>
      <c r="E1229" s="29">
        <f t="shared" si="78"/>
        <v>0.77142361111327773</v>
      </c>
      <c r="F1229" s="30">
        <f t="shared" si="79"/>
        <v>4.8726851851851856E-3</v>
      </c>
      <c r="G1229" s="31">
        <f>IF(OR(FLOOR(HOUR(E1229)*60+MINUTE(E1229),INFOS!$B$2)/60&lt;INFOS!$B$5,AND(INFOS!$C$5&gt;0,FLOOR(HOUR(E1229)*60+MINUTE(E1229),INFOS!$B$2)/60&gt;=INFOS!$C$5)),"",TIME(,FLOOR(HOUR(E1229)*60+MINUTE(E1229),INFOS!$B$2),))</f>
        <v>0.75</v>
      </c>
      <c r="H1229" s="31" t="str">
        <f>IF(ISNA(MATCH(INT(A1229),Calcul!$I$3:$I$15,0)),INDEX(INFOS!$B$7:$B$14,WEEKDAY(A1229,2)),INFOS!$B$14)</f>
        <v>Jours Ouvrés</v>
      </c>
      <c r="I1229" s="28" t="str">
        <f>IF(ROW(A1228)&lt;=COUNTA(Sens1!A:A)-6,INFOS!$H$2&amp;" vers "&amp;INFOS!$I$2,INFOS!$H$3&amp;" vers "&amp;INFOS!$I$3)</f>
        <v>Rue G. Eiffel vers A10</v>
      </c>
    </row>
    <row r="1230" spans="1:9" x14ac:dyDescent="0.25">
      <c r="A1230" s="5">
        <v>41850.775104166663</v>
      </c>
      <c r="B1230" s="28">
        <v>444</v>
      </c>
      <c r="C1230" s="28" t="str">
        <f t="shared" si="76"/>
        <v>Mercredi</v>
      </c>
      <c r="D1230" s="28" t="str">
        <f t="shared" si="77"/>
        <v>30/07</v>
      </c>
      <c r="E1230" s="29">
        <f t="shared" si="78"/>
        <v>0.77510416666336823</v>
      </c>
      <c r="F1230" s="30">
        <f t="shared" si="79"/>
        <v>5.138888888888889E-3</v>
      </c>
      <c r="G1230" s="31">
        <f>IF(OR(FLOOR(HOUR(E1230)*60+MINUTE(E1230),INFOS!$B$2)/60&lt;INFOS!$B$5,AND(INFOS!$C$5&gt;0,FLOOR(HOUR(E1230)*60+MINUTE(E1230),INFOS!$B$2)/60&gt;=INFOS!$C$5)),"",TIME(,FLOOR(HOUR(E1230)*60+MINUTE(E1230),INFOS!$B$2),))</f>
        <v>0.75</v>
      </c>
      <c r="H1230" s="31" t="str">
        <f>IF(ISNA(MATCH(INT(A1230),Calcul!$I$3:$I$15,0)),INDEX(INFOS!$B$7:$B$14,WEEKDAY(A1230,2)),INFOS!$B$14)</f>
        <v>Jours Ouvrés</v>
      </c>
      <c r="I1230" s="28" t="str">
        <f>IF(ROW(A1229)&lt;=COUNTA(Sens1!A:A)-6,INFOS!$H$2&amp;" vers "&amp;INFOS!$I$2,INFOS!$H$3&amp;" vers "&amp;INFOS!$I$3)</f>
        <v>Rue G. Eiffel vers A10</v>
      </c>
    </row>
    <row r="1231" spans="1:9" x14ac:dyDescent="0.25">
      <c r="A1231" s="5">
        <v>41850.778761574074</v>
      </c>
      <c r="B1231" s="28">
        <v>457</v>
      </c>
      <c r="C1231" s="28" t="str">
        <f t="shared" si="76"/>
        <v>Mercredi</v>
      </c>
      <c r="D1231" s="28" t="str">
        <f t="shared" si="77"/>
        <v>30/07</v>
      </c>
      <c r="E1231" s="29">
        <f t="shared" si="78"/>
        <v>0.77876157407445135</v>
      </c>
      <c r="F1231" s="30">
        <f t="shared" si="79"/>
        <v>5.2893518518518515E-3</v>
      </c>
      <c r="G1231" s="31">
        <f>IF(OR(FLOOR(HOUR(E1231)*60+MINUTE(E1231),INFOS!$B$2)/60&lt;INFOS!$B$5,AND(INFOS!$C$5&gt;0,FLOOR(HOUR(E1231)*60+MINUTE(E1231),INFOS!$B$2)/60&gt;=INFOS!$C$5)),"",TIME(,FLOOR(HOUR(E1231)*60+MINUTE(E1231),INFOS!$B$2),))</f>
        <v>0.75</v>
      </c>
      <c r="H1231" s="31" t="str">
        <f>IF(ISNA(MATCH(INT(A1231),Calcul!$I$3:$I$15,0)),INDEX(INFOS!$B$7:$B$14,WEEKDAY(A1231,2)),INFOS!$B$14)</f>
        <v>Jours Ouvrés</v>
      </c>
      <c r="I1231" s="28" t="str">
        <f>IF(ROW(A1230)&lt;=COUNTA(Sens1!A:A)-6,INFOS!$H$2&amp;" vers "&amp;INFOS!$I$2,INFOS!$H$3&amp;" vers "&amp;INFOS!$I$3)</f>
        <v>Rue G. Eiffel vers A10</v>
      </c>
    </row>
    <row r="1232" spans="1:9" x14ac:dyDescent="0.25">
      <c r="A1232" s="5">
        <v>41850.782314814816</v>
      </c>
      <c r="B1232" s="28">
        <v>432</v>
      </c>
      <c r="C1232" s="28" t="str">
        <f t="shared" si="76"/>
        <v>Mercredi</v>
      </c>
      <c r="D1232" s="28" t="str">
        <f t="shared" si="77"/>
        <v>30/07</v>
      </c>
      <c r="E1232" s="29">
        <f t="shared" si="78"/>
        <v>0.78231481481634546</v>
      </c>
      <c r="F1232" s="30">
        <f t="shared" si="79"/>
        <v>5.0000000000000001E-3</v>
      </c>
      <c r="G1232" s="31">
        <f>IF(OR(FLOOR(HOUR(E1232)*60+MINUTE(E1232),INFOS!$B$2)/60&lt;INFOS!$B$5,AND(INFOS!$C$5&gt;0,FLOOR(HOUR(E1232)*60+MINUTE(E1232),INFOS!$B$2)/60&gt;=INFOS!$C$5)),"",TIME(,FLOOR(HOUR(E1232)*60+MINUTE(E1232),INFOS!$B$2),))</f>
        <v>0.75</v>
      </c>
      <c r="H1232" s="31" t="str">
        <f>IF(ISNA(MATCH(INT(A1232),Calcul!$I$3:$I$15,0)),INDEX(INFOS!$B$7:$B$14,WEEKDAY(A1232,2)),INFOS!$B$14)</f>
        <v>Jours Ouvrés</v>
      </c>
      <c r="I1232" s="28" t="str">
        <f>IF(ROW(A1231)&lt;=COUNTA(Sens1!A:A)-6,INFOS!$H$2&amp;" vers "&amp;INFOS!$I$2,INFOS!$H$3&amp;" vers "&amp;INFOS!$I$3)</f>
        <v>Rue G. Eiffel vers A10</v>
      </c>
    </row>
    <row r="1233" spans="1:9" x14ac:dyDescent="0.25">
      <c r="A1233" s="5">
        <v>41850.785868055558</v>
      </c>
      <c r="B1233" s="28">
        <v>445</v>
      </c>
      <c r="C1233" s="28" t="str">
        <f t="shared" si="76"/>
        <v>Mercredi</v>
      </c>
      <c r="D1233" s="28" t="str">
        <f t="shared" si="77"/>
        <v>30/07</v>
      </c>
      <c r="E1233" s="29">
        <f t="shared" si="78"/>
        <v>0.78586805555823958</v>
      </c>
      <c r="F1233" s="30">
        <f t="shared" si="79"/>
        <v>5.1504629629629635E-3</v>
      </c>
      <c r="G1233" s="31">
        <f>IF(OR(FLOOR(HOUR(E1233)*60+MINUTE(E1233),INFOS!$B$2)/60&lt;INFOS!$B$5,AND(INFOS!$C$5&gt;0,FLOOR(HOUR(E1233)*60+MINUTE(E1233),INFOS!$B$2)/60&gt;=INFOS!$C$5)),"",TIME(,FLOOR(HOUR(E1233)*60+MINUTE(E1233),INFOS!$B$2),))</f>
        <v>0.75</v>
      </c>
      <c r="H1233" s="31" t="str">
        <f>IF(ISNA(MATCH(INT(A1233),Calcul!$I$3:$I$15,0)),INDEX(INFOS!$B$7:$B$14,WEEKDAY(A1233,2)),INFOS!$B$14)</f>
        <v>Jours Ouvrés</v>
      </c>
      <c r="I1233" s="28" t="str">
        <f>IF(ROW(A1232)&lt;=COUNTA(Sens1!A:A)-6,INFOS!$H$2&amp;" vers "&amp;INFOS!$I$2,INFOS!$H$3&amp;" vers "&amp;INFOS!$I$3)</f>
        <v>Rue G. Eiffel vers A10</v>
      </c>
    </row>
    <row r="1234" spans="1:9" x14ac:dyDescent="0.25">
      <c r="A1234" s="5">
        <v>41850.789537037039</v>
      </c>
      <c r="B1234" s="28">
        <v>425</v>
      </c>
      <c r="C1234" s="28" t="str">
        <f t="shared" si="76"/>
        <v>Mercredi</v>
      </c>
      <c r="D1234" s="28" t="str">
        <f t="shared" si="77"/>
        <v>30/07</v>
      </c>
      <c r="E1234" s="29">
        <f t="shared" si="78"/>
        <v>0.78953703703882638</v>
      </c>
      <c r="F1234" s="30">
        <f t="shared" si="79"/>
        <v>4.9189814814814816E-3</v>
      </c>
      <c r="G1234" s="31">
        <f>IF(OR(FLOOR(HOUR(E1234)*60+MINUTE(E1234),INFOS!$B$2)/60&lt;INFOS!$B$5,AND(INFOS!$C$5&gt;0,FLOOR(HOUR(E1234)*60+MINUTE(E1234),INFOS!$B$2)/60&gt;=INFOS!$C$5)),"",TIME(,FLOOR(HOUR(E1234)*60+MINUTE(E1234),INFOS!$B$2),))</f>
        <v>0.75</v>
      </c>
      <c r="H1234" s="31" t="str">
        <f>IF(ISNA(MATCH(INT(A1234),Calcul!$I$3:$I$15,0)),INDEX(INFOS!$B$7:$B$14,WEEKDAY(A1234,2)),INFOS!$B$14)</f>
        <v>Jours Ouvrés</v>
      </c>
      <c r="I1234" s="28" t="str">
        <f>IF(ROW(A1233)&lt;=COUNTA(Sens1!A:A)-6,INFOS!$H$2&amp;" vers "&amp;INFOS!$I$2,INFOS!$H$3&amp;" vers "&amp;INFOS!$I$3)</f>
        <v>Rue G. Eiffel vers A10</v>
      </c>
    </row>
    <row r="1235" spans="1:9" x14ac:dyDescent="0.25">
      <c r="A1235" s="5">
        <v>41850.793182870373</v>
      </c>
      <c r="B1235" s="28">
        <v>424</v>
      </c>
      <c r="C1235" s="28" t="str">
        <f t="shared" si="76"/>
        <v>Mercredi</v>
      </c>
      <c r="D1235" s="28" t="str">
        <f t="shared" si="77"/>
        <v>30/07</v>
      </c>
      <c r="E1235" s="29">
        <f t="shared" si="78"/>
        <v>0.79318287037312984</v>
      </c>
      <c r="F1235" s="30">
        <f t="shared" si="79"/>
        <v>4.9074074074074072E-3</v>
      </c>
      <c r="G1235" s="31">
        <f>IF(OR(FLOOR(HOUR(E1235)*60+MINUTE(E1235),INFOS!$B$2)/60&lt;INFOS!$B$5,AND(INFOS!$C$5&gt;0,FLOOR(HOUR(E1235)*60+MINUTE(E1235),INFOS!$B$2)/60&gt;=INFOS!$C$5)),"",TIME(,FLOOR(HOUR(E1235)*60+MINUTE(E1235),INFOS!$B$2),))</f>
        <v>0.75</v>
      </c>
      <c r="H1235" s="31" t="str">
        <f>IF(ISNA(MATCH(INT(A1235),Calcul!$I$3:$I$15,0)),INDEX(INFOS!$B$7:$B$14,WEEKDAY(A1235,2)),INFOS!$B$14)</f>
        <v>Jours Ouvrés</v>
      </c>
      <c r="I1235" s="28" t="str">
        <f>IF(ROW(A1234)&lt;=COUNTA(Sens1!A:A)-6,INFOS!$H$2&amp;" vers "&amp;INFOS!$I$2,INFOS!$H$3&amp;" vers "&amp;INFOS!$I$3)</f>
        <v>Rue G. Eiffel vers A10</v>
      </c>
    </row>
    <row r="1236" spans="1:9" x14ac:dyDescent="0.25">
      <c r="A1236" s="5">
        <v>41850.796770833331</v>
      </c>
      <c r="B1236" s="28">
        <v>416</v>
      </c>
      <c r="C1236" s="28" t="str">
        <f t="shared" si="76"/>
        <v>Mercredi</v>
      </c>
      <c r="D1236" s="28" t="str">
        <f t="shared" si="77"/>
        <v>30/07</v>
      </c>
      <c r="E1236" s="29">
        <f t="shared" si="78"/>
        <v>0.796770833330811</v>
      </c>
      <c r="F1236" s="30">
        <f t="shared" si="79"/>
        <v>4.8148148148148152E-3</v>
      </c>
      <c r="G1236" s="31">
        <f>IF(OR(FLOOR(HOUR(E1236)*60+MINUTE(E1236),INFOS!$B$2)/60&lt;INFOS!$B$5,AND(INFOS!$C$5&gt;0,FLOOR(HOUR(E1236)*60+MINUTE(E1236),INFOS!$B$2)/60&gt;=INFOS!$C$5)),"",TIME(,FLOOR(HOUR(E1236)*60+MINUTE(E1236),INFOS!$B$2),))</f>
        <v>0.75</v>
      </c>
      <c r="H1236" s="31" t="str">
        <f>IF(ISNA(MATCH(INT(A1236),Calcul!$I$3:$I$15,0)),INDEX(INFOS!$B$7:$B$14,WEEKDAY(A1236,2)),INFOS!$B$14)</f>
        <v>Jours Ouvrés</v>
      </c>
      <c r="I1236" s="28" t="str">
        <f>IF(ROW(A1235)&lt;=COUNTA(Sens1!A:A)-6,INFOS!$H$2&amp;" vers "&amp;INFOS!$I$2,INFOS!$H$3&amp;" vers "&amp;INFOS!$I$3)</f>
        <v>Rue G. Eiffel vers A10</v>
      </c>
    </row>
    <row r="1237" spans="1:9" x14ac:dyDescent="0.25">
      <c r="A1237" s="5">
        <v>41850.800416666665</v>
      </c>
      <c r="B1237" s="28">
        <v>410</v>
      </c>
      <c r="C1237" s="28" t="str">
        <f t="shared" si="76"/>
        <v>Mercredi</v>
      </c>
      <c r="D1237" s="28" t="str">
        <f t="shared" si="77"/>
        <v>30/07</v>
      </c>
      <c r="E1237" s="29">
        <f t="shared" si="78"/>
        <v>0.80041666666511446</v>
      </c>
      <c r="F1237" s="30">
        <f t="shared" si="79"/>
        <v>4.7453703703703703E-3</v>
      </c>
      <c r="G1237" s="31">
        <f>IF(OR(FLOOR(HOUR(E1237)*60+MINUTE(E1237),INFOS!$B$2)/60&lt;INFOS!$B$5,AND(INFOS!$C$5&gt;0,FLOOR(HOUR(E1237)*60+MINUTE(E1237),INFOS!$B$2)/60&gt;=INFOS!$C$5)),"",TIME(,FLOOR(HOUR(E1237)*60+MINUTE(E1237),INFOS!$B$2),))</f>
        <v>0.75</v>
      </c>
      <c r="H1237" s="31" t="str">
        <f>IF(ISNA(MATCH(INT(A1237),Calcul!$I$3:$I$15,0)),INDEX(INFOS!$B$7:$B$14,WEEKDAY(A1237,2)),INFOS!$B$14)</f>
        <v>Jours Ouvrés</v>
      </c>
      <c r="I1237" s="28" t="str">
        <f>IF(ROW(A1236)&lt;=COUNTA(Sens1!A:A)-6,INFOS!$H$2&amp;" vers "&amp;INFOS!$I$2,INFOS!$H$3&amp;" vers "&amp;INFOS!$I$3)</f>
        <v>Rue G. Eiffel vers A10</v>
      </c>
    </row>
    <row r="1238" spans="1:9" x14ac:dyDescent="0.25">
      <c r="A1238" s="5">
        <v>41850.803981481484</v>
      </c>
      <c r="B1238" s="28">
        <v>385</v>
      </c>
      <c r="C1238" s="28" t="str">
        <f t="shared" si="76"/>
        <v>Mercredi</v>
      </c>
      <c r="D1238" s="28" t="str">
        <f t="shared" si="77"/>
        <v>30/07</v>
      </c>
      <c r="E1238" s="29">
        <f t="shared" si="78"/>
        <v>0.80398148148378823</v>
      </c>
      <c r="F1238" s="30">
        <f t="shared" si="79"/>
        <v>4.4560185185185189E-3</v>
      </c>
      <c r="G1238" s="31">
        <f>IF(OR(FLOOR(HOUR(E1238)*60+MINUTE(E1238),INFOS!$B$2)/60&lt;INFOS!$B$5,AND(INFOS!$C$5&gt;0,FLOOR(HOUR(E1238)*60+MINUTE(E1238),INFOS!$B$2)/60&gt;=INFOS!$C$5)),"",TIME(,FLOOR(HOUR(E1238)*60+MINUTE(E1238),INFOS!$B$2),))</f>
        <v>0.75</v>
      </c>
      <c r="H1238" s="31" t="str">
        <f>IF(ISNA(MATCH(INT(A1238),Calcul!$I$3:$I$15,0)),INDEX(INFOS!$B$7:$B$14,WEEKDAY(A1238,2)),INFOS!$B$14)</f>
        <v>Jours Ouvrés</v>
      </c>
      <c r="I1238" s="28" t="str">
        <f>IF(ROW(A1237)&lt;=COUNTA(Sens1!A:A)-6,INFOS!$H$2&amp;" vers "&amp;INFOS!$I$2,INFOS!$H$3&amp;" vers "&amp;INFOS!$I$3)</f>
        <v>Rue G. Eiffel vers A10</v>
      </c>
    </row>
    <row r="1239" spans="1:9" x14ac:dyDescent="0.25">
      <c r="A1239" s="5">
        <v>41850.807511574072</v>
      </c>
      <c r="B1239" s="28">
        <v>413</v>
      </c>
      <c r="C1239" s="28" t="str">
        <f t="shared" si="76"/>
        <v>Mercredi</v>
      </c>
      <c r="D1239" s="28" t="str">
        <f t="shared" si="77"/>
        <v>30/07</v>
      </c>
      <c r="E1239" s="29">
        <f t="shared" si="78"/>
        <v>0.80751157407212304</v>
      </c>
      <c r="F1239" s="30">
        <f t="shared" si="79"/>
        <v>4.7800925925925927E-3</v>
      </c>
      <c r="G1239" s="31">
        <f>IF(OR(FLOOR(HOUR(E1239)*60+MINUTE(E1239),INFOS!$B$2)/60&lt;INFOS!$B$5,AND(INFOS!$C$5&gt;0,FLOOR(HOUR(E1239)*60+MINUTE(E1239),INFOS!$B$2)/60&gt;=INFOS!$C$5)),"",TIME(,FLOOR(HOUR(E1239)*60+MINUTE(E1239),INFOS!$B$2),))</f>
        <v>0.75</v>
      </c>
      <c r="H1239" s="31" t="str">
        <f>IF(ISNA(MATCH(INT(A1239),Calcul!$I$3:$I$15,0)),INDEX(INFOS!$B$7:$B$14,WEEKDAY(A1239,2)),INFOS!$B$14)</f>
        <v>Jours Ouvrés</v>
      </c>
      <c r="I1239" s="28" t="str">
        <f>IF(ROW(A1238)&lt;=COUNTA(Sens1!A:A)-6,INFOS!$H$2&amp;" vers "&amp;INFOS!$I$2,INFOS!$H$3&amp;" vers "&amp;INFOS!$I$3)</f>
        <v>Rue G. Eiffel vers A10</v>
      </c>
    </row>
    <row r="1240" spans="1:9" x14ac:dyDescent="0.25">
      <c r="A1240" s="5">
        <v>41850.811238425929</v>
      </c>
      <c r="B1240" s="28">
        <v>434</v>
      </c>
      <c r="C1240" s="28" t="str">
        <f t="shared" si="76"/>
        <v>Mercredi</v>
      </c>
      <c r="D1240" s="28" t="str">
        <f t="shared" si="77"/>
        <v>30/07</v>
      </c>
      <c r="E1240" s="29">
        <f t="shared" si="78"/>
        <v>0.81123842592933215</v>
      </c>
      <c r="F1240" s="30">
        <f t="shared" si="79"/>
        <v>5.0231481481481481E-3</v>
      </c>
      <c r="G1240" s="31">
        <f>IF(OR(FLOOR(HOUR(E1240)*60+MINUTE(E1240),INFOS!$B$2)/60&lt;INFOS!$B$5,AND(INFOS!$C$5&gt;0,FLOOR(HOUR(E1240)*60+MINUTE(E1240),INFOS!$B$2)/60&gt;=INFOS!$C$5)),"",TIME(,FLOOR(HOUR(E1240)*60+MINUTE(E1240),INFOS!$B$2),))</f>
        <v>0.75</v>
      </c>
      <c r="H1240" s="31" t="str">
        <f>IF(ISNA(MATCH(INT(A1240),Calcul!$I$3:$I$15,0)),INDEX(INFOS!$B$7:$B$14,WEEKDAY(A1240,2)),INFOS!$B$14)</f>
        <v>Jours Ouvrés</v>
      </c>
      <c r="I1240" s="28" t="str">
        <f>IF(ROW(A1239)&lt;=COUNTA(Sens1!A:A)-6,INFOS!$H$2&amp;" vers "&amp;INFOS!$I$2,INFOS!$H$3&amp;" vers "&amp;INFOS!$I$3)</f>
        <v>Rue G. Eiffel vers A10</v>
      </c>
    </row>
    <row r="1241" spans="1:9" x14ac:dyDescent="0.25">
      <c r="A1241" s="5">
        <v>41850.814756944441</v>
      </c>
      <c r="B1241" s="28">
        <v>446</v>
      </c>
      <c r="C1241" s="28" t="str">
        <f t="shared" si="76"/>
        <v>Mercredi</v>
      </c>
      <c r="D1241" s="28" t="str">
        <f t="shared" si="77"/>
        <v>30/07</v>
      </c>
      <c r="E1241" s="29">
        <f t="shared" si="78"/>
        <v>0.81475694444088731</v>
      </c>
      <c r="F1241" s="30">
        <f t="shared" si="79"/>
        <v>5.162037037037037E-3</v>
      </c>
      <c r="G1241" s="31">
        <f>IF(OR(FLOOR(HOUR(E1241)*60+MINUTE(E1241),INFOS!$B$2)/60&lt;INFOS!$B$5,AND(INFOS!$C$5&gt;0,FLOOR(HOUR(E1241)*60+MINUTE(E1241),INFOS!$B$2)/60&gt;=INFOS!$C$5)),"",TIME(,FLOOR(HOUR(E1241)*60+MINUTE(E1241),INFOS!$B$2),))</f>
        <v>0.75</v>
      </c>
      <c r="H1241" s="31" t="str">
        <f>IF(ISNA(MATCH(INT(A1241),Calcul!$I$3:$I$15,0)),INDEX(INFOS!$B$7:$B$14,WEEKDAY(A1241,2)),INFOS!$B$14)</f>
        <v>Jours Ouvrés</v>
      </c>
      <c r="I1241" s="28" t="str">
        <f>IF(ROW(A1240)&lt;=COUNTA(Sens1!A:A)-6,INFOS!$H$2&amp;" vers "&amp;INFOS!$I$2,INFOS!$H$3&amp;" vers "&amp;INFOS!$I$3)</f>
        <v>Rue G. Eiffel vers A10</v>
      </c>
    </row>
    <row r="1242" spans="1:9" x14ac:dyDescent="0.25">
      <c r="A1242" s="5">
        <v>41850.81832175926</v>
      </c>
      <c r="B1242" s="28">
        <v>339</v>
      </c>
      <c r="C1242" s="28" t="str">
        <f t="shared" si="76"/>
        <v>Mercredi</v>
      </c>
      <c r="D1242" s="28" t="str">
        <f t="shared" si="77"/>
        <v>30/07</v>
      </c>
      <c r="E1242" s="29">
        <f t="shared" si="78"/>
        <v>0.81832175925956108</v>
      </c>
      <c r="F1242" s="30">
        <f t="shared" si="79"/>
        <v>3.9236111111111112E-3</v>
      </c>
      <c r="G1242" s="31">
        <f>IF(OR(FLOOR(HOUR(E1242)*60+MINUTE(E1242),INFOS!$B$2)/60&lt;INFOS!$B$5,AND(INFOS!$C$5&gt;0,FLOOR(HOUR(E1242)*60+MINUTE(E1242),INFOS!$B$2)/60&gt;=INFOS!$C$5)),"",TIME(,FLOOR(HOUR(E1242)*60+MINUTE(E1242),INFOS!$B$2),))</f>
        <v>0.75</v>
      </c>
      <c r="H1242" s="31" t="str">
        <f>IF(ISNA(MATCH(INT(A1242),Calcul!$I$3:$I$15,0)),INDEX(INFOS!$B$7:$B$14,WEEKDAY(A1242,2)),INFOS!$B$14)</f>
        <v>Jours Ouvrés</v>
      </c>
      <c r="I1242" s="28" t="str">
        <f>IF(ROW(A1241)&lt;=COUNTA(Sens1!A:A)-6,INFOS!$H$2&amp;" vers "&amp;INFOS!$I$2,INFOS!$H$3&amp;" vers "&amp;INFOS!$I$3)</f>
        <v>Rue G. Eiffel vers A10</v>
      </c>
    </row>
    <row r="1243" spans="1:9" x14ac:dyDescent="0.25">
      <c r="A1243" s="5">
        <v>41850.821828703702</v>
      </c>
      <c r="B1243" s="28">
        <v>357</v>
      </c>
      <c r="C1243" s="28" t="str">
        <f t="shared" si="76"/>
        <v>Mercredi</v>
      </c>
      <c r="D1243" s="28" t="str">
        <f t="shared" si="77"/>
        <v>30/07</v>
      </c>
      <c r="E1243" s="29">
        <f t="shared" si="78"/>
        <v>0.82182870370161254</v>
      </c>
      <c r="F1243" s="30">
        <f t="shared" si="79"/>
        <v>4.1319444444444442E-3</v>
      </c>
      <c r="G1243" s="31">
        <f>IF(OR(FLOOR(HOUR(E1243)*60+MINUTE(E1243),INFOS!$B$2)/60&lt;INFOS!$B$5,AND(INFOS!$C$5&gt;0,FLOOR(HOUR(E1243)*60+MINUTE(E1243),INFOS!$B$2)/60&gt;=INFOS!$C$5)),"",TIME(,FLOOR(HOUR(E1243)*60+MINUTE(E1243),INFOS!$B$2),))</f>
        <v>0.75</v>
      </c>
      <c r="H1243" s="31" t="str">
        <f>IF(ISNA(MATCH(INT(A1243),Calcul!$I$3:$I$15,0)),INDEX(INFOS!$B$7:$B$14,WEEKDAY(A1243,2)),INFOS!$B$14)</f>
        <v>Jours Ouvrés</v>
      </c>
      <c r="I1243" s="28" t="str">
        <f>IF(ROW(A1242)&lt;=COUNTA(Sens1!A:A)-6,INFOS!$H$2&amp;" vers "&amp;INFOS!$I$2,INFOS!$H$3&amp;" vers "&amp;INFOS!$I$3)</f>
        <v>Rue G. Eiffel vers A10</v>
      </c>
    </row>
    <row r="1244" spans="1:9" x14ac:dyDescent="0.25">
      <c r="A1244" s="5">
        <v>41850.825509259259</v>
      </c>
      <c r="B1244" s="28">
        <v>363</v>
      </c>
      <c r="C1244" s="28" t="str">
        <f t="shared" si="76"/>
        <v>Mercredi</v>
      </c>
      <c r="D1244" s="28" t="str">
        <f t="shared" si="77"/>
        <v>30/07</v>
      </c>
      <c r="E1244" s="29">
        <f t="shared" si="78"/>
        <v>0.825509259258979</v>
      </c>
      <c r="F1244" s="30">
        <f t="shared" si="79"/>
        <v>4.2013888888888891E-3</v>
      </c>
      <c r="G1244" s="31">
        <f>IF(OR(FLOOR(HOUR(E1244)*60+MINUTE(E1244),INFOS!$B$2)/60&lt;INFOS!$B$5,AND(INFOS!$C$5&gt;0,FLOOR(HOUR(E1244)*60+MINUTE(E1244),INFOS!$B$2)/60&gt;=INFOS!$C$5)),"",TIME(,FLOOR(HOUR(E1244)*60+MINUTE(E1244),INFOS!$B$2),))</f>
        <v>0.75</v>
      </c>
      <c r="H1244" s="31" t="str">
        <f>IF(ISNA(MATCH(INT(A1244),Calcul!$I$3:$I$15,0)),INDEX(INFOS!$B$7:$B$14,WEEKDAY(A1244,2)),INFOS!$B$14)</f>
        <v>Jours Ouvrés</v>
      </c>
      <c r="I1244" s="28" t="str">
        <f>IF(ROW(A1243)&lt;=COUNTA(Sens1!A:A)-6,INFOS!$H$2&amp;" vers "&amp;INFOS!$I$2,INFOS!$H$3&amp;" vers "&amp;INFOS!$I$3)</f>
        <v>Rue G. Eiffel vers A10</v>
      </c>
    </row>
    <row r="1245" spans="1:9" x14ac:dyDescent="0.25">
      <c r="A1245" s="5">
        <v>41850.829085648147</v>
      </c>
      <c r="B1245" s="28">
        <v>333</v>
      </c>
      <c r="C1245" s="28" t="str">
        <f t="shared" si="76"/>
        <v>Mercredi</v>
      </c>
      <c r="D1245" s="28" t="str">
        <f t="shared" si="77"/>
        <v>30/07</v>
      </c>
      <c r="E1245" s="29">
        <f t="shared" si="78"/>
        <v>0.82908564814715646</v>
      </c>
      <c r="F1245" s="30">
        <f t="shared" si="79"/>
        <v>3.8541666666666668E-3</v>
      </c>
      <c r="G1245" s="31">
        <f>IF(OR(FLOOR(HOUR(E1245)*60+MINUTE(E1245),INFOS!$B$2)/60&lt;INFOS!$B$5,AND(INFOS!$C$5&gt;0,FLOOR(HOUR(E1245)*60+MINUTE(E1245),INFOS!$B$2)/60&gt;=INFOS!$C$5)),"",TIME(,FLOOR(HOUR(E1245)*60+MINUTE(E1245),INFOS!$B$2),))</f>
        <v>0.75</v>
      </c>
      <c r="H1245" s="31" t="str">
        <f>IF(ISNA(MATCH(INT(A1245),Calcul!$I$3:$I$15,0)),INDEX(INFOS!$B$7:$B$14,WEEKDAY(A1245,2)),INFOS!$B$14)</f>
        <v>Jours Ouvrés</v>
      </c>
      <c r="I1245" s="28" t="str">
        <f>IF(ROW(A1244)&lt;=COUNTA(Sens1!A:A)-6,INFOS!$H$2&amp;" vers "&amp;INFOS!$I$2,INFOS!$H$3&amp;" vers "&amp;INFOS!$I$3)</f>
        <v>Rue G. Eiffel vers A10</v>
      </c>
    </row>
    <row r="1246" spans="1:9" x14ac:dyDescent="0.25">
      <c r="A1246" s="5">
        <v>41850.832604166666</v>
      </c>
      <c r="B1246" s="28">
        <v>299</v>
      </c>
      <c r="C1246" s="28" t="str">
        <f t="shared" si="76"/>
        <v>Mercredi</v>
      </c>
      <c r="D1246" s="28" t="str">
        <f t="shared" si="77"/>
        <v>30/07</v>
      </c>
      <c r="E1246" s="29">
        <f t="shared" si="78"/>
        <v>0.83260416666598758</v>
      </c>
      <c r="F1246" s="30">
        <f t="shared" si="79"/>
        <v>3.4606481481481485E-3</v>
      </c>
      <c r="G1246" s="31">
        <f>IF(OR(FLOOR(HOUR(E1246)*60+MINUTE(E1246),INFOS!$B$2)/60&lt;INFOS!$B$5,AND(INFOS!$C$5&gt;0,FLOOR(HOUR(E1246)*60+MINUTE(E1246),INFOS!$B$2)/60&gt;=INFOS!$C$5)),"",TIME(,FLOOR(HOUR(E1246)*60+MINUTE(E1246),INFOS!$B$2),))</f>
        <v>0.75</v>
      </c>
      <c r="H1246" s="31" t="str">
        <f>IF(ISNA(MATCH(INT(A1246),Calcul!$I$3:$I$15,0)),INDEX(INFOS!$B$7:$B$14,WEEKDAY(A1246,2)),INFOS!$B$14)</f>
        <v>Jours Ouvrés</v>
      </c>
      <c r="I1246" s="28" t="str">
        <f>IF(ROW(A1245)&lt;=COUNTA(Sens1!A:A)-6,INFOS!$H$2&amp;" vers "&amp;INFOS!$I$2,INFOS!$H$3&amp;" vers "&amp;INFOS!$I$3)</f>
        <v>Rue G. Eiffel vers A10</v>
      </c>
    </row>
    <row r="1247" spans="1:9" x14ac:dyDescent="0.25">
      <c r="A1247" s="5">
        <v>41850.836180555554</v>
      </c>
      <c r="B1247" s="28">
        <v>285</v>
      </c>
      <c r="C1247" s="28" t="str">
        <f t="shared" si="76"/>
        <v>Mercredi</v>
      </c>
      <c r="D1247" s="28" t="str">
        <f t="shared" si="77"/>
        <v>30/07</v>
      </c>
      <c r="E1247" s="29">
        <f t="shared" si="78"/>
        <v>0.83618055555416504</v>
      </c>
      <c r="F1247" s="30">
        <f t="shared" si="79"/>
        <v>3.2986111111111111E-3</v>
      </c>
      <c r="G1247" s="31">
        <f>IF(OR(FLOOR(HOUR(E1247)*60+MINUTE(E1247),INFOS!$B$2)/60&lt;INFOS!$B$5,AND(INFOS!$C$5&gt;0,FLOOR(HOUR(E1247)*60+MINUTE(E1247),INFOS!$B$2)/60&gt;=INFOS!$C$5)),"",TIME(,FLOOR(HOUR(E1247)*60+MINUTE(E1247),INFOS!$B$2),))</f>
        <v>0.83333333333333337</v>
      </c>
      <c r="H1247" s="31" t="str">
        <f>IF(ISNA(MATCH(INT(A1247),Calcul!$I$3:$I$15,0)),INDEX(INFOS!$B$7:$B$14,WEEKDAY(A1247,2)),INFOS!$B$14)</f>
        <v>Jours Ouvrés</v>
      </c>
      <c r="I1247" s="28" t="str">
        <f>IF(ROW(A1246)&lt;=COUNTA(Sens1!A:A)-6,INFOS!$H$2&amp;" vers "&amp;INFOS!$I$2,INFOS!$H$3&amp;" vers "&amp;INFOS!$I$3)</f>
        <v>Rue G. Eiffel vers A10</v>
      </c>
    </row>
    <row r="1248" spans="1:9" x14ac:dyDescent="0.25">
      <c r="A1248" s="5">
        <v>41850.839849537035</v>
      </c>
      <c r="B1248" s="28">
        <v>286</v>
      </c>
      <c r="C1248" s="28" t="str">
        <f t="shared" si="76"/>
        <v>Mercredi</v>
      </c>
      <c r="D1248" s="28" t="str">
        <f t="shared" si="77"/>
        <v>30/07</v>
      </c>
      <c r="E1248" s="29">
        <f t="shared" si="78"/>
        <v>0.83984953703475185</v>
      </c>
      <c r="F1248" s="30">
        <f t="shared" si="79"/>
        <v>3.3101851851851851E-3</v>
      </c>
      <c r="G1248" s="31">
        <f>IF(OR(FLOOR(HOUR(E1248)*60+MINUTE(E1248),INFOS!$B$2)/60&lt;INFOS!$B$5,AND(INFOS!$C$5&gt;0,FLOOR(HOUR(E1248)*60+MINUTE(E1248),INFOS!$B$2)/60&gt;=INFOS!$C$5)),"",TIME(,FLOOR(HOUR(E1248)*60+MINUTE(E1248),INFOS!$B$2),))</f>
        <v>0.83333333333333337</v>
      </c>
      <c r="H1248" s="31" t="str">
        <f>IF(ISNA(MATCH(INT(A1248),Calcul!$I$3:$I$15,0)),INDEX(INFOS!$B$7:$B$14,WEEKDAY(A1248,2)),INFOS!$B$14)</f>
        <v>Jours Ouvrés</v>
      </c>
      <c r="I1248" s="28" t="str">
        <f>IF(ROW(A1247)&lt;=COUNTA(Sens1!A:A)-6,INFOS!$H$2&amp;" vers "&amp;INFOS!$I$2,INFOS!$H$3&amp;" vers "&amp;INFOS!$I$3)</f>
        <v>Rue G. Eiffel vers A10</v>
      </c>
    </row>
    <row r="1249" spans="1:9" x14ac:dyDescent="0.25">
      <c r="A1249" s="5">
        <v>41850.843391203707</v>
      </c>
      <c r="B1249" s="28">
        <v>282</v>
      </c>
      <c r="C1249" s="28" t="str">
        <f t="shared" si="76"/>
        <v>Mercredi</v>
      </c>
      <c r="D1249" s="28" t="str">
        <f t="shared" si="77"/>
        <v>30/07</v>
      </c>
      <c r="E1249" s="29">
        <f t="shared" si="78"/>
        <v>0.84339120370714227</v>
      </c>
      <c r="F1249" s="30">
        <f t="shared" si="79"/>
        <v>3.2638888888888891E-3</v>
      </c>
      <c r="G1249" s="31">
        <f>IF(OR(FLOOR(HOUR(E1249)*60+MINUTE(E1249),INFOS!$B$2)/60&lt;INFOS!$B$5,AND(INFOS!$C$5&gt;0,FLOOR(HOUR(E1249)*60+MINUTE(E1249),INFOS!$B$2)/60&gt;=INFOS!$C$5)),"",TIME(,FLOOR(HOUR(E1249)*60+MINUTE(E1249),INFOS!$B$2),))</f>
        <v>0.83333333333333337</v>
      </c>
      <c r="H1249" s="31" t="str">
        <f>IF(ISNA(MATCH(INT(A1249),Calcul!$I$3:$I$15,0)),INDEX(INFOS!$B$7:$B$14,WEEKDAY(A1249,2)),INFOS!$B$14)</f>
        <v>Jours Ouvrés</v>
      </c>
      <c r="I1249" s="28" t="str">
        <f>IF(ROW(A1248)&lt;=COUNTA(Sens1!A:A)-6,INFOS!$H$2&amp;" vers "&amp;INFOS!$I$2,INFOS!$H$3&amp;" vers "&amp;INFOS!$I$3)</f>
        <v>Rue G. Eiffel vers A10</v>
      </c>
    </row>
    <row r="1250" spans="1:9" x14ac:dyDescent="0.25">
      <c r="A1250" s="5">
        <v>41850.846956018519</v>
      </c>
      <c r="B1250" s="28">
        <v>313</v>
      </c>
      <c r="C1250" s="28" t="str">
        <f t="shared" si="76"/>
        <v>Mercredi</v>
      </c>
      <c r="D1250" s="28" t="str">
        <f t="shared" si="77"/>
        <v>30/07</v>
      </c>
      <c r="E1250" s="29">
        <f t="shared" si="78"/>
        <v>0.84695601851854008</v>
      </c>
      <c r="F1250" s="30">
        <f t="shared" si="79"/>
        <v>3.6226851851851854E-3</v>
      </c>
      <c r="G1250" s="31">
        <f>IF(OR(FLOOR(HOUR(E1250)*60+MINUTE(E1250),INFOS!$B$2)/60&lt;INFOS!$B$5,AND(INFOS!$C$5&gt;0,FLOOR(HOUR(E1250)*60+MINUTE(E1250),INFOS!$B$2)/60&gt;=INFOS!$C$5)),"",TIME(,FLOOR(HOUR(E1250)*60+MINUTE(E1250),INFOS!$B$2),))</f>
        <v>0.83333333333333337</v>
      </c>
      <c r="H1250" s="31" t="str">
        <f>IF(ISNA(MATCH(INT(A1250),Calcul!$I$3:$I$15,0)),INDEX(INFOS!$B$7:$B$14,WEEKDAY(A1250,2)),INFOS!$B$14)</f>
        <v>Jours Ouvrés</v>
      </c>
      <c r="I1250" s="28" t="str">
        <f>IF(ROW(A1249)&lt;=COUNTA(Sens1!A:A)-6,INFOS!$H$2&amp;" vers "&amp;INFOS!$I$2,INFOS!$H$3&amp;" vers "&amp;INFOS!$I$3)</f>
        <v>Rue G. Eiffel vers A10</v>
      </c>
    </row>
    <row r="1251" spans="1:9" x14ac:dyDescent="0.25">
      <c r="A1251" s="5">
        <v>41850.850451388891</v>
      </c>
      <c r="B1251" s="28">
        <v>380</v>
      </c>
      <c r="C1251" s="28" t="str">
        <f t="shared" si="76"/>
        <v>Mercredi</v>
      </c>
      <c r="D1251" s="28" t="str">
        <f t="shared" si="77"/>
        <v>30/07</v>
      </c>
      <c r="E1251" s="29">
        <f t="shared" si="78"/>
        <v>0.85045138889108784</v>
      </c>
      <c r="F1251" s="30">
        <f t="shared" si="79"/>
        <v>4.3981481481481484E-3</v>
      </c>
      <c r="G1251" s="31">
        <f>IF(OR(FLOOR(HOUR(E1251)*60+MINUTE(E1251),INFOS!$B$2)/60&lt;INFOS!$B$5,AND(INFOS!$C$5&gt;0,FLOOR(HOUR(E1251)*60+MINUTE(E1251),INFOS!$B$2)/60&gt;=INFOS!$C$5)),"",TIME(,FLOOR(HOUR(E1251)*60+MINUTE(E1251),INFOS!$B$2),))</f>
        <v>0.83333333333333337</v>
      </c>
      <c r="H1251" s="31" t="str">
        <f>IF(ISNA(MATCH(INT(A1251),Calcul!$I$3:$I$15,0)),INDEX(INFOS!$B$7:$B$14,WEEKDAY(A1251,2)),INFOS!$B$14)</f>
        <v>Jours Ouvrés</v>
      </c>
      <c r="I1251" s="28" t="str">
        <f>IF(ROW(A1250)&lt;=COUNTA(Sens1!A:A)-6,INFOS!$H$2&amp;" vers "&amp;INFOS!$I$2,INFOS!$H$3&amp;" vers "&amp;INFOS!$I$3)</f>
        <v>Rue G. Eiffel vers A10</v>
      </c>
    </row>
    <row r="1252" spans="1:9" x14ac:dyDescent="0.25">
      <c r="A1252" s="5">
        <v>41850.854027777779</v>
      </c>
      <c r="B1252" s="28">
        <v>447</v>
      </c>
      <c r="C1252" s="28" t="str">
        <f t="shared" si="76"/>
        <v>Mercredi</v>
      </c>
      <c r="D1252" s="28" t="str">
        <f t="shared" si="77"/>
        <v>30/07</v>
      </c>
      <c r="E1252" s="29">
        <f t="shared" si="78"/>
        <v>0.85402777777926531</v>
      </c>
      <c r="F1252" s="30">
        <f t="shared" si="79"/>
        <v>5.1736111111111115E-3</v>
      </c>
      <c r="G1252" s="31">
        <f>IF(OR(FLOOR(HOUR(E1252)*60+MINUTE(E1252),INFOS!$B$2)/60&lt;INFOS!$B$5,AND(INFOS!$C$5&gt;0,FLOOR(HOUR(E1252)*60+MINUTE(E1252),INFOS!$B$2)/60&gt;=INFOS!$C$5)),"",TIME(,FLOOR(HOUR(E1252)*60+MINUTE(E1252),INFOS!$B$2),))</f>
        <v>0.83333333333333337</v>
      </c>
      <c r="H1252" s="31" t="str">
        <f>IF(ISNA(MATCH(INT(A1252),Calcul!$I$3:$I$15,0)),INDEX(INFOS!$B$7:$B$14,WEEKDAY(A1252,2)),INFOS!$B$14)</f>
        <v>Jours Ouvrés</v>
      </c>
      <c r="I1252" s="28" t="str">
        <f>IF(ROW(A1251)&lt;=COUNTA(Sens1!A:A)-6,INFOS!$H$2&amp;" vers "&amp;INFOS!$I$2,INFOS!$H$3&amp;" vers "&amp;INFOS!$I$3)</f>
        <v>Rue G. Eiffel vers A10</v>
      </c>
    </row>
    <row r="1253" spans="1:9" x14ac:dyDescent="0.25">
      <c r="A1253" s="5">
        <v>41850.857546296298</v>
      </c>
      <c r="B1253" s="28">
        <v>413</v>
      </c>
      <c r="C1253" s="28" t="str">
        <f t="shared" si="76"/>
        <v>Mercredi</v>
      </c>
      <c r="D1253" s="28" t="str">
        <f t="shared" si="77"/>
        <v>30/07</v>
      </c>
      <c r="E1253" s="29">
        <f t="shared" si="78"/>
        <v>0.85754629629809642</v>
      </c>
      <c r="F1253" s="30">
        <f t="shared" si="79"/>
        <v>4.7800925925925927E-3</v>
      </c>
      <c r="G1253" s="31">
        <f>IF(OR(FLOOR(HOUR(E1253)*60+MINUTE(E1253),INFOS!$B$2)/60&lt;INFOS!$B$5,AND(INFOS!$C$5&gt;0,FLOOR(HOUR(E1253)*60+MINUTE(E1253),INFOS!$B$2)/60&gt;=INFOS!$C$5)),"",TIME(,FLOOR(HOUR(E1253)*60+MINUTE(E1253),INFOS!$B$2),))</f>
        <v>0.83333333333333337</v>
      </c>
      <c r="H1253" s="31" t="str">
        <f>IF(ISNA(MATCH(INT(A1253),Calcul!$I$3:$I$15,0)),INDEX(INFOS!$B$7:$B$14,WEEKDAY(A1253,2)),INFOS!$B$14)</f>
        <v>Jours Ouvrés</v>
      </c>
      <c r="I1253" s="28" t="str">
        <f>IF(ROW(A1252)&lt;=COUNTA(Sens1!A:A)-6,INFOS!$H$2&amp;" vers "&amp;INFOS!$I$2,INFOS!$H$3&amp;" vers "&amp;INFOS!$I$3)</f>
        <v>Rue G. Eiffel vers A10</v>
      </c>
    </row>
    <row r="1254" spans="1:9" x14ac:dyDescent="0.25">
      <c r="A1254" s="5">
        <v>41850.861030092594</v>
      </c>
      <c r="B1254" s="28">
        <v>371</v>
      </c>
      <c r="C1254" s="28" t="str">
        <f t="shared" si="76"/>
        <v>Mercredi</v>
      </c>
      <c r="D1254" s="28" t="str">
        <f t="shared" si="77"/>
        <v>30/07</v>
      </c>
      <c r="E1254" s="29">
        <f t="shared" si="78"/>
        <v>0.86103009259386454</v>
      </c>
      <c r="F1254" s="30">
        <f t="shared" si="79"/>
        <v>4.2939814814814811E-3</v>
      </c>
      <c r="G1254" s="31">
        <f>IF(OR(FLOOR(HOUR(E1254)*60+MINUTE(E1254),INFOS!$B$2)/60&lt;INFOS!$B$5,AND(INFOS!$C$5&gt;0,FLOOR(HOUR(E1254)*60+MINUTE(E1254),INFOS!$B$2)/60&gt;=INFOS!$C$5)),"",TIME(,FLOOR(HOUR(E1254)*60+MINUTE(E1254),INFOS!$B$2),))</f>
        <v>0.83333333333333337</v>
      </c>
      <c r="H1254" s="31" t="str">
        <f>IF(ISNA(MATCH(INT(A1254),Calcul!$I$3:$I$15,0)),INDEX(INFOS!$B$7:$B$14,WEEKDAY(A1254,2)),INFOS!$B$14)</f>
        <v>Jours Ouvrés</v>
      </c>
      <c r="I1254" s="28" t="str">
        <f>IF(ROW(A1253)&lt;=COUNTA(Sens1!A:A)-6,INFOS!$H$2&amp;" vers "&amp;INFOS!$I$2,INFOS!$H$3&amp;" vers "&amp;INFOS!$I$3)</f>
        <v>Rue G. Eiffel vers A10</v>
      </c>
    </row>
    <row r="1255" spans="1:9" x14ac:dyDescent="0.25">
      <c r="A1255" s="5">
        <v>41850.864814814813</v>
      </c>
      <c r="B1255" s="28">
        <v>331</v>
      </c>
      <c r="C1255" s="28" t="str">
        <f t="shared" si="76"/>
        <v>Mercredi</v>
      </c>
      <c r="D1255" s="28" t="str">
        <f t="shared" si="77"/>
        <v>30/07</v>
      </c>
      <c r="E1255" s="29">
        <f t="shared" si="78"/>
        <v>0.86481481481314404</v>
      </c>
      <c r="F1255" s="30">
        <f t="shared" si="79"/>
        <v>3.8310185185185183E-3</v>
      </c>
      <c r="G1255" s="31">
        <f>IF(OR(FLOOR(HOUR(E1255)*60+MINUTE(E1255),INFOS!$B$2)/60&lt;INFOS!$B$5,AND(INFOS!$C$5&gt;0,FLOOR(HOUR(E1255)*60+MINUTE(E1255),INFOS!$B$2)/60&gt;=INFOS!$C$5)),"",TIME(,FLOOR(HOUR(E1255)*60+MINUTE(E1255),INFOS!$B$2),))</f>
        <v>0.83333333333333337</v>
      </c>
      <c r="H1255" s="31" t="str">
        <f>IF(ISNA(MATCH(INT(A1255),Calcul!$I$3:$I$15,0)),INDEX(INFOS!$B$7:$B$14,WEEKDAY(A1255,2)),INFOS!$B$14)</f>
        <v>Jours Ouvrés</v>
      </c>
      <c r="I1255" s="28" t="str">
        <f>IF(ROW(A1254)&lt;=COUNTA(Sens1!A:A)-6,INFOS!$H$2&amp;" vers "&amp;INFOS!$I$2,INFOS!$H$3&amp;" vers "&amp;INFOS!$I$3)</f>
        <v>Rue G. Eiffel vers A10</v>
      </c>
    </row>
    <row r="1256" spans="1:9" x14ac:dyDescent="0.25">
      <c r="A1256" s="5">
        <v>41850.868298611109</v>
      </c>
      <c r="B1256" s="28">
        <v>330</v>
      </c>
      <c r="C1256" s="28" t="str">
        <f t="shared" si="76"/>
        <v>Mercredi</v>
      </c>
      <c r="D1256" s="28" t="str">
        <f t="shared" si="77"/>
        <v>30/07</v>
      </c>
      <c r="E1256" s="29">
        <f t="shared" si="78"/>
        <v>0.86829861110891216</v>
      </c>
      <c r="F1256" s="30">
        <f t="shared" si="79"/>
        <v>3.8194444444444443E-3</v>
      </c>
      <c r="G1256" s="31">
        <f>IF(OR(FLOOR(HOUR(E1256)*60+MINUTE(E1256),INFOS!$B$2)/60&lt;INFOS!$B$5,AND(INFOS!$C$5&gt;0,FLOOR(HOUR(E1256)*60+MINUTE(E1256),INFOS!$B$2)/60&gt;=INFOS!$C$5)),"",TIME(,FLOOR(HOUR(E1256)*60+MINUTE(E1256),INFOS!$B$2),))</f>
        <v>0.83333333333333337</v>
      </c>
      <c r="H1256" s="31" t="str">
        <f>IF(ISNA(MATCH(INT(A1256),Calcul!$I$3:$I$15,0)),INDEX(INFOS!$B$7:$B$14,WEEKDAY(A1256,2)),INFOS!$B$14)</f>
        <v>Jours Ouvrés</v>
      </c>
      <c r="I1256" s="28" t="str">
        <f>IF(ROW(A1255)&lt;=COUNTA(Sens1!A:A)-6,INFOS!$H$2&amp;" vers "&amp;INFOS!$I$2,INFOS!$H$3&amp;" vers "&amp;INFOS!$I$3)</f>
        <v>Rue G. Eiffel vers A10</v>
      </c>
    </row>
    <row r="1257" spans="1:9" x14ac:dyDescent="0.25">
      <c r="A1257" s="5">
        <v>41850.871828703705</v>
      </c>
      <c r="B1257" s="28">
        <v>360</v>
      </c>
      <c r="C1257" s="28" t="str">
        <f t="shared" si="76"/>
        <v>Mercredi</v>
      </c>
      <c r="D1257" s="28" t="str">
        <f t="shared" si="77"/>
        <v>30/07</v>
      </c>
      <c r="E1257" s="29">
        <f t="shared" si="78"/>
        <v>0.87182870370452292</v>
      </c>
      <c r="F1257" s="30">
        <f t="shared" si="79"/>
        <v>4.1666666666666666E-3</v>
      </c>
      <c r="G1257" s="31">
        <f>IF(OR(FLOOR(HOUR(E1257)*60+MINUTE(E1257),INFOS!$B$2)/60&lt;INFOS!$B$5,AND(INFOS!$C$5&gt;0,FLOOR(HOUR(E1257)*60+MINUTE(E1257),INFOS!$B$2)/60&gt;=INFOS!$C$5)),"",TIME(,FLOOR(HOUR(E1257)*60+MINUTE(E1257),INFOS!$B$2),))</f>
        <v>0.83333333333333337</v>
      </c>
      <c r="H1257" s="31" t="str">
        <f>IF(ISNA(MATCH(INT(A1257),Calcul!$I$3:$I$15,0)),INDEX(INFOS!$B$7:$B$14,WEEKDAY(A1257,2)),INFOS!$B$14)</f>
        <v>Jours Ouvrés</v>
      </c>
      <c r="I1257" s="28" t="str">
        <f>IF(ROW(A1256)&lt;=COUNTA(Sens1!A:A)-6,INFOS!$H$2&amp;" vers "&amp;INFOS!$I$2,INFOS!$H$3&amp;" vers "&amp;INFOS!$I$3)</f>
        <v>Rue G. Eiffel vers A10</v>
      </c>
    </row>
    <row r="1258" spans="1:9" x14ac:dyDescent="0.25">
      <c r="A1258" s="5">
        <v>41850.875335648147</v>
      </c>
      <c r="B1258" s="28">
        <v>352</v>
      </c>
      <c r="C1258" s="28" t="str">
        <f t="shared" si="76"/>
        <v>Mercredi</v>
      </c>
      <c r="D1258" s="28" t="str">
        <f t="shared" si="77"/>
        <v>30/07</v>
      </c>
      <c r="E1258" s="29">
        <f t="shared" si="78"/>
        <v>0.87533564814657439</v>
      </c>
      <c r="F1258" s="30">
        <f t="shared" si="79"/>
        <v>4.0740740740740737E-3</v>
      </c>
      <c r="G1258" s="31">
        <f>IF(OR(FLOOR(HOUR(E1258)*60+MINUTE(E1258),INFOS!$B$2)/60&lt;INFOS!$B$5,AND(INFOS!$C$5&gt;0,FLOOR(HOUR(E1258)*60+MINUTE(E1258),INFOS!$B$2)/60&gt;=INFOS!$C$5)),"",TIME(,FLOOR(HOUR(E1258)*60+MINUTE(E1258),INFOS!$B$2),))</f>
        <v>0.83333333333333337</v>
      </c>
      <c r="H1258" s="31" t="str">
        <f>IF(ISNA(MATCH(INT(A1258),Calcul!$I$3:$I$15,0)),INDEX(INFOS!$B$7:$B$14,WEEKDAY(A1258,2)),INFOS!$B$14)</f>
        <v>Jours Ouvrés</v>
      </c>
      <c r="I1258" s="28" t="str">
        <f>IF(ROW(A1257)&lt;=COUNTA(Sens1!A:A)-6,INFOS!$H$2&amp;" vers "&amp;INFOS!$I$2,INFOS!$H$3&amp;" vers "&amp;INFOS!$I$3)</f>
        <v>Rue G. Eiffel vers A10</v>
      </c>
    </row>
    <row r="1259" spans="1:9" x14ac:dyDescent="0.25">
      <c r="A1259" s="5">
        <v>41850.878865740742</v>
      </c>
      <c r="B1259" s="28">
        <v>370</v>
      </c>
      <c r="C1259" s="28" t="str">
        <f t="shared" si="76"/>
        <v>Mercredi</v>
      </c>
      <c r="D1259" s="28" t="str">
        <f t="shared" si="77"/>
        <v>30/07</v>
      </c>
      <c r="E1259" s="29">
        <f t="shared" si="78"/>
        <v>0.87886574074218515</v>
      </c>
      <c r="F1259" s="30">
        <f t="shared" si="79"/>
        <v>4.2824074074074075E-3</v>
      </c>
      <c r="G1259" s="31">
        <f>IF(OR(FLOOR(HOUR(E1259)*60+MINUTE(E1259),INFOS!$B$2)/60&lt;INFOS!$B$5,AND(INFOS!$C$5&gt;0,FLOOR(HOUR(E1259)*60+MINUTE(E1259),INFOS!$B$2)/60&gt;=INFOS!$C$5)),"",TIME(,FLOOR(HOUR(E1259)*60+MINUTE(E1259),INFOS!$B$2),))</f>
        <v>0.83333333333333337</v>
      </c>
      <c r="H1259" s="31" t="str">
        <f>IF(ISNA(MATCH(INT(A1259),Calcul!$I$3:$I$15,0)),INDEX(INFOS!$B$7:$B$14,WEEKDAY(A1259,2)),INFOS!$B$14)</f>
        <v>Jours Ouvrés</v>
      </c>
      <c r="I1259" s="28" t="str">
        <f>IF(ROW(A1258)&lt;=COUNTA(Sens1!A:A)-6,INFOS!$H$2&amp;" vers "&amp;INFOS!$I$2,INFOS!$H$3&amp;" vers "&amp;INFOS!$I$3)</f>
        <v>Rue G. Eiffel vers A10</v>
      </c>
    </row>
    <row r="1260" spans="1:9" x14ac:dyDescent="0.25">
      <c r="A1260" s="5">
        <v>41850.882557870369</v>
      </c>
      <c r="B1260" s="28">
        <v>359</v>
      </c>
      <c r="C1260" s="28" t="str">
        <f t="shared" si="76"/>
        <v>Mercredi</v>
      </c>
      <c r="D1260" s="28" t="str">
        <f t="shared" si="77"/>
        <v>30/07</v>
      </c>
      <c r="E1260" s="29">
        <f t="shared" si="78"/>
        <v>0.88255787036905531</v>
      </c>
      <c r="F1260" s="30">
        <f t="shared" si="79"/>
        <v>4.155092592592593E-3</v>
      </c>
      <c r="G1260" s="31">
        <f>IF(OR(FLOOR(HOUR(E1260)*60+MINUTE(E1260),INFOS!$B$2)/60&lt;INFOS!$B$5,AND(INFOS!$C$5&gt;0,FLOOR(HOUR(E1260)*60+MINUTE(E1260),INFOS!$B$2)/60&gt;=INFOS!$C$5)),"",TIME(,FLOOR(HOUR(E1260)*60+MINUTE(E1260),INFOS!$B$2),))</f>
        <v>0.83333333333333337</v>
      </c>
      <c r="H1260" s="31" t="str">
        <f>IF(ISNA(MATCH(INT(A1260),Calcul!$I$3:$I$15,0)),INDEX(INFOS!$B$7:$B$14,WEEKDAY(A1260,2)),INFOS!$B$14)</f>
        <v>Jours Ouvrés</v>
      </c>
      <c r="I1260" s="28" t="str">
        <f>IF(ROW(A1259)&lt;=COUNTA(Sens1!A:A)-6,INFOS!$H$2&amp;" vers "&amp;INFOS!$I$2,INFOS!$H$3&amp;" vers "&amp;INFOS!$I$3)</f>
        <v>Rue G. Eiffel vers A10</v>
      </c>
    </row>
    <row r="1261" spans="1:9" x14ac:dyDescent="0.25">
      <c r="A1261" s="5">
        <v>41850.88622685185</v>
      </c>
      <c r="B1261" s="28">
        <v>318</v>
      </c>
      <c r="C1261" s="28" t="str">
        <f t="shared" si="76"/>
        <v>Mercredi</v>
      </c>
      <c r="D1261" s="28" t="str">
        <f t="shared" si="77"/>
        <v>30/07</v>
      </c>
      <c r="E1261" s="29">
        <f t="shared" si="78"/>
        <v>0.88622685184964212</v>
      </c>
      <c r="F1261" s="30">
        <f t="shared" si="79"/>
        <v>3.6805555555555554E-3</v>
      </c>
      <c r="G1261" s="31">
        <f>IF(OR(FLOOR(HOUR(E1261)*60+MINUTE(E1261),INFOS!$B$2)/60&lt;INFOS!$B$5,AND(INFOS!$C$5&gt;0,FLOOR(HOUR(E1261)*60+MINUTE(E1261),INFOS!$B$2)/60&gt;=INFOS!$C$5)),"",TIME(,FLOOR(HOUR(E1261)*60+MINUTE(E1261),INFOS!$B$2),))</f>
        <v>0.83333333333333337</v>
      </c>
      <c r="H1261" s="31" t="str">
        <f>IF(ISNA(MATCH(INT(A1261),Calcul!$I$3:$I$15,0)),INDEX(INFOS!$B$7:$B$14,WEEKDAY(A1261,2)),INFOS!$B$14)</f>
        <v>Jours Ouvrés</v>
      </c>
      <c r="I1261" s="28" t="str">
        <f>IF(ROW(A1260)&lt;=COUNTA(Sens1!A:A)-6,INFOS!$H$2&amp;" vers "&amp;INFOS!$I$2,INFOS!$H$3&amp;" vers "&amp;INFOS!$I$3)</f>
        <v>Rue G. Eiffel vers A10</v>
      </c>
    </row>
    <row r="1262" spans="1:9" x14ac:dyDescent="0.25">
      <c r="A1262" s="5">
        <v>41850.889803240738</v>
      </c>
      <c r="B1262" s="28">
        <v>289</v>
      </c>
      <c r="C1262" s="28" t="str">
        <f t="shared" si="76"/>
        <v>Mercredi</v>
      </c>
      <c r="D1262" s="28" t="str">
        <f t="shared" si="77"/>
        <v>30/07</v>
      </c>
      <c r="E1262" s="29">
        <f t="shared" si="78"/>
        <v>0.88980324073781958</v>
      </c>
      <c r="F1262" s="30">
        <f t="shared" si="79"/>
        <v>3.3449074074074071E-3</v>
      </c>
      <c r="G1262" s="31">
        <f>IF(OR(FLOOR(HOUR(E1262)*60+MINUTE(E1262),INFOS!$B$2)/60&lt;INFOS!$B$5,AND(INFOS!$C$5&gt;0,FLOOR(HOUR(E1262)*60+MINUTE(E1262),INFOS!$B$2)/60&gt;=INFOS!$C$5)),"",TIME(,FLOOR(HOUR(E1262)*60+MINUTE(E1262),INFOS!$B$2),))</f>
        <v>0.83333333333333337</v>
      </c>
      <c r="H1262" s="31" t="str">
        <f>IF(ISNA(MATCH(INT(A1262),Calcul!$I$3:$I$15,0)),INDEX(INFOS!$B$7:$B$14,WEEKDAY(A1262,2)),INFOS!$B$14)</f>
        <v>Jours Ouvrés</v>
      </c>
      <c r="I1262" s="28" t="str">
        <f>IF(ROW(A1261)&lt;=COUNTA(Sens1!A:A)-6,INFOS!$H$2&amp;" vers "&amp;INFOS!$I$2,INFOS!$H$3&amp;" vers "&amp;INFOS!$I$3)</f>
        <v>Rue G. Eiffel vers A10</v>
      </c>
    </row>
    <row r="1263" spans="1:9" x14ac:dyDescent="0.25">
      <c r="A1263" s="5">
        <v>41850.89329861111</v>
      </c>
      <c r="B1263" s="28">
        <v>281</v>
      </c>
      <c r="C1263" s="28" t="str">
        <f t="shared" si="76"/>
        <v>Mercredi</v>
      </c>
      <c r="D1263" s="28" t="str">
        <f t="shared" si="77"/>
        <v>30/07</v>
      </c>
      <c r="E1263" s="29">
        <f t="shared" si="78"/>
        <v>0.89329861111036735</v>
      </c>
      <c r="F1263" s="30">
        <f t="shared" si="79"/>
        <v>3.2523148148148151E-3</v>
      </c>
      <c r="G1263" s="31">
        <f>IF(OR(FLOOR(HOUR(E1263)*60+MINUTE(E1263),INFOS!$B$2)/60&lt;INFOS!$B$5,AND(INFOS!$C$5&gt;0,FLOOR(HOUR(E1263)*60+MINUTE(E1263),INFOS!$B$2)/60&gt;=INFOS!$C$5)),"",TIME(,FLOOR(HOUR(E1263)*60+MINUTE(E1263),INFOS!$B$2),))</f>
        <v>0.83333333333333337</v>
      </c>
      <c r="H1263" s="31" t="str">
        <f>IF(ISNA(MATCH(INT(A1263),Calcul!$I$3:$I$15,0)),INDEX(INFOS!$B$7:$B$14,WEEKDAY(A1263,2)),INFOS!$B$14)</f>
        <v>Jours Ouvrés</v>
      </c>
      <c r="I1263" s="28" t="str">
        <f>IF(ROW(A1262)&lt;=COUNTA(Sens1!A:A)-6,INFOS!$H$2&amp;" vers "&amp;INFOS!$I$2,INFOS!$H$3&amp;" vers "&amp;INFOS!$I$3)</f>
        <v>Rue G. Eiffel vers A10</v>
      </c>
    </row>
    <row r="1264" spans="1:9" x14ac:dyDescent="0.25">
      <c r="A1264" s="5">
        <v>41850.896921296298</v>
      </c>
      <c r="B1264" s="28">
        <v>291</v>
      </c>
      <c r="C1264" s="28" t="str">
        <f t="shared" si="76"/>
        <v>Mercredi</v>
      </c>
      <c r="D1264" s="28" t="str">
        <f t="shared" si="77"/>
        <v>30/07</v>
      </c>
      <c r="E1264" s="29">
        <f t="shared" si="78"/>
        <v>0.89692129629838746</v>
      </c>
      <c r="F1264" s="30">
        <f t="shared" si="79"/>
        <v>3.3680555555555551E-3</v>
      </c>
      <c r="G1264" s="31">
        <f>IF(OR(FLOOR(HOUR(E1264)*60+MINUTE(E1264),INFOS!$B$2)/60&lt;INFOS!$B$5,AND(INFOS!$C$5&gt;0,FLOOR(HOUR(E1264)*60+MINUTE(E1264),INFOS!$B$2)/60&gt;=INFOS!$C$5)),"",TIME(,FLOOR(HOUR(E1264)*60+MINUTE(E1264),INFOS!$B$2),))</f>
        <v>0.83333333333333337</v>
      </c>
      <c r="H1264" s="31" t="str">
        <f>IF(ISNA(MATCH(INT(A1264),Calcul!$I$3:$I$15,0)),INDEX(INFOS!$B$7:$B$14,WEEKDAY(A1264,2)),INFOS!$B$14)</f>
        <v>Jours Ouvrés</v>
      </c>
      <c r="I1264" s="28" t="str">
        <f>IF(ROW(A1263)&lt;=COUNTA(Sens1!A:A)-6,INFOS!$H$2&amp;" vers "&amp;INFOS!$I$2,INFOS!$H$3&amp;" vers "&amp;INFOS!$I$3)</f>
        <v>Rue G. Eiffel vers A10</v>
      </c>
    </row>
    <row r="1265" spans="1:9" x14ac:dyDescent="0.25">
      <c r="A1265" s="5">
        <v>41850.90042824074</v>
      </c>
      <c r="B1265" s="28">
        <v>298</v>
      </c>
      <c r="C1265" s="28" t="str">
        <f t="shared" si="76"/>
        <v>Mercredi</v>
      </c>
      <c r="D1265" s="28" t="str">
        <f t="shared" si="77"/>
        <v>30/07</v>
      </c>
      <c r="E1265" s="29">
        <f t="shared" si="78"/>
        <v>0.90042824074043892</v>
      </c>
      <c r="F1265" s="30">
        <f t="shared" si="79"/>
        <v>3.4490740740740745E-3</v>
      </c>
      <c r="G1265" s="31">
        <f>IF(OR(FLOOR(HOUR(E1265)*60+MINUTE(E1265),INFOS!$B$2)/60&lt;INFOS!$B$5,AND(INFOS!$C$5&gt;0,FLOOR(HOUR(E1265)*60+MINUTE(E1265),INFOS!$B$2)/60&gt;=INFOS!$C$5)),"",TIME(,FLOOR(HOUR(E1265)*60+MINUTE(E1265),INFOS!$B$2),))</f>
        <v>0.83333333333333337</v>
      </c>
      <c r="H1265" s="31" t="str">
        <f>IF(ISNA(MATCH(INT(A1265),Calcul!$I$3:$I$15,0)),INDEX(INFOS!$B$7:$B$14,WEEKDAY(A1265,2)),INFOS!$B$14)</f>
        <v>Jours Ouvrés</v>
      </c>
      <c r="I1265" s="28" t="str">
        <f>IF(ROW(A1264)&lt;=COUNTA(Sens1!A:A)-6,INFOS!$H$2&amp;" vers "&amp;INFOS!$I$2,INFOS!$H$3&amp;" vers "&amp;INFOS!$I$3)</f>
        <v>Rue G. Eiffel vers A10</v>
      </c>
    </row>
    <row r="1266" spans="1:9" x14ac:dyDescent="0.25">
      <c r="A1266" s="5">
        <v>41850.903969907406</v>
      </c>
      <c r="B1266" s="28">
        <v>309</v>
      </c>
      <c r="C1266" s="28" t="str">
        <f t="shared" si="76"/>
        <v>Mercredi</v>
      </c>
      <c r="D1266" s="28" t="str">
        <f t="shared" si="77"/>
        <v>30/07</v>
      </c>
      <c r="E1266" s="29">
        <f t="shared" si="78"/>
        <v>0.90396990740555339</v>
      </c>
      <c r="F1266" s="30">
        <f t="shared" si="79"/>
        <v>3.5763888888888894E-3</v>
      </c>
      <c r="G1266" s="31">
        <f>IF(OR(FLOOR(HOUR(E1266)*60+MINUTE(E1266),INFOS!$B$2)/60&lt;INFOS!$B$5,AND(INFOS!$C$5&gt;0,FLOOR(HOUR(E1266)*60+MINUTE(E1266),INFOS!$B$2)/60&gt;=INFOS!$C$5)),"",TIME(,FLOOR(HOUR(E1266)*60+MINUTE(E1266),INFOS!$B$2),))</f>
        <v>0.83333333333333337</v>
      </c>
      <c r="H1266" s="31" t="str">
        <f>IF(ISNA(MATCH(INT(A1266),Calcul!$I$3:$I$15,0)),INDEX(INFOS!$B$7:$B$14,WEEKDAY(A1266,2)),INFOS!$B$14)</f>
        <v>Jours Ouvrés</v>
      </c>
      <c r="I1266" s="28" t="str">
        <f>IF(ROW(A1265)&lt;=COUNTA(Sens1!A:A)-6,INFOS!$H$2&amp;" vers "&amp;INFOS!$I$2,INFOS!$H$3&amp;" vers "&amp;INFOS!$I$3)</f>
        <v>Rue G. Eiffel vers A10</v>
      </c>
    </row>
    <row r="1267" spans="1:9" x14ac:dyDescent="0.25">
      <c r="A1267" s="5">
        <v>41850.90761574074</v>
      </c>
      <c r="B1267" s="28">
        <v>309</v>
      </c>
      <c r="C1267" s="28" t="str">
        <f t="shared" si="76"/>
        <v>Mercredi</v>
      </c>
      <c r="D1267" s="28" t="str">
        <f t="shared" si="77"/>
        <v>30/07</v>
      </c>
      <c r="E1267" s="29">
        <f t="shared" si="78"/>
        <v>0.90761574073985685</v>
      </c>
      <c r="F1267" s="30">
        <f t="shared" si="79"/>
        <v>3.5763888888888894E-3</v>
      </c>
      <c r="G1267" s="31">
        <f>IF(OR(FLOOR(HOUR(E1267)*60+MINUTE(E1267),INFOS!$B$2)/60&lt;INFOS!$B$5,AND(INFOS!$C$5&gt;0,FLOOR(HOUR(E1267)*60+MINUTE(E1267),INFOS!$B$2)/60&gt;=INFOS!$C$5)),"",TIME(,FLOOR(HOUR(E1267)*60+MINUTE(E1267),INFOS!$B$2),))</f>
        <v>0.83333333333333337</v>
      </c>
      <c r="H1267" s="31" t="str">
        <f>IF(ISNA(MATCH(INT(A1267),Calcul!$I$3:$I$15,0)),INDEX(INFOS!$B$7:$B$14,WEEKDAY(A1267,2)),INFOS!$B$14)</f>
        <v>Jours Ouvrés</v>
      </c>
      <c r="I1267" s="28" t="str">
        <f>IF(ROW(A1266)&lt;=COUNTA(Sens1!A:A)-6,INFOS!$H$2&amp;" vers "&amp;INFOS!$I$2,INFOS!$H$3&amp;" vers "&amp;INFOS!$I$3)</f>
        <v>Rue G. Eiffel vers A10</v>
      </c>
    </row>
    <row r="1268" spans="1:9" x14ac:dyDescent="0.25">
      <c r="A1268" s="5">
        <v>41850.911226851851</v>
      </c>
      <c r="B1268" s="28">
        <v>315</v>
      </c>
      <c r="C1268" s="28" t="str">
        <f t="shared" si="76"/>
        <v>Mercredi</v>
      </c>
      <c r="D1268" s="28" t="str">
        <f t="shared" si="77"/>
        <v>30/07</v>
      </c>
      <c r="E1268" s="29">
        <f t="shared" si="78"/>
        <v>0.91122685185109731</v>
      </c>
      <c r="F1268" s="30">
        <f t="shared" si="79"/>
        <v>3.645833333333333E-3</v>
      </c>
      <c r="G1268" s="31">
        <f>IF(OR(FLOOR(HOUR(E1268)*60+MINUTE(E1268),INFOS!$B$2)/60&lt;INFOS!$B$5,AND(INFOS!$C$5&gt;0,FLOOR(HOUR(E1268)*60+MINUTE(E1268),INFOS!$B$2)/60&gt;=INFOS!$C$5)),"",TIME(,FLOOR(HOUR(E1268)*60+MINUTE(E1268),INFOS!$B$2),))</f>
        <v>0.83333333333333337</v>
      </c>
      <c r="H1268" s="31" t="str">
        <f>IF(ISNA(MATCH(INT(A1268),Calcul!$I$3:$I$15,0)),INDEX(INFOS!$B$7:$B$14,WEEKDAY(A1268,2)),INFOS!$B$14)</f>
        <v>Jours Ouvrés</v>
      </c>
      <c r="I1268" s="28" t="str">
        <f>IF(ROW(A1267)&lt;=COUNTA(Sens1!A:A)-6,INFOS!$H$2&amp;" vers "&amp;INFOS!$I$2,INFOS!$H$3&amp;" vers "&amp;INFOS!$I$3)</f>
        <v>Rue G. Eiffel vers A10</v>
      </c>
    </row>
    <row r="1269" spans="1:9" x14ac:dyDescent="0.25">
      <c r="A1269" s="5">
        <v>41850.914872685185</v>
      </c>
      <c r="B1269" s="28">
        <v>250</v>
      </c>
      <c r="C1269" s="28" t="str">
        <f t="shared" si="76"/>
        <v>Mercredi</v>
      </c>
      <c r="D1269" s="28" t="str">
        <f t="shared" si="77"/>
        <v>30/07</v>
      </c>
      <c r="E1269" s="29">
        <f t="shared" si="78"/>
        <v>0.91487268518540077</v>
      </c>
      <c r="F1269" s="30">
        <f t="shared" si="79"/>
        <v>2.8935185185185188E-3</v>
      </c>
      <c r="G1269" s="31">
        <f>IF(OR(FLOOR(HOUR(E1269)*60+MINUTE(E1269),INFOS!$B$2)/60&lt;INFOS!$B$5,AND(INFOS!$C$5&gt;0,FLOOR(HOUR(E1269)*60+MINUTE(E1269),INFOS!$B$2)/60&gt;=INFOS!$C$5)),"",TIME(,FLOOR(HOUR(E1269)*60+MINUTE(E1269),INFOS!$B$2),))</f>
        <v>0.83333333333333337</v>
      </c>
      <c r="H1269" s="31" t="str">
        <f>IF(ISNA(MATCH(INT(A1269),Calcul!$I$3:$I$15,0)),INDEX(INFOS!$B$7:$B$14,WEEKDAY(A1269,2)),INFOS!$B$14)</f>
        <v>Jours Ouvrés</v>
      </c>
      <c r="I1269" s="28" t="str">
        <f>IF(ROW(A1268)&lt;=COUNTA(Sens1!A:A)-6,INFOS!$H$2&amp;" vers "&amp;INFOS!$I$2,INFOS!$H$3&amp;" vers "&amp;INFOS!$I$3)</f>
        <v>Rue G. Eiffel vers A10</v>
      </c>
    </row>
    <row r="1270" spans="1:9" x14ac:dyDescent="0.25">
      <c r="A1270" s="5">
        <v>41850.918599537035</v>
      </c>
      <c r="B1270" s="28">
        <v>260</v>
      </c>
      <c r="C1270" s="28" t="str">
        <f t="shared" si="76"/>
        <v>Mercredi</v>
      </c>
      <c r="D1270" s="28" t="str">
        <f t="shared" si="77"/>
        <v>30/07</v>
      </c>
      <c r="E1270" s="29">
        <f t="shared" si="78"/>
        <v>0.91859953703533392</v>
      </c>
      <c r="F1270" s="30">
        <f t="shared" si="79"/>
        <v>3.0092592592592588E-3</v>
      </c>
      <c r="G1270" s="31">
        <f>IF(OR(FLOOR(HOUR(E1270)*60+MINUTE(E1270),INFOS!$B$2)/60&lt;INFOS!$B$5,AND(INFOS!$C$5&gt;0,FLOOR(HOUR(E1270)*60+MINUTE(E1270),INFOS!$B$2)/60&gt;=INFOS!$C$5)),"",TIME(,FLOOR(HOUR(E1270)*60+MINUTE(E1270),INFOS!$B$2),))</f>
        <v>0.91666666666666663</v>
      </c>
      <c r="H1270" s="31" t="str">
        <f>IF(ISNA(MATCH(INT(A1270),Calcul!$I$3:$I$15,0)),INDEX(INFOS!$B$7:$B$14,WEEKDAY(A1270,2)),INFOS!$B$14)</f>
        <v>Jours Ouvrés</v>
      </c>
      <c r="I1270" s="28" t="str">
        <f>IF(ROW(A1269)&lt;=COUNTA(Sens1!A:A)-6,INFOS!$H$2&amp;" vers "&amp;INFOS!$I$2,INFOS!$H$3&amp;" vers "&amp;INFOS!$I$3)</f>
        <v>Rue G. Eiffel vers A10</v>
      </c>
    </row>
    <row r="1271" spans="1:9" x14ac:dyDescent="0.25">
      <c r="A1271" s="5">
        <v>41850.922268518516</v>
      </c>
      <c r="B1271" s="28">
        <v>260</v>
      </c>
      <c r="C1271" s="28" t="str">
        <f t="shared" si="76"/>
        <v>Mercredi</v>
      </c>
      <c r="D1271" s="28" t="str">
        <f t="shared" si="77"/>
        <v>30/07</v>
      </c>
      <c r="E1271" s="29">
        <f t="shared" si="78"/>
        <v>0.92226851851592073</v>
      </c>
      <c r="F1271" s="30">
        <f t="shared" si="79"/>
        <v>3.0092592592592588E-3</v>
      </c>
      <c r="G1271" s="31">
        <f>IF(OR(FLOOR(HOUR(E1271)*60+MINUTE(E1271),INFOS!$B$2)/60&lt;INFOS!$B$5,AND(INFOS!$C$5&gt;0,FLOOR(HOUR(E1271)*60+MINUTE(E1271),INFOS!$B$2)/60&gt;=INFOS!$C$5)),"",TIME(,FLOOR(HOUR(E1271)*60+MINUTE(E1271),INFOS!$B$2),))</f>
        <v>0.91666666666666663</v>
      </c>
      <c r="H1271" s="31" t="str">
        <f>IF(ISNA(MATCH(INT(A1271),Calcul!$I$3:$I$15,0)),INDEX(INFOS!$B$7:$B$14,WEEKDAY(A1271,2)),INFOS!$B$14)</f>
        <v>Jours Ouvrés</v>
      </c>
      <c r="I1271" s="28" t="str">
        <f>IF(ROW(A1270)&lt;=COUNTA(Sens1!A:A)-6,INFOS!$H$2&amp;" vers "&amp;INFOS!$I$2,INFOS!$H$3&amp;" vers "&amp;INFOS!$I$3)</f>
        <v>Rue G. Eiffel vers A10</v>
      </c>
    </row>
    <row r="1272" spans="1:9" x14ac:dyDescent="0.25">
      <c r="A1272" s="5">
        <v>41850.925856481481</v>
      </c>
      <c r="B1272" s="28">
        <v>260</v>
      </c>
      <c r="C1272" s="28" t="str">
        <f t="shared" si="76"/>
        <v>Mercredi</v>
      </c>
      <c r="D1272" s="28" t="str">
        <f t="shared" si="77"/>
        <v>30/07</v>
      </c>
      <c r="E1272" s="29">
        <f t="shared" si="78"/>
        <v>0.92585648148087785</v>
      </c>
      <c r="F1272" s="30">
        <f t="shared" si="79"/>
        <v>3.0092592592592588E-3</v>
      </c>
      <c r="G1272" s="31">
        <f>IF(OR(FLOOR(HOUR(E1272)*60+MINUTE(E1272),INFOS!$B$2)/60&lt;INFOS!$B$5,AND(INFOS!$C$5&gt;0,FLOOR(HOUR(E1272)*60+MINUTE(E1272),INFOS!$B$2)/60&gt;=INFOS!$C$5)),"",TIME(,FLOOR(HOUR(E1272)*60+MINUTE(E1272),INFOS!$B$2),))</f>
        <v>0.91666666666666663</v>
      </c>
      <c r="H1272" s="31" t="str">
        <f>IF(ISNA(MATCH(INT(A1272),Calcul!$I$3:$I$15,0)),INDEX(INFOS!$B$7:$B$14,WEEKDAY(A1272,2)),INFOS!$B$14)</f>
        <v>Jours Ouvrés</v>
      </c>
      <c r="I1272" s="28" t="str">
        <f>IF(ROW(A1271)&lt;=COUNTA(Sens1!A:A)-6,INFOS!$H$2&amp;" vers "&amp;INFOS!$I$2,INFOS!$H$3&amp;" vers "&amp;INFOS!$I$3)</f>
        <v>Rue G. Eiffel vers A10</v>
      </c>
    </row>
    <row r="1273" spans="1:9" x14ac:dyDescent="0.25">
      <c r="A1273" s="5">
        <v>41850.929444444446</v>
      </c>
      <c r="B1273" s="28">
        <v>260</v>
      </c>
      <c r="C1273" s="28" t="str">
        <f t="shared" si="76"/>
        <v>Mercredi</v>
      </c>
      <c r="D1273" s="28" t="str">
        <f t="shared" si="77"/>
        <v>30/07</v>
      </c>
      <c r="E1273" s="29">
        <f t="shared" si="78"/>
        <v>0.92944444444583496</v>
      </c>
      <c r="F1273" s="30">
        <f t="shared" si="79"/>
        <v>3.0092592592592588E-3</v>
      </c>
      <c r="G1273" s="31">
        <f>IF(OR(FLOOR(HOUR(E1273)*60+MINUTE(E1273),INFOS!$B$2)/60&lt;INFOS!$B$5,AND(INFOS!$C$5&gt;0,FLOOR(HOUR(E1273)*60+MINUTE(E1273),INFOS!$B$2)/60&gt;=INFOS!$C$5)),"",TIME(,FLOOR(HOUR(E1273)*60+MINUTE(E1273),INFOS!$B$2),))</f>
        <v>0.91666666666666663</v>
      </c>
      <c r="H1273" s="31" t="str">
        <f>IF(ISNA(MATCH(INT(A1273),Calcul!$I$3:$I$15,0)),INDEX(INFOS!$B$7:$B$14,WEEKDAY(A1273,2)),INFOS!$B$14)</f>
        <v>Jours Ouvrés</v>
      </c>
      <c r="I1273" s="28" t="str">
        <f>IF(ROW(A1272)&lt;=COUNTA(Sens1!A:A)-6,INFOS!$H$2&amp;" vers "&amp;INFOS!$I$2,INFOS!$H$3&amp;" vers "&amp;INFOS!$I$3)</f>
        <v>Rue G. Eiffel vers A10</v>
      </c>
    </row>
    <row r="1274" spans="1:9" x14ac:dyDescent="0.25">
      <c r="A1274" s="5">
        <v>41850.933125000003</v>
      </c>
      <c r="B1274" s="28">
        <v>274</v>
      </c>
      <c r="C1274" s="28" t="str">
        <f t="shared" si="76"/>
        <v>Mercredi</v>
      </c>
      <c r="D1274" s="28" t="str">
        <f t="shared" si="77"/>
        <v>30/07</v>
      </c>
      <c r="E1274" s="29">
        <f t="shared" si="78"/>
        <v>0.93312500000320142</v>
      </c>
      <c r="F1274" s="30">
        <f t="shared" si="79"/>
        <v>3.1712962962962958E-3</v>
      </c>
      <c r="G1274" s="31">
        <f>IF(OR(FLOOR(HOUR(E1274)*60+MINUTE(E1274),INFOS!$B$2)/60&lt;INFOS!$B$5,AND(INFOS!$C$5&gt;0,FLOOR(HOUR(E1274)*60+MINUTE(E1274),INFOS!$B$2)/60&gt;=INFOS!$C$5)),"",TIME(,FLOOR(HOUR(E1274)*60+MINUTE(E1274),INFOS!$B$2),))</f>
        <v>0.91666666666666663</v>
      </c>
      <c r="H1274" s="31" t="str">
        <f>IF(ISNA(MATCH(INT(A1274),Calcul!$I$3:$I$15,0)),INDEX(INFOS!$B$7:$B$14,WEEKDAY(A1274,2)),INFOS!$B$14)</f>
        <v>Jours Ouvrés</v>
      </c>
      <c r="I1274" s="28" t="str">
        <f>IF(ROW(A1273)&lt;=COUNTA(Sens1!A:A)-6,INFOS!$H$2&amp;" vers "&amp;INFOS!$I$2,INFOS!$H$3&amp;" vers "&amp;INFOS!$I$3)</f>
        <v>Rue G. Eiffel vers A10</v>
      </c>
    </row>
    <row r="1275" spans="1:9" x14ac:dyDescent="0.25">
      <c r="A1275" s="5">
        <v>41850.936874999999</v>
      </c>
      <c r="B1275" s="28">
        <v>275</v>
      </c>
      <c r="C1275" s="28" t="str">
        <f t="shared" si="76"/>
        <v>Mercredi</v>
      </c>
      <c r="D1275" s="28" t="str">
        <f t="shared" si="77"/>
        <v>30/07</v>
      </c>
      <c r="E1275" s="29">
        <f t="shared" si="78"/>
        <v>0.93687499999941792</v>
      </c>
      <c r="F1275" s="30">
        <f t="shared" si="79"/>
        <v>3.1828703703703702E-3</v>
      </c>
      <c r="G1275" s="31">
        <f>IF(OR(FLOOR(HOUR(E1275)*60+MINUTE(E1275),INFOS!$B$2)/60&lt;INFOS!$B$5,AND(INFOS!$C$5&gt;0,FLOOR(HOUR(E1275)*60+MINUTE(E1275),INFOS!$B$2)/60&gt;=INFOS!$C$5)),"",TIME(,FLOOR(HOUR(E1275)*60+MINUTE(E1275),INFOS!$B$2),))</f>
        <v>0.91666666666666663</v>
      </c>
      <c r="H1275" s="31" t="str">
        <f>IF(ISNA(MATCH(INT(A1275),Calcul!$I$3:$I$15,0)),INDEX(INFOS!$B$7:$B$14,WEEKDAY(A1275,2)),INFOS!$B$14)</f>
        <v>Jours Ouvrés</v>
      </c>
      <c r="I1275" s="28" t="str">
        <f>IF(ROW(A1274)&lt;=COUNTA(Sens1!A:A)-6,INFOS!$H$2&amp;" vers "&amp;INFOS!$I$2,INFOS!$H$3&amp;" vers "&amp;INFOS!$I$3)</f>
        <v>Rue G. Eiffel vers A10</v>
      </c>
    </row>
    <row r="1276" spans="1:9" x14ac:dyDescent="0.25">
      <c r="A1276" s="5">
        <v>41850.940578703703</v>
      </c>
      <c r="B1276" s="28">
        <v>307</v>
      </c>
      <c r="C1276" s="28" t="str">
        <f t="shared" si="76"/>
        <v>Mercredi</v>
      </c>
      <c r="D1276" s="28" t="str">
        <f t="shared" si="77"/>
        <v>30/07</v>
      </c>
      <c r="E1276" s="29">
        <f t="shared" si="78"/>
        <v>0.94057870370306773</v>
      </c>
      <c r="F1276" s="30">
        <f t="shared" si="79"/>
        <v>3.5532407407407405E-3</v>
      </c>
      <c r="G1276" s="31">
        <f>IF(OR(FLOOR(HOUR(E1276)*60+MINUTE(E1276),INFOS!$B$2)/60&lt;INFOS!$B$5,AND(INFOS!$C$5&gt;0,FLOOR(HOUR(E1276)*60+MINUTE(E1276),INFOS!$B$2)/60&gt;=INFOS!$C$5)),"",TIME(,FLOOR(HOUR(E1276)*60+MINUTE(E1276),INFOS!$B$2),))</f>
        <v>0.91666666666666663</v>
      </c>
      <c r="H1276" s="31" t="str">
        <f>IF(ISNA(MATCH(INT(A1276),Calcul!$I$3:$I$15,0)),INDEX(INFOS!$B$7:$B$14,WEEKDAY(A1276,2)),INFOS!$B$14)</f>
        <v>Jours Ouvrés</v>
      </c>
      <c r="I1276" s="28" t="str">
        <f>IF(ROW(A1275)&lt;=COUNTA(Sens1!A:A)-6,INFOS!$H$2&amp;" vers "&amp;INFOS!$I$2,INFOS!$H$3&amp;" vers "&amp;INFOS!$I$3)</f>
        <v>Rue G. Eiffel vers A10</v>
      </c>
    </row>
    <row r="1277" spans="1:9" x14ac:dyDescent="0.25">
      <c r="A1277" s="5">
        <v>41850.944351851853</v>
      </c>
      <c r="B1277" s="28">
        <v>321</v>
      </c>
      <c r="C1277" s="28" t="str">
        <f t="shared" si="76"/>
        <v>Mercredi</v>
      </c>
      <c r="D1277" s="28" t="str">
        <f t="shared" si="77"/>
        <v>30/07</v>
      </c>
      <c r="E1277" s="29">
        <f t="shared" si="78"/>
        <v>0.94435185185284354</v>
      </c>
      <c r="F1277" s="30">
        <f t="shared" si="79"/>
        <v>3.7152777777777774E-3</v>
      </c>
      <c r="G1277" s="31">
        <f>IF(OR(FLOOR(HOUR(E1277)*60+MINUTE(E1277),INFOS!$B$2)/60&lt;INFOS!$B$5,AND(INFOS!$C$5&gt;0,FLOOR(HOUR(E1277)*60+MINUTE(E1277),INFOS!$B$2)/60&gt;=INFOS!$C$5)),"",TIME(,FLOOR(HOUR(E1277)*60+MINUTE(E1277),INFOS!$B$2),))</f>
        <v>0.91666666666666663</v>
      </c>
      <c r="H1277" s="31" t="str">
        <f>IF(ISNA(MATCH(INT(A1277),Calcul!$I$3:$I$15,0)),INDEX(INFOS!$B$7:$B$14,WEEKDAY(A1277,2)),INFOS!$B$14)</f>
        <v>Jours Ouvrés</v>
      </c>
      <c r="I1277" s="28" t="str">
        <f>IF(ROW(A1276)&lt;=COUNTA(Sens1!A:A)-6,INFOS!$H$2&amp;" vers "&amp;INFOS!$I$2,INFOS!$H$3&amp;" vers "&amp;INFOS!$I$3)</f>
        <v>Rue G. Eiffel vers A10</v>
      </c>
    </row>
    <row r="1278" spans="1:9" x14ac:dyDescent="0.25">
      <c r="A1278" s="5">
        <v>41850.94803240741</v>
      </c>
      <c r="B1278" s="28">
        <v>304</v>
      </c>
      <c r="C1278" s="28" t="str">
        <f t="shared" si="76"/>
        <v>Mercredi</v>
      </c>
      <c r="D1278" s="28" t="str">
        <f t="shared" si="77"/>
        <v>30/07</v>
      </c>
      <c r="E1278" s="29">
        <f t="shared" si="78"/>
        <v>0.94803240741021</v>
      </c>
      <c r="F1278" s="30">
        <f t="shared" si="79"/>
        <v>3.5185185185185185E-3</v>
      </c>
      <c r="G1278" s="31">
        <f>IF(OR(FLOOR(HOUR(E1278)*60+MINUTE(E1278),INFOS!$B$2)/60&lt;INFOS!$B$5,AND(INFOS!$C$5&gt;0,FLOOR(HOUR(E1278)*60+MINUTE(E1278),INFOS!$B$2)/60&gt;=INFOS!$C$5)),"",TIME(,FLOOR(HOUR(E1278)*60+MINUTE(E1278),INFOS!$B$2),))</f>
        <v>0.91666666666666663</v>
      </c>
      <c r="H1278" s="31" t="str">
        <f>IF(ISNA(MATCH(INT(A1278),Calcul!$I$3:$I$15,0)),INDEX(INFOS!$B$7:$B$14,WEEKDAY(A1278,2)),INFOS!$B$14)</f>
        <v>Jours Ouvrés</v>
      </c>
      <c r="I1278" s="28" t="str">
        <f>IF(ROW(A1277)&lt;=COUNTA(Sens1!A:A)-6,INFOS!$H$2&amp;" vers "&amp;INFOS!$I$2,INFOS!$H$3&amp;" vers "&amp;INFOS!$I$3)</f>
        <v>Rue G. Eiffel vers A10</v>
      </c>
    </row>
    <row r="1279" spans="1:9" x14ac:dyDescent="0.25">
      <c r="A1279" s="5">
        <v>41850.951597222222</v>
      </c>
      <c r="B1279" s="28">
        <v>296</v>
      </c>
      <c r="C1279" s="28" t="str">
        <f t="shared" si="76"/>
        <v>Mercredi</v>
      </c>
      <c r="D1279" s="28" t="str">
        <f t="shared" si="77"/>
        <v>30/07</v>
      </c>
      <c r="E1279" s="29">
        <f t="shared" si="78"/>
        <v>0.95159722222160781</v>
      </c>
      <c r="F1279" s="30">
        <f t="shared" si="79"/>
        <v>3.425925925925926E-3</v>
      </c>
      <c r="G1279" s="31">
        <f>IF(OR(FLOOR(HOUR(E1279)*60+MINUTE(E1279),INFOS!$B$2)/60&lt;INFOS!$B$5,AND(INFOS!$C$5&gt;0,FLOOR(HOUR(E1279)*60+MINUTE(E1279),INFOS!$B$2)/60&gt;=INFOS!$C$5)),"",TIME(,FLOOR(HOUR(E1279)*60+MINUTE(E1279),INFOS!$B$2),))</f>
        <v>0.91666666666666663</v>
      </c>
      <c r="H1279" s="31" t="str">
        <f>IF(ISNA(MATCH(INT(A1279),Calcul!$I$3:$I$15,0)),INDEX(INFOS!$B$7:$B$14,WEEKDAY(A1279,2)),INFOS!$B$14)</f>
        <v>Jours Ouvrés</v>
      </c>
      <c r="I1279" s="28" t="str">
        <f>IF(ROW(A1278)&lt;=COUNTA(Sens1!A:A)-6,INFOS!$H$2&amp;" vers "&amp;INFOS!$I$2,INFOS!$H$3&amp;" vers "&amp;INFOS!$I$3)</f>
        <v>Rue G. Eiffel vers A10</v>
      </c>
    </row>
    <row r="1280" spans="1:9" x14ac:dyDescent="0.25">
      <c r="A1280" s="5">
        <v>41850.955081018517</v>
      </c>
      <c r="B1280" s="28">
        <v>290</v>
      </c>
      <c r="C1280" s="28" t="str">
        <f t="shared" si="76"/>
        <v>Mercredi</v>
      </c>
      <c r="D1280" s="28" t="str">
        <f t="shared" si="77"/>
        <v>30/07</v>
      </c>
      <c r="E1280" s="29">
        <f t="shared" si="78"/>
        <v>0.95508101851737592</v>
      </c>
      <c r="F1280" s="30">
        <f t="shared" si="79"/>
        <v>3.3564814814814811E-3</v>
      </c>
      <c r="G1280" s="31">
        <f>IF(OR(FLOOR(HOUR(E1280)*60+MINUTE(E1280),INFOS!$B$2)/60&lt;INFOS!$B$5,AND(INFOS!$C$5&gt;0,FLOOR(HOUR(E1280)*60+MINUTE(E1280),INFOS!$B$2)/60&gt;=INFOS!$C$5)),"",TIME(,FLOOR(HOUR(E1280)*60+MINUTE(E1280),INFOS!$B$2),))</f>
        <v>0.91666666666666663</v>
      </c>
      <c r="H1280" s="31" t="str">
        <f>IF(ISNA(MATCH(INT(A1280),Calcul!$I$3:$I$15,0)),INDEX(INFOS!$B$7:$B$14,WEEKDAY(A1280,2)),INFOS!$B$14)</f>
        <v>Jours Ouvrés</v>
      </c>
      <c r="I1280" s="28" t="str">
        <f>IF(ROW(A1279)&lt;=COUNTA(Sens1!A:A)-6,INFOS!$H$2&amp;" vers "&amp;INFOS!$I$2,INFOS!$H$3&amp;" vers "&amp;INFOS!$I$3)</f>
        <v>Rue G. Eiffel vers A10</v>
      </c>
    </row>
    <row r="1281" spans="1:9" x14ac:dyDescent="0.25">
      <c r="A1281" s="5">
        <v>41850.958726851852</v>
      </c>
      <c r="B1281" s="28">
        <v>290</v>
      </c>
      <c r="C1281" s="28" t="str">
        <f t="shared" si="76"/>
        <v>Mercredi</v>
      </c>
      <c r="D1281" s="28" t="str">
        <f t="shared" si="77"/>
        <v>30/07</v>
      </c>
      <c r="E1281" s="29">
        <f t="shared" si="78"/>
        <v>0.95872685185167938</v>
      </c>
      <c r="F1281" s="30">
        <f t="shared" si="79"/>
        <v>3.3564814814814811E-3</v>
      </c>
      <c r="G1281" s="31">
        <f>IF(OR(FLOOR(HOUR(E1281)*60+MINUTE(E1281),INFOS!$B$2)/60&lt;INFOS!$B$5,AND(INFOS!$C$5&gt;0,FLOOR(HOUR(E1281)*60+MINUTE(E1281),INFOS!$B$2)/60&gt;=INFOS!$C$5)),"",TIME(,FLOOR(HOUR(E1281)*60+MINUTE(E1281),INFOS!$B$2),))</f>
        <v>0.91666666666666663</v>
      </c>
      <c r="H1281" s="31" t="str">
        <f>IF(ISNA(MATCH(INT(A1281),Calcul!$I$3:$I$15,0)),INDEX(INFOS!$B$7:$B$14,WEEKDAY(A1281,2)),INFOS!$B$14)</f>
        <v>Jours Ouvrés</v>
      </c>
      <c r="I1281" s="28" t="str">
        <f>IF(ROW(A1280)&lt;=COUNTA(Sens1!A:A)-6,INFOS!$H$2&amp;" vers "&amp;INFOS!$I$2,INFOS!$H$3&amp;" vers "&amp;INFOS!$I$3)</f>
        <v>Rue G. Eiffel vers A10</v>
      </c>
    </row>
    <row r="1282" spans="1:9" x14ac:dyDescent="0.25">
      <c r="A1282" s="5">
        <v>41850.962326388886</v>
      </c>
      <c r="B1282" s="28">
        <v>277</v>
      </c>
      <c r="C1282" s="28" t="str">
        <f t="shared" si="76"/>
        <v>Mercredi</v>
      </c>
      <c r="D1282" s="28" t="str">
        <f t="shared" si="77"/>
        <v>30/07</v>
      </c>
      <c r="E1282" s="29">
        <f t="shared" si="78"/>
        <v>0.96232638888614019</v>
      </c>
      <c r="F1282" s="30">
        <f t="shared" si="79"/>
        <v>3.2060185185185182E-3</v>
      </c>
      <c r="G1282" s="31">
        <f>IF(OR(FLOOR(HOUR(E1282)*60+MINUTE(E1282),INFOS!$B$2)/60&lt;INFOS!$B$5,AND(INFOS!$C$5&gt;0,FLOOR(HOUR(E1282)*60+MINUTE(E1282),INFOS!$B$2)/60&gt;=INFOS!$C$5)),"",TIME(,FLOOR(HOUR(E1282)*60+MINUTE(E1282),INFOS!$B$2),))</f>
        <v>0.91666666666666663</v>
      </c>
      <c r="H1282" s="31" t="str">
        <f>IF(ISNA(MATCH(INT(A1282),Calcul!$I$3:$I$15,0)),INDEX(INFOS!$B$7:$B$14,WEEKDAY(A1282,2)),INFOS!$B$14)</f>
        <v>Jours Ouvrés</v>
      </c>
      <c r="I1282" s="28" t="str">
        <f>IF(ROW(A1281)&lt;=COUNTA(Sens1!A:A)-6,INFOS!$H$2&amp;" vers "&amp;INFOS!$I$2,INFOS!$H$3&amp;" vers "&amp;INFOS!$I$3)</f>
        <v>Rue G. Eiffel vers A10</v>
      </c>
    </row>
    <row r="1283" spans="1:9" x14ac:dyDescent="0.25">
      <c r="A1283" s="5">
        <v>41850.965810185182</v>
      </c>
      <c r="B1283" s="28">
        <v>352</v>
      </c>
      <c r="C1283" s="28" t="str">
        <f t="shared" ref="C1283:C1346" si="80">PROPER(TEXT(A1283,"jjjj"))</f>
        <v>Mercredi</v>
      </c>
      <c r="D1283" s="28" t="str">
        <f t="shared" ref="D1283:D1346" si="81">TEXT(A1283,"jj""/""mm")</f>
        <v>30/07</v>
      </c>
      <c r="E1283" s="29">
        <f t="shared" ref="E1283:E1346" si="82">IF(A1283="","",A1283-INT(A1283))</f>
        <v>0.96581018518190831</v>
      </c>
      <c r="F1283" s="30">
        <f t="shared" ref="F1283:F1346" si="83">TIME(,,B1283)</f>
        <v>4.0740740740740737E-3</v>
      </c>
      <c r="G1283" s="31">
        <f>IF(OR(FLOOR(HOUR(E1283)*60+MINUTE(E1283),INFOS!$B$2)/60&lt;INFOS!$B$5,AND(INFOS!$C$5&gt;0,FLOOR(HOUR(E1283)*60+MINUTE(E1283),INFOS!$B$2)/60&gt;=INFOS!$C$5)),"",TIME(,FLOOR(HOUR(E1283)*60+MINUTE(E1283),INFOS!$B$2),))</f>
        <v>0.91666666666666663</v>
      </c>
      <c r="H1283" s="31" t="str">
        <f>IF(ISNA(MATCH(INT(A1283),Calcul!$I$3:$I$15,0)),INDEX(INFOS!$B$7:$B$14,WEEKDAY(A1283,2)),INFOS!$B$14)</f>
        <v>Jours Ouvrés</v>
      </c>
      <c r="I1283" s="28" t="str">
        <f>IF(ROW(A1282)&lt;=COUNTA(Sens1!A:A)-6,INFOS!$H$2&amp;" vers "&amp;INFOS!$I$2,INFOS!$H$3&amp;" vers "&amp;INFOS!$I$3)</f>
        <v>Rue G. Eiffel vers A10</v>
      </c>
    </row>
    <row r="1284" spans="1:9" x14ac:dyDescent="0.25">
      <c r="A1284" s="5">
        <v>41850.969525462962</v>
      </c>
      <c r="B1284" s="28">
        <v>352</v>
      </c>
      <c r="C1284" s="28" t="str">
        <f t="shared" si="80"/>
        <v>Mercredi</v>
      </c>
      <c r="D1284" s="28" t="str">
        <f t="shared" si="81"/>
        <v>30/07</v>
      </c>
      <c r="E1284" s="29">
        <f t="shared" si="82"/>
        <v>0.96952546296233777</v>
      </c>
      <c r="F1284" s="30">
        <f t="shared" si="83"/>
        <v>4.0740740740740737E-3</v>
      </c>
      <c r="G1284" s="31">
        <f>IF(OR(FLOOR(HOUR(E1284)*60+MINUTE(E1284),INFOS!$B$2)/60&lt;INFOS!$B$5,AND(INFOS!$C$5&gt;0,FLOOR(HOUR(E1284)*60+MINUTE(E1284),INFOS!$B$2)/60&gt;=INFOS!$C$5)),"",TIME(,FLOOR(HOUR(E1284)*60+MINUTE(E1284),INFOS!$B$2),))</f>
        <v>0.91666666666666663</v>
      </c>
      <c r="H1284" s="31" t="str">
        <f>IF(ISNA(MATCH(INT(A1284),Calcul!$I$3:$I$15,0)),INDEX(INFOS!$B$7:$B$14,WEEKDAY(A1284,2)),INFOS!$B$14)</f>
        <v>Jours Ouvrés</v>
      </c>
      <c r="I1284" s="28" t="str">
        <f>IF(ROW(A1283)&lt;=COUNTA(Sens1!A:A)-6,INFOS!$H$2&amp;" vers "&amp;INFOS!$I$2,INFOS!$H$3&amp;" vers "&amp;INFOS!$I$3)</f>
        <v>Rue G. Eiffel vers A10</v>
      </c>
    </row>
    <row r="1285" spans="1:9" x14ac:dyDescent="0.25">
      <c r="A1285" s="5">
        <v>41850.973090277781</v>
      </c>
      <c r="B1285" s="28">
        <v>256</v>
      </c>
      <c r="C1285" s="28" t="str">
        <f t="shared" si="80"/>
        <v>Mercredi</v>
      </c>
      <c r="D1285" s="28" t="str">
        <f t="shared" si="81"/>
        <v>30/07</v>
      </c>
      <c r="E1285" s="29">
        <f t="shared" si="82"/>
        <v>0.97309027778101154</v>
      </c>
      <c r="F1285" s="30">
        <f t="shared" si="83"/>
        <v>2.9629629629629628E-3</v>
      </c>
      <c r="G1285" s="31">
        <f>IF(OR(FLOOR(HOUR(E1285)*60+MINUTE(E1285),INFOS!$B$2)/60&lt;INFOS!$B$5,AND(INFOS!$C$5&gt;0,FLOOR(HOUR(E1285)*60+MINUTE(E1285),INFOS!$B$2)/60&gt;=INFOS!$C$5)),"",TIME(,FLOOR(HOUR(E1285)*60+MINUTE(E1285),INFOS!$B$2),))</f>
        <v>0.91666666666666663</v>
      </c>
      <c r="H1285" s="31" t="str">
        <f>IF(ISNA(MATCH(INT(A1285),Calcul!$I$3:$I$15,0)),INDEX(INFOS!$B$7:$B$14,WEEKDAY(A1285,2)),INFOS!$B$14)</f>
        <v>Jours Ouvrés</v>
      </c>
      <c r="I1285" s="28" t="str">
        <f>IF(ROW(A1284)&lt;=COUNTA(Sens1!A:A)-6,INFOS!$H$2&amp;" vers "&amp;INFOS!$I$2,INFOS!$H$3&amp;" vers "&amp;INFOS!$I$3)</f>
        <v>Rue G. Eiffel vers A10</v>
      </c>
    </row>
    <row r="1286" spans="1:9" x14ac:dyDescent="0.25">
      <c r="A1286" s="5">
        <v>41850.976597222223</v>
      </c>
      <c r="B1286" s="28">
        <v>256</v>
      </c>
      <c r="C1286" s="28" t="str">
        <f t="shared" si="80"/>
        <v>Mercredi</v>
      </c>
      <c r="D1286" s="28" t="str">
        <f t="shared" si="81"/>
        <v>30/07</v>
      </c>
      <c r="E1286" s="29">
        <f t="shared" si="82"/>
        <v>0.976597222223063</v>
      </c>
      <c r="F1286" s="30">
        <f t="shared" si="83"/>
        <v>2.9629629629629628E-3</v>
      </c>
      <c r="G1286" s="31">
        <f>IF(OR(FLOOR(HOUR(E1286)*60+MINUTE(E1286),INFOS!$B$2)/60&lt;INFOS!$B$5,AND(INFOS!$C$5&gt;0,FLOOR(HOUR(E1286)*60+MINUTE(E1286),INFOS!$B$2)/60&gt;=INFOS!$C$5)),"",TIME(,FLOOR(HOUR(E1286)*60+MINUTE(E1286),INFOS!$B$2),))</f>
        <v>0.91666666666666663</v>
      </c>
      <c r="H1286" s="31" t="str">
        <f>IF(ISNA(MATCH(INT(A1286),Calcul!$I$3:$I$15,0)),INDEX(INFOS!$B$7:$B$14,WEEKDAY(A1286,2)),INFOS!$B$14)</f>
        <v>Jours Ouvrés</v>
      </c>
      <c r="I1286" s="28" t="str">
        <f>IF(ROW(A1285)&lt;=COUNTA(Sens1!A:A)-6,INFOS!$H$2&amp;" vers "&amp;INFOS!$I$2,INFOS!$H$3&amp;" vers "&amp;INFOS!$I$3)</f>
        <v>Rue G. Eiffel vers A10</v>
      </c>
    </row>
    <row r="1287" spans="1:9" x14ac:dyDescent="0.25">
      <c r="A1287" s="5">
        <v>41850.980254629627</v>
      </c>
      <c r="B1287" s="28">
        <v>256</v>
      </c>
      <c r="C1287" s="28" t="str">
        <f t="shared" si="80"/>
        <v>Mercredi</v>
      </c>
      <c r="D1287" s="28" t="str">
        <f t="shared" si="81"/>
        <v>30/07</v>
      </c>
      <c r="E1287" s="29">
        <f t="shared" si="82"/>
        <v>0.98025462962687016</v>
      </c>
      <c r="F1287" s="30">
        <f t="shared" si="83"/>
        <v>2.9629629629629628E-3</v>
      </c>
      <c r="G1287" s="31">
        <f>IF(OR(FLOOR(HOUR(E1287)*60+MINUTE(E1287),INFOS!$B$2)/60&lt;INFOS!$B$5,AND(INFOS!$C$5&gt;0,FLOOR(HOUR(E1287)*60+MINUTE(E1287),INFOS!$B$2)/60&gt;=INFOS!$C$5)),"",TIME(,FLOOR(HOUR(E1287)*60+MINUTE(E1287),INFOS!$B$2),))</f>
        <v>0.91666666666666663</v>
      </c>
      <c r="H1287" s="31" t="str">
        <f>IF(ISNA(MATCH(INT(A1287),Calcul!$I$3:$I$15,0)),INDEX(INFOS!$B$7:$B$14,WEEKDAY(A1287,2)),INFOS!$B$14)</f>
        <v>Jours Ouvrés</v>
      </c>
      <c r="I1287" s="28" t="str">
        <f>IF(ROW(A1286)&lt;=COUNTA(Sens1!A:A)-6,INFOS!$H$2&amp;" vers "&amp;INFOS!$I$2,INFOS!$H$3&amp;" vers "&amp;INFOS!$I$3)</f>
        <v>Rue G. Eiffel vers A10</v>
      </c>
    </row>
    <row r="1288" spans="1:9" x14ac:dyDescent="0.25">
      <c r="A1288" s="5">
        <v>41850.983854166669</v>
      </c>
      <c r="B1288" s="28">
        <v>397</v>
      </c>
      <c r="C1288" s="28" t="str">
        <f t="shared" si="80"/>
        <v>Mercredi</v>
      </c>
      <c r="D1288" s="28" t="str">
        <f t="shared" si="81"/>
        <v>30/07</v>
      </c>
      <c r="E1288" s="29">
        <f t="shared" si="82"/>
        <v>0.98385416666860692</v>
      </c>
      <c r="F1288" s="30">
        <f t="shared" si="83"/>
        <v>4.5949074074074069E-3</v>
      </c>
      <c r="G1288" s="31">
        <f>IF(OR(FLOOR(HOUR(E1288)*60+MINUTE(E1288),INFOS!$B$2)/60&lt;INFOS!$B$5,AND(INFOS!$C$5&gt;0,FLOOR(HOUR(E1288)*60+MINUTE(E1288),INFOS!$B$2)/60&gt;=INFOS!$C$5)),"",TIME(,FLOOR(HOUR(E1288)*60+MINUTE(E1288),INFOS!$B$2),))</f>
        <v>0.91666666666666663</v>
      </c>
      <c r="H1288" s="31" t="str">
        <f>IF(ISNA(MATCH(INT(A1288),Calcul!$I$3:$I$15,0)),INDEX(INFOS!$B$7:$B$14,WEEKDAY(A1288,2)),INFOS!$B$14)</f>
        <v>Jours Ouvrés</v>
      </c>
      <c r="I1288" s="28" t="str">
        <f>IF(ROW(A1287)&lt;=COUNTA(Sens1!A:A)-6,INFOS!$H$2&amp;" vers "&amp;INFOS!$I$2,INFOS!$H$3&amp;" vers "&amp;INFOS!$I$3)</f>
        <v>Rue G. Eiffel vers A10</v>
      </c>
    </row>
    <row r="1289" spans="1:9" x14ac:dyDescent="0.25">
      <c r="A1289" s="5">
        <v>41850.98741898148</v>
      </c>
      <c r="B1289" s="28">
        <v>427</v>
      </c>
      <c r="C1289" s="28" t="str">
        <f t="shared" si="80"/>
        <v>Mercredi</v>
      </c>
      <c r="D1289" s="28" t="str">
        <f t="shared" si="81"/>
        <v>30/07</v>
      </c>
      <c r="E1289" s="29">
        <f t="shared" si="82"/>
        <v>0.98741898148000473</v>
      </c>
      <c r="F1289" s="30">
        <f t="shared" si="83"/>
        <v>4.9421296296296288E-3</v>
      </c>
      <c r="G1289" s="31">
        <f>IF(OR(FLOOR(HOUR(E1289)*60+MINUTE(E1289),INFOS!$B$2)/60&lt;INFOS!$B$5,AND(INFOS!$C$5&gt;0,FLOOR(HOUR(E1289)*60+MINUTE(E1289),INFOS!$B$2)/60&gt;=INFOS!$C$5)),"",TIME(,FLOOR(HOUR(E1289)*60+MINUTE(E1289),INFOS!$B$2),))</f>
        <v>0.91666666666666663</v>
      </c>
      <c r="H1289" s="31" t="str">
        <f>IF(ISNA(MATCH(INT(A1289),Calcul!$I$3:$I$15,0)),INDEX(INFOS!$B$7:$B$14,WEEKDAY(A1289,2)),INFOS!$B$14)</f>
        <v>Jours Ouvrés</v>
      </c>
      <c r="I1289" s="28" t="str">
        <f>IF(ROW(A1288)&lt;=COUNTA(Sens1!A:A)-6,INFOS!$H$2&amp;" vers "&amp;INFOS!$I$2,INFOS!$H$3&amp;" vers "&amp;INFOS!$I$3)</f>
        <v>Rue G. Eiffel vers A10</v>
      </c>
    </row>
    <row r="1290" spans="1:9" x14ac:dyDescent="0.25">
      <c r="A1290" s="5">
        <v>41850.991111111114</v>
      </c>
      <c r="B1290" s="28">
        <v>427</v>
      </c>
      <c r="C1290" s="28" t="str">
        <f t="shared" si="80"/>
        <v>Mercredi</v>
      </c>
      <c r="D1290" s="28" t="str">
        <f t="shared" si="81"/>
        <v>30/07</v>
      </c>
      <c r="E1290" s="29">
        <f t="shared" si="82"/>
        <v>0.99111111111415084</v>
      </c>
      <c r="F1290" s="30">
        <f t="shared" si="83"/>
        <v>4.9421296296296288E-3</v>
      </c>
      <c r="G1290" s="31">
        <f>IF(OR(FLOOR(HOUR(E1290)*60+MINUTE(E1290),INFOS!$B$2)/60&lt;INFOS!$B$5,AND(INFOS!$C$5&gt;0,FLOOR(HOUR(E1290)*60+MINUTE(E1290),INFOS!$B$2)/60&gt;=INFOS!$C$5)),"",TIME(,FLOOR(HOUR(E1290)*60+MINUTE(E1290),INFOS!$B$2),))</f>
        <v>0.91666666666666663</v>
      </c>
      <c r="H1290" s="31" t="str">
        <f>IF(ISNA(MATCH(INT(A1290),Calcul!$I$3:$I$15,0)),INDEX(INFOS!$B$7:$B$14,WEEKDAY(A1290,2)),INFOS!$B$14)</f>
        <v>Jours Ouvrés</v>
      </c>
      <c r="I1290" s="28" t="str">
        <f>IF(ROW(A1289)&lt;=COUNTA(Sens1!A:A)-6,INFOS!$H$2&amp;" vers "&amp;INFOS!$I$2,INFOS!$H$3&amp;" vers "&amp;INFOS!$I$3)</f>
        <v>Rue G. Eiffel vers A10</v>
      </c>
    </row>
    <row r="1291" spans="1:9" x14ac:dyDescent="0.25">
      <c r="A1291" s="5">
        <v>41850.994629629633</v>
      </c>
      <c r="B1291" s="28">
        <v>332</v>
      </c>
      <c r="C1291" s="28" t="str">
        <f t="shared" si="80"/>
        <v>Mercredi</v>
      </c>
      <c r="D1291" s="28" t="str">
        <f t="shared" si="81"/>
        <v>30/07</v>
      </c>
      <c r="E1291" s="29">
        <f t="shared" si="82"/>
        <v>0.99462962963298196</v>
      </c>
      <c r="F1291" s="30">
        <f t="shared" si="83"/>
        <v>3.8425925925925923E-3</v>
      </c>
      <c r="G1291" s="31">
        <f>IF(OR(FLOOR(HOUR(E1291)*60+MINUTE(E1291),INFOS!$B$2)/60&lt;INFOS!$B$5,AND(INFOS!$C$5&gt;0,FLOOR(HOUR(E1291)*60+MINUTE(E1291),INFOS!$B$2)/60&gt;=INFOS!$C$5)),"",TIME(,FLOOR(HOUR(E1291)*60+MINUTE(E1291),INFOS!$B$2),))</f>
        <v>0.91666666666666663</v>
      </c>
      <c r="H1291" s="31" t="str">
        <f>IF(ISNA(MATCH(INT(A1291),Calcul!$I$3:$I$15,0)),INDEX(INFOS!$B$7:$B$14,WEEKDAY(A1291,2)),INFOS!$B$14)</f>
        <v>Jours Ouvrés</v>
      </c>
      <c r="I1291" s="28" t="str">
        <f>IF(ROW(A1290)&lt;=COUNTA(Sens1!A:A)-6,INFOS!$H$2&amp;" vers "&amp;INFOS!$I$2,INFOS!$H$3&amp;" vers "&amp;INFOS!$I$3)</f>
        <v>Rue G. Eiffel vers A10</v>
      </c>
    </row>
    <row r="1292" spans="1:9" x14ac:dyDescent="0.25">
      <c r="A1292" s="5">
        <v>41850.998182870368</v>
      </c>
      <c r="B1292" s="28">
        <v>287</v>
      </c>
      <c r="C1292" s="28" t="str">
        <f t="shared" si="80"/>
        <v>Mercredi</v>
      </c>
      <c r="D1292" s="28" t="str">
        <f t="shared" si="81"/>
        <v>30/07</v>
      </c>
      <c r="E1292" s="29">
        <f t="shared" si="82"/>
        <v>0.99818287036760012</v>
      </c>
      <c r="F1292" s="30">
        <f t="shared" si="83"/>
        <v>3.3217592592592591E-3</v>
      </c>
      <c r="G1292" s="31">
        <f>IF(OR(FLOOR(HOUR(E1292)*60+MINUTE(E1292),INFOS!$B$2)/60&lt;INFOS!$B$5,AND(INFOS!$C$5&gt;0,FLOOR(HOUR(E1292)*60+MINUTE(E1292),INFOS!$B$2)/60&gt;=INFOS!$C$5)),"",TIME(,FLOOR(HOUR(E1292)*60+MINUTE(E1292),INFOS!$B$2),))</f>
        <v>0.91666666666666663</v>
      </c>
      <c r="H1292" s="31" t="str">
        <f>IF(ISNA(MATCH(INT(A1292),Calcul!$I$3:$I$15,0)),INDEX(INFOS!$B$7:$B$14,WEEKDAY(A1292,2)),INFOS!$B$14)</f>
        <v>Jours Ouvrés</v>
      </c>
      <c r="I1292" s="28" t="str">
        <f>IF(ROW(A1291)&lt;=COUNTA(Sens1!A:A)-6,INFOS!$H$2&amp;" vers "&amp;INFOS!$I$2,INFOS!$H$3&amp;" vers "&amp;INFOS!$I$3)</f>
        <v>Rue G. Eiffel vers A10</v>
      </c>
    </row>
    <row r="1293" spans="1:9" x14ac:dyDescent="0.25">
      <c r="A1293" s="5">
        <v>41851.001828703702</v>
      </c>
      <c r="B1293" s="28">
        <v>287</v>
      </c>
      <c r="C1293" s="28" t="str">
        <f t="shared" si="80"/>
        <v>Jeudi</v>
      </c>
      <c r="D1293" s="28" t="str">
        <f t="shared" si="81"/>
        <v>31/07</v>
      </c>
      <c r="E1293" s="29">
        <f t="shared" si="82"/>
        <v>1.8287037019035779E-3</v>
      </c>
      <c r="F1293" s="30">
        <f t="shared" si="83"/>
        <v>3.3217592592592591E-3</v>
      </c>
      <c r="G1293" s="31">
        <f>IF(OR(FLOOR(HOUR(E1293)*60+MINUTE(E1293),INFOS!$B$2)/60&lt;INFOS!$B$5,AND(INFOS!$C$5&gt;0,FLOOR(HOUR(E1293)*60+MINUTE(E1293),INFOS!$B$2)/60&gt;=INFOS!$C$5)),"",TIME(,FLOOR(HOUR(E1293)*60+MINUTE(E1293),INFOS!$B$2),))</f>
        <v>0</v>
      </c>
      <c r="H1293" s="31" t="str">
        <f>IF(ISNA(MATCH(INT(A1293),Calcul!$I$3:$I$15,0)),INDEX(INFOS!$B$7:$B$14,WEEKDAY(A1293,2)),INFOS!$B$14)</f>
        <v>Jours Ouvrés</v>
      </c>
      <c r="I1293" s="28" t="str">
        <f>IF(ROW(A1292)&lt;=COUNTA(Sens1!A:A)-6,INFOS!$H$2&amp;" vers "&amp;INFOS!$I$2,INFOS!$H$3&amp;" vers "&amp;INFOS!$I$3)</f>
        <v>Rue G. Eiffel vers A10</v>
      </c>
    </row>
    <row r="1294" spans="1:9" x14ac:dyDescent="0.25">
      <c r="A1294" s="5">
        <v>41851.005543981482</v>
      </c>
      <c r="B1294" s="28">
        <v>262</v>
      </c>
      <c r="C1294" s="28" t="str">
        <f t="shared" si="80"/>
        <v>Jeudi</v>
      </c>
      <c r="D1294" s="28" t="str">
        <f t="shared" si="81"/>
        <v>31/07</v>
      </c>
      <c r="E1294" s="29">
        <f t="shared" si="82"/>
        <v>5.543981482333038E-3</v>
      </c>
      <c r="F1294" s="30">
        <f t="shared" si="83"/>
        <v>3.0324074074074073E-3</v>
      </c>
      <c r="G1294" s="31">
        <f>IF(OR(FLOOR(HOUR(E1294)*60+MINUTE(E1294),INFOS!$B$2)/60&lt;INFOS!$B$5,AND(INFOS!$C$5&gt;0,FLOOR(HOUR(E1294)*60+MINUTE(E1294),INFOS!$B$2)/60&gt;=INFOS!$C$5)),"",TIME(,FLOOR(HOUR(E1294)*60+MINUTE(E1294),INFOS!$B$2),))</f>
        <v>0</v>
      </c>
      <c r="H1294" s="31" t="str">
        <f>IF(ISNA(MATCH(INT(A1294),Calcul!$I$3:$I$15,0)),INDEX(INFOS!$B$7:$B$14,WEEKDAY(A1294,2)),INFOS!$B$14)</f>
        <v>Jours Ouvrés</v>
      </c>
      <c r="I1294" s="28" t="str">
        <f>IF(ROW(A1293)&lt;=COUNTA(Sens1!A:A)-6,INFOS!$H$2&amp;" vers "&amp;INFOS!$I$2,INFOS!$H$3&amp;" vers "&amp;INFOS!$I$3)</f>
        <v>Rue G. Eiffel vers A10</v>
      </c>
    </row>
    <row r="1295" spans="1:9" x14ac:dyDescent="0.25">
      <c r="A1295" s="5">
        <v>41851.009062500001</v>
      </c>
      <c r="B1295" s="28">
        <v>262</v>
      </c>
      <c r="C1295" s="28" t="str">
        <f t="shared" si="80"/>
        <v>Jeudi</v>
      </c>
      <c r="D1295" s="28" t="str">
        <f t="shared" si="81"/>
        <v>31/07</v>
      </c>
      <c r="E1295" s="29">
        <f t="shared" si="82"/>
        <v>9.0625000011641532E-3</v>
      </c>
      <c r="F1295" s="30">
        <f t="shared" si="83"/>
        <v>3.0324074074074073E-3</v>
      </c>
      <c r="G1295" s="31">
        <f>IF(OR(FLOOR(HOUR(E1295)*60+MINUTE(E1295),INFOS!$B$2)/60&lt;INFOS!$B$5,AND(INFOS!$C$5&gt;0,FLOOR(HOUR(E1295)*60+MINUTE(E1295),INFOS!$B$2)/60&gt;=INFOS!$C$5)),"",TIME(,FLOOR(HOUR(E1295)*60+MINUTE(E1295),INFOS!$B$2),))</f>
        <v>0</v>
      </c>
      <c r="H1295" s="31" t="str">
        <f>IF(ISNA(MATCH(INT(A1295),Calcul!$I$3:$I$15,0)),INDEX(INFOS!$B$7:$B$14,WEEKDAY(A1295,2)),INFOS!$B$14)</f>
        <v>Jours Ouvrés</v>
      </c>
      <c r="I1295" s="28" t="str">
        <f>IF(ROW(A1294)&lt;=COUNTA(Sens1!A:A)-6,INFOS!$H$2&amp;" vers "&amp;INFOS!$I$2,INFOS!$H$3&amp;" vers "&amp;INFOS!$I$3)</f>
        <v>Rue G. Eiffel vers A10</v>
      </c>
    </row>
    <row r="1296" spans="1:9" x14ac:dyDescent="0.25">
      <c r="A1296" s="5">
        <v>41851.012638888889</v>
      </c>
      <c r="B1296" s="28">
        <v>262</v>
      </c>
      <c r="C1296" s="28" t="str">
        <f t="shared" si="80"/>
        <v>Jeudi</v>
      </c>
      <c r="D1296" s="28" t="str">
        <f t="shared" si="81"/>
        <v>31/07</v>
      </c>
      <c r="E1296" s="29">
        <f t="shared" si="82"/>
        <v>1.2638888889341615E-2</v>
      </c>
      <c r="F1296" s="30">
        <f t="shared" si="83"/>
        <v>3.0324074074074073E-3</v>
      </c>
      <c r="G1296" s="31">
        <f>IF(OR(FLOOR(HOUR(E1296)*60+MINUTE(E1296),INFOS!$B$2)/60&lt;INFOS!$B$5,AND(INFOS!$C$5&gt;0,FLOOR(HOUR(E1296)*60+MINUTE(E1296),INFOS!$B$2)/60&gt;=INFOS!$C$5)),"",TIME(,FLOOR(HOUR(E1296)*60+MINUTE(E1296),INFOS!$B$2),))</f>
        <v>0</v>
      </c>
      <c r="H1296" s="31" t="str">
        <f>IF(ISNA(MATCH(INT(A1296),Calcul!$I$3:$I$15,0)),INDEX(INFOS!$B$7:$B$14,WEEKDAY(A1296,2)),INFOS!$B$14)</f>
        <v>Jours Ouvrés</v>
      </c>
      <c r="I1296" s="28" t="str">
        <f>IF(ROW(A1295)&lt;=COUNTA(Sens1!A:A)-6,INFOS!$H$2&amp;" vers "&amp;INFOS!$I$2,INFOS!$H$3&amp;" vers "&amp;INFOS!$I$3)</f>
        <v>Rue G. Eiffel vers A10</v>
      </c>
    </row>
    <row r="1297" spans="1:9" x14ac:dyDescent="0.25">
      <c r="A1297" s="5">
        <v>41851.016122685185</v>
      </c>
      <c r="B1297" s="28">
        <v>326</v>
      </c>
      <c r="C1297" s="28" t="str">
        <f t="shared" si="80"/>
        <v>Jeudi</v>
      </c>
      <c r="D1297" s="28" t="str">
        <f t="shared" si="81"/>
        <v>31/07</v>
      </c>
      <c r="E1297" s="29">
        <f t="shared" si="82"/>
        <v>1.6122685185109731E-2</v>
      </c>
      <c r="F1297" s="30">
        <f t="shared" si="83"/>
        <v>3.7731481481481483E-3</v>
      </c>
      <c r="G1297" s="31">
        <f>IF(OR(FLOOR(HOUR(E1297)*60+MINUTE(E1297),INFOS!$B$2)/60&lt;INFOS!$B$5,AND(INFOS!$C$5&gt;0,FLOOR(HOUR(E1297)*60+MINUTE(E1297),INFOS!$B$2)/60&gt;=INFOS!$C$5)),"",TIME(,FLOOR(HOUR(E1297)*60+MINUTE(E1297),INFOS!$B$2),))</f>
        <v>0</v>
      </c>
      <c r="H1297" s="31" t="str">
        <f>IF(ISNA(MATCH(INT(A1297),Calcul!$I$3:$I$15,0)),INDEX(INFOS!$B$7:$B$14,WEEKDAY(A1297,2)),INFOS!$B$14)</f>
        <v>Jours Ouvrés</v>
      </c>
      <c r="I1297" s="28" t="str">
        <f>IF(ROW(A1296)&lt;=COUNTA(Sens1!A:A)-6,INFOS!$H$2&amp;" vers "&amp;INFOS!$I$2,INFOS!$H$3&amp;" vers "&amp;INFOS!$I$3)</f>
        <v>Rue G. Eiffel vers A10</v>
      </c>
    </row>
    <row r="1298" spans="1:9" x14ac:dyDescent="0.25">
      <c r="A1298" s="5">
        <v>41851.019699074073</v>
      </c>
      <c r="B1298" s="28">
        <v>326</v>
      </c>
      <c r="C1298" s="28" t="str">
        <f t="shared" si="80"/>
        <v>Jeudi</v>
      </c>
      <c r="D1298" s="28" t="str">
        <f t="shared" si="81"/>
        <v>31/07</v>
      </c>
      <c r="E1298" s="29">
        <f t="shared" si="82"/>
        <v>1.9699074073287193E-2</v>
      </c>
      <c r="F1298" s="30">
        <f t="shared" si="83"/>
        <v>3.7731481481481483E-3</v>
      </c>
      <c r="G1298" s="31">
        <f>IF(OR(FLOOR(HOUR(E1298)*60+MINUTE(E1298),INFOS!$B$2)/60&lt;INFOS!$B$5,AND(INFOS!$C$5&gt;0,FLOOR(HOUR(E1298)*60+MINUTE(E1298),INFOS!$B$2)/60&gt;=INFOS!$C$5)),"",TIME(,FLOOR(HOUR(E1298)*60+MINUTE(E1298),INFOS!$B$2),))</f>
        <v>0</v>
      </c>
      <c r="H1298" s="31" t="str">
        <f>IF(ISNA(MATCH(INT(A1298),Calcul!$I$3:$I$15,0)),INDEX(INFOS!$B$7:$B$14,WEEKDAY(A1298,2)),INFOS!$B$14)</f>
        <v>Jours Ouvrés</v>
      </c>
      <c r="I1298" s="28" t="str">
        <f>IF(ROW(A1297)&lt;=COUNTA(Sens1!A:A)-6,INFOS!$H$2&amp;" vers "&amp;INFOS!$I$2,INFOS!$H$3&amp;" vers "&amp;INFOS!$I$3)</f>
        <v>Rue G. Eiffel vers A10</v>
      </c>
    </row>
    <row r="1299" spans="1:9" x14ac:dyDescent="0.25">
      <c r="A1299" s="5">
        <v>41851.023287037038</v>
      </c>
      <c r="B1299" s="28">
        <v>326</v>
      </c>
      <c r="C1299" s="28" t="str">
        <f t="shared" si="80"/>
        <v>Jeudi</v>
      </c>
      <c r="D1299" s="28" t="str">
        <f t="shared" si="81"/>
        <v>31/07</v>
      </c>
      <c r="E1299" s="29">
        <f t="shared" si="82"/>
        <v>2.3287037038244307E-2</v>
      </c>
      <c r="F1299" s="30">
        <f t="shared" si="83"/>
        <v>3.7731481481481483E-3</v>
      </c>
      <c r="G1299" s="31">
        <f>IF(OR(FLOOR(HOUR(E1299)*60+MINUTE(E1299),INFOS!$B$2)/60&lt;INFOS!$B$5,AND(INFOS!$C$5&gt;0,FLOOR(HOUR(E1299)*60+MINUTE(E1299),INFOS!$B$2)/60&gt;=INFOS!$C$5)),"",TIME(,FLOOR(HOUR(E1299)*60+MINUTE(E1299),INFOS!$B$2),))</f>
        <v>0</v>
      </c>
      <c r="H1299" s="31" t="str">
        <f>IF(ISNA(MATCH(INT(A1299),Calcul!$I$3:$I$15,0)),INDEX(INFOS!$B$7:$B$14,WEEKDAY(A1299,2)),INFOS!$B$14)</f>
        <v>Jours Ouvrés</v>
      </c>
      <c r="I1299" s="28" t="str">
        <f>IF(ROW(A1298)&lt;=COUNTA(Sens1!A:A)-6,INFOS!$H$2&amp;" vers "&amp;INFOS!$I$2,INFOS!$H$3&amp;" vers "&amp;INFOS!$I$3)</f>
        <v>Rue G. Eiffel vers A10</v>
      </c>
    </row>
    <row r="1300" spans="1:9" x14ac:dyDescent="0.25">
      <c r="A1300" s="5">
        <v>41851.026805555557</v>
      </c>
      <c r="B1300" s="28">
        <v>321</v>
      </c>
      <c r="C1300" s="28" t="str">
        <f t="shared" si="80"/>
        <v>Jeudi</v>
      </c>
      <c r="D1300" s="28" t="str">
        <f t="shared" si="81"/>
        <v>31/07</v>
      </c>
      <c r="E1300" s="29">
        <f t="shared" si="82"/>
        <v>2.6805555557075422E-2</v>
      </c>
      <c r="F1300" s="30">
        <f t="shared" si="83"/>
        <v>3.7152777777777774E-3</v>
      </c>
      <c r="G1300" s="31">
        <f>IF(OR(FLOOR(HOUR(E1300)*60+MINUTE(E1300),INFOS!$B$2)/60&lt;INFOS!$B$5,AND(INFOS!$C$5&gt;0,FLOOR(HOUR(E1300)*60+MINUTE(E1300),INFOS!$B$2)/60&gt;=INFOS!$C$5)),"",TIME(,FLOOR(HOUR(E1300)*60+MINUTE(E1300),INFOS!$B$2),))</f>
        <v>0</v>
      </c>
      <c r="H1300" s="31" t="str">
        <f>IF(ISNA(MATCH(INT(A1300),Calcul!$I$3:$I$15,0)),INDEX(INFOS!$B$7:$B$14,WEEKDAY(A1300,2)),INFOS!$B$14)</f>
        <v>Jours Ouvrés</v>
      </c>
      <c r="I1300" s="28" t="str">
        <f>IF(ROW(A1299)&lt;=COUNTA(Sens1!A:A)-6,INFOS!$H$2&amp;" vers "&amp;INFOS!$I$2,INFOS!$H$3&amp;" vers "&amp;INFOS!$I$3)</f>
        <v>Rue G. Eiffel vers A10</v>
      </c>
    </row>
    <row r="1301" spans="1:9" x14ac:dyDescent="0.25">
      <c r="A1301" s="5">
        <v>41851.030358796299</v>
      </c>
      <c r="B1301" s="28">
        <v>294</v>
      </c>
      <c r="C1301" s="28" t="str">
        <f t="shared" si="80"/>
        <v>Jeudi</v>
      </c>
      <c r="D1301" s="28" t="str">
        <f t="shared" si="81"/>
        <v>31/07</v>
      </c>
      <c r="E1301" s="29">
        <f t="shared" si="82"/>
        <v>3.0358796298969537E-2</v>
      </c>
      <c r="F1301" s="30">
        <f t="shared" si="83"/>
        <v>3.4027777777777784E-3</v>
      </c>
      <c r="G1301" s="31">
        <f>IF(OR(FLOOR(HOUR(E1301)*60+MINUTE(E1301),INFOS!$B$2)/60&lt;INFOS!$B$5,AND(INFOS!$C$5&gt;0,FLOOR(HOUR(E1301)*60+MINUTE(E1301),INFOS!$B$2)/60&gt;=INFOS!$C$5)),"",TIME(,FLOOR(HOUR(E1301)*60+MINUTE(E1301),INFOS!$B$2),))</f>
        <v>0</v>
      </c>
      <c r="H1301" s="31" t="str">
        <f>IF(ISNA(MATCH(INT(A1301),Calcul!$I$3:$I$15,0)),INDEX(INFOS!$B$7:$B$14,WEEKDAY(A1301,2)),INFOS!$B$14)</f>
        <v>Jours Ouvrés</v>
      </c>
      <c r="I1301" s="28" t="str">
        <f>IF(ROW(A1300)&lt;=COUNTA(Sens1!A:A)-6,INFOS!$H$2&amp;" vers "&amp;INFOS!$I$2,INFOS!$H$3&amp;" vers "&amp;INFOS!$I$3)</f>
        <v>Rue G. Eiffel vers A10</v>
      </c>
    </row>
    <row r="1302" spans="1:9" x14ac:dyDescent="0.25">
      <c r="A1302" s="5">
        <v>41851.034016203703</v>
      </c>
      <c r="B1302" s="28">
        <v>363</v>
      </c>
      <c r="C1302" s="28" t="str">
        <f t="shared" si="80"/>
        <v>Jeudi</v>
      </c>
      <c r="D1302" s="28" t="str">
        <f t="shared" si="81"/>
        <v>31/07</v>
      </c>
      <c r="E1302" s="29">
        <f t="shared" si="82"/>
        <v>3.4016203702776693E-2</v>
      </c>
      <c r="F1302" s="30">
        <f t="shared" si="83"/>
        <v>4.2013888888888891E-3</v>
      </c>
      <c r="G1302" s="31">
        <f>IF(OR(FLOOR(HOUR(E1302)*60+MINUTE(E1302),INFOS!$B$2)/60&lt;INFOS!$B$5,AND(INFOS!$C$5&gt;0,FLOOR(HOUR(E1302)*60+MINUTE(E1302),INFOS!$B$2)/60&gt;=INFOS!$C$5)),"",TIME(,FLOOR(HOUR(E1302)*60+MINUTE(E1302),INFOS!$B$2),))</f>
        <v>0</v>
      </c>
      <c r="H1302" s="31" t="str">
        <f>IF(ISNA(MATCH(INT(A1302),Calcul!$I$3:$I$15,0)),INDEX(INFOS!$B$7:$B$14,WEEKDAY(A1302,2)),INFOS!$B$14)</f>
        <v>Jours Ouvrés</v>
      </c>
      <c r="I1302" s="28" t="str">
        <f>IF(ROW(A1301)&lt;=COUNTA(Sens1!A:A)-6,INFOS!$H$2&amp;" vers "&amp;INFOS!$I$2,INFOS!$H$3&amp;" vers "&amp;INFOS!$I$3)</f>
        <v>Rue G. Eiffel vers A10</v>
      </c>
    </row>
    <row r="1303" spans="1:9" x14ac:dyDescent="0.25">
      <c r="A1303" s="5">
        <v>41851.037627314814</v>
      </c>
      <c r="B1303" s="28">
        <v>335</v>
      </c>
      <c r="C1303" s="28" t="str">
        <f t="shared" si="80"/>
        <v>Jeudi</v>
      </c>
      <c r="D1303" s="28" t="str">
        <f t="shared" si="81"/>
        <v>31/07</v>
      </c>
      <c r="E1303" s="29">
        <f t="shared" si="82"/>
        <v>3.7627314814017154E-2</v>
      </c>
      <c r="F1303" s="30">
        <f t="shared" si="83"/>
        <v>3.8773148148148143E-3</v>
      </c>
      <c r="G1303" s="31">
        <f>IF(OR(FLOOR(HOUR(E1303)*60+MINUTE(E1303),INFOS!$B$2)/60&lt;INFOS!$B$5,AND(INFOS!$C$5&gt;0,FLOOR(HOUR(E1303)*60+MINUTE(E1303),INFOS!$B$2)/60&gt;=INFOS!$C$5)),"",TIME(,FLOOR(HOUR(E1303)*60+MINUTE(E1303),INFOS!$B$2),))</f>
        <v>0</v>
      </c>
      <c r="H1303" s="31" t="str">
        <f>IF(ISNA(MATCH(INT(A1303),Calcul!$I$3:$I$15,0)),INDEX(INFOS!$B$7:$B$14,WEEKDAY(A1303,2)),INFOS!$B$14)</f>
        <v>Jours Ouvrés</v>
      </c>
      <c r="I1303" s="28" t="str">
        <f>IF(ROW(A1302)&lt;=COUNTA(Sens1!A:A)-6,INFOS!$H$2&amp;" vers "&amp;INFOS!$I$2,INFOS!$H$3&amp;" vers "&amp;INFOS!$I$3)</f>
        <v>Rue G. Eiffel vers A10</v>
      </c>
    </row>
    <row r="1304" spans="1:9" x14ac:dyDescent="0.25">
      <c r="A1304" s="5">
        <v>41851.041134259256</v>
      </c>
      <c r="B1304" s="28">
        <v>304</v>
      </c>
      <c r="C1304" s="28" t="str">
        <f t="shared" si="80"/>
        <v>Jeudi</v>
      </c>
      <c r="D1304" s="28" t="str">
        <f t="shared" si="81"/>
        <v>31/07</v>
      </c>
      <c r="E1304" s="29">
        <f t="shared" si="82"/>
        <v>4.1134259256068617E-2</v>
      </c>
      <c r="F1304" s="30">
        <f t="shared" si="83"/>
        <v>3.5185185185185185E-3</v>
      </c>
      <c r="G1304" s="31">
        <f>IF(OR(FLOOR(HOUR(E1304)*60+MINUTE(E1304),INFOS!$B$2)/60&lt;INFOS!$B$5,AND(INFOS!$C$5&gt;0,FLOOR(HOUR(E1304)*60+MINUTE(E1304),INFOS!$B$2)/60&gt;=INFOS!$C$5)),"",TIME(,FLOOR(HOUR(E1304)*60+MINUTE(E1304),INFOS!$B$2),))</f>
        <v>0</v>
      </c>
      <c r="H1304" s="31" t="str">
        <f>IF(ISNA(MATCH(INT(A1304),Calcul!$I$3:$I$15,0)),INDEX(INFOS!$B$7:$B$14,WEEKDAY(A1304,2)),INFOS!$B$14)</f>
        <v>Jours Ouvrés</v>
      </c>
      <c r="I1304" s="28" t="str">
        <f>IF(ROW(A1303)&lt;=COUNTA(Sens1!A:A)-6,INFOS!$H$2&amp;" vers "&amp;INFOS!$I$2,INFOS!$H$3&amp;" vers "&amp;INFOS!$I$3)</f>
        <v>Rue G. Eiffel vers A10</v>
      </c>
    </row>
    <row r="1305" spans="1:9" x14ac:dyDescent="0.25">
      <c r="A1305" s="5">
        <v>41851.044710648152</v>
      </c>
      <c r="B1305" s="28">
        <v>263</v>
      </c>
      <c r="C1305" s="28" t="str">
        <f t="shared" si="80"/>
        <v>Jeudi</v>
      </c>
      <c r="D1305" s="28" t="str">
        <f t="shared" si="81"/>
        <v>31/07</v>
      </c>
      <c r="E1305" s="29">
        <f t="shared" si="82"/>
        <v>4.4710648151522037E-2</v>
      </c>
      <c r="F1305" s="30">
        <f t="shared" si="83"/>
        <v>3.0439814814814821E-3</v>
      </c>
      <c r="G1305" s="31">
        <f>IF(OR(FLOOR(HOUR(E1305)*60+MINUTE(E1305),INFOS!$B$2)/60&lt;INFOS!$B$5,AND(INFOS!$C$5&gt;0,FLOOR(HOUR(E1305)*60+MINUTE(E1305),INFOS!$B$2)/60&gt;=INFOS!$C$5)),"",TIME(,FLOOR(HOUR(E1305)*60+MINUTE(E1305),INFOS!$B$2),))</f>
        <v>0</v>
      </c>
      <c r="H1305" s="31" t="str">
        <f>IF(ISNA(MATCH(INT(A1305),Calcul!$I$3:$I$15,0)),INDEX(INFOS!$B$7:$B$14,WEEKDAY(A1305,2)),INFOS!$B$14)</f>
        <v>Jours Ouvrés</v>
      </c>
      <c r="I1305" s="28" t="str">
        <f>IF(ROW(A1304)&lt;=COUNTA(Sens1!A:A)-6,INFOS!$H$2&amp;" vers "&amp;INFOS!$I$2,INFOS!$H$3&amp;" vers "&amp;INFOS!$I$3)</f>
        <v>Rue G. Eiffel vers A10</v>
      </c>
    </row>
    <row r="1306" spans="1:9" x14ac:dyDescent="0.25">
      <c r="A1306" s="5">
        <v>41851.048321759263</v>
      </c>
      <c r="B1306" s="28">
        <v>338</v>
      </c>
      <c r="C1306" s="28" t="str">
        <f t="shared" si="80"/>
        <v>Jeudi</v>
      </c>
      <c r="D1306" s="28" t="str">
        <f t="shared" si="81"/>
        <v>31/07</v>
      </c>
      <c r="E1306" s="29">
        <f t="shared" si="82"/>
        <v>4.8321759262762498E-2</v>
      </c>
      <c r="F1306" s="30">
        <f t="shared" si="83"/>
        <v>3.9120370370370377E-3</v>
      </c>
      <c r="G1306" s="31">
        <f>IF(OR(FLOOR(HOUR(E1306)*60+MINUTE(E1306),INFOS!$B$2)/60&lt;INFOS!$B$5,AND(INFOS!$C$5&gt;0,FLOOR(HOUR(E1306)*60+MINUTE(E1306),INFOS!$B$2)/60&gt;=INFOS!$C$5)),"",TIME(,FLOOR(HOUR(E1306)*60+MINUTE(E1306),INFOS!$B$2),))</f>
        <v>0</v>
      </c>
      <c r="H1306" s="31" t="str">
        <f>IF(ISNA(MATCH(INT(A1306),Calcul!$I$3:$I$15,0)),INDEX(INFOS!$B$7:$B$14,WEEKDAY(A1306,2)),INFOS!$B$14)</f>
        <v>Jours Ouvrés</v>
      </c>
      <c r="I1306" s="28" t="str">
        <f>IF(ROW(A1305)&lt;=COUNTA(Sens1!A:A)-6,INFOS!$H$2&amp;" vers "&amp;INFOS!$I$2,INFOS!$H$3&amp;" vers "&amp;INFOS!$I$3)</f>
        <v>Rue G. Eiffel vers A10</v>
      </c>
    </row>
    <row r="1307" spans="1:9" x14ac:dyDescent="0.25">
      <c r="A1307" s="5">
        <v>41851.051851851851</v>
      </c>
      <c r="B1307" s="28">
        <v>338</v>
      </c>
      <c r="C1307" s="28" t="str">
        <f t="shared" si="80"/>
        <v>Jeudi</v>
      </c>
      <c r="D1307" s="28" t="str">
        <f t="shared" si="81"/>
        <v>31/07</v>
      </c>
      <c r="E1307" s="29">
        <f t="shared" si="82"/>
        <v>5.1851851851097308E-2</v>
      </c>
      <c r="F1307" s="30">
        <f t="shared" si="83"/>
        <v>3.9120370370370377E-3</v>
      </c>
      <c r="G1307" s="31">
        <f>IF(OR(FLOOR(HOUR(E1307)*60+MINUTE(E1307),INFOS!$B$2)/60&lt;INFOS!$B$5,AND(INFOS!$C$5&gt;0,FLOOR(HOUR(E1307)*60+MINUTE(E1307),INFOS!$B$2)/60&gt;=INFOS!$C$5)),"",TIME(,FLOOR(HOUR(E1307)*60+MINUTE(E1307),INFOS!$B$2),))</f>
        <v>0</v>
      </c>
      <c r="H1307" s="31" t="str">
        <f>IF(ISNA(MATCH(INT(A1307),Calcul!$I$3:$I$15,0)),INDEX(INFOS!$B$7:$B$14,WEEKDAY(A1307,2)),INFOS!$B$14)</f>
        <v>Jours Ouvrés</v>
      </c>
      <c r="I1307" s="28" t="str">
        <f>IF(ROW(A1306)&lt;=COUNTA(Sens1!A:A)-6,INFOS!$H$2&amp;" vers "&amp;INFOS!$I$2,INFOS!$H$3&amp;" vers "&amp;INFOS!$I$3)</f>
        <v>Rue G. Eiffel vers A10</v>
      </c>
    </row>
    <row r="1308" spans="1:9" x14ac:dyDescent="0.25">
      <c r="A1308" s="5">
        <v>41851.055659722224</v>
      </c>
      <c r="B1308" s="28">
        <v>250</v>
      </c>
      <c r="C1308" s="28" t="str">
        <f t="shared" si="80"/>
        <v>Jeudi</v>
      </c>
      <c r="D1308" s="28" t="str">
        <f t="shared" si="81"/>
        <v>31/07</v>
      </c>
      <c r="E1308" s="29">
        <f t="shared" si="82"/>
        <v>5.5659722223936114E-2</v>
      </c>
      <c r="F1308" s="30">
        <f t="shared" si="83"/>
        <v>2.8935185185185188E-3</v>
      </c>
      <c r="G1308" s="31">
        <f>IF(OR(FLOOR(HOUR(E1308)*60+MINUTE(E1308),INFOS!$B$2)/60&lt;INFOS!$B$5,AND(INFOS!$C$5&gt;0,FLOOR(HOUR(E1308)*60+MINUTE(E1308),INFOS!$B$2)/60&gt;=INFOS!$C$5)),"",TIME(,FLOOR(HOUR(E1308)*60+MINUTE(E1308),INFOS!$B$2),))</f>
        <v>0</v>
      </c>
      <c r="H1308" s="31" t="str">
        <f>IF(ISNA(MATCH(INT(A1308),Calcul!$I$3:$I$15,0)),INDEX(INFOS!$B$7:$B$14,WEEKDAY(A1308,2)),INFOS!$B$14)</f>
        <v>Jours Ouvrés</v>
      </c>
      <c r="I1308" s="28" t="str">
        <f>IF(ROW(A1307)&lt;=COUNTA(Sens1!A:A)-6,INFOS!$H$2&amp;" vers "&amp;INFOS!$I$2,INFOS!$H$3&amp;" vers "&amp;INFOS!$I$3)</f>
        <v>Rue G. Eiffel vers A10</v>
      </c>
    </row>
    <row r="1309" spans="1:9" x14ac:dyDescent="0.25">
      <c r="A1309" s="5">
        <v>41851.059305555558</v>
      </c>
      <c r="B1309" s="28">
        <v>250</v>
      </c>
      <c r="C1309" s="28" t="str">
        <f t="shared" si="80"/>
        <v>Jeudi</v>
      </c>
      <c r="D1309" s="28" t="str">
        <f t="shared" si="81"/>
        <v>31/07</v>
      </c>
      <c r="E1309" s="29">
        <f t="shared" si="82"/>
        <v>5.9305555558239575E-2</v>
      </c>
      <c r="F1309" s="30">
        <f t="shared" si="83"/>
        <v>2.8935185185185188E-3</v>
      </c>
      <c r="G1309" s="31">
        <f>IF(OR(FLOOR(HOUR(E1309)*60+MINUTE(E1309),INFOS!$B$2)/60&lt;INFOS!$B$5,AND(INFOS!$C$5&gt;0,FLOOR(HOUR(E1309)*60+MINUTE(E1309),INFOS!$B$2)/60&gt;=INFOS!$C$5)),"",TIME(,FLOOR(HOUR(E1309)*60+MINUTE(E1309),INFOS!$B$2),))</f>
        <v>0</v>
      </c>
      <c r="H1309" s="31" t="str">
        <f>IF(ISNA(MATCH(INT(A1309),Calcul!$I$3:$I$15,0)),INDEX(INFOS!$B$7:$B$14,WEEKDAY(A1309,2)),INFOS!$B$14)</f>
        <v>Jours Ouvrés</v>
      </c>
      <c r="I1309" s="28" t="str">
        <f>IF(ROW(A1308)&lt;=COUNTA(Sens1!A:A)-6,INFOS!$H$2&amp;" vers "&amp;INFOS!$I$2,INFOS!$H$3&amp;" vers "&amp;INFOS!$I$3)</f>
        <v>Rue G. Eiffel vers A10</v>
      </c>
    </row>
    <row r="1310" spans="1:9" x14ac:dyDescent="0.25">
      <c r="A1310" s="5">
        <v>41851.062928240739</v>
      </c>
      <c r="B1310" s="28">
        <v>250</v>
      </c>
      <c r="C1310" s="28" t="str">
        <f t="shared" si="80"/>
        <v>Jeudi</v>
      </c>
      <c r="D1310" s="28" t="str">
        <f t="shared" si="81"/>
        <v>31/07</v>
      </c>
      <c r="E1310" s="29">
        <f t="shared" si="82"/>
        <v>6.2928240738983732E-2</v>
      </c>
      <c r="F1310" s="30">
        <f t="shared" si="83"/>
        <v>2.8935185185185188E-3</v>
      </c>
      <c r="G1310" s="31">
        <f>IF(OR(FLOOR(HOUR(E1310)*60+MINUTE(E1310),INFOS!$B$2)/60&lt;INFOS!$B$5,AND(INFOS!$C$5&gt;0,FLOOR(HOUR(E1310)*60+MINUTE(E1310),INFOS!$B$2)/60&gt;=INFOS!$C$5)),"",TIME(,FLOOR(HOUR(E1310)*60+MINUTE(E1310),INFOS!$B$2),))</f>
        <v>0</v>
      </c>
      <c r="H1310" s="31" t="str">
        <f>IF(ISNA(MATCH(INT(A1310),Calcul!$I$3:$I$15,0)),INDEX(INFOS!$B$7:$B$14,WEEKDAY(A1310,2)),INFOS!$B$14)</f>
        <v>Jours Ouvrés</v>
      </c>
      <c r="I1310" s="28" t="str">
        <f>IF(ROW(A1309)&lt;=COUNTA(Sens1!A:A)-6,INFOS!$H$2&amp;" vers "&amp;INFOS!$I$2,INFOS!$H$3&amp;" vers "&amp;INFOS!$I$3)</f>
        <v>Rue G. Eiffel vers A10</v>
      </c>
    </row>
    <row r="1311" spans="1:9" x14ac:dyDescent="0.25">
      <c r="A1311" s="5">
        <v>41851.066412037035</v>
      </c>
      <c r="B1311" s="28">
        <v>250</v>
      </c>
      <c r="C1311" s="28" t="str">
        <f t="shared" si="80"/>
        <v>Jeudi</v>
      </c>
      <c r="D1311" s="28" t="str">
        <f t="shared" si="81"/>
        <v>31/07</v>
      </c>
      <c r="E1311" s="29">
        <f t="shared" si="82"/>
        <v>6.6412037034751847E-2</v>
      </c>
      <c r="F1311" s="30">
        <f t="shared" si="83"/>
        <v>2.8935185185185188E-3</v>
      </c>
      <c r="G1311" s="31">
        <f>IF(OR(FLOOR(HOUR(E1311)*60+MINUTE(E1311),INFOS!$B$2)/60&lt;INFOS!$B$5,AND(INFOS!$C$5&gt;0,FLOOR(HOUR(E1311)*60+MINUTE(E1311),INFOS!$B$2)/60&gt;=INFOS!$C$5)),"",TIME(,FLOOR(HOUR(E1311)*60+MINUTE(E1311),INFOS!$B$2),))</f>
        <v>0</v>
      </c>
      <c r="H1311" s="31" t="str">
        <f>IF(ISNA(MATCH(INT(A1311),Calcul!$I$3:$I$15,0)),INDEX(INFOS!$B$7:$B$14,WEEKDAY(A1311,2)),INFOS!$B$14)</f>
        <v>Jours Ouvrés</v>
      </c>
      <c r="I1311" s="28" t="str">
        <f>IF(ROW(A1310)&lt;=COUNTA(Sens1!A:A)-6,INFOS!$H$2&amp;" vers "&amp;INFOS!$I$2,INFOS!$H$3&amp;" vers "&amp;INFOS!$I$3)</f>
        <v>Rue G. Eiffel vers A10</v>
      </c>
    </row>
    <row r="1312" spans="1:9" x14ac:dyDescent="0.25">
      <c r="A1312" s="5">
        <v>41851.069884259261</v>
      </c>
      <c r="B1312" s="28">
        <v>259</v>
      </c>
      <c r="C1312" s="28" t="str">
        <f t="shared" si="80"/>
        <v>Jeudi</v>
      </c>
      <c r="D1312" s="28" t="str">
        <f t="shared" si="81"/>
        <v>31/07</v>
      </c>
      <c r="E1312" s="29">
        <f t="shared" si="82"/>
        <v>6.9884259261016268E-2</v>
      </c>
      <c r="F1312" s="30">
        <f t="shared" si="83"/>
        <v>2.9976851851851848E-3</v>
      </c>
      <c r="G1312" s="31">
        <f>IF(OR(FLOOR(HOUR(E1312)*60+MINUTE(E1312),INFOS!$B$2)/60&lt;INFOS!$B$5,AND(INFOS!$C$5&gt;0,FLOOR(HOUR(E1312)*60+MINUTE(E1312),INFOS!$B$2)/60&gt;=INFOS!$C$5)),"",TIME(,FLOOR(HOUR(E1312)*60+MINUTE(E1312),INFOS!$B$2),))</f>
        <v>0</v>
      </c>
      <c r="H1312" s="31" t="str">
        <f>IF(ISNA(MATCH(INT(A1312),Calcul!$I$3:$I$15,0)),INDEX(INFOS!$B$7:$B$14,WEEKDAY(A1312,2)),INFOS!$B$14)</f>
        <v>Jours Ouvrés</v>
      </c>
      <c r="I1312" s="28" t="str">
        <f>IF(ROW(A1311)&lt;=COUNTA(Sens1!A:A)-6,INFOS!$H$2&amp;" vers "&amp;INFOS!$I$2,INFOS!$H$3&amp;" vers "&amp;INFOS!$I$3)</f>
        <v>Rue G. Eiffel vers A10</v>
      </c>
    </row>
    <row r="1313" spans="1:9" x14ac:dyDescent="0.25">
      <c r="A1313" s="5">
        <v>41851.073460648149</v>
      </c>
      <c r="B1313" s="28">
        <v>259</v>
      </c>
      <c r="C1313" s="28" t="str">
        <f t="shared" si="80"/>
        <v>Jeudi</v>
      </c>
      <c r="D1313" s="28" t="str">
        <f t="shared" si="81"/>
        <v>31/07</v>
      </c>
      <c r="E1313" s="29">
        <f t="shared" si="82"/>
        <v>7.346064814919373E-2</v>
      </c>
      <c r="F1313" s="30">
        <f t="shared" si="83"/>
        <v>2.9976851851851848E-3</v>
      </c>
      <c r="G1313" s="31">
        <f>IF(OR(FLOOR(HOUR(E1313)*60+MINUTE(E1313),INFOS!$B$2)/60&lt;INFOS!$B$5,AND(INFOS!$C$5&gt;0,FLOOR(HOUR(E1313)*60+MINUTE(E1313),INFOS!$B$2)/60&gt;=INFOS!$C$5)),"",TIME(,FLOOR(HOUR(E1313)*60+MINUTE(E1313),INFOS!$B$2),))</f>
        <v>0</v>
      </c>
      <c r="H1313" s="31" t="str">
        <f>IF(ISNA(MATCH(INT(A1313),Calcul!$I$3:$I$15,0)),INDEX(INFOS!$B$7:$B$14,WEEKDAY(A1313,2)),INFOS!$B$14)</f>
        <v>Jours Ouvrés</v>
      </c>
      <c r="I1313" s="28" t="str">
        <f>IF(ROW(A1312)&lt;=COUNTA(Sens1!A:A)-6,INFOS!$H$2&amp;" vers "&amp;INFOS!$I$2,INFOS!$H$3&amp;" vers "&amp;INFOS!$I$3)</f>
        <v>Rue G. Eiffel vers A10</v>
      </c>
    </row>
    <row r="1314" spans="1:9" x14ac:dyDescent="0.25">
      <c r="A1314" s="5">
        <v>41851.077094907407</v>
      </c>
      <c r="B1314" s="28">
        <v>266</v>
      </c>
      <c r="C1314" s="28" t="str">
        <f t="shared" si="80"/>
        <v>Jeudi</v>
      </c>
      <c r="D1314" s="28" t="str">
        <f t="shared" si="81"/>
        <v>31/07</v>
      </c>
      <c r="E1314" s="29">
        <f t="shared" si="82"/>
        <v>7.7094907406717539E-2</v>
      </c>
      <c r="F1314" s="30">
        <f t="shared" si="83"/>
        <v>3.0787037037037037E-3</v>
      </c>
      <c r="G1314" s="31">
        <f>IF(OR(FLOOR(HOUR(E1314)*60+MINUTE(E1314),INFOS!$B$2)/60&lt;INFOS!$B$5,AND(INFOS!$C$5&gt;0,FLOOR(HOUR(E1314)*60+MINUTE(E1314),INFOS!$B$2)/60&gt;=INFOS!$C$5)),"",TIME(,FLOOR(HOUR(E1314)*60+MINUTE(E1314),INFOS!$B$2),))</f>
        <v>0</v>
      </c>
      <c r="H1314" s="31" t="str">
        <f>IF(ISNA(MATCH(INT(A1314),Calcul!$I$3:$I$15,0)),INDEX(INFOS!$B$7:$B$14,WEEKDAY(A1314,2)),INFOS!$B$14)</f>
        <v>Jours Ouvrés</v>
      </c>
      <c r="I1314" s="28" t="str">
        <f>IF(ROW(A1313)&lt;=COUNTA(Sens1!A:A)-6,INFOS!$H$2&amp;" vers "&amp;INFOS!$I$2,INFOS!$H$3&amp;" vers "&amp;INFOS!$I$3)</f>
        <v>Rue G. Eiffel vers A10</v>
      </c>
    </row>
    <row r="1315" spans="1:9" x14ac:dyDescent="0.25">
      <c r="A1315" s="5">
        <v>41851.080694444441</v>
      </c>
      <c r="B1315" s="28">
        <v>266</v>
      </c>
      <c r="C1315" s="28" t="str">
        <f t="shared" si="80"/>
        <v>Jeudi</v>
      </c>
      <c r="D1315" s="28" t="str">
        <f t="shared" si="81"/>
        <v>31/07</v>
      </c>
      <c r="E1315" s="29">
        <f t="shared" si="82"/>
        <v>8.0694444441178348E-2</v>
      </c>
      <c r="F1315" s="30">
        <f t="shared" si="83"/>
        <v>3.0787037037037037E-3</v>
      </c>
      <c r="G1315" s="31">
        <f>IF(OR(FLOOR(HOUR(E1315)*60+MINUTE(E1315),INFOS!$B$2)/60&lt;INFOS!$B$5,AND(INFOS!$C$5&gt;0,FLOOR(HOUR(E1315)*60+MINUTE(E1315),INFOS!$B$2)/60&gt;=INFOS!$C$5)),"",TIME(,FLOOR(HOUR(E1315)*60+MINUTE(E1315),INFOS!$B$2),))</f>
        <v>0</v>
      </c>
      <c r="H1315" s="31" t="str">
        <f>IF(ISNA(MATCH(INT(A1315),Calcul!$I$3:$I$15,0)),INDEX(INFOS!$B$7:$B$14,WEEKDAY(A1315,2)),INFOS!$B$14)</f>
        <v>Jours Ouvrés</v>
      </c>
      <c r="I1315" s="28" t="str">
        <f>IF(ROW(A1314)&lt;=COUNTA(Sens1!A:A)-6,INFOS!$H$2&amp;" vers "&amp;INFOS!$I$2,INFOS!$H$3&amp;" vers "&amp;INFOS!$I$3)</f>
        <v>Rue G. Eiffel vers A10</v>
      </c>
    </row>
    <row r="1316" spans="1:9" x14ac:dyDescent="0.25">
      <c r="A1316" s="5">
        <v>41851.084374999999</v>
      </c>
      <c r="B1316" s="28">
        <v>266</v>
      </c>
      <c r="C1316" s="28" t="str">
        <f t="shared" si="80"/>
        <v>Jeudi</v>
      </c>
      <c r="D1316" s="28" t="str">
        <f t="shared" si="81"/>
        <v>31/07</v>
      </c>
      <c r="E1316" s="29">
        <f t="shared" si="82"/>
        <v>8.4374999998544808E-2</v>
      </c>
      <c r="F1316" s="30">
        <f t="shared" si="83"/>
        <v>3.0787037037037037E-3</v>
      </c>
      <c r="G1316" s="31">
        <f>IF(OR(FLOOR(HOUR(E1316)*60+MINUTE(E1316),INFOS!$B$2)/60&lt;INFOS!$B$5,AND(INFOS!$C$5&gt;0,FLOOR(HOUR(E1316)*60+MINUTE(E1316),INFOS!$B$2)/60&gt;=INFOS!$C$5)),"",TIME(,FLOOR(HOUR(E1316)*60+MINUTE(E1316),INFOS!$B$2),))</f>
        <v>8.3333333333333329E-2</v>
      </c>
      <c r="H1316" s="31" t="str">
        <f>IF(ISNA(MATCH(INT(A1316),Calcul!$I$3:$I$15,0)),INDEX(INFOS!$B$7:$B$14,WEEKDAY(A1316,2)),INFOS!$B$14)</f>
        <v>Jours Ouvrés</v>
      </c>
      <c r="I1316" s="28" t="str">
        <f>IF(ROW(A1315)&lt;=COUNTA(Sens1!A:A)-6,INFOS!$H$2&amp;" vers "&amp;INFOS!$I$2,INFOS!$H$3&amp;" vers "&amp;INFOS!$I$3)</f>
        <v>Rue G. Eiffel vers A10</v>
      </c>
    </row>
    <row r="1317" spans="1:9" x14ac:dyDescent="0.25">
      <c r="A1317" s="5">
        <v>41851.087997685187</v>
      </c>
      <c r="B1317" s="28">
        <v>277</v>
      </c>
      <c r="C1317" s="28" t="str">
        <f t="shared" si="80"/>
        <v>Jeudi</v>
      </c>
      <c r="D1317" s="28" t="str">
        <f t="shared" si="81"/>
        <v>31/07</v>
      </c>
      <c r="E1317" s="29">
        <f t="shared" si="82"/>
        <v>8.7997685186564922E-2</v>
      </c>
      <c r="F1317" s="30">
        <f t="shared" si="83"/>
        <v>3.2060185185185182E-3</v>
      </c>
      <c r="G1317" s="31">
        <f>IF(OR(FLOOR(HOUR(E1317)*60+MINUTE(E1317),INFOS!$B$2)/60&lt;INFOS!$B$5,AND(INFOS!$C$5&gt;0,FLOOR(HOUR(E1317)*60+MINUTE(E1317),INFOS!$B$2)/60&gt;=INFOS!$C$5)),"",TIME(,FLOOR(HOUR(E1317)*60+MINUTE(E1317),INFOS!$B$2),))</f>
        <v>8.3333333333333329E-2</v>
      </c>
      <c r="H1317" s="31" t="str">
        <f>IF(ISNA(MATCH(INT(A1317),Calcul!$I$3:$I$15,0)),INDEX(INFOS!$B$7:$B$14,WEEKDAY(A1317,2)),INFOS!$B$14)</f>
        <v>Jours Ouvrés</v>
      </c>
      <c r="I1317" s="28" t="str">
        <f>IF(ROW(A1316)&lt;=COUNTA(Sens1!A:A)-6,INFOS!$H$2&amp;" vers "&amp;INFOS!$I$2,INFOS!$H$3&amp;" vers "&amp;INFOS!$I$3)</f>
        <v>Rue G. Eiffel vers A10</v>
      </c>
    </row>
    <row r="1318" spans="1:9" x14ac:dyDescent="0.25">
      <c r="A1318" s="5">
        <v>41851.091597222221</v>
      </c>
      <c r="B1318" s="28">
        <v>283</v>
      </c>
      <c r="C1318" s="28" t="str">
        <f t="shared" si="80"/>
        <v>Jeudi</v>
      </c>
      <c r="D1318" s="28" t="str">
        <f t="shared" si="81"/>
        <v>31/07</v>
      </c>
      <c r="E1318" s="29">
        <f t="shared" si="82"/>
        <v>9.1597222221025731E-2</v>
      </c>
      <c r="F1318" s="30">
        <f t="shared" si="83"/>
        <v>3.2754629629629631E-3</v>
      </c>
      <c r="G1318" s="31">
        <f>IF(OR(FLOOR(HOUR(E1318)*60+MINUTE(E1318),INFOS!$B$2)/60&lt;INFOS!$B$5,AND(INFOS!$C$5&gt;0,FLOOR(HOUR(E1318)*60+MINUTE(E1318),INFOS!$B$2)/60&gt;=INFOS!$C$5)),"",TIME(,FLOOR(HOUR(E1318)*60+MINUTE(E1318),INFOS!$B$2),))</f>
        <v>8.3333333333333329E-2</v>
      </c>
      <c r="H1318" s="31" t="str">
        <f>IF(ISNA(MATCH(INT(A1318),Calcul!$I$3:$I$15,0)),INDEX(INFOS!$B$7:$B$14,WEEKDAY(A1318,2)),INFOS!$B$14)</f>
        <v>Jours Ouvrés</v>
      </c>
      <c r="I1318" s="28" t="str">
        <f>IF(ROW(A1317)&lt;=COUNTA(Sens1!A:A)-6,INFOS!$H$2&amp;" vers "&amp;INFOS!$I$2,INFOS!$H$3&amp;" vers "&amp;INFOS!$I$3)</f>
        <v>Rue G. Eiffel vers A10</v>
      </c>
    </row>
    <row r="1319" spans="1:9" x14ac:dyDescent="0.25">
      <c r="A1319" s="5">
        <v>41851.095266203702</v>
      </c>
      <c r="B1319" s="28">
        <v>283</v>
      </c>
      <c r="C1319" s="28" t="str">
        <f t="shared" si="80"/>
        <v>Jeudi</v>
      </c>
      <c r="D1319" s="28" t="str">
        <f t="shared" si="81"/>
        <v>31/07</v>
      </c>
      <c r="E1319" s="29">
        <f t="shared" si="82"/>
        <v>9.526620370161254E-2</v>
      </c>
      <c r="F1319" s="30">
        <f t="shared" si="83"/>
        <v>3.2754629629629631E-3</v>
      </c>
      <c r="G1319" s="31">
        <f>IF(OR(FLOOR(HOUR(E1319)*60+MINUTE(E1319),INFOS!$B$2)/60&lt;INFOS!$B$5,AND(INFOS!$C$5&gt;0,FLOOR(HOUR(E1319)*60+MINUTE(E1319),INFOS!$B$2)/60&gt;=INFOS!$C$5)),"",TIME(,FLOOR(HOUR(E1319)*60+MINUTE(E1319),INFOS!$B$2),))</f>
        <v>8.3333333333333329E-2</v>
      </c>
      <c r="H1319" s="31" t="str">
        <f>IF(ISNA(MATCH(INT(A1319),Calcul!$I$3:$I$15,0)),INDEX(INFOS!$B$7:$B$14,WEEKDAY(A1319,2)),INFOS!$B$14)</f>
        <v>Jours Ouvrés</v>
      </c>
      <c r="I1319" s="28" t="str">
        <f>IF(ROW(A1318)&lt;=COUNTA(Sens1!A:A)-6,INFOS!$H$2&amp;" vers "&amp;INFOS!$I$2,INFOS!$H$3&amp;" vers "&amp;INFOS!$I$3)</f>
        <v>Rue G. Eiffel vers A10</v>
      </c>
    </row>
    <row r="1320" spans="1:9" x14ac:dyDescent="0.25">
      <c r="A1320" s="5">
        <v>41851.09878472222</v>
      </c>
      <c r="B1320" s="28">
        <v>250</v>
      </c>
      <c r="C1320" s="28" t="str">
        <f t="shared" si="80"/>
        <v>Jeudi</v>
      </c>
      <c r="D1320" s="28" t="str">
        <f t="shared" si="81"/>
        <v>31/07</v>
      </c>
      <c r="E1320" s="29">
        <f t="shared" si="82"/>
        <v>9.8784722220443655E-2</v>
      </c>
      <c r="F1320" s="30">
        <f t="shared" si="83"/>
        <v>2.8935185185185188E-3</v>
      </c>
      <c r="G1320" s="31">
        <f>IF(OR(FLOOR(HOUR(E1320)*60+MINUTE(E1320),INFOS!$B$2)/60&lt;INFOS!$B$5,AND(INFOS!$C$5&gt;0,FLOOR(HOUR(E1320)*60+MINUTE(E1320),INFOS!$B$2)/60&gt;=INFOS!$C$5)),"",TIME(,FLOOR(HOUR(E1320)*60+MINUTE(E1320),INFOS!$B$2),))</f>
        <v>8.3333333333333329E-2</v>
      </c>
      <c r="H1320" s="31" t="str">
        <f>IF(ISNA(MATCH(INT(A1320),Calcul!$I$3:$I$15,0)),INDEX(INFOS!$B$7:$B$14,WEEKDAY(A1320,2)),INFOS!$B$14)</f>
        <v>Jours Ouvrés</v>
      </c>
      <c r="I1320" s="28" t="str">
        <f>IF(ROW(A1319)&lt;=COUNTA(Sens1!A:A)-6,INFOS!$H$2&amp;" vers "&amp;INFOS!$I$2,INFOS!$H$3&amp;" vers "&amp;INFOS!$I$3)</f>
        <v>Rue G. Eiffel vers A10</v>
      </c>
    </row>
    <row r="1321" spans="1:9" x14ac:dyDescent="0.25">
      <c r="A1321" s="5">
        <v>41851.102372685185</v>
      </c>
      <c r="B1321" s="28">
        <v>236</v>
      </c>
      <c r="C1321" s="28" t="str">
        <f t="shared" si="80"/>
        <v>Jeudi</v>
      </c>
      <c r="D1321" s="28" t="str">
        <f t="shared" si="81"/>
        <v>31/07</v>
      </c>
      <c r="E1321" s="29">
        <f t="shared" si="82"/>
        <v>0.10237268518540077</v>
      </c>
      <c r="F1321" s="30">
        <f t="shared" si="83"/>
        <v>2.731481481481481E-3</v>
      </c>
      <c r="G1321" s="31">
        <f>IF(OR(FLOOR(HOUR(E1321)*60+MINUTE(E1321),INFOS!$B$2)/60&lt;INFOS!$B$5,AND(INFOS!$C$5&gt;0,FLOOR(HOUR(E1321)*60+MINUTE(E1321),INFOS!$B$2)/60&gt;=INFOS!$C$5)),"",TIME(,FLOOR(HOUR(E1321)*60+MINUTE(E1321),INFOS!$B$2),))</f>
        <v>8.3333333333333329E-2</v>
      </c>
      <c r="H1321" s="31" t="str">
        <f>IF(ISNA(MATCH(INT(A1321),Calcul!$I$3:$I$15,0)),INDEX(INFOS!$B$7:$B$14,WEEKDAY(A1321,2)),INFOS!$B$14)</f>
        <v>Jours Ouvrés</v>
      </c>
      <c r="I1321" s="28" t="str">
        <f>IF(ROW(A1320)&lt;=COUNTA(Sens1!A:A)-6,INFOS!$H$2&amp;" vers "&amp;INFOS!$I$2,INFOS!$H$3&amp;" vers "&amp;INFOS!$I$3)</f>
        <v>Rue G. Eiffel vers A10</v>
      </c>
    </row>
    <row r="1322" spans="1:9" x14ac:dyDescent="0.25">
      <c r="A1322" s="5">
        <v>41851.10596064815</v>
      </c>
      <c r="B1322" s="28">
        <v>236</v>
      </c>
      <c r="C1322" s="28" t="str">
        <f t="shared" si="80"/>
        <v>Jeudi</v>
      </c>
      <c r="D1322" s="28" t="str">
        <f t="shared" si="81"/>
        <v>31/07</v>
      </c>
      <c r="E1322" s="29">
        <f t="shared" si="82"/>
        <v>0.10596064815035788</v>
      </c>
      <c r="F1322" s="30">
        <f t="shared" si="83"/>
        <v>2.731481481481481E-3</v>
      </c>
      <c r="G1322" s="31">
        <f>IF(OR(FLOOR(HOUR(E1322)*60+MINUTE(E1322),INFOS!$B$2)/60&lt;INFOS!$B$5,AND(INFOS!$C$5&gt;0,FLOOR(HOUR(E1322)*60+MINUTE(E1322),INFOS!$B$2)/60&gt;=INFOS!$C$5)),"",TIME(,FLOOR(HOUR(E1322)*60+MINUTE(E1322),INFOS!$B$2),))</f>
        <v>8.3333333333333329E-2</v>
      </c>
      <c r="H1322" s="31" t="str">
        <f>IF(ISNA(MATCH(INT(A1322),Calcul!$I$3:$I$15,0)),INDEX(INFOS!$B$7:$B$14,WEEKDAY(A1322,2)),INFOS!$B$14)</f>
        <v>Jours Ouvrés</v>
      </c>
      <c r="I1322" s="28" t="str">
        <f>IF(ROW(A1321)&lt;=COUNTA(Sens1!A:A)-6,INFOS!$H$2&amp;" vers "&amp;INFOS!$I$2,INFOS!$H$3&amp;" vers "&amp;INFOS!$I$3)</f>
        <v>Rue G. Eiffel vers A10</v>
      </c>
    </row>
    <row r="1323" spans="1:9" x14ac:dyDescent="0.25">
      <c r="A1323" s="5">
        <v>41851.109571759262</v>
      </c>
      <c r="B1323" s="28">
        <v>262</v>
      </c>
      <c r="C1323" s="28" t="str">
        <f t="shared" si="80"/>
        <v>Jeudi</v>
      </c>
      <c r="D1323" s="28" t="str">
        <f t="shared" si="81"/>
        <v>31/07</v>
      </c>
      <c r="E1323" s="29">
        <f t="shared" si="82"/>
        <v>0.10957175926159834</v>
      </c>
      <c r="F1323" s="30">
        <f t="shared" si="83"/>
        <v>3.0324074074074073E-3</v>
      </c>
      <c r="G1323" s="31">
        <f>IF(OR(FLOOR(HOUR(E1323)*60+MINUTE(E1323),INFOS!$B$2)/60&lt;INFOS!$B$5,AND(INFOS!$C$5&gt;0,FLOOR(HOUR(E1323)*60+MINUTE(E1323),INFOS!$B$2)/60&gt;=INFOS!$C$5)),"",TIME(,FLOOR(HOUR(E1323)*60+MINUTE(E1323),INFOS!$B$2),))</f>
        <v>8.3333333333333329E-2</v>
      </c>
      <c r="H1323" s="31" t="str">
        <f>IF(ISNA(MATCH(INT(A1323),Calcul!$I$3:$I$15,0)),INDEX(INFOS!$B$7:$B$14,WEEKDAY(A1323,2)),INFOS!$B$14)</f>
        <v>Jours Ouvrés</v>
      </c>
      <c r="I1323" s="28" t="str">
        <f>IF(ROW(A1322)&lt;=COUNTA(Sens1!A:A)-6,INFOS!$H$2&amp;" vers "&amp;INFOS!$I$2,INFOS!$H$3&amp;" vers "&amp;INFOS!$I$3)</f>
        <v>Rue G. Eiffel vers A10</v>
      </c>
    </row>
    <row r="1324" spans="1:9" x14ac:dyDescent="0.25">
      <c r="A1324" s="5">
        <v>41851.113159722219</v>
      </c>
      <c r="B1324" s="28">
        <v>262</v>
      </c>
      <c r="C1324" s="28" t="str">
        <f t="shared" si="80"/>
        <v>Jeudi</v>
      </c>
      <c r="D1324" s="28" t="str">
        <f t="shared" si="81"/>
        <v>31/07</v>
      </c>
      <c r="E1324" s="29">
        <f t="shared" si="82"/>
        <v>0.1131597222192795</v>
      </c>
      <c r="F1324" s="30">
        <f t="shared" si="83"/>
        <v>3.0324074074074073E-3</v>
      </c>
      <c r="G1324" s="31">
        <f>IF(OR(FLOOR(HOUR(E1324)*60+MINUTE(E1324),INFOS!$B$2)/60&lt;INFOS!$B$5,AND(INFOS!$C$5&gt;0,FLOOR(HOUR(E1324)*60+MINUTE(E1324),INFOS!$B$2)/60&gt;=INFOS!$C$5)),"",TIME(,FLOOR(HOUR(E1324)*60+MINUTE(E1324),INFOS!$B$2),))</f>
        <v>8.3333333333333329E-2</v>
      </c>
      <c r="H1324" s="31" t="str">
        <f>IF(ISNA(MATCH(INT(A1324),Calcul!$I$3:$I$15,0)),INDEX(INFOS!$B$7:$B$14,WEEKDAY(A1324,2)),INFOS!$B$14)</f>
        <v>Jours Ouvrés</v>
      </c>
      <c r="I1324" s="28" t="str">
        <f>IF(ROW(A1323)&lt;=COUNTA(Sens1!A:A)-6,INFOS!$H$2&amp;" vers "&amp;INFOS!$I$2,INFOS!$H$3&amp;" vers "&amp;INFOS!$I$3)</f>
        <v>Rue G. Eiffel vers A10</v>
      </c>
    </row>
    <row r="1325" spans="1:9" x14ac:dyDescent="0.25">
      <c r="A1325" s="5">
        <v>41851.116689814815</v>
      </c>
      <c r="B1325" s="28">
        <v>262</v>
      </c>
      <c r="C1325" s="28" t="str">
        <f t="shared" si="80"/>
        <v>Jeudi</v>
      </c>
      <c r="D1325" s="28" t="str">
        <f t="shared" si="81"/>
        <v>31/07</v>
      </c>
      <c r="E1325" s="29">
        <f t="shared" si="82"/>
        <v>0.11668981481489027</v>
      </c>
      <c r="F1325" s="30">
        <f t="shared" si="83"/>
        <v>3.0324074074074073E-3</v>
      </c>
      <c r="G1325" s="31">
        <f>IF(OR(FLOOR(HOUR(E1325)*60+MINUTE(E1325),INFOS!$B$2)/60&lt;INFOS!$B$5,AND(INFOS!$C$5&gt;0,FLOOR(HOUR(E1325)*60+MINUTE(E1325),INFOS!$B$2)/60&gt;=INFOS!$C$5)),"",TIME(,FLOOR(HOUR(E1325)*60+MINUTE(E1325),INFOS!$B$2),))</f>
        <v>8.3333333333333329E-2</v>
      </c>
      <c r="H1325" s="31" t="str">
        <f>IF(ISNA(MATCH(INT(A1325),Calcul!$I$3:$I$15,0)),INDEX(INFOS!$B$7:$B$14,WEEKDAY(A1325,2)),INFOS!$B$14)</f>
        <v>Jours Ouvrés</v>
      </c>
      <c r="I1325" s="28" t="str">
        <f>IF(ROW(A1324)&lt;=COUNTA(Sens1!A:A)-6,INFOS!$H$2&amp;" vers "&amp;INFOS!$I$2,INFOS!$H$3&amp;" vers "&amp;INFOS!$I$3)</f>
        <v>Rue G. Eiffel vers A10</v>
      </c>
    </row>
    <row r="1326" spans="1:9" x14ac:dyDescent="0.25">
      <c r="A1326" s="5">
        <v>41851.120451388888</v>
      </c>
      <c r="B1326" s="28">
        <v>433</v>
      </c>
      <c r="C1326" s="28" t="str">
        <f t="shared" si="80"/>
        <v>Jeudi</v>
      </c>
      <c r="D1326" s="28" t="str">
        <f t="shared" si="81"/>
        <v>31/07</v>
      </c>
      <c r="E1326" s="29">
        <f t="shared" si="82"/>
        <v>0.12045138888788642</v>
      </c>
      <c r="F1326" s="30">
        <f t="shared" si="83"/>
        <v>5.0115740740740737E-3</v>
      </c>
      <c r="G1326" s="31">
        <f>IF(OR(FLOOR(HOUR(E1326)*60+MINUTE(E1326),INFOS!$B$2)/60&lt;INFOS!$B$5,AND(INFOS!$C$5&gt;0,FLOOR(HOUR(E1326)*60+MINUTE(E1326),INFOS!$B$2)/60&gt;=INFOS!$C$5)),"",TIME(,FLOOR(HOUR(E1326)*60+MINUTE(E1326),INFOS!$B$2),))</f>
        <v>8.3333333333333329E-2</v>
      </c>
      <c r="H1326" s="31" t="str">
        <f>IF(ISNA(MATCH(INT(A1326),Calcul!$I$3:$I$15,0)),INDEX(INFOS!$B$7:$B$14,WEEKDAY(A1326,2)),INFOS!$B$14)</f>
        <v>Jours Ouvrés</v>
      </c>
      <c r="I1326" s="28" t="str">
        <f>IF(ROW(A1325)&lt;=COUNTA(Sens1!A:A)-6,INFOS!$H$2&amp;" vers "&amp;INFOS!$I$2,INFOS!$H$3&amp;" vers "&amp;INFOS!$I$3)</f>
        <v>Rue G. Eiffel vers A10</v>
      </c>
    </row>
    <row r="1327" spans="1:9" x14ac:dyDescent="0.25">
      <c r="A1327" s="5">
        <v>41851.124594907407</v>
      </c>
      <c r="B1327" s="28">
        <v>433</v>
      </c>
      <c r="C1327" s="28" t="str">
        <f t="shared" si="80"/>
        <v>Jeudi</v>
      </c>
      <c r="D1327" s="28" t="str">
        <f t="shared" si="81"/>
        <v>31/07</v>
      </c>
      <c r="E1327" s="29">
        <f t="shared" si="82"/>
        <v>0.12459490740729962</v>
      </c>
      <c r="F1327" s="30">
        <f t="shared" si="83"/>
        <v>5.0115740740740737E-3</v>
      </c>
      <c r="G1327" s="31">
        <f>IF(OR(FLOOR(HOUR(E1327)*60+MINUTE(E1327),INFOS!$B$2)/60&lt;INFOS!$B$5,AND(INFOS!$C$5&gt;0,FLOOR(HOUR(E1327)*60+MINUTE(E1327),INFOS!$B$2)/60&gt;=INFOS!$C$5)),"",TIME(,FLOOR(HOUR(E1327)*60+MINUTE(E1327),INFOS!$B$2),))</f>
        <v>8.3333333333333329E-2</v>
      </c>
      <c r="H1327" s="31" t="str">
        <f>IF(ISNA(MATCH(INT(A1327),Calcul!$I$3:$I$15,0)),INDEX(INFOS!$B$7:$B$14,WEEKDAY(A1327,2)),INFOS!$B$14)</f>
        <v>Jours Ouvrés</v>
      </c>
      <c r="I1327" s="28" t="str">
        <f>IF(ROW(A1326)&lt;=COUNTA(Sens1!A:A)-6,INFOS!$H$2&amp;" vers "&amp;INFOS!$I$2,INFOS!$H$3&amp;" vers "&amp;INFOS!$I$3)</f>
        <v>Rue G. Eiffel vers A10</v>
      </c>
    </row>
    <row r="1328" spans="1:9" x14ac:dyDescent="0.25">
      <c r="A1328" s="5">
        <v>41851.12809027778</v>
      </c>
      <c r="B1328" s="28">
        <v>433</v>
      </c>
      <c r="C1328" s="28" t="str">
        <f t="shared" si="80"/>
        <v>Jeudi</v>
      </c>
      <c r="D1328" s="28" t="str">
        <f t="shared" si="81"/>
        <v>31/07</v>
      </c>
      <c r="E1328" s="29">
        <f t="shared" si="82"/>
        <v>0.12809027777984738</v>
      </c>
      <c r="F1328" s="30">
        <f t="shared" si="83"/>
        <v>5.0115740740740737E-3</v>
      </c>
      <c r="G1328" s="31">
        <f>IF(OR(FLOOR(HOUR(E1328)*60+MINUTE(E1328),INFOS!$B$2)/60&lt;INFOS!$B$5,AND(INFOS!$C$5&gt;0,FLOOR(HOUR(E1328)*60+MINUTE(E1328),INFOS!$B$2)/60&gt;=INFOS!$C$5)),"",TIME(,FLOOR(HOUR(E1328)*60+MINUTE(E1328),INFOS!$B$2),))</f>
        <v>8.3333333333333329E-2</v>
      </c>
      <c r="H1328" s="31" t="str">
        <f>IF(ISNA(MATCH(INT(A1328),Calcul!$I$3:$I$15,0)),INDEX(INFOS!$B$7:$B$14,WEEKDAY(A1328,2)),INFOS!$B$14)</f>
        <v>Jours Ouvrés</v>
      </c>
      <c r="I1328" s="28" t="str">
        <f>IF(ROW(A1327)&lt;=COUNTA(Sens1!A:A)-6,INFOS!$H$2&amp;" vers "&amp;INFOS!$I$2,INFOS!$H$3&amp;" vers "&amp;INFOS!$I$3)</f>
        <v>Rue G. Eiffel vers A10</v>
      </c>
    </row>
    <row r="1329" spans="1:9" x14ac:dyDescent="0.25">
      <c r="A1329" s="5">
        <v>41851.131655092591</v>
      </c>
      <c r="B1329" s="28">
        <v>376</v>
      </c>
      <c r="C1329" s="28" t="str">
        <f t="shared" si="80"/>
        <v>Jeudi</v>
      </c>
      <c r="D1329" s="28" t="str">
        <f t="shared" si="81"/>
        <v>31/07</v>
      </c>
      <c r="E1329" s="29">
        <f t="shared" si="82"/>
        <v>0.13165509259124519</v>
      </c>
      <c r="F1329" s="30">
        <f t="shared" si="83"/>
        <v>4.3518518518518515E-3</v>
      </c>
      <c r="G1329" s="31">
        <f>IF(OR(FLOOR(HOUR(E1329)*60+MINUTE(E1329),INFOS!$B$2)/60&lt;INFOS!$B$5,AND(INFOS!$C$5&gt;0,FLOOR(HOUR(E1329)*60+MINUTE(E1329),INFOS!$B$2)/60&gt;=INFOS!$C$5)),"",TIME(,FLOOR(HOUR(E1329)*60+MINUTE(E1329),INFOS!$B$2),))</f>
        <v>8.3333333333333329E-2</v>
      </c>
      <c r="H1329" s="31" t="str">
        <f>IF(ISNA(MATCH(INT(A1329),Calcul!$I$3:$I$15,0)),INDEX(INFOS!$B$7:$B$14,WEEKDAY(A1329,2)),INFOS!$B$14)</f>
        <v>Jours Ouvrés</v>
      </c>
      <c r="I1329" s="28" t="str">
        <f>IF(ROW(A1328)&lt;=COUNTA(Sens1!A:A)-6,INFOS!$H$2&amp;" vers "&amp;INFOS!$I$2,INFOS!$H$3&amp;" vers "&amp;INFOS!$I$3)</f>
        <v>Rue G. Eiffel vers A10</v>
      </c>
    </row>
    <row r="1330" spans="1:9" x14ac:dyDescent="0.25">
      <c r="A1330" s="5">
        <v>41851.135312500002</v>
      </c>
      <c r="B1330" s="28">
        <v>376</v>
      </c>
      <c r="C1330" s="28" t="str">
        <f t="shared" si="80"/>
        <v>Jeudi</v>
      </c>
      <c r="D1330" s="28" t="str">
        <f t="shared" si="81"/>
        <v>31/07</v>
      </c>
      <c r="E1330" s="29">
        <f t="shared" si="82"/>
        <v>0.13531250000232831</v>
      </c>
      <c r="F1330" s="30">
        <f t="shared" si="83"/>
        <v>4.3518518518518515E-3</v>
      </c>
      <c r="G1330" s="31">
        <f>IF(OR(FLOOR(HOUR(E1330)*60+MINUTE(E1330),INFOS!$B$2)/60&lt;INFOS!$B$5,AND(INFOS!$C$5&gt;0,FLOOR(HOUR(E1330)*60+MINUTE(E1330),INFOS!$B$2)/60&gt;=INFOS!$C$5)),"",TIME(,FLOOR(HOUR(E1330)*60+MINUTE(E1330),INFOS!$B$2),))</f>
        <v>8.3333333333333329E-2</v>
      </c>
      <c r="H1330" s="31" t="str">
        <f>IF(ISNA(MATCH(INT(A1330),Calcul!$I$3:$I$15,0)),INDEX(INFOS!$B$7:$B$14,WEEKDAY(A1330,2)),INFOS!$B$14)</f>
        <v>Jours Ouvrés</v>
      </c>
      <c r="I1330" s="28" t="str">
        <f>IF(ROW(A1329)&lt;=COUNTA(Sens1!A:A)-6,INFOS!$H$2&amp;" vers "&amp;INFOS!$I$2,INFOS!$H$3&amp;" vers "&amp;INFOS!$I$3)</f>
        <v>Rue G. Eiffel vers A10</v>
      </c>
    </row>
    <row r="1331" spans="1:9" x14ac:dyDescent="0.25">
      <c r="A1331" s="5">
        <v>41851.138912037037</v>
      </c>
      <c r="B1331" s="28">
        <v>240</v>
      </c>
      <c r="C1331" s="28" t="str">
        <f t="shared" si="80"/>
        <v>Jeudi</v>
      </c>
      <c r="D1331" s="28" t="str">
        <f t="shared" si="81"/>
        <v>31/07</v>
      </c>
      <c r="E1331" s="29">
        <f t="shared" si="82"/>
        <v>0.13891203703678912</v>
      </c>
      <c r="F1331" s="30">
        <f t="shared" si="83"/>
        <v>2.7777777777777779E-3</v>
      </c>
      <c r="G1331" s="31">
        <f>IF(OR(FLOOR(HOUR(E1331)*60+MINUTE(E1331),INFOS!$B$2)/60&lt;INFOS!$B$5,AND(INFOS!$C$5&gt;0,FLOOR(HOUR(E1331)*60+MINUTE(E1331),INFOS!$B$2)/60&gt;=INFOS!$C$5)),"",TIME(,FLOOR(HOUR(E1331)*60+MINUTE(E1331),INFOS!$B$2),))</f>
        <v>8.3333333333333329E-2</v>
      </c>
      <c r="H1331" s="31" t="str">
        <f>IF(ISNA(MATCH(INT(A1331),Calcul!$I$3:$I$15,0)),INDEX(INFOS!$B$7:$B$14,WEEKDAY(A1331,2)),INFOS!$B$14)</f>
        <v>Jours Ouvrés</v>
      </c>
      <c r="I1331" s="28" t="str">
        <f>IF(ROW(A1330)&lt;=COUNTA(Sens1!A:A)-6,INFOS!$H$2&amp;" vers "&amp;INFOS!$I$2,INFOS!$H$3&amp;" vers "&amp;INFOS!$I$3)</f>
        <v>Rue G. Eiffel vers A10</v>
      </c>
    </row>
    <row r="1332" spans="1:9" x14ac:dyDescent="0.25">
      <c r="A1332" s="5">
        <v>41851.142569444448</v>
      </c>
      <c r="B1332" s="28">
        <v>240</v>
      </c>
      <c r="C1332" s="28" t="str">
        <f t="shared" si="80"/>
        <v>Jeudi</v>
      </c>
      <c r="D1332" s="28" t="str">
        <f t="shared" si="81"/>
        <v>31/07</v>
      </c>
      <c r="E1332" s="29">
        <f t="shared" si="82"/>
        <v>0.14256944444787223</v>
      </c>
      <c r="F1332" s="30">
        <f t="shared" si="83"/>
        <v>2.7777777777777779E-3</v>
      </c>
      <c r="G1332" s="31">
        <f>IF(OR(FLOOR(HOUR(E1332)*60+MINUTE(E1332),INFOS!$B$2)/60&lt;INFOS!$B$5,AND(INFOS!$C$5&gt;0,FLOOR(HOUR(E1332)*60+MINUTE(E1332),INFOS!$B$2)/60&gt;=INFOS!$C$5)),"",TIME(,FLOOR(HOUR(E1332)*60+MINUTE(E1332),INFOS!$B$2),))</f>
        <v>8.3333333333333329E-2</v>
      </c>
      <c r="H1332" s="31" t="str">
        <f>IF(ISNA(MATCH(INT(A1332),Calcul!$I$3:$I$15,0)),INDEX(INFOS!$B$7:$B$14,WEEKDAY(A1332,2)),INFOS!$B$14)</f>
        <v>Jours Ouvrés</v>
      </c>
      <c r="I1332" s="28" t="str">
        <f>IF(ROW(A1331)&lt;=COUNTA(Sens1!A:A)-6,INFOS!$H$2&amp;" vers "&amp;INFOS!$I$2,INFOS!$H$3&amp;" vers "&amp;INFOS!$I$3)</f>
        <v>Rue G. Eiffel vers A10</v>
      </c>
    </row>
    <row r="1333" spans="1:9" x14ac:dyDescent="0.25">
      <c r="A1333" s="5">
        <v>41851.146180555559</v>
      </c>
      <c r="B1333" s="28">
        <v>240</v>
      </c>
      <c r="C1333" s="28" t="str">
        <f t="shared" si="80"/>
        <v>Jeudi</v>
      </c>
      <c r="D1333" s="28" t="str">
        <f t="shared" si="81"/>
        <v>31/07</v>
      </c>
      <c r="E1333" s="29">
        <f t="shared" si="82"/>
        <v>0.14618055555911269</v>
      </c>
      <c r="F1333" s="30">
        <f t="shared" si="83"/>
        <v>2.7777777777777779E-3</v>
      </c>
      <c r="G1333" s="31">
        <f>IF(OR(FLOOR(HOUR(E1333)*60+MINUTE(E1333),INFOS!$B$2)/60&lt;INFOS!$B$5,AND(INFOS!$C$5&gt;0,FLOOR(HOUR(E1333)*60+MINUTE(E1333),INFOS!$B$2)/60&gt;=INFOS!$C$5)),"",TIME(,FLOOR(HOUR(E1333)*60+MINUTE(E1333),INFOS!$B$2),))</f>
        <v>8.3333333333333329E-2</v>
      </c>
      <c r="H1333" s="31" t="str">
        <f>IF(ISNA(MATCH(INT(A1333),Calcul!$I$3:$I$15,0)),INDEX(INFOS!$B$7:$B$14,WEEKDAY(A1333,2)),INFOS!$B$14)</f>
        <v>Jours Ouvrés</v>
      </c>
      <c r="I1333" s="28" t="str">
        <f>IF(ROW(A1332)&lt;=COUNTA(Sens1!A:A)-6,INFOS!$H$2&amp;" vers "&amp;INFOS!$I$2,INFOS!$H$3&amp;" vers "&amp;INFOS!$I$3)</f>
        <v>Rue G. Eiffel vers A10</v>
      </c>
    </row>
    <row r="1334" spans="1:9" x14ac:dyDescent="0.25">
      <c r="A1334" s="5">
        <v>41851.149664351855</v>
      </c>
      <c r="B1334" s="28">
        <v>240</v>
      </c>
      <c r="C1334" s="28" t="str">
        <f t="shared" si="80"/>
        <v>Jeudi</v>
      </c>
      <c r="D1334" s="28" t="str">
        <f t="shared" si="81"/>
        <v>31/07</v>
      </c>
      <c r="E1334" s="29">
        <f t="shared" si="82"/>
        <v>0.14966435185488081</v>
      </c>
      <c r="F1334" s="30">
        <f t="shared" si="83"/>
        <v>2.7777777777777779E-3</v>
      </c>
      <c r="G1334" s="31">
        <f>IF(OR(FLOOR(HOUR(E1334)*60+MINUTE(E1334),INFOS!$B$2)/60&lt;INFOS!$B$5,AND(INFOS!$C$5&gt;0,FLOOR(HOUR(E1334)*60+MINUTE(E1334),INFOS!$B$2)/60&gt;=INFOS!$C$5)),"",TIME(,FLOOR(HOUR(E1334)*60+MINUTE(E1334),INFOS!$B$2),))</f>
        <v>8.3333333333333329E-2</v>
      </c>
      <c r="H1334" s="31" t="str">
        <f>IF(ISNA(MATCH(INT(A1334),Calcul!$I$3:$I$15,0)),INDEX(INFOS!$B$7:$B$14,WEEKDAY(A1334,2)),INFOS!$B$14)</f>
        <v>Jours Ouvrés</v>
      </c>
      <c r="I1334" s="28" t="str">
        <f>IF(ROW(A1333)&lt;=COUNTA(Sens1!A:A)-6,INFOS!$H$2&amp;" vers "&amp;INFOS!$I$2,INFOS!$H$3&amp;" vers "&amp;INFOS!$I$3)</f>
        <v>Rue G. Eiffel vers A10</v>
      </c>
    </row>
    <row r="1335" spans="1:9" x14ac:dyDescent="0.25">
      <c r="A1335" s="5">
        <v>41851.153263888889</v>
      </c>
      <c r="B1335" s="28">
        <v>470</v>
      </c>
      <c r="C1335" s="28" t="str">
        <f t="shared" si="80"/>
        <v>Jeudi</v>
      </c>
      <c r="D1335" s="28" t="str">
        <f t="shared" si="81"/>
        <v>31/07</v>
      </c>
      <c r="E1335" s="29">
        <f t="shared" si="82"/>
        <v>0.15326388888934162</v>
      </c>
      <c r="F1335" s="30">
        <f t="shared" si="83"/>
        <v>5.4398148148148149E-3</v>
      </c>
      <c r="G1335" s="31">
        <f>IF(OR(FLOOR(HOUR(E1335)*60+MINUTE(E1335),INFOS!$B$2)/60&lt;INFOS!$B$5,AND(INFOS!$C$5&gt;0,FLOOR(HOUR(E1335)*60+MINUTE(E1335),INFOS!$B$2)/60&gt;=INFOS!$C$5)),"",TIME(,FLOOR(HOUR(E1335)*60+MINUTE(E1335),INFOS!$B$2),))</f>
        <v>8.3333333333333329E-2</v>
      </c>
      <c r="H1335" s="31" t="str">
        <f>IF(ISNA(MATCH(INT(A1335),Calcul!$I$3:$I$15,0)),INDEX(INFOS!$B$7:$B$14,WEEKDAY(A1335,2)),INFOS!$B$14)</f>
        <v>Jours Ouvrés</v>
      </c>
      <c r="I1335" s="28" t="str">
        <f>IF(ROW(A1334)&lt;=COUNTA(Sens1!A:A)-6,INFOS!$H$2&amp;" vers "&amp;INFOS!$I$2,INFOS!$H$3&amp;" vers "&amp;INFOS!$I$3)</f>
        <v>Rue G. Eiffel vers A10</v>
      </c>
    </row>
    <row r="1336" spans="1:9" x14ac:dyDescent="0.25">
      <c r="A1336" s="5">
        <v>41851.156909722224</v>
      </c>
      <c r="B1336" s="28">
        <v>470</v>
      </c>
      <c r="C1336" s="28" t="str">
        <f t="shared" si="80"/>
        <v>Jeudi</v>
      </c>
      <c r="D1336" s="28" t="str">
        <f t="shared" si="81"/>
        <v>31/07</v>
      </c>
      <c r="E1336" s="29">
        <f t="shared" si="82"/>
        <v>0.15690972222364508</v>
      </c>
      <c r="F1336" s="30">
        <f t="shared" si="83"/>
        <v>5.4398148148148149E-3</v>
      </c>
      <c r="G1336" s="31">
        <f>IF(OR(FLOOR(HOUR(E1336)*60+MINUTE(E1336),INFOS!$B$2)/60&lt;INFOS!$B$5,AND(INFOS!$C$5&gt;0,FLOOR(HOUR(E1336)*60+MINUTE(E1336),INFOS!$B$2)/60&gt;=INFOS!$C$5)),"",TIME(,FLOOR(HOUR(E1336)*60+MINUTE(E1336),INFOS!$B$2),))</f>
        <v>8.3333333333333329E-2</v>
      </c>
      <c r="H1336" s="31" t="str">
        <f>IF(ISNA(MATCH(INT(A1336),Calcul!$I$3:$I$15,0)),INDEX(INFOS!$B$7:$B$14,WEEKDAY(A1336,2)),INFOS!$B$14)</f>
        <v>Jours Ouvrés</v>
      </c>
      <c r="I1336" s="28" t="str">
        <f>IF(ROW(A1335)&lt;=COUNTA(Sens1!A:A)-6,INFOS!$H$2&amp;" vers "&amp;INFOS!$I$2,INFOS!$H$3&amp;" vers "&amp;INFOS!$I$3)</f>
        <v>Rue G. Eiffel vers A10</v>
      </c>
    </row>
    <row r="1337" spans="1:9" x14ac:dyDescent="0.25">
      <c r="A1337" s="5">
        <v>41851.160428240742</v>
      </c>
      <c r="B1337" s="28">
        <v>258</v>
      </c>
      <c r="C1337" s="28" t="str">
        <f t="shared" si="80"/>
        <v>Jeudi</v>
      </c>
      <c r="D1337" s="28" t="str">
        <f t="shared" si="81"/>
        <v>31/07</v>
      </c>
      <c r="E1337" s="29">
        <f t="shared" si="82"/>
        <v>0.16042824074247619</v>
      </c>
      <c r="F1337" s="30">
        <f t="shared" si="83"/>
        <v>2.9861111111111113E-3</v>
      </c>
      <c r="G1337" s="31">
        <f>IF(OR(FLOOR(HOUR(E1337)*60+MINUTE(E1337),INFOS!$B$2)/60&lt;INFOS!$B$5,AND(INFOS!$C$5&gt;0,FLOOR(HOUR(E1337)*60+MINUTE(E1337),INFOS!$B$2)/60&gt;=INFOS!$C$5)),"",TIME(,FLOOR(HOUR(E1337)*60+MINUTE(E1337),INFOS!$B$2),))</f>
        <v>8.3333333333333329E-2</v>
      </c>
      <c r="H1337" s="31" t="str">
        <f>IF(ISNA(MATCH(INT(A1337),Calcul!$I$3:$I$15,0)),INDEX(INFOS!$B$7:$B$14,WEEKDAY(A1337,2)),INFOS!$B$14)</f>
        <v>Jours Ouvrés</v>
      </c>
      <c r="I1337" s="28" t="str">
        <f>IF(ROW(A1336)&lt;=COUNTA(Sens1!A:A)-6,INFOS!$H$2&amp;" vers "&amp;INFOS!$I$2,INFOS!$H$3&amp;" vers "&amp;INFOS!$I$3)</f>
        <v>Rue G. Eiffel vers A10</v>
      </c>
    </row>
    <row r="1338" spans="1:9" x14ac:dyDescent="0.25">
      <c r="A1338" s="5">
        <v>41851.164201388892</v>
      </c>
      <c r="B1338" s="28">
        <v>258</v>
      </c>
      <c r="C1338" s="28" t="str">
        <f t="shared" si="80"/>
        <v>Jeudi</v>
      </c>
      <c r="D1338" s="28" t="str">
        <f t="shared" si="81"/>
        <v>31/07</v>
      </c>
      <c r="E1338" s="29">
        <f t="shared" si="82"/>
        <v>0.164201388892252</v>
      </c>
      <c r="F1338" s="30">
        <f t="shared" si="83"/>
        <v>2.9861111111111113E-3</v>
      </c>
      <c r="G1338" s="31">
        <f>IF(OR(FLOOR(HOUR(E1338)*60+MINUTE(E1338),INFOS!$B$2)/60&lt;INFOS!$B$5,AND(INFOS!$C$5&gt;0,FLOOR(HOUR(E1338)*60+MINUTE(E1338),INFOS!$B$2)/60&gt;=INFOS!$C$5)),"",TIME(,FLOOR(HOUR(E1338)*60+MINUTE(E1338),INFOS!$B$2),))</f>
        <v>8.3333333333333329E-2</v>
      </c>
      <c r="H1338" s="31" t="str">
        <f>IF(ISNA(MATCH(INT(A1338),Calcul!$I$3:$I$15,0)),INDEX(INFOS!$B$7:$B$14,WEEKDAY(A1338,2)),INFOS!$B$14)</f>
        <v>Jours Ouvrés</v>
      </c>
      <c r="I1338" s="28" t="str">
        <f>IF(ROW(A1337)&lt;=COUNTA(Sens1!A:A)-6,INFOS!$H$2&amp;" vers "&amp;INFOS!$I$2,INFOS!$H$3&amp;" vers "&amp;INFOS!$I$3)</f>
        <v>Rue G. Eiffel vers A10</v>
      </c>
    </row>
    <row r="1339" spans="1:9" x14ac:dyDescent="0.25">
      <c r="A1339" s="5">
        <v>41851.167812500003</v>
      </c>
      <c r="B1339" s="28">
        <v>258</v>
      </c>
      <c r="C1339" s="28" t="str">
        <f t="shared" si="80"/>
        <v>Jeudi</v>
      </c>
      <c r="D1339" s="28" t="str">
        <f t="shared" si="81"/>
        <v>31/07</v>
      </c>
      <c r="E1339" s="29">
        <f t="shared" si="82"/>
        <v>0.16781250000349246</v>
      </c>
      <c r="F1339" s="30">
        <f t="shared" si="83"/>
        <v>2.9861111111111113E-3</v>
      </c>
      <c r="G1339" s="31">
        <f>IF(OR(FLOOR(HOUR(E1339)*60+MINUTE(E1339),INFOS!$B$2)/60&lt;INFOS!$B$5,AND(INFOS!$C$5&gt;0,FLOOR(HOUR(E1339)*60+MINUTE(E1339),INFOS!$B$2)/60&gt;=INFOS!$C$5)),"",TIME(,FLOOR(HOUR(E1339)*60+MINUTE(E1339),INFOS!$B$2),))</f>
        <v>0.16666666666666666</v>
      </c>
      <c r="H1339" s="31" t="str">
        <f>IF(ISNA(MATCH(INT(A1339),Calcul!$I$3:$I$15,0)),INDEX(INFOS!$B$7:$B$14,WEEKDAY(A1339,2)),INFOS!$B$14)</f>
        <v>Jours Ouvrés</v>
      </c>
      <c r="I1339" s="28" t="str">
        <f>IF(ROW(A1338)&lt;=COUNTA(Sens1!A:A)-6,INFOS!$H$2&amp;" vers "&amp;INFOS!$I$2,INFOS!$H$3&amp;" vers "&amp;INFOS!$I$3)</f>
        <v>Rue G. Eiffel vers A10</v>
      </c>
    </row>
    <row r="1340" spans="1:9" x14ac:dyDescent="0.25">
      <c r="A1340" s="5">
        <v>41851.171354166669</v>
      </c>
      <c r="B1340" s="28">
        <v>288</v>
      </c>
      <c r="C1340" s="28" t="str">
        <f t="shared" si="80"/>
        <v>Jeudi</v>
      </c>
      <c r="D1340" s="28" t="str">
        <f t="shared" si="81"/>
        <v>31/07</v>
      </c>
      <c r="E1340" s="29">
        <f t="shared" si="82"/>
        <v>0.17135416666860692</v>
      </c>
      <c r="F1340" s="30">
        <f t="shared" si="83"/>
        <v>3.3333333333333335E-3</v>
      </c>
      <c r="G1340" s="31">
        <f>IF(OR(FLOOR(HOUR(E1340)*60+MINUTE(E1340),INFOS!$B$2)/60&lt;INFOS!$B$5,AND(INFOS!$C$5&gt;0,FLOOR(HOUR(E1340)*60+MINUTE(E1340),INFOS!$B$2)/60&gt;=INFOS!$C$5)),"",TIME(,FLOOR(HOUR(E1340)*60+MINUTE(E1340),INFOS!$B$2),))</f>
        <v>0.16666666666666666</v>
      </c>
      <c r="H1340" s="31" t="str">
        <f>IF(ISNA(MATCH(INT(A1340),Calcul!$I$3:$I$15,0)),INDEX(INFOS!$B$7:$B$14,WEEKDAY(A1340,2)),INFOS!$B$14)</f>
        <v>Jours Ouvrés</v>
      </c>
      <c r="I1340" s="28" t="str">
        <f>IF(ROW(A1339)&lt;=COUNTA(Sens1!A:A)-6,INFOS!$H$2&amp;" vers "&amp;INFOS!$I$2,INFOS!$H$3&amp;" vers "&amp;INFOS!$I$3)</f>
        <v>Rue G. Eiffel vers A10</v>
      </c>
    </row>
    <row r="1341" spans="1:9" x14ac:dyDescent="0.25">
      <c r="A1341" s="5">
        <v>41851.174930555557</v>
      </c>
      <c r="B1341" s="28">
        <v>288</v>
      </c>
      <c r="C1341" s="28" t="str">
        <f t="shared" si="80"/>
        <v>Jeudi</v>
      </c>
      <c r="D1341" s="28" t="str">
        <f t="shared" si="81"/>
        <v>31/07</v>
      </c>
      <c r="E1341" s="29">
        <f t="shared" si="82"/>
        <v>0.17493055555678438</v>
      </c>
      <c r="F1341" s="30">
        <f t="shared" si="83"/>
        <v>3.3333333333333335E-3</v>
      </c>
      <c r="G1341" s="31">
        <f>IF(OR(FLOOR(HOUR(E1341)*60+MINUTE(E1341),INFOS!$B$2)/60&lt;INFOS!$B$5,AND(INFOS!$C$5&gt;0,FLOOR(HOUR(E1341)*60+MINUTE(E1341),INFOS!$B$2)/60&gt;=INFOS!$C$5)),"",TIME(,FLOOR(HOUR(E1341)*60+MINUTE(E1341),INFOS!$B$2),))</f>
        <v>0.16666666666666666</v>
      </c>
      <c r="H1341" s="31" t="str">
        <f>IF(ISNA(MATCH(INT(A1341),Calcul!$I$3:$I$15,0)),INDEX(INFOS!$B$7:$B$14,WEEKDAY(A1341,2)),INFOS!$B$14)</f>
        <v>Jours Ouvrés</v>
      </c>
      <c r="I1341" s="28" t="str">
        <f>IF(ROW(A1340)&lt;=COUNTA(Sens1!A:A)-6,INFOS!$H$2&amp;" vers "&amp;INFOS!$I$2,INFOS!$H$3&amp;" vers "&amp;INFOS!$I$3)</f>
        <v>Rue G. Eiffel vers A10</v>
      </c>
    </row>
    <row r="1342" spans="1:9" x14ac:dyDescent="0.25">
      <c r="A1342" s="5">
        <v>41851.178576388891</v>
      </c>
      <c r="B1342" s="28">
        <v>288</v>
      </c>
      <c r="C1342" s="28" t="str">
        <f t="shared" si="80"/>
        <v>Jeudi</v>
      </c>
      <c r="D1342" s="28" t="str">
        <f t="shared" si="81"/>
        <v>31/07</v>
      </c>
      <c r="E1342" s="29">
        <f t="shared" si="82"/>
        <v>0.17857638889108784</v>
      </c>
      <c r="F1342" s="30">
        <f t="shared" si="83"/>
        <v>3.3333333333333335E-3</v>
      </c>
      <c r="G1342" s="31">
        <f>IF(OR(FLOOR(HOUR(E1342)*60+MINUTE(E1342),INFOS!$B$2)/60&lt;INFOS!$B$5,AND(INFOS!$C$5&gt;0,FLOOR(HOUR(E1342)*60+MINUTE(E1342),INFOS!$B$2)/60&gt;=INFOS!$C$5)),"",TIME(,FLOOR(HOUR(E1342)*60+MINUTE(E1342),INFOS!$B$2),))</f>
        <v>0.16666666666666666</v>
      </c>
      <c r="H1342" s="31" t="str">
        <f>IF(ISNA(MATCH(INT(A1342),Calcul!$I$3:$I$15,0)),INDEX(INFOS!$B$7:$B$14,WEEKDAY(A1342,2)),INFOS!$B$14)</f>
        <v>Jours Ouvrés</v>
      </c>
      <c r="I1342" s="28" t="str">
        <f>IF(ROW(A1341)&lt;=COUNTA(Sens1!A:A)-6,INFOS!$H$2&amp;" vers "&amp;INFOS!$I$2,INFOS!$H$3&amp;" vers "&amp;INFOS!$I$3)</f>
        <v>Rue G. Eiffel vers A10</v>
      </c>
    </row>
    <row r="1343" spans="1:9" x14ac:dyDescent="0.25">
      <c r="A1343" s="5">
        <v>41851.182199074072</v>
      </c>
      <c r="B1343" s="28">
        <v>271</v>
      </c>
      <c r="C1343" s="28" t="str">
        <f t="shared" si="80"/>
        <v>Jeudi</v>
      </c>
      <c r="D1343" s="28" t="str">
        <f t="shared" si="81"/>
        <v>31/07</v>
      </c>
      <c r="E1343" s="29">
        <f t="shared" si="82"/>
        <v>0.182199074071832</v>
      </c>
      <c r="F1343" s="30">
        <f t="shared" si="83"/>
        <v>3.1365740740740742E-3</v>
      </c>
      <c r="G1343" s="31">
        <f>IF(OR(FLOOR(HOUR(E1343)*60+MINUTE(E1343),INFOS!$B$2)/60&lt;INFOS!$B$5,AND(INFOS!$C$5&gt;0,FLOOR(HOUR(E1343)*60+MINUTE(E1343),INFOS!$B$2)/60&gt;=INFOS!$C$5)),"",TIME(,FLOOR(HOUR(E1343)*60+MINUTE(E1343),INFOS!$B$2),))</f>
        <v>0.16666666666666666</v>
      </c>
      <c r="H1343" s="31" t="str">
        <f>IF(ISNA(MATCH(INT(A1343),Calcul!$I$3:$I$15,0)),INDEX(INFOS!$B$7:$B$14,WEEKDAY(A1343,2)),INFOS!$B$14)</f>
        <v>Jours Ouvrés</v>
      </c>
      <c r="I1343" s="28" t="str">
        <f>IF(ROW(A1342)&lt;=COUNTA(Sens1!A:A)-6,INFOS!$H$2&amp;" vers "&amp;INFOS!$I$2,INFOS!$H$3&amp;" vers "&amp;INFOS!$I$3)</f>
        <v>Rue G. Eiffel vers A10</v>
      </c>
    </row>
    <row r="1344" spans="1:9" x14ac:dyDescent="0.25">
      <c r="A1344" s="5">
        <v>41851.185671296298</v>
      </c>
      <c r="B1344" s="28">
        <v>271</v>
      </c>
      <c r="C1344" s="28" t="str">
        <f t="shared" si="80"/>
        <v>Jeudi</v>
      </c>
      <c r="D1344" s="28" t="str">
        <f t="shared" si="81"/>
        <v>31/07</v>
      </c>
      <c r="E1344" s="29">
        <f t="shared" si="82"/>
        <v>0.18567129629809642</v>
      </c>
      <c r="F1344" s="30">
        <f t="shared" si="83"/>
        <v>3.1365740740740742E-3</v>
      </c>
      <c r="G1344" s="31">
        <f>IF(OR(FLOOR(HOUR(E1344)*60+MINUTE(E1344),INFOS!$B$2)/60&lt;INFOS!$B$5,AND(INFOS!$C$5&gt;0,FLOOR(HOUR(E1344)*60+MINUTE(E1344),INFOS!$B$2)/60&gt;=INFOS!$C$5)),"",TIME(,FLOOR(HOUR(E1344)*60+MINUTE(E1344),INFOS!$B$2),))</f>
        <v>0.16666666666666666</v>
      </c>
      <c r="H1344" s="31" t="str">
        <f>IF(ISNA(MATCH(INT(A1344),Calcul!$I$3:$I$15,0)),INDEX(INFOS!$B$7:$B$14,WEEKDAY(A1344,2)),INFOS!$B$14)</f>
        <v>Jours Ouvrés</v>
      </c>
      <c r="I1344" s="28" t="str">
        <f>IF(ROW(A1343)&lt;=COUNTA(Sens1!A:A)-6,INFOS!$H$2&amp;" vers "&amp;INFOS!$I$2,INFOS!$H$3&amp;" vers "&amp;INFOS!$I$3)</f>
        <v>Rue G. Eiffel vers A10</v>
      </c>
    </row>
    <row r="1345" spans="1:9" x14ac:dyDescent="0.25">
      <c r="A1345" s="5">
        <v>41851.189212962963</v>
      </c>
      <c r="B1345" s="28">
        <v>260</v>
      </c>
      <c r="C1345" s="28" t="str">
        <f t="shared" si="80"/>
        <v>Jeudi</v>
      </c>
      <c r="D1345" s="28" t="str">
        <f t="shared" si="81"/>
        <v>31/07</v>
      </c>
      <c r="E1345" s="29">
        <f t="shared" si="82"/>
        <v>0.18921296296321088</v>
      </c>
      <c r="F1345" s="30">
        <f t="shared" si="83"/>
        <v>3.0092592592592588E-3</v>
      </c>
      <c r="G1345" s="31">
        <f>IF(OR(FLOOR(HOUR(E1345)*60+MINUTE(E1345),INFOS!$B$2)/60&lt;INFOS!$B$5,AND(INFOS!$C$5&gt;0,FLOOR(HOUR(E1345)*60+MINUTE(E1345),INFOS!$B$2)/60&gt;=INFOS!$C$5)),"",TIME(,FLOOR(HOUR(E1345)*60+MINUTE(E1345),INFOS!$B$2),))</f>
        <v>0.16666666666666666</v>
      </c>
      <c r="H1345" s="31" t="str">
        <f>IF(ISNA(MATCH(INT(A1345),Calcul!$I$3:$I$15,0)),INDEX(INFOS!$B$7:$B$14,WEEKDAY(A1345,2)),INFOS!$B$14)</f>
        <v>Jours Ouvrés</v>
      </c>
      <c r="I1345" s="28" t="str">
        <f>IF(ROW(A1344)&lt;=COUNTA(Sens1!A:A)-6,INFOS!$H$2&amp;" vers "&amp;INFOS!$I$2,INFOS!$H$3&amp;" vers "&amp;INFOS!$I$3)</f>
        <v>Rue G. Eiffel vers A10</v>
      </c>
    </row>
    <row r="1346" spans="1:9" x14ac:dyDescent="0.25">
      <c r="A1346" s="5">
        <v>41851.192766203705</v>
      </c>
      <c r="B1346" s="28">
        <v>310</v>
      </c>
      <c r="C1346" s="28" t="str">
        <f t="shared" si="80"/>
        <v>Jeudi</v>
      </c>
      <c r="D1346" s="28" t="str">
        <f t="shared" si="81"/>
        <v>31/07</v>
      </c>
      <c r="E1346" s="29">
        <f t="shared" si="82"/>
        <v>0.192766203705105</v>
      </c>
      <c r="F1346" s="30">
        <f t="shared" si="83"/>
        <v>3.5879629629629629E-3</v>
      </c>
      <c r="G1346" s="31">
        <f>IF(OR(FLOOR(HOUR(E1346)*60+MINUTE(E1346),INFOS!$B$2)/60&lt;INFOS!$B$5,AND(INFOS!$C$5&gt;0,FLOOR(HOUR(E1346)*60+MINUTE(E1346),INFOS!$B$2)/60&gt;=INFOS!$C$5)),"",TIME(,FLOOR(HOUR(E1346)*60+MINUTE(E1346),INFOS!$B$2),))</f>
        <v>0.16666666666666666</v>
      </c>
      <c r="H1346" s="31" t="str">
        <f>IF(ISNA(MATCH(INT(A1346),Calcul!$I$3:$I$15,0)),INDEX(INFOS!$B$7:$B$14,WEEKDAY(A1346,2)),INFOS!$B$14)</f>
        <v>Jours Ouvrés</v>
      </c>
      <c r="I1346" s="28" t="str">
        <f>IF(ROW(A1345)&lt;=COUNTA(Sens1!A:A)-6,INFOS!$H$2&amp;" vers "&amp;INFOS!$I$2,INFOS!$H$3&amp;" vers "&amp;INFOS!$I$3)</f>
        <v>Rue G. Eiffel vers A10</v>
      </c>
    </row>
    <row r="1347" spans="1:9" x14ac:dyDescent="0.25">
      <c r="A1347" s="5">
        <v>41851.196400462963</v>
      </c>
      <c r="B1347" s="28">
        <v>332</v>
      </c>
      <c r="C1347" s="28" t="str">
        <f t="shared" ref="C1347:C1388" si="84">PROPER(TEXT(A1347,"jjjj"))</f>
        <v>Jeudi</v>
      </c>
      <c r="D1347" s="28" t="str">
        <f t="shared" ref="D1347:D1388" si="85">TEXT(A1347,"jj""/""mm")</f>
        <v>31/07</v>
      </c>
      <c r="E1347" s="29">
        <f t="shared" ref="E1347:E1388" si="86">IF(A1347="","",A1347-INT(A1347))</f>
        <v>0.19640046296262881</v>
      </c>
      <c r="F1347" s="30">
        <f t="shared" ref="F1347:F1388" si="87">TIME(,,B1347)</f>
        <v>3.8425925925925923E-3</v>
      </c>
      <c r="G1347" s="31">
        <f>IF(OR(FLOOR(HOUR(E1347)*60+MINUTE(E1347),INFOS!$B$2)/60&lt;INFOS!$B$5,AND(INFOS!$C$5&gt;0,FLOOR(HOUR(E1347)*60+MINUTE(E1347),INFOS!$B$2)/60&gt;=INFOS!$C$5)),"",TIME(,FLOOR(HOUR(E1347)*60+MINUTE(E1347),INFOS!$B$2),))</f>
        <v>0.16666666666666666</v>
      </c>
      <c r="H1347" s="31" t="str">
        <f>IF(ISNA(MATCH(INT(A1347),Calcul!$I$3:$I$15,0)),INDEX(INFOS!$B$7:$B$14,WEEKDAY(A1347,2)),INFOS!$B$14)</f>
        <v>Jours Ouvrés</v>
      </c>
      <c r="I1347" s="28" t="str">
        <f>IF(ROW(A1346)&lt;=COUNTA(Sens1!A:A)-6,INFOS!$H$2&amp;" vers "&amp;INFOS!$I$2,INFOS!$H$3&amp;" vers "&amp;INFOS!$I$3)</f>
        <v>Rue G. Eiffel vers A10</v>
      </c>
    </row>
    <row r="1348" spans="1:9" x14ac:dyDescent="0.25">
      <c r="A1348" s="5">
        <v>41851.200104166666</v>
      </c>
      <c r="B1348" s="28">
        <v>277</v>
      </c>
      <c r="C1348" s="28" t="str">
        <f t="shared" si="84"/>
        <v>Jeudi</v>
      </c>
      <c r="D1348" s="28" t="str">
        <f t="shared" si="85"/>
        <v>31/07</v>
      </c>
      <c r="E1348" s="29">
        <f t="shared" si="86"/>
        <v>0.20010416666627862</v>
      </c>
      <c r="F1348" s="30">
        <f t="shared" si="87"/>
        <v>3.2060185185185182E-3</v>
      </c>
      <c r="G1348" s="31">
        <f>IF(OR(FLOOR(HOUR(E1348)*60+MINUTE(E1348),INFOS!$B$2)/60&lt;INFOS!$B$5,AND(INFOS!$C$5&gt;0,FLOOR(HOUR(E1348)*60+MINUTE(E1348),INFOS!$B$2)/60&gt;=INFOS!$C$5)),"",TIME(,FLOOR(HOUR(E1348)*60+MINUTE(E1348),INFOS!$B$2),))</f>
        <v>0.16666666666666666</v>
      </c>
      <c r="H1348" s="31" t="str">
        <f>IF(ISNA(MATCH(INT(A1348),Calcul!$I$3:$I$15,0)),INDEX(INFOS!$B$7:$B$14,WEEKDAY(A1348,2)),INFOS!$B$14)</f>
        <v>Jours Ouvrés</v>
      </c>
      <c r="I1348" s="28" t="str">
        <f>IF(ROW(A1347)&lt;=COUNTA(Sens1!A:A)-6,INFOS!$H$2&amp;" vers "&amp;INFOS!$I$2,INFOS!$H$3&amp;" vers "&amp;INFOS!$I$3)</f>
        <v>Rue G. Eiffel vers A10</v>
      </c>
    </row>
    <row r="1349" spans="1:9" x14ac:dyDescent="0.25">
      <c r="A1349" s="5">
        <v>41851.20380787037</v>
      </c>
      <c r="B1349" s="28">
        <v>293</v>
      </c>
      <c r="C1349" s="28" t="str">
        <f t="shared" si="84"/>
        <v>Jeudi</v>
      </c>
      <c r="D1349" s="28" t="str">
        <f t="shared" si="85"/>
        <v>31/07</v>
      </c>
      <c r="E1349" s="29">
        <f t="shared" si="86"/>
        <v>0.20380787036992842</v>
      </c>
      <c r="F1349" s="30">
        <f t="shared" si="87"/>
        <v>3.391203703703704E-3</v>
      </c>
      <c r="G1349" s="31">
        <f>IF(OR(FLOOR(HOUR(E1349)*60+MINUTE(E1349),INFOS!$B$2)/60&lt;INFOS!$B$5,AND(INFOS!$C$5&gt;0,FLOOR(HOUR(E1349)*60+MINUTE(E1349),INFOS!$B$2)/60&gt;=INFOS!$C$5)),"",TIME(,FLOOR(HOUR(E1349)*60+MINUTE(E1349),INFOS!$B$2),))</f>
        <v>0.16666666666666666</v>
      </c>
      <c r="H1349" s="31" t="str">
        <f>IF(ISNA(MATCH(INT(A1349),Calcul!$I$3:$I$15,0)),INDEX(INFOS!$B$7:$B$14,WEEKDAY(A1349,2)),INFOS!$B$14)</f>
        <v>Jours Ouvrés</v>
      </c>
      <c r="I1349" s="28" t="str">
        <f>IF(ROW(A1348)&lt;=COUNTA(Sens1!A:A)-6,INFOS!$H$2&amp;" vers "&amp;INFOS!$I$2,INFOS!$H$3&amp;" vers "&amp;INFOS!$I$3)</f>
        <v>Rue G. Eiffel vers A10</v>
      </c>
    </row>
    <row r="1350" spans="1:9" x14ac:dyDescent="0.25">
      <c r="A1350" s="5">
        <v>41851.207326388889</v>
      </c>
      <c r="B1350" s="28">
        <v>293</v>
      </c>
      <c r="C1350" s="28" t="str">
        <f t="shared" si="84"/>
        <v>Jeudi</v>
      </c>
      <c r="D1350" s="28" t="str">
        <f t="shared" si="85"/>
        <v>31/07</v>
      </c>
      <c r="E1350" s="29">
        <f t="shared" si="86"/>
        <v>0.20732638888875954</v>
      </c>
      <c r="F1350" s="30">
        <f t="shared" si="87"/>
        <v>3.391203703703704E-3</v>
      </c>
      <c r="G1350" s="31">
        <f>IF(OR(FLOOR(HOUR(E1350)*60+MINUTE(E1350),INFOS!$B$2)/60&lt;INFOS!$B$5,AND(INFOS!$C$5&gt;0,FLOOR(HOUR(E1350)*60+MINUTE(E1350),INFOS!$B$2)/60&gt;=INFOS!$C$5)),"",TIME(,FLOOR(HOUR(E1350)*60+MINUTE(E1350),INFOS!$B$2),))</f>
        <v>0.16666666666666666</v>
      </c>
      <c r="H1350" s="31" t="str">
        <f>IF(ISNA(MATCH(INT(A1350),Calcul!$I$3:$I$15,0)),INDEX(INFOS!$B$7:$B$14,WEEKDAY(A1350,2)),INFOS!$B$14)</f>
        <v>Jours Ouvrés</v>
      </c>
      <c r="I1350" s="28" t="str">
        <f>IF(ROW(A1349)&lt;=COUNTA(Sens1!A:A)-6,INFOS!$H$2&amp;" vers "&amp;INFOS!$I$2,INFOS!$H$3&amp;" vers "&amp;INFOS!$I$3)</f>
        <v>Rue G. Eiffel vers A10</v>
      </c>
    </row>
    <row r="1351" spans="1:9" x14ac:dyDescent="0.25">
      <c r="A1351" s="5">
        <v>41851.210821759261</v>
      </c>
      <c r="B1351" s="28">
        <v>293</v>
      </c>
      <c r="C1351" s="28" t="str">
        <f t="shared" si="84"/>
        <v>Jeudi</v>
      </c>
      <c r="D1351" s="28" t="str">
        <f t="shared" si="85"/>
        <v>31/07</v>
      </c>
      <c r="E1351" s="29">
        <f t="shared" si="86"/>
        <v>0.21082175926130731</v>
      </c>
      <c r="F1351" s="30">
        <f t="shared" si="87"/>
        <v>3.391203703703704E-3</v>
      </c>
      <c r="G1351" s="31">
        <f>IF(OR(FLOOR(HOUR(E1351)*60+MINUTE(E1351),INFOS!$B$2)/60&lt;INFOS!$B$5,AND(INFOS!$C$5&gt;0,FLOOR(HOUR(E1351)*60+MINUTE(E1351),INFOS!$B$2)/60&gt;=INFOS!$C$5)),"",TIME(,FLOOR(HOUR(E1351)*60+MINUTE(E1351),INFOS!$B$2),))</f>
        <v>0.16666666666666666</v>
      </c>
      <c r="H1351" s="31" t="str">
        <f>IF(ISNA(MATCH(INT(A1351),Calcul!$I$3:$I$15,0)),INDEX(INFOS!$B$7:$B$14,WEEKDAY(A1351,2)),INFOS!$B$14)</f>
        <v>Jours Ouvrés</v>
      </c>
      <c r="I1351" s="28" t="str">
        <f>IF(ROW(A1350)&lt;=COUNTA(Sens1!A:A)-6,INFOS!$H$2&amp;" vers "&amp;INFOS!$I$2,INFOS!$H$3&amp;" vers "&amp;INFOS!$I$3)</f>
        <v>Rue G. Eiffel vers A10</v>
      </c>
    </row>
    <row r="1352" spans="1:9" x14ac:dyDescent="0.25">
      <c r="A1352" s="5">
        <v>41851.214513888888</v>
      </c>
      <c r="B1352" s="28">
        <v>200</v>
      </c>
      <c r="C1352" s="28" t="str">
        <f t="shared" si="84"/>
        <v>Jeudi</v>
      </c>
      <c r="D1352" s="28" t="str">
        <f t="shared" si="85"/>
        <v>31/07</v>
      </c>
      <c r="E1352" s="29">
        <f t="shared" si="86"/>
        <v>0.21451388888817746</v>
      </c>
      <c r="F1352" s="30">
        <f t="shared" si="87"/>
        <v>2.3148148148148151E-3</v>
      </c>
      <c r="G1352" s="31">
        <f>IF(OR(FLOOR(HOUR(E1352)*60+MINUTE(E1352),INFOS!$B$2)/60&lt;INFOS!$B$5,AND(INFOS!$C$5&gt;0,FLOOR(HOUR(E1352)*60+MINUTE(E1352),INFOS!$B$2)/60&gt;=INFOS!$C$5)),"",TIME(,FLOOR(HOUR(E1352)*60+MINUTE(E1352),INFOS!$B$2),))</f>
        <v>0.16666666666666666</v>
      </c>
      <c r="H1352" s="31" t="str">
        <f>IF(ISNA(MATCH(INT(A1352),Calcul!$I$3:$I$15,0)),INDEX(INFOS!$B$7:$B$14,WEEKDAY(A1352,2)),INFOS!$B$14)</f>
        <v>Jours Ouvrés</v>
      </c>
      <c r="I1352" s="28" t="str">
        <f>IF(ROW(A1351)&lt;=COUNTA(Sens1!A:A)-6,INFOS!$H$2&amp;" vers "&amp;INFOS!$I$2,INFOS!$H$3&amp;" vers "&amp;INFOS!$I$3)</f>
        <v>Rue G. Eiffel vers A10</v>
      </c>
    </row>
    <row r="1353" spans="1:9" x14ac:dyDescent="0.25">
      <c r="A1353" s="5">
        <v>41851.21806712963</v>
      </c>
      <c r="B1353" s="28">
        <v>200</v>
      </c>
      <c r="C1353" s="28" t="str">
        <f t="shared" si="84"/>
        <v>Jeudi</v>
      </c>
      <c r="D1353" s="28" t="str">
        <f t="shared" si="85"/>
        <v>31/07</v>
      </c>
      <c r="E1353" s="29">
        <f t="shared" si="86"/>
        <v>0.21806712963007158</v>
      </c>
      <c r="F1353" s="30">
        <f t="shared" si="87"/>
        <v>2.3148148148148151E-3</v>
      </c>
      <c r="G1353" s="31">
        <f>IF(OR(FLOOR(HOUR(E1353)*60+MINUTE(E1353),INFOS!$B$2)/60&lt;INFOS!$B$5,AND(INFOS!$C$5&gt;0,FLOOR(HOUR(E1353)*60+MINUTE(E1353),INFOS!$B$2)/60&gt;=INFOS!$C$5)),"",TIME(,FLOOR(HOUR(E1353)*60+MINUTE(E1353),INFOS!$B$2),))</f>
        <v>0.16666666666666666</v>
      </c>
      <c r="H1353" s="31" t="str">
        <f>IF(ISNA(MATCH(INT(A1353),Calcul!$I$3:$I$15,0)),INDEX(INFOS!$B$7:$B$14,WEEKDAY(A1353,2)),INFOS!$B$14)</f>
        <v>Jours Ouvrés</v>
      </c>
      <c r="I1353" s="28" t="str">
        <f>IF(ROW(A1352)&lt;=COUNTA(Sens1!A:A)-6,INFOS!$H$2&amp;" vers "&amp;INFOS!$I$2,INFOS!$H$3&amp;" vers "&amp;INFOS!$I$3)</f>
        <v>Rue G. Eiffel vers A10</v>
      </c>
    </row>
    <row r="1354" spans="1:9" x14ac:dyDescent="0.25">
      <c r="A1354" s="5">
        <v>41851.221643518518</v>
      </c>
      <c r="B1354" s="28">
        <v>200</v>
      </c>
      <c r="C1354" s="28" t="str">
        <f t="shared" si="84"/>
        <v>Jeudi</v>
      </c>
      <c r="D1354" s="28" t="str">
        <f t="shared" si="85"/>
        <v>31/07</v>
      </c>
      <c r="E1354" s="29">
        <f t="shared" si="86"/>
        <v>0.22164351851824904</v>
      </c>
      <c r="F1354" s="30">
        <f t="shared" si="87"/>
        <v>2.3148148148148151E-3</v>
      </c>
      <c r="G1354" s="31">
        <f>IF(OR(FLOOR(HOUR(E1354)*60+MINUTE(E1354),INFOS!$B$2)/60&lt;INFOS!$B$5,AND(INFOS!$C$5&gt;0,FLOOR(HOUR(E1354)*60+MINUTE(E1354),INFOS!$B$2)/60&gt;=INFOS!$C$5)),"",TIME(,FLOOR(HOUR(E1354)*60+MINUTE(E1354),INFOS!$B$2),))</f>
        <v>0.16666666666666666</v>
      </c>
      <c r="H1354" s="31" t="str">
        <f>IF(ISNA(MATCH(INT(A1354),Calcul!$I$3:$I$15,0)),INDEX(INFOS!$B$7:$B$14,WEEKDAY(A1354,2)),INFOS!$B$14)</f>
        <v>Jours Ouvrés</v>
      </c>
      <c r="I1354" s="28" t="str">
        <f>IF(ROW(A1353)&lt;=COUNTA(Sens1!A:A)-6,INFOS!$H$2&amp;" vers "&amp;INFOS!$I$2,INFOS!$H$3&amp;" vers "&amp;INFOS!$I$3)</f>
        <v>Rue G. Eiffel vers A10</v>
      </c>
    </row>
    <row r="1355" spans="1:9" x14ac:dyDescent="0.25">
      <c r="A1355" s="5">
        <v>41851.225300925929</v>
      </c>
      <c r="B1355" s="28">
        <v>237</v>
      </c>
      <c r="C1355" s="28" t="str">
        <f t="shared" si="84"/>
        <v>Jeudi</v>
      </c>
      <c r="D1355" s="28" t="str">
        <f t="shared" si="85"/>
        <v>31/07</v>
      </c>
      <c r="E1355" s="29">
        <f t="shared" si="86"/>
        <v>0.22530092592933215</v>
      </c>
      <c r="F1355" s="30">
        <f t="shared" si="87"/>
        <v>2.7430555555555559E-3</v>
      </c>
      <c r="G1355" s="31">
        <f>IF(OR(FLOOR(HOUR(E1355)*60+MINUTE(E1355),INFOS!$B$2)/60&lt;INFOS!$B$5,AND(INFOS!$C$5&gt;0,FLOOR(HOUR(E1355)*60+MINUTE(E1355),INFOS!$B$2)/60&gt;=INFOS!$C$5)),"",TIME(,FLOOR(HOUR(E1355)*60+MINUTE(E1355),INFOS!$B$2),))</f>
        <v>0.16666666666666666</v>
      </c>
      <c r="H1355" s="31" t="str">
        <f>IF(ISNA(MATCH(INT(A1355),Calcul!$I$3:$I$15,0)),INDEX(INFOS!$B$7:$B$14,WEEKDAY(A1355,2)),INFOS!$B$14)</f>
        <v>Jours Ouvrés</v>
      </c>
      <c r="I1355" s="28" t="str">
        <f>IF(ROW(A1354)&lt;=COUNTA(Sens1!A:A)-6,INFOS!$H$2&amp;" vers "&amp;INFOS!$I$2,INFOS!$H$3&amp;" vers "&amp;INFOS!$I$3)</f>
        <v>Rue G. Eiffel vers A10</v>
      </c>
    </row>
    <row r="1356" spans="1:9" x14ac:dyDescent="0.25">
      <c r="A1356" s="5">
        <v>41851.228831018518</v>
      </c>
      <c r="B1356" s="28">
        <v>237</v>
      </c>
      <c r="C1356" s="28" t="str">
        <f t="shared" si="84"/>
        <v>Jeudi</v>
      </c>
      <c r="D1356" s="28" t="str">
        <f t="shared" si="85"/>
        <v>31/07</v>
      </c>
      <c r="E1356" s="29">
        <f t="shared" si="86"/>
        <v>0.22883101851766696</v>
      </c>
      <c r="F1356" s="30">
        <f t="shared" si="87"/>
        <v>2.7430555555555559E-3</v>
      </c>
      <c r="G1356" s="31">
        <f>IF(OR(FLOOR(HOUR(E1356)*60+MINUTE(E1356),INFOS!$B$2)/60&lt;INFOS!$B$5,AND(INFOS!$C$5&gt;0,FLOOR(HOUR(E1356)*60+MINUTE(E1356),INFOS!$B$2)/60&gt;=INFOS!$C$5)),"",TIME(,FLOOR(HOUR(E1356)*60+MINUTE(E1356),INFOS!$B$2),))</f>
        <v>0.16666666666666666</v>
      </c>
      <c r="H1356" s="31" t="str">
        <f>IF(ISNA(MATCH(INT(A1356),Calcul!$I$3:$I$15,0)),INDEX(INFOS!$B$7:$B$14,WEEKDAY(A1356,2)),INFOS!$B$14)</f>
        <v>Jours Ouvrés</v>
      </c>
      <c r="I1356" s="28" t="str">
        <f>IF(ROW(A1355)&lt;=COUNTA(Sens1!A:A)-6,INFOS!$H$2&amp;" vers "&amp;INFOS!$I$2,INFOS!$H$3&amp;" vers "&amp;INFOS!$I$3)</f>
        <v>Rue G. Eiffel vers A10</v>
      </c>
    </row>
    <row r="1357" spans="1:9" x14ac:dyDescent="0.25">
      <c r="A1357" s="5">
        <v>41851.232546296298</v>
      </c>
      <c r="B1357" s="28">
        <v>237</v>
      </c>
      <c r="C1357" s="28" t="str">
        <f t="shared" si="84"/>
        <v>Jeudi</v>
      </c>
      <c r="D1357" s="28" t="str">
        <f t="shared" si="85"/>
        <v>31/07</v>
      </c>
      <c r="E1357" s="29">
        <f t="shared" si="86"/>
        <v>0.23254629629809642</v>
      </c>
      <c r="F1357" s="30">
        <f t="shared" si="87"/>
        <v>2.7430555555555559E-3</v>
      </c>
      <c r="G1357" s="31">
        <f>IF(OR(FLOOR(HOUR(E1357)*60+MINUTE(E1357),INFOS!$B$2)/60&lt;INFOS!$B$5,AND(INFOS!$C$5&gt;0,FLOOR(HOUR(E1357)*60+MINUTE(E1357),INFOS!$B$2)/60&gt;=INFOS!$C$5)),"",TIME(,FLOOR(HOUR(E1357)*60+MINUTE(E1357),INFOS!$B$2),))</f>
        <v>0.16666666666666666</v>
      </c>
      <c r="H1357" s="31" t="str">
        <f>IF(ISNA(MATCH(INT(A1357),Calcul!$I$3:$I$15,0)),INDEX(INFOS!$B$7:$B$14,WEEKDAY(A1357,2)),INFOS!$B$14)</f>
        <v>Jours Ouvrés</v>
      </c>
      <c r="I1357" s="28" t="str">
        <f>IF(ROW(A1356)&lt;=COUNTA(Sens1!A:A)-6,INFOS!$H$2&amp;" vers "&amp;INFOS!$I$2,INFOS!$H$3&amp;" vers "&amp;INFOS!$I$3)</f>
        <v>Rue G. Eiffel vers A10</v>
      </c>
    </row>
    <row r="1358" spans="1:9" x14ac:dyDescent="0.25">
      <c r="A1358" s="5">
        <v>41851.236076388886</v>
      </c>
      <c r="B1358" s="28">
        <v>266</v>
      </c>
      <c r="C1358" s="28" t="str">
        <f t="shared" si="84"/>
        <v>Jeudi</v>
      </c>
      <c r="D1358" s="28" t="str">
        <f t="shared" si="85"/>
        <v>31/07</v>
      </c>
      <c r="E1358" s="29">
        <f t="shared" si="86"/>
        <v>0.23607638888643123</v>
      </c>
      <c r="F1358" s="30">
        <f t="shared" si="87"/>
        <v>3.0787037037037037E-3</v>
      </c>
      <c r="G1358" s="31">
        <f>IF(OR(FLOOR(HOUR(E1358)*60+MINUTE(E1358),INFOS!$B$2)/60&lt;INFOS!$B$5,AND(INFOS!$C$5&gt;0,FLOOR(HOUR(E1358)*60+MINUTE(E1358),INFOS!$B$2)/60&gt;=INFOS!$C$5)),"",TIME(,FLOOR(HOUR(E1358)*60+MINUTE(E1358),INFOS!$B$2),))</f>
        <v>0.16666666666666666</v>
      </c>
      <c r="H1358" s="31" t="str">
        <f>IF(ISNA(MATCH(INT(A1358),Calcul!$I$3:$I$15,0)),INDEX(INFOS!$B$7:$B$14,WEEKDAY(A1358,2)),INFOS!$B$14)</f>
        <v>Jours Ouvrés</v>
      </c>
      <c r="I1358" s="28" t="str">
        <f>IF(ROW(A1357)&lt;=COUNTA(Sens1!A:A)-6,INFOS!$H$2&amp;" vers "&amp;INFOS!$I$2,INFOS!$H$3&amp;" vers "&amp;INFOS!$I$3)</f>
        <v>Rue G. Eiffel vers A10</v>
      </c>
    </row>
    <row r="1359" spans="1:9" x14ac:dyDescent="0.25">
      <c r="A1359" s="5">
        <v>41851.239618055559</v>
      </c>
      <c r="B1359" s="28">
        <v>266</v>
      </c>
      <c r="C1359" s="28" t="str">
        <f t="shared" si="84"/>
        <v>Jeudi</v>
      </c>
      <c r="D1359" s="28" t="str">
        <f t="shared" si="85"/>
        <v>31/07</v>
      </c>
      <c r="E1359" s="29">
        <f t="shared" si="86"/>
        <v>0.23961805555882165</v>
      </c>
      <c r="F1359" s="30">
        <f t="shared" si="87"/>
        <v>3.0787037037037037E-3</v>
      </c>
      <c r="G1359" s="31">
        <f>IF(OR(FLOOR(HOUR(E1359)*60+MINUTE(E1359),INFOS!$B$2)/60&lt;INFOS!$B$5,AND(INFOS!$C$5&gt;0,FLOOR(HOUR(E1359)*60+MINUTE(E1359),INFOS!$B$2)/60&gt;=INFOS!$C$5)),"",TIME(,FLOOR(HOUR(E1359)*60+MINUTE(E1359),INFOS!$B$2),))</f>
        <v>0.16666666666666666</v>
      </c>
      <c r="H1359" s="31" t="str">
        <f>IF(ISNA(MATCH(INT(A1359),Calcul!$I$3:$I$15,0)),INDEX(INFOS!$B$7:$B$14,WEEKDAY(A1359,2)),INFOS!$B$14)</f>
        <v>Jours Ouvrés</v>
      </c>
      <c r="I1359" s="28" t="str">
        <f>IF(ROW(A1358)&lt;=COUNTA(Sens1!A:A)-6,INFOS!$H$2&amp;" vers "&amp;INFOS!$I$2,INFOS!$H$3&amp;" vers "&amp;INFOS!$I$3)</f>
        <v>Rue G. Eiffel vers A10</v>
      </c>
    </row>
    <row r="1360" spans="1:9" x14ac:dyDescent="0.25">
      <c r="A1360" s="5">
        <v>41851.243206018517</v>
      </c>
      <c r="B1360" s="28">
        <v>317</v>
      </c>
      <c r="C1360" s="28" t="str">
        <f t="shared" si="84"/>
        <v>Jeudi</v>
      </c>
      <c r="D1360" s="28" t="str">
        <f t="shared" si="85"/>
        <v>31/07</v>
      </c>
      <c r="E1360" s="29">
        <f t="shared" si="86"/>
        <v>0.24320601851650281</v>
      </c>
      <c r="F1360" s="30">
        <f t="shared" si="87"/>
        <v>3.6689814814814814E-3</v>
      </c>
      <c r="G1360" s="31">
        <f>IF(OR(FLOOR(HOUR(E1360)*60+MINUTE(E1360),INFOS!$B$2)/60&lt;INFOS!$B$5,AND(INFOS!$C$5&gt;0,FLOOR(HOUR(E1360)*60+MINUTE(E1360),INFOS!$B$2)/60&gt;=INFOS!$C$5)),"",TIME(,FLOOR(HOUR(E1360)*60+MINUTE(E1360),INFOS!$B$2),))</f>
        <v>0.16666666666666666</v>
      </c>
      <c r="H1360" s="31" t="str">
        <f>IF(ISNA(MATCH(INT(A1360),Calcul!$I$3:$I$15,0)),INDEX(INFOS!$B$7:$B$14,WEEKDAY(A1360,2)),INFOS!$B$14)</f>
        <v>Jours Ouvrés</v>
      </c>
      <c r="I1360" s="28" t="str">
        <f>IF(ROW(A1359)&lt;=COUNTA(Sens1!A:A)-6,INFOS!$H$2&amp;" vers "&amp;INFOS!$I$2,INFOS!$H$3&amp;" vers "&amp;INFOS!$I$3)</f>
        <v>Rue G. Eiffel vers A10</v>
      </c>
    </row>
    <row r="1361" spans="1:9" x14ac:dyDescent="0.25">
      <c r="A1361" s="5">
        <v>41851.246689814812</v>
      </c>
      <c r="B1361" s="28">
        <v>332</v>
      </c>
      <c r="C1361" s="28" t="str">
        <f t="shared" si="84"/>
        <v>Jeudi</v>
      </c>
      <c r="D1361" s="28" t="str">
        <f t="shared" si="85"/>
        <v>31/07</v>
      </c>
      <c r="E1361" s="29">
        <f t="shared" si="86"/>
        <v>0.24668981481227092</v>
      </c>
      <c r="F1361" s="30">
        <f t="shared" si="87"/>
        <v>3.8425925925925923E-3</v>
      </c>
      <c r="G1361" s="31">
        <f>IF(OR(FLOOR(HOUR(E1361)*60+MINUTE(E1361),INFOS!$B$2)/60&lt;INFOS!$B$5,AND(INFOS!$C$5&gt;0,FLOOR(HOUR(E1361)*60+MINUTE(E1361),INFOS!$B$2)/60&gt;=INFOS!$C$5)),"",TIME(,FLOOR(HOUR(E1361)*60+MINUTE(E1361),INFOS!$B$2),))</f>
        <v>0.16666666666666666</v>
      </c>
      <c r="H1361" s="31" t="str">
        <f>IF(ISNA(MATCH(INT(A1361),Calcul!$I$3:$I$15,0)),INDEX(INFOS!$B$7:$B$14,WEEKDAY(A1361,2)),INFOS!$B$14)</f>
        <v>Jours Ouvrés</v>
      </c>
      <c r="I1361" s="28" t="str">
        <f>IF(ROW(A1360)&lt;=COUNTA(Sens1!A:A)-6,INFOS!$H$2&amp;" vers "&amp;INFOS!$I$2,INFOS!$H$3&amp;" vers "&amp;INFOS!$I$3)</f>
        <v>Rue G. Eiffel vers A10</v>
      </c>
    </row>
    <row r="1362" spans="1:9" x14ac:dyDescent="0.25">
      <c r="A1362" s="5">
        <v>41851.250231481485</v>
      </c>
      <c r="B1362" s="28">
        <v>334</v>
      </c>
      <c r="C1362" s="28" t="str">
        <f t="shared" si="84"/>
        <v>Jeudi</v>
      </c>
      <c r="D1362" s="28" t="str">
        <f t="shared" si="85"/>
        <v>31/07</v>
      </c>
      <c r="E1362" s="29">
        <f t="shared" si="86"/>
        <v>0.25023148148466134</v>
      </c>
      <c r="F1362" s="30">
        <f t="shared" si="87"/>
        <v>3.8657407407407408E-3</v>
      </c>
      <c r="G1362" s="31">
        <f>IF(OR(FLOOR(HOUR(E1362)*60+MINUTE(E1362),INFOS!$B$2)/60&lt;INFOS!$B$5,AND(INFOS!$C$5&gt;0,FLOOR(HOUR(E1362)*60+MINUTE(E1362),INFOS!$B$2)/60&gt;=INFOS!$C$5)),"",TIME(,FLOOR(HOUR(E1362)*60+MINUTE(E1362),INFOS!$B$2),))</f>
        <v>0.25</v>
      </c>
      <c r="H1362" s="31" t="str">
        <f>IF(ISNA(MATCH(INT(A1362),Calcul!$I$3:$I$15,0)),INDEX(INFOS!$B$7:$B$14,WEEKDAY(A1362,2)),INFOS!$B$14)</f>
        <v>Jours Ouvrés</v>
      </c>
      <c r="I1362" s="28" t="str">
        <f>IF(ROW(A1361)&lt;=COUNTA(Sens1!A:A)-6,INFOS!$H$2&amp;" vers "&amp;INFOS!$I$2,INFOS!$H$3&amp;" vers "&amp;INFOS!$I$3)</f>
        <v>Rue G. Eiffel vers A10</v>
      </c>
    </row>
    <row r="1363" spans="1:9" x14ac:dyDescent="0.25">
      <c r="A1363" s="5">
        <v>41851.25371527778</v>
      </c>
      <c r="B1363" s="28">
        <v>331</v>
      </c>
      <c r="C1363" s="28" t="str">
        <f t="shared" si="84"/>
        <v>Jeudi</v>
      </c>
      <c r="D1363" s="28" t="str">
        <f t="shared" si="85"/>
        <v>31/07</v>
      </c>
      <c r="E1363" s="29">
        <f t="shared" si="86"/>
        <v>0.25371527778042946</v>
      </c>
      <c r="F1363" s="30">
        <f t="shared" si="87"/>
        <v>3.8310185185185183E-3</v>
      </c>
      <c r="G1363" s="31">
        <f>IF(OR(FLOOR(HOUR(E1363)*60+MINUTE(E1363),INFOS!$B$2)/60&lt;INFOS!$B$5,AND(INFOS!$C$5&gt;0,FLOOR(HOUR(E1363)*60+MINUTE(E1363),INFOS!$B$2)/60&gt;=INFOS!$C$5)),"",TIME(,FLOOR(HOUR(E1363)*60+MINUTE(E1363),INFOS!$B$2),))</f>
        <v>0.25</v>
      </c>
      <c r="H1363" s="31" t="str">
        <f>IF(ISNA(MATCH(INT(A1363),Calcul!$I$3:$I$15,0)),INDEX(INFOS!$B$7:$B$14,WEEKDAY(A1363,2)),INFOS!$B$14)</f>
        <v>Jours Ouvrés</v>
      </c>
      <c r="I1363" s="28" t="str">
        <f>IF(ROW(A1362)&lt;=COUNTA(Sens1!A:A)-6,INFOS!$H$2&amp;" vers "&amp;INFOS!$I$2,INFOS!$H$3&amp;" vers "&amp;INFOS!$I$3)</f>
        <v>Rue G. Eiffel vers A10</v>
      </c>
    </row>
    <row r="1364" spans="1:9" x14ac:dyDescent="0.25">
      <c r="A1364" s="5">
        <v>41851.257349537038</v>
      </c>
      <c r="B1364" s="28">
        <v>258</v>
      </c>
      <c r="C1364" s="28" t="str">
        <f t="shared" si="84"/>
        <v>Jeudi</v>
      </c>
      <c r="D1364" s="28" t="str">
        <f t="shared" si="85"/>
        <v>31/07</v>
      </c>
      <c r="E1364" s="29">
        <f t="shared" si="86"/>
        <v>0.25734953703795327</v>
      </c>
      <c r="F1364" s="30">
        <f t="shared" si="87"/>
        <v>2.9861111111111113E-3</v>
      </c>
      <c r="G1364" s="31">
        <f>IF(OR(FLOOR(HOUR(E1364)*60+MINUTE(E1364),INFOS!$B$2)/60&lt;INFOS!$B$5,AND(INFOS!$C$5&gt;0,FLOOR(HOUR(E1364)*60+MINUTE(E1364),INFOS!$B$2)/60&gt;=INFOS!$C$5)),"",TIME(,FLOOR(HOUR(E1364)*60+MINUTE(E1364),INFOS!$B$2),))</f>
        <v>0.25</v>
      </c>
      <c r="H1364" s="31" t="str">
        <f>IF(ISNA(MATCH(INT(A1364),Calcul!$I$3:$I$15,0)),INDEX(INFOS!$B$7:$B$14,WEEKDAY(A1364,2)),INFOS!$B$14)</f>
        <v>Jours Ouvrés</v>
      </c>
      <c r="I1364" s="28" t="str">
        <f>IF(ROW(A1363)&lt;=COUNTA(Sens1!A:A)-6,INFOS!$H$2&amp;" vers "&amp;INFOS!$I$2,INFOS!$H$3&amp;" vers "&amp;INFOS!$I$3)</f>
        <v>Rue G. Eiffel vers A10</v>
      </c>
    </row>
    <row r="1365" spans="1:9" x14ac:dyDescent="0.25">
      <c r="A1365" s="5">
        <v>41851.261018518519</v>
      </c>
      <c r="B1365" s="28">
        <v>271</v>
      </c>
      <c r="C1365" s="28" t="str">
        <f t="shared" si="84"/>
        <v>Jeudi</v>
      </c>
      <c r="D1365" s="28" t="str">
        <f t="shared" si="85"/>
        <v>31/07</v>
      </c>
      <c r="E1365" s="29">
        <f t="shared" si="86"/>
        <v>0.26101851851854008</v>
      </c>
      <c r="F1365" s="30">
        <f t="shared" si="87"/>
        <v>3.1365740740740742E-3</v>
      </c>
      <c r="G1365" s="31">
        <f>IF(OR(FLOOR(HOUR(E1365)*60+MINUTE(E1365),INFOS!$B$2)/60&lt;INFOS!$B$5,AND(INFOS!$C$5&gt;0,FLOOR(HOUR(E1365)*60+MINUTE(E1365),INFOS!$B$2)/60&gt;=INFOS!$C$5)),"",TIME(,FLOOR(HOUR(E1365)*60+MINUTE(E1365),INFOS!$B$2),))</f>
        <v>0.25</v>
      </c>
      <c r="H1365" s="31" t="str">
        <f>IF(ISNA(MATCH(INT(A1365),Calcul!$I$3:$I$15,0)),INDEX(INFOS!$B$7:$B$14,WEEKDAY(A1365,2)),INFOS!$B$14)</f>
        <v>Jours Ouvrés</v>
      </c>
      <c r="I1365" s="28" t="str">
        <f>IF(ROW(A1364)&lt;=COUNTA(Sens1!A:A)-6,INFOS!$H$2&amp;" vers "&amp;INFOS!$I$2,INFOS!$H$3&amp;" vers "&amp;INFOS!$I$3)</f>
        <v>Rue G. Eiffel vers A10</v>
      </c>
    </row>
    <row r="1366" spans="1:9" x14ac:dyDescent="0.25">
      <c r="A1366" s="5">
        <v>41851.264641203707</v>
      </c>
      <c r="B1366" s="28">
        <v>272</v>
      </c>
      <c r="C1366" s="28" t="str">
        <f t="shared" si="84"/>
        <v>Jeudi</v>
      </c>
      <c r="D1366" s="28" t="str">
        <f t="shared" si="85"/>
        <v>31/07</v>
      </c>
      <c r="E1366" s="29">
        <f t="shared" si="86"/>
        <v>0.26464120370656019</v>
      </c>
      <c r="F1366" s="30">
        <f t="shared" si="87"/>
        <v>3.1481481481481482E-3</v>
      </c>
      <c r="G1366" s="31">
        <f>IF(OR(FLOOR(HOUR(E1366)*60+MINUTE(E1366),INFOS!$B$2)/60&lt;INFOS!$B$5,AND(INFOS!$C$5&gt;0,FLOOR(HOUR(E1366)*60+MINUTE(E1366),INFOS!$B$2)/60&gt;=INFOS!$C$5)),"",TIME(,FLOOR(HOUR(E1366)*60+MINUTE(E1366),INFOS!$B$2),))</f>
        <v>0.25</v>
      </c>
      <c r="H1366" s="31" t="str">
        <f>IF(ISNA(MATCH(INT(A1366),Calcul!$I$3:$I$15,0)),INDEX(INFOS!$B$7:$B$14,WEEKDAY(A1366,2)),INFOS!$B$14)</f>
        <v>Jours Ouvrés</v>
      </c>
      <c r="I1366" s="28" t="str">
        <f>IF(ROW(A1365)&lt;=COUNTA(Sens1!A:A)-6,INFOS!$H$2&amp;" vers "&amp;INFOS!$I$2,INFOS!$H$3&amp;" vers "&amp;INFOS!$I$3)</f>
        <v>Rue G. Eiffel vers A10</v>
      </c>
    </row>
    <row r="1367" spans="1:9" x14ac:dyDescent="0.25">
      <c r="A1367" s="5">
        <v>41851.268368055556</v>
      </c>
      <c r="B1367" s="28">
        <v>266</v>
      </c>
      <c r="C1367" s="28" t="str">
        <f t="shared" si="84"/>
        <v>Jeudi</v>
      </c>
      <c r="D1367" s="28" t="str">
        <f t="shared" si="85"/>
        <v>31/07</v>
      </c>
      <c r="E1367" s="29">
        <f t="shared" si="86"/>
        <v>0.26836805555649335</v>
      </c>
      <c r="F1367" s="30">
        <f t="shared" si="87"/>
        <v>3.0787037037037037E-3</v>
      </c>
      <c r="G1367" s="31">
        <f>IF(OR(FLOOR(HOUR(E1367)*60+MINUTE(E1367),INFOS!$B$2)/60&lt;INFOS!$B$5,AND(INFOS!$C$5&gt;0,FLOOR(HOUR(E1367)*60+MINUTE(E1367),INFOS!$B$2)/60&gt;=INFOS!$C$5)),"",TIME(,FLOOR(HOUR(E1367)*60+MINUTE(E1367),INFOS!$B$2),))</f>
        <v>0.25</v>
      </c>
      <c r="H1367" s="31" t="str">
        <f>IF(ISNA(MATCH(INT(A1367),Calcul!$I$3:$I$15,0)),INDEX(INFOS!$B$7:$B$14,WEEKDAY(A1367,2)),INFOS!$B$14)</f>
        <v>Jours Ouvrés</v>
      </c>
      <c r="I1367" s="28" t="str">
        <f>IF(ROW(A1366)&lt;=COUNTA(Sens1!A:A)-6,INFOS!$H$2&amp;" vers "&amp;INFOS!$I$2,INFOS!$H$3&amp;" vers "&amp;INFOS!$I$3)</f>
        <v>Rue G. Eiffel vers A10</v>
      </c>
    </row>
    <row r="1368" spans="1:9" x14ac:dyDescent="0.25">
      <c r="A1368" s="5">
        <v>41851.271898148145</v>
      </c>
      <c r="B1368" s="28">
        <v>257</v>
      </c>
      <c r="C1368" s="28" t="str">
        <f t="shared" si="84"/>
        <v>Jeudi</v>
      </c>
      <c r="D1368" s="28" t="str">
        <f t="shared" si="85"/>
        <v>31/07</v>
      </c>
      <c r="E1368" s="29">
        <f t="shared" si="86"/>
        <v>0.27189814814482816</v>
      </c>
      <c r="F1368" s="30">
        <f t="shared" si="87"/>
        <v>2.9745370370370373E-3</v>
      </c>
      <c r="G1368" s="31">
        <f>IF(OR(FLOOR(HOUR(E1368)*60+MINUTE(E1368),INFOS!$B$2)/60&lt;INFOS!$B$5,AND(INFOS!$C$5&gt;0,FLOOR(HOUR(E1368)*60+MINUTE(E1368),INFOS!$B$2)/60&gt;=INFOS!$C$5)),"",TIME(,FLOOR(HOUR(E1368)*60+MINUTE(E1368),INFOS!$B$2),))</f>
        <v>0.25</v>
      </c>
      <c r="H1368" s="31" t="str">
        <f>IF(ISNA(MATCH(INT(A1368),Calcul!$I$3:$I$15,0)),INDEX(INFOS!$B$7:$B$14,WEEKDAY(A1368,2)),INFOS!$B$14)</f>
        <v>Jours Ouvrés</v>
      </c>
      <c r="I1368" s="28" t="str">
        <f>IF(ROW(A1367)&lt;=COUNTA(Sens1!A:A)-6,INFOS!$H$2&amp;" vers "&amp;INFOS!$I$2,INFOS!$H$3&amp;" vers "&amp;INFOS!$I$3)</f>
        <v>Rue G. Eiffel vers A10</v>
      </c>
    </row>
    <row r="1369" spans="1:9" x14ac:dyDescent="0.25">
      <c r="A1369" s="5">
        <v>41851.275567129633</v>
      </c>
      <c r="B1369" s="28">
        <v>333</v>
      </c>
      <c r="C1369" s="28" t="str">
        <f t="shared" si="84"/>
        <v>Jeudi</v>
      </c>
      <c r="D1369" s="28" t="str">
        <f t="shared" si="85"/>
        <v>31/07</v>
      </c>
      <c r="E1369" s="29">
        <f t="shared" si="86"/>
        <v>0.27556712963269092</v>
      </c>
      <c r="F1369" s="30">
        <f t="shared" si="87"/>
        <v>3.8541666666666668E-3</v>
      </c>
      <c r="G1369" s="31">
        <f>IF(OR(FLOOR(HOUR(E1369)*60+MINUTE(E1369),INFOS!$B$2)/60&lt;INFOS!$B$5,AND(INFOS!$C$5&gt;0,FLOOR(HOUR(E1369)*60+MINUTE(E1369),INFOS!$B$2)/60&gt;=INFOS!$C$5)),"",TIME(,FLOOR(HOUR(E1369)*60+MINUTE(E1369),INFOS!$B$2),))</f>
        <v>0.25</v>
      </c>
      <c r="H1369" s="31" t="str">
        <f>IF(ISNA(MATCH(INT(A1369),Calcul!$I$3:$I$15,0)),INDEX(INFOS!$B$7:$B$14,WEEKDAY(A1369,2)),INFOS!$B$14)</f>
        <v>Jours Ouvrés</v>
      </c>
      <c r="I1369" s="28" t="str">
        <f>IF(ROW(A1368)&lt;=COUNTA(Sens1!A:A)-6,INFOS!$H$2&amp;" vers "&amp;INFOS!$I$2,INFOS!$H$3&amp;" vers "&amp;INFOS!$I$3)</f>
        <v>Rue G. Eiffel vers A10</v>
      </c>
    </row>
    <row r="1370" spans="1:9" x14ac:dyDescent="0.25">
      <c r="A1370" s="5">
        <v>41851.279085648152</v>
      </c>
      <c r="B1370" s="28">
        <v>326</v>
      </c>
      <c r="C1370" s="28" t="str">
        <f t="shared" si="84"/>
        <v>Jeudi</v>
      </c>
      <c r="D1370" s="28" t="str">
        <f t="shared" si="85"/>
        <v>31/07</v>
      </c>
      <c r="E1370" s="29">
        <f t="shared" si="86"/>
        <v>0.27908564815152204</v>
      </c>
      <c r="F1370" s="30">
        <f t="shared" si="87"/>
        <v>3.7731481481481483E-3</v>
      </c>
      <c r="G1370" s="31">
        <f>IF(OR(FLOOR(HOUR(E1370)*60+MINUTE(E1370),INFOS!$B$2)/60&lt;INFOS!$B$5,AND(INFOS!$C$5&gt;0,FLOOR(HOUR(E1370)*60+MINUTE(E1370),INFOS!$B$2)/60&gt;=INFOS!$C$5)),"",TIME(,FLOOR(HOUR(E1370)*60+MINUTE(E1370),INFOS!$B$2),))</f>
        <v>0.25</v>
      </c>
      <c r="H1370" s="31" t="str">
        <f>IF(ISNA(MATCH(INT(A1370),Calcul!$I$3:$I$15,0)),INDEX(INFOS!$B$7:$B$14,WEEKDAY(A1370,2)),INFOS!$B$14)</f>
        <v>Jours Ouvrés</v>
      </c>
      <c r="I1370" s="28" t="str">
        <f>IF(ROW(A1369)&lt;=COUNTA(Sens1!A:A)-6,INFOS!$H$2&amp;" vers "&amp;INFOS!$I$2,INFOS!$H$3&amp;" vers "&amp;INFOS!$I$3)</f>
        <v>Rue G. Eiffel vers A10</v>
      </c>
    </row>
    <row r="1371" spans="1:9" x14ac:dyDescent="0.25">
      <c r="A1371" s="5">
        <v>41851.282569444447</v>
      </c>
      <c r="B1371" s="28">
        <v>266</v>
      </c>
      <c r="C1371" s="28" t="str">
        <f t="shared" si="84"/>
        <v>Jeudi</v>
      </c>
      <c r="D1371" s="28" t="str">
        <f t="shared" si="85"/>
        <v>31/07</v>
      </c>
      <c r="E1371" s="29">
        <f t="shared" si="86"/>
        <v>0.28256944444729015</v>
      </c>
      <c r="F1371" s="30">
        <f t="shared" si="87"/>
        <v>3.0787037037037037E-3</v>
      </c>
      <c r="G1371" s="31">
        <f>IF(OR(FLOOR(HOUR(E1371)*60+MINUTE(E1371),INFOS!$B$2)/60&lt;INFOS!$B$5,AND(INFOS!$C$5&gt;0,FLOOR(HOUR(E1371)*60+MINUTE(E1371),INFOS!$B$2)/60&gt;=INFOS!$C$5)),"",TIME(,FLOOR(HOUR(E1371)*60+MINUTE(E1371),INFOS!$B$2),))</f>
        <v>0.25</v>
      </c>
      <c r="H1371" s="31" t="str">
        <f>IF(ISNA(MATCH(INT(A1371),Calcul!$I$3:$I$15,0)),INDEX(INFOS!$B$7:$B$14,WEEKDAY(A1371,2)),INFOS!$B$14)</f>
        <v>Jours Ouvrés</v>
      </c>
      <c r="I1371" s="28" t="str">
        <f>IF(ROW(A1370)&lt;=COUNTA(Sens1!A:A)-6,INFOS!$H$2&amp;" vers "&amp;INFOS!$I$2,INFOS!$H$3&amp;" vers "&amp;INFOS!$I$3)</f>
        <v>Rue G. Eiffel vers A10</v>
      </c>
    </row>
    <row r="1372" spans="1:9" x14ac:dyDescent="0.25">
      <c r="A1372" s="5">
        <v>41851.28634259259</v>
      </c>
      <c r="B1372" s="28">
        <v>261</v>
      </c>
      <c r="C1372" s="28" t="str">
        <f t="shared" si="84"/>
        <v>Jeudi</v>
      </c>
      <c r="D1372" s="28" t="str">
        <f t="shared" si="85"/>
        <v>31/07</v>
      </c>
      <c r="E1372" s="29">
        <f t="shared" si="86"/>
        <v>0.28634259258979</v>
      </c>
      <c r="F1372" s="30">
        <f t="shared" si="87"/>
        <v>3.0208333333333333E-3</v>
      </c>
      <c r="G1372" s="31">
        <f>IF(OR(FLOOR(HOUR(E1372)*60+MINUTE(E1372),INFOS!$B$2)/60&lt;INFOS!$B$5,AND(INFOS!$C$5&gt;0,FLOOR(HOUR(E1372)*60+MINUTE(E1372),INFOS!$B$2)/60&gt;=INFOS!$C$5)),"",TIME(,FLOOR(HOUR(E1372)*60+MINUTE(E1372),INFOS!$B$2),))</f>
        <v>0.25</v>
      </c>
      <c r="H1372" s="31" t="str">
        <f>IF(ISNA(MATCH(INT(A1372),Calcul!$I$3:$I$15,0)),INDEX(INFOS!$B$7:$B$14,WEEKDAY(A1372,2)),INFOS!$B$14)</f>
        <v>Jours Ouvrés</v>
      </c>
      <c r="I1372" s="28" t="str">
        <f>IF(ROW(A1371)&lt;=COUNTA(Sens1!A:A)-6,INFOS!$H$2&amp;" vers "&amp;INFOS!$I$2,INFOS!$H$3&amp;" vers "&amp;INFOS!$I$3)</f>
        <v>Rue G. Eiffel vers A10</v>
      </c>
    </row>
    <row r="1373" spans="1:9" x14ac:dyDescent="0.25">
      <c r="A1373" s="5">
        <v>41851.289907407408</v>
      </c>
      <c r="B1373" s="28">
        <v>292</v>
      </c>
      <c r="C1373" s="28" t="str">
        <f t="shared" si="84"/>
        <v>Jeudi</v>
      </c>
      <c r="D1373" s="28" t="str">
        <f t="shared" si="85"/>
        <v>31/07</v>
      </c>
      <c r="E1373" s="29">
        <f t="shared" si="86"/>
        <v>0.28990740740846377</v>
      </c>
      <c r="F1373" s="30">
        <f t="shared" si="87"/>
        <v>3.3796296296296296E-3</v>
      </c>
      <c r="G1373" s="31">
        <f>IF(OR(FLOOR(HOUR(E1373)*60+MINUTE(E1373),INFOS!$B$2)/60&lt;INFOS!$B$5,AND(INFOS!$C$5&gt;0,FLOOR(HOUR(E1373)*60+MINUTE(E1373),INFOS!$B$2)/60&gt;=INFOS!$C$5)),"",TIME(,FLOOR(HOUR(E1373)*60+MINUTE(E1373),INFOS!$B$2),))</f>
        <v>0.25</v>
      </c>
      <c r="H1373" s="31" t="str">
        <f>IF(ISNA(MATCH(INT(A1373),Calcul!$I$3:$I$15,0)),INDEX(INFOS!$B$7:$B$14,WEEKDAY(A1373,2)),INFOS!$B$14)</f>
        <v>Jours Ouvrés</v>
      </c>
      <c r="I1373" s="28" t="str">
        <f>IF(ROW(A1372)&lt;=COUNTA(Sens1!A:A)-6,INFOS!$H$2&amp;" vers "&amp;INFOS!$I$2,INFOS!$H$3&amp;" vers "&amp;INFOS!$I$3)</f>
        <v>Rue G. Eiffel vers A10</v>
      </c>
    </row>
    <row r="1374" spans="1:9" x14ac:dyDescent="0.25">
      <c r="A1374" s="5">
        <v>41851.293402777781</v>
      </c>
      <c r="B1374" s="28">
        <v>345</v>
      </c>
      <c r="C1374" s="28" t="str">
        <f t="shared" si="84"/>
        <v>Jeudi</v>
      </c>
      <c r="D1374" s="28" t="str">
        <f t="shared" si="85"/>
        <v>31/07</v>
      </c>
      <c r="E1374" s="29">
        <f t="shared" si="86"/>
        <v>0.29340277778101154</v>
      </c>
      <c r="F1374" s="30">
        <f t="shared" si="87"/>
        <v>3.9930555555555561E-3</v>
      </c>
      <c r="G1374" s="31">
        <f>IF(OR(FLOOR(HOUR(E1374)*60+MINUTE(E1374),INFOS!$B$2)/60&lt;INFOS!$B$5,AND(INFOS!$C$5&gt;0,FLOOR(HOUR(E1374)*60+MINUTE(E1374),INFOS!$B$2)/60&gt;=INFOS!$C$5)),"",TIME(,FLOOR(HOUR(E1374)*60+MINUTE(E1374),INFOS!$B$2),))</f>
        <v>0.25</v>
      </c>
      <c r="H1374" s="31" t="str">
        <f>IF(ISNA(MATCH(INT(A1374),Calcul!$I$3:$I$15,0)),INDEX(INFOS!$B$7:$B$14,WEEKDAY(A1374,2)),INFOS!$B$14)</f>
        <v>Jours Ouvrés</v>
      </c>
      <c r="I1374" s="28" t="str">
        <f>IF(ROW(A1373)&lt;=COUNTA(Sens1!A:A)-6,INFOS!$H$2&amp;" vers "&amp;INFOS!$I$2,INFOS!$H$3&amp;" vers "&amp;INFOS!$I$3)</f>
        <v>Rue G. Eiffel vers A10</v>
      </c>
    </row>
    <row r="1375" spans="1:9" x14ac:dyDescent="0.25">
      <c r="A1375" s="5">
        <v>41851.296875</v>
      </c>
      <c r="B1375" s="28">
        <v>375</v>
      </c>
      <c r="C1375" s="28" t="str">
        <f t="shared" si="84"/>
        <v>Jeudi</v>
      </c>
      <c r="D1375" s="28" t="str">
        <f t="shared" si="85"/>
        <v>31/07</v>
      </c>
      <c r="E1375" s="29">
        <f t="shared" si="86"/>
        <v>0.296875</v>
      </c>
      <c r="F1375" s="30">
        <f t="shared" si="87"/>
        <v>4.340277777777778E-3</v>
      </c>
      <c r="G1375" s="31">
        <f>IF(OR(FLOOR(HOUR(E1375)*60+MINUTE(E1375),INFOS!$B$2)/60&lt;INFOS!$B$5,AND(INFOS!$C$5&gt;0,FLOOR(HOUR(E1375)*60+MINUTE(E1375),INFOS!$B$2)/60&gt;=INFOS!$C$5)),"",TIME(,FLOOR(HOUR(E1375)*60+MINUTE(E1375),INFOS!$B$2),))</f>
        <v>0.25</v>
      </c>
      <c r="H1375" s="31" t="str">
        <f>IF(ISNA(MATCH(INT(A1375),Calcul!$I$3:$I$15,0)),INDEX(INFOS!$B$7:$B$14,WEEKDAY(A1375,2)),INFOS!$B$14)</f>
        <v>Jours Ouvrés</v>
      </c>
      <c r="I1375" s="28" t="str">
        <f>IF(ROW(A1374)&lt;=COUNTA(Sens1!A:A)-6,INFOS!$H$2&amp;" vers "&amp;INFOS!$I$2,INFOS!$H$3&amp;" vers "&amp;INFOS!$I$3)</f>
        <v>Rue G. Eiffel vers A10</v>
      </c>
    </row>
    <row r="1376" spans="1:9" x14ac:dyDescent="0.25">
      <c r="A1376" s="5">
        <v>41851.300347222219</v>
      </c>
      <c r="B1376" s="28">
        <v>376</v>
      </c>
      <c r="C1376" s="28" t="str">
        <f t="shared" si="84"/>
        <v>Jeudi</v>
      </c>
      <c r="D1376" s="28" t="str">
        <f t="shared" si="85"/>
        <v>31/07</v>
      </c>
      <c r="E1376" s="29">
        <f t="shared" si="86"/>
        <v>0.30034722221898846</v>
      </c>
      <c r="F1376" s="30">
        <f t="shared" si="87"/>
        <v>4.3518518518518515E-3</v>
      </c>
      <c r="G1376" s="31">
        <f>IF(OR(FLOOR(HOUR(E1376)*60+MINUTE(E1376),INFOS!$B$2)/60&lt;INFOS!$B$5,AND(INFOS!$C$5&gt;0,FLOOR(HOUR(E1376)*60+MINUTE(E1376),INFOS!$B$2)/60&gt;=INFOS!$C$5)),"",TIME(,FLOOR(HOUR(E1376)*60+MINUTE(E1376),INFOS!$B$2),))</f>
        <v>0.25</v>
      </c>
      <c r="H1376" s="31" t="str">
        <f>IF(ISNA(MATCH(INT(A1376),Calcul!$I$3:$I$15,0)),INDEX(INFOS!$B$7:$B$14,WEEKDAY(A1376,2)),INFOS!$B$14)</f>
        <v>Jours Ouvrés</v>
      </c>
      <c r="I1376" s="28" t="str">
        <f>IF(ROW(A1375)&lt;=COUNTA(Sens1!A:A)-6,INFOS!$H$2&amp;" vers "&amp;INFOS!$I$2,INFOS!$H$3&amp;" vers "&amp;INFOS!$I$3)</f>
        <v>Rue G. Eiffel vers A10</v>
      </c>
    </row>
    <row r="1377" spans="1:9" x14ac:dyDescent="0.25">
      <c r="A1377" s="5">
        <v>41851.303912037038</v>
      </c>
      <c r="B1377" s="28">
        <v>348</v>
      </c>
      <c r="C1377" s="28" t="str">
        <f t="shared" si="84"/>
        <v>Jeudi</v>
      </c>
      <c r="D1377" s="28" t="str">
        <f t="shared" si="85"/>
        <v>31/07</v>
      </c>
      <c r="E1377" s="29">
        <f t="shared" si="86"/>
        <v>0.30391203703766223</v>
      </c>
      <c r="F1377" s="30">
        <f t="shared" si="87"/>
        <v>4.0277777777777777E-3</v>
      </c>
      <c r="G1377" s="31">
        <f>IF(OR(FLOOR(HOUR(E1377)*60+MINUTE(E1377),INFOS!$B$2)/60&lt;INFOS!$B$5,AND(INFOS!$C$5&gt;0,FLOOR(HOUR(E1377)*60+MINUTE(E1377),INFOS!$B$2)/60&gt;=INFOS!$C$5)),"",TIME(,FLOOR(HOUR(E1377)*60+MINUTE(E1377),INFOS!$B$2),))</f>
        <v>0.25</v>
      </c>
      <c r="H1377" s="31" t="str">
        <f>IF(ISNA(MATCH(INT(A1377),Calcul!$I$3:$I$15,0)),INDEX(INFOS!$B$7:$B$14,WEEKDAY(A1377,2)),INFOS!$B$14)</f>
        <v>Jours Ouvrés</v>
      </c>
      <c r="I1377" s="28" t="str">
        <f>IF(ROW(A1376)&lt;=COUNTA(Sens1!A:A)-6,INFOS!$H$2&amp;" vers "&amp;INFOS!$I$2,INFOS!$H$3&amp;" vers "&amp;INFOS!$I$3)</f>
        <v>Rue G. Eiffel vers A10</v>
      </c>
    </row>
    <row r="1378" spans="1:9" x14ac:dyDescent="0.25">
      <c r="A1378" s="5">
        <v>41851.307569444441</v>
      </c>
      <c r="B1378" s="28">
        <v>363</v>
      </c>
      <c r="C1378" s="28" t="str">
        <f t="shared" si="84"/>
        <v>Jeudi</v>
      </c>
      <c r="D1378" s="28" t="str">
        <f t="shared" si="85"/>
        <v>31/07</v>
      </c>
      <c r="E1378" s="29">
        <f t="shared" si="86"/>
        <v>0.30756944444146939</v>
      </c>
      <c r="F1378" s="30">
        <f t="shared" si="87"/>
        <v>4.2013888888888891E-3</v>
      </c>
      <c r="G1378" s="31">
        <f>IF(OR(FLOOR(HOUR(E1378)*60+MINUTE(E1378),INFOS!$B$2)/60&lt;INFOS!$B$5,AND(INFOS!$C$5&gt;0,FLOOR(HOUR(E1378)*60+MINUTE(E1378),INFOS!$B$2)/60&gt;=INFOS!$C$5)),"",TIME(,FLOOR(HOUR(E1378)*60+MINUTE(E1378),INFOS!$B$2),))</f>
        <v>0.25</v>
      </c>
      <c r="H1378" s="31" t="str">
        <f>IF(ISNA(MATCH(INT(A1378),Calcul!$I$3:$I$15,0)),INDEX(INFOS!$B$7:$B$14,WEEKDAY(A1378,2)),INFOS!$B$14)</f>
        <v>Jours Ouvrés</v>
      </c>
      <c r="I1378" s="28" t="str">
        <f>IF(ROW(A1377)&lt;=COUNTA(Sens1!A:A)-6,INFOS!$H$2&amp;" vers "&amp;INFOS!$I$2,INFOS!$H$3&amp;" vers "&amp;INFOS!$I$3)</f>
        <v>Rue G. Eiffel vers A10</v>
      </c>
    </row>
    <row r="1379" spans="1:9" x14ac:dyDescent="0.25">
      <c r="A1379" s="5">
        <v>41851.311284722222</v>
      </c>
      <c r="B1379" s="28">
        <v>352</v>
      </c>
      <c r="C1379" s="28" t="str">
        <f t="shared" si="84"/>
        <v>Jeudi</v>
      </c>
      <c r="D1379" s="28" t="str">
        <f t="shared" si="85"/>
        <v>31/07</v>
      </c>
      <c r="E1379" s="29">
        <f t="shared" si="86"/>
        <v>0.31128472222189885</v>
      </c>
      <c r="F1379" s="30">
        <f t="shared" si="87"/>
        <v>4.0740740740740737E-3</v>
      </c>
      <c r="G1379" s="31">
        <f>IF(OR(FLOOR(HOUR(E1379)*60+MINUTE(E1379),INFOS!$B$2)/60&lt;INFOS!$B$5,AND(INFOS!$C$5&gt;0,FLOOR(HOUR(E1379)*60+MINUTE(E1379),INFOS!$B$2)/60&gt;=INFOS!$C$5)),"",TIME(,FLOOR(HOUR(E1379)*60+MINUTE(E1379),INFOS!$B$2),))</f>
        <v>0.25</v>
      </c>
      <c r="H1379" s="31" t="str">
        <f>IF(ISNA(MATCH(INT(A1379),Calcul!$I$3:$I$15,0)),INDEX(INFOS!$B$7:$B$14,WEEKDAY(A1379,2)),INFOS!$B$14)</f>
        <v>Jours Ouvrés</v>
      </c>
      <c r="I1379" s="28" t="str">
        <f>IF(ROW(A1378)&lt;=COUNTA(Sens1!A:A)-6,INFOS!$H$2&amp;" vers "&amp;INFOS!$I$2,INFOS!$H$3&amp;" vers "&amp;INFOS!$I$3)</f>
        <v>Rue G. Eiffel vers A10</v>
      </c>
    </row>
    <row r="1380" spans="1:9" x14ac:dyDescent="0.25">
      <c r="A1380" s="5">
        <v>41851.315034722225</v>
      </c>
      <c r="B1380" s="28">
        <v>323</v>
      </c>
      <c r="C1380" s="28" t="str">
        <f t="shared" si="84"/>
        <v>Jeudi</v>
      </c>
      <c r="D1380" s="28" t="str">
        <f t="shared" si="85"/>
        <v>31/07</v>
      </c>
      <c r="E1380" s="29">
        <f t="shared" si="86"/>
        <v>0.31503472222539131</v>
      </c>
      <c r="F1380" s="30">
        <f t="shared" si="87"/>
        <v>3.7384259259259263E-3</v>
      </c>
      <c r="G1380" s="31">
        <f>IF(OR(FLOOR(HOUR(E1380)*60+MINUTE(E1380),INFOS!$B$2)/60&lt;INFOS!$B$5,AND(INFOS!$C$5&gt;0,FLOOR(HOUR(E1380)*60+MINUTE(E1380),INFOS!$B$2)/60&gt;=INFOS!$C$5)),"",TIME(,FLOOR(HOUR(E1380)*60+MINUTE(E1380),INFOS!$B$2),))</f>
        <v>0.25</v>
      </c>
      <c r="H1380" s="31" t="str">
        <f>IF(ISNA(MATCH(INT(A1380),Calcul!$I$3:$I$15,0)),INDEX(INFOS!$B$7:$B$14,WEEKDAY(A1380,2)),INFOS!$B$14)</f>
        <v>Jours Ouvrés</v>
      </c>
      <c r="I1380" s="28" t="str">
        <f>IF(ROW(A1379)&lt;=COUNTA(Sens1!A:A)-6,INFOS!$H$2&amp;" vers "&amp;INFOS!$I$2,INFOS!$H$3&amp;" vers "&amp;INFOS!$I$3)</f>
        <v>Rue G. Eiffel vers A10</v>
      </c>
    </row>
    <row r="1381" spans="1:9" x14ac:dyDescent="0.25">
      <c r="A1381" s="5">
        <v>41851.31863425926</v>
      </c>
      <c r="B1381" s="28">
        <v>344</v>
      </c>
      <c r="C1381" s="28" t="str">
        <f t="shared" si="84"/>
        <v>Jeudi</v>
      </c>
      <c r="D1381" s="28" t="str">
        <f t="shared" si="85"/>
        <v>31/07</v>
      </c>
      <c r="E1381" s="29">
        <f t="shared" si="86"/>
        <v>0.31863425925985212</v>
      </c>
      <c r="F1381" s="30">
        <f t="shared" si="87"/>
        <v>3.9814814814814817E-3</v>
      </c>
      <c r="G1381" s="31">
        <f>IF(OR(FLOOR(HOUR(E1381)*60+MINUTE(E1381),INFOS!$B$2)/60&lt;INFOS!$B$5,AND(INFOS!$C$5&gt;0,FLOOR(HOUR(E1381)*60+MINUTE(E1381),INFOS!$B$2)/60&gt;=INFOS!$C$5)),"",TIME(,FLOOR(HOUR(E1381)*60+MINUTE(E1381),INFOS!$B$2),))</f>
        <v>0.25</v>
      </c>
      <c r="H1381" s="31" t="str">
        <f>IF(ISNA(MATCH(INT(A1381),Calcul!$I$3:$I$15,0)),INDEX(INFOS!$B$7:$B$14,WEEKDAY(A1381,2)),INFOS!$B$14)</f>
        <v>Jours Ouvrés</v>
      </c>
      <c r="I1381" s="28" t="str">
        <f>IF(ROW(A1380)&lt;=COUNTA(Sens1!A:A)-6,INFOS!$H$2&amp;" vers "&amp;INFOS!$I$2,INFOS!$H$3&amp;" vers "&amp;INFOS!$I$3)</f>
        <v>Rue G. Eiffel vers A10</v>
      </c>
    </row>
    <row r="1382" spans="1:9" x14ac:dyDescent="0.25">
      <c r="A1382" s="5">
        <v>41851.322476851848</v>
      </c>
      <c r="B1382" s="28">
        <v>345</v>
      </c>
      <c r="C1382" s="28" t="str">
        <f t="shared" si="84"/>
        <v>Jeudi</v>
      </c>
      <c r="D1382" s="28" t="str">
        <f t="shared" si="85"/>
        <v>31/07</v>
      </c>
      <c r="E1382" s="29">
        <f t="shared" si="86"/>
        <v>0.32247685184847796</v>
      </c>
      <c r="F1382" s="30">
        <f t="shared" si="87"/>
        <v>3.9930555555555561E-3</v>
      </c>
      <c r="G1382" s="31">
        <f>IF(OR(FLOOR(HOUR(E1382)*60+MINUTE(E1382),INFOS!$B$2)/60&lt;INFOS!$B$5,AND(INFOS!$C$5&gt;0,FLOOR(HOUR(E1382)*60+MINUTE(E1382),INFOS!$B$2)/60&gt;=INFOS!$C$5)),"",TIME(,FLOOR(HOUR(E1382)*60+MINUTE(E1382),INFOS!$B$2),))</f>
        <v>0.25</v>
      </c>
      <c r="H1382" s="31" t="str">
        <f>IF(ISNA(MATCH(INT(A1382),Calcul!$I$3:$I$15,0)),INDEX(INFOS!$B$7:$B$14,WEEKDAY(A1382,2)),INFOS!$B$14)</f>
        <v>Jours Ouvrés</v>
      </c>
      <c r="I1382" s="28" t="str">
        <f>IF(ROW(A1381)&lt;=COUNTA(Sens1!A:A)-6,INFOS!$H$2&amp;" vers "&amp;INFOS!$I$2,INFOS!$H$3&amp;" vers "&amp;INFOS!$I$3)</f>
        <v>Rue G. Eiffel vers A10</v>
      </c>
    </row>
    <row r="1383" spans="1:9" x14ac:dyDescent="0.25">
      <c r="A1383" s="5">
        <v>41851.32603009259</v>
      </c>
      <c r="B1383" s="28">
        <v>369</v>
      </c>
      <c r="C1383" s="28" t="str">
        <f t="shared" si="84"/>
        <v>Jeudi</v>
      </c>
      <c r="D1383" s="28" t="str">
        <f t="shared" si="85"/>
        <v>31/07</v>
      </c>
      <c r="E1383" s="29">
        <f t="shared" si="86"/>
        <v>0.32603009259037208</v>
      </c>
      <c r="F1383" s="30">
        <f t="shared" si="87"/>
        <v>4.2708333333333339E-3</v>
      </c>
      <c r="G1383" s="31">
        <f>IF(OR(FLOOR(HOUR(E1383)*60+MINUTE(E1383),INFOS!$B$2)/60&lt;INFOS!$B$5,AND(INFOS!$C$5&gt;0,FLOOR(HOUR(E1383)*60+MINUTE(E1383),INFOS!$B$2)/60&gt;=INFOS!$C$5)),"",TIME(,FLOOR(HOUR(E1383)*60+MINUTE(E1383),INFOS!$B$2),))</f>
        <v>0.25</v>
      </c>
      <c r="H1383" s="31" t="str">
        <f>IF(ISNA(MATCH(INT(A1383),Calcul!$I$3:$I$15,0)),INDEX(INFOS!$B$7:$B$14,WEEKDAY(A1383,2)),INFOS!$B$14)</f>
        <v>Jours Ouvrés</v>
      </c>
      <c r="I1383" s="28" t="str">
        <f>IF(ROW(A1382)&lt;=COUNTA(Sens1!A:A)-6,INFOS!$H$2&amp;" vers "&amp;INFOS!$I$2,INFOS!$H$3&amp;" vers "&amp;INFOS!$I$3)</f>
        <v>Rue G. Eiffel vers A10</v>
      </c>
    </row>
    <row r="1384" spans="1:9" x14ac:dyDescent="0.25">
      <c r="A1384" s="5">
        <v>41851.329513888886</v>
      </c>
      <c r="B1384" s="28">
        <v>319</v>
      </c>
      <c r="C1384" s="28" t="str">
        <f t="shared" si="84"/>
        <v>Jeudi</v>
      </c>
      <c r="D1384" s="28" t="str">
        <f t="shared" si="85"/>
        <v>31/07</v>
      </c>
      <c r="E1384" s="29">
        <f t="shared" si="86"/>
        <v>0.32951388888614019</v>
      </c>
      <c r="F1384" s="30">
        <f t="shared" si="87"/>
        <v>3.6921296296296298E-3</v>
      </c>
      <c r="G1384" s="31">
        <f>IF(OR(FLOOR(HOUR(E1384)*60+MINUTE(E1384),INFOS!$B$2)/60&lt;INFOS!$B$5,AND(INFOS!$C$5&gt;0,FLOOR(HOUR(E1384)*60+MINUTE(E1384),INFOS!$B$2)/60&gt;=INFOS!$C$5)),"",TIME(,FLOOR(HOUR(E1384)*60+MINUTE(E1384),INFOS!$B$2),))</f>
        <v>0.25</v>
      </c>
      <c r="H1384" s="31" t="str">
        <f>IF(ISNA(MATCH(INT(A1384),Calcul!$I$3:$I$15,0)),INDEX(INFOS!$B$7:$B$14,WEEKDAY(A1384,2)),INFOS!$B$14)</f>
        <v>Jours Ouvrés</v>
      </c>
      <c r="I1384" s="28" t="str">
        <f>IF(ROW(A1383)&lt;=COUNTA(Sens1!A:A)-6,INFOS!$H$2&amp;" vers "&amp;INFOS!$I$2,INFOS!$H$3&amp;" vers "&amp;INFOS!$I$3)</f>
        <v>Rue G. Eiffel vers A10</v>
      </c>
    </row>
    <row r="1385" spans="1:9" x14ac:dyDescent="0.25">
      <c r="A1385" s="5">
        <v>41851.33321759259</v>
      </c>
      <c r="B1385" s="28">
        <v>366</v>
      </c>
      <c r="C1385" s="28" t="str">
        <f t="shared" si="84"/>
        <v>Jeudi</v>
      </c>
      <c r="D1385" s="28" t="str">
        <f t="shared" si="85"/>
        <v>31/07</v>
      </c>
      <c r="E1385" s="29">
        <f t="shared" si="86"/>
        <v>0.33321759258979</v>
      </c>
      <c r="F1385" s="30">
        <f t="shared" si="87"/>
        <v>4.2361111111111106E-3</v>
      </c>
      <c r="G1385" s="31">
        <f>IF(OR(FLOOR(HOUR(E1385)*60+MINUTE(E1385),INFOS!$B$2)/60&lt;INFOS!$B$5,AND(INFOS!$C$5&gt;0,FLOOR(HOUR(E1385)*60+MINUTE(E1385),INFOS!$B$2)/60&gt;=INFOS!$C$5)),"",TIME(,FLOOR(HOUR(E1385)*60+MINUTE(E1385),INFOS!$B$2),))</f>
        <v>0.25</v>
      </c>
      <c r="H1385" s="31" t="str">
        <f>IF(ISNA(MATCH(INT(A1385),Calcul!$I$3:$I$15,0)),INDEX(INFOS!$B$7:$B$14,WEEKDAY(A1385,2)),INFOS!$B$14)</f>
        <v>Jours Ouvrés</v>
      </c>
      <c r="I1385" s="28" t="str">
        <f>IF(ROW(A1384)&lt;=COUNTA(Sens1!A:A)-6,INFOS!$H$2&amp;" vers "&amp;INFOS!$I$2,INFOS!$H$3&amp;" vers "&amp;INFOS!$I$3)</f>
        <v>Rue G. Eiffel vers A10</v>
      </c>
    </row>
    <row r="1386" spans="1:9" x14ac:dyDescent="0.25">
      <c r="A1386" s="5">
        <v>41851.336701388886</v>
      </c>
      <c r="B1386" s="28">
        <v>365</v>
      </c>
      <c r="C1386" s="28" t="str">
        <f t="shared" si="84"/>
        <v>Jeudi</v>
      </c>
      <c r="D1386" s="28" t="str">
        <f t="shared" si="85"/>
        <v>31/07</v>
      </c>
      <c r="E1386" s="29">
        <f t="shared" si="86"/>
        <v>0.33670138888555812</v>
      </c>
      <c r="F1386" s="30">
        <f t="shared" si="87"/>
        <v>4.2245370370370371E-3</v>
      </c>
      <c r="G1386" s="31">
        <f>IF(OR(FLOOR(HOUR(E1386)*60+MINUTE(E1386),INFOS!$B$2)/60&lt;INFOS!$B$5,AND(INFOS!$C$5&gt;0,FLOOR(HOUR(E1386)*60+MINUTE(E1386),INFOS!$B$2)/60&gt;=INFOS!$C$5)),"",TIME(,FLOOR(HOUR(E1386)*60+MINUTE(E1386),INFOS!$B$2),))</f>
        <v>0.33333333333333331</v>
      </c>
      <c r="H1386" s="31" t="str">
        <f>IF(ISNA(MATCH(INT(A1386),Calcul!$I$3:$I$15,0)),INDEX(INFOS!$B$7:$B$14,WEEKDAY(A1386,2)),INFOS!$B$14)</f>
        <v>Jours Ouvrés</v>
      </c>
      <c r="I1386" s="28" t="str">
        <f>IF(ROW(A1385)&lt;=COUNTA(Sens1!A:A)-6,INFOS!$H$2&amp;" vers "&amp;INFOS!$I$2,INFOS!$H$3&amp;" vers "&amp;INFOS!$I$3)</f>
        <v>Rue G. Eiffel vers A10</v>
      </c>
    </row>
    <row r="1387" spans="1:9" x14ac:dyDescent="0.25">
      <c r="A1387" s="5">
        <v>41851.340486111112</v>
      </c>
      <c r="B1387" s="28">
        <v>398</v>
      </c>
      <c r="C1387" s="28" t="str">
        <f t="shared" si="84"/>
        <v>Jeudi</v>
      </c>
      <c r="D1387" s="28" t="str">
        <f t="shared" si="85"/>
        <v>31/07</v>
      </c>
      <c r="E1387" s="29">
        <f t="shared" si="86"/>
        <v>0.34048611111211358</v>
      </c>
      <c r="F1387" s="30">
        <f t="shared" si="87"/>
        <v>4.6064814814814814E-3</v>
      </c>
      <c r="G1387" s="31">
        <f>IF(OR(FLOOR(HOUR(E1387)*60+MINUTE(E1387),INFOS!$B$2)/60&lt;INFOS!$B$5,AND(INFOS!$C$5&gt;0,FLOOR(HOUR(E1387)*60+MINUTE(E1387),INFOS!$B$2)/60&gt;=INFOS!$C$5)),"",TIME(,FLOOR(HOUR(E1387)*60+MINUTE(E1387),INFOS!$B$2),))</f>
        <v>0.33333333333333331</v>
      </c>
      <c r="H1387" s="31" t="str">
        <f>IF(ISNA(MATCH(INT(A1387),Calcul!$I$3:$I$15,0)),INDEX(INFOS!$B$7:$B$14,WEEKDAY(A1387,2)),INFOS!$B$14)</f>
        <v>Jours Ouvrés</v>
      </c>
      <c r="I1387" s="28" t="str">
        <f>IF(ROW(A1386)&lt;=COUNTA(Sens1!A:A)-6,INFOS!$H$2&amp;" vers "&amp;INFOS!$I$2,INFOS!$H$3&amp;" vers "&amp;INFOS!$I$3)</f>
        <v>Rue G. Eiffel vers A10</v>
      </c>
    </row>
    <row r="1388" spans="1:9" x14ac:dyDescent="0.25">
      <c r="A1388" s="5">
        <v>41851.343993055554</v>
      </c>
      <c r="B1388" s="28">
        <v>408</v>
      </c>
      <c r="C1388" s="28" t="str">
        <f t="shared" si="84"/>
        <v>Jeudi</v>
      </c>
      <c r="D1388" s="28" t="str">
        <f t="shared" si="85"/>
        <v>31/07</v>
      </c>
      <c r="E1388" s="29">
        <f t="shared" si="86"/>
        <v>0.34399305555416504</v>
      </c>
      <c r="F1388" s="30">
        <f t="shared" si="87"/>
        <v>4.7222222222222223E-3</v>
      </c>
      <c r="G1388" s="31">
        <f>IF(OR(FLOOR(HOUR(E1388)*60+MINUTE(E1388),INFOS!$B$2)/60&lt;INFOS!$B$5,AND(INFOS!$C$5&gt;0,FLOOR(HOUR(E1388)*60+MINUTE(E1388),INFOS!$B$2)/60&gt;=INFOS!$C$5)),"",TIME(,FLOOR(HOUR(E1388)*60+MINUTE(E1388),INFOS!$B$2),))</f>
        <v>0.33333333333333331</v>
      </c>
      <c r="H1388" s="31" t="str">
        <f>IF(ISNA(MATCH(INT(A1388),Calcul!$I$3:$I$15,0)),INDEX(INFOS!$B$7:$B$14,WEEKDAY(A1388,2)),INFOS!$B$14)</f>
        <v>Jours Ouvrés</v>
      </c>
      <c r="I1388" s="28" t="str">
        <f>IF(ROW(A1387)&lt;=COUNTA(Sens1!A:A)-6,INFOS!$H$2&amp;" vers "&amp;INFOS!$I$2,INFOS!$H$3&amp;" vers "&amp;INFOS!$I$3)</f>
        <v>Rue G. Eiffel vers A10</v>
      </c>
    </row>
  </sheetData>
  <dataConsolidate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2"/>
  <sheetViews>
    <sheetView topLeftCell="A19" workbookViewId="0">
      <selection activeCell="G20" sqref="G20"/>
    </sheetView>
  </sheetViews>
  <sheetFormatPr baseColWidth="10" defaultRowHeight="15" x14ac:dyDescent="0.25"/>
  <cols>
    <col min="1" max="1" width="29.7109375" customWidth="1"/>
    <col min="2" max="2" width="23.85546875" customWidth="1"/>
    <col min="3" max="5" width="12" customWidth="1"/>
    <col min="6" max="7" width="12.5703125" customWidth="1"/>
    <col min="8" max="8" width="12" customWidth="1"/>
    <col min="9" max="9" width="12.5703125" customWidth="1"/>
    <col min="10" max="10" width="12.5703125" style="15" customWidth="1"/>
    <col min="20" max="20" width="10.7109375" customWidth="1"/>
    <col min="21" max="50" width="24.140625" customWidth="1"/>
    <col min="51" max="52" width="12.5703125" customWidth="1"/>
    <col min="53" max="366" width="6.140625" customWidth="1"/>
    <col min="367" max="367" width="12.5703125" customWidth="1"/>
    <col min="368" max="2646" width="23.85546875" bestFit="1" customWidth="1"/>
    <col min="2647" max="2647" width="12.5703125" bestFit="1" customWidth="1"/>
  </cols>
  <sheetData>
    <row r="1" spans="1:10" x14ac:dyDescent="0.25">
      <c r="G1" s="15"/>
      <c r="H1" s="15"/>
      <c r="I1" s="15"/>
    </row>
    <row r="2" spans="1:10" x14ac:dyDescent="0.25">
      <c r="G2" s="15"/>
      <c r="H2" s="15"/>
      <c r="I2" s="15"/>
    </row>
    <row r="3" spans="1:10" x14ac:dyDescent="0.25">
      <c r="G3" s="15"/>
      <c r="H3" s="15"/>
      <c r="I3" s="15"/>
    </row>
    <row r="4" spans="1:10" x14ac:dyDescent="0.25">
      <c r="A4" s="2" t="s">
        <v>37</v>
      </c>
      <c r="B4" s="28" t="s">
        <v>64</v>
      </c>
      <c r="G4" s="15"/>
      <c r="H4" s="15"/>
      <c r="I4" s="15"/>
    </row>
    <row r="5" spans="1:10" x14ac:dyDescent="0.25">
      <c r="G5" s="15"/>
      <c r="H5" s="15"/>
      <c r="I5" s="15"/>
    </row>
    <row r="6" spans="1:10" x14ac:dyDescent="0.25">
      <c r="A6" s="2" t="s">
        <v>19</v>
      </c>
      <c r="B6" s="2" t="s">
        <v>18</v>
      </c>
      <c r="J6"/>
    </row>
    <row r="7" spans="1:10" x14ac:dyDescent="0.25">
      <c r="B7" s="28" t="s">
        <v>50</v>
      </c>
      <c r="F7" s="28" t="s">
        <v>65</v>
      </c>
      <c r="J7"/>
    </row>
    <row r="8" spans="1:10" x14ac:dyDescent="0.25">
      <c r="A8" s="2" t="s">
        <v>17</v>
      </c>
      <c r="B8" s="28" t="s">
        <v>52</v>
      </c>
      <c r="C8" s="28" t="s">
        <v>5</v>
      </c>
      <c r="D8" s="28" t="s">
        <v>6</v>
      </c>
      <c r="E8" s="28" t="s">
        <v>7</v>
      </c>
      <c r="J8"/>
    </row>
    <row r="9" spans="1:10" x14ac:dyDescent="0.25">
      <c r="A9" s="3">
        <v>0</v>
      </c>
      <c r="B9" s="34"/>
      <c r="C9" s="34">
        <v>3.0560587761674701E-3</v>
      </c>
      <c r="D9" s="34">
        <v>3.064718364197529E-3</v>
      </c>
      <c r="E9" s="34">
        <v>3.3244301994301987E-3</v>
      </c>
      <c r="F9" s="34">
        <v>3.11766975308642E-3</v>
      </c>
      <c r="J9"/>
    </row>
    <row r="10" spans="1:10" x14ac:dyDescent="0.25">
      <c r="A10" s="3">
        <v>8.3333333333333329E-2</v>
      </c>
      <c r="B10" s="34"/>
      <c r="C10" s="34">
        <v>3.1647544283413846E-3</v>
      </c>
      <c r="D10" s="34">
        <v>3.3612163299663283E-3</v>
      </c>
      <c r="E10" s="34">
        <v>3.5648148148148136E-3</v>
      </c>
      <c r="F10" s="34">
        <v>3.3226810881678147E-3</v>
      </c>
      <c r="J10"/>
    </row>
    <row r="11" spans="1:10" x14ac:dyDescent="0.25">
      <c r="A11" s="3">
        <v>0.16666666666666666</v>
      </c>
      <c r="B11" s="34"/>
      <c r="C11" s="34">
        <v>3.0646135265700483E-3</v>
      </c>
      <c r="D11" s="34">
        <v>3.0931712962962957E-3</v>
      </c>
      <c r="E11" s="34">
        <v>3.1270128824476655E-3</v>
      </c>
      <c r="F11" s="34">
        <v>3.0885960747071882E-3</v>
      </c>
      <c r="J11"/>
    </row>
    <row r="12" spans="1:10" x14ac:dyDescent="0.25">
      <c r="A12" s="3">
        <v>0.25</v>
      </c>
      <c r="B12" s="34"/>
      <c r="C12" s="34">
        <v>3.9549575617283958E-3</v>
      </c>
      <c r="D12" s="34">
        <v>3.7082326892109488E-3</v>
      </c>
      <c r="E12" s="34">
        <v>3.7094907407407402E-3</v>
      </c>
      <c r="F12" s="34">
        <v>3.8088512241054623E-3</v>
      </c>
      <c r="J12"/>
    </row>
    <row r="13" spans="1:10" x14ac:dyDescent="0.25">
      <c r="A13" s="3">
        <v>0.33333333333333331</v>
      </c>
      <c r="B13" s="34"/>
      <c r="C13" s="34">
        <v>4.3448067632850225E-3</v>
      </c>
      <c r="D13" s="34">
        <v>4.430354267310789E-3</v>
      </c>
      <c r="E13" s="34">
        <v>4.5177469135802466E-3</v>
      </c>
      <c r="F13" s="34">
        <v>4.3916910331384014E-3</v>
      </c>
      <c r="J13"/>
    </row>
    <row r="14" spans="1:10" x14ac:dyDescent="0.25">
      <c r="A14" s="3">
        <v>0.41666666666666669</v>
      </c>
      <c r="B14" s="34"/>
      <c r="C14" s="34">
        <v>4.8158212560386474E-3</v>
      </c>
      <c r="D14" s="34">
        <v>4.4847020933977463E-3</v>
      </c>
      <c r="E14" s="34"/>
      <c r="F14" s="34">
        <v>4.6502616747181973E-3</v>
      </c>
      <c r="J14"/>
    </row>
    <row r="15" spans="1:10" x14ac:dyDescent="0.25">
      <c r="A15" s="3">
        <v>0.5</v>
      </c>
      <c r="B15" s="34"/>
      <c r="C15" s="34">
        <v>4.3795289855072467E-3</v>
      </c>
      <c r="D15" s="34">
        <v>4.7946859903381647E-3</v>
      </c>
      <c r="E15" s="34"/>
      <c r="F15" s="34">
        <v>4.5871074879227022E-3</v>
      </c>
      <c r="J15"/>
    </row>
    <row r="16" spans="1:10" x14ac:dyDescent="0.25">
      <c r="A16" s="3">
        <v>0.58333333333333337</v>
      </c>
      <c r="B16" s="34"/>
      <c r="C16" s="34">
        <v>4.3236714975845416E-3</v>
      </c>
      <c r="D16" s="34">
        <v>4.4140625000000005E-3</v>
      </c>
      <c r="E16" s="34"/>
      <c r="F16" s="34">
        <v>4.3698286052009459E-3</v>
      </c>
      <c r="J16"/>
    </row>
    <row r="17" spans="1:10" x14ac:dyDescent="0.25">
      <c r="A17" s="3">
        <v>0.66666666666666663</v>
      </c>
      <c r="B17" s="34">
        <v>4.8077417695473242E-3</v>
      </c>
      <c r="C17" s="34">
        <v>4.8124035493827145E-3</v>
      </c>
      <c r="D17" s="34">
        <v>4.6477455716586154E-3</v>
      </c>
      <c r="E17" s="34"/>
      <c r="F17" s="34">
        <v>4.7528490028490022E-3</v>
      </c>
      <c r="J17"/>
    </row>
    <row r="18" spans="1:10" x14ac:dyDescent="0.25">
      <c r="A18" s="3">
        <v>0.75</v>
      </c>
      <c r="B18" s="34">
        <v>4.5336612654320978E-3</v>
      </c>
      <c r="C18" s="34">
        <v>5.2163848631239943E-3</v>
      </c>
      <c r="D18" s="34">
        <v>4.7020933977455718E-3</v>
      </c>
      <c r="E18" s="34"/>
      <c r="F18" s="34">
        <v>4.8133267195767191E-3</v>
      </c>
      <c r="J18"/>
    </row>
    <row r="19" spans="1:10" x14ac:dyDescent="0.25">
      <c r="A19" s="3">
        <v>0.83333333333333337</v>
      </c>
      <c r="B19" s="34">
        <v>3.5809178743961339E-3</v>
      </c>
      <c r="C19" s="34">
        <v>3.5612922705314E-3</v>
      </c>
      <c r="D19" s="34">
        <v>3.7937801932367136E-3</v>
      </c>
      <c r="E19" s="34"/>
      <c r="F19" s="34">
        <v>3.6453301127214155E-3</v>
      </c>
      <c r="J19"/>
    </row>
    <row r="20" spans="1:10" x14ac:dyDescent="0.25">
      <c r="A20" s="3">
        <v>0.91666666666666663</v>
      </c>
      <c r="B20" s="34">
        <v>3.2598631239935589E-3</v>
      </c>
      <c r="C20" s="34">
        <v>3.6528784219001611E-3</v>
      </c>
      <c r="D20" s="34">
        <v>3.5305958132045086E-3</v>
      </c>
      <c r="E20" s="34"/>
      <c r="F20" s="34">
        <v>3.4811124530327447E-3</v>
      </c>
      <c r="J20"/>
    </row>
    <row r="21" spans="1:10" x14ac:dyDescent="0.25">
      <c r="A21" s="35" t="s">
        <v>65</v>
      </c>
      <c r="B21" s="36">
        <v>4.0077861952861962E-3</v>
      </c>
      <c r="C21" s="36">
        <v>4.031483146815883E-3</v>
      </c>
      <c r="D21" s="36">
        <v>3.9992589261923775E-3</v>
      </c>
      <c r="E21" s="36">
        <v>3.4639216236438458E-3</v>
      </c>
      <c r="F21" s="36">
        <v>3.975047731581618E-3</v>
      </c>
      <c r="J21"/>
    </row>
    <row r="22" spans="1:10" x14ac:dyDescent="0.25">
      <c r="J2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212"/>
  <sheetViews>
    <sheetView workbookViewId="0">
      <selection activeCell="I21" sqref="I21"/>
    </sheetView>
  </sheetViews>
  <sheetFormatPr baseColWidth="10" defaultRowHeight="15" x14ac:dyDescent="0.25"/>
  <cols>
    <col min="1" max="6" width="11.42578125" style="6"/>
    <col min="8" max="8" width="20.5703125" bestFit="1" customWidth="1"/>
    <col min="9" max="9" width="20.85546875" bestFit="1" customWidth="1"/>
  </cols>
  <sheetData>
    <row r="1" spans="1:9" x14ac:dyDescent="0.25">
      <c r="A1" s="15"/>
      <c r="B1" s="18" t="s">
        <v>40</v>
      </c>
      <c r="C1" s="18" t="s">
        <v>41</v>
      </c>
      <c r="D1" s="18" t="s">
        <v>41</v>
      </c>
      <c r="E1" s="18"/>
      <c r="F1" s="15"/>
      <c r="H1" s="37" t="s">
        <v>22</v>
      </c>
      <c r="I1" s="38"/>
    </row>
    <row r="2" spans="1:9" x14ac:dyDescent="0.25">
      <c r="A2" s="22">
        <f>ROUNDUP(INFOS!D5*60/6,0)</f>
        <v>240</v>
      </c>
      <c r="B2" s="22">
        <f>IF(A2="","",INFOS!$D$5*60/A2)</f>
        <v>6</v>
      </c>
      <c r="C2" s="23">
        <f t="shared" ref="C2:C65" si="0">IF(B2="","",IF(INT(B2)=B2,A2,""))</f>
        <v>240</v>
      </c>
      <c r="D2" s="22">
        <f>IF(C2="","",MAX($D$1:D1)+1)</f>
        <v>1</v>
      </c>
      <c r="E2" s="22">
        <f t="shared" ref="E2:E17" si="1">IF(E1&lt;MAX(D:D),E1+1,"")</f>
        <v>1</v>
      </c>
      <c r="F2" s="24">
        <f t="shared" ref="F2:F17" si="2">IF(E2="","",LOOKUP(E2,D:D,C:C))</f>
        <v>240</v>
      </c>
      <c r="H2" s="12" t="s">
        <v>23</v>
      </c>
      <c r="I2" s="14">
        <f>YEAR(Données!$A$2)</f>
        <v>2014</v>
      </c>
    </row>
    <row r="3" spans="1:9" x14ac:dyDescent="0.25">
      <c r="A3" s="22">
        <f>IF(A2="","",IF(A2-1&gt;=ROUNDUP(INFOS!$D$5*60/48,0),A2-1,""))</f>
        <v>239</v>
      </c>
      <c r="B3" s="22">
        <f>IF(A3="","",INFOS!$D$5*60/A3)</f>
        <v>6.02510460251046</v>
      </c>
      <c r="C3" s="23" t="str">
        <f t="shared" si="0"/>
        <v/>
      </c>
      <c r="D3" s="22" t="str">
        <f>IF(C3="","",MAX($D$1:D2)+1)</f>
        <v/>
      </c>
      <c r="E3" s="22">
        <f t="shared" si="1"/>
        <v>2</v>
      </c>
      <c r="F3" s="24">
        <f t="shared" si="2"/>
        <v>180</v>
      </c>
      <c r="H3" s="7" t="s">
        <v>24</v>
      </c>
      <c r="I3" s="8">
        <f>DATE($I$2,1,1)</f>
        <v>41640</v>
      </c>
    </row>
    <row r="4" spans="1:9" x14ac:dyDescent="0.25">
      <c r="A4" s="22">
        <f>IF(A3="","",IF(A3-1&gt;=ROUNDUP(INFOS!$D$5*60/48,0),A3-1,""))</f>
        <v>238</v>
      </c>
      <c r="B4" s="22">
        <f>IF(A4="","",INFOS!$D$5*60/A4)</f>
        <v>6.0504201680672267</v>
      </c>
      <c r="C4" s="23" t="str">
        <f t="shared" si="0"/>
        <v/>
      </c>
      <c r="D4" s="22" t="str">
        <f>IF(C4="","",MAX($D$1:D3)+1)</f>
        <v/>
      </c>
      <c r="E4" s="22">
        <f t="shared" si="1"/>
        <v>3</v>
      </c>
      <c r="F4" s="24">
        <f t="shared" si="2"/>
        <v>160</v>
      </c>
      <c r="H4" s="7" t="s">
        <v>25</v>
      </c>
      <c r="I4" s="8">
        <f>DATE($I$2,QUOTIENT(MOD(19*MOD($I$2,19)+QUOTIENT($I$2,100)-QUOTIENT(QUOTIENT($I$2,100),4)-QUOTIENT(QUOTIENT($I$2,100)-QUOTIENT(QUOTIENT($I$2,100)+8,25)+1,3)+15,30)+(MOD(32+2*MOD(QUOTIENT($I$2,100),4)+2*(QUOTIENT(MOD($I$2,100),4))-MOD(19*MOD($I$2,19)+QUOTIENT($I$2,100)-QUOTIENT(QUOTIENT($I$2,100),4)-QUOTIENT(QUOTIENT($I$2,100)-QUOTIENT(QUOTIENT($I$2,100)+8,25)+1,3)+15,30)-MOD(MOD($I$2,100),4),7))-7*(QUOTIENT(MOD($I$2,19)+11*(MOD(19*MOD($I$2,19)+QUOTIENT($I$2,100)-QUOTIENT(QUOTIENT($I$2,100),4)-QUOTIENT(QUOTIENT($I$2,100)-QUOTIENT(QUOTIENT($I$2,100)+8,25)+1,3)+15,30))+22*(MOD(32+2*MOD(QUOTIENT($I$2,100),4)+2*(QUOTIENT(MOD($I$2,100),4))-MOD(19*MOD($I$2,19)+QUOTIENT($I$2,100)-QUOTIENT(QUOTIENT($I$2,100),4)-QUOTIENT(QUOTIENT($I$2,100)-QUOTIENT(QUOTIENT($I$2,100)+8,25)+1,3)+15,30)-MOD(MOD($I$2,100),4),7)),451))+114,31),MOD(MOD(19*MOD($I$2,19)+QUOTIENT($I$2,100)-QUOTIENT(QUOTIENT($I$2,100),4)-QUOTIENT(QUOTIENT($I$2,100)-QUOTIENT(QUOTIENT($I$2,100)+8,25)+1,3)+15,30)+(MOD(32+2*MOD(QUOTIENT($I$2,100),4)+2*(QUOTIENT(MOD($I$2,100),4))-MOD(19*MOD($I$2,19)+QUOTIENT($I$2,100)-QUOTIENT(QUOTIENT($I$2,100),4)-QUOTIENT(QUOTIENT($I$2,100)-QUOTIENT(QUOTIENT($I$2,100)+8,25)+1,3)+15,30)-MOD(MOD($I$2,100),4),7))-7*(QUOTIENT(MOD($I$2,19)+11*(MOD(19*MOD($I$2,19)+QUOTIENT($I$2,100)-QUOTIENT(QUOTIENT($I$2,100),4)-QUOTIENT(QUOTIENT($I$2,100)-QUOTIENT(QUOTIENT($I$2,100)+8,25)+1,3)+15,30))+22*(MOD(32+2*MOD(QUOTIENT($I$2,100),4)+2*(QUOTIENT(MOD($I$2,100),4))-MOD(19*MOD($I$2,19)+QUOTIENT($I$2,100)-QUOTIENT(QUOTIENT($I$2,100),4)-QUOTIENT(QUOTIENT($I$2,100)-QUOTIENT(QUOTIENT($I$2,100)+8,25)+1,3)+15,30)-MOD(MOD($I$2,100),4),7)),451))+114,31)+1)</f>
        <v>41749</v>
      </c>
    </row>
    <row r="5" spans="1:9" x14ac:dyDescent="0.25">
      <c r="A5" s="22">
        <f>IF(A4="","",IF(A4-1&gt;=ROUNDUP(INFOS!$D$5*60/48,0),A4-1,""))</f>
        <v>237</v>
      </c>
      <c r="B5" s="22">
        <f>IF(A5="","",INFOS!$D$5*60/A5)</f>
        <v>6.075949367088608</v>
      </c>
      <c r="C5" s="23" t="str">
        <f t="shared" si="0"/>
        <v/>
      </c>
      <c r="D5" s="22" t="str">
        <f>IF(C5="","",MAX($D$1:D4)+1)</f>
        <v/>
      </c>
      <c r="E5" s="22">
        <f t="shared" si="1"/>
        <v>4</v>
      </c>
      <c r="F5" s="24">
        <f t="shared" si="2"/>
        <v>144</v>
      </c>
      <c r="H5" s="7" t="s">
        <v>26</v>
      </c>
      <c r="I5" s="8">
        <f>I4+1</f>
        <v>41750</v>
      </c>
    </row>
    <row r="6" spans="1:9" x14ac:dyDescent="0.25">
      <c r="A6" s="22">
        <f>IF(A5="","",IF(A5-1&gt;=ROUNDUP(INFOS!$D$5*60/48,0),A5-1,""))</f>
        <v>236</v>
      </c>
      <c r="B6" s="22">
        <f>IF(A6="","",INFOS!$D$5*60/A6)</f>
        <v>6.101694915254237</v>
      </c>
      <c r="C6" s="23" t="str">
        <f t="shared" si="0"/>
        <v/>
      </c>
      <c r="D6" s="22" t="str">
        <f>IF(C6="","",MAX($D$1:D5)+1)</f>
        <v/>
      </c>
      <c r="E6" s="22">
        <f t="shared" si="1"/>
        <v>5</v>
      </c>
      <c r="F6" s="24">
        <f t="shared" si="2"/>
        <v>120</v>
      </c>
      <c r="H6" s="7" t="s">
        <v>27</v>
      </c>
      <c r="I6" s="8">
        <f>DATE($I$2,5,1)</f>
        <v>41760</v>
      </c>
    </row>
    <row r="7" spans="1:9" x14ac:dyDescent="0.25">
      <c r="A7" s="22">
        <f>IF(A6="","",IF(A6-1&gt;=ROUNDUP(INFOS!$D$5*60/48,0),A6-1,""))</f>
        <v>235</v>
      </c>
      <c r="B7" s="22">
        <f>IF(A7="","",INFOS!$D$5*60/A7)</f>
        <v>6.1276595744680851</v>
      </c>
      <c r="C7" s="23" t="str">
        <f t="shared" si="0"/>
        <v/>
      </c>
      <c r="D7" s="22" t="str">
        <f>IF(C7="","",MAX($D$1:D6)+1)</f>
        <v/>
      </c>
      <c r="E7" s="22">
        <f t="shared" si="1"/>
        <v>6</v>
      </c>
      <c r="F7" s="24">
        <f t="shared" si="2"/>
        <v>96</v>
      </c>
      <c r="H7" s="7" t="s">
        <v>28</v>
      </c>
      <c r="I7" s="8">
        <f>DATE($I$2,5,8)</f>
        <v>41767</v>
      </c>
    </row>
    <row r="8" spans="1:9" x14ac:dyDescent="0.25">
      <c r="A8" s="22">
        <f>IF(A7="","",IF(A7-1&gt;=ROUNDUP(INFOS!$D$5*60/48,0),A7-1,""))</f>
        <v>234</v>
      </c>
      <c r="B8" s="22">
        <f>IF(A8="","",INFOS!$D$5*60/A8)</f>
        <v>6.1538461538461542</v>
      </c>
      <c r="C8" s="23" t="str">
        <f t="shared" si="0"/>
        <v/>
      </c>
      <c r="D8" s="22" t="str">
        <f>IF(C8="","",MAX($D$1:D7)+1)</f>
        <v/>
      </c>
      <c r="E8" s="22">
        <f t="shared" si="1"/>
        <v>7</v>
      </c>
      <c r="F8" s="24">
        <f t="shared" si="2"/>
        <v>90</v>
      </c>
      <c r="H8" s="7" t="s">
        <v>29</v>
      </c>
      <c r="I8" s="8">
        <f>I4+39</f>
        <v>41788</v>
      </c>
    </row>
    <row r="9" spans="1:9" x14ac:dyDescent="0.25">
      <c r="A9" s="22">
        <f>IF(A8="","",IF(A8-1&gt;=ROUNDUP(INFOS!$D$5*60/48,0),A8-1,""))</f>
        <v>233</v>
      </c>
      <c r="B9" s="22">
        <f>IF(A9="","",INFOS!$D$5*60/A9)</f>
        <v>6.1802575107296134</v>
      </c>
      <c r="C9" s="23" t="str">
        <f t="shared" si="0"/>
        <v/>
      </c>
      <c r="D9" s="22" t="str">
        <f>IF(C9="","",MAX($D$1:D8)+1)</f>
        <v/>
      </c>
      <c r="E9" s="22">
        <f t="shared" si="1"/>
        <v>8</v>
      </c>
      <c r="F9" s="24">
        <f t="shared" si="2"/>
        <v>80</v>
      </c>
      <c r="H9" s="7" t="s">
        <v>30</v>
      </c>
      <c r="I9" s="8">
        <f>I8+10</f>
        <v>41798</v>
      </c>
    </row>
    <row r="10" spans="1:9" x14ac:dyDescent="0.25">
      <c r="A10" s="22">
        <f>IF(A9="","",IF(A9-1&gt;=ROUNDUP(INFOS!$D$5*60/48,0),A9-1,""))</f>
        <v>232</v>
      </c>
      <c r="B10" s="22">
        <f>IF(A10="","",INFOS!$D$5*60/A10)</f>
        <v>6.2068965517241379</v>
      </c>
      <c r="C10" s="23" t="str">
        <f t="shared" si="0"/>
        <v/>
      </c>
      <c r="D10" s="22" t="str">
        <f>IF(C10="","",MAX($D$1:D9)+1)</f>
        <v/>
      </c>
      <c r="E10" s="22">
        <f t="shared" si="1"/>
        <v>9</v>
      </c>
      <c r="F10" s="24">
        <f t="shared" si="2"/>
        <v>72</v>
      </c>
      <c r="H10" s="7" t="s">
        <v>31</v>
      </c>
      <c r="I10" s="8">
        <f>I9+1</f>
        <v>41799</v>
      </c>
    </row>
    <row r="11" spans="1:9" x14ac:dyDescent="0.25">
      <c r="A11" s="22">
        <f>IF(A10="","",IF(A10-1&gt;=ROUNDUP(INFOS!$D$5*60/48,0),A10-1,""))</f>
        <v>231</v>
      </c>
      <c r="B11" s="22">
        <f>IF(A11="","",INFOS!$D$5*60/A11)</f>
        <v>6.2337662337662341</v>
      </c>
      <c r="C11" s="23" t="str">
        <f t="shared" si="0"/>
        <v/>
      </c>
      <c r="D11" s="22" t="str">
        <f>IF(C11="","",MAX($D$1:D10)+1)</f>
        <v/>
      </c>
      <c r="E11" s="22">
        <f t="shared" si="1"/>
        <v>10</v>
      </c>
      <c r="F11" s="24">
        <f t="shared" si="2"/>
        <v>60</v>
      </c>
      <c r="H11" s="7" t="s">
        <v>32</v>
      </c>
      <c r="I11" s="8">
        <f>DATE($I$2,7,14)</f>
        <v>41834</v>
      </c>
    </row>
    <row r="12" spans="1:9" x14ac:dyDescent="0.25">
      <c r="A12" s="22">
        <f>IF(A11="","",IF(A11-1&gt;=ROUNDUP(INFOS!$D$5*60/48,0),A11-1,""))</f>
        <v>230</v>
      </c>
      <c r="B12" s="22">
        <f>IF(A12="","",INFOS!$D$5*60/A12)</f>
        <v>6.2608695652173916</v>
      </c>
      <c r="C12" s="23" t="str">
        <f t="shared" si="0"/>
        <v/>
      </c>
      <c r="D12" s="22" t="str">
        <f>IF(C12="","",MAX($D$1:D11)+1)</f>
        <v/>
      </c>
      <c r="E12" s="22">
        <f t="shared" si="1"/>
        <v>11</v>
      </c>
      <c r="F12" s="24">
        <f t="shared" si="2"/>
        <v>48</v>
      </c>
      <c r="H12" s="7" t="s">
        <v>33</v>
      </c>
      <c r="I12" s="8">
        <f>DATE($I$2,8,15)</f>
        <v>41866</v>
      </c>
    </row>
    <row r="13" spans="1:9" x14ac:dyDescent="0.25">
      <c r="A13" s="22">
        <f>IF(A12="","",IF(A12-1&gt;=ROUNDUP(INFOS!$D$5*60/48,0),A12-1,""))</f>
        <v>229</v>
      </c>
      <c r="B13" s="22">
        <f>IF(A13="","",INFOS!$D$5*60/A13)</f>
        <v>6.2882096069868991</v>
      </c>
      <c r="C13" s="23" t="str">
        <f t="shared" si="0"/>
        <v/>
      </c>
      <c r="D13" s="22" t="str">
        <f>IF(C13="","",MAX($D$1:D12)+1)</f>
        <v/>
      </c>
      <c r="E13" s="22">
        <f t="shared" si="1"/>
        <v>12</v>
      </c>
      <c r="F13" s="24">
        <f t="shared" si="2"/>
        <v>45</v>
      </c>
      <c r="H13" s="7" t="s">
        <v>34</v>
      </c>
      <c r="I13" s="8">
        <f>DATE($I$2,11,1)</f>
        <v>41944</v>
      </c>
    </row>
    <row r="14" spans="1:9" x14ac:dyDescent="0.25">
      <c r="A14" s="22">
        <f>IF(A13="","",IF(A13-1&gt;=ROUNDUP(INFOS!$D$5*60/48,0),A13-1,""))</f>
        <v>228</v>
      </c>
      <c r="B14" s="22">
        <f>IF(A14="","",INFOS!$D$5*60/A14)</f>
        <v>6.3157894736842106</v>
      </c>
      <c r="C14" s="23" t="str">
        <f t="shared" si="0"/>
        <v/>
      </c>
      <c r="D14" s="22" t="str">
        <f>IF(C14="","",MAX($D$1:D13)+1)</f>
        <v/>
      </c>
      <c r="E14" s="22">
        <f t="shared" si="1"/>
        <v>13</v>
      </c>
      <c r="F14" s="24">
        <f t="shared" si="2"/>
        <v>40</v>
      </c>
      <c r="H14" s="7" t="s">
        <v>35</v>
      </c>
      <c r="I14" s="8">
        <f>DATE($I$2,11,11)</f>
        <v>41954</v>
      </c>
    </row>
    <row r="15" spans="1:9" ht="15.75" thickBot="1" x14ac:dyDescent="0.3">
      <c r="A15" s="22">
        <f>IF(A14="","",IF(A14-1&gt;=ROUNDUP(INFOS!$D$5*60/48,0),A14-1,""))</f>
        <v>227</v>
      </c>
      <c r="B15" s="22">
        <f>IF(A15="","",INFOS!$D$5*60/A15)</f>
        <v>6.3436123348017617</v>
      </c>
      <c r="C15" s="23" t="str">
        <f t="shared" si="0"/>
        <v/>
      </c>
      <c r="D15" s="22" t="str">
        <f>IF(C15="","",MAX($D$1:D14)+1)</f>
        <v/>
      </c>
      <c r="E15" s="22">
        <f t="shared" si="1"/>
        <v>14</v>
      </c>
      <c r="F15" s="24">
        <f t="shared" si="2"/>
        <v>36</v>
      </c>
      <c r="H15" s="9" t="s">
        <v>36</v>
      </c>
      <c r="I15" s="10">
        <f>DATE($I$2,12,25)</f>
        <v>41998</v>
      </c>
    </row>
    <row r="16" spans="1:9" x14ac:dyDescent="0.25">
      <c r="A16" s="22">
        <f>IF(A15="","",IF(A15-1&gt;=ROUNDUP(INFOS!$D$5*60/48,0),A15-1,""))</f>
        <v>226</v>
      </c>
      <c r="B16" s="22">
        <f>IF(A16="","",INFOS!$D$5*60/A16)</f>
        <v>6.3716814159292037</v>
      </c>
      <c r="C16" s="23" t="str">
        <f t="shared" si="0"/>
        <v/>
      </c>
      <c r="D16" s="22" t="str">
        <f>IF(C16="","",MAX($D$1:D15)+1)</f>
        <v/>
      </c>
      <c r="E16" s="22">
        <f t="shared" si="1"/>
        <v>15</v>
      </c>
      <c r="F16" s="24">
        <f t="shared" si="2"/>
        <v>32</v>
      </c>
    </row>
    <row r="17" spans="1:6" x14ac:dyDescent="0.25">
      <c r="A17" s="22">
        <f>IF(A16="","",IF(A16-1&gt;=ROUNDUP(INFOS!$D$5*60/48,0),A16-1,""))</f>
        <v>225</v>
      </c>
      <c r="B17" s="22">
        <f>IF(A17="","",INFOS!$D$5*60/A17)</f>
        <v>6.4</v>
      </c>
      <c r="C17" s="23" t="str">
        <f t="shared" si="0"/>
        <v/>
      </c>
      <c r="D17" s="22" t="str">
        <f>IF(C17="","",MAX($D$1:D16)+1)</f>
        <v/>
      </c>
      <c r="E17" s="22">
        <f t="shared" si="1"/>
        <v>16</v>
      </c>
      <c r="F17" s="24">
        <f t="shared" si="2"/>
        <v>30</v>
      </c>
    </row>
    <row r="18" spans="1:6" x14ac:dyDescent="0.25">
      <c r="A18" s="22">
        <f>IF(A17="","",IF(A17-1&gt;=ROUNDUP(INFOS!$D$5*60/48,0),A17-1,""))</f>
        <v>224</v>
      </c>
      <c r="B18" s="22">
        <f>IF(A18="","",INFOS!$D$5*60/A18)</f>
        <v>6.4285714285714288</v>
      </c>
      <c r="C18" s="23" t="str">
        <f t="shared" si="0"/>
        <v/>
      </c>
      <c r="D18" s="22" t="str">
        <f>IF(C18="","",MAX($D$1:D17)+1)</f>
        <v/>
      </c>
      <c r="E18" s="15"/>
      <c r="F18" s="15"/>
    </row>
    <row r="19" spans="1:6" x14ac:dyDescent="0.25">
      <c r="A19" s="22">
        <f>IF(A18="","",IF(A18-1&gt;=ROUNDUP(INFOS!$D$5*60/48,0),A18-1,""))</f>
        <v>223</v>
      </c>
      <c r="B19" s="22">
        <f>IF(A19="","",INFOS!$D$5*60/A19)</f>
        <v>6.4573991031390134</v>
      </c>
      <c r="C19" s="23" t="str">
        <f t="shared" si="0"/>
        <v/>
      </c>
      <c r="D19" s="22" t="str">
        <f>IF(C19="","",MAX($D$1:D18)+1)</f>
        <v/>
      </c>
      <c r="E19" s="15"/>
      <c r="F19" s="15"/>
    </row>
    <row r="20" spans="1:6" x14ac:dyDescent="0.25">
      <c r="A20" s="22">
        <f>IF(A19="","",IF(A19-1&gt;=ROUNDUP(INFOS!$D$5*60/48,0),A19-1,""))</f>
        <v>222</v>
      </c>
      <c r="B20" s="22">
        <f>IF(A20="","",INFOS!$D$5*60/A20)</f>
        <v>6.4864864864864868</v>
      </c>
      <c r="C20" s="23" t="str">
        <f t="shared" si="0"/>
        <v/>
      </c>
      <c r="D20" s="22" t="str">
        <f>IF(C20="","",MAX($D$1:D19)+1)</f>
        <v/>
      </c>
      <c r="E20" s="15"/>
      <c r="F20" s="15"/>
    </row>
    <row r="21" spans="1:6" x14ac:dyDescent="0.25">
      <c r="A21" s="22">
        <f>IF(A20="","",IF(A20-1&gt;=ROUNDUP(INFOS!$D$5*60/48,0),A20-1,""))</f>
        <v>221</v>
      </c>
      <c r="B21" s="22">
        <f>IF(A21="","",INFOS!$D$5*60/A21)</f>
        <v>6.5158371040723981</v>
      </c>
      <c r="C21" s="23" t="str">
        <f t="shared" si="0"/>
        <v/>
      </c>
      <c r="D21" s="22" t="str">
        <f>IF(C21="","",MAX($D$1:D20)+1)</f>
        <v/>
      </c>
      <c r="E21" s="15"/>
      <c r="F21" s="15"/>
    </row>
    <row r="22" spans="1:6" x14ac:dyDescent="0.25">
      <c r="A22" s="22">
        <f>IF(A21="","",IF(A21-1&gt;=ROUNDUP(INFOS!$D$5*60/48,0),A21-1,""))</f>
        <v>220</v>
      </c>
      <c r="B22" s="22">
        <f>IF(A22="","",INFOS!$D$5*60/A22)</f>
        <v>6.5454545454545459</v>
      </c>
      <c r="C22" s="23" t="str">
        <f t="shared" si="0"/>
        <v/>
      </c>
      <c r="D22" s="22" t="str">
        <f>IF(C22="","",MAX($D$1:D21)+1)</f>
        <v/>
      </c>
      <c r="E22" s="15"/>
      <c r="F22" s="15"/>
    </row>
    <row r="23" spans="1:6" x14ac:dyDescent="0.25">
      <c r="A23" s="22">
        <f>IF(A22="","",IF(A22-1&gt;=ROUNDUP(INFOS!$D$5*60/48,0),A22-1,""))</f>
        <v>219</v>
      </c>
      <c r="B23" s="22">
        <f>IF(A23="","",INFOS!$D$5*60/A23)</f>
        <v>6.5753424657534243</v>
      </c>
      <c r="C23" s="23" t="str">
        <f t="shared" si="0"/>
        <v/>
      </c>
      <c r="D23" s="22" t="str">
        <f>IF(C23="","",MAX($D$1:D22)+1)</f>
        <v/>
      </c>
      <c r="E23" s="15"/>
      <c r="F23" s="15"/>
    </row>
    <row r="24" spans="1:6" x14ac:dyDescent="0.25">
      <c r="A24" s="22">
        <f>IF(A23="","",IF(A23-1&gt;=ROUNDUP(INFOS!$D$5*60/48,0),A23-1,""))</f>
        <v>218</v>
      </c>
      <c r="B24" s="22">
        <f>IF(A24="","",INFOS!$D$5*60/A24)</f>
        <v>6.6055045871559637</v>
      </c>
      <c r="C24" s="23" t="str">
        <f t="shared" si="0"/>
        <v/>
      </c>
      <c r="D24" s="22" t="str">
        <f>IF(C24="","",MAX($D$1:D23)+1)</f>
        <v/>
      </c>
      <c r="E24" s="15"/>
      <c r="F24" s="15"/>
    </row>
    <row r="25" spans="1:6" x14ac:dyDescent="0.25">
      <c r="A25" s="22">
        <f>IF(A24="","",IF(A24-1&gt;=ROUNDUP(INFOS!$D$5*60/48,0),A24-1,""))</f>
        <v>217</v>
      </c>
      <c r="B25" s="22">
        <f>IF(A25="","",INFOS!$D$5*60/A25)</f>
        <v>6.6359447004608292</v>
      </c>
      <c r="C25" s="23" t="str">
        <f t="shared" si="0"/>
        <v/>
      </c>
      <c r="D25" s="22" t="str">
        <f>IF(C25="","",MAX($D$1:D24)+1)</f>
        <v/>
      </c>
      <c r="E25" s="15"/>
      <c r="F25" s="15"/>
    </row>
    <row r="26" spans="1:6" x14ac:dyDescent="0.25">
      <c r="A26" s="22">
        <f>IF(A25="","",IF(A25-1&gt;=ROUNDUP(INFOS!$D$5*60/48,0),A25-1,""))</f>
        <v>216</v>
      </c>
      <c r="B26" s="22">
        <f>IF(A26="","",INFOS!$D$5*60/A26)</f>
        <v>6.666666666666667</v>
      </c>
      <c r="C26" s="23" t="str">
        <f t="shared" si="0"/>
        <v/>
      </c>
      <c r="D26" s="22" t="str">
        <f>IF(C26="","",MAX($D$1:D25)+1)</f>
        <v/>
      </c>
      <c r="E26" s="15"/>
      <c r="F26" s="15"/>
    </row>
    <row r="27" spans="1:6" x14ac:dyDescent="0.25">
      <c r="A27" s="22">
        <f>IF(A26="","",IF(A26-1&gt;=ROUNDUP(INFOS!$D$5*60/48,0),A26-1,""))</f>
        <v>215</v>
      </c>
      <c r="B27" s="22">
        <f>IF(A27="","",INFOS!$D$5*60/A27)</f>
        <v>6.6976744186046515</v>
      </c>
      <c r="C27" s="23" t="str">
        <f t="shared" si="0"/>
        <v/>
      </c>
      <c r="D27" s="22" t="str">
        <f>IF(C27="","",MAX($D$1:D26)+1)</f>
        <v/>
      </c>
      <c r="E27" s="15"/>
      <c r="F27" s="15"/>
    </row>
    <row r="28" spans="1:6" x14ac:dyDescent="0.25">
      <c r="A28" s="22">
        <f>IF(A27="","",IF(A27-1&gt;=ROUNDUP(INFOS!$D$5*60/48,0),A27-1,""))</f>
        <v>214</v>
      </c>
      <c r="B28" s="22">
        <f>IF(A28="","",INFOS!$D$5*60/A28)</f>
        <v>6.7289719626168223</v>
      </c>
      <c r="C28" s="23" t="str">
        <f t="shared" si="0"/>
        <v/>
      </c>
      <c r="D28" s="22" t="str">
        <f>IF(C28="","",MAX($D$1:D27)+1)</f>
        <v/>
      </c>
      <c r="E28" s="15"/>
      <c r="F28" s="15"/>
    </row>
    <row r="29" spans="1:6" x14ac:dyDescent="0.25">
      <c r="A29" s="22">
        <f>IF(A28="","",IF(A28-1&gt;=ROUNDUP(INFOS!$D$5*60/48,0),A28-1,""))</f>
        <v>213</v>
      </c>
      <c r="B29" s="22">
        <f>IF(A29="","",INFOS!$D$5*60/A29)</f>
        <v>6.76056338028169</v>
      </c>
      <c r="C29" s="23" t="str">
        <f t="shared" si="0"/>
        <v/>
      </c>
      <c r="D29" s="22" t="str">
        <f>IF(C29="","",MAX($D$1:D28)+1)</f>
        <v/>
      </c>
      <c r="E29" s="15"/>
      <c r="F29" s="15"/>
    </row>
    <row r="30" spans="1:6" x14ac:dyDescent="0.25">
      <c r="A30" s="22">
        <f>IF(A29="","",IF(A29-1&gt;=ROUNDUP(INFOS!$D$5*60/48,0),A29-1,""))</f>
        <v>212</v>
      </c>
      <c r="B30" s="22">
        <f>IF(A30="","",INFOS!$D$5*60/A30)</f>
        <v>6.7924528301886795</v>
      </c>
      <c r="C30" s="23" t="str">
        <f t="shared" si="0"/>
        <v/>
      </c>
      <c r="D30" s="22" t="str">
        <f>IF(C30="","",MAX($D$1:D29)+1)</f>
        <v/>
      </c>
      <c r="E30" s="15"/>
      <c r="F30" s="15"/>
    </row>
    <row r="31" spans="1:6" x14ac:dyDescent="0.25">
      <c r="A31" s="22">
        <f>IF(A30="","",IF(A30-1&gt;=ROUNDUP(INFOS!$D$5*60/48,0),A30-1,""))</f>
        <v>211</v>
      </c>
      <c r="B31" s="22">
        <f>IF(A31="","",INFOS!$D$5*60/A31)</f>
        <v>6.8246445497630335</v>
      </c>
      <c r="C31" s="23" t="str">
        <f t="shared" si="0"/>
        <v/>
      </c>
      <c r="D31" s="22" t="str">
        <f>IF(C31="","",MAX($D$1:D30)+1)</f>
        <v/>
      </c>
      <c r="E31" s="15"/>
      <c r="F31" s="15"/>
    </row>
    <row r="32" spans="1:6" x14ac:dyDescent="0.25">
      <c r="A32" s="22">
        <f>IF(A31="","",IF(A31-1&gt;=ROUNDUP(INFOS!$D$5*60/48,0),A31-1,""))</f>
        <v>210</v>
      </c>
      <c r="B32" s="22">
        <f>IF(A32="","",INFOS!$D$5*60/A32)</f>
        <v>6.8571428571428568</v>
      </c>
      <c r="C32" s="23" t="str">
        <f t="shared" si="0"/>
        <v/>
      </c>
      <c r="D32" s="22" t="str">
        <f>IF(C32="","",MAX($D$1:D31)+1)</f>
        <v/>
      </c>
      <c r="E32" s="15"/>
      <c r="F32" s="15"/>
    </row>
    <row r="33" spans="1:6" x14ac:dyDescent="0.25">
      <c r="A33" s="22">
        <f>IF(A32="","",IF(A32-1&gt;=ROUNDUP(INFOS!$D$5*60/48,0),A32-1,""))</f>
        <v>209</v>
      </c>
      <c r="B33" s="22">
        <f>IF(A33="","",INFOS!$D$5*60/A33)</f>
        <v>6.8899521531100483</v>
      </c>
      <c r="C33" s="23" t="str">
        <f t="shared" si="0"/>
        <v/>
      </c>
      <c r="D33" s="22" t="str">
        <f>IF(C33="","",MAX($D$1:D32)+1)</f>
        <v/>
      </c>
      <c r="E33" s="15"/>
      <c r="F33" s="15"/>
    </row>
    <row r="34" spans="1:6" x14ac:dyDescent="0.25">
      <c r="A34" s="22">
        <f>IF(A33="","",IF(A33-1&gt;=ROUNDUP(INFOS!$D$5*60/48,0),A33-1,""))</f>
        <v>208</v>
      </c>
      <c r="B34" s="22">
        <f>IF(A34="","",INFOS!$D$5*60/A34)</f>
        <v>6.9230769230769234</v>
      </c>
      <c r="C34" s="23" t="str">
        <f t="shared" si="0"/>
        <v/>
      </c>
      <c r="D34" s="22" t="str">
        <f>IF(C34="","",MAX($D$1:D33)+1)</f>
        <v/>
      </c>
      <c r="E34" s="15"/>
      <c r="F34" s="15"/>
    </row>
    <row r="35" spans="1:6" x14ac:dyDescent="0.25">
      <c r="A35" s="22">
        <f>IF(A34="","",IF(A34-1&gt;=ROUNDUP(INFOS!$D$5*60/48,0),A34-1,""))</f>
        <v>207</v>
      </c>
      <c r="B35" s="22">
        <f>IF(A35="","",INFOS!$D$5*60/A35)</f>
        <v>6.9565217391304346</v>
      </c>
      <c r="C35" s="23" t="str">
        <f t="shared" si="0"/>
        <v/>
      </c>
      <c r="D35" s="22" t="str">
        <f>IF(C35="","",MAX($D$1:D34)+1)</f>
        <v/>
      </c>
      <c r="E35" s="15"/>
      <c r="F35" s="15"/>
    </row>
    <row r="36" spans="1:6" x14ac:dyDescent="0.25">
      <c r="A36" s="22">
        <f>IF(A35="","",IF(A35-1&gt;=ROUNDUP(INFOS!$D$5*60/48,0),A35-1,""))</f>
        <v>206</v>
      </c>
      <c r="B36" s="22">
        <f>IF(A36="","",INFOS!$D$5*60/A36)</f>
        <v>6.9902912621359219</v>
      </c>
      <c r="C36" s="23" t="str">
        <f t="shared" si="0"/>
        <v/>
      </c>
      <c r="D36" s="22" t="str">
        <f>IF(C36="","",MAX($D$1:D35)+1)</f>
        <v/>
      </c>
      <c r="E36" s="15"/>
      <c r="F36" s="15"/>
    </row>
    <row r="37" spans="1:6" x14ac:dyDescent="0.25">
      <c r="A37" s="22">
        <f>IF(A36="","",IF(A36-1&gt;=ROUNDUP(INFOS!$D$5*60/48,0),A36-1,""))</f>
        <v>205</v>
      </c>
      <c r="B37" s="22">
        <f>IF(A37="","",INFOS!$D$5*60/A37)</f>
        <v>7.024390243902439</v>
      </c>
      <c r="C37" s="23" t="str">
        <f t="shared" si="0"/>
        <v/>
      </c>
      <c r="D37" s="22" t="str">
        <f>IF(C37="","",MAX($D$1:D36)+1)</f>
        <v/>
      </c>
      <c r="E37" s="15"/>
      <c r="F37" s="15"/>
    </row>
    <row r="38" spans="1:6" x14ac:dyDescent="0.25">
      <c r="A38" s="22">
        <f>IF(A37="","",IF(A37-1&gt;=ROUNDUP(INFOS!$D$5*60/48,0),A37-1,""))</f>
        <v>204</v>
      </c>
      <c r="B38" s="22">
        <f>IF(A38="","",INFOS!$D$5*60/A38)</f>
        <v>7.0588235294117645</v>
      </c>
      <c r="C38" s="23" t="str">
        <f t="shared" si="0"/>
        <v/>
      </c>
      <c r="D38" s="22" t="str">
        <f>IF(C38="","",MAX($D$1:D37)+1)</f>
        <v/>
      </c>
      <c r="E38" s="15"/>
      <c r="F38" s="15"/>
    </row>
    <row r="39" spans="1:6" x14ac:dyDescent="0.25">
      <c r="A39" s="22">
        <f>IF(A38="","",IF(A38-1&gt;=ROUNDUP(INFOS!$D$5*60/48,0),A38-1,""))</f>
        <v>203</v>
      </c>
      <c r="B39" s="22">
        <f>IF(A39="","",INFOS!$D$5*60/A39)</f>
        <v>7.0935960591133007</v>
      </c>
      <c r="C39" s="23" t="str">
        <f t="shared" si="0"/>
        <v/>
      </c>
      <c r="D39" s="22" t="str">
        <f>IF(C39="","",MAX($D$1:D38)+1)</f>
        <v/>
      </c>
      <c r="E39" s="15"/>
      <c r="F39" s="15"/>
    </row>
    <row r="40" spans="1:6" x14ac:dyDescent="0.25">
      <c r="A40" s="22">
        <f>IF(A39="","",IF(A39-1&gt;=ROUNDUP(INFOS!$D$5*60/48,0),A39-1,""))</f>
        <v>202</v>
      </c>
      <c r="B40" s="22">
        <f>IF(A40="","",INFOS!$D$5*60/A40)</f>
        <v>7.1287128712871288</v>
      </c>
      <c r="C40" s="23" t="str">
        <f t="shared" si="0"/>
        <v/>
      </c>
      <c r="D40" s="22" t="str">
        <f>IF(C40="","",MAX($D$1:D39)+1)</f>
        <v/>
      </c>
      <c r="E40" s="15"/>
      <c r="F40" s="15"/>
    </row>
    <row r="41" spans="1:6" x14ac:dyDescent="0.25">
      <c r="A41" s="22">
        <f>IF(A40="","",IF(A40-1&gt;=ROUNDUP(INFOS!$D$5*60/48,0),A40-1,""))</f>
        <v>201</v>
      </c>
      <c r="B41" s="22">
        <f>IF(A41="","",INFOS!$D$5*60/A41)</f>
        <v>7.1641791044776122</v>
      </c>
      <c r="C41" s="23" t="str">
        <f t="shared" si="0"/>
        <v/>
      </c>
      <c r="D41" s="22" t="str">
        <f>IF(C41="","",MAX($D$1:D40)+1)</f>
        <v/>
      </c>
      <c r="E41" s="15"/>
      <c r="F41" s="15"/>
    </row>
    <row r="42" spans="1:6" x14ac:dyDescent="0.25">
      <c r="A42" s="22">
        <f>IF(A41="","",IF(A41-1&gt;=ROUNDUP(INFOS!$D$5*60/48,0),A41-1,""))</f>
        <v>200</v>
      </c>
      <c r="B42" s="22">
        <f>IF(A42="","",INFOS!$D$5*60/A42)</f>
        <v>7.2</v>
      </c>
      <c r="C42" s="23" t="str">
        <f t="shared" si="0"/>
        <v/>
      </c>
      <c r="D42" s="22" t="str">
        <f>IF(C42="","",MAX($D$1:D41)+1)</f>
        <v/>
      </c>
      <c r="E42" s="15"/>
      <c r="F42" s="15"/>
    </row>
    <row r="43" spans="1:6" x14ac:dyDescent="0.25">
      <c r="A43" s="22">
        <f>IF(A42="","",IF(A42-1&gt;=ROUNDUP(INFOS!$D$5*60/48,0),A42-1,""))</f>
        <v>199</v>
      </c>
      <c r="B43" s="22">
        <f>IF(A43="","",INFOS!$D$5*60/A43)</f>
        <v>7.2361809045226133</v>
      </c>
      <c r="C43" s="23" t="str">
        <f t="shared" si="0"/>
        <v/>
      </c>
      <c r="D43" s="22" t="str">
        <f>IF(C43="","",MAX($D$1:D42)+1)</f>
        <v/>
      </c>
      <c r="E43" s="15"/>
      <c r="F43" s="15"/>
    </row>
    <row r="44" spans="1:6" x14ac:dyDescent="0.25">
      <c r="A44" s="22">
        <f>IF(A43="","",IF(A43-1&gt;=ROUNDUP(INFOS!$D$5*60/48,0),A43-1,""))</f>
        <v>198</v>
      </c>
      <c r="B44" s="22">
        <f>IF(A44="","",INFOS!$D$5*60/A44)</f>
        <v>7.2727272727272725</v>
      </c>
      <c r="C44" s="23" t="str">
        <f t="shared" si="0"/>
        <v/>
      </c>
      <c r="D44" s="22" t="str">
        <f>IF(C44="","",MAX($D$1:D43)+1)</f>
        <v/>
      </c>
      <c r="E44" s="15"/>
      <c r="F44" s="15"/>
    </row>
    <row r="45" spans="1:6" x14ac:dyDescent="0.25">
      <c r="A45" s="22">
        <f>IF(A44="","",IF(A44-1&gt;=ROUNDUP(INFOS!$D$5*60/48,0),A44-1,""))</f>
        <v>197</v>
      </c>
      <c r="B45" s="22">
        <f>IF(A45="","",INFOS!$D$5*60/A45)</f>
        <v>7.3096446700507611</v>
      </c>
      <c r="C45" s="23" t="str">
        <f t="shared" si="0"/>
        <v/>
      </c>
      <c r="D45" s="22" t="str">
        <f>IF(C45="","",MAX($D$1:D44)+1)</f>
        <v/>
      </c>
      <c r="E45" s="15"/>
      <c r="F45" s="15"/>
    </row>
    <row r="46" spans="1:6" x14ac:dyDescent="0.25">
      <c r="A46" s="22">
        <f>IF(A45="","",IF(A45-1&gt;=ROUNDUP(INFOS!$D$5*60/48,0),A45-1,""))</f>
        <v>196</v>
      </c>
      <c r="B46" s="22">
        <f>IF(A46="","",INFOS!$D$5*60/A46)</f>
        <v>7.3469387755102042</v>
      </c>
      <c r="C46" s="23" t="str">
        <f t="shared" si="0"/>
        <v/>
      </c>
      <c r="D46" s="22" t="str">
        <f>IF(C46="","",MAX($D$1:D45)+1)</f>
        <v/>
      </c>
      <c r="E46" s="15"/>
      <c r="F46" s="15"/>
    </row>
    <row r="47" spans="1:6" x14ac:dyDescent="0.25">
      <c r="A47" s="22">
        <f>IF(A46="","",IF(A46-1&gt;=ROUNDUP(INFOS!$D$5*60/48,0),A46-1,""))</f>
        <v>195</v>
      </c>
      <c r="B47" s="22">
        <f>IF(A47="","",INFOS!$D$5*60/A47)</f>
        <v>7.384615384615385</v>
      </c>
      <c r="C47" s="23" t="str">
        <f t="shared" si="0"/>
        <v/>
      </c>
      <c r="D47" s="22" t="str">
        <f>IF(C47="","",MAX($D$1:D46)+1)</f>
        <v/>
      </c>
      <c r="E47" s="15"/>
      <c r="F47" s="15"/>
    </row>
    <row r="48" spans="1:6" x14ac:dyDescent="0.25">
      <c r="A48" s="22">
        <f>IF(A47="","",IF(A47-1&gt;=ROUNDUP(INFOS!$D$5*60/48,0),A47-1,""))</f>
        <v>194</v>
      </c>
      <c r="B48" s="22">
        <f>IF(A48="","",INFOS!$D$5*60/A48)</f>
        <v>7.4226804123711343</v>
      </c>
      <c r="C48" s="23" t="str">
        <f t="shared" si="0"/>
        <v/>
      </c>
      <c r="D48" s="22" t="str">
        <f>IF(C48="","",MAX($D$1:D47)+1)</f>
        <v/>
      </c>
      <c r="E48" s="15"/>
      <c r="F48" s="15"/>
    </row>
    <row r="49" spans="1:6" x14ac:dyDescent="0.25">
      <c r="A49" s="22">
        <f>IF(A48="","",IF(A48-1&gt;=ROUNDUP(INFOS!$D$5*60/48,0),A48-1,""))</f>
        <v>193</v>
      </c>
      <c r="B49" s="22">
        <f>IF(A49="","",INFOS!$D$5*60/A49)</f>
        <v>7.4611398963730569</v>
      </c>
      <c r="C49" s="23" t="str">
        <f t="shared" si="0"/>
        <v/>
      </c>
      <c r="D49" s="22" t="str">
        <f>IF(C49="","",MAX($D$1:D48)+1)</f>
        <v/>
      </c>
      <c r="E49" s="15"/>
      <c r="F49" s="15"/>
    </row>
    <row r="50" spans="1:6" x14ac:dyDescent="0.25">
      <c r="A50" s="22">
        <f>IF(A49="","",IF(A49-1&gt;=ROUNDUP(INFOS!$D$5*60/48,0),A49-1,""))</f>
        <v>192</v>
      </c>
      <c r="B50" s="22">
        <f>IF(A50="","",INFOS!$D$5*60/A50)</f>
        <v>7.5</v>
      </c>
      <c r="C50" s="23" t="str">
        <f t="shared" si="0"/>
        <v/>
      </c>
      <c r="D50" s="22" t="str">
        <f>IF(C50="","",MAX($D$1:D49)+1)</f>
        <v/>
      </c>
      <c r="E50" s="15"/>
      <c r="F50" s="15"/>
    </row>
    <row r="51" spans="1:6" x14ac:dyDescent="0.25">
      <c r="A51" s="22">
        <f>IF(A50="","",IF(A50-1&gt;=ROUNDUP(INFOS!$D$5*60/48,0),A50-1,""))</f>
        <v>191</v>
      </c>
      <c r="B51" s="22">
        <f>IF(A51="","",INFOS!$D$5*60/A51)</f>
        <v>7.5392670157068062</v>
      </c>
      <c r="C51" s="23" t="str">
        <f t="shared" si="0"/>
        <v/>
      </c>
      <c r="D51" s="22" t="str">
        <f>IF(C51="","",MAX($D$1:D50)+1)</f>
        <v/>
      </c>
      <c r="E51" s="15"/>
      <c r="F51" s="15"/>
    </row>
    <row r="52" spans="1:6" x14ac:dyDescent="0.25">
      <c r="A52" s="22">
        <f>IF(A51="","",IF(A51-1&gt;=ROUNDUP(INFOS!$D$5*60/48,0),A51-1,""))</f>
        <v>190</v>
      </c>
      <c r="B52" s="22">
        <f>IF(A52="","",INFOS!$D$5*60/A52)</f>
        <v>7.5789473684210522</v>
      </c>
      <c r="C52" s="23" t="str">
        <f t="shared" si="0"/>
        <v/>
      </c>
      <c r="D52" s="22" t="str">
        <f>IF(C52="","",MAX($D$1:D51)+1)</f>
        <v/>
      </c>
      <c r="E52" s="15"/>
      <c r="F52" s="15"/>
    </row>
    <row r="53" spans="1:6" x14ac:dyDescent="0.25">
      <c r="A53" s="22">
        <f>IF(A52="","",IF(A52-1&gt;=ROUNDUP(INFOS!$D$5*60/48,0),A52-1,""))</f>
        <v>189</v>
      </c>
      <c r="B53" s="22">
        <f>IF(A53="","",INFOS!$D$5*60/A53)</f>
        <v>7.6190476190476186</v>
      </c>
      <c r="C53" s="23" t="str">
        <f t="shared" si="0"/>
        <v/>
      </c>
      <c r="D53" s="22" t="str">
        <f>IF(C53="","",MAX($D$1:D52)+1)</f>
        <v/>
      </c>
      <c r="E53" s="15"/>
      <c r="F53" s="15"/>
    </row>
    <row r="54" spans="1:6" x14ac:dyDescent="0.25">
      <c r="A54" s="22">
        <f>IF(A53="","",IF(A53-1&gt;=ROUNDUP(INFOS!$D$5*60/48,0),A53-1,""))</f>
        <v>188</v>
      </c>
      <c r="B54" s="22">
        <f>IF(A54="","",INFOS!$D$5*60/A54)</f>
        <v>7.6595744680851068</v>
      </c>
      <c r="C54" s="23" t="str">
        <f t="shared" si="0"/>
        <v/>
      </c>
      <c r="D54" s="22" t="str">
        <f>IF(C54="","",MAX($D$1:D53)+1)</f>
        <v/>
      </c>
      <c r="E54" s="15"/>
      <c r="F54" s="15"/>
    </row>
    <row r="55" spans="1:6" x14ac:dyDescent="0.25">
      <c r="A55" s="22">
        <f>IF(A54="","",IF(A54-1&gt;=ROUNDUP(INFOS!$D$5*60/48,0),A54-1,""))</f>
        <v>187</v>
      </c>
      <c r="B55" s="22">
        <f>IF(A55="","",INFOS!$D$5*60/A55)</f>
        <v>7.7005347593582885</v>
      </c>
      <c r="C55" s="23" t="str">
        <f t="shared" si="0"/>
        <v/>
      </c>
      <c r="D55" s="22" t="str">
        <f>IF(C55="","",MAX($D$1:D54)+1)</f>
        <v/>
      </c>
      <c r="E55" s="15"/>
      <c r="F55" s="15"/>
    </row>
    <row r="56" spans="1:6" x14ac:dyDescent="0.25">
      <c r="A56" s="22">
        <f>IF(A55="","",IF(A55-1&gt;=ROUNDUP(INFOS!$D$5*60/48,0),A55-1,""))</f>
        <v>186</v>
      </c>
      <c r="B56" s="22">
        <f>IF(A56="","",INFOS!$D$5*60/A56)</f>
        <v>7.741935483870968</v>
      </c>
      <c r="C56" s="23" t="str">
        <f t="shared" si="0"/>
        <v/>
      </c>
      <c r="D56" s="22" t="str">
        <f>IF(C56="","",MAX($D$1:D55)+1)</f>
        <v/>
      </c>
      <c r="E56" s="15"/>
      <c r="F56" s="15"/>
    </row>
    <row r="57" spans="1:6" x14ac:dyDescent="0.25">
      <c r="A57" s="22">
        <f>IF(A56="","",IF(A56-1&gt;=ROUNDUP(INFOS!$D$5*60/48,0),A56-1,""))</f>
        <v>185</v>
      </c>
      <c r="B57" s="22">
        <f>IF(A57="","",INFOS!$D$5*60/A57)</f>
        <v>7.7837837837837842</v>
      </c>
      <c r="C57" s="23" t="str">
        <f t="shared" si="0"/>
        <v/>
      </c>
      <c r="D57" s="22" t="str">
        <f>IF(C57="","",MAX($D$1:D56)+1)</f>
        <v/>
      </c>
      <c r="E57" s="15"/>
      <c r="F57" s="15"/>
    </row>
    <row r="58" spans="1:6" x14ac:dyDescent="0.25">
      <c r="A58" s="22">
        <f>IF(A57="","",IF(A57-1&gt;=ROUNDUP(INFOS!$D$5*60/48,0),A57-1,""))</f>
        <v>184</v>
      </c>
      <c r="B58" s="22">
        <f>IF(A58="","",INFOS!$D$5*60/A58)</f>
        <v>7.8260869565217392</v>
      </c>
      <c r="C58" s="23" t="str">
        <f t="shared" si="0"/>
        <v/>
      </c>
      <c r="D58" s="22" t="str">
        <f>IF(C58="","",MAX($D$1:D57)+1)</f>
        <v/>
      </c>
      <c r="E58" s="15"/>
      <c r="F58" s="15"/>
    </row>
    <row r="59" spans="1:6" x14ac:dyDescent="0.25">
      <c r="A59" s="22">
        <f>IF(A58="","",IF(A58-1&gt;=ROUNDUP(INFOS!$D$5*60/48,0),A58-1,""))</f>
        <v>183</v>
      </c>
      <c r="B59" s="22">
        <f>IF(A59="","",INFOS!$D$5*60/A59)</f>
        <v>7.8688524590163933</v>
      </c>
      <c r="C59" s="23" t="str">
        <f t="shared" si="0"/>
        <v/>
      </c>
      <c r="D59" s="22" t="str">
        <f>IF(C59="","",MAX($D$1:D58)+1)</f>
        <v/>
      </c>
      <c r="E59" s="15"/>
      <c r="F59" s="15"/>
    </row>
    <row r="60" spans="1:6" x14ac:dyDescent="0.25">
      <c r="A60" s="22">
        <f>IF(A59="","",IF(A59-1&gt;=ROUNDUP(INFOS!$D$5*60/48,0),A59-1,""))</f>
        <v>182</v>
      </c>
      <c r="B60" s="22">
        <f>IF(A60="","",INFOS!$D$5*60/A60)</f>
        <v>7.9120879120879124</v>
      </c>
      <c r="C60" s="23" t="str">
        <f t="shared" si="0"/>
        <v/>
      </c>
      <c r="D60" s="22" t="str">
        <f>IF(C60="","",MAX($D$1:D59)+1)</f>
        <v/>
      </c>
      <c r="E60" s="15"/>
      <c r="F60" s="15"/>
    </row>
    <row r="61" spans="1:6" x14ac:dyDescent="0.25">
      <c r="A61" s="22">
        <f>IF(A60="","",IF(A60-1&gt;=ROUNDUP(INFOS!$D$5*60/48,0),A60-1,""))</f>
        <v>181</v>
      </c>
      <c r="B61" s="22">
        <f>IF(A61="","",INFOS!$D$5*60/A61)</f>
        <v>7.9558011049723758</v>
      </c>
      <c r="C61" s="23" t="str">
        <f t="shared" si="0"/>
        <v/>
      </c>
      <c r="D61" s="22" t="str">
        <f>IF(C61="","",MAX($D$1:D60)+1)</f>
        <v/>
      </c>
      <c r="E61" s="15"/>
      <c r="F61" s="15"/>
    </row>
    <row r="62" spans="1:6" x14ac:dyDescent="0.25">
      <c r="A62" s="22">
        <f>IF(A61="","",IF(A61-1&gt;=ROUNDUP(INFOS!$D$5*60/48,0),A61-1,""))</f>
        <v>180</v>
      </c>
      <c r="B62" s="22">
        <f>IF(A62="","",INFOS!$D$5*60/A62)</f>
        <v>8</v>
      </c>
      <c r="C62" s="23">
        <f t="shared" si="0"/>
        <v>180</v>
      </c>
      <c r="D62" s="22">
        <f>IF(C62="","",MAX($D$1:D61)+1)</f>
        <v>2</v>
      </c>
      <c r="E62" s="15"/>
      <c r="F62" s="15"/>
    </row>
    <row r="63" spans="1:6" x14ac:dyDescent="0.25">
      <c r="A63" s="22">
        <f>IF(A62="","",IF(A62-1&gt;=ROUNDUP(INFOS!$D$5*60/48,0),A62-1,""))</f>
        <v>179</v>
      </c>
      <c r="B63" s="22">
        <f>IF(A63="","",INFOS!$D$5*60/A63)</f>
        <v>8.044692737430168</v>
      </c>
      <c r="C63" s="23" t="str">
        <f t="shared" si="0"/>
        <v/>
      </c>
      <c r="D63" s="22" t="str">
        <f>IF(C63="","",MAX($D$1:D62)+1)</f>
        <v/>
      </c>
      <c r="E63" s="15"/>
      <c r="F63" s="15"/>
    </row>
    <row r="64" spans="1:6" x14ac:dyDescent="0.25">
      <c r="A64" s="22">
        <f>IF(A63="","",IF(A63-1&gt;=ROUNDUP(INFOS!$D$5*60/48,0),A63-1,""))</f>
        <v>178</v>
      </c>
      <c r="B64" s="22">
        <f>IF(A64="","",INFOS!$D$5*60/A64)</f>
        <v>8.0898876404494384</v>
      </c>
      <c r="C64" s="23" t="str">
        <f t="shared" si="0"/>
        <v/>
      </c>
      <c r="D64" s="22" t="str">
        <f>IF(C64="","",MAX($D$1:D63)+1)</f>
        <v/>
      </c>
      <c r="E64" s="15"/>
      <c r="F64" s="15"/>
    </row>
    <row r="65" spans="1:6" x14ac:dyDescent="0.25">
      <c r="A65" s="22">
        <f>IF(A64="","",IF(A64-1&gt;=ROUNDUP(INFOS!$D$5*60/48,0),A64-1,""))</f>
        <v>177</v>
      </c>
      <c r="B65" s="22">
        <f>IF(A65="","",INFOS!$D$5*60/A65)</f>
        <v>8.1355932203389827</v>
      </c>
      <c r="C65" s="23" t="str">
        <f t="shared" si="0"/>
        <v/>
      </c>
      <c r="D65" s="22" t="str">
        <f>IF(C65="","",MAX($D$1:D64)+1)</f>
        <v/>
      </c>
      <c r="E65" s="15"/>
      <c r="F65" s="15"/>
    </row>
    <row r="66" spans="1:6" x14ac:dyDescent="0.25">
      <c r="A66" s="22">
        <f>IF(A65="","",IF(A65-1&gt;=ROUNDUP(INFOS!$D$5*60/48,0),A65-1,""))</f>
        <v>176</v>
      </c>
      <c r="B66" s="22">
        <f>IF(A66="","",INFOS!$D$5*60/A66)</f>
        <v>8.1818181818181817</v>
      </c>
      <c r="C66" s="23" t="str">
        <f t="shared" ref="C66:C129" si="3">IF(B66="","",IF(INT(B66)=B66,A66,""))</f>
        <v/>
      </c>
      <c r="D66" s="22" t="str">
        <f>IF(C66="","",MAX($D$1:D65)+1)</f>
        <v/>
      </c>
      <c r="E66" s="15"/>
      <c r="F66" s="15"/>
    </row>
    <row r="67" spans="1:6" x14ac:dyDescent="0.25">
      <c r="A67" s="22">
        <f>IF(A66="","",IF(A66-1&gt;=ROUNDUP(INFOS!$D$5*60/48,0),A66-1,""))</f>
        <v>175</v>
      </c>
      <c r="B67" s="22">
        <f>IF(A67="","",INFOS!$D$5*60/A67)</f>
        <v>8.2285714285714278</v>
      </c>
      <c r="C67" s="23" t="str">
        <f t="shared" si="3"/>
        <v/>
      </c>
      <c r="D67" s="22" t="str">
        <f>IF(C67="","",MAX($D$1:D66)+1)</f>
        <v/>
      </c>
      <c r="E67" s="15"/>
      <c r="F67" s="15"/>
    </row>
    <row r="68" spans="1:6" x14ac:dyDescent="0.25">
      <c r="A68" s="22">
        <f>IF(A67="","",IF(A67-1&gt;=ROUNDUP(INFOS!$D$5*60/48,0),A67-1,""))</f>
        <v>174</v>
      </c>
      <c r="B68" s="22">
        <f>IF(A68="","",INFOS!$D$5*60/A68)</f>
        <v>8.2758620689655178</v>
      </c>
      <c r="C68" s="23" t="str">
        <f t="shared" si="3"/>
        <v/>
      </c>
      <c r="D68" s="22" t="str">
        <f>IF(C68="","",MAX($D$1:D67)+1)</f>
        <v/>
      </c>
      <c r="E68" s="15"/>
      <c r="F68" s="15"/>
    </row>
    <row r="69" spans="1:6" x14ac:dyDescent="0.25">
      <c r="A69" s="22">
        <f>IF(A68="","",IF(A68-1&gt;=ROUNDUP(INFOS!$D$5*60/48,0),A68-1,""))</f>
        <v>173</v>
      </c>
      <c r="B69" s="22">
        <f>IF(A69="","",INFOS!$D$5*60/A69)</f>
        <v>8.3236994219653173</v>
      </c>
      <c r="C69" s="23" t="str">
        <f t="shared" si="3"/>
        <v/>
      </c>
      <c r="D69" s="22" t="str">
        <f>IF(C69="","",MAX($D$1:D68)+1)</f>
        <v/>
      </c>
      <c r="E69" s="15"/>
      <c r="F69" s="15"/>
    </row>
    <row r="70" spans="1:6" x14ac:dyDescent="0.25">
      <c r="A70" s="22">
        <f>IF(A69="","",IF(A69-1&gt;=ROUNDUP(INFOS!$D$5*60/48,0),A69-1,""))</f>
        <v>172</v>
      </c>
      <c r="B70" s="22">
        <f>IF(A70="","",INFOS!$D$5*60/A70)</f>
        <v>8.3720930232558146</v>
      </c>
      <c r="C70" s="23" t="str">
        <f t="shared" si="3"/>
        <v/>
      </c>
      <c r="D70" s="22" t="str">
        <f>IF(C70="","",MAX($D$1:D69)+1)</f>
        <v/>
      </c>
      <c r="E70" s="15"/>
      <c r="F70" s="15"/>
    </row>
    <row r="71" spans="1:6" x14ac:dyDescent="0.25">
      <c r="A71" s="22">
        <f>IF(A70="","",IF(A70-1&gt;=ROUNDUP(INFOS!$D$5*60/48,0),A70-1,""))</f>
        <v>171</v>
      </c>
      <c r="B71" s="22">
        <f>IF(A71="","",INFOS!$D$5*60/A71)</f>
        <v>8.4210526315789469</v>
      </c>
      <c r="C71" s="23" t="str">
        <f t="shared" si="3"/>
        <v/>
      </c>
      <c r="D71" s="22" t="str">
        <f>IF(C71="","",MAX($D$1:D70)+1)</f>
        <v/>
      </c>
      <c r="E71" s="15"/>
      <c r="F71" s="15"/>
    </row>
    <row r="72" spans="1:6" x14ac:dyDescent="0.25">
      <c r="A72" s="22">
        <f>IF(A71="","",IF(A71-1&gt;=ROUNDUP(INFOS!$D$5*60/48,0),A71-1,""))</f>
        <v>170</v>
      </c>
      <c r="B72" s="22">
        <f>IF(A72="","",INFOS!$D$5*60/A72)</f>
        <v>8.4705882352941178</v>
      </c>
      <c r="C72" s="23" t="str">
        <f t="shared" si="3"/>
        <v/>
      </c>
      <c r="D72" s="22" t="str">
        <f>IF(C72="","",MAX($D$1:D71)+1)</f>
        <v/>
      </c>
      <c r="E72" s="15"/>
      <c r="F72" s="15"/>
    </row>
    <row r="73" spans="1:6" x14ac:dyDescent="0.25">
      <c r="A73" s="22">
        <f>IF(A72="","",IF(A72-1&gt;=ROUNDUP(INFOS!$D$5*60/48,0),A72-1,""))</f>
        <v>169</v>
      </c>
      <c r="B73" s="22">
        <f>IF(A73="","",INFOS!$D$5*60/A73)</f>
        <v>8.5207100591715985</v>
      </c>
      <c r="C73" s="23" t="str">
        <f t="shared" si="3"/>
        <v/>
      </c>
      <c r="D73" s="22" t="str">
        <f>IF(C73="","",MAX($D$1:D72)+1)</f>
        <v/>
      </c>
      <c r="E73" s="15"/>
      <c r="F73" s="15"/>
    </row>
    <row r="74" spans="1:6" x14ac:dyDescent="0.25">
      <c r="A74" s="22">
        <f>IF(A73="","",IF(A73-1&gt;=ROUNDUP(INFOS!$D$5*60/48,0),A73-1,""))</f>
        <v>168</v>
      </c>
      <c r="B74" s="22">
        <f>IF(A74="","",INFOS!$D$5*60/A74)</f>
        <v>8.5714285714285712</v>
      </c>
      <c r="C74" s="23" t="str">
        <f t="shared" si="3"/>
        <v/>
      </c>
      <c r="D74" s="22" t="str">
        <f>IF(C74="","",MAX($D$1:D73)+1)</f>
        <v/>
      </c>
      <c r="E74" s="15"/>
      <c r="F74" s="15"/>
    </row>
    <row r="75" spans="1:6" x14ac:dyDescent="0.25">
      <c r="A75" s="22">
        <f>IF(A74="","",IF(A74-1&gt;=ROUNDUP(INFOS!$D$5*60/48,0),A74-1,""))</f>
        <v>167</v>
      </c>
      <c r="B75" s="22">
        <f>IF(A75="","",INFOS!$D$5*60/A75)</f>
        <v>8.6227544910179645</v>
      </c>
      <c r="C75" s="23" t="str">
        <f t="shared" si="3"/>
        <v/>
      </c>
      <c r="D75" s="22" t="str">
        <f>IF(C75="","",MAX($D$1:D74)+1)</f>
        <v/>
      </c>
      <c r="E75" s="15"/>
      <c r="F75" s="15"/>
    </row>
    <row r="76" spans="1:6" x14ac:dyDescent="0.25">
      <c r="A76" s="22">
        <f>IF(A75="","",IF(A75-1&gt;=ROUNDUP(INFOS!$D$5*60/48,0),A75-1,""))</f>
        <v>166</v>
      </c>
      <c r="B76" s="22">
        <f>IF(A76="","",INFOS!$D$5*60/A76)</f>
        <v>8.6746987951807224</v>
      </c>
      <c r="C76" s="23" t="str">
        <f t="shared" si="3"/>
        <v/>
      </c>
      <c r="D76" s="22" t="str">
        <f>IF(C76="","",MAX($D$1:D75)+1)</f>
        <v/>
      </c>
      <c r="E76" s="15"/>
      <c r="F76" s="15"/>
    </row>
    <row r="77" spans="1:6" x14ac:dyDescent="0.25">
      <c r="A77" s="22">
        <f>IF(A76="","",IF(A76-1&gt;=ROUNDUP(INFOS!$D$5*60/48,0),A76-1,""))</f>
        <v>165</v>
      </c>
      <c r="B77" s="22">
        <f>IF(A77="","",INFOS!$D$5*60/A77)</f>
        <v>8.7272727272727266</v>
      </c>
      <c r="C77" s="23" t="str">
        <f t="shared" si="3"/>
        <v/>
      </c>
      <c r="D77" s="22" t="str">
        <f>IF(C77="","",MAX($D$1:D76)+1)</f>
        <v/>
      </c>
      <c r="E77" s="15"/>
      <c r="F77" s="15"/>
    </row>
    <row r="78" spans="1:6" x14ac:dyDescent="0.25">
      <c r="A78" s="22">
        <f>IF(A77="","",IF(A77-1&gt;=ROUNDUP(INFOS!$D$5*60/48,0),A77-1,""))</f>
        <v>164</v>
      </c>
      <c r="B78" s="22">
        <f>IF(A78="","",INFOS!$D$5*60/A78)</f>
        <v>8.7804878048780495</v>
      </c>
      <c r="C78" s="23" t="str">
        <f t="shared" si="3"/>
        <v/>
      </c>
      <c r="D78" s="22" t="str">
        <f>IF(C78="","",MAX($D$1:D77)+1)</f>
        <v/>
      </c>
      <c r="E78" s="15"/>
      <c r="F78" s="15"/>
    </row>
    <row r="79" spans="1:6" x14ac:dyDescent="0.25">
      <c r="A79" s="22">
        <f>IF(A78="","",IF(A78-1&gt;=ROUNDUP(INFOS!$D$5*60/48,0),A78-1,""))</f>
        <v>163</v>
      </c>
      <c r="B79" s="22">
        <f>IF(A79="","",INFOS!$D$5*60/A79)</f>
        <v>8.8343558282208594</v>
      </c>
      <c r="C79" s="23" t="str">
        <f t="shared" si="3"/>
        <v/>
      </c>
      <c r="D79" s="22" t="str">
        <f>IF(C79="","",MAX($D$1:D78)+1)</f>
        <v/>
      </c>
      <c r="E79" s="15"/>
      <c r="F79" s="15"/>
    </row>
    <row r="80" spans="1:6" x14ac:dyDescent="0.25">
      <c r="A80" s="22">
        <f>IF(A79="","",IF(A79-1&gt;=ROUNDUP(INFOS!$D$5*60/48,0),A79-1,""))</f>
        <v>162</v>
      </c>
      <c r="B80" s="22">
        <f>IF(A80="","",INFOS!$D$5*60/A80)</f>
        <v>8.8888888888888893</v>
      </c>
      <c r="C80" s="23" t="str">
        <f t="shared" si="3"/>
        <v/>
      </c>
      <c r="D80" s="22" t="str">
        <f>IF(C80="","",MAX($D$1:D79)+1)</f>
        <v/>
      </c>
      <c r="E80" s="15"/>
      <c r="F80" s="15"/>
    </row>
    <row r="81" spans="1:6" x14ac:dyDescent="0.25">
      <c r="A81" s="22">
        <f>IF(A80="","",IF(A80-1&gt;=ROUNDUP(INFOS!$D$5*60/48,0),A80-1,""))</f>
        <v>161</v>
      </c>
      <c r="B81" s="22">
        <f>IF(A81="","",INFOS!$D$5*60/A81)</f>
        <v>8.9440993788819867</v>
      </c>
      <c r="C81" s="23" t="str">
        <f t="shared" si="3"/>
        <v/>
      </c>
      <c r="D81" s="22" t="str">
        <f>IF(C81="","",MAX($D$1:D80)+1)</f>
        <v/>
      </c>
      <c r="E81" s="15"/>
      <c r="F81" s="15"/>
    </row>
    <row r="82" spans="1:6" x14ac:dyDescent="0.25">
      <c r="A82" s="22">
        <f>IF(A81="","",IF(A81-1&gt;=ROUNDUP(INFOS!$D$5*60/48,0),A81-1,""))</f>
        <v>160</v>
      </c>
      <c r="B82" s="22">
        <f>IF(A82="","",INFOS!$D$5*60/A82)</f>
        <v>9</v>
      </c>
      <c r="C82" s="23">
        <f t="shared" si="3"/>
        <v>160</v>
      </c>
      <c r="D82" s="22">
        <f>IF(C82="","",MAX($D$1:D81)+1)</f>
        <v>3</v>
      </c>
      <c r="E82" s="15"/>
      <c r="F82" s="15"/>
    </row>
    <row r="83" spans="1:6" x14ac:dyDescent="0.25">
      <c r="A83" s="22">
        <f>IF(A82="","",IF(A82-1&gt;=ROUNDUP(INFOS!$D$5*60/48,0),A82-1,""))</f>
        <v>159</v>
      </c>
      <c r="B83" s="22">
        <f>IF(A83="","",INFOS!$D$5*60/A83)</f>
        <v>9.0566037735849054</v>
      </c>
      <c r="C83" s="23" t="str">
        <f t="shared" si="3"/>
        <v/>
      </c>
      <c r="D83" s="22" t="str">
        <f>IF(C83="","",MAX($D$1:D82)+1)</f>
        <v/>
      </c>
      <c r="E83" s="15"/>
      <c r="F83" s="15"/>
    </row>
    <row r="84" spans="1:6" x14ac:dyDescent="0.25">
      <c r="A84" s="22">
        <f>IF(A83="","",IF(A83-1&gt;=ROUNDUP(INFOS!$D$5*60/48,0),A83-1,""))</f>
        <v>158</v>
      </c>
      <c r="B84" s="22">
        <f>IF(A84="","",INFOS!$D$5*60/A84)</f>
        <v>9.113924050632912</v>
      </c>
      <c r="C84" s="23" t="str">
        <f t="shared" si="3"/>
        <v/>
      </c>
      <c r="D84" s="22" t="str">
        <f>IF(C84="","",MAX($D$1:D83)+1)</f>
        <v/>
      </c>
      <c r="E84" s="15"/>
      <c r="F84" s="15"/>
    </row>
    <row r="85" spans="1:6" x14ac:dyDescent="0.25">
      <c r="A85" s="22">
        <f>IF(A84="","",IF(A84-1&gt;=ROUNDUP(INFOS!$D$5*60/48,0),A84-1,""))</f>
        <v>157</v>
      </c>
      <c r="B85" s="22">
        <f>IF(A85="","",INFOS!$D$5*60/A85)</f>
        <v>9.1719745222929934</v>
      </c>
      <c r="C85" s="23" t="str">
        <f t="shared" si="3"/>
        <v/>
      </c>
      <c r="D85" s="22" t="str">
        <f>IF(C85="","",MAX($D$1:D84)+1)</f>
        <v/>
      </c>
      <c r="E85" s="15"/>
      <c r="F85" s="15"/>
    </row>
    <row r="86" spans="1:6" x14ac:dyDescent="0.25">
      <c r="A86" s="22">
        <f>IF(A85="","",IF(A85-1&gt;=ROUNDUP(INFOS!$D$5*60/48,0),A85-1,""))</f>
        <v>156</v>
      </c>
      <c r="B86" s="22">
        <f>IF(A86="","",INFOS!$D$5*60/A86)</f>
        <v>9.2307692307692299</v>
      </c>
      <c r="C86" s="23" t="str">
        <f t="shared" si="3"/>
        <v/>
      </c>
      <c r="D86" s="22" t="str">
        <f>IF(C86="","",MAX($D$1:D85)+1)</f>
        <v/>
      </c>
      <c r="E86" s="15"/>
      <c r="F86" s="15"/>
    </row>
    <row r="87" spans="1:6" x14ac:dyDescent="0.25">
      <c r="A87" s="22">
        <f>IF(A86="","",IF(A86-1&gt;=ROUNDUP(INFOS!$D$5*60/48,0),A86-1,""))</f>
        <v>155</v>
      </c>
      <c r="B87" s="22">
        <f>IF(A87="","",INFOS!$D$5*60/A87)</f>
        <v>9.2903225806451619</v>
      </c>
      <c r="C87" s="23" t="str">
        <f t="shared" si="3"/>
        <v/>
      </c>
      <c r="D87" s="22" t="str">
        <f>IF(C87="","",MAX($D$1:D86)+1)</f>
        <v/>
      </c>
      <c r="E87" s="15"/>
      <c r="F87" s="15"/>
    </row>
    <row r="88" spans="1:6" x14ac:dyDescent="0.25">
      <c r="A88" s="22">
        <f>IF(A87="","",IF(A87-1&gt;=ROUNDUP(INFOS!$D$5*60/48,0),A87-1,""))</f>
        <v>154</v>
      </c>
      <c r="B88" s="22">
        <f>IF(A88="","",INFOS!$D$5*60/A88)</f>
        <v>9.3506493506493502</v>
      </c>
      <c r="C88" s="23" t="str">
        <f t="shared" si="3"/>
        <v/>
      </c>
      <c r="D88" s="22" t="str">
        <f>IF(C88="","",MAX($D$1:D87)+1)</f>
        <v/>
      </c>
      <c r="E88" s="15"/>
      <c r="F88" s="15"/>
    </row>
    <row r="89" spans="1:6" x14ac:dyDescent="0.25">
      <c r="A89" s="22">
        <f>IF(A88="","",IF(A88-1&gt;=ROUNDUP(INFOS!$D$5*60/48,0),A88-1,""))</f>
        <v>153</v>
      </c>
      <c r="B89" s="22">
        <f>IF(A89="","",INFOS!$D$5*60/A89)</f>
        <v>9.4117647058823533</v>
      </c>
      <c r="C89" s="23" t="str">
        <f t="shared" si="3"/>
        <v/>
      </c>
      <c r="D89" s="22" t="str">
        <f>IF(C89="","",MAX($D$1:D88)+1)</f>
        <v/>
      </c>
      <c r="E89" s="15"/>
      <c r="F89" s="15"/>
    </row>
    <row r="90" spans="1:6" x14ac:dyDescent="0.25">
      <c r="A90" s="22">
        <f>IF(A89="","",IF(A89-1&gt;=ROUNDUP(INFOS!$D$5*60/48,0),A89-1,""))</f>
        <v>152</v>
      </c>
      <c r="B90" s="22">
        <f>IF(A90="","",INFOS!$D$5*60/A90)</f>
        <v>9.473684210526315</v>
      </c>
      <c r="C90" s="23" t="str">
        <f t="shared" si="3"/>
        <v/>
      </c>
      <c r="D90" s="22" t="str">
        <f>IF(C90="","",MAX($D$1:D89)+1)</f>
        <v/>
      </c>
      <c r="E90" s="15"/>
      <c r="F90" s="15"/>
    </row>
    <row r="91" spans="1:6" x14ac:dyDescent="0.25">
      <c r="A91" s="22">
        <f>IF(A90="","",IF(A90-1&gt;=ROUNDUP(INFOS!$D$5*60/48,0),A90-1,""))</f>
        <v>151</v>
      </c>
      <c r="B91" s="22">
        <f>IF(A91="","",INFOS!$D$5*60/A91)</f>
        <v>9.5364238410596034</v>
      </c>
      <c r="C91" s="23" t="str">
        <f t="shared" si="3"/>
        <v/>
      </c>
      <c r="D91" s="22" t="str">
        <f>IF(C91="","",MAX($D$1:D90)+1)</f>
        <v/>
      </c>
      <c r="E91" s="15"/>
      <c r="F91" s="15"/>
    </row>
    <row r="92" spans="1:6" x14ac:dyDescent="0.25">
      <c r="A92" s="22">
        <f>IF(A91="","",IF(A91-1&gt;=ROUNDUP(INFOS!$D$5*60/48,0),A91-1,""))</f>
        <v>150</v>
      </c>
      <c r="B92" s="22">
        <f>IF(A92="","",INFOS!$D$5*60/A92)</f>
        <v>9.6</v>
      </c>
      <c r="C92" s="23" t="str">
        <f t="shared" si="3"/>
        <v/>
      </c>
      <c r="D92" s="22" t="str">
        <f>IF(C92="","",MAX($D$1:D91)+1)</f>
        <v/>
      </c>
      <c r="E92" s="15"/>
      <c r="F92" s="15"/>
    </row>
    <row r="93" spans="1:6" x14ac:dyDescent="0.25">
      <c r="A93" s="22">
        <f>IF(A92="","",IF(A92-1&gt;=ROUNDUP(INFOS!$D$5*60/48,0),A92-1,""))</f>
        <v>149</v>
      </c>
      <c r="B93" s="22">
        <f>IF(A93="","",INFOS!$D$5*60/A93)</f>
        <v>9.6644295302013425</v>
      </c>
      <c r="C93" s="23" t="str">
        <f t="shared" si="3"/>
        <v/>
      </c>
      <c r="D93" s="22" t="str">
        <f>IF(C93="","",MAX($D$1:D92)+1)</f>
        <v/>
      </c>
      <c r="E93" s="15"/>
      <c r="F93" s="15"/>
    </row>
    <row r="94" spans="1:6" x14ac:dyDescent="0.25">
      <c r="A94" s="22">
        <f>IF(A93="","",IF(A93-1&gt;=ROUNDUP(INFOS!$D$5*60/48,0),A93-1,""))</f>
        <v>148</v>
      </c>
      <c r="B94" s="22">
        <f>IF(A94="","",INFOS!$D$5*60/A94)</f>
        <v>9.7297297297297298</v>
      </c>
      <c r="C94" s="23" t="str">
        <f t="shared" si="3"/>
        <v/>
      </c>
      <c r="D94" s="22" t="str">
        <f>IF(C94="","",MAX($D$1:D93)+1)</f>
        <v/>
      </c>
      <c r="E94" s="15"/>
      <c r="F94" s="15"/>
    </row>
    <row r="95" spans="1:6" x14ac:dyDescent="0.25">
      <c r="A95" s="22">
        <f>IF(A94="","",IF(A94-1&gt;=ROUNDUP(INFOS!$D$5*60/48,0),A94-1,""))</f>
        <v>147</v>
      </c>
      <c r="B95" s="22">
        <f>IF(A95="","",INFOS!$D$5*60/A95)</f>
        <v>9.795918367346939</v>
      </c>
      <c r="C95" s="23" t="str">
        <f t="shared" si="3"/>
        <v/>
      </c>
      <c r="D95" s="22" t="str">
        <f>IF(C95="","",MAX($D$1:D94)+1)</f>
        <v/>
      </c>
      <c r="E95" s="15"/>
      <c r="F95" s="15"/>
    </row>
    <row r="96" spans="1:6" x14ac:dyDescent="0.25">
      <c r="A96" s="22">
        <f>IF(A95="","",IF(A95-1&gt;=ROUNDUP(INFOS!$D$5*60/48,0),A95-1,""))</f>
        <v>146</v>
      </c>
      <c r="B96" s="22">
        <f>IF(A96="","",INFOS!$D$5*60/A96)</f>
        <v>9.8630136986301373</v>
      </c>
      <c r="C96" s="23" t="str">
        <f t="shared" si="3"/>
        <v/>
      </c>
      <c r="D96" s="22" t="str">
        <f>IF(C96="","",MAX($D$1:D95)+1)</f>
        <v/>
      </c>
      <c r="E96" s="15"/>
      <c r="F96" s="15"/>
    </row>
    <row r="97" spans="1:6" x14ac:dyDescent="0.25">
      <c r="A97" s="22">
        <f>IF(A96="","",IF(A96-1&gt;=ROUNDUP(INFOS!$D$5*60/48,0),A96-1,""))</f>
        <v>145</v>
      </c>
      <c r="B97" s="22">
        <f>IF(A97="","",INFOS!$D$5*60/A97)</f>
        <v>9.931034482758621</v>
      </c>
      <c r="C97" s="23" t="str">
        <f t="shared" si="3"/>
        <v/>
      </c>
      <c r="D97" s="22" t="str">
        <f>IF(C97="","",MAX($D$1:D96)+1)</f>
        <v/>
      </c>
      <c r="E97" s="15"/>
      <c r="F97" s="15"/>
    </row>
    <row r="98" spans="1:6" x14ac:dyDescent="0.25">
      <c r="A98" s="22">
        <f>IF(A97="","",IF(A97-1&gt;=ROUNDUP(INFOS!$D$5*60/48,0),A97-1,""))</f>
        <v>144</v>
      </c>
      <c r="B98" s="22">
        <f>IF(A98="","",INFOS!$D$5*60/A98)</f>
        <v>10</v>
      </c>
      <c r="C98" s="23">
        <f t="shared" si="3"/>
        <v>144</v>
      </c>
      <c r="D98" s="22">
        <f>IF(C98="","",MAX($D$1:D97)+1)</f>
        <v>4</v>
      </c>
      <c r="E98" s="15"/>
      <c r="F98" s="15"/>
    </row>
    <row r="99" spans="1:6" x14ac:dyDescent="0.25">
      <c r="A99" s="22">
        <f>IF(A98="","",IF(A98-1&gt;=ROUNDUP(INFOS!$D$5*60/48,0),A98-1,""))</f>
        <v>143</v>
      </c>
      <c r="B99" s="22">
        <f>IF(A99="","",INFOS!$D$5*60/A99)</f>
        <v>10.06993006993007</v>
      </c>
      <c r="C99" s="23" t="str">
        <f t="shared" si="3"/>
        <v/>
      </c>
      <c r="D99" s="22" t="str">
        <f>IF(C99="","",MAX($D$1:D98)+1)</f>
        <v/>
      </c>
      <c r="E99" s="15"/>
      <c r="F99" s="15"/>
    </row>
    <row r="100" spans="1:6" x14ac:dyDescent="0.25">
      <c r="A100" s="22">
        <f>IF(A99="","",IF(A99-1&gt;=ROUNDUP(INFOS!$D$5*60/48,0),A99-1,""))</f>
        <v>142</v>
      </c>
      <c r="B100" s="22">
        <f>IF(A100="","",INFOS!$D$5*60/A100)</f>
        <v>10.140845070422536</v>
      </c>
      <c r="C100" s="23" t="str">
        <f t="shared" si="3"/>
        <v/>
      </c>
      <c r="D100" s="22" t="str">
        <f>IF(C100="","",MAX($D$1:D99)+1)</f>
        <v/>
      </c>
      <c r="E100" s="15"/>
      <c r="F100" s="15"/>
    </row>
    <row r="101" spans="1:6" x14ac:dyDescent="0.25">
      <c r="A101" s="22">
        <f>IF(A100="","",IF(A100-1&gt;=ROUNDUP(INFOS!$D$5*60/48,0),A100-1,""))</f>
        <v>141</v>
      </c>
      <c r="B101" s="22">
        <f>IF(A101="","",INFOS!$D$5*60/A101)</f>
        <v>10.212765957446809</v>
      </c>
      <c r="C101" s="23" t="str">
        <f t="shared" si="3"/>
        <v/>
      </c>
      <c r="D101" s="22" t="str">
        <f>IF(C101="","",MAX($D$1:D100)+1)</f>
        <v/>
      </c>
      <c r="E101" s="15"/>
      <c r="F101" s="15"/>
    </row>
    <row r="102" spans="1:6" x14ac:dyDescent="0.25">
      <c r="A102" s="22">
        <f>IF(A101="","",IF(A101-1&gt;=ROUNDUP(INFOS!$D$5*60/48,0),A101-1,""))</f>
        <v>140</v>
      </c>
      <c r="B102" s="22">
        <f>IF(A102="","",INFOS!$D$5*60/A102)</f>
        <v>10.285714285714286</v>
      </c>
      <c r="C102" s="23" t="str">
        <f t="shared" si="3"/>
        <v/>
      </c>
      <c r="D102" s="22" t="str">
        <f>IF(C102="","",MAX($D$1:D101)+1)</f>
        <v/>
      </c>
      <c r="E102" s="15"/>
      <c r="F102" s="15"/>
    </row>
    <row r="103" spans="1:6" x14ac:dyDescent="0.25">
      <c r="A103" s="22">
        <f>IF(A102="","",IF(A102-1&gt;=ROUNDUP(INFOS!$D$5*60/48,0),A102-1,""))</f>
        <v>139</v>
      </c>
      <c r="B103" s="22">
        <f>IF(A103="","",INFOS!$D$5*60/A103)</f>
        <v>10.359712230215827</v>
      </c>
      <c r="C103" s="23" t="str">
        <f t="shared" si="3"/>
        <v/>
      </c>
      <c r="D103" s="22" t="str">
        <f>IF(C103="","",MAX($D$1:D102)+1)</f>
        <v/>
      </c>
      <c r="E103" s="15"/>
      <c r="F103" s="15"/>
    </row>
    <row r="104" spans="1:6" x14ac:dyDescent="0.25">
      <c r="A104" s="22">
        <f>IF(A103="","",IF(A103-1&gt;=ROUNDUP(INFOS!$D$5*60/48,0),A103-1,""))</f>
        <v>138</v>
      </c>
      <c r="B104" s="22">
        <f>IF(A104="","",INFOS!$D$5*60/A104)</f>
        <v>10.434782608695652</v>
      </c>
      <c r="C104" s="23" t="str">
        <f t="shared" si="3"/>
        <v/>
      </c>
      <c r="D104" s="22" t="str">
        <f>IF(C104="","",MAX($D$1:D103)+1)</f>
        <v/>
      </c>
      <c r="E104" s="15"/>
      <c r="F104" s="15"/>
    </row>
    <row r="105" spans="1:6" x14ac:dyDescent="0.25">
      <c r="A105" s="22">
        <f>IF(A104="","",IF(A104-1&gt;=ROUNDUP(INFOS!$D$5*60/48,0),A104-1,""))</f>
        <v>137</v>
      </c>
      <c r="B105" s="22">
        <f>IF(A105="","",INFOS!$D$5*60/A105)</f>
        <v>10.510948905109489</v>
      </c>
      <c r="C105" s="23" t="str">
        <f t="shared" si="3"/>
        <v/>
      </c>
      <c r="D105" s="22" t="str">
        <f>IF(C105="","",MAX($D$1:D104)+1)</f>
        <v/>
      </c>
      <c r="E105" s="15"/>
      <c r="F105" s="15"/>
    </row>
    <row r="106" spans="1:6" x14ac:dyDescent="0.25">
      <c r="A106" s="22">
        <f>IF(A105="","",IF(A105-1&gt;=ROUNDUP(INFOS!$D$5*60/48,0),A105-1,""))</f>
        <v>136</v>
      </c>
      <c r="B106" s="22">
        <f>IF(A106="","",INFOS!$D$5*60/A106)</f>
        <v>10.588235294117647</v>
      </c>
      <c r="C106" s="23" t="str">
        <f t="shared" si="3"/>
        <v/>
      </c>
      <c r="D106" s="22" t="str">
        <f>IF(C106="","",MAX($D$1:D105)+1)</f>
        <v/>
      </c>
      <c r="E106" s="15"/>
      <c r="F106" s="15"/>
    </row>
    <row r="107" spans="1:6" x14ac:dyDescent="0.25">
      <c r="A107" s="22">
        <f>IF(A106="","",IF(A106-1&gt;=ROUNDUP(INFOS!$D$5*60/48,0),A106-1,""))</f>
        <v>135</v>
      </c>
      <c r="B107" s="22">
        <f>IF(A107="","",INFOS!$D$5*60/A107)</f>
        <v>10.666666666666666</v>
      </c>
      <c r="C107" s="23" t="str">
        <f t="shared" si="3"/>
        <v/>
      </c>
      <c r="D107" s="22" t="str">
        <f>IF(C107="","",MAX($D$1:D106)+1)</f>
        <v/>
      </c>
      <c r="E107" s="15"/>
      <c r="F107" s="15"/>
    </row>
    <row r="108" spans="1:6" x14ac:dyDescent="0.25">
      <c r="A108" s="22">
        <f>IF(A107="","",IF(A107-1&gt;=ROUNDUP(INFOS!$D$5*60/48,0),A107-1,""))</f>
        <v>134</v>
      </c>
      <c r="B108" s="22">
        <f>IF(A108="","",INFOS!$D$5*60/A108)</f>
        <v>10.746268656716419</v>
      </c>
      <c r="C108" s="23" t="str">
        <f t="shared" si="3"/>
        <v/>
      </c>
      <c r="D108" s="22" t="str">
        <f>IF(C108="","",MAX($D$1:D107)+1)</f>
        <v/>
      </c>
      <c r="E108" s="15"/>
      <c r="F108" s="15"/>
    </row>
    <row r="109" spans="1:6" x14ac:dyDescent="0.25">
      <c r="A109" s="22">
        <f>IF(A108="","",IF(A108-1&gt;=ROUNDUP(INFOS!$D$5*60/48,0),A108-1,""))</f>
        <v>133</v>
      </c>
      <c r="B109" s="22">
        <f>IF(A109="","",INFOS!$D$5*60/A109)</f>
        <v>10.827067669172932</v>
      </c>
      <c r="C109" s="23" t="str">
        <f t="shared" si="3"/>
        <v/>
      </c>
      <c r="D109" s="22" t="str">
        <f>IF(C109="","",MAX($D$1:D108)+1)</f>
        <v/>
      </c>
      <c r="E109" s="15"/>
      <c r="F109" s="15"/>
    </row>
    <row r="110" spans="1:6" x14ac:dyDescent="0.25">
      <c r="A110" s="22">
        <f>IF(A109="","",IF(A109-1&gt;=ROUNDUP(INFOS!$D$5*60/48,0),A109-1,""))</f>
        <v>132</v>
      </c>
      <c r="B110" s="22">
        <f>IF(A110="","",INFOS!$D$5*60/A110)</f>
        <v>10.909090909090908</v>
      </c>
      <c r="C110" s="23" t="str">
        <f t="shared" si="3"/>
        <v/>
      </c>
      <c r="D110" s="22" t="str">
        <f>IF(C110="","",MAX($D$1:D109)+1)</f>
        <v/>
      </c>
      <c r="E110" s="15"/>
      <c r="F110" s="15"/>
    </row>
    <row r="111" spans="1:6" x14ac:dyDescent="0.25">
      <c r="A111" s="22">
        <f>IF(A110="","",IF(A110-1&gt;=ROUNDUP(INFOS!$D$5*60/48,0),A110-1,""))</f>
        <v>131</v>
      </c>
      <c r="B111" s="22">
        <f>IF(A111="","",INFOS!$D$5*60/A111)</f>
        <v>10.992366412213741</v>
      </c>
      <c r="C111" s="23" t="str">
        <f t="shared" si="3"/>
        <v/>
      </c>
      <c r="D111" s="22" t="str">
        <f>IF(C111="","",MAX($D$1:D110)+1)</f>
        <v/>
      </c>
      <c r="E111" s="15"/>
      <c r="F111" s="15"/>
    </row>
    <row r="112" spans="1:6" x14ac:dyDescent="0.25">
      <c r="A112" s="22">
        <f>IF(A111="","",IF(A111-1&gt;=ROUNDUP(INFOS!$D$5*60/48,0),A111-1,""))</f>
        <v>130</v>
      </c>
      <c r="B112" s="22">
        <f>IF(A112="","",INFOS!$D$5*60/A112)</f>
        <v>11.076923076923077</v>
      </c>
      <c r="C112" s="23" t="str">
        <f t="shared" si="3"/>
        <v/>
      </c>
      <c r="D112" s="22" t="str">
        <f>IF(C112="","",MAX($D$1:D111)+1)</f>
        <v/>
      </c>
      <c r="E112" s="15"/>
      <c r="F112" s="15"/>
    </row>
    <row r="113" spans="1:6" x14ac:dyDescent="0.25">
      <c r="A113" s="22">
        <f>IF(A112="","",IF(A112-1&gt;=ROUNDUP(INFOS!$D$5*60/48,0),A112-1,""))</f>
        <v>129</v>
      </c>
      <c r="B113" s="22">
        <f>IF(A113="","",INFOS!$D$5*60/A113)</f>
        <v>11.162790697674419</v>
      </c>
      <c r="C113" s="23" t="str">
        <f t="shared" si="3"/>
        <v/>
      </c>
      <c r="D113" s="22" t="str">
        <f>IF(C113="","",MAX($D$1:D112)+1)</f>
        <v/>
      </c>
      <c r="E113" s="15"/>
      <c r="F113" s="15"/>
    </row>
    <row r="114" spans="1:6" x14ac:dyDescent="0.25">
      <c r="A114" s="22">
        <f>IF(A113="","",IF(A113-1&gt;=ROUNDUP(INFOS!$D$5*60/48,0),A113-1,""))</f>
        <v>128</v>
      </c>
      <c r="B114" s="22">
        <f>IF(A114="","",INFOS!$D$5*60/A114)</f>
        <v>11.25</v>
      </c>
      <c r="C114" s="23" t="str">
        <f t="shared" si="3"/>
        <v/>
      </c>
      <c r="D114" s="22" t="str">
        <f>IF(C114="","",MAX($D$1:D113)+1)</f>
        <v/>
      </c>
      <c r="E114" s="15"/>
      <c r="F114" s="15"/>
    </row>
    <row r="115" spans="1:6" x14ac:dyDescent="0.25">
      <c r="A115" s="22">
        <f>IF(A114="","",IF(A114-1&gt;=ROUNDUP(INFOS!$D$5*60/48,0),A114-1,""))</f>
        <v>127</v>
      </c>
      <c r="B115" s="22">
        <f>IF(A115="","",INFOS!$D$5*60/A115)</f>
        <v>11.338582677165354</v>
      </c>
      <c r="C115" s="23" t="str">
        <f t="shared" si="3"/>
        <v/>
      </c>
      <c r="D115" s="22" t="str">
        <f>IF(C115="","",MAX($D$1:D114)+1)</f>
        <v/>
      </c>
      <c r="E115" s="15"/>
      <c r="F115" s="15"/>
    </row>
    <row r="116" spans="1:6" x14ac:dyDescent="0.25">
      <c r="A116" s="22">
        <f>IF(A115="","",IF(A115-1&gt;=ROUNDUP(INFOS!$D$5*60/48,0),A115-1,""))</f>
        <v>126</v>
      </c>
      <c r="B116" s="22">
        <f>IF(A116="","",INFOS!$D$5*60/A116)</f>
        <v>11.428571428571429</v>
      </c>
      <c r="C116" s="23" t="str">
        <f t="shared" si="3"/>
        <v/>
      </c>
      <c r="D116" s="22" t="str">
        <f>IF(C116="","",MAX($D$1:D115)+1)</f>
        <v/>
      </c>
      <c r="E116" s="15"/>
      <c r="F116" s="15"/>
    </row>
    <row r="117" spans="1:6" x14ac:dyDescent="0.25">
      <c r="A117" s="22">
        <f>IF(A116="","",IF(A116-1&gt;=ROUNDUP(INFOS!$D$5*60/48,0),A116-1,""))</f>
        <v>125</v>
      </c>
      <c r="B117" s="22">
        <f>IF(A117="","",INFOS!$D$5*60/A117)</f>
        <v>11.52</v>
      </c>
      <c r="C117" s="23" t="str">
        <f t="shared" si="3"/>
        <v/>
      </c>
      <c r="D117" s="22" t="str">
        <f>IF(C117="","",MAX($D$1:D116)+1)</f>
        <v/>
      </c>
      <c r="E117" s="15"/>
      <c r="F117" s="15"/>
    </row>
    <row r="118" spans="1:6" x14ac:dyDescent="0.25">
      <c r="A118" s="22">
        <f>IF(A117="","",IF(A117-1&gt;=ROUNDUP(INFOS!$D$5*60/48,0),A117-1,""))</f>
        <v>124</v>
      </c>
      <c r="B118" s="22">
        <f>IF(A118="","",INFOS!$D$5*60/A118)</f>
        <v>11.612903225806452</v>
      </c>
      <c r="C118" s="23" t="str">
        <f t="shared" si="3"/>
        <v/>
      </c>
      <c r="D118" s="22" t="str">
        <f>IF(C118="","",MAX($D$1:D117)+1)</f>
        <v/>
      </c>
      <c r="E118" s="15"/>
      <c r="F118" s="15"/>
    </row>
    <row r="119" spans="1:6" x14ac:dyDescent="0.25">
      <c r="A119" s="22">
        <f>IF(A118="","",IF(A118-1&gt;=ROUNDUP(INFOS!$D$5*60/48,0),A118-1,""))</f>
        <v>123</v>
      </c>
      <c r="B119" s="22">
        <f>IF(A119="","",INFOS!$D$5*60/A119)</f>
        <v>11.707317073170731</v>
      </c>
      <c r="C119" s="23" t="str">
        <f t="shared" si="3"/>
        <v/>
      </c>
      <c r="D119" s="22" t="str">
        <f>IF(C119="","",MAX($D$1:D118)+1)</f>
        <v/>
      </c>
      <c r="E119" s="15"/>
      <c r="F119" s="15"/>
    </row>
    <row r="120" spans="1:6" x14ac:dyDescent="0.25">
      <c r="A120" s="22">
        <f>IF(A119="","",IF(A119-1&gt;=ROUNDUP(INFOS!$D$5*60/48,0),A119-1,""))</f>
        <v>122</v>
      </c>
      <c r="B120" s="22">
        <f>IF(A120="","",INFOS!$D$5*60/A120)</f>
        <v>11.803278688524591</v>
      </c>
      <c r="C120" s="23" t="str">
        <f t="shared" si="3"/>
        <v/>
      </c>
      <c r="D120" s="22" t="str">
        <f>IF(C120="","",MAX($D$1:D119)+1)</f>
        <v/>
      </c>
      <c r="E120" s="15"/>
      <c r="F120" s="15"/>
    </row>
    <row r="121" spans="1:6" x14ac:dyDescent="0.25">
      <c r="A121" s="22">
        <f>IF(A120="","",IF(A120-1&gt;=ROUNDUP(INFOS!$D$5*60/48,0),A120-1,""))</f>
        <v>121</v>
      </c>
      <c r="B121" s="22">
        <f>IF(A121="","",INFOS!$D$5*60/A121)</f>
        <v>11.900826446280991</v>
      </c>
      <c r="C121" s="23" t="str">
        <f t="shared" si="3"/>
        <v/>
      </c>
      <c r="D121" s="22" t="str">
        <f>IF(C121="","",MAX($D$1:D120)+1)</f>
        <v/>
      </c>
      <c r="E121" s="15"/>
      <c r="F121" s="15"/>
    </row>
    <row r="122" spans="1:6" x14ac:dyDescent="0.25">
      <c r="A122" s="22">
        <f>IF(A121="","",IF(A121-1&gt;=ROUNDUP(INFOS!$D$5*60/48,0),A121-1,""))</f>
        <v>120</v>
      </c>
      <c r="B122" s="22">
        <f>IF(A122="","",INFOS!$D$5*60/A122)</f>
        <v>12</v>
      </c>
      <c r="C122" s="23">
        <f t="shared" si="3"/>
        <v>120</v>
      </c>
      <c r="D122" s="22">
        <f>IF(C122="","",MAX($D$1:D121)+1)</f>
        <v>5</v>
      </c>
      <c r="E122" s="15"/>
      <c r="F122" s="15"/>
    </row>
    <row r="123" spans="1:6" x14ac:dyDescent="0.25">
      <c r="A123" s="22">
        <f>IF(A122="","",IF(A122-1&gt;=ROUNDUP(INFOS!$D$5*60/48,0),A122-1,""))</f>
        <v>119</v>
      </c>
      <c r="B123" s="22">
        <f>IF(A123="","",INFOS!$D$5*60/A123)</f>
        <v>12.100840336134453</v>
      </c>
      <c r="C123" s="23" t="str">
        <f t="shared" si="3"/>
        <v/>
      </c>
      <c r="D123" s="22" t="str">
        <f>IF(C123="","",MAX($D$1:D122)+1)</f>
        <v/>
      </c>
      <c r="E123" s="15"/>
      <c r="F123" s="15"/>
    </row>
    <row r="124" spans="1:6" x14ac:dyDescent="0.25">
      <c r="A124" s="22">
        <f>IF(A123="","",IF(A123-1&gt;=ROUNDUP(INFOS!$D$5*60/48,0),A123-1,""))</f>
        <v>118</v>
      </c>
      <c r="B124" s="22">
        <f>IF(A124="","",INFOS!$D$5*60/A124)</f>
        <v>12.203389830508474</v>
      </c>
      <c r="C124" s="23" t="str">
        <f t="shared" si="3"/>
        <v/>
      </c>
      <c r="D124" s="22" t="str">
        <f>IF(C124="","",MAX($D$1:D123)+1)</f>
        <v/>
      </c>
      <c r="E124" s="15"/>
      <c r="F124" s="15"/>
    </row>
    <row r="125" spans="1:6" x14ac:dyDescent="0.25">
      <c r="A125" s="22">
        <f>IF(A124="","",IF(A124-1&gt;=ROUNDUP(INFOS!$D$5*60/48,0),A124-1,""))</f>
        <v>117</v>
      </c>
      <c r="B125" s="22">
        <f>IF(A125="","",INFOS!$D$5*60/A125)</f>
        <v>12.307692307692308</v>
      </c>
      <c r="C125" s="23" t="str">
        <f t="shared" si="3"/>
        <v/>
      </c>
      <c r="D125" s="22" t="str">
        <f>IF(C125="","",MAX($D$1:D124)+1)</f>
        <v/>
      </c>
      <c r="E125" s="15"/>
      <c r="F125" s="15"/>
    </row>
    <row r="126" spans="1:6" x14ac:dyDescent="0.25">
      <c r="A126" s="22">
        <f>IF(A125="","",IF(A125-1&gt;=ROUNDUP(INFOS!$D$5*60/48,0),A125-1,""))</f>
        <v>116</v>
      </c>
      <c r="B126" s="22">
        <f>IF(A126="","",INFOS!$D$5*60/A126)</f>
        <v>12.413793103448276</v>
      </c>
      <c r="C126" s="23" t="str">
        <f t="shared" si="3"/>
        <v/>
      </c>
      <c r="D126" s="22" t="str">
        <f>IF(C126="","",MAX($D$1:D125)+1)</f>
        <v/>
      </c>
      <c r="E126" s="15"/>
      <c r="F126" s="15"/>
    </row>
    <row r="127" spans="1:6" x14ac:dyDescent="0.25">
      <c r="A127" s="22">
        <f>IF(A126="","",IF(A126-1&gt;=ROUNDUP(INFOS!$D$5*60/48,0),A126-1,""))</f>
        <v>115</v>
      </c>
      <c r="B127" s="22">
        <f>IF(A127="","",INFOS!$D$5*60/A127)</f>
        <v>12.521739130434783</v>
      </c>
      <c r="C127" s="23" t="str">
        <f t="shared" si="3"/>
        <v/>
      </c>
      <c r="D127" s="22" t="str">
        <f>IF(C127="","",MAX($D$1:D126)+1)</f>
        <v/>
      </c>
      <c r="E127" s="15"/>
      <c r="F127" s="15"/>
    </row>
    <row r="128" spans="1:6" x14ac:dyDescent="0.25">
      <c r="A128" s="22">
        <f>IF(A127="","",IF(A127-1&gt;=ROUNDUP(INFOS!$D$5*60/48,0),A127-1,""))</f>
        <v>114</v>
      </c>
      <c r="B128" s="22">
        <f>IF(A128="","",INFOS!$D$5*60/A128)</f>
        <v>12.631578947368421</v>
      </c>
      <c r="C128" s="23" t="str">
        <f t="shared" si="3"/>
        <v/>
      </c>
      <c r="D128" s="22" t="str">
        <f>IF(C128="","",MAX($D$1:D127)+1)</f>
        <v/>
      </c>
      <c r="E128" s="15"/>
      <c r="F128" s="15"/>
    </row>
    <row r="129" spans="1:6" x14ac:dyDescent="0.25">
      <c r="A129" s="22">
        <f>IF(A128="","",IF(A128-1&gt;=ROUNDUP(INFOS!$D$5*60/48,0),A128-1,""))</f>
        <v>113</v>
      </c>
      <c r="B129" s="22">
        <f>IF(A129="","",INFOS!$D$5*60/A129)</f>
        <v>12.743362831858407</v>
      </c>
      <c r="C129" s="23" t="str">
        <f t="shared" si="3"/>
        <v/>
      </c>
      <c r="D129" s="22" t="str">
        <f>IF(C129="","",MAX($D$1:D128)+1)</f>
        <v/>
      </c>
      <c r="E129" s="15"/>
      <c r="F129" s="15"/>
    </row>
    <row r="130" spans="1:6" x14ac:dyDescent="0.25">
      <c r="A130" s="22">
        <f>IF(A129="","",IF(A129-1&gt;=ROUNDUP(INFOS!$D$5*60/48,0),A129-1,""))</f>
        <v>112</v>
      </c>
      <c r="B130" s="22">
        <f>IF(A130="","",INFOS!$D$5*60/A130)</f>
        <v>12.857142857142858</v>
      </c>
      <c r="C130" s="23" t="str">
        <f t="shared" ref="C130:C193" si="4">IF(B130="","",IF(INT(B130)=B130,A130,""))</f>
        <v/>
      </c>
      <c r="D130" s="22" t="str">
        <f>IF(C130="","",MAX($D$1:D129)+1)</f>
        <v/>
      </c>
      <c r="E130" s="15"/>
      <c r="F130" s="15"/>
    </row>
    <row r="131" spans="1:6" x14ac:dyDescent="0.25">
      <c r="A131" s="22">
        <f>IF(A130="","",IF(A130-1&gt;=ROUNDUP(INFOS!$D$5*60/48,0),A130-1,""))</f>
        <v>111</v>
      </c>
      <c r="B131" s="22">
        <f>IF(A131="","",INFOS!$D$5*60/A131)</f>
        <v>12.972972972972974</v>
      </c>
      <c r="C131" s="23" t="str">
        <f t="shared" si="4"/>
        <v/>
      </c>
      <c r="D131" s="22" t="str">
        <f>IF(C131="","",MAX($D$1:D130)+1)</f>
        <v/>
      </c>
      <c r="E131" s="15"/>
      <c r="F131" s="15"/>
    </row>
    <row r="132" spans="1:6" x14ac:dyDescent="0.25">
      <c r="A132" s="22">
        <f>IF(A131="","",IF(A131-1&gt;=ROUNDUP(INFOS!$D$5*60/48,0),A131-1,""))</f>
        <v>110</v>
      </c>
      <c r="B132" s="22">
        <f>IF(A132="","",INFOS!$D$5*60/A132)</f>
        <v>13.090909090909092</v>
      </c>
      <c r="C132" s="23" t="str">
        <f t="shared" si="4"/>
        <v/>
      </c>
      <c r="D132" s="22" t="str">
        <f>IF(C132="","",MAX($D$1:D131)+1)</f>
        <v/>
      </c>
      <c r="E132" s="15"/>
      <c r="F132" s="15"/>
    </row>
    <row r="133" spans="1:6" x14ac:dyDescent="0.25">
      <c r="A133" s="22">
        <f>IF(A132="","",IF(A132-1&gt;=ROUNDUP(INFOS!$D$5*60/48,0),A132-1,""))</f>
        <v>109</v>
      </c>
      <c r="B133" s="22">
        <f>IF(A133="","",INFOS!$D$5*60/A133)</f>
        <v>13.211009174311927</v>
      </c>
      <c r="C133" s="23" t="str">
        <f t="shared" si="4"/>
        <v/>
      </c>
      <c r="D133" s="22" t="str">
        <f>IF(C133="","",MAX($D$1:D132)+1)</f>
        <v/>
      </c>
      <c r="E133" s="15"/>
      <c r="F133" s="15"/>
    </row>
    <row r="134" spans="1:6" x14ac:dyDescent="0.25">
      <c r="A134" s="22">
        <f>IF(A133="","",IF(A133-1&gt;=ROUNDUP(INFOS!$D$5*60/48,0),A133-1,""))</f>
        <v>108</v>
      </c>
      <c r="B134" s="22">
        <f>IF(A134="","",INFOS!$D$5*60/A134)</f>
        <v>13.333333333333334</v>
      </c>
      <c r="C134" s="23" t="str">
        <f t="shared" si="4"/>
        <v/>
      </c>
      <c r="D134" s="22" t="str">
        <f>IF(C134="","",MAX($D$1:D133)+1)</f>
        <v/>
      </c>
      <c r="E134" s="15"/>
      <c r="F134" s="15"/>
    </row>
    <row r="135" spans="1:6" x14ac:dyDescent="0.25">
      <c r="A135" s="22">
        <f>IF(A134="","",IF(A134-1&gt;=ROUNDUP(INFOS!$D$5*60/48,0),A134-1,""))</f>
        <v>107</v>
      </c>
      <c r="B135" s="22">
        <f>IF(A135="","",INFOS!$D$5*60/A135)</f>
        <v>13.457943925233645</v>
      </c>
      <c r="C135" s="23" t="str">
        <f t="shared" si="4"/>
        <v/>
      </c>
      <c r="D135" s="22" t="str">
        <f>IF(C135="","",MAX($D$1:D134)+1)</f>
        <v/>
      </c>
      <c r="E135" s="15"/>
      <c r="F135" s="15"/>
    </row>
    <row r="136" spans="1:6" x14ac:dyDescent="0.25">
      <c r="A136" s="22">
        <f>IF(A135="","",IF(A135-1&gt;=ROUNDUP(INFOS!$D$5*60/48,0),A135-1,""))</f>
        <v>106</v>
      </c>
      <c r="B136" s="22">
        <f>IF(A136="","",INFOS!$D$5*60/A136)</f>
        <v>13.584905660377359</v>
      </c>
      <c r="C136" s="23" t="str">
        <f t="shared" si="4"/>
        <v/>
      </c>
      <c r="D136" s="22" t="str">
        <f>IF(C136="","",MAX($D$1:D135)+1)</f>
        <v/>
      </c>
      <c r="E136" s="15"/>
      <c r="F136" s="15"/>
    </row>
    <row r="137" spans="1:6" x14ac:dyDescent="0.25">
      <c r="A137" s="22">
        <f>IF(A136="","",IF(A136-1&gt;=ROUNDUP(INFOS!$D$5*60/48,0),A136-1,""))</f>
        <v>105</v>
      </c>
      <c r="B137" s="22">
        <f>IF(A137="","",INFOS!$D$5*60/A137)</f>
        <v>13.714285714285714</v>
      </c>
      <c r="C137" s="23" t="str">
        <f t="shared" si="4"/>
        <v/>
      </c>
      <c r="D137" s="22" t="str">
        <f>IF(C137="","",MAX($D$1:D136)+1)</f>
        <v/>
      </c>
      <c r="E137" s="15"/>
      <c r="F137" s="15"/>
    </row>
    <row r="138" spans="1:6" x14ac:dyDescent="0.25">
      <c r="A138" s="22">
        <f>IF(A137="","",IF(A137-1&gt;=ROUNDUP(INFOS!$D$5*60/48,0),A137-1,""))</f>
        <v>104</v>
      </c>
      <c r="B138" s="22">
        <f>IF(A138="","",INFOS!$D$5*60/A138)</f>
        <v>13.846153846153847</v>
      </c>
      <c r="C138" s="23" t="str">
        <f t="shared" si="4"/>
        <v/>
      </c>
      <c r="D138" s="22" t="str">
        <f>IF(C138="","",MAX($D$1:D137)+1)</f>
        <v/>
      </c>
      <c r="E138" s="15"/>
      <c r="F138" s="15"/>
    </row>
    <row r="139" spans="1:6" x14ac:dyDescent="0.25">
      <c r="A139" s="22">
        <f>IF(A138="","",IF(A138-1&gt;=ROUNDUP(INFOS!$D$5*60/48,0),A138-1,""))</f>
        <v>103</v>
      </c>
      <c r="B139" s="22">
        <f>IF(A139="","",INFOS!$D$5*60/A139)</f>
        <v>13.980582524271844</v>
      </c>
      <c r="C139" s="23" t="str">
        <f t="shared" si="4"/>
        <v/>
      </c>
      <c r="D139" s="22" t="str">
        <f>IF(C139="","",MAX($D$1:D138)+1)</f>
        <v/>
      </c>
      <c r="E139" s="15"/>
      <c r="F139" s="15"/>
    </row>
    <row r="140" spans="1:6" x14ac:dyDescent="0.25">
      <c r="A140" s="22">
        <f>IF(A139="","",IF(A139-1&gt;=ROUNDUP(INFOS!$D$5*60/48,0),A139-1,""))</f>
        <v>102</v>
      </c>
      <c r="B140" s="22">
        <f>IF(A140="","",INFOS!$D$5*60/A140)</f>
        <v>14.117647058823529</v>
      </c>
      <c r="C140" s="23" t="str">
        <f t="shared" si="4"/>
        <v/>
      </c>
      <c r="D140" s="22" t="str">
        <f>IF(C140="","",MAX($D$1:D139)+1)</f>
        <v/>
      </c>
      <c r="E140" s="15"/>
      <c r="F140" s="15"/>
    </row>
    <row r="141" spans="1:6" x14ac:dyDescent="0.25">
      <c r="A141" s="22">
        <f>IF(A140="","",IF(A140-1&gt;=ROUNDUP(INFOS!$D$5*60/48,0),A140-1,""))</f>
        <v>101</v>
      </c>
      <c r="B141" s="22">
        <f>IF(A141="","",INFOS!$D$5*60/A141)</f>
        <v>14.257425742574258</v>
      </c>
      <c r="C141" s="23" t="str">
        <f t="shared" si="4"/>
        <v/>
      </c>
      <c r="D141" s="22" t="str">
        <f>IF(C141="","",MAX($D$1:D140)+1)</f>
        <v/>
      </c>
      <c r="E141" s="15"/>
      <c r="F141" s="15"/>
    </row>
    <row r="142" spans="1:6" x14ac:dyDescent="0.25">
      <c r="A142" s="22">
        <f>IF(A141="","",IF(A141-1&gt;=ROUNDUP(INFOS!$D$5*60/48,0),A141-1,""))</f>
        <v>100</v>
      </c>
      <c r="B142" s="22">
        <f>IF(A142="","",INFOS!$D$5*60/A142)</f>
        <v>14.4</v>
      </c>
      <c r="C142" s="23" t="str">
        <f t="shared" si="4"/>
        <v/>
      </c>
      <c r="D142" s="22" t="str">
        <f>IF(C142="","",MAX($D$1:D141)+1)</f>
        <v/>
      </c>
      <c r="E142" s="15"/>
      <c r="F142" s="15"/>
    </row>
    <row r="143" spans="1:6" x14ac:dyDescent="0.25">
      <c r="A143" s="22">
        <f>IF(A142="","",IF(A142-1&gt;=ROUNDUP(INFOS!$D$5*60/48,0),A142-1,""))</f>
        <v>99</v>
      </c>
      <c r="B143" s="22">
        <f>IF(A143="","",INFOS!$D$5*60/A143)</f>
        <v>14.545454545454545</v>
      </c>
      <c r="C143" s="23" t="str">
        <f t="shared" si="4"/>
        <v/>
      </c>
      <c r="D143" s="22" t="str">
        <f>IF(C143="","",MAX($D$1:D142)+1)</f>
        <v/>
      </c>
      <c r="E143" s="15"/>
      <c r="F143" s="15"/>
    </row>
    <row r="144" spans="1:6" x14ac:dyDescent="0.25">
      <c r="A144" s="22">
        <f>IF(A143="","",IF(A143-1&gt;=ROUNDUP(INFOS!$D$5*60/48,0),A143-1,""))</f>
        <v>98</v>
      </c>
      <c r="B144" s="22">
        <f>IF(A144="","",INFOS!$D$5*60/A144)</f>
        <v>14.693877551020408</v>
      </c>
      <c r="C144" s="23" t="str">
        <f t="shared" si="4"/>
        <v/>
      </c>
      <c r="D144" s="22" t="str">
        <f>IF(C144="","",MAX($D$1:D143)+1)</f>
        <v/>
      </c>
      <c r="E144" s="15"/>
      <c r="F144" s="15"/>
    </row>
    <row r="145" spans="1:6" x14ac:dyDescent="0.25">
      <c r="A145" s="22">
        <f>IF(A144="","",IF(A144-1&gt;=ROUNDUP(INFOS!$D$5*60/48,0),A144-1,""))</f>
        <v>97</v>
      </c>
      <c r="B145" s="22">
        <f>IF(A145="","",INFOS!$D$5*60/A145)</f>
        <v>14.845360824742269</v>
      </c>
      <c r="C145" s="23" t="str">
        <f t="shared" si="4"/>
        <v/>
      </c>
      <c r="D145" s="22" t="str">
        <f>IF(C145="","",MAX($D$1:D144)+1)</f>
        <v/>
      </c>
      <c r="E145" s="15"/>
      <c r="F145" s="15"/>
    </row>
    <row r="146" spans="1:6" x14ac:dyDescent="0.25">
      <c r="A146" s="22">
        <f>IF(A145="","",IF(A145-1&gt;=ROUNDUP(INFOS!$D$5*60/48,0),A145-1,""))</f>
        <v>96</v>
      </c>
      <c r="B146" s="22">
        <f>IF(A146="","",INFOS!$D$5*60/A146)</f>
        <v>15</v>
      </c>
      <c r="C146" s="23">
        <f t="shared" si="4"/>
        <v>96</v>
      </c>
      <c r="D146" s="22">
        <f>IF(C146="","",MAX($D$1:D145)+1)</f>
        <v>6</v>
      </c>
      <c r="E146" s="15"/>
      <c r="F146" s="15"/>
    </row>
    <row r="147" spans="1:6" x14ac:dyDescent="0.25">
      <c r="A147" s="22">
        <f>IF(A146="","",IF(A146-1&gt;=ROUNDUP(INFOS!$D$5*60/48,0),A146-1,""))</f>
        <v>95</v>
      </c>
      <c r="B147" s="22">
        <f>IF(A147="","",INFOS!$D$5*60/A147)</f>
        <v>15.157894736842104</v>
      </c>
      <c r="C147" s="23" t="str">
        <f t="shared" si="4"/>
        <v/>
      </c>
      <c r="D147" s="22" t="str">
        <f>IF(C147="","",MAX($D$1:D146)+1)</f>
        <v/>
      </c>
      <c r="E147" s="15"/>
      <c r="F147" s="15"/>
    </row>
    <row r="148" spans="1:6" x14ac:dyDescent="0.25">
      <c r="A148" s="22">
        <f>IF(A147="","",IF(A147-1&gt;=ROUNDUP(INFOS!$D$5*60/48,0),A147-1,""))</f>
        <v>94</v>
      </c>
      <c r="B148" s="22">
        <f>IF(A148="","",INFOS!$D$5*60/A148)</f>
        <v>15.319148936170214</v>
      </c>
      <c r="C148" s="23" t="str">
        <f t="shared" si="4"/>
        <v/>
      </c>
      <c r="D148" s="22" t="str">
        <f>IF(C148="","",MAX($D$1:D147)+1)</f>
        <v/>
      </c>
      <c r="E148" s="15"/>
      <c r="F148" s="15"/>
    </row>
    <row r="149" spans="1:6" x14ac:dyDescent="0.25">
      <c r="A149" s="22">
        <f>IF(A148="","",IF(A148-1&gt;=ROUNDUP(INFOS!$D$5*60/48,0),A148-1,""))</f>
        <v>93</v>
      </c>
      <c r="B149" s="22">
        <f>IF(A149="","",INFOS!$D$5*60/A149)</f>
        <v>15.483870967741936</v>
      </c>
      <c r="C149" s="23" t="str">
        <f t="shared" si="4"/>
        <v/>
      </c>
      <c r="D149" s="22" t="str">
        <f>IF(C149="","",MAX($D$1:D148)+1)</f>
        <v/>
      </c>
      <c r="E149" s="15"/>
      <c r="F149" s="15"/>
    </row>
    <row r="150" spans="1:6" x14ac:dyDescent="0.25">
      <c r="A150" s="22">
        <f>IF(A149="","",IF(A149-1&gt;=ROUNDUP(INFOS!$D$5*60/48,0),A149-1,""))</f>
        <v>92</v>
      </c>
      <c r="B150" s="22">
        <f>IF(A150="","",INFOS!$D$5*60/A150)</f>
        <v>15.652173913043478</v>
      </c>
      <c r="C150" s="23" t="str">
        <f t="shared" si="4"/>
        <v/>
      </c>
      <c r="D150" s="22" t="str">
        <f>IF(C150="","",MAX($D$1:D149)+1)</f>
        <v/>
      </c>
      <c r="E150" s="15"/>
      <c r="F150" s="15"/>
    </row>
    <row r="151" spans="1:6" x14ac:dyDescent="0.25">
      <c r="A151" s="22">
        <f>IF(A150="","",IF(A150-1&gt;=ROUNDUP(INFOS!$D$5*60/48,0),A150-1,""))</f>
        <v>91</v>
      </c>
      <c r="B151" s="22">
        <f>IF(A151="","",INFOS!$D$5*60/A151)</f>
        <v>15.824175824175825</v>
      </c>
      <c r="C151" s="23" t="str">
        <f t="shared" si="4"/>
        <v/>
      </c>
      <c r="D151" s="22" t="str">
        <f>IF(C151="","",MAX($D$1:D150)+1)</f>
        <v/>
      </c>
      <c r="E151" s="15"/>
      <c r="F151" s="15"/>
    </row>
    <row r="152" spans="1:6" x14ac:dyDescent="0.25">
      <c r="A152" s="22">
        <f>IF(A151="","",IF(A151-1&gt;=ROUNDUP(INFOS!$D$5*60/48,0),A151-1,""))</f>
        <v>90</v>
      </c>
      <c r="B152" s="22">
        <f>IF(A152="","",INFOS!$D$5*60/A152)</f>
        <v>16</v>
      </c>
      <c r="C152" s="23">
        <f t="shared" si="4"/>
        <v>90</v>
      </c>
      <c r="D152" s="22">
        <f>IF(C152="","",MAX($D$1:D151)+1)</f>
        <v>7</v>
      </c>
      <c r="E152" s="15"/>
      <c r="F152" s="15"/>
    </row>
    <row r="153" spans="1:6" x14ac:dyDescent="0.25">
      <c r="A153" s="22">
        <f>IF(A152="","",IF(A152-1&gt;=ROUNDUP(INFOS!$D$5*60/48,0),A152-1,""))</f>
        <v>89</v>
      </c>
      <c r="B153" s="22">
        <f>IF(A153="","",INFOS!$D$5*60/A153)</f>
        <v>16.179775280898877</v>
      </c>
      <c r="C153" s="23" t="str">
        <f t="shared" si="4"/>
        <v/>
      </c>
      <c r="D153" s="22" t="str">
        <f>IF(C153="","",MAX($D$1:D152)+1)</f>
        <v/>
      </c>
      <c r="E153" s="15"/>
      <c r="F153" s="15"/>
    </row>
    <row r="154" spans="1:6" x14ac:dyDescent="0.25">
      <c r="A154" s="22">
        <f>IF(A153="","",IF(A153-1&gt;=ROUNDUP(INFOS!$D$5*60/48,0),A153-1,""))</f>
        <v>88</v>
      </c>
      <c r="B154" s="22">
        <f>IF(A154="","",INFOS!$D$5*60/A154)</f>
        <v>16.363636363636363</v>
      </c>
      <c r="C154" s="23" t="str">
        <f t="shared" si="4"/>
        <v/>
      </c>
      <c r="D154" s="22" t="str">
        <f>IF(C154="","",MAX($D$1:D153)+1)</f>
        <v/>
      </c>
      <c r="E154" s="15"/>
      <c r="F154" s="15"/>
    </row>
    <row r="155" spans="1:6" x14ac:dyDescent="0.25">
      <c r="A155" s="22">
        <f>IF(A154="","",IF(A154-1&gt;=ROUNDUP(INFOS!$D$5*60/48,0),A154-1,""))</f>
        <v>87</v>
      </c>
      <c r="B155" s="22">
        <f>IF(A155="","",INFOS!$D$5*60/A155)</f>
        <v>16.551724137931036</v>
      </c>
      <c r="C155" s="23" t="str">
        <f t="shared" si="4"/>
        <v/>
      </c>
      <c r="D155" s="22" t="str">
        <f>IF(C155="","",MAX($D$1:D154)+1)</f>
        <v/>
      </c>
      <c r="E155" s="15"/>
      <c r="F155" s="15"/>
    </row>
    <row r="156" spans="1:6" x14ac:dyDescent="0.25">
      <c r="A156" s="22">
        <f>IF(A155="","",IF(A155-1&gt;=ROUNDUP(INFOS!$D$5*60/48,0),A155-1,""))</f>
        <v>86</v>
      </c>
      <c r="B156" s="22">
        <f>IF(A156="","",INFOS!$D$5*60/A156)</f>
        <v>16.744186046511629</v>
      </c>
      <c r="C156" s="23" t="str">
        <f t="shared" si="4"/>
        <v/>
      </c>
      <c r="D156" s="22" t="str">
        <f>IF(C156="","",MAX($D$1:D155)+1)</f>
        <v/>
      </c>
      <c r="E156" s="15"/>
      <c r="F156" s="15"/>
    </row>
    <row r="157" spans="1:6" x14ac:dyDescent="0.25">
      <c r="A157" s="22">
        <f>IF(A156="","",IF(A156-1&gt;=ROUNDUP(INFOS!$D$5*60/48,0),A156-1,""))</f>
        <v>85</v>
      </c>
      <c r="B157" s="22">
        <f>IF(A157="","",INFOS!$D$5*60/A157)</f>
        <v>16.941176470588236</v>
      </c>
      <c r="C157" s="23" t="str">
        <f t="shared" si="4"/>
        <v/>
      </c>
      <c r="D157" s="22" t="str">
        <f>IF(C157="","",MAX($D$1:D156)+1)</f>
        <v/>
      </c>
      <c r="E157" s="15"/>
      <c r="F157" s="15"/>
    </row>
    <row r="158" spans="1:6" x14ac:dyDescent="0.25">
      <c r="A158" s="22">
        <f>IF(A157="","",IF(A157-1&gt;=ROUNDUP(INFOS!$D$5*60/48,0),A157-1,""))</f>
        <v>84</v>
      </c>
      <c r="B158" s="22">
        <f>IF(A158="","",INFOS!$D$5*60/A158)</f>
        <v>17.142857142857142</v>
      </c>
      <c r="C158" s="23" t="str">
        <f t="shared" si="4"/>
        <v/>
      </c>
      <c r="D158" s="22" t="str">
        <f>IF(C158="","",MAX($D$1:D157)+1)</f>
        <v/>
      </c>
      <c r="E158" s="15"/>
      <c r="F158" s="15"/>
    </row>
    <row r="159" spans="1:6" x14ac:dyDescent="0.25">
      <c r="A159" s="22">
        <f>IF(A158="","",IF(A158-1&gt;=ROUNDUP(INFOS!$D$5*60/48,0),A158-1,""))</f>
        <v>83</v>
      </c>
      <c r="B159" s="22">
        <f>IF(A159="","",INFOS!$D$5*60/A159)</f>
        <v>17.349397590361445</v>
      </c>
      <c r="C159" s="23" t="str">
        <f t="shared" si="4"/>
        <v/>
      </c>
      <c r="D159" s="22" t="str">
        <f>IF(C159="","",MAX($D$1:D158)+1)</f>
        <v/>
      </c>
      <c r="E159" s="15"/>
      <c r="F159" s="15"/>
    </row>
    <row r="160" spans="1:6" x14ac:dyDescent="0.25">
      <c r="A160" s="22">
        <f>IF(A159="","",IF(A159-1&gt;=ROUNDUP(INFOS!$D$5*60/48,0),A159-1,""))</f>
        <v>82</v>
      </c>
      <c r="B160" s="22">
        <f>IF(A160="","",INFOS!$D$5*60/A160)</f>
        <v>17.560975609756099</v>
      </c>
      <c r="C160" s="23" t="str">
        <f t="shared" si="4"/>
        <v/>
      </c>
      <c r="D160" s="22" t="str">
        <f>IF(C160="","",MAX($D$1:D159)+1)</f>
        <v/>
      </c>
      <c r="E160" s="15"/>
      <c r="F160" s="15"/>
    </row>
    <row r="161" spans="1:6" x14ac:dyDescent="0.25">
      <c r="A161" s="22">
        <f>IF(A160="","",IF(A160-1&gt;=ROUNDUP(INFOS!$D$5*60/48,0),A160-1,""))</f>
        <v>81</v>
      </c>
      <c r="B161" s="22">
        <f>IF(A161="","",INFOS!$D$5*60/A161)</f>
        <v>17.777777777777779</v>
      </c>
      <c r="C161" s="23" t="str">
        <f t="shared" si="4"/>
        <v/>
      </c>
      <c r="D161" s="22" t="str">
        <f>IF(C161="","",MAX($D$1:D160)+1)</f>
        <v/>
      </c>
      <c r="E161" s="15"/>
      <c r="F161" s="15"/>
    </row>
    <row r="162" spans="1:6" x14ac:dyDescent="0.25">
      <c r="A162" s="22">
        <f>IF(A161="","",IF(A161-1&gt;=ROUNDUP(INFOS!$D$5*60/48,0),A161-1,""))</f>
        <v>80</v>
      </c>
      <c r="B162" s="22">
        <f>IF(A162="","",INFOS!$D$5*60/A162)</f>
        <v>18</v>
      </c>
      <c r="C162" s="23">
        <f t="shared" si="4"/>
        <v>80</v>
      </c>
      <c r="D162" s="22">
        <f>IF(C162="","",MAX($D$1:D161)+1)</f>
        <v>8</v>
      </c>
      <c r="E162" s="15"/>
      <c r="F162" s="15"/>
    </row>
    <row r="163" spans="1:6" x14ac:dyDescent="0.25">
      <c r="A163" s="22">
        <f>IF(A162="","",IF(A162-1&gt;=ROUNDUP(INFOS!$D$5*60/48,0),A162-1,""))</f>
        <v>79</v>
      </c>
      <c r="B163" s="22">
        <f>IF(A163="","",INFOS!$D$5*60/A163)</f>
        <v>18.227848101265824</v>
      </c>
      <c r="C163" s="23" t="str">
        <f t="shared" si="4"/>
        <v/>
      </c>
      <c r="D163" s="22" t="str">
        <f>IF(C163="","",MAX($D$1:D162)+1)</f>
        <v/>
      </c>
      <c r="E163" s="15"/>
      <c r="F163" s="15"/>
    </row>
    <row r="164" spans="1:6" x14ac:dyDescent="0.25">
      <c r="A164" s="22">
        <f>IF(A163="","",IF(A163-1&gt;=ROUNDUP(INFOS!$D$5*60/48,0),A163-1,""))</f>
        <v>78</v>
      </c>
      <c r="B164" s="22">
        <f>IF(A164="","",INFOS!$D$5*60/A164)</f>
        <v>18.46153846153846</v>
      </c>
      <c r="C164" s="23" t="str">
        <f t="shared" si="4"/>
        <v/>
      </c>
      <c r="D164" s="22" t="str">
        <f>IF(C164="","",MAX($D$1:D163)+1)</f>
        <v/>
      </c>
      <c r="E164" s="15"/>
      <c r="F164" s="15"/>
    </row>
    <row r="165" spans="1:6" x14ac:dyDescent="0.25">
      <c r="A165" s="22">
        <f>IF(A164="","",IF(A164-1&gt;=ROUNDUP(INFOS!$D$5*60/48,0),A164-1,""))</f>
        <v>77</v>
      </c>
      <c r="B165" s="22">
        <f>IF(A165="","",INFOS!$D$5*60/A165)</f>
        <v>18.7012987012987</v>
      </c>
      <c r="C165" s="23" t="str">
        <f t="shared" si="4"/>
        <v/>
      </c>
      <c r="D165" s="22" t="str">
        <f>IF(C165="","",MAX($D$1:D164)+1)</f>
        <v/>
      </c>
      <c r="E165" s="15"/>
      <c r="F165" s="15"/>
    </row>
    <row r="166" spans="1:6" x14ac:dyDescent="0.25">
      <c r="A166" s="22">
        <f>IF(A165="","",IF(A165-1&gt;=ROUNDUP(INFOS!$D$5*60/48,0),A165-1,""))</f>
        <v>76</v>
      </c>
      <c r="B166" s="22">
        <f>IF(A166="","",INFOS!$D$5*60/A166)</f>
        <v>18.94736842105263</v>
      </c>
      <c r="C166" s="23" t="str">
        <f t="shared" si="4"/>
        <v/>
      </c>
      <c r="D166" s="22" t="str">
        <f>IF(C166="","",MAX($D$1:D165)+1)</f>
        <v/>
      </c>
      <c r="E166" s="15"/>
      <c r="F166" s="15"/>
    </row>
    <row r="167" spans="1:6" x14ac:dyDescent="0.25">
      <c r="A167" s="22">
        <f>IF(A166="","",IF(A166-1&gt;=ROUNDUP(INFOS!$D$5*60/48,0),A166-1,""))</f>
        <v>75</v>
      </c>
      <c r="B167" s="22">
        <f>IF(A167="","",INFOS!$D$5*60/A167)</f>
        <v>19.2</v>
      </c>
      <c r="C167" s="23" t="str">
        <f t="shared" si="4"/>
        <v/>
      </c>
      <c r="D167" s="22" t="str">
        <f>IF(C167="","",MAX($D$1:D166)+1)</f>
        <v/>
      </c>
      <c r="E167" s="15"/>
      <c r="F167" s="15"/>
    </row>
    <row r="168" spans="1:6" x14ac:dyDescent="0.25">
      <c r="A168" s="22">
        <f>IF(A167="","",IF(A167-1&gt;=ROUNDUP(INFOS!$D$5*60/48,0),A167-1,""))</f>
        <v>74</v>
      </c>
      <c r="B168" s="22">
        <f>IF(A168="","",INFOS!$D$5*60/A168)</f>
        <v>19.45945945945946</v>
      </c>
      <c r="C168" s="23" t="str">
        <f t="shared" si="4"/>
        <v/>
      </c>
      <c r="D168" s="22" t="str">
        <f>IF(C168="","",MAX($D$1:D167)+1)</f>
        <v/>
      </c>
      <c r="E168" s="15"/>
      <c r="F168" s="15"/>
    </row>
    <row r="169" spans="1:6" x14ac:dyDescent="0.25">
      <c r="A169" s="22">
        <f>IF(A168="","",IF(A168-1&gt;=ROUNDUP(INFOS!$D$5*60/48,0),A168-1,""))</f>
        <v>73</v>
      </c>
      <c r="B169" s="22">
        <f>IF(A169="","",INFOS!$D$5*60/A169)</f>
        <v>19.726027397260275</v>
      </c>
      <c r="C169" s="23" t="str">
        <f t="shared" si="4"/>
        <v/>
      </c>
      <c r="D169" s="22" t="str">
        <f>IF(C169="","",MAX($D$1:D168)+1)</f>
        <v/>
      </c>
      <c r="E169" s="15"/>
      <c r="F169" s="15"/>
    </row>
    <row r="170" spans="1:6" x14ac:dyDescent="0.25">
      <c r="A170" s="22">
        <f>IF(A169="","",IF(A169-1&gt;=ROUNDUP(INFOS!$D$5*60/48,0),A169-1,""))</f>
        <v>72</v>
      </c>
      <c r="B170" s="22">
        <f>IF(A170="","",INFOS!$D$5*60/A170)</f>
        <v>20</v>
      </c>
      <c r="C170" s="23">
        <f t="shared" si="4"/>
        <v>72</v>
      </c>
      <c r="D170" s="22">
        <f>IF(C170="","",MAX($D$1:D169)+1)</f>
        <v>9</v>
      </c>
      <c r="E170" s="15"/>
      <c r="F170" s="15"/>
    </row>
    <row r="171" spans="1:6" x14ac:dyDescent="0.25">
      <c r="A171" s="22">
        <f>IF(A170="","",IF(A170-1&gt;=ROUNDUP(INFOS!$D$5*60/48,0),A170-1,""))</f>
        <v>71</v>
      </c>
      <c r="B171" s="22">
        <f>IF(A171="","",INFOS!$D$5*60/A171)</f>
        <v>20.281690140845072</v>
      </c>
      <c r="C171" s="23" t="str">
        <f t="shared" si="4"/>
        <v/>
      </c>
      <c r="D171" s="22" t="str">
        <f>IF(C171="","",MAX($D$1:D170)+1)</f>
        <v/>
      </c>
      <c r="E171" s="15"/>
      <c r="F171" s="15"/>
    </row>
    <row r="172" spans="1:6" x14ac:dyDescent="0.25">
      <c r="A172" s="22">
        <f>IF(A171="","",IF(A171-1&gt;=ROUNDUP(INFOS!$D$5*60/48,0),A171-1,""))</f>
        <v>70</v>
      </c>
      <c r="B172" s="22">
        <f>IF(A172="","",INFOS!$D$5*60/A172)</f>
        <v>20.571428571428573</v>
      </c>
      <c r="C172" s="23" t="str">
        <f t="shared" si="4"/>
        <v/>
      </c>
      <c r="D172" s="22" t="str">
        <f>IF(C172="","",MAX($D$1:D171)+1)</f>
        <v/>
      </c>
      <c r="E172" s="15"/>
      <c r="F172" s="15"/>
    </row>
    <row r="173" spans="1:6" x14ac:dyDescent="0.25">
      <c r="A173" s="22">
        <f>IF(A172="","",IF(A172-1&gt;=ROUNDUP(INFOS!$D$5*60/48,0),A172-1,""))</f>
        <v>69</v>
      </c>
      <c r="B173" s="22">
        <f>IF(A173="","",INFOS!$D$5*60/A173)</f>
        <v>20.869565217391305</v>
      </c>
      <c r="C173" s="23" t="str">
        <f t="shared" si="4"/>
        <v/>
      </c>
      <c r="D173" s="22" t="str">
        <f>IF(C173="","",MAX($D$1:D172)+1)</f>
        <v/>
      </c>
      <c r="E173" s="15"/>
      <c r="F173" s="15"/>
    </row>
    <row r="174" spans="1:6" x14ac:dyDescent="0.25">
      <c r="A174" s="22">
        <f>IF(A173="","",IF(A173-1&gt;=ROUNDUP(INFOS!$D$5*60/48,0),A173-1,""))</f>
        <v>68</v>
      </c>
      <c r="B174" s="22">
        <f>IF(A174="","",INFOS!$D$5*60/A174)</f>
        <v>21.176470588235293</v>
      </c>
      <c r="C174" s="23" t="str">
        <f t="shared" si="4"/>
        <v/>
      </c>
      <c r="D174" s="22" t="str">
        <f>IF(C174="","",MAX($D$1:D173)+1)</f>
        <v/>
      </c>
      <c r="E174" s="15"/>
      <c r="F174" s="15"/>
    </row>
    <row r="175" spans="1:6" x14ac:dyDescent="0.25">
      <c r="A175" s="22">
        <f>IF(A174="","",IF(A174-1&gt;=ROUNDUP(INFOS!$D$5*60/48,0),A174-1,""))</f>
        <v>67</v>
      </c>
      <c r="B175" s="22">
        <f>IF(A175="","",INFOS!$D$5*60/A175)</f>
        <v>21.492537313432837</v>
      </c>
      <c r="C175" s="23" t="str">
        <f t="shared" si="4"/>
        <v/>
      </c>
      <c r="D175" s="22" t="str">
        <f>IF(C175="","",MAX($D$1:D174)+1)</f>
        <v/>
      </c>
      <c r="E175" s="15"/>
      <c r="F175" s="15"/>
    </row>
    <row r="176" spans="1:6" x14ac:dyDescent="0.25">
      <c r="A176" s="22">
        <f>IF(A175="","",IF(A175-1&gt;=ROUNDUP(INFOS!$D$5*60/48,0),A175-1,""))</f>
        <v>66</v>
      </c>
      <c r="B176" s="22">
        <f>IF(A176="","",INFOS!$D$5*60/A176)</f>
        <v>21.818181818181817</v>
      </c>
      <c r="C176" s="23" t="str">
        <f t="shared" si="4"/>
        <v/>
      </c>
      <c r="D176" s="22" t="str">
        <f>IF(C176="","",MAX($D$1:D175)+1)</f>
        <v/>
      </c>
      <c r="E176" s="15"/>
      <c r="F176" s="15"/>
    </row>
    <row r="177" spans="1:6" x14ac:dyDescent="0.25">
      <c r="A177" s="22">
        <f>IF(A176="","",IF(A176-1&gt;=ROUNDUP(INFOS!$D$5*60/48,0),A176-1,""))</f>
        <v>65</v>
      </c>
      <c r="B177" s="22">
        <f>IF(A177="","",INFOS!$D$5*60/A177)</f>
        <v>22.153846153846153</v>
      </c>
      <c r="C177" s="23" t="str">
        <f t="shared" si="4"/>
        <v/>
      </c>
      <c r="D177" s="22" t="str">
        <f>IF(C177="","",MAX($D$1:D176)+1)</f>
        <v/>
      </c>
      <c r="E177" s="15"/>
      <c r="F177" s="15"/>
    </row>
    <row r="178" spans="1:6" x14ac:dyDescent="0.25">
      <c r="A178" s="22">
        <f>IF(A177="","",IF(A177-1&gt;=ROUNDUP(INFOS!$D$5*60/48,0),A177-1,""))</f>
        <v>64</v>
      </c>
      <c r="B178" s="22">
        <f>IF(A178="","",INFOS!$D$5*60/A178)</f>
        <v>22.5</v>
      </c>
      <c r="C178" s="23" t="str">
        <f t="shared" si="4"/>
        <v/>
      </c>
      <c r="D178" s="22" t="str">
        <f>IF(C178="","",MAX($D$1:D177)+1)</f>
        <v/>
      </c>
      <c r="E178" s="15"/>
      <c r="F178" s="15"/>
    </row>
    <row r="179" spans="1:6" x14ac:dyDescent="0.25">
      <c r="A179" s="22">
        <f>IF(A178="","",IF(A178-1&gt;=ROUNDUP(INFOS!$D$5*60/48,0),A178-1,""))</f>
        <v>63</v>
      </c>
      <c r="B179" s="22">
        <f>IF(A179="","",INFOS!$D$5*60/A179)</f>
        <v>22.857142857142858</v>
      </c>
      <c r="C179" s="23" t="str">
        <f t="shared" si="4"/>
        <v/>
      </c>
      <c r="D179" s="22" t="str">
        <f>IF(C179="","",MAX($D$1:D178)+1)</f>
        <v/>
      </c>
      <c r="E179" s="15"/>
      <c r="F179" s="15"/>
    </row>
    <row r="180" spans="1:6" x14ac:dyDescent="0.25">
      <c r="A180" s="22">
        <f>IF(A179="","",IF(A179-1&gt;=ROUNDUP(INFOS!$D$5*60/48,0),A179-1,""))</f>
        <v>62</v>
      </c>
      <c r="B180" s="22">
        <f>IF(A180="","",INFOS!$D$5*60/A180)</f>
        <v>23.225806451612904</v>
      </c>
      <c r="C180" s="23" t="str">
        <f t="shared" si="4"/>
        <v/>
      </c>
      <c r="D180" s="22" t="str">
        <f>IF(C180="","",MAX($D$1:D179)+1)</f>
        <v/>
      </c>
      <c r="E180" s="15"/>
      <c r="F180" s="15"/>
    </row>
    <row r="181" spans="1:6" x14ac:dyDescent="0.25">
      <c r="A181" s="22">
        <f>IF(A180="","",IF(A180-1&gt;=ROUNDUP(INFOS!$D$5*60/48,0),A180-1,""))</f>
        <v>61</v>
      </c>
      <c r="B181" s="22">
        <f>IF(A181="","",INFOS!$D$5*60/A181)</f>
        <v>23.606557377049182</v>
      </c>
      <c r="C181" s="23" t="str">
        <f t="shared" si="4"/>
        <v/>
      </c>
      <c r="D181" s="22" t="str">
        <f>IF(C181="","",MAX($D$1:D180)+1)</f>
        <v/>
      </c>
      <c r="E181" s="15"/>
      <c r="F181" s="15"/>
    </row>
    <row r="182" spans="1:6" x14ac:dyDescent="0.25">
      <c r="A182" s="22">
        <f>IF(A181="","",IF(A181-1&gt;=ROUNDUP(INFOS!$D$5*60/48,0),A181-1,""))</f>
        <v>60</v>
      </c>
      <c r="B182" s="22">
        <f>IF(A182="","",INFOS!$D$5*60/A182)</f>
        <v>24</v>
      </c>
      <c r="C182" s="23">
        <f t="shared" si="4"/>
        <v>60</v>
      </c>
      <c r="D182" s="22">
        <f>IF(C182="","",MAX($D$1:D181)+1)</f>
        <v>10</v>
      </c>
      <c r="E182" s="15"/>
      <c r="F182" s="15"/>
    </row>
    <row r="183" spans="1:6" x14ac:dyDescent="0.25">
      <c r="A183" s="22">
        <f>IF(A182="","",IF(A182-1&gt;=ROUNDUP(INFOS!$D$5*60/48,0),A182-1,""))</f>
        <v>59</v>
      </c>
      <c r="B183" s="22">
        <f>IF(A183="","",INFOS!$D$5*60/A183)</f>
        <v>24.406779661016948</v>
      </c>
      <c r="C183" s="23" t="str">
        <f t="shared" si="4"/>
        <v/>
      </c>
      <c r="D183" s="22" t="str">
        <f>IF(C183="","",MAX($D$1:D182)+1)</f>
        <v/>
      </c>
      <c r="E183" s="15"/>
      <c r="F183" s="15"/>
    </row>
    <row r="184" spans="1:6" x14ac:dyDescent="0.25">
      <c r="A184" s="22">
        <f>IF(A183="","",IF(A183-1&gt;=ROUNDUP(INFOS!$D$5*60/48,0),A183-1,""))</f>
        <v>58</v>
      </c>
      <c r="B184" s="22">
        <f>IF(A184="","",INFOS!$D$5*60/A184)</f>
        <v>24.827586206896552</v>
      </c>
      <c r="C184" s="23" t="str">
        <f t="shared" si="4"/>
        <v/>
      </c>
      <c r="D184" s="22" t="str">
        <f>IF(C184="","",MAX($D$1:D183)+1)</f>
        <v/>
      </c>
      <c r="E184" s="15"/>
      <c r="F184" s="15"/>
    </row>
    <row r="185" spans="1:6" x14ac:dyDescent="0.25">
      <c r="A185" s="22">
        <f>IF(A184="","",IF(A184-1&gt;=ROUNDUP(INFOS!$D$5*60/48,0),A184-1,""))</f>
        <v>57</v>
      </c>
      <c r="B185" s="22">
        <f>IF(A185="","",INFOS!$D$5*60/A185)</f>
        <v>25.263157894736842</v>
      </c>
      <c r="C185" s="23" t="str">
        <f t="shared" si="4"/>
        <v/>
      </c>
      <c r="D185" s="22" t="str">
        <f>IF(C185="","",MAX($D$1:D184)+1)</f>
        <v/>
      </c>
      <c r="E185" s="15"/>
      <c r="F185" s="15"/>
    </row>
    <row r="186" spans="1:6" x14ac:dyDescent="0.25">
      <c r="A186" s="22">
        <f>IF(A185="","",IF(A185-1&gt;=ROUNDUP(INFOS!$D$5*60/48,0),A185-1,""))</f>
        <v>56</v>
      </c>
      <c r="B186" s="22">
        <f>IF(A186="","",INFOS!$D$5*60/A186)</f>
        <v>25.714285714285715</v>
      </c>
      <c r="C186" s="23" t="str">
        <f t="shared" si="4"/>
        <v/>
      </c>
      <c r="D186" s="22" t="str">
        <f>IF(C186="","",MAX($D$1:D185)+1)</f>
        <v/>
      </c>
      <c r="E186" s="15"/>
      <c r="F186" s="15"/>
    </row>
    <row r="187" spans="1:6" x14ac:dyDescent="0.25">
      <c r="A187" s="22">
        <f>IF(A186="","",IF(A186-1&gt;=ROUNDUP(INFOS!$D$5*60/48,0),A186-1,""))</f>
        <v>55</v>
      </c>
      <c r="B187" s="22">
        <f>IF(A187="","",INFOS!$D$5*60/A187)</f>
        <v>26.181818181818183</v>
      </c>
      <c r="C187" s="23" t="str">
        <f t="shared" si="4"/>
        <v/>
      </c>
      <c r="D187" s="22" t="str">
        <f>IF(C187="","",MAX($D$1:D186)+1)</f>
        <v/>
      </c>
      <c r="E187" s="15"/>
      <c r="F187" s="15"/>
    </row>
    <row r="188" spans="1:6" x14ac:dyDescent="0.25">
      <c r="A188" s="22">
        <f>IF(A187="","",IF(A187-1&gt;=ROUNDUP(INFOS!$D$5*60/48,0),A187-1,""))</f>
        <v>54</v>
      </c>
      <c r="B188" s="22">
        <f>IF(A188="","",INFOS!$D$5*60/A188)</f>
        <v>26.666666666666668</v>
      </c>
      <c r="C188" s="23" t="str">
        <f t="shared" si="4"/>
        <v/>
      </c>
      <c r="D188" s="22" t="str">
        <f>IF(C188="","",MAX($D$1:D187)+1)</f>
        <v/>
      </c>
      <c r="E188" s="15"/>
      <c r="F188" s="15"/>
    </row>
    <row r="189" spans="1:6" x14ac:dyDescent="0.25">
      <c r="A189" s="22">
        <f>IF(A188="","",IF(A188-1&gt;=ROUNDUP(INFOS!$D$5*60/48,0),A188-1,""))</f>
        <v>53</v>
      </c>
      <c r="B189" s="22">
        <f>IF(A189="","",INFOS!$D$5*60/A189)</f>
        <v>27.169811320754718</v>
      </c>
      <c r="C189" s="23" t="str">
        <f t="shared" si="4"/>
        <v/>
      </c>
      <c r="D189" s="22" t="str">
        <f>IF(C189="","",MAX($D$1:D188)+1)</f>
        <v/>
      </c>
      <c r="E189" s="15"/>
      <c r="F189" s="15"/>
    </row>
    <row r="190" spans="1:6" x14ac:dyDescent="0.25">
      <c r="A190" s="22">
        <f>IF(A189="","",IF(A189-1&gt;=ROUNDUP(INFOS!$D$5*60/48,0),A189-1,""))</f>
        <v>52</v>
      </c>
      <c r="B190" s="22">
        <f>IF(A190="","",INFOS!$D$5*60/A190)</f>
        <v>27.692307692307693</v>
      </c>
      <c r="C190" s="23" t="str">
        <f t="shared" si="4"/>
        <v/>
      </c>
      <c r="D190" s="22" t="str">
        <f>IF(C190="","",MAX($D$1:D189)+1)</f>
        <v/>
      </c>
      <c r="E190" s="15"/>
      <c r="F190" s="15"/>
    </row>
    <row r="191" spans="1:6" x14ac:dyDescent="0.25">
      <c r="A191" s="22">
        <f>IF(A190="","",IF(A190-1&gt;=ROUNDUP(INFOS!$D$5*60/48,0),A190-1,""))</f>
        <v>51</v>
      </c>
      <c r="B191" s="22">
        <f>IF(A191="","",INFOS!$D$5*60/A191)</f>
        <v>28.235294117647058</v>
      </c>
      <c r="C191" s="23" t="str">
        <f t="shared" si="4"/>
        <v/>
      </c>
      <c r="D191" s="22" t="str">
        <f>IF(C191="","",MAX($D$1:D190)+1)</f>
        <v/>
      </c>
      <c r="E191" s="15"/>
      <c r="F191" s="15"/>
    </row>
    <row r="192" spans="1:6" x14ac:dyDescent="0.25">
      <c r="A192" s="22">
        <f>IF(A191="","",IF(A191-1&gt;=ROUNDUP(INFOS!$D$5*60/48,0),A191-1,""))</f>
        <v>50</v>
      </c>
      <c r="B192" s="22">
        <f>IF(A192="","",INFOS!$D$5*60/A192)</f>
        <v>28.8</v>
      </c>
      <c r="C192" s="23" t="str">
        <f t="shared" si="4"/>
        <v/>
      </c>
      <c r="D192" s="22" t="str">
        <f>IF(C192="","",MAX($D$1:D191)+1)</f>
        <v/>
      </c>
      <c r="E192" s="15"/>
      <c r="F192" s="15"/>
    </row>
    <row r="193" spans="1:6" x14ac:dyDescent="0.25">
      <c r="A193" s="22">
        <f>IF(A192="","",IF(A192-1&gt;=ROUNDUP(INFOS!$D$5*60/48,0),A192-1,""))</f>
        <v>49</v>
      </c>
      <c r="B193" s="22">
        <f>IF(A193="","",INFOS!$D$5*60/A193)</f>
        <v>29.387755102040817</v>
      </c>
      <c r="C193" s="23" t="str">
        <f t="shared" si="4"/>
        <v/>
      </c>
      <c r="D193" s="22" t="str">
        <f>IF(C193="","",MAX($D$1:D192)+1)</f>
        <v/>
      </c>
      <c r="E193" s="15"/>
      <c r="F193" s="15"/>
    </row>
    <row r="194" spans="1:6" x14ac:dyDescent="0.25">
      <c r="A194" s="22">
        <f>IF(A193="","",IF(A193-1&gt;=ROUNDUP(INFOS!$D$5*60/48,0),A193-1,""))</f>
        <v>48</v>
      </c>
      <c r="B194" s="22">
        <f>IF(A194="","",INFOS!$D$5*60/A194)</f>
        <v>30</v>
      </c>
      <c r="C194" s="23">
        <f t="shared" ref="C194:C212" si="5">IF(B194="","",IF(INT(B194)=B194,A194,""))</f>
        <v>48</v>
      </c>
      <c r="D194" s="22">
        <f>IF(C194="","",MAX($D$1:D193)+1)</f>
        <v>11</v>
      </c>
      <c r="E194" s="15"/>
      <c r="F194" s="15"/>
    </row>
    <row r="195" spans="1:6" x14ac:dyDescent="0.25">
      <c r="A195" s="22">
        <f>IF(A194="","",IF(A194-1&gt;=ROUNDUP(INFOS!$D$5*60/48,0),A194-1,""))</f>
        <v>47</v>
      </c>
      <c r="B195" s="22">
        <f>IF(A195="","",INFOS!$D$5*60/A195)</f>
        <v>30.638297872340427</v>
      </c>
      <c r="C195" s="23" t="str">
        <f t="shared" si="5"/>
        <v/>
      </c>
      <c r="D195" s="22" t="str">
        <f>IF(C195="","",MAX($D$1:D194)+1)</f>
        <v/>
      </c>
      <c r="E195" s="15"/>
      <c r="F195" s="15"/>
    </row>
    <row r="196" spans="1:6" x14ac:dyDescent="0.25">
      <c r="A196" s="22">
        <f>IF(A195="","",IF(A195-1&gt;=ROUNDUP(INFOS!$D$5*60/48,0),A195-1,""))</f>
        <v>46</v>
      </c>
      <c r="B196" s="22">
        <f>IF(A196="","",INFOS!$D$5*60/A196)</f>
        <v>31.304347826086957</v>
      </c>
      <c r="C196" s="23" t="str">
        <f t="shared" si="5"/>
        <v/>
      </c>
      <c r="D196" s="22" t="str">
        <f>IF(C196="","",MAX($D$1:D195)+1)</f>
        <v/>
      </c>
      <c r="E196" s="15"/>
      <c r="F196" s="15"/>
    </row>
    <row r="197" spans="1:6" x14ac:dyDescent="0.25">
      <c r="A197" s="22">
        <f>IF(A196="","",IF(A196-1&gt;=ROUNDUP(INFOS!$D$5*60/48,0),A196-1,""))</f>
        <v>45</v>
      </c>
      <c r="B197" s="22">
        <f>IF(A197="","",INFOS!$D$5*60/A197)</f>
        <v>32</v>
      </c>
      <c r="C197" s="23">
        <f t="shared" si="5"/>
        <v>45</v>
      </c>
      <c r="D197" s="22">
        <f>IF(C197="","",MAX($D$1:D196)+1)</f>
        <v>12</v>
      </c>
      <c r="E197" s="15"/>
      <c r="F197" s="15"/>
    </row>
    <row r="198" spans="1:6" x14ac:dyDescent="0.25">
      <c r="A198" s="22">
        <f>IF(A197="","",IF(A197-1&gt;=ROUNDUP(INFOS!$D$5*60/48,0),A197-1,""))</f>
        <v>44</v>
      </c>
      <c r="B198" s="22">
        <f>IF(A198="","",INFOS!$D$5*60/A198)</f>
        <v>32.727272727272727</v>
      </c>
      <c r="C198" s="23" t="str">
        <f t="shared" si="5"/>
        <v/>
      </c>
      <c r="D198" s="22" t="str">
        <f>IF(C198="","",MAX($D$1:D197)+1)</f>
        <v/>
      </c>
      <c r="E198" s="15"/>
      <c r="F198" s="15"/>
    </row>
    <row r="199" spans="1:6" x14ac:dyDescent="0.25">
      <c r="A199" s="22">
        <f>IF(A198="","",IF(A198-1&gt;=ROUNDUP(INFOS!$D$5*60/48,0),A198-1,""))</f>
        <v>43</v>
      </c>
      <c r="B199" s="22">
        <f>IF(A199="","",INFOS!$D$5*60/A199)</f>
        <v>33.488372093023258</v>
      </c>
      <c r="C199" s="23" t="str">
        <f t="shared" si="5"/>
        <v/>
      </c>
      <c r="D199" s="22" t="str">
        <f>IF(C199="","",MAX($D$1:D198)+1)</f>
        <v/>
      </c>
      <c r="E199" s="15"/>
      <c r="F199" s="15"/>
    </row>
    <row r="200" spans="1:6" x14ac:dyDescent="0.25">
      <c r="A200" s="22">
        <f>IF(A199="","",IF(A199-1&gt;=ROUNDUP(INFOS!$D$5*60/48,0),A199-1,""))</f>
        <v>42</v>
      </c>
      <c r="B200" s="22">
        <f>IF(A200="","",INFOS!$D$5*60/A200)</f>
        <v>34.285714285714285</v>
      </c>
      <c r="C200" s="23" t="str">
        <f t="shared" si="5"/>
        <v/>
      </c>
      <c r="D200" s="22" t="str">
        <f>IF(C200="","",MAX($D$1:D199)+1)</f>
        <v/>
      </c>
      <c r="E200" s="15"/>
      <c r="F200" s="15"/>
    </row>
    <row r="201" spans="1:6" x14ac:dyDescent="0.25">
      <c r="A201" s="22">
        <f>IF(A200="","",IF(A200-1&gt;=ROUNDUP(INFOS!$D$5*60/48,0),A200-1,""))</f>
        <v>41</v>
      </c>
      <c r="B201" s="22">
        <f>IF(A201="","",INFOS!$D$5*60/A201)</f>
        <v>35.121951219512198</v>
      </c>
      <c r="C201" s="23" t="str">
        <f t="shared" si="5"/>
        <v/>
      </c>
      <c r="D201" s="22" t="str">
        <f>IF(C201="","",MAX($D$1:D200)+1)</f>
        <v/>
      </c>
      <c r="E201" s="15"/>
      <c r="F201" s="15"/>
    </row>
    <row r="202" spans="1:6" x14ac:dyDescent="0.25">
      <c r="A202" s="22">
        <f>IF(A201="","",IF(A201-1&gt;=ROUNDUP(INFOS!$D$5*60/48,0),A201-1,""))</f>
        <v>40</v>
      </c>
      <c r="B202" s="22">
        <f>IF(A202="","",INFOS!$D$5*60/A202)</f>
        <v>36</v>
      </c>
      <c r="C202" s="23">
        <f t="shared" si="5"/>
        <v>40</v>
      </c>
      <c r="D202" s="22">
        <f>IF(C202="","",MAX($D$1:D201)+1)</f>
        <v>13</v>
      </c>
      <c r="E202" s="15"/>
      <c r="F202" s="15"/>
    </row>
    <row r="203" spans="1:6" x14ac:dyDescent="0.25">
      <c r="A203" s="22">
        <f>IF(A202="","",IF(A202-1&gt;=ROUNDUP(INFOS!$D$5*60/48,0),A202-1,""))</f>
        <v>39</v>
      </c>
      <c r="B203" s="22">
        <f>IF(A203="","",INFOS!$D$5*60/A203)</f>
        <v>36.92307692307692</v>
      </c>
      <c r="C203" s="23" t="str">
        <f t="shared" si="5"/>
        <v/>
      </c>
      <c r="D203" s="22" t="str">
        <f>IF(C203="","",MAX($D$1:D202)+1)</f>
        <v/>
      </c>
      <c r="E203" s="15"/>
      <c r="F203" s="15"/>
    </row>
    <row r="204" spans="1:6" x14ac:dyDescent="0.25">
      <c r="A204" s="22">
        <f>IF(A203="","",IF(A203-1&gt;=ROUNDUP(INFOS!$D$5*60/48,0),A203-1,""))</f>
        <v>38</v>
      </c>
      <c r="B204" s="22">
        <f>IF(A204="","",INFOS!$D$5*60/A204)</f>
        <v>37.89473684210526</v>
      </c>
      <c r="C204" s="23" t="str">
        <f t="shared" si="5"/>
        <v/>
      </c>
      <c r="D204" s="22" t="str">
        <f>IF(C204="","",MAX($D$1:D203)+1)</f>
        <v/>
      </c>
      <c r="E204" s="15"/>
      <c r="F204" s="15"/>
    </row>
    <row r="205" spans="1:6" x14ac:dyDescent="0.25">
      <c r="A205" s="22">
        <f>IF(A204="","",IF(A204-1&gt;=ROUNDUP(INFOS!$D$5*60/48,0),A204-1,""))</f>
        <v>37</v>
      </c>
      <c r="B205" s="22">
        <f>IF(A205="","",INFOS!$D$5*60/A205)</f>
        <v>38.918918918918919</v>
      </c>
      <c r="C205" s="23" t="str">
        <f t="shared" si="5"/>
        <v/>
      </c>
      <c r="D205" s="22" t="str">
        <f>IF(C205="","",MAX($D$1:D204)+1)</f>
        <v/>
      </c>
      <c r="E205" s="15"/>
      <c r="F205" s="15"/>
    </row>
    <row r="206" spans="1:6" x14ac:dyDescent="0.25">
      <c r="A206" s="22">
        <f>IF(A205="","",IF(A205-1&gt;=ROUNDUP(INFOS!$D$5*60/48,0),A205-1,""))</f>
        <v>36</v>
      </c>
      <c r="B206" s="22">
        <f>IF(A206="","",INFOS!$D$5*60/A206)</f>
        <v>40</v>
      </c>
      <c r="C206" s="23">
        <f t="shared" si="5"/>
        <v>36</v>
      </c>
      <c r="D206" s="22">
        <f>IF(C206="","",MAX($D$1:D205)+1)</f>
        <v>14</v>
      </c>
      <c r="E206" s="15"/>
      <c r="F206" s="15"/>
    </row>
    <row r="207" spans="1:6" x14ac:dyDescent="0.25">
      <c r="A207" s="22">
        <f>IF(A206="","",IF(A206-1&gt;=ROUNDUP(INFOS!$D$5*60/48,0),A206-1,""))</f>
        <v>35</v>
      </c>
      <c r="B207" s="22">
        <f>IF(A207="","",INFOS!$D$5*60/A207)</f>
        <v>41.142857142857146</v>
      </c>
      <c r="C207" s="23" t="str">
        <f t="shared" si="5"/>
        <v/>
      </c>
      <c r="D207" s="22" t="str">
        <f>IF(C207="","",MAX($D$1:D206)+1)</f>
        <v/>
      </c>
      <c r="E207" s="15"/>
      <c r="F207" s="15"/>
    </row>
    <row r="208" spans="1:6" x14ac:dyDescent="0.25">
      <c r="A208" s="22">
        <f>IF(A207="","",IF(A207-1&gt;=ROUNDUP(INFOS!$D$5*60/48,0),A207-1,""))</f>
        <v>34</v>
      </c>
      <c r="B208" s="22">
        <f>IF(A208="","",INFOS!$D$5*60/A208)</f>
        <v>42.352941176470587</v>
      </c>
      <c r="C208" s="23" t="str">
        <f t="shared" si="5"/>
        <v/>
      </c>
      <c r="D208" s="22" t="str">
        <f>IF(C208="","",MAX($D$1:D207)+1)</f>
        <v/>
      </c>
      <c r="E208" s="15"/>
      <c r="F208" s="15"/>
    </row>
    <row r="209" spans="1:6" x14ac:dyDescent="0.25">
      <c r="A209" s="22">
        <f>IF(A208="","",IF(A208-1&gt;=ROUNDUP(INFOS!$D$5*60/48,0),A208-1,""))</f>
        <v>33</v>
      </c>
      <c r="B209" s="22">
        <f>IF(A209="","",INFOS!$D$5*60/A209)</f>
        <v>43.636363636363633</v>
      </c>
      <c r="C209" s="23" t="str">
        <f t="shared" si="5"/>
        <v/>
      </c>
      <c r="D209" s="22" t="str">
        <f>IF(C209="","",MAX($D$1:D208)+1)</f>
        <v/>
      </c>
      <c r="E209" s="15"/>
      <c r="F209" s="15"/>
    </row>
    <row r="210" spans="1:6" x14ac:dyDescent="0.25">
      <c r="A210" s="22">
        <f>IF(A209="","",IF(A209-1&gt;=ROUNDUP(INFOS!$D$5*60/48,0),A209-1,""))</f>
        <v>32</v>
      </c>
      <c r="B210" s="22">
        <f>IF(A210="","",INFOS!$D$5*60/A210)</f>
        <v>45</v>
      </c>
      <c r="C210" s="23">
        <f t="shared" si="5"/>
        <v>32</v>
      </c>
      <c r="D210" s="22">
        <f>IF(C210="","",MAX($D$1:D209)+1)</f>
        <v>15</v>
      </c>
      <c r="E210" s="15"/>
      <c r="F210" s="15"/>
    </row>
    <row r="211" spans="1:6" x14ac:dyDescent="0.25">
      <c r="A211" s="22">
        <f>IF(A210="","",IF(A210-1&gt;=ROUNDUP(INFOS!$D$5*60/48,0),A210-1,""))</f>
        <v>31</v>
      </c>
      <c r="B211" s="22">
        <f>IF(A211="","",INFOS!$D$5*60/A211)</f>
        <v>46.451612903225808</v>
      </c>
      <c r="C211" s="23" t="str">
        <f t="shared" si="5"/>
        <v/>
      </c>
      <c r="D211" s="22" t="str">
        <f>IF(C211="","",MAX($D$1:D210)+1)</f>
        <v/>
      </c>
      <c r="E211" s="15"/>
      <c r="F211" s="15"/>
    </row>
    <row r="212" spans="1:6" x14ac:dyDescent="0.25">
      <c r="A212" s="22">
        <f>IF(A211="","",IF(A211-1&gt;=ROUNDUP(INFOS!$D$5*60/48,0),A211-1,""))</f>
        <v>30</v>
      </c>
      <c r="B212" s="22">
        <f>IF(A212="","",INFOS!$D$5*60/A212)</f>
        <v>48</v>
      </c>
      <c r="C212" s="23">
        <f t="shared" si="5"/>
        <v>30</v>
      </c>
      <c r="D212" s="22">
        <f>IF(C212="","",MAX($D$1:D211)+1)</f>
        <v>16</v>
      </c>
      <c r="E212" s="15"/>
      <c r="F212" s="15"/>
    </row>
  </sheetData>
  <mergeCells count="1">
    <mergeCell ref="H1:I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21"/>
  <sheetViews>
    <sheetView workbookViewId="0">
      <selection activeCell="B2" sqref="B2"/>
    </sheetView>
  </sheetViews>
  <sheetFormatPr baseColWidth="10" defaultRowHeight="15" x14ac:dyDescent="0.25"/>
  <cols>
    <col min="1" max="1" width="35.42578125" bestFit="1" customWidth="1"/>
    <col min="2" max="2" width="24.42578125" customWidth="1"/>
    <col min="3" max="3" width="12.140625" customWidth="1"/>
    <col min="4" max="4" width="24.42578125" bestFit="1" customWidth="1"/>
    <col min="5" max="5" width="12.140625" bestFit="1" customWidth="1"/>
    <col min="6" max="6" width="1.7109375" customWidth="1"/>
    <col min="7" max="7" width="8.140625" customWidth="1"/>
    <col min="8" max="9" width="15.7109375" customWidth="1"/>
  </cols>
  <sheetData>
    <row r="1" spans="1:9" x14ac:dyDescent="0.25">
      <c r="A1" s="15"/>
      <c r="B1" s="15"/>
      <c r="C1" s="18" t="s">
        <v>38</v>
      </c>
      <c r="D1" s="18" t="s">
        <v>39</v>
      </c>
      <c r="E1" s="18" t="s">
        <v>51</v>
      </c>
      <c r="G1" s="15"/>
      <c r="H1" s="19" t="s">
        <v>46</v>
      </c>
      <c r="I1" s="19" t="s">
        <v>53</v>
      </c>
    </row>
    <row r="2" spans="1:9" x14ac:dyDescent="0.25">
      <c r="A2" s="22" t="str">
        <f>"Précision Graphes ("&amp;C2&amp;"-"&amp;D2&amp;"min) :"</f>
        <v>Précision Graphes (30-240min) :</v>
      </c>
      <c r="B2" s="16">
        <v>120</v>
      </c>
      <c r="C2" s="24">
        <f>MIN(Calcul!F2:F17)</f>
        <v>30</v>
      </c>
      <c r="D2" s="24">
        <f>MAX(Calcul!F2:F17)</f>
        <v>240</v>
      </c>
      <c r="E2" s="13">
        <f>INDEX(Calcul!B2:B212,MATCH(B2,Calcul!A2:A212,0))</f>
        <v>12</v>
      </c>
      <c r="G2" s="20" t="s">
        <v>47</v>
      </c>
      <c r="H2" s="27" t="s">
        <v>54</v>
      </c>
      <c r="I2" s="27" t="s">
        <v>48</v>
      </c>
    </row>
    <row r="3" spans="1:9" x14ac:dyDescent="0.25">
      <c r="A3" s="15"/>
      <c r="B3" s="25"/>
      <c r="C3" s="15"/>
      <c r="D3" s="15"/>
      <c r="E3" s="15"/>
      <c r="G3" s="20" t="s">
        <v>49</v>
      </c>
      <c r="H3" s="18" t="str">
        <f>I2</f>
        <v>Rue G. Eiffel</v>
      </c>
      <c r="I3" s="18" t="str">
        <f>H2</f>
        <v>A10</v>
      </c>
    </row>
    <row r="4" spans="1:9" x14ac:dyDescent="0.25">
      <c r="A4" s="15"/>
      <c r="B4" s="18" t="s">
        <v>42</v>
      </c>
      <c r="C4" s="18" t="s">
        <v>43</v>
      </c>
      <c r="D4" s="18" t="s">
        <v>44</v>
      </c>
      <c r="E4" s="15"/>
    </row>
    <row r="5" spans="1:9" x14ac:dyDescent="0.25">
      <c r="A5" s="18" t="s">
        <v>45</v>
      </c>
      <c r="B5" s="17">
        <v>0</v>
      </c>
      <c r="C5" s="17">
        <v>0</v>
      </c>
      <c r="D5" s="21">
        <f>IF(C5=0,24-B5,C5-B5)</f>
        <v>24</v>
      </c>
      <c r="E5" s="15"/>
    </row>
    <row r="7" spans="1:9" x14ac:dyDescent="0.25">
      <c r="A7" s="26" t="s">
        <v>57</v>
      </c>
      <c r="B7" s="15" t="s">
        <v>50</v>
      </c>
      <c r="E7" s="34"/>
    </row>
    <row r="8" spans="1:9" x14ac:dyDescent="0.25">
      <c r="A8" s="26" t="s">
        <v>58</v>
      </c>
      <c r="B8" s="15" t="s">
        <v>50</v>
      </c>
    </row>
    <row r="9" spans="1:9" x14ac:dyDescent="0.25">
      <c r="A9" s="26" t="s">
        <v>59</v>
      </c>
      <c r="B9" s="15" t="s">
        <v>50</v>
      </c>
    </row>
    <row r="10" spans="1:9" x14ac:dyDescent="0.25">
      <c r="A10" s="26" t="s">
        <v>60</v>
      </c>
      <c r="B10" s="15" t="s">
        <v>50</v>
      </c>
    </row>
    <row r="11" spans="1:9" x14ac:dyDescent="0.25">
      <c r="A11" s="26" t="s">
        <v>61</v>
      </c>
      <c r="B11" s="15" t="s">
        <v>50</v>
      </c>
    </row>
    <row r="12" spans="1:9" x14ac:dyDescent="0.25">
      <c r="A12" s="26" t="s">
        <v>62</v>
      </c>
      <c r="B12" t="s">
        <v>55</v>
      </c>
    </row>
    <row r="13" spans="1:9" x14ac:dyDescent="0.25">
      <c r="A13" s="26" t="s">
        <v>63</v>
      </c>
      <c r="B13" s="15" t="s">
        <v>55</v>
      </c>
    </row>
    <row r="14" spans="1:9" x14ac:dyDescent="0.25">
      <c r="A14" t="s">
        <v>56</v>
      </c>
      <c r="B14" s="15" t="s">
        <v>55</v>
      </c>
    </row>
    <row r="15" spans="1:9" x14ac:dyDescent="0.25">
      <c r="A15" s="26"/>
    </row>
    <row r="16" spans="1:9" x14ac:dyDescent="0.25">
      <c r="A16" s="26"/>
      <c r="B16" s="15"/>
    </row>
    <row r="17" spans="1:2" x14ac:dyDescent="0.25">
      <c r="A17" s="26"/>
      <c r="B17" s="15"/>
    </row>
    <row r="18" spans="1:2" x14ac:dyDescent="0.25">
      <c r="A18" s="26"/>
      <c r="B18" s="15"/>
    </row>
    <row r="19" spans="1:2" x14ac:dyDescent="0.25">
      <c r="A19" s="26"/>
      <c r="B19" s="15"/>
    </row>
    <row r="20" spans="1:2" x14ac:dyDescent="0.25">
      <c r="A20" s="26"/>
      <c r="B20" s="15"/>
    </row>
    <row r="21" spans="1:2" x14ac:dyDescent="0.25">
      <c r="A21" s="26"/>
      <c r="B21" s="15"/>
    </row>
  </sheetData>
  <dataValidations count="8">
    <dataValidation type="list" showInputMessage="1" showErrorMessage="1" sqref="B12">
      <formula1>"Jours Fériés,Jours Ouvrés,Samedi,Week-End"</formula1>
    </dataValidation>
    <dataValidation type="list" showInputMessage="1" showErrorMessage="1" sqref="B7">
      <formula1>"Jours Fériés,Jours Ouvrés,Lundi,Week-End"</formula1>
    </dataValidation>
    <dataValidation type="list" showInputMessage="1" showErrorMessage="1" sqref="B8">
      <formula1>"Jours Fériés,Jours Ouvrés,Mardi,Week-End"</formula1>
    </dataValidation>
    <dataValidation type="list" showInputMessage="1" showErrorMessage="1" sqref="B9">
      <formula1>"Jours Fériés,Jours Ouvrés,Mercredi,Week-End"</formula1>
    </dataValidation>
    <dataValidation type="list" showInputMessage="1" showErrorMessage="1" sqref="B10">
      <formula1>"Jours Fériés,Jours Ouvrés,Jeudi,Week-End"</formula1>
    </dataValidation>
    <dataValidation type="list" showInputMessage="1" showErrorMessage="1" sqref="B11">
      <formula1>"Jours Fériés,Jours Ouvrés,Vendredi,Week-End"</formula1>
    </dataValidation>
    <dataValidation type="list" showInputMessage="1" showErrorMessage="1" sqref="B13">
      <formula1>"Jours Fériés,Jours Ouvrés,Dimanche,Week-End"</formula1>
    </dataValidation>
    <dataValidation type="list" showInputMessage="1" showErrorMessage="1" sqref="B14">
      <formula1>"Jours Fériés,Jours Ouvrés,Week-End"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Calcul!$F$2:$F$17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Sens1</vt:lpstr>
      <vt:lpstr>Sens2</vt:lpstr>
      <vt:lpstr>Données</vt:lpstr>
      <vt:lpstr>TCD</vt:lpstr>
      <vt:lpstr>Calcul</vt:lpstr>
      <vt:lpstr>INFOS</vt:lpstr>
      <vt:lpstr>GCD</vt:lpstr>
      <vt:lpstr>Sens1!A10_Eiffel</vt:lpstr>
      <vt:lpstr>Sens2!A10_Eiffel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THIEBAUT</dc:creator>
  <cp:lastModifiedBy>Florian THIEBAUT</cp:lastModifiedBy>
  <dcterms:created xsi:type="dcterms:W3CDTF">2014-08-14T07:49:15Z</dcterms:created>
  <dcterms:modified xsi:type="dcterms:W3CDTF">2014-08-18T15:52:21Z</dcterms:modified>
</cp:coreProperties>
</file>