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Documents\EXCEL\"/>
    </mc:Choice>
  </mc:AlternateContent>
  <xr:revisionPtr revIDLastSave="0" documentId="13_ncr:1_{D7337E5E-51B2-432A-BE10-435EDC82988A}" xr6:coauthVersionLast="46" xr6:coauthVersionMax="46" xr10:uidLastSave="{00000000-0000-0000-0000-000000000000}"/>
  <bookViews>
    <workbookView xWindow="1245" yWindow="75" windowWidth="18270" windowHeight="10590" activeTab="3" xr2:uid="{E6BA2FC7-4642-419B-AA9F-F1A4D51A72BB}"/>
  </bookViews>
  <sheets>
    <sheet name="Commandes" sheetId="1" r:id="rId1"/>
    <sheet name="Articles" sheetId="2" r:id="rId2"/>
    <sheet name="Clients" sheetId="3" r:id="rId3"/>
    <sheet name="Devis" sheetId="4" r:id="rId4"/>
  </sheets>
  <definedNames>
    <definedName name="_xlnm._FilterDatabase" localSheetId="1" hidden="1">Articles!#REF!</definedName>
    <definedName name="Client">Devis!$B$1</definedName>
    <definedName name="No_Commande">Devis!$A$7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  <c r="B4" i="4" s="1"/>
  <c r="C12" i="4"/>
  <c r="D12" i="4" s="1"/>
  <c r="C13" i="4"/>
  <c r="D13" i="4" s="1"/>
  <c r="C14" i="4"/>
  <c r="D14" i="4" s="1"/>
  <c r="C15" i="4"/>
  <c r="D15" i="4" s="1"/>
  <c r="C16" i="4"/>
  <c r="D16" i="4" s="1"/>
  <c r="C17" i="4"/>
  <c r="D17" i="4" s="1"/>
  <c r="C18" i="4"/>
  <c r="D18" i="4" s="1"/>
  <c r="C19" i="4"/>
  <c r="D19" i="4" s="1"/>
  <c r="C20" i="4"/>
  <c r="D20" i="4" s="1"/>
  <c r="C21" i="4"/>
  <c r="D21" i="4" s="1"/>
  <c r="C22" i="4"/>
  <c r="D22" i="4" s="1"/>
  <c r="C23" i="4"/>
  <c r="D23" i="4" s="1"/>
  <c r="C24" i="4"/>
  <c r="D24" i="4" s="1"/>
  <c r="C25" i="4"/>
  <c r="D25" i="4" s="1"/>
  <c r="C26" i="4"/>
  <c r="D26" i="4" s="1"/>
  <c r="C27" i="4"/>
  <c r="D27" i="4" s="1"/>
  <c r="C11" i="4"/>
  <c r="D11" i="4" s="1"/>
  <c r="D30" i="4" l="1"/>
  <c r="B2" i="4"/>
  <c r="B3" i="4"/>
</calcChain>
</file>

<file path=xl/sharedStrings.xml><?xml version="1.0" encoding="utf-8"?>
<sst xmlns="http://schemas.openxmlformats.org/spreadsheetml/2006/main" count="146" uniqueCount="121">
  <si>
    <t>id commande</t>
  </si>
  <si>
    <t>id client</t>
  </si>
  <si>
    <t>promo</t>
  </si>
  <si>
    <t>réf article</t>
  </si>
  <si>
    <t>quantité</t>
  </si>
  <si>
    <t>dénomination</t>
  </si>
  <si>
    <t>Adresse</t>
  </si>
  <si>
    <t>CP</t>
  </si>
  <si>
    <t>Ville</t>
  </si>
  <si>
    <t>date</t>
  </si>
  <si>
    <t>5, chemin Éléonore Muller</t>
  </si>
  <si>
    <t>25, impasse Dominique Daniel</t>
  </si>
  <si>
    <t>2, boulevard Tessier</t>
  </si>
  <si>
    <t>1, impasse de Lebrun</t>
  </si>
  <si>
    <t>place de Moreno</t>
  </si>
  <si>
    <t>27, boulevard Marthe Carlier</t>
  </si>
  <si>
    <t>5, place de Schneider</t>
  </si>
  <si>
    <t>82, place de Lebon</t>
  </si>
  <si>
    <t>257, rue de Leger</t>
  </si>
  <si>
    <t>192, route du polygone</t>
  </si>
  <si>
    <t>71, boulevard de Texier</t>
  </si>
  <si>
    <t>63, place de Chartier</t>
  </si>
  <si>
    <t>boulevard Gilles Buisson</t>
  </si>
  <si>
    <t>224, chemin de Petit</t>
  </si>
  <si>
    <t>5, boulevard Besnard</t>
  </si>
  <si>
    <t>441, place de Pierre</t>
  </si>
  <si>
    <t>9, avenue Baron</t>
  </si>
  <si>
    <t>place Baudry</t>
  </si>
  <si>
    <t>39, impasse Emmanuelle Renault</t>
  </si>
  <si>
    <t>2, rue Descamps</t>
  </si>
  <si>
    <t>6, rue de Bailly</t>
  </si>
  <si>
    <t>83, rue Grégoire Barre</t>
  </si>
  <si>
    <t>78, avenue de Goncalves</t>
  </si>
  <si>
    <t>place Thomas</t>
  </si>
  <si>
    <t>4, place Paul</t>
  </si>
  <si>
    <t>72, impasse Claudine Brunel</t>
  </si>
  <si>
    <t>8, chemin Yves Leleu</t>
  </si>
  <si>
    <t>3-5, Rue de l'Université</t>
  </si>
  <si>
    <t>ANGI</t>
  </si>
  <si>
    <t>Nullam Lobortis LLC</t>
  </si>
  <si>
    <t>Fermentum Consulting</t>
  </si>
  <si>
    <t>Dolor Nonummy Ac Ltd</t>
  </si>
  <si>
    <t>Risus Nulla Eget Industries</t>
  </si>
  <si>
    <t>Semper Incorporated</t>
  </si>
  <si>
    <t>Ut Nec Company</t>
  </si>
  <si>
    <t>Tempus Risus LLC</t>
  </si>
  <si>
    <t>Lorem Ipsum Dolor Ltd</t>
  </si>
  <si>
    <t>Mus Proin Company</t>
  </si>
  <si>
    <t>Fringilla Ornare Placerat Corporation</t>
  </si>
  <si>
    <t>Id Enim Industries</t>
  </si>
  <si>
    <t>Rhoncus Donec Est Inc.</t>
  </si>
  <si>
    <t>Proin Vel Corp.</t>
  </si>
  <si>
    <t>Aliquam Nisl Nulla Inc.</t>
  </si>
  <si>
    <t>Odio Corp.</t>
  </si>
  <si>
    <t>Adipiscing Ligula LLP</t>
  </si>
  <si>
    <t>Arcu Aliquam Company</t>
  </si>
  <si>
    <t>Urna Et Incorporated</t>
  </si>
  <si>
    <t>Mus Company</t>
  </si>
  <si>
    <t>Velit Sed Malesuada Institute</t>
  </si>
  <si>
    <t>Sem Vitae PC</t>
  </si>
  <si>
    <t>Sed Eu Ltd</t>
  </si>
  <si>
    <t>Ante Consulting</t>
  </si>
  <si>
    <t>Elit Associates</t>
  </si>
  <si>
    <t>Eget Mollis Lectus LLC</t>
  </si>
  <si>
    <t>In Consequat Enim Corporation</t>
  </si>
  <si>
    <t>Ipsum Cursus LLC</t>
  </si>
  <si>
    <t>STRASBOURG</t>
  </si>
  <si>
    <t>LORGUES</t>
  </si>
  <si>
    <t>BAGIRY</t>
  </si>
  <si>
    <t>CORSEUL</t>
  </si>
  <si>
    <t>BIRON</t>
  </si>
  <si>
    <t>LONGUEIL</t>
  </si>
  <si>
    <t>VERNOLS</t>
  </si>
  <si>
    <t>ACHY</t>
  </si>
  <si>
    <t>MAREUIL LA MOTTE</t>
  </si>
  <si>
    <t>ST PRIEST LA PRUGNE</t>
  </si>
  <si>
    <t>LA FERTE ST AUBIN</t>
  </si>
  <si>
    <t>BUCHERES</t>
  </si>
  <si>
    <t>COURGENT</t>
  </si>
  <si>
    <t>JASNEY</t>
  </si>
  <si>
    <t>ST LAURENT NOUAN</t>
  </si>
  <si>
    <t>VIGNEULLES</t>
  </si>
  <si>
    <t>MOSTUEJOULS</t>
  </si>
  <si>
    <t>MONCLAR</t>
  </si>
  <si>
    <t>NEUVILLERS SUR FAVE</t>
  </si>
  <si>
    <t>FOUCRAINVILLE</t>
  </si>
  <si>
    <t>MOUILLAC</t>
  </si>
  <si>
    <t>MARCILLE RAOUL</t>
  </si>
  <si>
    <t>TOTAL TTC</t>
  </si>
  <si>
    <t>TVA 19,6%</t>
  </si>
  <si>
    <t>TOTAL HT</t>
  </si>
  <si>
    <t>PORT &amp; EMBALLAGE</t>
  </si>
  <si>
    <t xml:space="preserve">MONTANT HT </t>
  </si>
  <si>
    <t xml:space="preserve">MICRO CASQUE PLANTRONICS AUDIO 40 </t>
  </si>
  <si>
    <t xml:space="preserve">HAUT PARLEUR SPIN 75 LABTECH </t>
  </si>
  <si>
    <t xml:space="preserve">Norton SystemWorks 2005 Mise à jour </t>
  </si>
  <si>
    <t xml:space="preserve">CARTE USB 2.0 PCMCIA POUR PORTABLE </t>
  </si>
  <si>
    <t xml:space="preserve">CARTOUCHE NUM. DLT IV IMATION 35/70G </t>
  </si>
  <si>
    <t xml:space="preserve">MEMOIRE DDR 333MHZ 512MO PNY </t>
  </si>
  <si>
    <t xml:space="preserve">TRANSCEND SECURE DIGITAL CARD 512MO </t>
  </si>
  <si>
    <t xml:space="preserve">CLE 256MO USB 2,0 HIGH SPEED M300 INTUIX </t>
  </si>
  <si>
    <t xml:space="preserve">DISQUE DUR 160GO USB 2,0 DESIGN PORCHE PC/MAC 7200TPM </t>
  </si>
  <si>
    <t xml:space="preserve">SCANNER EPSON PERFECTION 2480 </t>
  </si>
  <si>
    <t xml:space="preserve">VIKING LECTEUR INTELIFLASH 9EN1 USB 2.0 </t>
  </si>
  <si>
    <t xml:space="preserve">BATTERIE LITHIUM-ION COMPATIBLE PR DELL LATITUDE C840 </t>
  </si>
  <si>
    <t xml:space="preserve">PACK 5 MICROSOFT WHEELMOUSE OPTICAL BLACK </t>
  </si>
  <si>
    <t xml:space="preserve">ETIQUETTES AVERY CD/DVD PACK DE 25 PLANCHES CHACUNE </t>
  </si>
  <si>
    <t xml:space="preserve">ETIQUETTES AVERY CD/DVD PACK DE 100 PLANCHES CHACUNE </t>
  </si>
  <si>
    <t xml:space="preserve">CD-R 80' SPINDLE DE 100 - MEMOREX </t>
  </si>
  <si>
    <t xml:space="preserve">PACK DE 50 BOITIERS SLIM CD/DVD - TRAXDATA </t>
  </si>
  <si>
    <t>Descriptif</t>
  </si>
  <si>
    <t>Art.</t>
  </si>
  <si>
    <t>Devis de fournitures informatiques</t>
  </si>
  <si>
    <t>CP / Ville Client</t>
  </si>
  <si>
    <t>Adresse client</t>
  </si>
  <si>
    <t>Dénomination client</t>
  </si>
  <si>
    <t>Libellé</t>
  </si>
  <si>
    <t>ID commande</t>
  </si>
  <si>
    <t>ID_article</t>
  </si>
  <si>
    <t>P Unitaire</t>
  </si>
  <si>
    <t>ID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</si>
</sst>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yy\ h:mm:ss\ AM/PM"/>
    <numFmt numFmtId="165" formatCode="dd/mm/yyyy\ h:mm:ss"/>
  </numFmts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/>
    <xf numFmtId="44" fontId="4" fillId="0" borderId="0" applyFill="0" applyBorder="0" applyAlignment="0" applyProtection="0"/>
  </cellStyleXfs>
  <cellXfs count="1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3" fillId="0" borderId="0" xfId="3"/>
    <xf numFmtId="0" fontId="1" fillId="2" borderId="1" xfId="1"/>
    <xf numFmtId="0" fontId="2" fillId="3" borderId="2" xfId="2"/>
    <xf numFmtId="0" fontId="3" fillId="0" borderId="0" xfId="3" applyAlignment="1">
      <alignment horizontal="center"/>
    </xf>
    <xf numFmtId="0" fontId="3" fillId="0" borderId="0" xfId="3" applyAlignment="1">
      <alignment horizontal="right"/>
    </xf>
    <xf numFmtId="44" fontId="1" fillId="2" borderId="1" xfId="1" applyNumberFormat="1"/>
    <xf numFmtId="44" fontId="3" fillId="0" borderId="0" xfId="3" applyNumberFormat="1"/>
    <xf numFmtId="0" fontId="0" fillId="0" borderId="0" xfId="0" applyAlignment="1">
      <alignment horizontal="center"/>
    </xf>
    <xf numFmtId="0" fontId="3" fillId="0" borderId="0" xfId="3" applyAlignment="1">
      <alignment horizontal="center"/>
    </xf>
    <xf numFmtId="0" fontId="2" fillId="3" borderId="2" xfId="2" applyAlignment="1">
      <alignment horizontal="left"/>
    </xf>
    <xf numFmtId="0" fontId="5" fillId="4" borderId="0" xfId="3" applyFont="1" applyFill="1" applyAlignment="1">
      <alignment horizontal="center"/>
    </xf>
  </cellXfs>
  <cellStyles count="5">
    <cellStyle name="Entrée" xfId="1" builtinId="20"/>
    <cellStyle name="Monétaire 2" xfId="4" xr:uid="{99391826-CADF-4540-B213-A247DAFB1410}"/>
    <cellStyle name="Normal" xfId="0" builtinId="0"/>
    <cellStyle name="Normal 2" xfId="3" xr:uid="{0B885F81-3DCD-4E11-ACB0-B6F561AFEC80}"/>
    <cellStyle name="Sortie" xfId="2" builtinId="21"/>
  </cellStyles>
  <dxfs count="6">
    <dxf>
      <numFmt numFmtId="165" formatCode="dd/mm/yyyy\ h:mm:ss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FF4C52-9506-43FD-9741-8E70981ECE3E}" name="T_Commande_Client" displayName="T_Commande_Client" ref="A1:D6" totalsRowShown="0">
  <autoFilter ref="A1:D6" xr:uid="{A58510BC-A9B3-47AA-89FF-7D430B827CBE}"/>
  <tableColumns count="4">
    <tableColumn id="1" xr3:uid="{FF12E148-A305-47D8-8017-DCCE5CC40B74}" name="id client"/>
    <tableColumn id="2" xr3:uid="{771944A5-2D1F-41BD-AF7C-E77344F2B146}" name="date" dataDxfId="0"/>
    <tableColumn id="3" xr3:uid="{C0AA043A-1F3B-452C-95E7-A8586CEC07E1}" name="promo"/>
    <tableColumn id="4" xr3:uid="{FA01F146-BEF5-4ACC-A953-61993D2A40CB}" name="id comman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DC150E-7663-4911-83A3-B6D199218992}" name="T_Commande" displayName="T_Commande" ref="A1:C17" totalsRowShown="0" headerRowDxfId="2" dataDxfId="1">
  <autoFilter ref="A1:C17" xr:uid="{C3C50488-8259-4E7E-AEDB-1C329A4672A7}"/>
  <tableColumns count="3">
    <tableColumn id="2" xr3:uid="{10289858-A9AA-4FBC-9DB1-C5B24077ADF0}" name="réf article" dataDxfId="5"/>
    <tableColumn id="3" xr3:uid="{A5AC40CA-E611-45E8-A998-7451D07D3F20}" name="quantité" dataDxfId="4"/>
    <tableColumn id="1" xr3:uid="{21FE1973-4C08-4404-B5D2-688CBDDFC21C}" name="id command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16F62D-0BFD-4551-BB1C-805587B069AE}" name="T_Articles" displayName="T_Articles" ref="E1:G18" totalsRowShown="0">
  <autoFilter ref="E1:G18" xr:uid="{CE806608-9A96-494F-85C0-50A0869AC4E7}"/>
  <tableColumns count="3">
    <tableColumn id="1" xr3:uid="{9D3A245A-893E-4955-8341-DD05E4F05E7E}" name="ID_article"/>
    <tableColumn id="2" xr3:uid="{F7D5195C-C635-4E1D-BBE2-B8299CD67FB3}" name="Libellé"/>
    <tableColumn id="10" xr3:uid="{252AF07D-EFBA-4858-AC38-67673E400078}" name="P Uni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E0DB95-88A0-4D77-BAA7-0989500CBD74}" name="T_Annuaire" displayName="T_Annuaire" ref="A1:E29" totalsRowShown="0">
  <autoFilter ref="A1:E29" xr:uid="{B996DB82-F6AC-4A37-8CF7-AF66517D8877}"/>
  <tableColumns count="5">
    <tableColumn id="1" xr3:uid="{FB205B79-EF70-44D6-9B41-B07F74599F32}" name="id client"/>
    <tableColumn id="2" xr3:uid="{A94AD6FF-F13B-4D23-92D4-53D7FF7CC478}" name="dénomination"/>
    <tableColumn id="3" xr3:uid="{6E53DF86-4ABC-4935-86F2-6CC2283A202C}" name="Adresse"/>
    <tableColumn id="4" xr3:uid="{5219D839-4619-442E-97BD-9ECFFCC2C10F}" name="CP"/>
    <tableColumn id="5" xr3:uid="{932777AA-E817-46BA-86EE-A6B86B7D268D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6FC411-EE0C-4527-A079-F7B7A149697B}">
  <sheetPr codeName="Feuil1"/>
  <dimension ref="A1:D6"/>
  <sheetViews>
    <sheetView workbookViewId="0">
      <selection activeCell="B17" sqref="B17"/>
    </sheetView>
  </sheetViews>
  <sheetFormatPr baseColWidth="10" defaultRowHeight="15" x14ac:dyDescent="0.25"/>
  <cols>
    <col min="2" max="2" width="19.42578125" style="1" customWidth="1"/>
    <col min="4" max="4" width="15.140625" customWidth="1"/>
  </cols>
  <sheetData>
    <row r="1" spans="1:4" x14ac:dyDescent="0.25">
      <c r="A1" t="s">
        <v>1</v>
      </c>
      <c r="B1" s="1" t="s">
        <v>9</v>
      </c>
      <c r="C1" t="s">
        <v>2</v>
      </c>
      <c r="D1" t="s">
        <v>0</v>
      </c>
    </row>
    <row r="2" spans="1:4" x14ac:dyDescent="0.25">
      <c r="A2">
        <v>59</v>
      </c>
      <c r="B2" s="2">
        <v>44016.562291666669</v>
      </c>
      <c r="C2" t="b">
        <v>0</v>
      </c>
      <c r="D2">
        <v>3</v>
      </c>
    </row>
    <row r="3" spans="1:4" x14ac:dyDescent="0.25">
      <c r="A3">
        <v>7</v>
      </c>
      <c r="B3" s="2">
        <v>44103.86917824074</v>
      </c>
      <c r="C3" t="b">
        <v>0</v>
      </c>
      <c r="D3">
        <v>4</v>
      </c>
    </row>
    <row r="4" spans="1:4" x14ac:dyDescent="0.25">
      <c r="A4">
        <v>7</v>
      </c>
      <c r="B4" s="2">
        <v>44110.501747685186</v>
      </c>
      <c r="C4" t="b">
        <v>0</v>
      </c>
      <c r="D4">
        <v>8</v>
      </c>
    </row>
    <row r="5" spans="1:4" x14ac:dyDescent="0.25">
      <c r="A5">
        <v>12</v>
      </c>
      <c r="B5" s="2">
        <v>44135.585972222223</v>
      </c>
      <c r="C5" t="b">
        <v>1</v>
      </c>
      <c r="D5">
        <v>9</v>
      </c>
    </row>
    <row r="6" spans="1:4" x14ac:dyDescent="0.25">
      <c r="A6">
        <v>49</v>
      </c>
      <c r="B6" s="2">
        <v>44177.566423611112</v>
      </c>
      <c r="C6" t="b">
        <v>0</v>
      </c>
      <c r="D6">
        <v>11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4CA2A-4EC6-4FA8-9642-187188176904}">
  <sheetPr codeName="Feuil2"/>
  <dimension ref="A1:G19"/>
  <sheetViews>
    <sheetView workbookViewId="0">
      <selection activeCell="C18" sqref="C18"/>
    </sheetView>
  </sheetViews>
  <sheetFormatPr baseColWidth="10" defaultRowHeight="15" x14ac:dyDescent="0.25"/>
  <cols>
    <col min="1" max="1" width="11.42578125" style="10"/>
    <col min="2" max="2" width="11.7109375" style="10" customWidth="1"/>
    <col min="3" max="3" width="11.42578125" style="10"/>
    <col min="4" max="4" width="6.28515625" customWidth="1"/>
    <col min="5" max="5" width="11.5703125" customWidth="1"/>
    <col min="6" max="6" width="56.85546875" bestFit="1" customWidth="1"/>
    <col min="7" max="7" width="12.5703125" customWidth="1"/>
  </cols>
  <sheetData>
    <row r="1" spans="1:7" x14ac:dyDescent="0.25">
      <c r="A1" s="10" t="s">
        <v>3</v>
      </c>
      <c r="B1" s="10" t="s">
        <v>4</v>
      </c>
      <c r="C1" s="10" t="s">
        <v>0</v>
      </c>
      <c r="E1" t="s">
        <v>118</v>
      </c>
      <c r="F1" t="s">
        <v>116</v>
      </c>
      <c r="G1" t="s">
        <v>119</v>
      </c>
    </row>
    <row r="2" spans="1:7" x14ac:dyDescent="0.25">
      <c r="A2" s="10">
        <v>1</v>
      </c>
      <c r="B2" s="10">
        <v>4</v>
      </c>
      <c r="C2" s="10">
        <v>3</v>
      </c>
      <c r="E2">
        <v>1</v>
      </c>
      <c r="F2" t="s">
        <v>109</v>
      </c>
      <c r="G2">
        <v>8.9499999999999993</v>
      </c>
    </row>
    <row r="3" spans="1:7" x14ac:dyDescent="0.25">
      <c r="A3" s="10">
        <v>2</v>
      </c>
      <c r="B3" s="10">
        <v>10</v>
      </c>
      <c r="C3" s="10">
        <v>3</v>
      </c>
      <c r="E3">
        <v>2</v>
      </c>
      <c r="F3" t="s">
        <v>108</v>
      </c>
      <c r="G3">
        <v>50.8</v>
      </c>
    </row>
    <row r="4" spans="1:7" x14ac:dyDescent="0.25">
      <c r="A4" s="10">
        <v>3</v>
      </c>
      <c r="B4" s="10">
        <v>5</v>
      </c>
      <c r="C4" s="10">
        <v>3</v>
      </c>
      <c r="E4">
        <v>3</v>
      </c>
      <c r="F4" t="s">
        <v>107</v>
      </c>
      <c r="G4">
        <v>23.95</v>
      </c>
    </row>
    <row r="5" spans="1:7" x14ac:dyDescent="0.25">
      <c r="A5" s="10">
        <v>4</v>
      </c>
      <c r="B5" s="10">
        <v>2</v>
      </c>
      <c r="C5" s="10">
        <v>3</v>
      </c>
      <c r="E5">
        <v>4</v>
      </c>
      <c r="F5" t="s">
        <v>106</v>
      </c>
      <c r="G5">
        <v>10.1</v>
      </c>
    </row>
    <row r="6" spans="1:7" x14ac:dyDescent="0.25">
      <c r="A6" s="10">
        <v>5</v>
      </c>
      <c r="B6" s="10">
        <v>8</v>
      </c>
      <c r="C6" s="10">
        <v>3</v>
      </c>
      <c r="E6">
        <v>5</v>
      </c>
      <c r="F6" t="s">
        <v>105</v>
      </c>
      <c r="G6">
        <v>72.86</v>
      </c>
    </row>
    <row r="7" spans="1:7" x14ac:dyDescent="0.25">
      <c r="A7" s="10">
        <v>6</v>
      </c>
      <c r="B7" s="10">
        <v>6</v>
      </c>
      <c r="C7" s="10">
        <v>4</v>
      </c>
      <c r="E7">
        <v>6</v>
      </c>
      <c r="F7" t="s">
        <v>104</v>
      </c>
      <c r="G7">
        <v>83.75</v>
      </c>
    </row>
    <row r="8" spans="1:7" x14ac:dyDescent="0.25">
      <c r="A8" s="10">
        <v>0</v>
      </c>
      <c r="B8" s="10">
        <v>17</v>
      </c>
      <c r="C8" s="10">
        <v>4</v>
      </c>
      <c r="E8">
        <v>7</v>
      </c>
      <c r="F8" t="s">
        <v>103</v>
      </c>
      <c r="G8">
        <v>15.33</v>
      </c>
    </row>
    <row r="9" spans="1:7" x14ac:dyDescent="0.25">
      <c r="A9" s="10">
        <v>1</v>
      </c>
      <c r="B9" s="10">
        <v>9</v>
      </c>
      <c r="C9" s="10">
        <v>4</v>
      </c>
      <c r="E9">
        <v>8</v>
      </c>
      <c r="F9" t="s">
        <v>102</v>
      </c>
      <c r="G9">
        <v>87.9</v>
      </c>
    </row>
    <row r="10" spans="1:7" x14ac:dyDescent="0.25">
      <c r="A10" s="10">
        <v>2</v>
      </c>
      <c r="B10" s="10">
        <v>4</v>
      </c>
      <c r="C10" s="10">
        <v>4</v>
      </c>
      <c r="E10">
        <v>9</v>
      </c>
      <c r="F10" t="s">
        <v>101</v>
      </c>
      <c r="G10">
        <v>98.9</v>
      </c>
    </row>
    <row r="11" spans="1:7" x14ac:dyDescent="0.25">
      <c r="A11" s="10">
        <v>3</v>
      </c>
      <c r="B11" s="10">
        <v>10</v>
      </c>
      <c r="C11" s="10">
        <v>4</v>
      </c>
      <c r="E11">
        <v>10</v>
      </c>
      <c r="F11" t="s">
        <v>100</v>
      </c>
      <c r="G11">
        <v>21.76</v>
      </c>
    </row>
    <row r="12" spans="1:7" x14ac:dyDescent="0.25">
      <c r="A12" s="10">
        <v>3</v>
      </c>
      <c r="B12" s="10">
        <v>3</v>
      </c>
      <c r="C12" s="10">
        <v>4</v>
      </c>
      <c r="E12">
        <v>11</v>
      </c>
      <c r="F12" t="s">
        <v>99</v>
      </c>
      <c r="G12">
        <v>46.9</v>
      </c>
    </row>
    <row r="13" spans="1:7" x14ac:dyDescent="0.25">
      <c r="A13" s="10">
        <v>4</v>
      </c>
      <c r="B13" s="10">
        <v>6</v>
      </c>
      <c r="C13" s="10">
        <v>4</v>
      </c>
      <c r="E13">
        <v>12</v>
      </c>
      <c r="F13" t="s">
        <v>98</v>
      </c>
      <c r="G13">
        <v>82.5</v>
      </c>
    </row>
    <row r="14" spans="1:7" x14ac:dyDescent="0.25">
      <c r="A14" s="10">
        <v>5</v>
      </c>
      <c r="B14" s="10">
        <v>1</v>
      </c>
      <c r="C14" s="10">
        <v>4</v>
      </c>
      <c r="E14">
        <v>13</v>
      </c>
      <c r="F14" t="s">
        <v>97</v>
      </c>
      <c r="G14">
        <v>22.6</v>
      </c>
    </row>
    <row r="15" spans="1:7" x14ac:dyDescent="0.25">
      <c r="A15" s="10">
        <v>6</v>
      </c>
      <c r="B15" s="10">
        <v>4</v>
      </c>
      <c r="C15" s="10">
        <v>8</v>
      </c>
      <c r="E15">
        <v>14</v>
      </c>
      <c r="F15" t="s">
        <v>96</v>
      </c>
      <c r="G15">
        <v>29.6</v>
      </c>
    </row>
    <row r="16" spans="1:7" x14ac:dyDescent="0.25">
      <c r="A16" s="10">
        <v>7</v>
      </c>
      <c r="B16" s="10">
        <v>1</v>
      </c>
      <c r="C16" s="10">
        <v>9</v>
      </c>
      <c r="E16">
        <v>15</v>
      </c>
      <c r="F16" t="s">
        <v>95</v>
      </c>
      <c r="G16">
        <v>48.5</v>
      </c>
    </row>
    <row r="17" spans="1:7" x14ac:dyDescent="0.25">
      <c r="A17" s="10">
        <v>8</v>
      </c>
      <c r="B17" s="10">
        <v>2</v>
      </c>
      <c r="C17" s="10">
        <v>11</v>
      </c>
      <c r="E17">
        <v>16</v>
      </c>
      <c r="F17" t="s">
        <v>94</v>
      </c>
      <c r="G17">
        <v>13.75</v>
      </c>
    </row>
    <row r="18" spans="1:7" x14ac:dyDescent="0.25">
      <c r="E18">
        <v>17</v>
      </c>
      <c r="F18" t="s">
        <v>93</v>
      </c>
      <c r="G18">
        <v>17.899999999999999</v>
      </c>
    </row>
    <row r="19" spans="1:7" x14ac:dyDescent="0.25">
      <c r="F19">
        <v>17.899999999999999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59387-3B88-4269-9822-5D367F2D6B66}">
  <sheetPr codeName="Feuil3"/>
  <dimension ref="A1:E29"/>
  <sheetViews>
    <sheetView workbookViewId="0">
      <selection activeCell="C14" sqref="C14"/>
    </sheetView>
  </sheetViews>
  <sheetFormatPr baseColWidth="10" defaultRowHeight="15" x14ac:dyDescent="0.25"/>
  <cols>
    <col min="2" max="2" width="33.85546875" bestFit="1" customWidth="1"/>
    <col min="3" max="3" width="30.5703125" bestFit="1" customWidth="1"/>
    <col min="5" max="5" width="20.42578125" bestFit="1" customWidth="1"/>
  </cols>
  <sheetData>
    <row r="1" spans="1:5" x14ac:dyDescent="0.25">
      <c r="A1" t="s">
        <v>1</v>
      </c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>
        <v>3</v>
      </c>
      <c r="B2" t="s">
        <v>39</v>
      </c>
      <c r="C2" t="s">
        <v>10</v>
      </c>
      <c r="D2">
        <v>67100</v>
      </c>
      <c r="E2" t="s">
        <v>66</v>
      </c>
    </row>
    <row r="3" spans="1:5" x14ac:dyDescent="0.25">
      <c r="A3">
        <v>5</v>
      </c>
      <c r="B3" t="s">
        <v>40</v>
      </c>
      <c r="C3" t="s">
        <v>11</v>
      </c>
      <c r="D3">
        <v>83510</v>
      </c>
      <c r="E3" t="s">
        <v>67</v>
      </c>
    </row>
    <row r="4" spans="1:5" x14ac:dyDescent="0.25">
      <c r="A4">
        <v>6</v>
      </c>
      <c r="B4" t="s">
        <v>41</v>
      </c>
      <c r="C4" t="s">
        <v>12</v>
      </c>
      <c r="D4">
        <v>31510</v>
      </c>
      <c r="E4" t="s">
        <v>68</v>
      </c>
    </row>
    <row r="5" spans="1:5" x14ac:dyDescent="0.25">
      <c r="A5">
        <v>8</v>
      </c>
      <c r="B5" t="s">
        <v>42</v>
      </c>
      <c r="C5" t="s">
        <v>13</v>
      </c>
      <c r="D5">
        <v>22130</v>
      </c>
      <c r="E5" t="s">
        <v>69</v>
      </c>
    </row>
    <row r="6" spans="1:5" x14ac:dyDescent="0.25">
      <c r="A6">
        <v>11</v>
      </c>
      <c r="B6" t="s">
        <v>43</v>
      </c>
      <c r="C6" t="s">
        <v>14</v>
      </c>
      <c r="D6">
        <v>17800</v>
      </c>
      <c r="E6" t="s">
        <v>70</v>
      </c>
    </row>
    <row r="7" spans="1:5" x14ac:dyDescent="0.25">
      <c r="A7">
        <v>15</v>
      </c>
      <c r="B7" t="s">
        <v>44</v>
      </c>
      <c r="C7" t="s">
        <v>15</v>
      </c>
      <c r="D7">
        <v>76860</v>
      </c>
      <c r="E7" t="s">
        <v>71</v>
      </c>
    </row>
    <row r="8" spans="1:5" x14ac:dyDescent="0.25">
      <c r="A8">
        <v>18</v>
      </c>
      <c r="B8" t="s">
        <v>45</v>
      </c>
      <c r="C8" t="s">
        <v>16</v>
      </c>
      <c r="D8">
        <v>67000</v>
      </c>
      <c r="E8" t="s">
        <v>66</v>
      </c>
    </row>
    <row r="9" spans="1:5" x14ac:dyDescent="0.25">
      <c r="A9">
        <v>19</v>
      </c>
      <c r="B9" t="s">
        <v>46</v>
      </c>
      <c r="C9" t="s">
        <v>17</v>
      </c>
      <c r="D9">
        <v>15160</v>
      </c>
      <c r="E9" t="s">
        <v>72</v>
      </c>
    </row>
    <row r="10" spans="1:5" x14ac:dyDescent="0.25">
      <c r="A10">
        <v>22</v>
      </c>
      <c r="B10" t="s">
        <v>47</v>
      </c>
      <c r="C10" t="s">
        <v>18</v>
      </c>
      <c r="D10">
        <v>67100</v>
      </c>
      <c r="E10" t="s">
        <v>66</v>
      </c>
    </row>
    <row r="11" spans="1:5" x14ac:dyDescent="0.25">
      <c r="A11">
        <v>26</v>
      </c>
      <c r="B11" t="s">
        <v>48</v>
      </c>
      <c r="C11" t="s">
        <v>19</v>
      </c>
      <c r="D11">
        <v>60690</v>
      </c>
      <c r="E11" t="s">
        <v>73</v>
      </c>
    </row>
    <row r="12" spans="1:5" x14ac:dyDescent="0.25">
      <c r="A12">
        <v>27</v>
      </c>
      <c r="B12" t="s">
        <v>49</v>
      </c>
      <c r="C12" t="s">
        <v>20</v>
      </c>
      <c r="D12">
        <v>60490</v>
      </c>
      <c r="E12" t="s">
        <v>74</v>
      </c>
    </row>
    <row r="13" spans="1:5" x14ac:dyDescent="0.25">
      <c r="A13">
        <v>28</v>
      </c>
      <c r="B13" t="s">
        <v>50</v>
      </c>
      <c r="C13" t="s">
        <v>21</v>
      </c>
      <c r="D13">
        <v>42830</v>
      </c>
      <c r="E13" t="s">
        <v>75</v>
      </c>
    </row>
    <row r="14" spans="1:5" x14ac:dyDescent="0.25">
      <c r="A14">
        <v>30</v>
      </c>
      <c r="B14" t="s">
        <v>51</v>
      </c>
      <c r="C14" t="s">
        <v>22</v>
      </c>
      <c r="D14">
        <v>45240</v>
      </c>
      <c r="E14" t="s">
        <v>76</v>
      </c>
    </row>
    <row r="15" spans="1:5" x14ac:dyDescent="0.25">
      <c r="A15">
        <v>31</v>
      </c>
      <c r="B15" t="s">
        <v>52</v>
      </c>
      <c r="C15" t="s">
        <v>23</v>
      </c>
      <c r="D15">
        <v>10800</v>
      </c>
      <c r="E15" t="s">
        <v>77</v>
      </c>
    </row>
    <row r="16" spans="1:5" x14ac:dyDescent="0.25">
      <c r="A16">
        <v>32</v>
      </c>
      <c r="B16" t="s">
        <v>53</v>
      </c>
      <c r="C16" t="s">
        <v>24</v>
      </c>
      <c r="D16">
        <v>67000</v>
      </c>
      <c r="E16" t="s">
        <v>66</v>
      </c>
    </row>
    <row r="17" spans="1:5" x14ac:dyDescent="0.25">
      <c r="A17">
        <v>35</v>
      </c>
      <c r="B17" t="s">
        <v>54</v>
      </c>
      <c r="C17" t="s">
        <v>25</v>
      </c>
      <c r="D17">
        <v>67100</v>
      </c>
      <c r="E17" t="s">
        <v>66</v>
      </c>
    </row>
    <row r="18" spans="1:5" x14ac:dyDescent="0.25">
      <c r="A18">
        <v>38</v>
      </c>
      <c r="B18" t="s">
        <v>55</v>
      </c>
      <c r="C18" t="s">
        <v>26</v>
      </c>
      <c r="D18">
        <v>78790</v>
      </c>
      <c r="E18" t="s">
        <v>78</v>
      </c>
    </row>
    <row r="19" spans="1:5" x14ac:dyDescent="0.25">
      <c r="A19">
        <v>41</v>
      </c>
      <c r="B19" t="s">
        <v>56</v>
      </c>
      <c r="C19" t="s">
        <v>27</v>
      </c>
      <c r="D19">
        <v>70800</v>
      </c>
      <c r="E19" t="s">
        <v>79</v>
      </c>
    </row>
    <row r="20" spans="1:5" x14ac:dyDescent="0.25">
      <c r="A20">
        <v>45</v>
      </c>
      <c r="B20" t="s">
        <v>57</v>
      </c>
      <c r="C20" t="s">
        <v>28</v>
      </c>
      <c r="D20">
        <v>41220</v>
      </c>
      <c r="E20" t="s">
        <v>80</v>
      </c>
    </row>
    <row r="21" spans="1:5" x14ac:dyDescent="0.25">
      <c r="A21">
        <v>46</v>
      </c>
      <c r="B21" t="s">
        <v>58</v>
      </c>
      <c r="C21" t="s">
        <v>29</v>
      </c>
      <c r="D21">
        <v>54360</v>
      </c>
      <c r="E21" t="s">
        <v>81</v>
      </c>
    </row>
    <row r="22" spans="1:5" x14ac:dyDescent="0.25">
      <c r="A22">
        <v>50</v>
      </c>
      <c r="B22" t="s">
        <v>59</v>
      </c>
      <c r="C22" t="s">
        <v>30</v>
      </c>
      <c r="D22">
        <v>67100</v>
      </c>
      <c r="E22" t="s">
        <v>66</v>
      </c>
    </row>
    <row r="23" spans="1:5" x14ac:dyDescent="0.25">
      <c r="A23">
        <v>51</v>
      </c>
      <c r="B23" t="s">
        <v>60</v>
      </c>
      <c r="C23" t="s">
        <v>31</v>
      </c>
      <c r="D23">
        <v>12720</v>
      </c>
      <c r="E23" t="s">
        <v>82</v>
      </c>
    </row>
    <row r="24" spans="1:5" x14ac:dyDescent="0.25">
      <c r="A24">
        <v>53</v>
      </c>
      <c r="B24" t="s">
        <v>61</v>
      </c>
      <c r="C24" t="s">
        <v>32</v>
      </c>
      <c r="D24">
        <v>32150</v>
      </c>
      <c r="E24" t="s">
        <v>83</v>
      </c>
    </row>
    <row r="25" spans="1:5" x14ac:dyDescent="0.25">
      <c r="A25">
        <v>56</v>
      </c>
      <c r="B25" t="s">
        <v>62</v>
      </c>
      <c r="C25" t="s">
        <v>33</v>
      </c>
      <c r="D25">
        <v>88100</v>
      </c>
      <c r="E25" t="s">
        <v>84</v>
      </c>
    </row>
    <row r="26" spans="1:5" x14ac:dyDescent="0.25">
      <c r="A26">
        <v>58</v>
      </c>
      <c r="B26" t="s">
        <v>63</v>
      </c>
      <c r="C26" t="s">
        <v>34</v>
      </c>
      <c r="D26">
        <v>27220</v>
      </c>
      <c r="E26" t="s">
        <v>85</v>
      </c>
    </row>
    <row r="27" spans="1:5" x14ac:dyDescent="0.25">
      <c r="A27">
        <v>59</v>
      </c>
      <c r="B27" t="s">
        <v>64</v>
      </c>
      <c r="C27" t="s">
        <v>35</v>
      </c>
      <c r="D27">
        <v>82160</v>
      </c>
      <c r="E27" t="s">
        <v>86</v>
      </c>
    </row>
    <row r="28" spans="1:5" x14ac:dyDescent="0.25">
      <c r="A28">
        <v>61</v>
      </c>
      <c r="B28" t="s">
        <v>65</v>
      </c>
      <c r="C28" t="s">
        <v>36</v>
      </c>
      <c r="D28">
        <v>35560</v>
      </c>
      <c r="E28" t="s">
        <v>87</v>
      </c>
    </row>
    <row r="29" spans="1:5" x14ac:dyDescent="0.25">
      <c r="A29">
        <v>64</v>
      </c>
      <c r="B29" t="s">
        <v>38</v>
      </c>
      <c r="C29" t="s">
        <v>37</v>
      </c>
      <c r="D29">
        <v>67000</v>
      </c>
      <c r="E29" t="s">
        <v>66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6C87-A1EB-4B96-8E8E-3A6BF36CDDD7}">
  <sheetPr codeName="Feuil4"/>
  <dimension ref="A1:H35"/>
  <sheetViews>
    <sheetView tabSelected="1" topLeftCell="A4" zoomScaleNormal="100" workbookViewId="0">
      <selection activeCell="A7" sqref="A7"/>
    </sheetView>
  </sheetViews>
  <sheetFormatPr baseColWidth="10" defaultColWidth="11.5703125" defaultRowHeight="12.75" x14ac:dyDescent="0.2"/>
  <cols>
    <col min="1" max="1" width="15.140625" style="3" customWidth="1"/>
    <col min="2" max="2" width="61.28515625" style="3" bestFit="1" customWidth="1"/>
    <col min="3" max="3" width="10.140625" style="3" customWidth="1"/>
    <col min="4" max="4" width="19.28515625" style="3" bestFit="1" customWidth="1"/>
    <col min="5" max="5" width="28.85546875" style="3" bestFit="1" customWidth="1"/>
    <col min="6" max="6" width="13.28515625" style="3" customWidth="1"/>
    <col min="7" max="7" width="12.7109375" style="3" bestFit="1" customWidth="1"/>
    <col min="8" max="8" width="12.5703125" style="3" customWidth="1"/>
    <col min="9" max="16384" width="11.5703125" style="3"/>
  </cols>
  <sheetData>
    <row r="1" spans="1:8" ht="15" x14ac:dyDescent="0.25">
      <c r="A1" s="5" t="s">
        <v>120</v>
      </c>
      <c r="B1" s="12">
        <f>SUMIF(T_Commande_Client[id commande],No_Commande,T_Commande_Client[id client])</f>
        <v>59</v>
      </c>
    </row>
    <row r="2" spans="1:8" ht="15" x14ac:dyDescent="0.25">
      <c r="A2" s="5" t="s">
        <v>115</v>
      </c>
      <c r="B2" s="5" t="str">
        <f>VLOOKUP(Client,T_Annuaire[],2,FALSE)</f>
        <v>In Consequat Enim Corporation</v>
      </c>
    </row>
    <row r="3" spans="1:8" ht="15" x14ac:dyDescent="0.25">
      <c r="A3" s="5" t="s">
        <v>114</v>
      </c>
      <c r="B3" s="5" t="str">
        <f>VLOOKUP(Client,T_Annuaire[],3,FALSE)</f>
        <v>72, impasse Claudine Brunel</v>
      </c>
    </row>
    <row r="4" spans="1:8" ht="15" x14ac:dyDescent="0.25">
      <c r="A4" s="5" t="s">
        <v>113</v>
      </c>
      <c r="B4" s="5" t="str">
        <f>VLOOKUP(Client,T_Annuaire[],4,FALSE) &amp; " " &amp; VLOOKUP(Client,T_Annuaire[],5,FALSE)</f>
        <v>82160 MOUILLAC</v>
      </c>
    </row>
    <row r="6" spans="1:8" x14ac:dyDescent="0.2">
      <c r="A6" s="7" t="s">
        <v>117</v>
      </c>
    </row>
    <row r="7" spans="1:8" x14ac:dyDescent="0.2">
      <c r="A7" s="13">
        <v>3</v>
      </c>
    </row>
    <row r="8" spans="1:8" x14ac:dyDescent="0.2">
      <c r="A8" s="7"/>
    </row>
    <row r="9" spans="1:8" x14ac:dyDescent="0.2">
      <c r="A9" s="11" t="s">
        <v>112</v>
      </c>
      <c r="B9" s="11"/>
      <c r="C9" s="11"/>
      <c r="D9" s="11"/>
    </row>
    <row r="10" spans="1:8" x14ac:dyDescent="0.2">
      <c r="A10" s="3" t="s">
        <v>111</v>
      </c>
      <c r="B10" s="3" t="s">
        <v>110</v>
      </c>
      <c r="H10" s="6"/>
    </row>
    <row r="11" spans="1:8" ht="15" x14ac:dyDescent="0.25">
      <c r="A11" s="3">
        <v>1</v>
      </c>
      <c r="B11" s="3" t="s">
        <v>109</v>
      </c>
      <c r="C11" s="5">
        <f>SUMIFS(T_Commande[quantité],T_Commande[id commande],No_Commande,T_Commande[réf article],A11)</f>
        <v>4</v>
      </c>
      <c r="D11" s="8">
        <f>C11*VLOOKUP(A11,T_Articles[],3,FALSE)</f>
        <v>35.799999999999997</v>
      </c>
    </row>
    <row r="12" spans="1:8" ht="15" x14ac:dyDescent="0.25">
      <c r="A12" s="3">
        <v>2</v>
      </c>
      <c r="B12" s="3" t="s">
        <v>108</v>
      </c>
      <c r="C12" s="5">
        <f>SUMIFS(T_Commande[quantité],T_Commande[id commande],No_Commande,T_Commande[réf article],A12)</f>
        <v>10</v>
      </c>
      <c r="D12" s="8">
        <f>C12*VLOOKUP(A12,T_Articles[],3,FALSE)</f>
        <v>508</v>
      </c>
    </row>
    <row r="13" spans="1:8" ht="15" x14ac:dyDescent="0.25">
      <c r="A13" s="3">
        <v>3</v>
      </c>
      <c r="B13" s="3" t="s">
        <v>107</v>
      </c>
      <c r="C13" s="5">
        <f>SUMIFS(T_Commande[quantité],T_Commande[id commande],No_Commande,T_Commande[réf article],A13)</f>
        <v>5</v>
      </c>
      <c r="D13" s="8">
        <f>C13*VLOOKUP(A13,T_Articles[],3,FALSE)</f>
        <v>119.75</v>
      </c>
    </row>
    <row r="14" spans="1:8" ht="15" x14ac:dyDescent="0.25">
      <c r="A14" s="3">
        <v>4</v>
      </c>
      <c r="B14" s="3" t="s">
        <v>106</v>
      </c>
      <c r="C14" s="5">
        <f>SUMIFS(T_Commande[quantité],T_Commande[id commande],No_Commande,T_Commande[réf article],A14)</f>
        <v>2</v>
      </c>
      <c r="D14" s="8">
        <f>C14*VLOOKUP(A14,T_Articles[],3,FALSE)</f>
        <v>20.2</v>
      </c>
    </row>
    <row r="15" spans="1:8" ht="15" x14ac:dyDescent="0.25">
      <c r="A15" s="3">
        <v>5</v>
      </c>
      <c r="B15" s="3" t="s">
        <v>105</v>
      </c>
      <c r="C15" s="5">
        <f>SUMIFS(T_Commande[quantité],T_Commande[id commande],No_Commande,T_Commande[réf article],A15)</f>
        <v>8</v>
      </c>
      <c r="D15" s="8">
        <f>C15*VLOOKUP(A15,T_Articles[],3,FALSE)</f>
        <v>582.88</v>
      </c>
    </row>
    <row r="16" spans="1:8" ht="15" x14ac:dyDescent="0.25">
      <c r="A16" s="3">
        <v>6</v>
      </c>
      <c r="B16" s="3" t="s">
        <v>104</v>
      </c>
      <c r="C16" s="5">
        <f>SUMIFS(T_Commande[quantité],T_Commande[id commande],No_Commande,T_Commande[réf article],A16)</f>
        <v>0</v>
      </c>
      <c r="D16" s="8">
        <f>C16*VLOOKUP(A16,T_Articles[],3,FALSE)</f>
        <v>0</v>
      </c>
    </row>
    <row r="17" spans="1:4" ht="15" x14ac:dyDescent="0.25">
      <c r="A17" s="3">
        <v>7</v>
      </c>
      <c r="B17" s="3" t="s">
        <v>103</v>
      </c>
      <c r="C17" s="5">
        <f>SUMIFS(T_Commande[quantité],T_Commande[id commande],No_Commande,T_Commande[réf article],A17)</f>
        <v>0</v>
      </c>
      <c r="D17" s="8">
        <f>C17*VLOOKUP(A17,T_Articles[],3,FALSE)</f>
        <v>0</v>
      </c>
    </row>
    <row r="18" spans="1:4" ht="15" x14ac:dyDescent="0.25">
      <c r="A18" s="3">
        <v>8</v>
      </c>
      <c r="B18" s="3" t="s">
        <v>102</v>
      </c>
      <c r="C18" s="5">
        <f>SUMIFS(T_Commande[quantité],T_Commande[id commande],No_Commande,T_Commande[réf article],A18)</f>
        <v>0</v>
      </c>
      <c r="D18" s="8">
        <f>C18*VLOOKUP(A18,T_Articles[],3,FALSE)</f>
        <v>0</v>
      </c>
    </row>
    <row r="19" spans="1:4" ht="15" x14ac:dyDescent="0.25">
      <c r="A19" s="3">
        <v>9</v>
      </c>
      <c r="B19" s="3" t="s">
        <v>101</v>
      </c>
      <c r="C19" s="5">
        <f>SUMIFS(T_Commande[quantité],T_Commande[id commande],No_Commande,T_Commande[réf article],A19)</f>
        <v>0</v>
      </c>
      <c r="D19" s="8">
        <f>C19*VLOOKUP(A19,T_Articles[],3,FALSE)</f>
        <v>0</v>
      </c>
    </row>
    <row r="20" spans="1:4" ht="15" x14ac:dyDescent="0.25">
      <c r="A20" s="3">
        <v>10</v>
      </c>
      <c r="B20" s="3" t="s">
        <v>100</v>
      </c>
      <c r="C20" s="5">
        <f>SUMIFS(T_Commande[quantité],T_Commande[id commande],No_Commande,T_Commande[réf article],A20)</f>
        <v>0</v>
      </c>
      <c r="D20" s="8">
        <f>C20*VLOOKUP(A20,T_Articles[],3,FALSE)</f>
        <v>0</v>
      </c>
    </row>
    <row r="21" spans="1:4" ht="15" x14ac:dyDescent="0.25">
      <c r="A21" s="3">
        <v>11</v>
      </c>
      <c r="B21" s="3" t="s">
        <v>99</v>
      </c>
      <c r="C21" s="5">
        <f>SUMIFS(T_Commande[quantité],T_Commande[id commande],No_Commande,T_Commande[réf article],A21)</f>
        <v>0</v>
      </c>
      <c r="D21" s="8">
        <f>C21*VLOOKUP(A21,T_Articles[],3,FALSE)</f>
        <v>0</v>
      </c>
    </row>
    <row r="22" spans="1:4" ht="15" x14ac:dyDescent="0.25">
      <c r="A22" s="3">
        <v>12</v>
      </c>
      <c r="B22" s="3" t="s">
        <v>98</v>
      </c>
      <c r="C22" s="5">
        <f>SUMIFS(T_Commande[quantité],T_Commande[id commande],No_Commande,T_Commande[réf article],A22)</f>
        <v>0</v>
      </c>
      <c r="D22" s="8">
        <f>C22*VLOOKUP(A22,T_Articles[],3,FALSE)</f>
        <v>0</v>
      </c>
    </row>
    <row r="23" spans="1:4" ht="15" x14ac:dyDescent="0.25">
      <c r="A23" s="3">
        <v>13</v>
      </c>
      <c r="B23" s="3" t="s">
        <v>97</v>
      </c>
      <c r="C23" s="5">
        <f>SUMIFS(T_Commande[quantité],T_Commande[id commande],No_Commande,T_Commande[réf article],A23)</f>
        <v>0</v>
      </c>
      <c r="D23" s="8">
        <f>C23*VLOOKUP(A23,T_Articles[],3,FALSE)</f>
        <v>0</v>
      </c>
    </row>
    <row r="24" spans="1:4" ht="15" x14ac:dyDescent="0.25">
      <c r="A24" s="3">
        <v>14</v>
      </c>
      <c r="B24" s="3" t="s">
        <v>96</v>
      </c>
      <c r="C24" s="5">
        <f>SUMIFS(T_Commande[quantité],T_Commande[id commande],No_Commande,T_Commande[réf article],A24)</f>
        <v>0</v>
      </c>
      <c r="D24" s="8">
        <f>C24*VLOOKUP(A24,T_Articles[],3,FALSE)</f>
        <v>0</v>
      </c>
    </row>
    <row r="25" spans="1:4" ht="15" x14ac:dyDescent="0.25">
      <c r="A25" s="3">
        <v>15</v>
      </c>
      <c r="B25" s="3" t="s">
        <v>95</v>
      </c>
      <c r="C25" s="5">
        <f>SUMIFS(T_Commande[quantité],T_Commande[id commande],No_Commande,T_Commande[réf article],A25)</f>
        <v>0</v>
      </c>
      <c r="D25" s="8">
        <f>C25*VLOOKUP(A25,T_Articles[],3,FALSE)</f>
        <v>0</v>
      </c>
    </row>
    <row r="26" spans="1:4" ht="15" x14ac:dyDescent="0.25">
      <c r="A26" s="3">
        <v>16</v>
      </c>
      <c r="B26" s="3" t="s">
        <v>94</v>
      </c>
      <c r="C26" s="5">
        <f>SUMIFS(T_Commande[quantité],T_Commande[id commande],No_Commande,T_Commande[réf article],A26)</f>
        <v>0</v>
      </c>
      <c r="D26" s="8">
        <f>C26*VLOOKUP(A26,T_Articles[],3,FALSE)</f>
        <v>0</v>
      </c>
    </row>
    <row r="27" spans="1:4" ht="15" x14ac:dyDescent="0.25">
      <c r="A27" s="3">
        <v>17</v>
      </c>
      <c r="B27" s="3" t="s">
        <v>93</v>
      </c>
      <c r="C27" s="5">
        <f>SUMIFS(T_Commande[quantité],T_Commande[id commande],No_Commande,T_Commande[réf article],A27)</f>
        <v>0</v>
      </c>
      <c r="D27" s="8">
        <f>C27*VLOOKUP(A27,T_Articles[],3,FALSE)</f>
        <v>0</v>
      </c>
    </row>
    <row r="29" spans="1:4" x14ac:dyDescent="0.2">
      <c r="D29" s="9"/>
    </row>
    <row r="30" spans="1:4" ht="15" x14ac:dyDescent="0.25">
      <c r="C30" s="7" t="s">
        <v>92</v>
      </c>
      <c r="D30" s="8">
        <f>SUM(D11:D27)</f>
        <v>1266.6300000000001</v>
      </c>
    </row>
    <row r="31" spans="1:4" ht="15" x14ac:dyDescent="0.25">
      <c r="C31" s="7" t="s">
        <v>91</v>
      </c>
      <c r="D31" s="5"/>
    </row>
    <row r="32" spans="1:4" ht="15" x14ac:dyDescent="0.25">
      <c r="C32" s="7" t="s">
        <v>90</v>
      </c>
      <c r="D32" s="4"/>
    </row>
    <row r="33" spans="3:4" ht="15" x14ac:dyDescent="0.25">
      <c r="C33" s="7" t="s">
        <v>89</v>
      </c>
      <c r="D33" s="4"/>
    </row>
    <row r="34" spans="3:4" x14ac:dyDescent="0.2">
      <c r="C34" s="7"/>
    </row>
    <row r="35" spans="3:4" ht="15" x14ac:dyDescent="0.25">
      <c r="C35" s="7" t="s">
        <v>88</v>
      </c>
      <c r="D35" s="4"/>
    </row>
  </sheetData>
  <sheetProtection selectLockedCells="1" selectUnlockedCells="1"/>
  <mergeCells count="1">
    <mergeCell ref="A9:D9"/>
  </mergeCells>
  <pageMargins left="0.78749999999999998" right="0.78749999999999998" top="1.0249999999999999" bottom="1.0249999999999999" header="0.78749999999999998" footer="0.78749999999999998"/>
  <pageSetup paperSize="9" scale="80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Commandes</vt:lpstr>
      <vt:lpstr>Articles</vt:lpstr>
      <vt:lpstr>Clients</vt:lpstr>
      <vt:lpstr>Devis</vt:lpstr>
      <vt:lpstr>Client</vt:lpstr>
      <vt:lpstr>No_Commande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User</cp:lastModifiedBy>
  <dcterms:created xsi:type="dcterms:W3CDTF">2021-04-14T07:10:54Z</dcterms:created>
  <dcterms:modified xsi:type="dcterms:W3CDTF">2021-05-23T11:49:19Z</dcterms:modified>
</cp:coreProperties>
</file>