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610"/>
  <workbookPr/>
  <mc:AlternateContent xmlns:mc="http://schemas.openxmlformats.org/markup-compatibility/2006">
    <mc:Choice Requires="x15">
      <x15ac:absPath xmlns:x15ac="http://schemas.microsoft.com/office/spreadsheetml/2010/11/ac" url="/Users/C_EGEA/C_EGEA/Montagne/Club Alpin Français/# Open/161120/2016 Excel Open/Excel Open 2016/"/>
    </mc:Choice>
  </mc:AlternateContent>
  <bookViews>
    <workbookView xWindow="80" yWindow="460" windowWidth="33520" windowHeight="20540" tabRatio="500" activeTab="11"/>
  </bookViews>
  <sheets>
    <sheet name="Bjm F" sheetId="5" r:id="rId1"/>
    <sheet name="Bjm H" sheetId="10" r:id="rId2"/>
    <sheet name="Mnm F" sheetId="11" r:id="rId3"/>
    <sheet name="Mnm H" sheetId="12" r:id="rId4"/>
    <sheet name="Snr F" sheetId="13" r:id="rId5"/>
    <sheet name="Snr H" sheetId="14" r:id="rId6"/>
    <sheet name="Vtr F" sheetId="15" r:id="rId7"/>
    <sheet name="Vtr H" sheetId="16" r:id="rId8"/>
    <sheet name="QV" sheetId="8" r:id="rId9"/>
    <sheet name="QB" sheetId="23" r:id="rId10"/>
    <sheet name="Rst Q" sheetId="26" r:id="rId11"/>
    <sheet name="FV" sheetId="24" r:id="rId12"/>
    <sheet name="FB" sheetId="25" r:id="rId13"/>
    <sheet name="Rst F" sheetId="27" r:id="rId14"/>
    <sheet name="Pdm" sheetId="22" r:id="rId15"/>
    <sheet name="Dnn" sheetId="2" r:id="rId16"/>
  </sheets>
  <externalReferences>
    <externalReference r:id="rId17"/>
  </externalReferenc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8" i="24" l="1"/>
  <c r="A19" i="24"/>
  <c r="A20" i="24"/>
  <c r="A21" i="24"/>
  <c r="A22" i="24"/>
  <c r="A23" i="24"/>
  <c r="A24" i="24"/>
  <c r="A25" i="24"/>
  <c r="A56" i="24"/>
  <c r="A57" i="24"/>
  <c r="A58" i="24"/>
  <c r="A59" i="24"/>
  <c r="A60" i="24"/>
  <c r="A61" i="24"/>
  <c r="A62" i="24"/>
  <c r="A63" i="24"/>
  <c r="A69" i="24"/>
  <c r="A70" i="24"/>
  <c r="A71" i="24"/>
  <c r="A72" i="24"/>
  <c r="A73" i="24"/>
  <c r="A74" i="24"/>
  <c r="A75" i="24"/>
  <c r="A76" i="24"/>
  <c r="A82" i="24"/>
  <c r="A83" i="24"/>
  <c r="A84" i="24"/>
  <c r="A85" i="24"/>
  <c r="A86" i="24"/>
  <c r="A87" i="24"/>
  <c r="A88" i="24"/>
  <c r="A89" i="24"/>
  <c r="P52" i="15"/>
  <c r="O2" i="15"/>
  <c r="N2" i="15"/>
  <c r="O3" i="15"/>
  <c r="N3" i="15"/>
  <c r="O4" i="15"/>
  <c r="N4" i="15"/>
  <c r="O5" i="15"/>
  <c r="N5" i="15"/>
  <c r="O6" i="15"/>
  <c r="N6" i="15"/>
  <c r="O7" i="15"/>
  <c r="N7" i="15"/>
  <c r="O8" i="15"/>
  <c r="N8" i="15"/>
  <c r="O9" i="15"/>
  <c r="N9" i="15"/>
  <c r="O10" i="15"/>
  <c r="N10" i="15"/>
  <c r="O11" i="15"/>
  <c r="N11" i="15"/>
  <c r="O12" i="15"/>
  <c r="N12" i="15"/>
  <c r="O13" i="15"/>
  <c r="N13" i="15"/>
  <c r="O14" i="15"/>
  <c r="N14" i="15"/>
  <c r="O15" i="15"/>
  <c r="N15" i="15"/>
  <c r="O16" i="15"/>
  <c r="N16" i="15"/>
  <c r="O17" i="15"/>
  <c r="N17" i="15"/>
  <c r="O18" i="15"/>
  <c r="N18" i="15"/>
  <c r="O19" i="15"/>
  <c r="N19" i="15"/>
  <c r="O20" i="15"/>
  <c r="N20" i="15"/>
  <c r="O21" i="15"/>
  <c r="N21" i="15"/>
  <c r="O22" i="15"/>
  <c r="N22" i="15"/>
  <c r="O23" i="15"/>
  <c r="N23" i="15"/>
  <c r="O24" i="15"/>
  <c r="N24" i="15"/>
  <c r="O25" i="15"/>
  <c r="N25" i="15"/>
  <c r="O26" i="15"/>
  <c r="N26" i="15"/>
  <c r="O27" i="15"/>
  <c r="N27" i="15"/>
  <c r="O28" i="15"/>
  <c r="N28" i="15"/>
  <c r="O29" i="15"/>
  <c r="N29" i="15"/>
  <c r="O30" i="15"/>
  <c r="N30" i="15"/>
  <c r="O31" i="15"/>
  <c r="N31" i="15"/>
  <c r="O32" i="15"/>
  <c r="N32" i="15"/>
  <c r="O33" i="15"/>
  <c r="N33" i="15"/>
  <c r="O34" i="15"/>
  <c r="N34" i="15"/>
  <c r="O35" i="15"/>
  <c r="N35" i="15"/>
  <c r="O36" i="15"/>
  <c r="N36" i="15"/>
  <c r="O37" i="15"/>
  <c r="N37" i="15"/>
  <c r="O38" i="15"/>
  <c r="N38" i="15"/>
  <c r="O39" i="15"/>
  <c r="N39" i="15"/>
  <c r="O40" i="15"/>
  <c r="N40" i="15"/>
  <c r="O41" i="15"/>
  <c r="N41" i="15"/>
  <c r="O42" i="15"/>
  <c r="N42" i="15"/>
  <c r="O43" i="15"/>
  <c r="N43" i="15"/>
  <c r="O44" i="15"/>
  <c r="N44" i="15"/>
  <c r="O45" i="15"/>
  <c r="N45" i="15"/>
  <c r="O46" i="15"/>
  <c r="N46" i="15"/>
  <c r="O47" i="15"/>
  <c r="N47" i="15"/>
  <c r="O48" i="15"/>
  <c r="N48" i="15"/>
  <c r="O49" i="15"/>
  <c r="N49" i="15"/>
  <c r="N52" i="15"/>
  <c r="M2" i="15"/>
  <c r="L2" i="15"/>
  <c r="M3" i="15"/>
  <c r="L3" i="15"/>
  <c r="M4" i="15"/>
  <c r="L4" i="15"/>
  <c r="M5" i="15"/>
  <c r="L5" i="15"/>
  <c r="M6" i="15"/>
  <c r="L6" i="15"/>
  <c r="M7" i="15"/>
  <c r="L7" i="15"/>
  <c r="M8" i="15"/>
  <c r="L8" i="15"/>
  <c r="M9" i="15"/>
  <c r="L9" i="15"/>
  <c r="M10" i="15"/>
  <c r="L10" i="15"/>
  <c r="M11" i="15"/>
  <c r="L11" i="15"/>
  <c r="M12" i="15"/>
  <c r="L12" i="15"/>
  <c r="M13" i="15"/>
  <c r="L13" i="15"/>
  <c r="M14" i="15"/>
  <c r="L14" i="15"/>
  <c r="M15" i="15"/>
  <c r="L15" i="15"/>
  <c r="M16" i="15"/>
  <c r="L16" i="15"/>
  <c r="M17" i="15"/>
  <c r="L17" i="15"/>
  <c r="M18" i="15"/>
  <c r="L18" i="15"/>
  <c r="M19" i="15"/>
  <c r="L19" i="15"/>
  <c r="M20" i="15"/>
  <c r="L20" i="15"/>
  <c r="M21" i="15"/>
  <c r="L21" i="15"/>
  <c r="M22" i="15"/>
  <c r="L22" i="15"/>
  <c r="M23" i="15"/>
  <c r="L23" i="15"/>
  <c r="M24" i="15"/>
  <c r="L24" i="15"/>
  <c r="M25" i="15"/>
  <c r="L25" i="15"/>
  <c r="M26" i="15"/>
  <c r="L26" i="15"/>
  <c r="M27" i="15"/>
  <c r="L27" i="15"/>
  <c r="M28" i="15"/>
  <c r="L28" i="15"/>
  <c r="M29" i="15"/>
  <c r="L29" i="15"/>
  <c r="M30" i="15"/>
  <c r="L30" i="15"/>
  <c r="M31" i="15"/>
  <c r="L31" i="15"/>
  <c r="M32" i="15"/>
  <c r="L32" i="15"/>
  <c r="M33" i="15"/>
  <c r="L33" i="15"/>
  <c r="M34" i="15"/>
  <c r="L34" i="15"/>
  <c r="M35" i="15"/>
  <c r="L35" i="15"/>
  <c r="M36" i="15"/>
  <c r="L36" i="15"/>
  <c r="M37" i="15"/>
  <c r="L37" i="15"/>
  <c r="M38" i="15"/>
  <c r="L38" i="15"/>
  <c r="M39" i="15"/>
  <c r="L39" i="15"/>
  <c r="M40" i="15"/>
  <c r="L40" i="15"/>
  <c r="M41" i="15"/>
  <c r="L41" i="15"/>
  <c r="M42" i="15"/>
  <c r="L42" i="15"/>
  <c r="M43" i="15"/>
  <c r="L43" i="15"/>
  <c r="M44" i="15"/>
  <c r="L44" i="15"/>
  <c r="M45" i="15"/>
  <c r="L45" i="15"/>
  <c r="M46" i="15"/>
  <c r="L46" i="15"/>
  <c r="M47" i="15"/>
  <c r="L47" i="15"/>
  <c r="M48" i="15"/>
  <c r="L48" i="15"/>
  <c r="M49" i="15"/>
  <c r="L49" i="15"/>
  <c r="K2" i="15"/>
  <c r="A2" i="15"/>
  <c r="K3" i="15"/>
  <c r="A3" i="15"/>
  <c r="K4" i="15"/>
  <c r="A4" i="15"/>
  <c r="K5" i="15"/>
  <c r="A5" i="15"/>
  <c r="CI2" i="15"/>
  <c r="F2" i="15"/>
  <c r="CV2" i="15"/>
  <c r="B2" i="15"/>
  <c r="CI3" i="15"/>
  <c r="F3" i="15"/>
  <c r="CV3" i="15"/>
  <c r="B3" i="15"/>
  <c r="CI4" i="15"/>
  <c r="F4" i="15"/>
  <c r="CV4" i="15"/>
  <c r="B4" i="15"/>
  <c r="CI5" i="15"/>
  <c r="F5" i="15"/>
  <c r="CV5" i="15"/>
  <c r="B5" i="15"/>
  <c r="K6" i="15"/>
  <c r="A6" i="15"/>
  <c r="CI6" i="15"/>
  <c r="F6" i="15"/>
  <c r="CH6" i="15"/>
  <c r="CK6" i="15"/>
  <c r="CJ6" i="15"/>
  <c r="CV6" i="15"/>
  <c r="B6" i="15"/>
  <c r="K7" i="15"/>
  <c r="A7" i="15"/>
  <c r="CI7" i="15"/>
  <c r="F7" i="15"/>
  <c r="CH7" i="15"/>
  <c r="CK7" i="15"/>
  <c r="CH2" i="15"/>
  <c r="CK2" i="15"/>
  <c r="CH3" i="15"/>
  <c r="CK3" i="15"/>
  <c r="CH4" i="15"/>
  <c r="CK4" i="15"/>
  <c r="CH5" i="15"/>
  <c r="CK5" i="15"/>
  <c r="K8" i="15"/>
  <c r="CH8" i="15"/>
  <c r="CK8" i="15"/>
  <c r="K9" i="15"/>
  <c r="CH9" i="15"/>
  <c r="CK9" i="15"/>
  <c r="K10" i="15"/>
  <c r="CH10" i="15"/>
  <c r="CK10" i="15"/>
  <c r="K11" i="15"/>
  <c r="CH11" i="15"/>
  <c r="CK11" i="15"/>
  <c r="K12" i="15"/>
  <c r="CH12" i="15"/>
  <c r="CK12" i="15"/>
  <c r="K13" i="15"/>
  <c r="CH13" i="15"/>
  <c r="CK13" i="15"/>
  <c r="K14" i="15"/>
  <c r="CH14" i="15"/>
  <c r="CK14" i="15"/>
  <c r="K15" i="15"/>
  <c r="CH15" i="15"/>
  <c r="CK15" i="15"/>
  <c r="K16" i="15"/>
  <c r="CH16" i="15"/>
  <c r="CK16" i="15"/>
  <c r="K17" i="15"/>
  <c r="CH17" i="15"/>
  <c r="CK17" i="15"/>
  <c r="K18" i="15"/>
  <c r="CH18" i="15"/>
  <c r="CK18" i="15"/>
  <c r="K19" i="15"/>
  <c r="CH19" i="15"/>
  <c r="CK19" i="15"/>
  <c r="K20" i="15"/>
  <c r="CH20" i="15"/>
  <c r="CK20" i="15"/>
  <c r="K21" i="15"/>
  <c r="CH21" i="15"/>
  <c r="CK21" i="15"/>
  <c r="K22" i="15"/>
  <c r="CH22" i="15"/>
  <c r="CK22" i="15"/>
  <c r="K23" i="15"/>
  <c r="CH23" i="15"/>
  <c r="CK23" i="15"/>
  <c r="K24" i="15"/>
  <c r="CH24" i="15"/>
  <c r="CK24" i="15"/>
  <c r="K25" i="15"/>
  <c r="CH25" i="15"/>
  <c r="CK25" i="15"/>
  <c r="K26" i="15"/>
  <c r="CH26" i="15"/>
  <c r="CK26" i="15"/>
  <c r="K27" i="15"/>
  <c r="CH27" i="15"/>
  <c r="CK27" i="15"/>
  <c r="K28" i="15"/>
  <c r="CH28" i="15"/>
  <c r="CK28" i="15"/>
  <c r="K29" i="15"/>
  <c r="CH29" i="15"/>
  <c r="CK29" i="15"/>
  <c r="K30" i="15"/>
  <c r="CH30" i="15"/>
  <c r="CK30" i="15"/>
  <c r="K31" i="15"/>
  <c r="CH31" i="15"/>
  <c r="CK31" i="15"/>
  <c r="K32" i="15"/>
  <c r="CH32" i="15"/>
  <c r="CK32" i="15"/>
  <c r="K33" i="15"/>
  <c r="CH33" i="15"/>
  <c r="CK33" i="15"/>
  <c r="K34" i="15"/>
  <c r="CH34" i="15"/>
  <c r="CK34" i="15"/>
  <c r="K35" i="15"/>
  <c r="CH35" i="15"/>
  <c r="CK35" i="15"/>
  <c r="K36" i="15"/>
  <c r="CH36" i="15"/>
  <c r="CK36" i="15"/>
  <c r="K37" i="15"/>
  <c r="CH37" i="15"/>
  <c r="CK37" i="15"/>
  <c r="K38" i="15"/>
  <c r="CH38" i="15"/>
  <c r="CK38" i="15"/>
  <c r="K39" i="15"/>
  <c r="CH39" i="15"/>
  <c r="CK39" i="15"/>
  <c r="K40" i="15"/>
  <c r="CH40" i="15"/>
  <c r="CK40" i="15"/>
  <c r="K41" i="15"/>
  <c r="CH41" i="15"/>
  <c r="CK41" i="15"/>
  <c r="K42" i="15"/>
  <c r="CH42" i="15"/>
  <c r="CK42" i="15"/>
  <c r="K43" i="15"/>
  <c r="CH43" i="15"/>
  <c r="CK43" i="15"/>
  <c r="K44" i="15"/>
  <c r="CH44" i="15"/>
  <c r="CK44" i="15"/>
  <c r="K45" i="15"/>
  <c r="CH45" i="15"/>
  <c r="CK45" i="15"/>
  <c r="K46" i="15"/>
  <c r="CH46" i="15"/>
  <c r="CK46" i="15"/>
  <c r="K47" i="15"/>
  <c r="CH47" i="15"/>
  <c r="CK47" i="15"/>
  <c r="K48" i="15"/>
  <c r="CH48" i="15"/>
  <c r="CK48" i="15"/>
  <c r="K49" i="15"/>
  <c r="CH49" i="15"/>
  <c r="CK49" i="15"/>
  <c r="CJ7" i="15"/>
  <c r="CV7" i="15"/>
  <c r="B7" i="15"/>
  <c r="A8" i="15"/>
  <c r="CI8" i="15"/>
  <c r="F8" i="15"/>
  <c r="CJ8" i="15"/>
  <c r="CV8" i="15"/>
  <c r="B8" i="15"/>
  <c r="A9" i="15"/>
  <c r="CI9" i="15"/>
  <c r="F9" i="15"/>
  <c r="CJ9" i="15"/>
  <c r="CV9" i="15"/>
  <c r="B9" i="15"/>
  <c r="A10" i="15"/>
  <c r="CI10" i="15"/>
  <c r="F10" i="15"/>
  <c r="CJ10" i="15"/>
  <c r="CV10" i="15"/>
  <c r="B10" i="15"/>
  <c r="A11" i="15"/>
  <c r="CI11" i="15"/>
  <c r="F11" i="15"/>
  <c r="CJ11" i="15"/>
  <c r="CV11" i="15"/>
  <c r="B11" i="15"/>
  <c r="A12" i="15"/>
  <c r="CI12" i="15"/>
  <c r="F12" i="15"/>
  <c r="CJ12" i="15"/>
  <c r="CV12" i="15"/>
  <c r="B12" i="15"/>
  <c r="A13" i="15"/>
  <c r="CI13" i="15"/>
  <c r="F13" i="15"/>
  <c r="CJ13" i="15"/>
  <c r="CV13" i="15"/>
  <c r="B13" i="15"/>
  <c r="A14" i="15"/>
  <c r="CI14" i="15"/>
  <c r="F14" i="15"/>
  <c r="CV14" i="15"/>
  <c r="B14" i="15"/>
  <c r="A15" i="15"/>
  <c r="CI15" i="15"/>
  <c r="F15" i="15"/>
  <c r="CV15" i="15"/>
  <c r="B15" i="15"/>
  <c r="A16" i="15"/>
  <c r="CI16" i="15"/>
  <c r="F16" i="15"/>
  <c r="CV16" i="15"/>
  <c r="B16" i="15"/>
  <c r="A17" i="15"/>
  <c r="CI17" i="15"/>
  <c r="F17" i="15"/>
  <c r="CV17" i="15"/>
  <c r="B17" i="15"/>
  <c r="A18" i="15"/>
  <c r="CI18" i="15"/>
  <c r="F18" i="15"/>
  <c r="CV18" i="15"/>
  <c r="B18" i="15"/>
  <c r="A19" i="15"/>
  <c r="CI19" i="15"/>
  <c r="F19" i="15"/>
  <c r="CV19" i="15"/>
  <c r="B19" i="15"/>
  <c r="A20" i="15"/>
  <c r="CI20" i="15"/>
  <c r="F20" i="15"/>
  <c r="CV20" i="15"/>
  <c r="B20" i="15"/>
  <c r="A21" i="15"/>
  <c r="CI21" i="15"/>
  <c r="F21" i="15"/>
  <c r="CV21" i="15"/>
  <c r="B21" i="15"/>
  <c r="A22" i="15"/>
  <c r="CI22" i="15"/>
  <c r="F22" i="15"/>
  <c r="CV22" i="15"/>
  <c r="B22" i="15"/>
  <c r="A23" i="15"/>
  <c r="CI23" i="15"/>
  <c r="F23" i="15"/>
  <c r="CV23" i="15"/>
  <c r="B23" i="15"/>
  <c r="A24" i="15"/>
  <c r="CI24" i="15"/>
  <c r="F24" i="15"/>
  <c r="CV24" i="15"/>
  <c r="B24" i="15"/>
  <c r="A25" i="15"/>
  <c r="CI25" i="15"/>
  <c r="F25" i="15"/>
  <c r="CV25" i="15"/>
  <c r="B25" i="15"/>
  <c r="A26" i="15"/>
  <c r="CI26" i="15"/>
  <c r="F26" i="15"/>
  <c r="CV26" i="15"/>
  <c r="B26" i="15"/>
  <c r="A27" i="15"/>
  <c r="CI27" i="15"/>
  <c r="F27" i="15"/>
  <c r="CV27" i="15"/>
  <c r="B27" i="15"/>
  <c r="A28" i="15"/>
  <c r="CI28" i="15"/>
  <c r="F28" i="15"/>
  <c r="CV28" i="15"/>
  <c r="B28" i="15"/>
  <c r="A29" i="15"/>
  <c r="CI29" i="15"/>
  <c r="F29" i="15"/>
  <c r="CV29" i="15"/>
  <c r="B29" i="15"/>
  <c r="A30" i="15"/>
  <c r="CI30" i="15"/>
  <c r="F30" i="15"/>
  <c r="CV30" i="15"/>
  <c r="B30" i="15"/>
  <c r="A31" i="15"/>
  <c r="CI31" i="15"/>
  <c r="F31" i="15"/>
  <c r="CV31" i="15"/>
  <c r="B31" i="15"/>
  <c r="A32" i="15"/>
  <c r="CI32" i="15"/>
  <c r="F32" i="15"/>
  <c r="CV32" i="15"/>
  <c r="B32" i="15"/>
  <c r="A33" i="15"/>
  <c r="CI33" i="15"/>
  <c r="F33" i="15"/>
  <c r="CV33" i="15"/>
  <c r="B33" i="15"/>
  <c r="A34" i="15"/>
  <c r="CI34" i="15"/>
  <c r="F34" i="15"/>
  <c r="CV34" i="15"/>
  <c r="B34" i="15"/>
  <c r="A35" i="15"/>
  <c r="CI35" i="15"/>
  <c r="F35" i="15"/>
  <c r="CV35" i="15"/>
  <c r="B35" i="15"/>
  <c r="A36" i="15"/>
  <c r="CI36" i="15"/>
  <c r="F36" i="15"/>
  <c r="CV36" i="15"/>
  <c r="B36" i="15"/>
  <c r="A37" i="15"/>
  <c r="CI37" i="15"/>
  <c r="F37" i="15"/>
  <c r="CV37" i="15"/>
  <c r="B37" i="15"/>
  <c r="A38" i="15"/>
  <c r="CI38" i="15"/>
  <c r="F38" i="15"/>
  <c r="CV38" i="15"/>
  <c r="B38" i="15"/>
  <c r="A39" i="15"/>
  <c r="CI39" i="15"/>
  <c r="F39" i="15"/>
  <c r="CV39" i="15"/>
  <c r="B39" i="15"/>
  <c r="A40" i="15"/>
  <c r="CI40" i="15"/>
  <c r="F40" i="15"/>
  <c r="CV40" i="15"/>
  <c r="B40" i="15"/>
  <c r="A41" i="15"/>
  <c r="CI41" i="15"/>
  <c r="F41" i="15"/>
  <c r="CV41" i="15"/>
  <c r="B41" i="15"/>
  <c r="A42" i="15"/>
  <c r="CI42" i="15"/>
  <c r="F42" i="15"/>
  <c r="CV42" i="15"/>
  <c r="B42" i="15"/>
  <c r="A43" i="15"/>
  <c r="CI43" i="15"/>
  <c r="F43" i="15"/>
  <c r="CV43" i="15"/>
  <c r="B43" i="15"/>
  <c r="A44" i="15"/>
  <c r="CI44" i="15"/>
  <c r="F44" i="15"/>
  <c r="CV44" i="15"/>
  <c r="B44" i="15"/>
  <c r="A45" i="15"/>
  <c r="CI45" i="15"/>
  <c r="F45" i="15"/>
  <c r="CV45" i="15"/>
  <c r="B45" i="15"/>
  <c r="A46" i="15"/>
  <c r="CI46" i="15"/>
  <c r="F46" i="15"/>
  <c r="CV46" i="15"/>
  <c r="B46" i="15"/>
  <c r="A47" i="15"/>
  <c r="CI47" i="15"/>
  <c r="F47" i="15"/>
  <c r="CV47" i="15"/>
  <c r="B47" i="15"/>
  <c r="A48" i="15"/>
  <c r="CI48" i="15"/>
  <c r="F48" i="15"/>
  <c r="CV48" i="15"/>
  <c r="B48" i="15"/>
  <c r="A49" i="15"/>
  <c r="CI49" i="15"/>
  <c r="F49" i="15"/>
  <c r="CV49" i="15"/>
  <c r="B49" i="15"/>
  <c r="D89" i="24"/>
  <c r="C89" i="24"/>
  <c r="B89" i="24"/>
  <c r="D88" i="24"/>
  <c r="C88" i="24"/>
  <c r="B88" i="24"/>
  <c r="D87" i="24"/>
  <c r="C87" i="24"/>
  <c r="B87" i="24"/>
  <c r="D86" i="24"/>
  <c r="C86" i="24"/>
  <c r="B86" i="24"/>
  <c r="D85" i="24"/>
  <c r="C85" i="24"/>
  <c r="B85" i="24"/>
  <c r="D84" i="24"/>
  <c r="C84" i="24"/>
  <c r="B84" i="24"/>
  <c r="D83" i="24"/>
  <c r="C83" i="24"/>
  <c r="B83" i="24"/>
  <c r="D82" i="24"/>
  <c r="C82" i="24"/>
  <c r="B82" i="24"/>
  <c r="A95" i="24"/>
  <c r="A96" i="24"/>
  <c r="A97" i="24"/>
  <c r="A98" i="24"/>
  <c r="A99" i="24"/>
  <c r="A100" i="24"/>
  <c r="A101" i="24"/>
  <c r="A102" i="24"/>
  <c r="A31" i="24"/>
  <c r="A32" i="24"/>
  <c r="A33" i="24"/>
  <c r="A34" i="24"/>
  <c r="A35" i="24"/>
  <c r="A36" i="24"/>
  <c r="A37" i="24"/>
  <c r="A38" i="24"/>
  <c r="A44" i="24"/>
  <c r="A45" i="24"/>
  <c r="A46" i="24"/>
  <c r="A47" i="24"/>
  <c r="A48" i="24"/>
  <c r="A49" i="24"/>
  <c r="A50" i="24"/>
  <c r="A51" i="24"/>
  <c r="A5" i="24"/>
  <c r="A6" i="24"/>
  <c r="A7" i="24"/>
  <c r="A8" i="24"/>
  <c r="A9" i="24"/>
  <c r="A10" i="24"/>
  <c r="A11" i="24"/>
  <c r="A12" i="24"/>
  <c r="P52" i="13"/>
  <c r="O2" i="13"/>
  <c r="S52" i="13"/>
  <c r="R2" i="13"/>
  <c r="V52" i="13"/>
  <c r="U2" i="13"/>
  <c r="N2" i="13"/>
  <c r="O3" i="13"/>
  <c r="R3" i="13"/>
  <c r="U3" i="13"/>
  <c r="N3" i="13"/>
  <c r="O4" i="13"/>
  <c r="R4" i="13"/>
  <c r="U4" i="13"/>
  <c r="N4" i="13"/>
  <c r="O5" i="13"/>
  <c r="R5" i="13"/>
  <c r="U5" i="13"/>
  <c r="N5" i="13"/>
  <c r="O6" i="13"/>
  <c r="R6" i="13"/>
  <c r="U6" i="13"/>
  <c r="N6" i="13"/>
  <c r="O7" i="13"/>
  <c r="R7" i="13"/>
  <c r="U7" i="13"/>
  <c r="N7" i="13"/>
  <c r="O8" i="13"/>
  <c r="R8" i="13"/>
  <c r="U8" i="13"/>
  <c r="N8" i="13"/>
  <c r="O9" i="13"/>
  <c r="R9" i="13"/>
  <c r="U9" i="13"/>
  <c r="N9" i="13"/>
  <c r="O10" i="13"/>
  <c r="R10" i="13"/>
  <c r="U10" i="13"/>
  <c r="N10" i="13"/>
  <c r="O11" i="13"/>
  <c r="R11" i="13"/>
  <c r="U11" i="13"/>
  <c r="N11" i="13"/>
  <c r="O12" i="13"/>
  <c r="R12" i="13"/>
  <c r="U12" i="13"/>
  <c r="N12" i="13"/>
  <c r="O13" i="13"/>
  <c r="R13" i="13"/>
  <c r="U13" i="13"/>
  <c r="N13" i="13"/>
  <c r="O14" i="13"/>
  <c r="R14" i="13"/>
  <c r="U14" i="13"/>
  <c r="N14" i="13"/>
  <c r="O15" i="13"/>
  <c r="R15" i="13"/>
  <c r="U15" i="13"/>
  <c r="N15" i="13"/>
  <c r="O16" i="13"/>
  <c r="R16" i="13"/>
  <c r="U16" i="13"/>
  <c r="N16" i="13"/>
  <c r="O17" i="13"/>
  <c r="R17" i="13"/>
  <c r="U17" i="13"/>
  <c r="N17" i="13"/>
  <c r="O18" i="13"/>
  <c r="R18" i="13"/>
  <c r="U18" i="13"/>
  <c r="N18" i="13"/>
  <c r="O19" i="13"/>
  <c r="R19" i="13"/>
  <c r="U19" i="13"/>
  <c r="N19" i="13"/>
  <c r="O20" i="13"/>
  <c r="R20" i="13"/>
  <c r="U20" i="13"/>
  <c r="N20" i="13"/>
  <c r="O21" i="13"/>
  <c r="R21" i="13"/>
  <c r="U21" i="13"/>
  <c r="N21" i="13"/>
  <c r="O22" i="13"/>
  <c r="R22" i="13"/>
  <c r="U22" i="13"/>
  <c r="N22" i="13"/>
  <c r="O23" i="13"/>
  <c r="R23" i="13"/>
  <c r="U23" i="13"/>
  <c r="N23" i="13"/>
  <c r="O24" i="13"/>
  <c r="R24" i="13"/>
  <c r="U24" i="13"/>
  <c r="N24" i="13"/>
  <c r="O25" i="13"/>
  <c r="R25" i="13"/>
  <c r="U25" i="13"/>
  <c r="N25" i="13"/>
  <c r="O26" i="13"/>
  <c r="R26" i="13"/>
  <c r="U26" i="13"/>
  <c r="N26" i="13"/>
  <c r="O27" i="13"/>
  <c r="R27" i="13"/>
  <c r="U27" i="13"/>
  <c r="N27" i="13"/>
  <c r="O28" i="13"/>
  <c r="R28" i="13"/>
  <c r="U28" i="13"/>
  <c r="N28" i="13"/>
  <c r="O29" i="13"/>
  <c r="R29" i="13"/>
  <c r="U29" i="13"/>
  <c r="N29" i="13"/>
  <c r="O30" i="13"/>
  <c r="R30" i="13"/>
  <c r="U30" i="13"/>
  <c r="N30" i="13"/>
  <c r="O31" i="13"/>
  <c r="R31" i="13"/>
  <c r="U31" i="13"/>
  <c r="N31" i="13"/>
  <c r="O32" i="13"/>
  <c r="R32" i="13"/>
  <c r="U32" i="13"/>
  <c r="N32" i="13"/>
  <c r="O33" i="13"/>
  <c r="R33" i="13"/>
  <c r="U33" i="13"/>
  <c r="N33" i="13"/>
  <c r="O34" i="13"/>
  <c r="R34" i="13"/>
  <c r="U34" i="13"/>
  <c r="N34" i="13"/>
  <c r="O35" i="13"/>
  <c r="R35" i="13"/>
  <c r="U35" i="13"/>
  <c r="N35" i="13"/>
  <c r="O36" i="13"/>
  <c r="R36" i="13"/>
  <c r="U36" i="13"/>
  <c r="N36" i="13"/>
  <c r="O37" i="13"/>
  <c r="R37" i="13"/>
  <c r="U37" i="13"/>
  <c r="N37" i="13"/>
  <c r="O38" i="13"/>
  <c r="R38" i="13"/>
  <c r="U38" i="13"/>
  <c r="N38" i="13"/>
  <c r="O39" i="13"/>
  <c r="R39" i="13"/>
  <c r="U39" i="13"/>
  <c r="N39" i="13"/>
  <c r="O40" i="13"/>
  <c r="R40" i="13"/>
  <c r="U40" i="13"/>
  <c r="N40" i="13"/>
  <c r="O41" i="13"/>
  <c r="R41" i="13"/>
  <c r="U41" i="13"/>
  <c r="N41" i="13"/>
  <c r="O42" i="13"/>
  <c r="R42" i="13"/>
  <c r="U42" i="13"/>
  <c r="N42" i="13"/>
  <c r="O43" i="13"/>
  <c r="R43" i="13"/>
  <c r="U43" i="13"/>
  <c r="N43" i="13"/>
  <c r="O44" i="13"/>
  <c r="R44" i="13"/>
  <c r="U44" i="13"/>
  <c r="N44" i="13"/>
  <c r="O45" i="13"/>
  <c r="R45" i="13"/>
  <c r="U45" i="13"/>
  <c r="N45" i="13"/>
  <c r="O46" i="13"/>
  <c r="R46" i="13"/>
  <c r="U46" i="13"/>
  <c r="N46" i="13"/>
  <c r="O47" i="13"/>
  <c r="R47" i="13"/>
  <c r="U47" i="13"/>
  <c r="N47" i="13"/>
  <c r="O48" i="13"/>
  <c r="R48" i="13"/>
  <c r="U48" i="13"/>
  <c r="N48" i="13"/>
  <c r="O49" i="13"/>
  <c r="R49" i="13"/>
  <c r="U49" i="13"/>
  <c r="N49" i="13"/>
  <c r="N52" i="13"/>
  <c r="M2" i="13"/>
  <c r="Z2" i="13"/>
  <c r="AB2" i="13"/>
  <c r="AD2" i="13"/>
  <c r="AF2" i="13"/>
  <c r="AH2" i="13"/>
  <c r="AJ2" i="13"/>
  <c r="AL2" i="13"/>
  <c r="AN2" i="13"/>
  <c r="AP2" i="13"/>
  <c r="AR2" i="13"/>
  <c r="AT2" i="13"/>
  <c r="AV2" i="13"/>
  <c r="AX2" i="13"/>
  <c r="AZ2" i="13"/>
  <c r="BB2" i="13"/>
  <c r="BD2" i="13"/>
  <c r="BF2" i="13"/>
  <c r="BH2" i="13"/>
  <c r="BJ2" i="13"/>
  <c r="BL2" i="13"/>
  <c r="BN2" i="13"/>
  <c r="BP2" i="13"/>
  <c r="BR2" i="13"/>
  <c r="BT2" i="13"/>
  <c r="BV2" i="13"/>
  <c r="BX2" i="13"/>
  <c r="BZ2" i="13"/>
  <c r="CB2" i="13"/>
  <c r="CD2" i="13"/>
  <c r="CF2" i="13"/>
  <c r="Y2" i="13"/>
  <c r="Z3" i="13"/>
  <c r="AB3" i="13"/>
  <c r="AD3" i="13"/>
  <c r="AF3" i="13"/>
  <c r="AH3" i="13"/>
  <c r="AJ3" i="13"/>
  <c r="AL3" i="13"/>
  <c r="AN3" i="13"/>
  <c r="AP3" i="13"/>
  <c r="AR3" i="13"/>
  <c r="AT3" i="13"/>
  <c r="AV3" i="13"/>
  <c r="AX3" i="13"/>
  <c r="AZ3" i="13"/>
  <c r="BB3" i="13"/>
  <c r="BD3" i="13"/>
  <c r="BF3" i="13"/>
  <c r="BH3" i="13"/>
  <c r="BJ3" i="13"/>
  <c r="BL3" i="13"/>
  <c r="BN3" i="13"/>
  <c r="BP3" i="13"/>
  <c r="BR3" i="13"/>
  <c r="BT3" i="13"/>
  <c r="BV3" i="13"/>
  <c r="BX3" i="13"/>
  <c r="BZ3" i="13"/>
  <c r="CB3" i="13"/>
  <c r="CD3" i="13"/>
  <c r="CF3" i="13"/>
  <c r="Y3" i="13"/>
  <c r="Z4" i="13"/>
  <c r="AB4" i="13"/>
  <c r="AD4" i="13"/>
  <c r="AF4" i="13"/>
  <c r="AH4" i="13"/>
  <c r="AJ4" i="13"/>
  <c r="AL4" i="13"/>
  <c r="AN4" i="13"/>
  <c r="AP4" i="13"/>
  <c r="AR4" i="13"/>
  <c r="AT4" i="13"/>
  <c r="AV4" i="13"/>
  <c r="AX4" i="13"/>
  <c r="AZ4" i="13"/>
  <c r="BB4" i="13"/>
  <c r="BD4" i="13"/>
  <c r="BF4" i="13"/>
  <c r="BH4" i="13"/>
  <c r="BJ4" i="13"/>
  <c r="BL4" i="13"/>
  <c r="BN4" i="13"/>
  <c r="BP4" i="13"/>
  <c r="BR4" i="13"/>
  <c r="BT4" i="13"/>
  <c r="BV4" i="13"/>
  <c r="BX4" i="13"/>
  <c r="BZ4" i="13"/>
  <c r="CB4" i="13"/>
  <c r="CD4" i="13"/>
  <c r="CF4" i="13"/>
  <c r="Y4" i="13"/>
  <c r="Z5" i="13"/>
  <c r="AB5" i="13"/>
  <c r="AD5" i="13"/>
  <c r="AF5" i="13"/>
  <c r="AH5" i="13"/>
  <c r="AJ5" i="13"/>
  <c r="AL5" i="13"/>
  <c r="AN5" i="13"/>
  <c r="AP5" i="13"/>
  <c r="AR5" i="13"/>
  <c r="AT5" i="13"/>
  <c r="AV5" i="13"/>
  <c r="AX5" i="13"/>
  <c r="AZ5" i="13"/>
  <c r="BB5" i="13"/>
  <c r="BD5" i="13"/>
  <c r="BF5" i="13"/>
  <c r="BH5" i="13"/>
  <c r="BJ5" i="13"/>
  <c r="BL5" i="13"/>
  <c r="BN5" i="13"/>
  <c r="BP5" i="13"/>
  <c r="BR5" i="13"/>
  <c r="BT5" i="13"/>
  <c r="BV5" i="13"/>
  <c r="BX5" i="13"/>
  <c r="BZ5" i="13"/>
  <c r="CB5" i="13"/>
  <c r="CD5" i="13"/>
  <c r="CF5" i="13"/>
  <c r="Y5" i="13"/>
  <c r="Z6" i="13"/>
  <c r="AB6" i="13"/>
  <c r="AD6" i="13"/>
  <c r="AF6" i="13"/>
  <c r="AH6" i="13"/>
  <c r="AJ6" i="13"/>
  <c r="AL6" i="13"/>
  <c r="AN6" i="13"/>
  <c r="AP6" i="13"/>
  <c r="AR6" i="13"/>
  <c r="AT6" i="13"/>
  <c r="AV6" i="13"/>
  <c r="AX6" i="13"/>
  <c r="AZ6" i="13"/>
  <c r="BB6" i="13"/>
  <c r="BD6" i="13"/>
  <c r="BF6" i="13"/>
  <c r="BH6" i="13"/>
  <c r="BJ6" i="13"/>
  <c r="BL6" i="13"/>
  <c r="BN6" i="13"/>
  <c r="BP6" i="13"/>
  <c r="BR6" i="13"/>
  <c r="BT6" i="13"/>
  <c r="BV6" i="13"/>
  <c r="BX6" i="13"/>
  <c r="BZ6" i="13"/>
  <c r="CB6" i="13"/>
  <c r="CD6" i="13"/>
  <c r="CF6" i="13"/>
  <c r="Y6" i="13"/>
  <c r="Z7" i="13"/>
  <c r="AB7" i="13"/>
  <c r="AD7" i="13"/>
  <c r="AF7" i="13"/>
  <c r="AH7" i="13"/>
  <c r="AJ7" i="13"/>
  <c r="AL7" i="13"/>
  <c r="AN7" i="13"/>
  <c r="AP7" i="13"/>
  <c r="AR7" i="13"/>
  <c r="AT7" i="13"/>
  <c r="AV7" i="13"/>
  <c r="AX7" i="13"/>
  <c r="AZ7" i="13"/>
  <c r="BB7" i="13"/>
  <c r="BD7" i="13"/>
  <c r="BF7" i="13"/>
  <c r="BH7" i="13"/>
  <c r="BJ7" i="13"/>
  <c r="BL7" i="13"/>
  <c r="BN7" i="13"/>
  <c r="BP7" i="13"/>
  <c r="BR7" i="13"/>
  <c r="BT7" i="13"/>
  <c r="BV7" i="13"/>
  <c r="BX7" i="13"/>
  <c r="BZ7" i="13"/>
  <c r="CB7" i="13"/>
  <c r="CD7" i="13"/>
  <c r="CF7" i="13"/>
  <c r="Y7" i="13"/>
  <c r="Z8" i="13"/>
  <c r="AB8" i="13"/>
  <c r="AD8" i="13"/>
  <c r="AF8" i="13"/>
  <c r="AH8" i="13"/>
  <c r="AJ8" i="13"/>
  <c r="AL8" i="13"/>
  <c r="AN8" i="13"/>
  <c r="AP8" i="13"/>
  <c r="AR8" i="13"/>
  <c r="AT8" i="13"/>
  <c r="AV8" i="13"/>
  <c r="AX8" i="13"/>
  <c r="AZ8" i="13"/>
  <c r="BB8" i="13"/>
  <c r="BD8" i="13"/>
  <c r="BF8" i="13"/>
  <c r="BH8" i="13"/>
  <c r="BJ8" i="13"/>
  <c r="BL8" i="13"/>
  <c r="BN8" i="13"/>
  <c r="BP8" i="13"/>
  <c r="BR8" i="13"/>
  <c r="BT8" i="13"/>
  <c r="BV8" i="13"/>
  <c r="BX8" i="13"/>
  <c r="BZ8" i="13"/>
  <c r="CB8" i="13"/>
  <c r="CD8" i="13"/>
  <c r="CF8" i="13"/>
  <c r="Y8" i="13"/>
  <c r="Z9" i="13"/>
  <c r="AB9" i="13"/>
  <c r="AD9" i="13"/>
  <c r="AF9" i="13"/>
  <c r="AH9" i="13"/>
  <c r="AJ9" i="13"/>
  <c r="AL9" i="13"/>
  <c r="AN9" i="13"/>
  <c r="AP9" i="13"/>
  <c r="AR9" i="13"/>
  <c r="AT9" i="13"/>
  <c r="AV9" i="13"/>
  <c r="AX9" i="13"/>
  <c r="AZ9" i="13"/>
  <c r="BB9" i="13"/>
  <c r="BD9" i="13"/>
  <c r="BF9" i="13"/>
  <c r="BH9" i="13"/>
  <c r="BJ9" i="13"/>
  <c r="BL9" i="13"/>
  <c r="BN9" i="13"/>
  <c r="BP9" i="13"/>
  <c r="BR9" i="13"/>
  <c r="BT9" i="13"/>
  <c r="BV9" i="13"/>
  <c r="BX9" i="13"/>
  <c r="BZ9" i="13"/>
  <c r="CB9" i="13"/>
  <c r="CD9" i="13"/>
  <c r="CF9" i="13"/>
  <c r="Y9" i="13"/>
  <c r="Z10" i="13"/>
  <c r="AB10" i="13"/>
  <c r="AD10" i="13"/>
  <c r="AF10" i="13"/>
  <c r="AH10" i="13"/>
  <c r="AJ10" i="13"/>
  <c r="AL10" i="13"/>
  <c r="AN10" i="13"/>
  <c r="AP10" i="13"/>
  <c r="AR10" i="13"/>
  <c r="AT10" i="13"/>
  <c r="AV10" i="13"/>
  <c r="AX10" i="13"/>
  <c r="AZ10" i="13"/>
  <c r="BB10" i="13"/>
  <c r="BD10" i="13"/>
  <c r="BF10" i="13"/>
  <c r="BH10" i="13"/>
  <c r="BJ10" i="13"/>
  <c r="BL10" i="13"/>
  <c r="BN10" i="13"/>
  <c r="BP10" i="13"/>
  <c r="BR10" i="13"/>
  <c r="BT10" i="13"/>
  <c r="BV10" i="13"/>
  <c r="BX10" i="13"/>
  <c r="BZ10" i="13"/>
  <c r="CB10" i="13"/>
  <c r="CD10" i="13"/>
  <c r="CF10" i="13"/>
  <c r="Y10" i="13"/>
  <c r="Z11" i="13"/>
  <c r="AB11" i="13"/>
  <c r="AD11" i="13"/>
  <c r="AF11" i="13"/>
  <c r="AH11" i="13"/>
  <c r="AJ11" i="13"/>
  <c r="AL11" i="13"/>
  <c r="AN11" i="13"/>
  <c r="AP11" i="13"/>
  <c r="AR11" i="13"/>
  <c r="AT11" i="13"/>
  <c r="AV11" i="13"/>
  <c r="AX11" i="13"/>
  <c r="AZ11" i="13"/>
  <c r="BB11" i="13"/>
  <c r="BD11" i="13"/>
  <c r="BF11" i="13"/>
  <c r="BH11" i="13"/>
  <c r="BJ11" i="13"/>
  <c r="BL11" i="13"/>
  <c r="BN11" i="13"/>
  <c r="BP11" i="13"/>
  <c r="BR11" i="13"/>
  <c r="BT11" i="13"/>
  <c r="BV11" i="13"/>
  <c r="BX11" i="13"/>
  <c r="BZ11" i="13"/>
  <c r="CB11" i="13"/>
  <c r="CD11" i="13"/>
  <c r="CF11" i="13"/>
  <c r="Y11" i="13"/>
  <c r="Z12" i="13"/>
  <c r="AB12" i="13"/>
  <c r="AD12" i="13"/>
  <c r="AF12" i="13"/>
  <c r="AH12" i="13"/>
  <c r="AJ12" i="13"/>
  <c r="AL12" i="13"/>
  <c r="AN12" i="13"/>
  <c r="AP12" i="13"/>
  <c r="AR12" i="13"/>
  <c r="AT12" i="13"/>
  <c r="AV12" i="13"/>
  <c r="AX12" i="13"/>
  <c r="AZ12" i="13"/>
  <c r="BB12" i="13"/>
  <c r="BD12" i="13"/>
  <c r="BF12" i="13"/>
  <c r="BH12" i="13"/>
  <c r="BJ12" i="13"/>
  <c r="BL12" i="13"/>
  <c r="BN12" i="13"/>
  <c r="BP12" i="13"/>
  <c r="BR12" i="13"/>
  <c r="BT12" i="13"/>
  <c r="BV12" i="13"/>
  <c r="BX12" i="13"/>
  <c r="BZ12" i="13"/>
  <c r="CB12" i="13"/>
  <c r="CD12" i="13"/>
  <c r="CF12" i="13"/>
  <c r="Y12" i="13"/>
  <c r="Z13" i="13"/>
  <c r="AB13" i="13"/>
  <c r="AD13" i="13"/>
  <c r="AF13" i="13"/>
  <c r="AH13" i="13"/>
  <c r="AJ13" i="13"/>
  <c r="AL13" i="13"/>
  <c r="AN13" i="13"/>
  <c r="AP13" i="13"/>
  <c r="AR13" i="13"/>
  <c r="AT13" i="13"/>
  <c r="AV13" i="13"/>
  <c r="AX13" i="13"/>
  <c r="AZ13" i="13"/>
  <c r="BB13" i="13"/>
  <c r="BD13" i="13"/>
  <c r="BF13" i="13"/>
  <c r="BH13" i="13"/>
  <c r="BJ13" i="13"/>
  <c r="BL13" i="13"/>
  <c r="BN13" i="13"/>
  <c r="BP13" i="13"/>
  <c r="BR13" i="13"/>
  <c r="BT13" i="13"/>
  <c r="BV13" i="13"/>
  <c r="BX13" i="13"/>
  <c r="BZ13" i="13"/>
  <c r="CB13" i="13"/>
  <c r="CD13" i="13"/>
  <c r="CF13" i="13"/>
  <c r="Y13" i="13"/>
  <c r="Z14" i="13"/>
  <c r="AB14" i="13"/>
  <c r="AD14" i="13"/>
  <c r="AF14" i="13"/>
  <c r="AH14" i="13"/>
  <c r="AJ14" i="13"/>
  <c r="AL14" i="13"/>
  <c r="AN14" i="13"/>
  <c r="AP14" i="13"/>
  <c r="AR14" i="13"/>
  <c r="AT14" i="13"/>
  <c r="AV14" i="13"/>
  <c r="AX14" i="13"/>
  <c r="AZ14" i="13"/>
  <c r="BB14" i="13"/>
  <c r="BD14" i="13"/>
  <c r="BF14" i="13"/>
  <c r="BH14" i="13"/>
  <c r="BJ14" i="13"/>
  <c r="BL14" i="13"/>
  <c r="BN14" i="13"/>
  <c r="BP14" i="13"/>
  <c r="BR14" i="13"/>
  <c r="BT14" i="13"/>
  <c r="BV14" i="13"/>
  <c r="BX14" i="13"/>
  <c r="BZ14" i="13"/>
  <c r="CB14" i="13"/>
  <c r="CD14" i="13"/>
  <c r="CF14" i="13"/>
  <c r="Y14" i="13"/>
  <c r="Z15" i="13"/>
  <c r="AB15" i="13"/>
  <c r="AD15" i="13"/>
  <c r="AF15" i="13"/>
  <c r="AH15" i="13"/>
  <c r="AJ15" i="13"/>
  <c r="AL15" i="13"/>
  <c r="AN15" i="13"/>
  <c r="AP15" i="13"/>
  <c r="AR15" i="13"/>
  <c r="AT15" i="13"/>
  <c r="AV15" i="13"/>
  <c r="AX15" i="13"/>
  <c r="AZ15" i="13"/>
  <c r="BB15" i="13"/>
  <c r="BD15" i="13"/>
  <c r="BF15" i="13"/>
  <c r="BH15" i="13"/>
  <c r="BJ15" i="13"/>
  <c r="BL15" i="13"/>
  <c r="BN15" i="13"/>
  <c r="BP15" i="13"/>
  <c r="BR15" i="13"/>
  <c r="BT15" i="13"/>
  <c r="BV15" i="13"/>
  <c r="BX15" i="13"/>
  <c r="BZ15" i="13"/>
  <c r="CB15" i="13"/>
  <c r="CD15" i="13"/>
  <c r="CF15" i="13"/>
  <c r="Y15" i="13"/>
  <c r="Z16" i="13"/>
  <c r="AB16" i="13"/>
  <c r="AD16" i="13"/>
  <c r="AF16" i="13"/>
  <c r="AH16" i="13"/>
  <c r="AJ16" i="13"/>
  <c r="AL16" i="13"/>
  <c r="AN16" i="13"/>
  <c r="AP16" i="13"/>
  <c r="AR16" i="13"/>
  <c r="AT16" i="13"/>
  <c r="AV16" i="13"/>
  <c r="AX16" i="13"/>
  <c r="AZ16" i="13"/>
  <c r="BB16" i="13"/>
  <c r="BD16" i="13"/>
  <c r="BF16" i="13"/>
  <c r="BH16" i="13"/>
  <c r="BJ16" i="13"/>
  <c r="BL16" i="13"/>
  <c r="BN16" i="13"/>
  <c r="BP16" i="13"/>
  <c r="BR16" i="13"/>
  <c r="BT16" i="13"/>
  <c r="BV16" i="13"/>
  <c r="BX16" i="13"/>
  <c r="BZ16" i="13"/>
  <c r="CB16" i="13"/>
  <c r="CD16" i="13"/>
  <c r="CF16" i="13"/>
  <c r="Y16" i="13"/>
  <c r="Z17" i="13"/>
  <c r="AB17" i="13"/>
  <c r="AD17" i="13"/>
  <c r="AF17" i="13"/>
  <c r="AH17" i="13"/>
  <c r="AJ17" i="13"/>
  <c r="AL17" i="13"/>
  <c r="AN17" i="13"/>
  <c r="AP17" i="13"/>
  <c r="AR17" i="13"/>
  <c r="AT17" i="13"/>
  <c r="AV17" i="13"/>
  <c r="AX17" i="13"/>
  <c r="AZ17" i="13"/>
  <c r="BB17" i="13"/>
  <c r="BD17" i="13"/>
  <c r="BF17" i="13"/>
  <c r="BH17" i="13"/>
  <c r="BJ17" i="13"/>
  <c r="BL17" i="13"/>
  <c r="BN17" i="13"/>
  <c r="BP17" i="13"/>
  <c r="BR17" i="13"/>
  <c r="BT17" i="13"/>
  <c r="BV17" i="13"/>
  <c r="BX17" i="13"/>
  <c r="BZ17" i="13"/>
  <c r="CB17" i="13"/>
  <c r="CD17" i="13"/>
  <c r="CF17" i="13"/>
  <c r="Y17" i="13"/>
  <c r="Z18" i="13"/>
  <c r="AB18" i="13"/>
  <c r="AD18" i="13"/>
  <c r="AF18" i="13"/>
  <c r="AH18" i="13"/>
  <c r="AJ18" i="13"/>
  <c r="AL18" i="13"/>
  <c r="AN18" i="13"/>
  <c r="AP18" i="13"/>
  <c r="AR18" i="13"/>
  <c r="AT18" i="13"/>
  <c r="AV18" i="13"/>
  <c r="AX18" i="13"/>
  <c r="AZ18" i="13"/>
  <c r="BB18" i="13"/>
  <c r="BD18" i="13"/>
  <c r="BF18" i="13"/>
  <c r="BH18" i="13"/>
  <c r="BJ18" i="13"/>
  <c r="BL18" i="13"/>
  <c r="BN18" i="13"/>
  <c r="BP18" i="13"/>
  <c r="BR18" i="13"/>
  <c r="BT18" i="13"/>
  <c r="BV18" i="13"/>
  <c r="BX18" i="13"/>
  <c r="BZ18" i="13"/>
  <c r="CB18" i="13"/>
  <c r="CD18" i="13"/>
  <c r="CF18" i="13"/>
  <c r="Y18" i="13"/>
  <c r="Z19" i="13"/>
  <c r="AB19" i="13"/>
  <c r="AD19" i="13"/>
  <c r="AF19" i="13"/>
  <c r="AH19" i="13"/>
  <c r="AJ19" i="13"/>
  <c r="AL19" i="13"/>
  <c r="AN19" i="13"/>
  <c r="AP19" i="13"/>
  <c r="AR19" i="13"/>
  <c r="AT19" i="13"/>
  <c r="AV19" i="13"/>
  <c r="AX19" i="13"/>
  <c r="AZ19" i="13"/>
  <c r="BB19" i="13"/>
  <c r="BD19" i="13"/>
  <c r="BF19" i="13"/>
  <c r="BH19" i="13"/>
  <c r="BJ19" i="13"/>
  <c r="BL19" i="13"/>
  <c r="BN19" i="13"/>
  <c r="BP19" i="13"/>
  <c r="BR19" i="13"/>
  <c r="BT19" i="13"/>
  <c r="BV19" i="13"/>
  <c r="BX19" i="13"/>
  <c r="BZ19" i="13"/>
  <c r="CB19" i="13"/>
  <c r="CD19" i="13"/>
  <c r="CF19" i="13"/>
  <c r="Y19" i="13"/>
  <c r="Z20" i="13"/>
  <c r="AB20" i="13"/>
  <c r="AD20" i="13"/>
  <c r="AF20" i="13"/>
  <c r="AH20" i="13"/>
  <c r="AJ20" i="13"/>
  <c r="AL20" i="13"/>
  <c r="AN20" i="13"/>
  <c r="AP20" i="13"/>
  <c r="AR20" i="13"/>
  <c r="AT20" i="13"/>
  <c r="AV20" i="13"/>
  <c r="AX20" i="13"/>
  <c r="AZ20" i="13"/>
  <c r="BB20" i="13"/>
  <c r="BD20" i="13"/>
  <c r="BF20" i="13"/>
  <c r="BH20" i="13"/>
  <c r="BJ20" i="13"/>
  <c r="BL20" i="13"/>
  <c r="BN20" i="13"/>
  <c r="BP20" i="13"/>
  <c r="BR20" i="13"/>
  <c r="BT20" i="13"/>
  <c r="BV20" i="13"/>
  <c r="BX20" i="13"/>
  <c r="BZ20" i="13"/>
  <c r="CB20" i="13"/>
  <c r="CD20" i="13"/>
  <c r="CF20" i="13"/>
  <c r="Y20" i="13"/>
  <c r="Z21" i="13"/>
  <c r="AB21" i="13"/>
  <c r="AD21" i="13"/>
  <c r="AF21" i="13"/>
  <c r="AH21" i="13"/>
  <c r="AJ21" i="13"/>
  <c r="AL21" i="13"/>
  <c r="AN21" i="13"/>
  <c r="AP21" i="13"/>
  <c r="AR21" i="13"/>
  <c r="AT21" i="13"/>
  <c r="AV21" i="13"/>
  <c r="AX21" i="13"/>
  <c r="AZ21" i="13"/>
  <c r="BB21" i="13"/>
  <c r="BD21" i="13"/>
  <c r="BF21" i="13"/>
  <c r="BH21" i="13"/>
  <c r="BJ21" i="13"/>
  <c r="BL21" i="13"/>
  <c r="BN21" i="13"/>
  <c r="BP21" i="13"/>
  <c r="BR21" i="13"/>
  <c r="BT21" i="13"/>
  <c r="BV21" i="13"/>
  <c r="BX21" i="13"/>
  <c r="BZ21" i="13"/>
  <c r="CB21" i="13"/>
  <c r="CD21" i="13"/>
  <c r="CF21" i="13"/>
  <c r="Y21" i="13"/>
  <c r="Z22" i="13"/>
  <c r="AB22" i="13"/>
  <c r="AD22" i="13"/>
  <c r="AF22" i="13"/>
  <c r="AH22" i="13"/>
  <c r="AJ22" i="13"/>
  <c r="AL22" i="13"/>
  <c r="AN22" i="13"/>
  <c r="AP22" i="13"/>
  <c r="AR22" i="13"/>
  <c r="AT22" i="13"/>
  <c r="AV22" i="13"/>
  <c r="AX22" i="13"/>
  <c r="AZ22" i="13"/>
  <c r="BB22" i="13"/>
  <c r="BD22" i="13"/>
  <c r="BF22" i="13"/>
  <c r="BH22" i="13"/>
  <c r="BJ22" i="13"/>
  <c r="BL22" i="13"/>
  <c r="BN22" i="13"/>
  <c r="BP22" i="13"/>
  <c r="BR22" i="13"/>
  <c r="BT22" i="13"/>
  <c r="BV22" i="13"/>
  <c r="BX22" i="13"/>
  <c r="BZ22" i="13"/>
  <c r="CB22" i="13"/>
  <c r="CD22" i="13"/>
  <c r="CF22" i="13"/>
  <c r="Y22" i="13"/>
  <c r="Z23" i="13"/>
  <c r="AB23" i="13"/>
  <c r="AD23" i="13"/>
  <c r="AF23" i="13"/>
  <c r="AH23" i="13"/>
  <c r="AJ23" i="13"/>
  <c r="AL23" i="13"/>
  <c r="AN23" i="13"/>
  <c r="AP23" i="13"/>
  <c r="AR23" i="13"/>
  <c r="AT23" i="13"/>
  <c r="AV23" i="13"/>
  <c r="AX23" i="13"/>
  <c r="AZ23" i="13"/>
  <c r="BB23" i="13"/>
  <c r="BD23" i="13"/>
  <c r="BF23" i="13"/>
  <c r="BH23" i="13"/>
  <c r="BJ23" i="13"/>
  <c r="BL23" i="13"/>
  <c r="BN23" i="13"/>
  <c r="BP23" i="13"/>
  <c r="BR23" i="13"/>
  <c r="BT23" i="13"/>
  <c r="BV23" i="13"/>
  <c r="BX23" i="13"/>
  <c r="BZ23" i="13"/>
  <c r="CB23" i="13"/>
  <c r="CD23" i="13"/>
  <c r="CF23" i="13"/>
  <c r="Y23" i="13"/>
  <c r="Z24" i="13"/>
  <c r="AB24" i="13"/>
  <c r="AD24" i="13"/>
  <c r="AF24" i="13"/>
  <c r="AH24" i="13"/>
  <c r="AJ24" i="13"/>
  <c r="AL24" i="13"/>
  <c r="AN24" i="13"/>
  <c r="AP24" i="13"/>
  <c r="AR24" i="13"/>
  <c r="AT24" i="13"/>
  <c r="AV24" i="13"/>
  <c r="AX24" i="13"/>
  <c r="AZ24" i="13"/>
  <c r="BB24" i="13"/>
  <c r="BD24" i="13"/>
  <c r="BF24" i="13"/>
  <c r="BH24" i="13"/>
  <c r="BJ24" i="13"/>
  <c r="BL24" i="13"/>
  <c r="BN24" i="13"/>
  <c r="BP24" i="13"/>
  <c r="BR24" i="13"/>
  <c r="BT24" i="13"/>
  <c r="BV24" i="13"/>
  <c r="BX24" i="13"/>
  <c r="BZ24" i="13"/>
  <c r="CB24" i="13"/>
  <c r="CD24" i="13"/>
  <c r="CF24" i="13"/>
  <c r="Y24" i="13"/>
  <c r="Z25" i="13"/>
  <c r="AB25" i="13"/>
  <c r="AD25" i="13"/>
  <c r="AF25" i="13"/>
  <c r="AH25" i="13"/>
  <c r="AJ25" i="13"/>
  <c r="AL25" i="13"/>
  <c r="AN25" i="13"/>
  <c r="AP25" i="13"/>
  <c r="AR25" i="13"/>
  <c r="AT25" i="13"/>
  <c r="AV25" i="13"/>
  <c r="AX25" i="13"/>
  <c r="AZ25" i="13"/>
  <c r="BB25" i="13"/>
  <c r="BD25" i="13"/>
  <c r="BF25" i="13"/>
  <c r="BH25" i="13"/>
  <c r="BJ25" i="13"/>
  <c r="BL25" i="13"/>
  <c r="BN25" i="13"/>
  <c r="BP25" i="13"/>
  <c r="BR25" i="13"/>
  <c r="BT25" i="13"/>
  <c r="BV25" i="13"/>
  <c r="BX25" i="13"/>
  <c r="BZ25" i="13"/>
  <c r="CB25" i="13"/>
  <c r="CD25" i="13"/>
  <c r="CF25" i="13"/>
  <c r="Y25" i="13"/>
  <c r="Z26" i="13"/>
  <c r="AB26" i="13"/>
  <c r="AD26" i="13"/>
  <c r="AF26" i="13"/>
  <c r="AH26" i="13"/>
  <c r="AJ26" i="13"/>
  <c r="AL26" i="13"/>
  <c r="AN26" i="13"/>
  <c r="AP26" i="13"/>
  <c r="AR26" i="13"/>
  <c r="AT26" i="13"/>
  <c r="AV26" i="13"/>
  <c r="AX26" i="13"/>
  <c r="AZ26" i="13"/>
  <c r="BB26" i="13"/>
  <c r="BD26" i="13"/>
  <c r="BF26" i="13"/>
  <c r="BH26" i="13"/>
  <c r="BJ26" i="13"/>
  <c r="BL26" i="13"/>
  <c r="BN26" i="13"/>
  <c r="BP26" i="13"/>
  <c r="BR26" i="13"/>
  <c r="BT26" i="13"/>
  <c r="BV26" i="13"/>
  <c r="BX26" i="13"/>
  <c r="BZ26" i="13"/>
  <c r="CB26" i="13"/>
  <c r="CD26" i="13"/>
  <c r="CF26" i="13"/>
  <c r="Y26" i="13"/>
  <c r="Z27" i="13"/>
  <c r="AB27" i="13"/>
  <c r="AD27" i="13"/>
  <c r="AF27" i="13"/>
  <c r="AH27" i="13"/>
  <c r="AJ27" i="13"/>
  <c r="AL27" i="13"/>
  <c r="AN27" i="13"/>
  <c r="AP27" i="13"/>
  <c r="AR27" i="13"/>
  <c r="AT27" i="13"/>
  <c r="AV27" i="13"/>
  <c r="AX27" i="13"/>
  <c r="AZ27" i="13"/>
  <c r="BB27" i="13"/>
  <c r="BD27" i="13"/>
  <c r="BF27" i="13"/>
  <c r="BH27" i="13"/>
  <c r="BJ27" i="13"/>
  <c r="BL27" i="13"/>
  <c r="BN27" i="13"/>
  <c r="BP27" i="13"/>
  <c r="BR27" i="13"/>
  <c r="BT27" i="13"/>
  <c r="BV27" i="13"/>
  <c r="BX27" i="13"/>
  <c r="BZ27" i="13"/>
  <c r="CB27" i="13"/>
  <c r="CD27" i="13"/>
  <c r="CF27" i="13"/>
  <c r="Y27" i="13"/>
  <c r="Z28" i="13"/>
  <c r="AB28" i="13"/>
  <c r="AD28" i="13"/>
  <c r="AF28" i="13"/>
  <c r="AH28" i="13"/>
  <c r="AJ28" i="13"/>
  <c r="AL28" i="13"/>
  <c r="AN28" i="13"/>
  <c r="AP28" i="13"/>
  <c r="AR28" i="13"/>
  <c r="AT28" i="13"/>
  <c r="AV28" i="13"/>
  <c r="AX28" i="13"/>
  <c r="AZ28" i="13"/>
  <c r="BB28" i="13"/>
  <c r="BD28" i="13"/>
  <c r="BF28" i="13"/>
  <c r="BH28" i="13"/>
  <c r="BJ28" i="13"/>
  <c r="BL28" i="13"/>
  <c r="BN28" i="13"/>
  <c r="BP28" i="13"/>
  <c r="BR28" i="13"/>
  <c r="BT28" i="13"/>
  <c r="BV28" i="13"/>
  <c r="BX28" i="13"/>
  <c r="BZ28" i="13"/>
  <c r="CB28" i="13"/>
  <c r="CD28" i="13"/>
  <c r="CF28" i="13"/>
  <c r="Y28" i="13"/>
  <c r="Z29" i="13"/>
  <c r="AB29" i="13"/>
  <c r="AD29" i="13"/>
  <c r="AF29" i="13"/>
  <c r="AH29" i="13"/>
  <c r="AJ29" i="13"/>
  <c r="AL29" i="13"/>
  <c r="AN29" i="13"/>
  <c r="AP29" i="13"/>
  <c r="AR29" i="13"/>
  <c r="AT29" i="13"/>
  <c r="AV29" i="13"/>
  <c r="AX29" i="13"/>
  <c r="AZ29" i="13"/>
  <c r="BB29" i="13"/>
  <c r="BD29" i="13"/>
  <c r="BF29" i="13"/>
  <c r="BH29" i="13"/>
  <c r="BJ29" i="13"/>
  <c r="BL29" i="13"/>
  <c r="BN29" i="13"/>
  <c r="BP29" i="13"/>
  <c r="BR29" i="13"/>
  <c r="BT29" i="13"/>
  <c r="BV29" i="13"/>
  <c r="BX29" i="13"/>
  <c r="BZ29" i="13"/>
  <c r="CB29" i="13"/>
  <c r="CD29" i="13"/>
  <c r="CF29" i="13"/>
  <c r="Y29" i="13"/>
  <c r="Z30" i="13"/>
  <c r="AB30" i="13"/>
  <c r="AD30" i="13"/>
  <c r="AF30" i="13"/>
  <c r="AH30" i="13"/>
  <c r="AJ30" i="13"/>
  <c r="AL30" i="13"/>
  <c r="AN30" i="13"/>
  <c r="AP30" i="13"/>
  <c r="AR30" i="13"/>
  <c r="AT30" i="13"/>
  <c r="AV30" i="13"/>
  <c r="AX30" i="13"/>
  <c r="AZ30" i="13"/>
  <c r="BB30" i="13"/>
  <c r="BD30" i="13"/>
  <c r="BF30" i="13"/>
  <c r="BH30" i="13"/>
  <c r="BJ30" i="13"/>
  <c r="BL30" i="13"/>
  <c r="BN30" i="13"/>
  <c r="BP30" i="13"/>
  <c r="BR30" i="13"/>
  <c r="BT30" i="13"/>
  <c r="BV30" i="13"/>
  <c r="BX30" i="13"/>
  <c r="BZ30" i="13"/>
  <c r="CB30" i="13"/>
  <c r="CD30" i="13"/>
  <c r="CF30" i="13"/>
  <c r="Y30" i="13"/>
  <c r="Z31" i="13"/>
  <c r="AB31" i="13"/>
  <c r="AD31" i="13"/>
  <c r="AF31" i="13"/>
  <c r="AH31" i="13"/>
  <c r="AJ31" i="13"/>
  <c r="AL31" i="13"/>
  <c r="AN31" i="13"/>
  <c r="AP31" i="13"/>
  <c r="AR31" i="13"/>
  <c r="AT31" i="13"/>
  <c r="AV31" i="13"/>
  <c r="AX31" i="13"/>
  <c r="AZ31" i="13"/>
  <c r="BB31" i="13"/>
  <c r="BD31" i="13"/>
  <c r="BF31" i="13"/>
  <c r="BH31" i="13"/>
  <c r="BJ31" i="13"/>
  <c r="BL31" i="13"/>
  <c r="BN31" i="13"/>
  <c r="BP31" i="13"/>
  <c r="BR31" i="13"/>
  <c r="BT31" i="13"/>
  <c r="BV31" i="13"/>
  <c r="BX31" i="13"/>
  <c r="BZ31" i="13"/>
  <c r="CB31" i="13"/>
  <c r="CD31" i="13"/>
  <c r="CF31" i="13"/>
  <c r="Y31" i="13"/>
  <c r="Z32" i="13"/>
  <c r="AB32" i="13"/>
  <c r="AD32" i="13"/>
  <c r="AF32" i="13"/>
  <c r="AH32" i="13"/>
  <c r="AJ32" i="13"/>
  <c r="AL32" i="13"/>
  <c r="AN32" i="13"/>
  <c r="AP32" i="13"/>
  <c r="AR32" i="13"/>
  <c r="AT32" i="13"/>
  <c r="AV32" i="13"/>
  <c r="AX32" i="13"/>
  <c r="AZ32" i="13"/>
  <c r="BB32" i="13"/>
  <c r="BD32" i="13"/>
  <c r="BF32" i="13"/>
  <c r="BH32" i="13"/>
  <c r="BJ32" i="13"/>
  <c r="BL32" i="13"/>
  <c r="BN32" i="13"/>
  <c r="BP32" i="13"/>
  <c r="BR32" i="13"/>
  <c r="BT32" i="13"/>
  <c r="BV32" i="13"/>
  <c r="BX32" i="13"/>
  <c r="BZ32" i="13"/>
  <c r="CB32" i="13"/>
  <c r="CD32" i="13"/>
  <c r="CF32" i="13"/>
  <c r="Y32" i="13"/>
  <c r="Z33" i="13"/>
  <c r="AB33" i="13"/>
  <c r="AD33" i="13"/>
  <c r="AF33" i="13"/>
  <c r="AH33" i="13"/>
  <c r="AJ33" i="13"/>
  <c r="AL33" i="13"/>
  <c r="AN33" i="13"/>
  <c r="AP33" i="13"/>
  <c r="AR33" i="13"/>
  <c r="AT33" i="13"/>
  <c r="AV33" i="13"/>
  <c r="AX33" i="13"/>
  <c r="AZ33" i="13"/>
  <c r="BB33" i="13"/>
  <c r="BD33" i="13"/>
  <c r="BF33" i="13"/>
  <c r="BH33" i="13"/>
  <c r="BJ33" i="13"/>
  <c r="BL33" i="13"/>
  <c r="BN33" i="13"/>
  <c r="BP33" i="13"/>
  <c r="BR33" i="13"/>
  <c r="BT33" i="13"/>
  <c r="BV33" i="13"/>
  <c r="BX33" i="13"/>
  <c r="BZ33" i="13"/>
  <c r="CB33" i="13"/>
  <c r="CD33" i="13"/>
  <c r="CF33" i="13"/>
  <c r="Y33" i="13"/>
  <c r="Z34" i="13"/>
  <c r="AB34" i="13"/>
  <c r="AD34" i="13"/>
  <c r="AF34" i="13"/>
  <c r="AH34" i="13"/>
  <c r="AJ34" i="13"/>
  <c r="AL34" i="13"/>
  <c r="AN34" i="13"/>
  <c r="AP34" i="13"/>
  <c r="AR34" i="13"/>
  <c r="AT34" i="13"/>
  <c r="AV34" i="13"/>
  <c r="AX34" i="13"/>
  <c r="AZ34" i="13"/>
  <c r="BB34" i="13"/>
  <c r="BD34" i="13"/>
  <c r="BF34" i="13"/>
  <c r="BH34" i="13"/>
  <c r="BJ34" i="13"/>
  <c r="BL34" i="13"/>
  <c r="BN34" i="13"/>
  <c r="BP34" i="13"/>
  <c r="BR34" i="13"/>
  <c r="BT34" i="13"/>
  <c r="BV34" i="13"/>
  <c r="BX34" i="13"/>
  <c r="BZ34" i="13"/>
  <c r="CB34" i="13"/>
  <c r="CD34" i="13"/>
  <c r="CF34" i="13"/>
  <c r="Y34" i="13"/>
  <c r="Z35" i="13"/>
  <c r="AB35" i="13"/>
  <c r="AD35" i="13"/>
  <c r="AF35" i="13"/>
  <c r="AH35" i="13"/>
  <c r="AJ35" i="13"/>
  <c r="AL35" i="13"/>
  <c r="AN35" i="13"/>
  <c r="AP35" i="13"/>
  <c r="AR35" i="13"/>
  <c r="AT35" i="13"/>
  <c r="AV35" i="13"/>
  <c r="AX35" i="13"/>
  <c r="AZ35" i="13"/>
  <c r="BB35" i="13"/>
  <c r="BD35" i="13"/>
  <c r="BF35" i="13"/>
  <c r="BH35" i="13"/>
  <c r="BJ35" i="13"/>
  <c r="BL35" i="13"/>
  <c r="BN35" i="13"/>
  <c r="BP35" i="13"/>
  <c r="BR35" i="13"/>
  <c r="BT35" i="13"/>
  <c r="BV35" i="13"/>
  <c r="BX35" i="13"/>
  <c r="BZ35" i="13"/>
  <c r="CB35" i="13"/>
  <c r="CD35" i="13"/>
  <c r="CF35" i="13"/>
  <c r="Y35" i="13"/>
  <c r="Z36" i="13"/>
  <c r="AB36" i="13"/>
  <c r="AD36" i="13"/>
  <c r="AF36" i="13"/>
  <c r="AH36" i="13"/>
  <c r="AJ36" i="13"/>
  <c r="AL36" i="13"/>
  <c r="AN36" i="13"/>
  <c r="AP36" i="13"/>
  <c r="AR36" i="13"/>
  <c r="AT36" i="13"/>
  <c r="AV36" i="13"/>
  <c r="AX36" i="13"/>
  <c r="AZ36" i="13"/>
  <c r="BB36" i="13"/>
  <c r="BD36" i="13"/>
  <c r="BF36" i="13"/>
  <c r="BH36" i="13"/>
  <c r="BJ36" i="13"/>
  <c r="BL36" i="13"/>
  <c r="BN36" i="13"/>
  <c r="BP36" i="13"/>
  <c r="BR36" i="13"/>
  <c r="BT36" i="13"/>
  <c r="BV36" i="13"/>
  <c r="BX36" i="13"/>
  <c r="BZ36" i="13"/>
  <c r="CB36" i="13"/>
  <c r="CD36" i="13"/>
  <c r="CF36" i="13"/>
  <c r="Y36" i="13"/>
  <c r="Z37" i="13"/>
  <c r="AB37" i="13"/>
  <c r="AD37" i="13"/>
  <c r="AF37" i="13"/>
  <c r="AH37" i="13"/>
  <c r="AJ37" i="13"/>
  <c r="AL37" i="13"/>
  <c r="AN37" i="13"/>
  <c r="AP37" i="13"/>
  <c r="AR37" i="13"/>
  <c r="AT37" i="13"/>
  <c r="AV37" i="13"/>
  <c r="AX37" i="13"/>
  <c r="AZ37" i="13"/>
  <c r="BB37" i="13"/>
  <c r="BD37" i="13"/>
  <c r="BF37" i="13"/>
  <c r="BH37" i="13"/>
  <c r="BJ37" i="13"/>
  <c r="BL37" i="13"/>
  <c r="BN37" i="13"/>
  <c r="BP37" i="13"/>
  <c r="BR37" i="13"/>
  <c r="BT37" i="13"/>
  <c r="BV37" i="13"/>
  <c r="BX37" i="13"/>
  <c r="BZ37" i="13"/>
  <c r="CB37" i="13"/>
  <c r="CD37" i="13"/>
  <c r="CF37" i="13"/>
  <c r="Y37" i="13"/>
  <c r="Z38" i="13"/>
  <c r="AB38" i="13"/>
  <c r="AD38" i="13"/>
  <c r="AF38" i="13"/>
  <c r="AH38" i="13"/>
  <c r="AJ38" i="13"/>
  <c r="AL38" i="13"/>
  <c r="AN38" i="13"/>
  <c r="AP38" i="13"/>
  <c r="AR38" i="13"/>
  <c r="AT38" i="13"/>
  <c r="AV38" i="13"/>
  <c r="AX38" i="13"/>
  <c r="AZ38" i="13"/>
  <c r="BB38" i="13"/>
  <c r="BD38" i="13"/>
  <c r="BF38" i="13"/>
  <c r="BH38" i="13"/>
  <c r="BJ38" i="13"/>
  <c r="BL38" i="13"/>
  <c r="BN38" i="13"/>
  <c r="BP38" i="13"/>
  <c r="BR38" i="13"/>
  <c r="BT38" i="13"/>
  <c r="BV38" i="13"/>
  <c r="BX38" i="13"/>
  <c r="BZ38" i="13"/>
  <c r="CB38" i="13"/>
  <c r="CD38" i="13"/>
  <c r="CF38" i="13"/>
  <c r="Y38" i="13"/>
  <c r="Z39" i="13"/>
  <c r="AB39" i="13"/>
  <c r="AD39" i="13"/>
  <c r="AF39" i="13"/>
  <c r="AH39" i="13"/>
  <c r="AJ39" i="13"/>
  <c r="AL39" i="13"/>
  <c r="AN39" i="13"/>
  <c r="AP39" i="13"/>
  <c r="AR39" i="13"/>
  <c r="AT39" i="13"/>
  <c r="AV39" i="13"/>
  <c r="AX39" i="13"/>
  <c r="AZ39" i="13"/>
  <c r="BB39" i="13"/>
  <c r="BD39" i="13"/>
  <c r="BF39" i="13"/>
  <c r="BH39" i="13"/>
  <c r="BJ39" i="13"/>
  <c r="BL39" i="13"/>
  <c r="BN39" i="13"/>
  <c r="BP39" i="13"/>
  <c r="BR39" i="13"/>
  <c r="BT39" i="13"/>
  <c r="BV39" i="13"/>
  <c r="BX39" i="13"/>
  <c r="BZ39" i="13"/>
  <c r="CB39" i="13"/>
  <c r="CD39" i="13"/>
  <c r="CF39" i="13"/>
  <c r="Y39" i="13"/>
  <c r="Z40" i="13"/>
  <c r="AB40" i="13"/>
  <c r="AD40" i="13"/>
  <c r="AF40" i="13"/>
  <c r="AH40" i="13"/>
  <c r="AJ40" i="13"/>
  <c r="AL40" i="13"/>
  <c r="AN40" i="13"/>
  <c r="AP40" i="13"/>
  <c r="AR40" i="13"/>
  <c r="AT40" i="13"/>
  <c r="AV40" i="13"/>
  <c r="AX40" i="13"/>
  <c r="AZ40" i="13"/>
  <c r="BB40" i="13"/>
  <c r="BD40" i="13"/>
  <c r="BF40" i="13"/>
  <c r="BH40" i="13"/>
  <c r="BJ40" i="13"/>
  <c r="BL40" i="13"/>
  <c r="BN40" i="13"/>
  <c r="BP40" i="13"/>
  <c r="BR40" i="13"/>
  <c r="BT40" i="13"/>
  <c r="BV40" i="13"/>
  <c r="BX40" i="13"/>
  <c r="BZ40" i="13"/>
  <c r="CB40" i="13"/>
  <c r="CD40" i="13"/>
  <c r="CF40" i="13"/>
  <c r="Y40" i="13"/>
  <c r="Z41" i="13"/>
  <c r="AB41" i="13"/>
  <c r="AD41" i="13"/>
  <c r="AF41" i="13"/>
  <c r="AH41" i="13"/>
  <c r="AJ41" i="13"/>
  <c r="AL41" i="13"/>
  <c r="AN41" i="13"/>
  <c r="AP41" i="13"/>
  <c r="AR41" i="13"/>
  <c r="AT41" i="13"/>
  <c r="AV41" i="13"/>
  <c r="AX41" i="13"/>
  <c r="AZ41" i="13"/>
  <c r="BB41" i="13"/>
  <c r="BD41" i="13"/>
  <c r="BF41" i="13"/>
  <c r="BH41" i="13"/>
  <c r="BJ41" i="13"/>
  <c r="BL41" i="13"/>
  <c r="BN41" i="13"/>
  <c r="BP41" i="13"/>
  <c r="BR41" i="13"/>
  <c r="BT41" i="13"/>
  <c r="BV41" i="13"/>
  <c r="BX41" i="13"/>
  <c r="BZ41" i="13"/>
  <c r="CB41" i="13"/>
  <c r="CD41" i="13"/>
  <c r="CF41" i="13"/>
  <c r="Y41" i="13"/>
  <c r="Z42" i="13"/>
  <c r="AB42" i="13"/>
  <c r="AD42" i="13"/>
  <c r="AF42" i="13"/>
  <c r="AH42" i="13"/>
  <c r="AJ42" i="13"/>
  <c r="AL42" i="13"/>
  <c r="AN42" i="13"/>
  <c r="AP42" i="13"/>
  <c r="AR42" i="13"/>
  <c r="AT42" i="13"/>
  <c r="AV42" i="13"/>
  <c r="AX42" i="13"/>
  <c r="AZ42" i="13"/>
  <c r="BB42" i="13"/>
  <c r="BD42" i="13"/>
  <c r="BF42" i="13"/>
  <c r="BH42" i="13"/>
  <c r="BJ42" i="13"/>
  <c r="BL42" i="13"/>
  <c r="BN42" i="13"/>
  <c r="BP42" i="13"/>
  <c r="BR42" i="13"/>
  <c r="BT42" i="13"/>
  <c r="BV42" i="13"/>
  <c r="BX42" i="13"/>
  <c r="BZ42" i="13"/>
  <c r="CB42" i="13"/>
  <c r="CD42" i="13"/>
  <c r="CF42" i="13"/>
  <c r="Y42" i="13"/>
  <c r="Z43" i="13"/>
  <c r="AB43" i="13"/>
  <c r="AD43" i="13"/>
  <c r="AF43" i="13"/>
  <c r="AH43" i="13"/>
  <c r="AJ43" i="13"/>
  <c r="AL43" i="13"/>
  <c r="AN43" i="13"/>
  <c r="AP43" i="13"/>
  <c r="AR43" i="13"/>
  <c r="AT43" i="13"/>
  <c r="AV43" i="13"/>
  <c r="AX43" i="13"/>
  <c r="AZ43" i="13"/>
  <c r="BB43" i="13"/>
  <c r="BD43" i="13"/>
  <c r="BF43" i="13"/>
  <c r="BH43" i="13"/>
  <c r="BJ43" i="13"/>
  <c r="BL43" i="13"/>
  <c r="BN43" i="13"/>
  <c r="BP43" i="13"/>
  <c r="BR43" i="13"/>
  <c r="BT43" i="13"/>
  <c r="BV43" i="13"/>
  <c r="BX43" i="13"/>
  <c r="BZ43" i="13"/>
  <c r="CB43" i="13"/>
  <c r="CD43" i="13"/>
  <c r="CF43" i="13"/>
  <c r="Y43" i="13"/>
  <c r="Z44" i="13"/>
  <c r="AB44" i="13"/>
  <c r="AD44" i="13"/>
  <c r="AF44" i="13"/>
  <c r="AH44" i="13"/>
  <c r="AJ44" i="13"/>
  <c r="AL44" i="13"/>
  <c r="AN44" i="13"/>
  <c r="AP44" i="13"/>
  <c r="AR44" i="13"/>
  <c r="AT44" i="13"/>
  <c r="AV44" i="13"/>
  <c r="AX44" i="13"/>
  <c r="AZ44" i="13"/>
  <c r="BB44" i="13"/>
  <c r="BD44" i="13"/>
  <c r="BF44" i="13"/>
  <c r="BH44" i="13"/>
  <c r="BJ44" i="13"/>
  <c r="BL44" i="13"/>
  <c r="BN44" i="13"/>
  <c r="BP44" i="13"/>
  <c r="BR44" i="13"/>
  <c r="BT44" i="13"/>
  <c r="BV44" i="13"/>
  <c r="BX44" i="13"/>
  <c r="BZ44" i="13"/>
  <c r="CB44" i="13"/>
  <c r="CD44" i="13"/>
  <c r="CF44" i="13"/>
  <c r="Y44" i="13"/>
  <c r="Z45" i="13"/>
  <c r="AB45" i="13"/>
  <c r="AD45" i="13"/>
  <c r="AF45" i="13"/>
  <c r="AH45" i="13"/>
  <c r="AJ45" i="13"/>
  <c r="AL45" i="13"/>
  <c r="AN45" i="13"/>
  <c r="AP45" i="13"/>
  <c r="AR45" i="13"/>
  <c r="AT45" i="13"/>
  <c r="AV45" i="13"/>
  <c r="AX45" i="13"/>
  <c r="AZ45" i="13"/>
  <c r="BB45" i="13"/>
  <c r="BD45" i="13"/>
  <c r="BF45" i="13"/>
  <c r="BH45" i="13"/>
  <c r="BJ45" i="13"/>
  <c r="BL45" i="13"/>
  <c r="BN45" i="13"/>
  <c r="BP45" i="13"/>
  <c r="BR45" i="13"/>
  <c r="BT45" i="13"/>
  <c r="BV45" i="13"/>
  <c r="BX45" i="13"/>
  <c r="BZ45" i="13"/>
  <c r="CB45" i="13"/>
  <c r="CD45" i="13"/>
  <c r="CF45" i="13"/>
  <c r="Y45" i="13"/>
  <c r="Z46" i="13"/>
  <c r="AB46" i="13"/>
  <c r="AD46" i="13"/>
  <c r="AF46" i="13"/>
  <c r="AH46" i="13"/>
  <c r="AJ46" i="13"/>
  <c r="AL46" i="13"/>
  <c r="AN46" i="13"/>
  <c r="AP46" i="13"/>
  <c r="AR46" i="13"/>
  <c r="AT46" i="13"/>
  <c r="AV46" i="13"/>
  <c r="AX46" i="13"/>
  <c r="AZ46" i="13"/>
  <c r="BB46" i="13"/>
  <c r="BD46" i="13"/>
  <c r="BF46" i="13"/>
  <c r="BH46" i="13"/>
  <c r="BJ46" i="13"/>
  <c r="BL46" i="13"/>
  <c r="BN46" i="13"/>
  <c r="BP46" i="13"/>
  <c r="BR46" i="13"/>
  <c r="BT46" i="13"/>
  <c r="BV46" i="13"/>
  <c r="BX46" i="13"/>
  <c r="BZ46" i="13"/>
  <c r="CB46" i="13"/>
  <c r="CD46" i="13"/>
  <c r="CF46" i="13"/>
  <c r="Y46" i="13"/>
  <c r="Z47" i="13"/>
  <c r="AB47" i="13"/>
  <c r="AD47" i="13"/>
  <c r="AF47" i="13"/>
  <c r="AH47" i="13"/>
  <c r="AJ47" i="13"/>
  <c r="AL47" i="13"/>
  <c r="AN47" i="13"/>
  <c r="AP47" i="13"/>
  <c r="AR47" i="13"/>
  <c r="AT47" i="13"/>
  <c r="AV47" i="13"/>
  <c r="AX47" i="13"/>
  <c r="AZ47" i="13"/>
  <c r="BB47" i="13"/>
  <c r="BD47" i="13"/>
  <c r="BF47" i="13"/>
  <c r="BH47" i="13"/>
  <c r="BJ47" i="13"/>
  <c r="BL47" i="13"/>
  <c r="BN47" i="13"/>
  <c r="BP47" i="13"/>
  <c r="BR47" i="13"/>
  <c r="BT47" i="13"/>
  <c r="BV47" i="13"/>
  <c r="BX47" i="13"/>
  <c r="BZ47" i="13"/>
  <c r="CB47" i="13"/>
  <c r="CD47" i="13"/>
  <c r="CF47" i="13"/>
  <c r="Y47" i="13"/>
  <c r="Z48" i="13"/>
  <c r="AB48" i="13"/>
  <c r="AD48" i="13"/>
  <c r="AF48" i="13"/>
  <c r="AH48" i="13"/>
  <c r="AJ48" i="13"/>
  <c r="AL48" i="13"/>
  <c r="AN48" i="13"/>
  <c r="AP48" i="13"/>
  <c r="AR48" i="13"/>
  <c r="AT48" i="13"/>
  <c r="AV48" i="13"/>
  <c r="AX48" i="13"/>
  <c r="AZ48" i="13"/>
  <c r="BB48" i="13"/>
  <c r="BD48" i="13"/>
  <c r="BF48" i="13"/>
  <c r="BH48" i="13"/>
  <c r="BJ48" i="13"/>
  <c r="BL48" i="13"/>
  <c r="BN48" i="13"/>
  <c r="BP48" i="13"/>
  <c r="BR48" i="13"/>
  <c r="BT48" i="13"/>
  <c r="BV48" i="13"/>
  <c r="BX48" i="13"/>
  <c r="BZ48" i="13"/>
  <c r="CB48" i="13"/>
  <c r="CD48" i="13"/>
  <c r="CF48" i="13"/>
  <c r="Y48" i="13"/>
  <c r="Z49" i="13"/>
  <c r="AB49" i="13"/>
  <c r="AD49" i="13"/>
  <c r="AF49" i="13"/>
  <c r="AH49" i="13"/>
  <c r="AJ49" i="13"/>
  <c r="AL49" i="13"/>
  <c r="AN49" i="13"/>
  <c r="AP49" i="13"/>
  <c r="AR49" i="13"/>
  <c r="AT49" i="13"/>
  <c r="AV49" i="13"/>
  <c r="AX49" i="13"/>
  <c r="AZ49" i="13"/>
  <c r="BB49" i="13"/>
  <c r="BD49" i="13"/>
  <c r="BF49" i="13"/>
  <c r="BH49" i="13"/>
  <c r="BJ49" i="13"/>
  <c r="BL49" i="13"/>
  <c r="BN49" i="13"/>
  <c r="BP49" i="13"/>
  <c r="BR49" i="13"/>
  <c r="BT49" i="13"/>
  <c r="BV49" i="13"/>
  <c r="BX49" i="13"/>
  <c r="BZ49" i="13"/>
  <c r="CB49" i="13"/>
  <c r="CD49" i="13"/>
  <c r="CF49" i="13"/>
  <c r="Y49" i="13"/>
  <c r="Y52" i="13"/>
  <c r="X2" i="13"/>
  <c r="L2" i="13"/>
  <c r="M3" i="13"/>
  <c r="X3" i="13"/>
  <c r="L3" i="13"/>
  <c r="M4" i="13"/>
  <c r="X4" i="13"/>
  <c r="L4" i="13"/>
  <c r="M5" i="13"/>
  <c r="X5" i="13"/>
  <c r="L5" i="13"/>
  <c r="M6" i="13"/>
  <c r="X6" i="13"/>
  <c r="L6" i="13"/>
  <c r="M7" i="13"/>
  <c r="X7" i="13"/>
  <c r="L7" i="13"/>
  <c r="M8" i="13"/>
  <c r="X8" i="13"/>
  <c r="L8" i="13"/>
  <c r="M9" i="13"/>
  <c r="X9" i="13"/>
  <c r="L9" i="13"/>
  <c r="M10" i="13"/>
  <c r="X10" i="13"/>
  <c r="L10" i="13"/>
  <c r="M11" i="13"/>
  <c r="X11" i="13"/>
  <c r="L11" i="13"/>
  <c r="M12" i="13"/>
  <c r="X12" i="13"/>
  <c r="L12" i="13"/>
  <c r="M13" i="13"/>
  <c r="X13" i="13"/>
  <c r="L13" i="13"/>
  <c r="M14" i="13"/>
  <c r="X14" i="13"/>
  <c r="L14" i="13"/>
  <c r="M15" i="13"/>
  <c r="X15" i="13"/>
  <c r="L15" i="13"/>
  <c r="M16" i="13"/>
  <c r="X16" i="13"/>
  <c r="L16" i="13"/>
  <c r="M17" i="13"/>
  <c r="X17" i="13"/>
  <c r="L17" i="13"/>
  <c r="M18" i="13"/>
  <c r="X18" i="13"/>
  <c r="L18" i="13"/>
  <c r="M19" i="13"/>
  <c r="X19" i="13"/>
  <c r="L19" i="13"/>
  <c r="M20" i="13"/>
  <c r="X20" i="13"/>
  <c r="L20" i="13"/>
  <c r="M21" i="13"/>
  <c r="X21" i="13"/>
  <c r="L21" i="13"/>
  <c r="M22" i="13"/>
  <c r="X22" i="13"/>
  <c r="L22" i="13"/>
  <c r="M23" i="13"/>
  <c r="X23" i="13"/>
  <c r="L23" i="13"/>
  <c r="M24" i="13"/>
  <c r="X24" i="13"/>
  <c r="L24" i="13"/>
  <c r="M25" i="13"/>
  <c r="X25" i="13"/>
  <c r="L25" i="13"/>
  <c r="M26" i="13"/>
  <c r="X26" i="13"/>
  <c r="L26" i="13"/>
  <c r="M27" i="13"/>
  <c r="X27" i="13"/>
  <c r="L27" i="13"/>
  <c r="M28" i="13"/>
  <c r="X28" i="13"/>
  <c r="L28" i="13"/>
  <c r="M29" i="13"/>
  <c r="X29" i="13"/>
  <c r="L29" i="13"/>
  <c r="M30" i="13"/>
  <c r="X30" i="13"/>
  <c r="L30" i="13"/>
  <c r="M31" i="13"/>
  <c r="X31" i="13"/>
  <c r="L31" i="13"/>
  <c r="M32" i="13"/>
  <c r="X32" i="13"/>
  <c r="L32" i="13"/>
  <c r="M33" i="13"/>
  <c r="X33" i="13"/>
  <c r="L33" i="13"/>
  <c r="M34" i="13"/>
  <c r="X34" i="13"/>
  <c r="L34" i="13"/>
  <c r="M35" i="13"/>
  <c r="X35" i="13"/>
  <c r="L35" i="13"/>
  <c r="M36" i="13"/>
  <c r="X36" i="13"/>
  <c r="L36" i="13"/>
  <c r="M37" i="13"/>
  <c r="X37" i="13"/>
  <c r="L37" i="13"/>
  <c r="M38" i="13"/>
  <c r="X38" i="13"/>
  <c r="L38" i="13"/>
  <c r="M39" i="13"/>
  <c r="X39" i="13"/>
  <c r="L39" i="13"/>
  <c r="M40" i="13"/>
  <c r="X40" i="13"/>
  <c r="L40" i="13"/>
  <c r="M41" i="13"/>
  <c r="X41" i="13"/>
  <c r="L41" i="13"/>
  <c r="M42" i="13"/>
  <c r="X42" i="13"/>
  <c r="L42" i="13"/>
  <c r="M43" i="13"/>
  <c r="X43" i="13"/>
  <c r="L43" i="13"/>
  <c r="M44" i="13"/>
  <c r="X44" i="13"/>
  <c r="L44" i="13"/>
  <c r="M45" i="13"/>
  <c r="X45" i="13"/>
  <c r="L45" i="13"/>
  <c r="M46" i="13"/>
  <c r="X46" i="13"/>
  <c r="L46" i="13"/>
  <c r="M47" i="13"/>
  <c r="X47" i="13"/>
  <c r="L47" i="13"/>
  <c r="M48" i="13"/>
  <c r="X48" i="13"/>
  <c r="L48" i="13"/>
  <c r="M49" i="13"/>
  <c r="X49" i="13"/>
  <c r="L49" i="13"/>
  <c r="K2" i="13"/>
  <c r="A2" i="13"/>
  <c r="K3" i="13"/>
  <c r="A3" i="13"/>
  <c r="K4" i="13"/>
  <c r="A4" i="13"/>
  <c r="K5" i="13"/>
  <c r="A5" i="13"/>
  <c r="CI2" i="13"/>
  <c r="F2" i="13"/>
  <c r="CH2" i="13"/>
  <c r="CN52" i="13"/>
  <c r="CM2" i="13"/>
  <c r="CM3" i="13"/>
  <c r="CM4" i="13"/>
  <c r="CM5" i="13"/>
  <c r="CM6" i="13"/>
  <c r="CM7" i="13"/>
  <c r="CM8" i="13"/>
  <c r="CM9" i="13"/>
  <c r="CM10" i="13"/>
  <c r="CM11" i="13"/>
  <c r="CM12" i="13"/>
  <c r="CM13" i="13"/>
  <c r="CM14" i="13"/>
  <c r="CM15" i="13"/>
  <c r="CM16" i="13"/>
  <c r="CM17" i="13"/>
  <c r="CM18" i="13"/>
  <c r="CM19" i="13"/>
  <c r="CM20" i="13"/>
  <c r="CM21" i="13"/>
  <c r="CM22" i="13"/>
  <c r="CM23" i="13"/>
  <c r="CM24" i="13"/>
  <c r="CM25" i="13"/>
  <c r="CM26" i="13"/>
  <c r="CM27" i="13"/>
  <c r="CM28" i="13"/>
  <c r="CM29" i="13"/>
  <c r="CM30" i="13"/>
  <c r="CM31" i="13"/>
  <c r="CM32" i="13"/>
  <c r="CM33" i="13"/>
  <c r="CM34" i="13"/>
  <c r="CM35" i="13"/>
  <c r="CM36" i="13"/>
  <c r="CM37" i="13"/>
  <c r="CM38" i="13"/>
  <c r="CM39" i="13"/>
  <c r="CM40" i="13"/>
  <c r="CM41" i="13"/>
  <c r="CM42" i="13"/>
  <c r="CM43" i="13"/>
  <c r="CM44" i="13"/>
  <c r="CM45" i="13"/>
  <c r="CM46" i="13"/>
  <c r="CM47" i="13"/>
  <c r="CM48" i="13"/>
  <c r="CM49" i="13"/>
  <c r="CM52" i="13"/>
  <c r="CL2" i="13"/>
  <c r="CR2" i="13"/>
  <c r="CT2" i="13"/>
  <c r="CQ2" i="13"/>
  <c r="CR3" i="13"/>
  <c r="CT3" i="13"/>
  <c r="CQ3" i="13"/>
  <c r="CR4" i="13"/>
  <c r="CT4" i="13"/>
  <c r="CQ4" i="13"/>
  <c r="CR5" i="13"/>
  <c r="CT5" i="13"/>
  <c r="CQ5" i="13"/>
  <c r="CR6" i="13"/>
  <c r="CT6" i="13"/>
  <c r="CQ6" i="13"/>
  <c r="CR7" i="13"/>
  <c r="CT7" i="13"/>
  <c r="CQ7" i="13"/>
  <c r="CR8" i="13"/>
  <c r="CT8" i="13"/>
  <c r="CQ8" i="13"/>
  <c r="CR9" i="13"/>
  <c r="CT9" i="13"/>
  <c r="CQ9" i="13"/>
  <c r="CR10" i="13"/>
  <c r="CT10" i="13"/>
  <c r="CQ10" i="13"/>
  <c r="CR11" i="13"/>
  <c r="CT11" i="13"/>
  <c r="CQ11" i="13"/>
  <c r="CR12" i="13"/>
  <c r="CT12" i="13"/>
  <c r="CQ12" i="13"/>
  <c r="CR13" i="13"/>
  <c r="CT13" i="13"/>
  <c r="CQ13" i="13"/>
  <c r="CR14" i="13"/>
  <c r="CT14" i="13"/>
  <c r="CQ14" i="13"/>
  <c r="CR15" i="13"/>
  <c r="CT15" i="13"/>
  <c r="CQ15" i="13"/>
  <c r="CR16" i="13"/>
  <c r="CT16" i="13"/>
  <c r="CQ16" i="13"/>
  <c r="CR17" i="13"/>
  <c r="CT17" i="13"/>
  <c r="CQ17" i="13"/>
  <c r="CR18" i="13"/>
  <c r="CT18" i="13"/>
  <c r="CQ18" i="13"/>
  <c r="CR19" i="13"/>
  <c r="CT19" i="13"/>
  <c r="CQ19" i="13"/>
  <c r="CR20" i="13"/>
  <c r="CT20" i="13"/>
  <c r="CQ20" i="13"/>
  <c r="CR21" i="13"/>
  <c r="CT21" i="13"/>
  <c r="CQ21" i="13"/>
  <c r="CR22" i="13"/>
  <c r="CT22" i="13"/>
  <c r="CQ22" i="13"/>
  <c r="CR23" i="13"/>
  <c r="CT23" i="13"/>
  <c r="CQ23" i="13"/>
  <c r="CR24" i="13"/>
  <c r="CT24" i="13"/>
  <c r="CQ24" i="13"/>
  <c r="CR25" i="13"/>
  <c r="CT25" i="13"/>
  <c r="CQ25" i="13"/>
  <c r="CR26" i="13"/>
  <c r="CT26" i="13"/>
  <c r="CQ26" i="13"/>
  <c r="CR27" i="13"/>
  <c r="CT27" i="13"/>
  <c r="CQ27" i="13"/>
  <c r="CR28" i="13"/>
  <c r="CT28" i="13"/>
  <c r="CQ28" i="13"/>
  <c r="CR29" i="13"/>
  <c r="CT29" i="13"/>
  <c r="CQ29" i="13"/>
  <c r="CR30" i="13"/>
  <c r="CT30" i="13"/>
  <c r="CQ30" i="13"/>
  <c r="CR31" i="13"/>
  <c r="CT31" i="13"/>
  <c r="CQ31" i="13"/>
  <c r="CR32" i="13"/>
  <c r="CT32" i="13"/>
  <c r="CQ32" i="13"/>
  <c r="CR33" i="13"/>
  <c r="CT33" i="13"/>
  <c r="CQ33" i="13"/>
  <c r="CR34" i="13"/>
  <c r="CT34" i="13"/>
  <c r="CQ34" i="13"/>
  <c r="CR35" i="13"/>
  <c r="CT35" i="13"/>
  <c r="CQ35" i="13"/>
  <c r="CR36" i="13"/>
  <c r="CT36" i="13"/>
  <c r="CQ36" i="13"/>
  <c r="CR37" i="13"/>
  <c r="CT37" i="13"/>
  <c r="CQ37" i="13"/>
  <c r="CR38" i="13"/>
  <c r="CT38" i="13"/>
  <c r="CQ38" i="13"/>
  <c r="CR39" i="13"/>
  <c r="CT39" i="13"/>
  <c r="CQ39" i="13"/>
  <c r="CR40" i="13"/>
  <c r="CT40" i="13"/>
  <c r="CQ40" i="13"/>
  <c r="CR41" i="13"/>
  <c r="CT41" i="13"/>
  <c r="CQ41" i="13"/>
  <c r="CR42" i="13"/>
  <c r="CT42" i="13"/>
  <c r="CQ42" i="13"/>
  <c r="CR43" i="13"/>
  <c r="CT43" i="13"/>
  <c r="CQ43" i="13"/>
  <c r="CR44" i="13"/>
  <c r="CT44" i="13"/>
  <c r="CQ44" i="13"/>
  <c r="CR45" i="13"/>
  <c r="CT45" i="13"/>
  <c r="CQ45" i="13"/>
  <c r="CR46" i="13"/>
  <c r="CT46" i="13"/>
  <c r="CQ46" i="13"/>
  <c r="CR47" i="13"/>
  <c r="CT47" i="13"/>
  <c r="CQ47" i="13"/>
  <c r="CR48" i="13"/>
  <c r="CT48" i="13"/>
  <c r="CQ48" i="13"/>
  <c r="CR49" i="13"/>
  <c r="CT49" i="13"/>
  <c r="CQ49" i="13"/>
  <c r="CQ52" i="13"/>
  <c r="CP2" i="13"/>
  <c r="CK2" i="13"/>
  <c r="CH3" i="13"/>
  <c r="CL3" i="13"/>
  <c r="CP3" i="13"/>
  <c r="CK3" i="13"/>
  <c r="CH4" i="13"/>
  <c r="CL4" i="13"/>
  <c r="CP4" i="13"/>
  <c r="CK4" i="13"/>
  <c r="CH5" i="13"/>
  <c r="CL5" i="13"/>
  <c r="CP5" i="13"/>
  <c r="CK5" i="13"/>
  <c r="K6" i="13"/>
  <c r="CH6" i="13"/>
  <c r="CL6" i="13"/>
  <c r="CP6" i="13"/>
  <c r="CK6" i="13"/>
  <c r="K7" i="13"/>
  <c r="CH7" i="13"/>
  <c r="CL7" i="13"/>
  <c r="CP7" i="13"/>
  <c r="CK7" i="13"/>
  <c r="K8" i="13"/>
  <c r="CH8" i="13"/>
  <c r="CL8" i="13"/>
  <c r="CP8" i="13"/>
  <c r="CK8" i="13"/>
  <c r="K9" i="13"/>
  <c r="CH9" i="13"/>
  <c r="CL9" i="13"/>
  <c r="CP9" i="13"/>
  <c r="CK9" i="13"/>
  <c r="K10" i="13"/>
  <c r="CH10" i="13"/>
  <c r="CL10" i="13"/>
  <c r="CP10" i="13"/>
  <c r="CK10" i="13"/>
  <c r="K11" i="13"/>
  <c r="CH11" i="13"/>
  <c r="CL11" i="13"/>
  <c r="CP11" i="13"/>
  <c r="CK11" i="13"/>
  <c r="K12" i="13"/>
  <c r="CH12" i="13"/>
  <c r="CL12" i="13"/>
  <c r="CP12" i="13"/>
  <c r="CK12" i="13"/>
  <c r="K13" i="13"/>
  <c r="CH13" i="13"/>
  <c r="CL13" i="13"/>
  <c r="CP13" i="13"/>
  <c r="CK13" i="13"/>
  <c r="K14" i="13"/>
  <c r="CH14" i="13"/>
  <c r="CL14" i="13"/>
  <c r="CP14" i="13"/>
  <c r="CK14" i="13"/>
  <c r="K15" i="13"/>
  <c r="CH15" i="13"/>
  <c r="CL15" i="13"/>
  <c r="CP15" i="13"/>
  <c r="CK15" i="13"/>
  <c r="K16" i="13"/>
  <c r="CH16" i="13"/>
  <c r="CL16" i="13"/>
  <c r="CP16" i="13"/>
  <c r="CK16" i="13"/>
  <c r="K17" i="13"/>
  <c r="CH17" i="13"/>
  <c r="CL17" i="13"/>
  <c r="CP17" i="13"/>
  <c r="CK17" i="13"/>
  <c r="K18" i="13"/>
  <c r="CH18" i="13"/>
  <c r="CL18" i="13"/>
  <c r="CP18" i="13"/>
  <c r="CK18" i="13"/>
  <c r="K19" i="13"/>
  <c r="CH19" i="13"/>
  <c r="CL19" i="13"/>
  <c r="CP19" i="13"/>
  <c r="CK19" i="13"/>
  <c r="K20" i="13"/>
  <c r="CH20" i="13"/>
  <c r="CL20" i="13"/>
  <c r="CP20" i="13"/>
  <c r="CK20" i="13"/>
  <c r="K21" i="13"/>
  <c r="CH21" i="13"/>
  <c r="CL21" i="13"/>
  <c r="CP21" i="13"/>
  <c r="CK21" i="13"/>
  <c r="K22" i="13"/>
  <c r="CH22" i="13"/>
  <c r="CL22" i="13"/>
  <c r="CP22" i="13"/>
  <c r="CK22" i="13"/>
  <c r="K23" i="13"/>
  <c r="CH23" i="13"/>
  <c r="CL23" i="13"/>
  <c r="CP23" i="13"/>
  <c r="CK23" i="13"/>
  <c r="K24" i="13"/>
  <c r="CH24" i="13"/>
  <c r="CL24" i="13"/>
  <c r="CP24" i="13"/>
  <c r="CK24" i="13"/>
  <c r="K25" i="13"/>
  <c r="CH25" i="13"/>
  <c r="CL25" i="13"/>
  <c r="CP25" i="13"/>
  <c r="CK25" i="13"/>
  <c r="K26" i="13"/>
  <c r="CH26" i="13"/>
  <c r="CL26" i="13"/>
  <c r="CP26" i="13"/>
  <c r="CK26" i="13"/>
  <c r="K27" i="13"/>
  <c r="CH27" i="13"/>
  <c r="CL27" i="13"/>
  <c r="CP27" i="13"/>
  <c r="CK27" i="13"/>
  <c r="K28" i="13"/>
  <c r="CH28" i="13"/>
  <c r="CL28" i="13"/>
  <c r="CP28" i="13"/>
  <c r="CK28" i="13"/>
  <c r="K29" i="13"/>
  <c r="CH29" i="13"/>
  <c r="CL29" i="13"/>
  <c r="CP29" i="13"/>
  <c r="CK29" i="13"/>
  <c r="K30" i="13"/>
  <c r="CH30" i="13"/>
  <c r="CL30" i="13"/>
  <c r="CP30" i="13"/>
  <c r="CK30" i="13"/>
  <c r="K31" i="13"/>
  <c r="CH31" i="13"/>
  <c r="CL31" i="13"/>
  <c r="CP31" i="13"/>
  <c r="CK31" i="13"/>
  <c r="K32" i="13"/>
  <c r="CH32" i="13"/>
  <c r="CL32" i="13"/>
  <c r="CP32" i="13"/>
  <c r="CK32" i="13"/>
  <c r="K33" i="13"/>
  <c r="CH33" i="13"/>
  <c r="CL33" i="13"/>
  <c r="CP33" i="13"/>
  <c r="CK33" i="13"/>
  <c r="K34" i="13"/>
  <c r="CH34" i="13"/>
  <c r="CL34" i="13"/>
  <c r="CP34" i="13"/>
  <c r="CK34" i="13"/>
  <c r="K35" i="13"/>
  <c r="CH35" i="13"/>
  <c r="CL35" i="13"/>
  <c r="CP35" i="13"/>
  <c r="CK35" i="13"/>
  <c r="K36" i="13"/>
  <c r="CH36" i="13"/>
  <c r="CL36" i="13"/>
  <c r="CP36" i="13"/>
  <c r="CK36" i="13"/>
  <c r="K37" i="13"/>
  <c r="CH37" i="13"/>
  <c r="CL37" i="13"/>
  <c r="CP37" i="13"/>
  <c r="CK37" i="13"/>
  <c r="K38" i="13"/>
  <c r="CH38" i="13"/>
  <c r="CL38" i="13"/>
  <c r="CP38" i="13"/>
  <c r="CK38" i="13"/>
  <c r="K39" i="13"/>
  <c r="CH39" i="13"/>
  <c r="CL39" i="13"/>
  <c r="CP39" i="13"/>
  <c r="CK39" i="13"/>
  <c r="K40" i="13"/>
  <c r="CH40" i="13"/>
  <c r="CL40" i="13"/>
  <c r="CP40" i="13"/>
  <c r="CK40" i="13"/>
  <c r="K41" i="13"/>
  <c r="CH41" i="13"/>
  <c r="CL41" i="13"/>
  <c r="CP41" i="13"/>
  <c r="CK41" i="13"/>
  <c r="K42" i="13"/>
  <c r="CH42" i="13"/>
  <c r="CL42" i="13"/>
  <c r="CP42" i="13"/>
  <c r="CK42" i="13"/>
  <c r="K43" i="13"/>
  <c r="CH43" i="13"/>
  <c r="CL43" i="13"/>
  <c r="CP43" i="13"/>
  <c r="CK43" i="13"/>
  <c r="K44" i="13"/>
  <c r="CH44" i="13"/>
  <c r="CL44" i="13"/>
  <c r="CP44" i="13"/>
  <c r="CK44" i="13"/>
  <c r="K45" i="13"/>
  <c r="CH45" i="13"/>
  <c r="CL45" i="13"/>
  <c r="CP45" i="13"/>
  <c r="CK45" i="13"/>
  <c r="K46" i="13"/>
  <c r="CH46" i="13"/>
  <c r="CL46" i="13"/>
  <c r="CP46" i="13"/>
  <c r="CK46" i="13"/>
  <c r="K47" i="13"/>
  <c r="CH47" i="13"/>
  <c r="CL47" i="13"/>
  <c r="CP47" i="13"/>
  <c r="CK47" i="13"/>
  <c r="K48" i="13"/>
  <c r="CH48" i="13"/>
  <c r="CL48" i="13"/>
  <c r="CP48" i="13"/>
  <c r="CK48" i="13"/>
  <c r="K49" i="13"/>
  <c r="CH49" i="13"/>
  <c r="CL49" i="13"/>
  <c r="CP49" i="13"/>
  <c r="CK49" i="13"/>
  <c r="CJ2" i="13"/>
  <c r="CV2" i="13"/>
  <c r="B2" i="13"/>
  <c r="CI3" i="13"/>
  <c r="F3" i="13"/>
  <c r="CJ3" i="13"/>
  <c r="CV3" i="13"/>
  <c r="B3" i="13"/>
  <c r="CI4" i="13"/>
  <c r="F4" i="13"/>
  <c r="CJ4" i="13"/>
  <c r="CV4" i="13"/>
  <c r="B4" i="13"/>
  <c r="CI5" i="13"/>
  <c r="F5" i="13"/>
  <c r="CJ5" i="13"/>
  <c r="CV5" i="13"/>
  <c r="B5" i="13"/>
  <c r="A6" i="13"/>
  <c r="CI6" i="13"/>
  <c r="F6" i="13"/>
  <c r="CJ6" i="13"/>
  <c r="CV6" i="13"/>
  <c r="B6" i="13"/>
  <c r="A7" i="13"/>
  <c r="CI7" i="13"/>
  <c r="F7" i="13"/>
  <c r="CJ7" i="13"/>
  <c r="CV7" i="13"/>
  <c r="B7" i="13"/>
  <c r="A8" i="13"/>
  <c r="CI8" i="13"/>
  <c r="F8" i="13"/>
  <c r="CJ8" i="13"/>
  <c r="CV8" i="13"/>
  <c r="B8" i="13"/>
  <c r="A9" i="13"/>
  <c r="CI9" i="13"/>
  <c r="F9" i="13"/>
  <c r="CJ9" i="13"/>
  <c r="CV9" i="13"/>
  <c r="B9" i="13"/>
  <c r="A10" i="13"/>
  <c r="CI10" i="13"/>
  <c r="F10" i="13"/>
  <c r="CJ10" i="13"/>
  <c r="CV10" i="13"/>
  <c r="B10" i="13"/>
  <c r="A11" i="13"/>
  <c r="CI11" i="13"/>
  <c r="F11" i="13"/>
  <c r="CJ11" i="13"/>
  <c r="CV11" i="13"/>
  <c r="B11" i="13"/>
  <c r="A12" i="13"/>
  <c r="CI12" i="13"/>
  <c r="F12" i="13"/>
  <c r="CV12" i="13"/>
  <c r="B12" i="13"/>
  <c r="A13" i="13"/>
  <c r="CI13" i="13"/>
  <c r="F13" i="13"/>
  <c r="CV13" i="13"/>
  <c r="B13" i="13"/>
  <c r="A14" i="13"/>
  <c r="CI14" i="13"/>
  <c r="F14" i="13"/>
  <c r="CV14" i="13"/>
  <c r="B14" i="13"/>
  <c r="A15" i="13"/>
  <c r="CI15" i="13"/>
  <c r="F15" i="13"/>
  <c r="CV15" i="13"/>
  <c r="B15" i="13"/>
  <c r="A16" i="13"/>
  <c r="CI16" i="13"/>
  <c r="F16" i="13"/>
  <c r="CV16" i="13"/>
  <c r="B16" i="13"/>
  <c r="A17" i="13"/>
  <c r="CI17" i="13"/>
  <c r="F17" i="13"/>
  <c r="CV17" i="13"/>
  <c r="B17" i="13"/>
  <c r="A18" i="13"/>
  <c r="CI18" i="13"/>
  <c r="F18" i="13"/>
  <c r="CV18" i="13"/>
  <c r="B18" i="13"/>
  <c r="A19" i="13"/>
  <c r="CI19" i="13"/>
  <c r="F19" i="13"/>
  <c r="CV19" i="13"/>
  <c r="B19" i="13"/>
  <c r="A20" i="13"/>
  <c r="CI20" i="13"/>
  <c r="F20" i="13"/>
  <c r="CV20" i="13"/>
  <c r="B20" i="13"/>
  <c r="A21" i="13"/>
  <c r="CI21" i="13"/>
  <c r="F21" i="13"/>
  <c r="CV21" i="13"/>
  <c r="B21" i="13"/>
  <c r="A22" i="13"/>
  <c r="CI22" i="13"/>
  <c r="F22" i="13"/>
  <c r="CV22" i="13"/>
  <c r="B22" i="13"/>
  <c r="A23" i="13"/>
  <c r="CI23" i="13"/>
  <c r="F23" i="13"/>
  <c r="CV23" i="13"/>
  <c r="B23" i="13"/>
  <c r="A24" i="13"/>
  <c r="CI24" i="13"/>
  <c r="F24" i="13"/>
  <c r="CV24" i="13"/>
  <c r="B24" i="13"/>
  <c r="A25" i="13"/>
  <c r="CI25" i="13"/>
  <c r="F25" i="13"/>
  <c r="CV25" i="13"/>
  <c r="B25" i="13"/>
  <c r="A26" i="13"/>
  <c r="CI26" i="13"/>
  <c r="F26" i="13"/>
  <c r="CV26" i="13"/>
  <c r="B26" i="13"/>
  <c r="A27" i="13"/>
  <c r="CI27" i="13"/>
  <c r="F27" i="13"/>
  <c r="CV27" i="13"/>
  <c r="B27" i="13"/>
  <c r="A28" i="13"/>
  <c r="CI28" i="13"/>
  <c r="F28" i="13"/>
  <c r="CV28" i="13"/>
  <c r="B28" i="13"/>
  <c r="A29" i="13"/>
  <c r="CI29" i="13"/>
  <c r="F29" i="13"/>
  <c r="CV29" i="13"/>
  <c r="B29" i="13"/>
  <c r="A30" i="13"/>
  <c r="CI30" i="13"/>
  <c r="F30" i="13"/>
  <c r="CV30" i="13"/>
  <c r="B30" i="13"/>
  <c r="A31" i="13"/>
  <c r="CI31" i="13"/>
  <c r="F31" i="13"/>
  <c r="CV31" i="13"/>
  <c r="B31" i="13"/>
  <c r="A32" i="13"/>
  <c r="CI32" i="13"/>
  <c r="F32" i="13"/>
  <c r="CV32" i="13"/>
  <c r="B32" i="13"/>
  <c r="A33" i="13"/>
  <c r="CI33" i="13"/>
  <c r="F33" i="13"/>
  <c r="CV33" i="13"/>
  <c r="B33" i="13"/>
  <c r="A34" i="13"/>
  <c r="CI34" i="13"/>
  <c r="F34" i="13"/>
  <c r="CV34" i="13"/>
  <c r="B34" i="13"/>
  <c r="A35" i="13"/>
  <c r="CI35" i="13"/>
  <c r="F35" i="13"/>
  <c r="CV35" i="13"/>
  <c r="B35" i="13"/>
  <c r="A36" i="13"/>
  <c r="CI36" i="13"/>
  <c r="F36" i="13"/>
  <c r="CV36" i="13"/>
  <c r="B36" i="13"/>
  <c r="A37" i="13"/>
  <c r="CI37" i="13"/>
  <c r="F37" i="13"/>
  <c r="CV37" i="13"/>
  <c r="B37" i="13"/>
  <c r="A38" i="13"/>
  <c r="CI38" i="13"/>
  <c r="F38" i="13"/>
  <c r="CV38" i="13"/>
  <c r="B38" i="13"/>
  <c r="A39" i="13"/>
  <c r="CI39" i="13"/>
  <c r="F39" i="13"/>
  <c r="CV39" i="13"/>
  <c r="B39" i="13"/>
  <c r="A40" i="13"/>
  <c r="CI40" i="13"/>
  <c r="F40" i="13"/>
  <c r="CV40" i="13"/>
  <c r="B40" i="13"/>
  <c r="A41" i="13"/>
  <c r="CI41" i="13"/>
  <c r="F41" i="13"/>
  <c r="CV41" i="13"/>
  <c r="B41" i="13"/>
  <c r="A42" i="13"/>
  <c r="CI42" i="13"/>
  <c r="F42" i="13"/>
  <c r="CV42" i="13"/>
  <c r="B42" i="13"/>
  <c r="A43" i="13"/>
  <c r="CI43" i="13"/>
  <c r="F43" i="13"/>
  <c r="CV43" i="13"/>
  <c r="B43" i="13"/>
  <c r="A44" i="13"/>
  <c r="CI44" i="13"/>
  <c r="F44" i="13"/>
  <c r="CV44" i="13"/>
  <c r="B44" i="13"/>
  <c r="A45" i="13"/>
  <c r="CI45" i="13"/>
  <c r="F45" i="13"/>
  <c r="CV45" i="13"/>
  <c r="B45" i="13"/>
  <c r="A46" i="13"/>
  <c r="CI46" i="13"/>
  <c r="F46" i="13"/>
  <c r="CV46" i="13"/>
  <c r="B46" i="13"/>
  <c r="A47" i="13"/>
  <c r="CI47" i="13"/>
  <c r="F47" i="13"/>
  <c r="CV47" i="13"/>
  <c r="B47" i="13"/>
  <c r="A48" i="13"/>
  <c r="CI48" i="13"/>
  <c r="F48" i="13"/>
  <c r="CV48" i="13"/>
  <c r="B48" i="13"/>
  <c r="A49" i="13"/>
  <c r="CI49" i="13"/>
  <c r="F49" i="13"/>
  <c r="CV49" i="13"/>
  <c r="B49" i="13"/>
  <c r="D62" i="24"/>
  <c r="C62" i="24"/>
  <c r="B62" i="24"/>
  <c r="S52" i="15"/>
  <c r="R2" i="15"/>
  <c r="V52" i="15"/>
  <c r="U2" i="15"/>
  <c r="R3" i="15"/>
  <c r="U3" i="15"/>
  <c r="R4" i="15"/>
  <c r="U4" i="15"/>
  <c r="R5" i="15"/>
  <c r="U5" i="15"/>
  <c r="R6" i="15"/>
  <c r="U6" i="15"/>
  <c r="R7" i="15"/>
  <c r="U7" i="15"/>
  <c r="R8" i="15"/>
  <c r="U8" i="15"/>
  <c r="R9" i="15"/>
  <c r="U9" i="15"/>
  <c r="R10" i="15"/>
  <c r="U10" i="15"/>
  <c r="R11" i="15"/>
  <c r="U11" i="15"/>
  <c r="R12" i="15"/>
  <c r="U12" i="15"/>
  <c r="R13" i="15"/>
  <c r="U13" i="15"/>
  <c r="R14" i="15"/>
  <c r="U14" i="15"/>
  <c r="R15" i="15"/>
  <c r="U15" i="15"/>
  <c r="R16" i="15"/>
  <c r="U16" i="15"/>
  <c r="R17" i="15"/>
  <c r="U17" i="15"/>
  <c r="R18" i="15"/>
  <c r="U18" i="15"/>
  <c r="R19" i="15"/>
  <c r="U19" i="15"/>
  <c r="R20" i="15"/>
  <c r="U20" i="15"/>
  <c r="R21" i="15"/>
  <c r="U21" i="15"/>
  <c r="R22" i="15"/>
  <c r="U22" i="15"/>
  <c r="R23" i="15"/>
  <c r="U23" i="15"/>
  <c r="R24" i="15"/>
  <c r="U24" i="15"/>
  <c r="R25" i="15"/>
  <c r="U25" i="15"/>
  <c r="R26" i="15"/>
  <c r="U26" i="15"/>
  <c r="R27" i="15"/>
  <c r="U27" i="15"/>
  <c r="R28" i="15"/>
  <c r="U28" i="15"/>
  <c r="R29" i="15"/>
  <c r="U29" i="15"/>
  <c r="R30" i="15"/>
  <c r="U30" i="15"/>
  <c r="R31" i="15"/>
  <c r="U31" i="15"/>
  <c r="R32" i="15"/>
  <c r="U32" i="15"/>
  <c r="R33" i="15"/>
  <c r="U33" i="15"/>
  <c r="R34" i="15"/>
  <c r="U34" i="15"/>
  <c r="R35" i="15"/>
  <c r="U35" i="15"/>
  <c r="R36" i="15"/>
  <c r="U36" i="15"/>
  <c r="R37" i="15"/>
  <c r="U37" i="15"/>
  <c r="R38" i="15"/>
  <c r="U38" i="15"/>
  <c r="R39" i="15"/>
  <c r="U39" i="15"/>
  <c r="R40" i="15"/>
  <c r="U40" i="15"/>
  <c r="R41" i="15"/>
  <c r="U41" i="15"/>
  <c r="R42" i="15"/>
  <c r="U42" i="15"/>
  <c r="R43" i="15"/>
  <c r="U43" i="15"/>
  <c r="R44" i="15"/>
  <c r="U44" i="15"/>
  <c r="R45" i="15"/>
  <c r="U45" i="15"/>
  <c r="R46" i="15"/>
  <c r="U46" i="15"/>
  <c r="R47" i="15"/>
  <c r="U47" i="15"/>
  <c r="R48" i="15"/>
  <c r="U48" i="15"/>
  <c r="R49" i="15"/>
  <c r="U49" i="15"/>
  <c r="Z2" i="15"/>
  <c r="AB2" i="15"/>
  <c r="AD2" i="15"/>
  <c r="AF2" i="15"/>
  <c r="AH2" i="15"/>
  <c r="AJ2" i="15"/>
  <c r="AL2" i="15"/>
  <c r="AN2" i="15"/>
  <c r="AP2" i="15"/>
  <c r="AR2" i="15"/>
  <c r="AT2" i="15"/>
  <c r="AV2" i="15"/>
  <c r="AX2" i="15"/>
  <c r="AZ2" i="15"/>
  <c r="BB2" i="15"/>
  <c r="BD2" i="15"/>
  <c r="BF2" i="15"/>
  <c r="BH2" i="15"/>
  <c r="BJ2" i="15"/>
  <c r="BL2" i="15"/>
  <c r="BN2" i="15"/>
  <c r="BP2" i="15"/>
  <c r="BR2" i="15"/>
  <c r="BT2" i="15"/>
  <c r="BV2" i="15"/>
  <c r="BX2" i="15"/>
  <c r="BZ2" i="15"/>
  <c r="CB2" i="15"/>
  <c r="CD2" i="15"/>
  <c r="CF2" i="15"/>
  <c r="Y2" i="15"/>
  <c r="Z3" i="15"/>
  <c r="AB3" i="15"/>
  <c r="AD3" i="15"/>
  <c r="AF3" i="15"/>
  <c r="AH3" i="15"/>
  <c r="AJ3" i="15"/>
  <c r="AL3" i="15"/>
  <c r="AN3" i="15"/>
  <c r="AP3" i="15"/>
  <c r="AR3" i="15"/>
  <c r="AT3" i="15"/>
  <c r="AV3" i="15"/>
  <c r="AX3" i="15"/>
  <c r="AZ3" i="15"/>
  <c r="BB3" i="15"/>
  <c r="BD3" i="15"/>
  <c r="BF3" i="15"/>
  <c r="BH3" i="15"/>
  <c r="BJ3" i="15"/>
  <c r="BL3" i="15"/>
  <c r="BN3" i="15"/>
  <c r="BP3" i="15"/>
  <c r="BR3" i="15"/>
  <c r="BT3" i="15"/>
  <c r="BV3" i="15"/>
  <c r="BX3" i="15"/>
  <c r="BZ3" i="15"/>
  <c r="CB3" i="15"/>
  <c r="CD3" i="15"/>
  <c r="CF3" i="15"/>
  <c r="Y3" i="15"/>
  <c r="Z4" i="15"/>
  <c r="AB4" i="15"/>
  <c r="AD4" i="15"/>
  <c r="AF4" i="15"/>
  <c r="AH4" i="15"/>
  <c r="AJ4" i="15"/>
  <c r="AL4" i="15"/>
  <c r="AN4" i="15"/>
  <c r="AP4" i="15"/>
  <c r="AR4" i="15"/>
  <c r="AT4" i="15"/>
  <c r="AV4" i="15"/>
  <c r="AX4" i="15"/>
  <c r="AZ4" i="15"/>
  <c r="BB4" i="15"/>
  <c r="BD4" i="15"/>
  <c r="BF4" i="15"/>
  <c r="BH4" i="15"/>
  <c r="BJ4" i="15"/>
  <c r="BL4" i="15"/>
  <c r="BN4" i="15"/>
  <c r="BP4" i="15"/>
  <c r="BR4" i="15"/>
  <c r="BT4" i="15"/>
  <c r="BV4" i="15"/>
  <c r="BX4" i="15"/>
  <c r="BZ4" i="15"/>
  <c r="CB4" i="15"/>
  <c r="CD4" i="15"/>
  <c r="CF4" i="15"/>
  <c r="Y4" i="15"/>
  <c r="Z5" i="15"/>
  <c r="AB5" i="15"/>
  <c r="AD5" i="15"/>
  <c r="AF5" i="15"/>
  <c r="AH5" i="15"/>
  <c r="AJ5" i="15"/>
  <c r="AL5" i="15"/>
  <c r="AN5" i="15"/>
  <c r="AP5" i="15"/>
  <c r="AR5" i="15"/>
  <c r="AT5" i="15"/>
  <c r="AV5" i="15"/>
  <c r="AX5" i="15"/>
  <c r="AZ5" i="15"/>
  <c r="BB5" i="15"/>
  <c r="BD5" i="15"/>
  <c r="BF5" i="15"/>
  <c r="BH5" i="15"/>
  <c r="BJ5" i="15"/>
  <c r="BL5" i="15"/>
  <c r="BN5" i="15"/>
  <c r="BP5" i="15"/>
  <c r="BR5" i="15"/>
  <c r="BT5" i="15"/>
  <c r="BV5" i="15"/>
  <c r="BX5" i="15"/>
  <c r="BZ5" i="15"/>
  <c r="CB5" i="15"/>
  <c r="CD5" i="15"/>
  <c r="CF5" i="15"/>
  <c r="Y5" i="15"/>
  <c r="Z6" i="15"/>
  <c r="AB6" i="15"/>
  <c r="AD6" i="15"/>
  <c r="AF6" i="15"/>
  <c r="AH6" i="15"/>
  <c r="AJ6" i="15"/>
  <c r="AL6" i="15"/>
  <c r="AN6" i="15"/>
  <c r="AP6" i="15"/>
  <c r="AR6" i="15"/>
  <c r="AT6" i="15"/>
  <c r="AV6" i="15"/>
  <c r="AX6" i="15"/>
  <c r="AZ6" i="15"/>
  <c r="BB6" i="15"/>
  <c r="BD6" i="15"/>
  <c r="BF6" i="15"/>
  <c r="BH6" i="15"/>
  <c r="BJ6" i="15"/>
  <c r="BL6" i="15"/>
  <c r="BN6" i="15"/>
  <c r="BP6" i="15"/>
  <c r="BR6" i="15"/>
  <c r="BT6" i="15"/>
  <c r="BV6" i="15"/>
  <c r="BX6" i="15"/>
  <c r="BZ6" i="15"/>
  <c r="CB6" i="15"/>
  <c r="CD6" i="15"/>
  <c r="CF6" i="15"/>
  <c r="Y6" i="15"/>
  <c r="Z7" i="15"/>
  <c r="AB7" i="15"/>
  <c r="AD7" i="15"/>
  <c r="AF7" i="15"/>
  <c r="AH7" i="15"/>
  <c r="AJ7" i="15"/>
  <c r="AL7" i="15"/>
  <c r="AN7" i="15"/>
  <c r="AP7" i="15"/>
  <c r="AR7" i="15"/>
  <c r="AT7" i="15"/>
  <c r="AV7" i="15"/>
  <c r="AX7" i="15"/>
  <c r="AZ7" i="15"/>
  <c r="BB7" i="15"/>
  <c r="BD7" i="15"/>
  <c r="BF7" i="15"/>
  <c r="BH7" i="15"/>
  <c r="BJ7" i="15"/>
  <c r="BL7" i="15"/>
  <c r="BN7" i="15"/>
  <c r="BP7" i="15"/>
  <c r="BR7" i="15"/>
  <c r="BT7" i="15"/>
  <c r="BV7" i="15"/>
  <c r="BX7" i="15"/>
  <c r="BZ7" i="15"/>
  <c r="CB7" i="15"/>
  <c r="CD7" i="15"/>
  <c r="CF7" i="15"/>
  <c r="Y7" i="15"/>
  <c r="Z8" i="15"/>
  <c r="AB8" i="15"/>
  <c r="AD8" i="15"/>
  <c r="AF8" i="15"/>
  <c r="AH8" i="15"/>
  <c r="AJ8" i="15"/>
  <c r="AL8" i="15"/>
  <c r="AN8" i="15"/>
  <c r="AP8" i="15"/>
  <c r="AR8" i="15"/>
  <c r="AT8" i="15"/>
  <c r="AV8" i="15"/>
  <c r="AX8" i="15"/>
  <c r="AZ8" i="15"/>
  <c r="BB8" i="15"/>
  <c r="BD8" i="15"/>
  <c r="BF8" i="15"/>
  <c r="BH8" i="15"/>
  <c r="BJ8" i="15"/>
  <c r="BL8" i="15"/>
  <c r="BN8" i="15"/>
  <c r="BP8" i="15"/>
  <c r="BR8" i="15"/>
  <c r="BT8" i="15"/>
  <c r="BV8" i="15"/>
  <c r="BX8" i="15"/>
  <c r="BZ8" i="15"/>
  <c r="CB8" i="15"/>
  <c r="CD8" i="15"/>
  <c r="CF8" i="15"/>
  <c r="Y8" i="15"/>
  <c r="Z9" i="15"/>
  <c r="AB9" i="15"/>
  <c r="AD9" i="15"/>
  <c r="AF9" i="15"/>
  <c r="AH9" i="15"/>
  <c r="AJ9" i="15"/>
  <c r="AL9" i="15"/>
  <c r="AN9" i="15"/>
  <c r="AP9" i="15"/>
  <c r="AR9" i="15"/>
  <c r="AT9" i="15"/>
  <c r="AV9" i="15"/>
  <c r="AX9" i="15"/>
  <c r="AZ9" i="15"/>
  <c r="BB9" i="15"/>
  <c r="BD9" i="15"/>
  <c r="BF9" i="15"/>
  <c r="BH9" i="15"/>
  <c r="BJ9" i="15"/>
  <c r="BL9" i="15"/>
  <c r="BN9" i="15"/>
  <c r="BP9" i="15"/>
  <c r="BR9" i="15"/>
  <c r="BT9" i="15"/>
  <c r="BV9" i="15"/>
  <c r="BX9" i="15"/>
  <c r="BZ9" i="15"/>
  <c r="CB9" i="15"/>
  <c r="CD9" i="15"/>
  <c r="CF9" i="15"/>
  <c r="Y9" i="15"/>
  <c r="Z10" i="15"/>
  <c r="AB10" i="15"/>
  <c r="AD10" i="15"/>
  <c r="AF10" i="15"/>
  <c r="AH10" i="15"/>
  <c r="AJ10" i="15"/>
  <c r="AL10" i="15"/>
  <c r="AN10" i="15"/>
  <c r="AP10" i="15"/>
  <c r="AR10" i="15"/>
  <c r="AT10" i="15"/>
  <c r="AV10" i="15"/>
  <c r="AX10" i="15"/>
  <c r="AZ10" i="15"/>
  <c r="BB10" i="15"/>
  <c r="BD10" i="15"/>
  <c r="BF10" i="15"/>
  <c r="BH10" i="15"/>
  <c r="BJ10" i="15"/>
  <c r="BL10" i="15"/>
  <c r="BN10" i="15"/>
  <c r="BP10" i="15"/>
  <c r="BR10" i="15"/>
  <c r="BT10" i="15"/>
  <c r="BV10" i="15"/>
  <c r="BX10" i="15"/>
  <c r="BZ10" i="15"/>
  <c r="CB10" i="15"/>
  <c r="CD10" i="15"/>
  <c r="CF10" i="15"/>
  <c r="Y10" i="15"/>
  <c r="Z11" i="15"/>
  <c r="AB11" i="15"/>
  <c r="AD11" i="15"/>
  <c r="AF11" i="15"/>
  <c r="AH11" i="15"/>
  <c r="AJ11" i="15"/>
  <c r="AL11" i="15"/>
  <c r="AN11" i="15"/>
  <c r="AP11" i="15"/>
  <c r="AR11" i="15"/>
  <c r="AT11" i="15"/>
  <c r="AV11" i="15"/>
  <c r="AX11" i="15"/>
  <c r="AZ11" i="15"/>
  <c r="BB11" i="15"/>
  <c r="BD11" i="15"/>
  <c r="BF11" i="15"/>
  <c r="BH11" i="15"/>
  <c r="BJ11" i="15"/>
  <c r="BL11" i="15"/>
  <c r="BN11" i="15"/>
  <c r="BP11" i="15"/>
  <c r="BR11" i="15"/>
  <c r="BT11" i="15"/>
  <c r="BV11" i="15"/>
  <c r="BX11" i="15"/>
  <c r="BZ11" i="15"/>
  <c r="CB11" i="15"/>
  <c r="CD11" i="15"/>
  <c r="CF11" i="15"/>
  <c r="Y11" i="15"/>
  <c r="Z12" i="15"/>
  <c r="AB12" i="15"/>
  <c r="AD12" i="15"/>
  <c r="AF12" i="15"/>
  <c r="AH12" i="15"/>
  <c r="AJ12" i="15"/>
  <c r="AL12" i="15"/>
  <c r="AN12" i="15"/>
  <c r="AP12" i="15"/>
  <c r="AR12" i="15"/>
  <c r="AT12" i="15"/>
  <c r="AV12" i="15"/>
  <c r="AX12" i="15"/>
  <c r="AZ12" i="15"/>
  <c r="BB12" i="15"/>
  <c r="BD12" i="15"/>
  <c r="BF12" i="15"/>
  <c r="BH12" i="15"/>
  <c r="BJ12" i="15"/>
  <c r="BL12" i="15"/>
  <c r="BN12" i="15"/>
  <c r="BP12" i="15"/>
  <c r="BR12" i="15"/>
  <c r="BT12" i="15"/>
  <c r="BV12" i="15"/>
  <c r="BX12" i="15"/>
  <c r="BZ12" i="15"/>
  <c r="CB12" i="15"/>
  <c r="CD12" i="15"/>
  <c r="CF12" i="15"/>
  <c r="Y12" i="15"/>
  <c r="Z13" i="15"/>
  <c r="AB13" i="15"/>
  <c r="AD13" i="15"/>
  <c r="AF13" i="15"/>
  <c r="AH13" i="15"/>
  <c r="AJ13" i="15"/>
  <c r="AL13" i="15"/>
  <c r="AN13" i="15"/>
  <c r="AP13" i="15"/>
  <c r="AR13" i="15"/>
  <c r="AT13" i="15"/>
  <c r="AV13" i="15"/>
  <c r="AX13" i="15"/>
  <c r="AZ13" i="15"/>
  <c r="BB13" i="15"/>
  <c r="BD13" i="15"/>
  <c r="BF13" i="15"/>
  <c r="BH13" i="15"/>
  <c r="BJ13" i="15"/>
  <c r="BL13" i="15"/>
  <c r="BN13" i="15"/>
  <c r="BP13" i="15"/>
  <c r="BR13" i="15"/>
  <c r="BT13" i="15"/>
  <c r="BV13" i="15"/>
  <c r="BX13" i="15"/>
  <c r="BZ13" i="15"/>
  <c r="CB13" i="15"/>
  <c r="CD13" i="15"/>
  <c r="CF13" i="15"/>
  <c r="Y13" i="15"/>
  <c r="Z14" i="15"/>
  <c r="AB14" i="15"/>
  <c r="AD14" i="15"/>
  <c r="AF14" i="15"/>
  <c r="AH14" i="15"/>
  <c r="AJ14" i="15"/>
  <c r="AL14" i="15"/>
  <c r="AN14" i="15"/>
  <c r="AP14" i="15"/>
  <c r="AR14" i="15"/>
  <c r="AT14" i="15"/>
  <c r="AV14" i="15"/>
  <c r="AX14" i="15"/>
  <c r="AZ14" i="15"/>
  <c r="BB14" i="15"/>
  <c r="BD14" i="15"/>
  <c r="BF14" i="15"/>
  <c r="BH14" i="15"/>
  <c r="BJ14" i="15"/>
  <c r="BL14" i="15"/>
  <c r="BN14" i="15"/>
  <c r="BP14" i="15"/>
  <c r="BR14" i="15"/>
  <c r="BT14" i="15"/>
  <c r="BV14" i="15"/>
  <c r="BX14" i="15"/>
  <c r="BZ14" i="15"/>
  <c r="CB14" i="15"/>
  <c r="CD14" i="15"/>
  <c r="CF14" i="15"/>
  <c r="Y14" i="15"/>
  <c r="Z15" i="15"/>
  <c r="AB15" i="15"/>
  <c r="AD15" i="15"/>
  <c r="AF15" i="15"/>
  <c r="AH15" i="15"/>
  <c r="AJ15" i="15"/>
  <c r="AL15" i="15"/>
  <c r="AN15" i="15"/>
  <c r="AP15" i="15"/>
  <c r="AR15" i="15"/>
  <c r="AT15" i="15"/>
  <c r="AV15" i="15"/>
  <c r="AX15" i="15"/>
  <c r="AZ15" i="15"/>
  <c r="BB15" i="15"/>
  <c r="BD15" i="15"/>
  <c r="BF15" i="15"/>
  <c r="BH15" i="15"/>
  <c r="BJ15" i="15"/>
  <c r="BL15" i="15"/>
  <c r="BN15" i="15"/>
  <c r="BP15" i="15"/>
  <c r="BR15" i="15"/>
  <c r="BT15" i="15"/>
  <c r="BV15" i="15"/>
  <c r="BX15" i="15"/>
  <c r="BZ15" i="15"/>
  <c r="CB15" i="15"/>
  <c r="CD15" i="15"/>
  <c r="CF15" i="15"/>
  <c r="Y15" i="15"/>
  <c r="Z16" i="15"/>
  <c r="AB16" i="15"/>
  <c r="AD16" i="15"/>
  <c r="AF16" i="15"/>
  <c r="AH16" i="15"/>
  <c r="AJ16" i="15"/>
  <c r="AL16" i="15"/>
  <c r="AN16" i="15"/>
  <c r="AP16" i="15"/>
  <c r="AR16" i="15"/>
  <c r="AT16" i="15"/>
  <c r="AV16" i="15"/>
  <c r="AX16" i="15"/>
  <c r="AZ16" i="15"/>
  <c r="BB16" i="15"/>
  <c r="BD16" i="15"/>
  <c r="BF16" i="15"/>
  <c r="BH16" i="15"/>
  <c r="BJ16" i="15"/>
  <c r="BL16" i="15"/>
  <c r="BN16" i="15"/>
  <c r="BP16" i="15"/>
  <c r="BR16" i="15"/>
  <c r="BT16" i="15"/>
  <c r="BV16" i="15"/>
  <c r="BX16" i="15"/>
  <c r="BZ16" i="15"/>
  <c r="CB16" i="15"/>
  <c r="CD16" i="15"/>
  <c r="CF16" i="15"/>
  <c r="Y16" i="15"/>
  <c r="Z17" i="15"/>
  <c r="AB17" i="15"/>
  <c r="AD17" i="15"/>
  <c r="AF17" i="15"/>
  <c r="AH17" i="15"/>
  <c r="AJ17" i="15"/>
  <c r="AL17" i="15"/>
  <c r="AN17" i="15"/>
  <c r="AP17" i="15"/>
  <c r="AR17" i="15"/>
  <c r="AT17" i="15"/>
  <c r="AV17" i="15"/>
  <c r="AX17" i="15"/>
  <c r="AZ17" i="15"/>
  <c r="BB17" i="15"/>
  <c r="BD17" i="15"/>
  <c r="BF17" i="15"/>
  <c r="BH17" i="15"/>
  <c r="BJ17" i="15"/>
  <c r="BL17" i="15"/>
  <c r="BN17" i="15"/>
  <c r="BP17" i="15"/>
  <c r="BR17" i="15"/>
  <c r="BT17" i="15"/>
  <c r="BV17" i="15"/>
  <c r="BX17" i="15"/>
  <c r="BZ17" i="15"/>
  <c r="CB17" i="15"/>
  <c r="CD17" i="15"/>
  <c r="CF17" i="15"/>
  <c r="Y17" i="15"/>
  <c r="Z18" i="15"/>
  <c r="AB18" i="15"/>
  <c r="AD18" i="15"/>
  <c r="AF18" i="15"/>
  <c r="AH18" i="15"/>
  <c r="AJ18" i="15"/>
  <c r="AL18" i="15"/>
  <c r="AN18" i="15"/>
  <c r="AP18" i="15"/>
  <c r="AR18" i="15"/>
  <c r="AT18" i="15"/>
  <c r="AV18" i="15"/>
  <c r="AX18" i="15"/>
  <c r="AZ18" i="15"/>
  <c r="BB18" i="15"/>
  <c r="BD18" i="15"/>
  <c r="BF18" i="15"/>
  <c r="BH18" i="15"/>
  <c r="BJ18" i="15"/>
  <c r="BL18" i="15"/>
  <c r="BN18" i="15"/>
  <c r="BP18" i="15"/>
  <c r="BR18" i="15"/>
  <c r="BT18" i="15"/>
  <c r="BV18" i="15"/>
  <c r="BX18" i="15"/>
  <c r="BZ18" i="15"/>
  <c r="CB18" i="15"/>
  <c r="CD18" i="15"/>
  <c r="CF18" i="15"/>
  <c r="Y18" i="15"/>
  <c r="Z19" i="15"/>
  <c r="AB19" i="15"/>
  <c r="AD19" i="15"/>
  <c r="AF19" i="15"/>
  <c r="AH19" i="15"/>
  <c r="AJ19" i="15"/>
  <c r="AL19" i="15"/>
  <c r="AN19" i="15"/>
  <c r="AP19" i="15"/>
  <c r="AR19" i="15"/>
  <c r="AT19" i="15"/>
  <c r="AV19" i="15"/>
  <c r="AX19" i="15"/>
  <c r="AZ19" i="15"/>
  <c r="BB19" i="15"/>
  <c r="BD19" i="15"/>
  <c r="BF19" i="15"/>
  <c r="BH19" i="15"/>
  <c r="BJ19" i="15"/>
  <c r="BL19" i="15"/>
  <c r="BN19" i="15"/>
  <c r="BP19" i="15"/>
  <c r="BR19" i="15"/>
  <c r="BT19" i="15"/>
  <c r="BV19" i="15"/>
  <c r="BX19" i="15"/>
  <c r="BZ19" i="15"/>
  <c r="CB19" i="15"/>
  <c r="CD19" i="15"/>
  <c r="CF19" i="15"/>
  <c r="Y19" i="15"/>
  <c r="Z20" i="15"/>
  <c r="AB20" i="15"/>
  <c r="AD20" i="15"/>
  <c r="AF20" i="15"/>
  <c r="AH20" i="15"/>
  <c r="AJ20" i="15"/>
  <c r="AL20" i="15"/>
  <c r="AN20" i="15"/>
  <c r="AP20" i="15"/>
  <c r="AR20" i="15"/>
  <c r="AT20" i="15"/>
  <c r="AV20" i="15"/>
  <c r="AX20" i="15"/>
  <c r="AZ20" i="15"/>
  <c r="BB20" i="15"/>
  <c r="BD20" i="15"/>
  <c r="BF20" i="15"/>
  <c r="BH20" i="15"/>
  <c r="BJ20" i="15"/>
  <c r="BL20" i="15"/>
  <c r="BN20" i="15"/>
  <c r="BP20" i="15"/>
  <c r="BR20" i="15"/>
  <c r="BT20" i="15"/>
  <c r="BV20" i="15"/>
  <c r="BX20" i="15"/>
  <c r="BZ20" i="15"/>
  <c r="CB20" i="15"/>
  <c r="CD20" i="15"/>
  <c r="CF20" i="15"/>
  <c r="Y20" i="15"/>
  <c r="Z21" i="15"/>
  <c r="AB21" i="15"/>
  <c r="AD21" i="15"/>
  <c r="AF21" i="15"/>
  <c r="AH21" i="15"/>
  <c r="AJ21" i="15"/>
  <c r="AL21" i="15"/>
  <c r="AN21" i="15"/>
  <c r="AP21" i="15"/>
  <c r="AR21" i="15"/>
  <c r="AT21" i="15"/>
  <c r="AV21" i="15"/>
  <c r="AX21" i="15"/>
  <c r="AZ21" i="15"/>
  <c r="BB21" i="15"/>
  <c r="BD21" i="15"/>
  <c r="BF21" i="15"/>
  <c r="BH21" i="15"/>
  <c r="BJ21" i="15"/>
  <c r="BL21" i="15"/>
  <c r="BN21" i="15"/>
  <c r="BP21" i="15"/>
  <c r="BR21" i="15"/>
  <c r="BT21" i="15"/>
  <c r="BV21" i="15"/>
  <c r="BX21" i="15"/>
  <c r="BZ21" i="15"/>
  <c r="CB21" i="15"/>
  <c r="CD21" i="15"/>
  <c r="CF21" i="15"/>
  <c r="Y21" i="15"/>
  <c r="Z22" i="15"/>
  <c r="AB22" i="15"/>
  <c r="AD22" i="15"/>
  <c r="AF22" i="15"/>
  <c r="AH22" i="15"/>
  <c r="AJ22" i="15"/>
  <c r="AL22" i="15"/>
  <c r="AN22" i="15"/>
  <c r="AP22" i="15"/>
  <c r="AR22" i="15"/>
  <c r="AT22" i="15"/>
  <c r="AV22" i="15"/>
  <c r="AX22" i="15"/>
  <c r="AZ22" i="15"/>
  <c r="BB22" i="15"/>
  <c r="BD22" i="15"/>
  <c r="BF22" i="15"/>
  <c r="BH22" i="15"/>
  <c r="BJ22" i="15"/>
  <c r="BL22" i="15"/>
  <c r="BN22" i="15"/>
  <c r="BP22" i="15"/>
  <c r="BR22" i="15"/>
  <c r="BT22" i="15"/>
  <c r="BV22" i="15"/>
  <c r="BX22" i="15"/>
  <c r="BZ22" i="15"/>
  <c r="CB22" i="15"/>
  <c r="CD22" i="15"/>
  <c r="CF22" i="15"/>
  <c r="Y22" i="15"/>
  <c r="Z23" i="15"/>
  <c r="AB23" i="15"/>
  <c r="AD23" i="15"/>
  <c r="AF23" i="15"/>
  <c r="AH23" i="15"/>
  <c r="AJ23" i="15"/>
  <c r="AL23" i="15"/>
  <c r="AN23" i="15"/>
  <c r="AP23" i="15"/>
  <c r="AR23" i="15"/>
  <c r="AT23" i="15"/>
  <c r="AV23" i="15"/>
  <c r="AX23" i="15"/>
  <c r="AZ23" i="15"/>
  <c r="BB23" i="15"/>
  <c r="BD23" i="15"/>
  <c r="BF23" i="15"/>
  <c r="BH23" i="15"/>
  <c r="BJ23" i="15"/>
  <c r="BL23" i="15"/>
  <c r="BN23" i="15"/>
  <c r="BP23" i="15"/>
  <c r="BR23" i="15"/>
  <c r="BT23" i="15"/>
  <c r="BV23" i="15"/>
  <c r="BX23" i="15"/>
  <c r="BZ23" i="15"/>
  <c r="CB23" i="15"/>
  <c r="CD23" i="15"/>
  <c r="CF23" i="15"/>
  <c r="Y23" i="15"/>
  <c r="Z24" i="15"/>
  <c r="AB24" i="15"/>
  <c r="AD24" i="15"/>
  <c r="AF24" i="15"/>
  <c r="AH24" i="15"/>
  <c r="AJ24" i="15"/>
  <c r="AL24" i="15"/>
  <c r="AN24" i="15"/>
  <c r="AP24" i="15"/>
  <c r="AR24" i="15"/>
  <c r="AT24" i="15"/>
  <c r="AV24" i="15"/>
  <c r="AX24" i="15"/>
  <c r="AZ24" i="15"/>
  <c r="BB24" i="15"/>
  <c r="BD24" i="15"/>
  <c r="BF24" i="15"/>
  <c r="BH24" i="15"/>
  <c r="BJ24" i="15"/>
  <c r="BL24" i="15"/>
  <c r="BN24" i="15"/>
  <c r="BP24" i="15"/>
  <c r="BR24" i="15"/>
  <c r="BT24" i="15"/>
  <c r="BV24" i="15"/>
  <c r="BX24" i="15"/>
  <c r="BZ24" i="15"/>
  <c r="CB24" i="15"/>
  <c r="CD24" i="15"/>
  <c r="CF24" i="15"/>
  <c r="Y24" i="15"/>
  <c r="Z25" i="15"/>
  <c r="AB25" i="15"/>
  <c r="AD25" i="15"/>
  <c r="AF25" i="15"/>
  <c r="AH25" i="15"/>
  <c r="AJ25" i="15"/>
  <c r="AL25" i="15"/>
  <c r="AN25" i="15"/>
  <c r="AP25" i="15"/>
  <c r="AR25" i="15"/>
  <c r="AT25" i="15"/>
  <c r="AV25" i="15"/>
  <c r="AX25" i="15"/>
  <c r="AZ25" i="15"/>
  <c r="BB25" i="15"/>
  <c r="BD25" i="15"/>
  <c r="BF25" i="15"/>
  <c r="BH25" i="15"/>
  <c r="BJ25" i="15"/>
  <c r="BL25" i="15"/>
  <c r="BN25" i="15"/>
  <c r="BP25" i="15"/>
  <c r="BR25" i="15"/>
  <c r="BT25" i="15"/>
  <c r="BV25" i="15"/>
  <c r="BX25" i="15"/>
  <c r="BZ25" i="15"/>
  <c r="CB25" i="15"/>
  <c r="CD25" i="15"/>
  <c r="CF25" i="15"/>
  <c r="Y25" i="15"/>
  <c r="Z26" i="15"/>
  <c r="AB26" i="15"/>
  <c r="AD26" i="15"/>
  <c r="AF26" i="15"/>
  <c r="AH26" i="15"/>
  <c r="AJ26" i="15"/>
  <c r="AL26" i="15"/>
  <c r="AN26" i="15"/>
  <c r="AP26" i="15"/>
  <c r="AR26" i="15"/>
  <c r="AT26" i="15"/>
  <c r="AV26" i="15"/>
  <c r="AX26" i="15"/>
  <c r="AZ26" i="15"/>
  <c r="BB26" i="15"/>
  <c r="BD26" i="15"/>
  <c r="BF26" i="15"/>
  <c r="BH26" i="15"/>
  <c r="BJ26" i="15"/>
  <c r="BL26" i="15"/>
  <c r="BN26" i="15"/>
  <c r="BP26" i="15"/>
  <c r="BR26" i="15"/>
  <c r="BT26" i="15"/>
  <c r="BV26" i="15"/>
  <c r="BX26" i="15"/>
  <c r="BZ26" i="15"/>
  <c r="CB26" i="15"/>
  <c r="CD26" i="15"/>
  <c r="CF26" i="15"/>
  <c r="Y26" i="15"/>
  <c r="Z27" i="15"/>
  <c r="AB27" i="15"/>
  <c r="AD27" i="15"/>
  <c r="AF27" i="15"/>
  <c r="AH27" i="15"/>
  <c r="AJ27" i="15"/>
  <c r="AL27" i="15"/>
  <c r="AN27" i="15"/>
  <c r="AP27" i="15"/>
  <c r="AR27" i="15"/>
  <c r="AT27" i="15"/>
  <c r="AV27" i="15"/>
  <c r="AX27" i="15"/>
  <c r="AZ27" i="15"/>
  <c r="BB27" i="15"/>
  <c r="BD27" i="15"/>
  <c r="BF27" i="15"/>
  <c r="BH27" i="15"/>
  <c r="BJ27" i="15"/>
  <c r="BL27" i="15"/>
  <c r="BN27" i="15"/>
  <c r="BP27" i="15"/>
  <c r="BR27" i="15"/>
  <c r="BT27" i="15"/>
  <c r="BV27" i="15"/>
  <c r="BX27" i="15"/>
  <c r="BZ27" i="15"/>
  <c r="CB27" i="15"/>
  <c r="CD27" i="15"/>
  <c r="CF27" i="15"/>
  <c r="Y27" i="15"/>
  <c r="Z28" i="15"/>
  <c r="AB28" i="15"/>
  <c r="AD28" i="15"/>
  <c r="AF28" i="15"/>
  <c r="AH28" i="15"/>
  <c r="AJ28" i="15"/>
  <c r="AL28" i="15"/>
  <c r="AN28" i="15"/>
  <c r="AP28" i="15"/>
  <c r="AR28" i="15"/>
  <c r="AT28" i="15"/>
  <c r="AV28" i="15"/>
  <c r="AX28" i="15"/>
  <c r="AZ28" i="15"/>
  <c r="BB28" i="15"/>
  <c r="BD28" i="15"/>
  <c r="BF28" i="15"/>
  <c r="BH28" i="15"/>
  <c r="BJ28" i="15"/>
  <c r="BL28" i="15"/>
  <c r="BN28" i="15"/>
  <c r="BP28" i="15"/>
  <c r="BR28" i="15"/>
  <c r="BT28" i="15"/>
  <c r="BV28" i="15"/>
  <c r="BX28" i="15"/>
  <c r="BZ28" i="15"/>
  <c r="CB28" i="15"/>
  <c r="CD28" i="15"/>
  <c r="CF28" i="15"/>
  <c r="Y28" i="15"/>
  <c r="Z29" i="15"/>
  <c r="AB29" i="15"/>
  <c r="AD29" i="15"/>
  <c r="AF29" i="15"/>
  <c r="AH29" i="15"/>
  <c r="AJ29" i="15"/>
  <c r="AL29" i="15"/>
  <c r="AN29" i="15"/>
  <c r="AP29" i="15"/>
  <c r="AR29" i="15"/>
  <c r="AT29" i="15"/>
  <c r="AV29" i="15"/>
  <c r="AX29" i="15"/>
  <c r="AZ29" i="15"/>
  <c r="BB29" i="15"/>
  <c r="BD29" i="15"/>
  <c r="BF29" i="15"/>
  <c r="BH29" i="15"/>
  <c r="BJ29" i="15"/>
  <c r="BL29" i="15"/>
  <c r="BN29" i="15"/>
  <c r="BP29" i="15"/>
  <c r="BR29" i="15"/>
  <c r="BT29" i="15"/>
  <c r="BV29" i="15"/>
  <c r="BX29" i="15"/>
  <c r="BZ29" i="15"/>
  <c r="CB29" i="15"/>
  <c r="CD29" i="15"/>
  <c r="CF29" i="15"/>
  <c r="Y29" i="15"/>
  <c r="Z30" i="15"/>
  <c r="AB30" i="15"/>
  <c r="AD30" i="15"/>
  <c r="AF30" i="15"/>
  <c r="AH30" i="15"/>
  <c r="AJ30" i="15"/>
  <c r="AL30" i="15"/>
  <c r="AN30" i="15"/>
  <c r="AP30" i="15"/>
  <c r="AR30" i="15"/>
  <c r="AT30" i="15"/>
  <c r="AV30" i="15"/>
  <c r="AX30" i="15"/>
  <c r="AZ30" i="15"/>
  <c r="BB30" i="15"/>
  <c r="BD30" i="15"/>
  <c r="BF30" i="15"/>
  <c r="BH30" i="15"/>
  <c r="BJ30" i="15"/>
  <c r="BL30" i="15"/>
  <c r="BN30" i="15"/>
  <c r="BP30" i="15"/>
  <c r="BR30" i="15"/>
  <c r="BT30" i="15"/>
  <c r="BV30" i="15"/>
  <c r="BX30" i="15"/>
  <c r="BZ30" i="15"/>
  <c r="CB30" i="15"/>
  <c r="CD30" i="15"/>
  <c r="CF30" i="15"/>
  <c r="Y30" i="15"/>
  <c r="Z31" i="15"/>
  <c r="AB31" i="15"/>
  <c r="AD31" i="15"/>
  <c r="AF31" i="15"/>
  <c r="AH31" i="15"/>
  <c r="AJ31" i="15"/>
  <c r="AL31" i="15"/>
  <c r="AN31" i="15"/>
  <c r="AP31" i="15"/>
  <c r="AR31" i="15"/>
  <c r="AT31" i="15"/>
  <c r="AV31" i="15"/>
  <c r="AX31" i="15"/>
  <c r="AZ31" i="15"/>
  <c r="BB31" i="15"/>
  <c r="BD31" i="15"/>
  <c r="BF31" i="15"/>
  <c r="BH31" i="15"/>
  <c r="BJ31" i="15"/>
  <c r="BL31" i="15"/>
  <c r="BN31" i="15"/>
  <c r="BP31" i="15"/>
  <c r="BR31" i="15"/>
  <c r="BT31" i="15"/>
  <c r="BV31" i="15"/>
  <c r="BX31" i="15"/>
  <c r="BZ31" i="15"/>
  <c r="CB31" i="15"/>
  <c r="CD31" i="15"/>
  <c r="CF31" i="15"/>
  <c r="Y31" i="15"/>
  <c r="Z32" i="15"/>
  <c r="AB32" i="15"/>
  <c r="AD32" i="15"/>
  <c r="AF32" i="15"/>
  <c r="AH32" i="15"/>
  <c r="AJ32" i="15"/>
  <c r="AL32" i="15"/>
  <c r="AN32" i="15"/>
  <c r="AP32" i="15"/>
  <c r="AR32" i="15"/>
  <c r="AT32" i="15"/>
  <c r="AV32" i="15"/>
  <c r="AX32" i="15"/>
  <c r="AZ32" i="15"/>
  <c r="BB32" i="15"/>
  <c r="BD32" i="15"/>
  <c r="BF32" i="15"/>
  <c r="BH32" i="15"/>
  <c r="BJ32" i="15"/>
  <c r="BL32" i="15"/>
  <c r="BN32" i="15"/>
  <c r="BP32" i="15"/>
  <c r="BR32" i="15"/>
  <c r="BT32" i="15"/>
  <c r="BV32" i="15"/>
  <c r="BX32" i="15"/>
  <c r="BZ32" i="15"/>
  <c r="CB32" i="15"/>
  <c r="CD32" i="15"/>
  <c r="CF32" i="15"/>
  <c r="Y32" i="15"/>
  <c r="Z33" i="15"/>
  <c r="AB33" i="15"/>
  <c r="AD33" i="15"/>
  <c r="AF33" i="15"/>
  <c r="AH33" i="15"/>
  <c r="AJ33" i="15"/>
  <c r="AL33" i="15"/>
  <c r="AN33" i="15"/>
  <c r="AP33" i="15"/>
  <c r="AR33" i="15"/>
  <c r="AT33" i="15"/>
  <c r="AV33" i="15"/>
  <c r="AX33" i="15"/>
  <c r="AZ33" i="15"/>
  <c r="BB33" i="15"/>
  <c r="BD33" i="15"/>
  <c r="BF33" i="15"/>
  <c r="BH33" i="15"/>
  <c r="BJ33" i="15"/>
  <c r="BL33" i="15"/>
  <c r="BN33" i="15"/>
  <c r="BP33" i="15"/>
  <c r="BR33" i="15"/>
  <c r="BT33" i="15"/>
  <c r="BV33" i="15"/>
  <c r="BX33" i="15"/>
  <c r="BZ33" i="15"/>
  <c r="CB33" i="15"/>
  <c r="CD33" i="15"/>
  <c r="CF33" i="15"/>
  <c r="Y33" i="15"/>
  <c r="Z34" i="15"/>
  <c r="AB34" i="15"/>
  <c r="AD34" i="15"/>
  <c r="AF34" i="15"/>
  <c r="AH34" i="15"/>
  <c r="AJ34" i="15"/>
  <c r="AL34" i="15"/>
  <c r="AN34" i="15"/>
  <c r="AP34" i="15"/>
  <c r="AR34" i="15"/>
  <c r="AT34" i="15"/>
  <c r="AV34" i="15"/>
  <c r="AX34" i="15"/>
  <c r="AZ34" i="15"/>
  <c r="BB34" i="15"/>
  <c r="BD34" i="15"/>
  <c r="BF34" i="15"/>
  <c r="BH34" i="15"/>
  <c r="BJ34" i="15"/>
  <c r="BL34" i="15"/>
  <c r="BN34" i="15"/>
  <c r="BP34" i="15"/>
  <c r="BR34" i="15"/>
  <c r="BT34" i="15"/>
  <c r="BV34" i="15"/>
  <c r="BX34" i="15"/>
  <c r="BZ34" i="15"/>
  <c r="CB34" i="15"/>
  <c r="CD34" i="15"/>
  <c r="CF34" i="15"/>
  <c r="Y34" i="15"/>
  <c r="Z35" i="15"/>
  <c r="AB35" i="15"/>
  <c r="AD35" i="15"/>
  <c r="AF35" i="15"/>
  <c r="AH35" i="15"/>
  <c r="AJ35" i="15"/>
  <c r="AL35" i="15"/>
  <c r="AN35" i="15"/>
  <c r="AP35" i="15"/>
  <c r="AR35" i="15"/>
  <c r="AT35" i="15"/>
  <c r="AV35" i="15"/>
  <c r="AX35" i="15"/>
  <c r="AZ35" i="15"/>
  <c r="BB35" i="15"/>
  <c r="BD35" i="15"/>
  <c r="BF35" i="15"/>
  <c r="BH35" i="15"/>
  <c r="BJ35" i="15"/>
  <c r="BL35" i="15"/>
  <c r="BN35" i="15"/>
  <c r="BP35" i="15"/>
  <c r="BR35" i="15"/>
  <c r="BT35" i="15"/>
  <c r="BV35" i="15"/>
  <c r="BX35" i="15"/>
  <c r="BZ35" i="15"/>
  <c r="CB35" i="15"/>
  <c r="CD35" i="15"/>
  <c r="CF35" i="15"/>
  <c r="Y35" i="15"/>
  <c r="Z36" i="15"/>
  <c r="AB36" i="15"/>
  <c r="AD36" i="15"/>
  <c r="AF36" i="15"/>
  <c r="AH36" i="15"/>
  <c r="AJ36" i="15"/>
  <c r="AL36" i="15"/>
  <c r="AN36" i="15"/>
  <c r="AP36" i="15"/>
  <c r="AR36" i="15"/>
  <c r="AT36" i="15"/>
  <c r="AV36" i="15"/>
  <c r="AX36" i="15"/>
  <c r="AZ36" i="15"/>
  <c r="BB36" i="15"/>
  <c r="BD36" i="15"/>
  <c r="BF36" i="15"/>
  <c r="BH36" i="15"/>
  <c r="BJ36" i="15"/>
  <c r="BL36" i="15"/>
  <c r="BN36" i="15"/>
  <c r="BP36" i="15"/>
  <c r="BR36" i="15"/>
  <c r="BT36" i="15"/>
  <c r="BV36" i="15"/>
  <c r="BX36" i="15"/>
  <c r="BZ36" i="15"/>
  <c r="CB36" i="15"/>
  <c r="CD36" i="15"/>
  <c r="CF36" i="15"/>
  <c r="Y36" i="15"/>
  <c r="Z37" i="15"/>
  <c r="AB37" i="15"/>
  <c r="AD37" i="15"/>
  <c r="AF37" i="15"/>
  <c r="AH37" i="15"/>
  <c r="AJ37" i="15"/>
  <c r="AL37" i="15"/>
  <c r="AN37" i="15"/>
  <c r="AP37" i="15"/>
  <c r="AR37" i="15"/>
  <c r="AT37" i="15"/>
  <c r="AV37" i="15"/>
  <c r="AX37" i="15"/>
  <c r="AZ37" i="15"/>
  <c r="BB37" i="15"/>
  <c r="BD37" i="15"/>
  <c r="BF37" i="15"/>
  <c r="BH37" i="15"/>
  <c r="BJ37" i="15"/>
  <c r="BL37" i="15"/>
  <c r="BN37" i="15"/>
  <c r="BP37" i="15"/>
  <c r="BR37" i="15"/>
  <c r="BT37" i="15"/>
  <c r="BV37" i="15"/>
  <c r="BX37" i="15"/>
  <c r="BZ37" i="15"/>
  <c r="CB37" i="15"/>
  <c r="CD37" i="15"/>
  <c r="CF37" i="15"/>
  <c r="Y37" i="15"/>
  <c r="Z38" i="15"/>
  <c r="AB38" i="15"/>
  <c r="AD38" i="15"/>
  <c r="AF38" i="15"/>
  <c r="AH38" i="15"/>
  <c r="AJ38" i="15"/>
  <c r="AL38" i="15"/>
  <c r="AN38" i="15"/>
  <c r="AP38" i="15"/>
  <c r="AR38" i="15"/>
  <c r="AT38" i="15"/>
  <c r="AV38" i="15"/>
  <c r="AX38" i="15"/>
  <c r="AZ38" i="15"/>
  <c r="BB38" i="15"/>
  <c r="BD38" i="15"/>
  <c r="BF38" i="15"/>
  <c r="BH38" i="15"/>
  <c r="BJ38" i="15"/>
  <c r="BL38" i="15"/>
  <c r="BN38" i="15"/>
  <c r="BP38" i="15"/>
  <c r="BR38" i="15"/>
  <c r="BT38" i="15"/>
  <c r="BV38" i="15"/>
  <c r="BX38" i="15"/>
  <c r="BZ38" i="15"/>
  <c r="CB38" i="15"/>
  <c r="CD38" i="15"/>
  <c r="CF38" i="15"/>
  <c r="Y38" i="15"/>
  <c r="Z39" i="15"/>
  <c r="AB39" i="15"/>
  <c r="AD39" i="15"/>
  <c r="AF39" i="15"/>
  <c r="AH39" i="15"/>
  <c r="AJ39" i="15"/>
  <c r="AL39" i="15"/>
  <c r="AN39" i="15"/>
  <c r="AP39" i="15"/>
  <c r="AR39" i="15"/>
  <c r="AT39" i="15"/>
  <c r="AV39" i="15"/>
  <c r="AX39" i="15"/>
  <c r="AZ39" i="15"/>
  <c r="BB39" i="15"/>
  <c r="BD39" i="15"/>
  <c r="BF39" i="15"/>
  <c r="BH39" i="15"/>
  <c r="BJ39" i="15"/>
  <c r="BL39" i="15"/>
  <c r="BN39" i="15"/>
  <c r="BP39" i="15"/>
  <c r="BR39" i="15"/>
  <c r="BT39" i="15"/>
  <c r="BV39" i="15"/>
  <c r="BX39" i="15"/>
  <c r="BZ39" i="15"/>
  <c r="CB39" i="15"/>
  <c r="CD39" i="15"/>
  <c r="CF39" i="15"/>
  <c r="Y39" i="15"/>
  <c r="Z40" i="15"/>
  <c r="AB40" i="15"/>
  <c r="AD40" i="15"/>
  <c r="AF40" i="15"/>
  <c r="AH40" i="15"/>
  <c r="AJ40" i="15"/>
  <c r="AL40" i="15"/>
  <c r="AN40" i="15"/>
  <c r="AP40" i="15"/>
  <c r="AR40" i="15"/>
  <c r="AT40" i="15"/>
  <c r="AV40" i="15"/>
  <c r="AX40" i="15"/>
  <c r="AZ40" i="15"/>
  <c r="BB40" i="15"/>
  <c r="BD40" i="15"/>
  <c r="BF40" i="15"/>
  <c r="BH40" i="15"/>
  <c r="BJ40" i="15"/>
  <c r="BL40" i="15"/>
  <c r="BN40" i="15"/>
  <c r="BP40" i="15"/>
  <c r="BR40" i="15"/>
  <c r="BT40" i="15"/>
  <c r="BV40" i="15"/>
  <c r="BX40" i="15"/>
  <c r="BZ40" i="15"/>
  <c r="CB40" i="15"/>
  <c r="CD40" i="15"/>
  <c r="CF40" i="15"/>
  <c r="Y40" i="15"/>
  <c r="Z41" i="15"/>
  <c r="AB41" i="15"/>
  <c r="AD41" i="15"/>
  <c r="AF41" i="15"/>
  <c r="AH41" i="15"/>
  <c r="AJ41" i="15"/>
  <c r="AL41" i="15"/>
  <c r="AN41" i="15"/>
  <c r="AP41" i="15"/>
  <c r="AR41" i="15"/>
  <c r="AT41" i="15"/>
  <c r="AV41" i="15"/>
  <c r="AX41" i="15"/>
  <c r="AZ41" i="15"/>
  <c r="BB41" i="15"/>
  <c r="BD41" i="15"/>
  <c r="BF41" i="15"/>
  <c r="BH41" i="15"/>
  <c r="BJ41" i="15"/>
  <c r="BL41" i="15"/>
  <c r="BN41" i="15"/>
  <c r="BP41" i="15"/>
  <c r="BR41" i="15"/>
  <c r="BT41" i="15"/>
  <c r="BV41" i="15"/>
  <c r="BX41" i="15"/>
  <c r="BZ41" i="15"/>
  <c r="CB41" i="15"/>
  <c r="CD41" i="15"/>
  <c r="CF41" i="15"/>
  <c r="Y41" i="15"/>
  <c r="Z42" i="15"/>
  <c r="AB42" i="15"/>
  <c r="AD42" i="15"/>
  <c r="AF42" i="15"/>
  <c r="AH42" i="15"/>
  <c r="AJ42" i="15"/>
  <c r="AL42" i="15"/>
  <c r="AN42" i="15"/>
  <c r="AP42" i="15"/>
  <c r="AR42" i="15"/>
  <c r="AT42" i="15"/>
  <c r="AV42" i="15"/>
  <c r="AX42" i="15"/>
  <c r="AZ42" i="15"/>
  <c r="BB42" i="15"/>
  <c r="BD42" i="15"/>
  <c r="BF42" i="15"/>
  <c r="BH42" i="15"/>
  <c r="BJ42" i="15"/>
  <c r="BL42" i="15"/>
  <c r="BN42" i="15"/>
  <c r="BP42" i="15"/>
  <c r="BR42" i="15"/>
  <c r="BT42" i="15"/>
  <c r="BV42" i="15"/>
  <c r="BX42" i="15"/>
  <c r="BZ42" i="15"/>
  <c r="CB42" i="15"/>
  <c r="CD42" i="15"/>
  <c r="CF42" i="15"/>
  <c r="Y42" i="15"/>
  <c r="Z43" i="15"/>
  <c r="AB43" i="15"/>
  <c r="AD43" i="15"/>
  <c r="AF43" i="15"/>
  <c r="AH43" i="15"/>
  <c r="AJ43" i="15"/>
  <c r="AL43" i="15"/>
  <c r="AN43" i="15"/>
  <c r="AP43" i="15"/>
  <c r="AR43" i="15"/>
  <c r="AT43" i="15"/>
  <c r="AV43" i="15"/>
  <c r="AX43" i="15"/>
  <c r="AZ43" i="15"/>
  <c r="BB43" i="15"/>
  <c r="BD43" i="15"/>
  <c r="BF43" i="15"/>
  <c r="BH43" i="15"/>
  <c r="BJ43" i="15"/>
  <c r="BL43" i="15"/>
  <c r="BN43" i="15"/>
  <c r="BP43" i="15"/>
  <c r="BR43" i="15"/>
  <c r="BT43" i="15"/>
  <c r="BV43" i="15"/>
  <c r="BX43" i="15"/>
  <c r="BZ43" i="15"/>
  <c r="CB43" i="15"/>
  <c r="CD43" i="15"/>
  <c r="CF43" i="15"/>
  <c r="Y43" i="15"/>
  <c r="Z44" i="15"/>
  <c r="AB44" i="15"/>
  <c r="AD44" i="15"/>
  <c r="AF44" i="15"/>
  <c r="AH44" i="15"/>
  <c r="AJ44" i="15"/>
  <c r="AL44" i="15"/>
  <c r="AN44" i="15"/>
  <c r="AP44" i="15"/>
  <c r="AR44" i="15"/>
  <c r="AT44" i="15"/>
  <c r="AV44" i="15"/>
  <c r="AX44" i="15"/>
  <c r="AZ44" i="15"/>
  <c r="BB44" i="15"/>
  <c r="BD44" i="15"/>
  <c r="BF44" i="15"/>
  <c r="BH44" i="15"/>
  <c r="BJ44" i="15"/>
  <c r="BL44" i="15"/>
  <c r="BN44" i="15"/>
  <c r="BP44" i="15"/>
  <c r="BR44" i="15"/>
  <c r="BT44" i="15"/>
  <c r="BV44" i="15"/>
  <c r="BX44" i="15"/>
  <c r="BZ44" i="15"/>
  <c r="CB44" i="15"/>
  <c r="CD44" i="15"/>
  <c r="CF44" i="15"/>
  <c r="Y44" i="15"/>
  <c r="Z45" i="15"/>
  <c r="AB45" i="15"/>
  <c r="AD45" i="15"/>
  <c r="AF45" i="15"/>
  <c r="AH45" i="15"/>
  <c r="AJ45" i="15"/>
  <c r="AL45" i="15"/>
  <c r="AN45" i="15"/>
  <c r="AP45" i="15"/>
  <c r="AR45" i="15"/>
  <c r="AT45" i="15"/>
  <c r="AV45" i="15"/>
  <c r="AX45" i="15"/>
  <c r="AZ45" i="15"/>
  <c r="BB45" i="15"/>
  <c r="BD45" i="15"/>
  <c r="BF45" i="15"/>
  <c r="BH45" i="15"/>
  <c r="BJ45" i="15"/>
  <c r="BL45" i="15"/>
  <c r="BN45" i="15"/>
  <c r="BP45" i="15"/>
  <c r="BR45" i="15"/>
  <c r="BT45" i="15"/>
  <c r="BV45" i="15"/>
  <c r="BX45" i="15"/>
  <c r="BZ45" i="15"/>
  <c r="CB45" i="15"/>
  <c r="CD45" i="15"/>
  <c r="CF45" i="15"/>
  <c r="Y45" i="15"/>
  <c r="Z46" i="15"/>
  <c r="AB46" i="15"/>
  <c r="AD46" i="15"/>
  <c r="AF46" i="15"/>
  <c r="AH46" i="15"/>
  <c r="AJ46" i="15"/>
  <c r="AL46" i="15"/>
  <c r="AN46" i="15"/>
  <c r="AP46" i="15"/>
  <c r="AR46" i="15"/>
  <c r="AT46" i="15"/>
  <c r="AV46" i="15"/>
  <c r="AX46" i="15"/>
  <c r="AZ46" i="15"/>
  <c r="BB46" i="15"/>
  <c r="BD46" i="15"/>
  <c r="BF46" i="15"/>
  <c r="BH46" i="15"/>
  <c r="BJ46" i="15"/>
  <c r="BL46" i="15"/>
  <c r="BN46" i="15"/>
  <c r="BP46" i="15"/>
  <c r="BR46" i="15"/>
  <c r="BT46" i="15"/>
  <c r="BV46" i="15"/>
  <c r="BX46" i="15"/>
  <c r="BZ46" i="15"/>
  <c r="CB46" i="15"/>
  <c r="CD46" i="15"/>
  <c r="CF46" i="15"/>
  <c r="Y46" i="15"/>
  <c r="Z47" i="15"/>
  <c r="AB47" i="15"/>
  <c r="AD47" i="15"/>
  <c r="AF47" i="15"/>
  <c r="AH47" i="15"/>
  <c r="AJ47" i="15"/>
  <c r="AL47" i="15"/>
  <c r="AN47" i="15"/>
  <c r="AP47" i="15"/>
  <c r="AR47" i="15"/>
  <c r="AT47" i="15"/>
  <c r="AV47" i="15"/>
  <c r="AX47" i="15"/>
  <c r="AZ47" i="15"/>
  <c r="BB47" i="15"/>
  <c r="BD47" i="15"/>
  <c r="BF47" i="15"/>
  <c r="BH47" i="15"/>
  <c r="BJ47" i="15"/>
  <c r="BL47" i="15"/>
  <c r="BN47" i="15"/>
  <c r="BP47" i="15"/>
  <c r="BR47" i="15"/>
  <c r="BT47" i="15"/>
  <c r="BV47" i="15"/>
  <c r="BX47" i="15"/>
  <c r="BZ47" i="15"/>
  <c r="CB47" i="15"/>
  <c r="CD47" i="15"/>
  <c r="CF47" i="15"/>
  <c r="Y47" i="15"/>
  <c r="Z48" i="15"/>
  <c r="AB48" i="15"/>
  <c r="AD48" i="15"/>
  <c r="AF48" i="15"/>
  <c r="AH48" i="15"/>
  <c r="AJ48" i="15"/>
  <c r="AL48" i="15"/>
  <c r="AN48" i="15"/>
  <c r="AP48" i="15"/>
  <c r="AR48" i="15"/>
  <c r="AT48" i="15"/>
  <c r="AV48" i="15"/>
  <c r="AX48" i="15"/>
  <c r="AZ48" i="15"/>
  <c r="BB48" i="15"/>
  <c r="BD48" i="15"/>
  <c r="BF48" i="15"/>
  <c r="BH48" i="15"/>
  <c r="BJ48" i="15"/>
  <c r="BL48" i="15"/>
  <c r="BN48" i="15"/>
  <c r="BP48" i="15"/>
  <c r="BR48" i="15"/>
  <c r="BT48" i="15"/>
  <c r="BV48" i="15"/>
  <c r="BX48" i="15"/>
  <c r="BZ48" i="15"/>
  <c r="CB48" i="15"/>
  <c r="CD48" i="15"/>
  <c r="CF48" i="15"/>
  <c r="Y48" i="15"/>
  <c r="Z49" i="15"/>
  <c r="AB49" i="15"/>
  <c r="AD49" i="15"/>
  <c r="AF49" i="15"/>
  <c r="AH49" i="15"/>
  <c r="AJ49" i="15"/>
  <c r="AL49" i="15"/>
  <c r="AN49" i="15"/>
  <c r="AP49" i="15"/>
  <c r="AR49" i="15"/>
  <c r="AT49" i="15"/>
  <c r="AV49" i="15"/>
  <c r="AX49" i="15"/>
  <c r="AZ49" i="15"/>
  <c r="BB49" i="15"/>
  <c r="BD49" i="15"/>
  <c r="BF49" i="15"/>
  <c r="BH49" i="15"/>
  <c r="BJ49" i="15"/>
  <c r="BL49" i="15"/>
  <c r="BN49" i="15"/>
  <c r="BP49" i="15"/>
  <c r="BR49" i="15"/>
  <c r="BT49" i="15"/>
  <c r="BV49" i="15"/>
  <c r="BX49" i="15"/>
  <c r="BZ49" i="15"/>
  <c r="CB49" i="15"/>
  <c r="CD49" i="15"/>
  <c r="CF49" i="15"/>
  <c r="Y49" i="15"/>
  <c r="Y52" i="15"/>
  <c r="X2" i="15"/>
  <c r="X3" i="15"/>
  <c r="X4" i="15"/>
  <c r="X5" i="15"/>
  <c r="X6" i="15"/>
  <c r="X7" i="15"/>
  <c r="X8" i="15"/>
  <c r="X9" i="15"/>
  <c r="X10" i="15"/>
  <c r="X11" i="15"/>
  <c r="X12" i="15"/>
  <c r="X13" i="15"/>
  <c r="X14" i="15"/>
  <c r="X15" i="15"/>
  <c r="X16" i="15"/>
  <c r="X17" i="15"/>
  <c r="X18" i="15"/>
  <c r="X19" i="15"/>
  <c r="X20" i="15"/>
  <c r="X21" i="15"/>
  <c r="X22" i="15"/>
  <c r="X23" i="15"/>
  <c r="X24" i="15"/>
  <c r="X25" i="15"/>
  <c r="X26" i="15"/>
  <c r="X27" i="15"/>
  <c r="X28" i="15"/>
  <c r="X29" i="15"/>
  <c r="X30" i="15"/>
  <c r="X31" i="15"/>
  <c r="X32" i="15"/>
  <c r="X33" i="15"/>
  <c r="X34" i="15"/>
  <c r="X35" i="15"/>
  <c r="X36" i="15"/>
  <c r="X37" i="15"/>
  <c r="X38" i="15"/>
  <c r="X39" i="15"/>
  <c r="X40" i="15"/>
  <c r="X41" i="15"/>
  <c r="X42" i="15"/>
  <c r="X43" i="15"/>
  <c r="X44" i="15"/>
  <c r="X45" i="15"/>
  <c r="X46" i="15"/>
  <c r="X47" i="15"/>
  <c r="X48" i="15"/>
  <c r="X49" i="15"/>
  <c r="CN52" i="15"/>
  <c r="CM6" i="15"/>
  <c r="CM2" i="15"/>
  <c r="CM3" i="15"/>
  <c r="CM4" i="15"/>
  <c r="CM5" i="15"/>
  <c r="CM7" i="15"/>
  <c r="CM8" i="15"/>
  <c r="CM9" i="15"/>
  <c r="CM10" i="15"/>
  <c r="CM11" i="15"/>
  <c r="CM12" i="15"/>
  <c r="CM13" i="15"/>
  <c r="CM14" i="15"/>
  <c r="CM15" i="15"/>
  <c r="CM16" i="15"/>
  <c r="CM17" i="15"/>
  <c r="CM18" i="15"/>
  <c r="CM19" i="15"/>
  <c r="CM20" i="15"/>
  <c r="CM21" i="15"/>
  <c r="CM22" i="15"/>
  <c r="CM23" i="15"/>
  <c r="CM24" i="15"/>
  <c r="CM25" i="15"/>
  <c r="CM26" i="15"/>
  <c r="CM27" i="15"/>
  <c r="CM28" i="15"/>
  <c r="CM29" i="15"/>
  <c r="CM30" i="15"/>
  <c r="CM31" i="15"/>
  <c r="CM32" i="15"/>
  <c r="CM33" i="15"/>
  <c r="CM34" i="15"/>
  <c r="CM35" i="15"/>
  <c r="CM36" i="15"/>
  <c r="CM37" i="15"/>
  <c r="CM38" i="15"/>
  <c r="CM39" i="15"/>
  <c r="CM40" i="15"/>
  <c r="CM41" i="15"/>
  <c r="CM42" i="15"/>
  <c r="CM43" i="15"/>
  <c r="CM44" i="15"/>
  <c r="CM45" i="15"/>
  <c r="CM46" i="15"/>
  <c r="CM47" i="15"/>
  <c r="CM48" i="15"/>
  <c r="CM49" i="15"/>
  <c r="CM52" i="15"/>
  <c r="CL6" i="15"/>
  <c r="CR6" i="15"/>
  <c r="CT6" i="15"/>
  <c r="CQ6" i="15"/>
  <c r="CR2" i="15"/>
  <c r="CT2" i="15"/>
  <c r="CQ2" i="15"/>
  <c r="CR3" i="15"/>
  <c r="CT3" i="15"/>
  <c r="CQ3" i="15"/>
  <c r="CR4" i="15"/>
  <c r="CT4" i="15"/>
  <c r="CQ4" i="15"/>
  <c r="CR5" i="15"/>
  <c r="CT5" i="15"/>
  <c r="CQ5" i="15"/>
  <c r="CR7" i="15"/>
  <c r="CT7" i="15"/>
  <c r="CQ7" i="15"/>
  <c r="CR8" i="15"/>
  <c r="CT8" i="15"/>
  <c r="CQ8" i="15"/>
  <c r="CR9" i="15"/>
  <c r="CT9" i="15"/>
  <c r="CQ9" i="15"/>
  <c r="CR10" i="15"/>
  <c r="CT10" i="15"/>
  <c r="CQ10" i="15"/>
  <c r="CR11" i="15"/>
  <c r="CT11" i="15"/>
  <c r="CQ11" i="15"/>
  <c r="CR12" i="15"/>
  <c r="CT12" i="15"/>
  <c r="CQ12" i="15"/>
  <c r="CR13" i="15"/>
  <c r="CT13" i="15"/>
  <c r="CQ13" i="15"/>
  <c r="CR14" i="15"/>
  <c r="CT14" i="15"/>
  <c r="CQ14" i="15"/>
  <c r="CR15" i="15"/>
  <c r="CT15" i="15"/>
  <c r="CQ15" i="15"/>
  <c r="CR16" i="15"/>
  <c r="CT16" i="15"/>
  <c r="CQ16" i="15"/>
  <c r="CR17" i="15"/>
  <c r="CT17" i="15"/>
  <c r="CQ17" i="15"/>
  <c r="CR18" i="15"/>
  <c r="CT18" i="15"/>
  <c r="CQ18" i="15"/>
  <c r="CR19" i="15"/>
  <c r="CT19" i="15"/>
  <c r="CQ19" i="15"/>
  <c r="CR20" i="15"/>
  <c r="CT20" i="15"/>
  <c r="CQ20" i="15"/>
  <c r="CR21" i="15"/>
  <c r="CT21" i="15"/>
  <c r="CQ21" i="15"/>
  <c r="CR22" i="15"/>
  <c r="CT22" i="15"/>
  <c r="CQ22" i="15"/>
  <c r="CR23" i="15"/>
  <c r="CT23" i="15"/>
  <c r="CQ23" i="15"/>
  <c r="CR24" i="15"/>
  <c r="CT24" i="15"/>
  <c r="CQ24" i="15"/>
  <c r="CR25" i="15"/>
  <c r="CT25" i="15"/>
  <c r="CQ25" i="15"/>
  <c r="CR26" i="15"/>
  <c r="CT26" i="15"/>
  <c r="CQ26" i="15"/>
  <c r="CR27" i="15"/>
  <c r="CT27" i="15"/>
  <c r="CQ27" i="15"/>
  <c r="CR28" i="15"/>
  <c r="CT28" i="15"/>
  <c r="CQ28" i="15"/>
  <c r="CR29" i="15"/>
  <c r="CT29" i="15"/>
  <c r="CQ29" i="15"/>
  <c r="CR30" i="15"/>
  <c r="CT30" i="15"/>
  <c r="CQ30" i="15"/>
  <c r="CR31" i="15"/>
  <c r="CT31" i="15"/>
  <c r="CQ31" i="15"/>
  <c r="CR32" i="15"/>
  <c r="CT32" i="15"/>
  <c r="CQ32" i="15"/>
  <c r="CR33" i="15"/>
  <c r="CT33" i="15"/>
  <c r="CQ33" i="15"/>
  <c r="CR34" i="15"/>
  <c r="CT34" i="15"/>
  <c r="CQ34" i="15"/>
  <c r="CR35" i="15"/>
  <c r="CT35" i="15"/>
  <c r="CQ35" i="15"/>
  <c r="CR36" i="15"/>
  <c r="CT36" i="15"/>
  <c r="CQ36" i="15"/>
  <c r="CR37" i="15"/>
  <c r="CT37" i="15"/>
  <c r="CQ37" i="15"/>
  <c r="CR38" i="15"/>
  <c r="CT38" i="15"/>
  <c r="CQ38" i="15"/>
  <c r="CR39" i="15"/>
  <c r="CT39" i="15"/>
  <c r="CQ39" i="15"/>
  <c r="CR40" i="15"/>
  <c r="CT40" i="15"/>
  <c r="CQ40" i="15"/>
  <c r="CR41" i="15"/>
  <c r="CT41" i="15"/>
  <c r="CQ41" i="15"/>
  <c r="CR42" i="15"/>
  <c r="CT42" i="15"/>
  <c r="CQ42" i="15"/>
  <c r="CR43" i="15"/>
  <c r="CT43" i="15"/>
  <c r="CQ43" i="15"/>
  <c r="CR44" i="15"/>
  <c r="CT44" i="15"/>
  <c r="CQ44" i="15"/>
  <c r="CR45" i="15"/>
  <c r="CT45" i="15"/>
  <c r="CQ45" i="15"/>
  <c r="CR46" i="15"/>
  <c r="CT46" i="15"/>
  <c r="CQ46" i="15"/>
  <c r="CR47" i="15"/>
  <c r="CT47" i="15"/>
  <c r="CQ47" i="15"/>
  <c r="CR48" i="15"/>
  <c r="CT48" i="15"/>
  <c r="CQ48" i="15"/>
  <c r="CR49" i="15"/>
  <c r="CT49" i="15"/>
  <c r="CQ49" i="15"/>
  <c r="CQ52" i="15"/>
  <c r="CP6" i="15"/>
  <c r="CL2" i="15"/>
  <c r="CP2" i="15"/>
  <c r="CL3" i="15"/>
  <c r="CP3" i="15"/>
  <c r="CL4" i="15"/>
  <c r="CP4" i="15"/>
  <c r="CL5" i="15"/>
  <c r="CP5" i="15"/>
  <c r="CL7" i="15"/>
  <c r="CP7" i="15"/>
  <c r="CL8" i="15"/>
  <c r="CP8" i="15"/>
  <c r="CL9" i="15"/>
  <c r="CP9" i="15"/>
  <c r="CL10" i="15"/>
  <c r="CP10" i="15"/>
  <c r="CL11" i="15"/>
  <c r="CP11" i="15"/>
  <c r="CL12" i="15"/>
  <c r="CP12" i="15"/>
  <c r="CL13" i="15"/>
  <c r="CP13" i="15"/>
  <c r="CL14" i="15"/>
  <c r="CP14" i="15"/>
  <c r="CL15" i="15"/>
  <c r="CP15" i="15"/>
  <c r="CL16" i="15"/>
  <c r="CP16" i="15"/>
  <c r="CL17" i="15"/>
  <c r="CP17" i="15"/>
  <c r="CL18" i="15"/>
  <c r="CP18" i="15"/>
  <c r="CL19" i="15"/>
  <c r="CP19" i="15"/>
  <c r="CL20" i="15"/>
  <c r="CP20" i="15"/>
  <c r="CL21" i="15"/>
  <c r="CP21" i="15"/>
  <c r="CL22" i="15"/>
  <c r="CP22" i="15"/>
  <c r="CL23" i="15"/>
  <c r="CP23" i="15"/>
  <c r="CL24" i="15"/>
  <c r="CP24" i="15"/>
  <c r="CL25" i="15"/>
  <c r="CP25" i="15"/>
  <c r="CL26" i="15"/>
  <c r="CP26" i="15"/>
  <c r="CL27" i="15"/>
  <c r="CP27" i="15"/>
  <c r="CL28" i="15"/>
  <c r="CP28" i="15"/>
  <c r="CL29" i="15"/>
  <c r="CP29" i="15"/>
  <c r="CL30" i="15"/>
  <c r="CP30" i="15"/>
  <c r="CL31" i="15"/>
  <c r="CP31" i="15"/>
  <c r="CL32" i="15"/>
  <c r="CP32" i="15"/>
  <c r="CL33" i="15"/>
  <c r="CP33" i="15"/>
  <c r="CL34" i="15"/>
  <c r="CP34" i="15"/>
  <c r="CL35" i="15"/>
  <c r="CP35" i="15"/>
  <c r="CL36" i="15"/>
  <c r="CP36" i="15"/>
  <c r="CL37" i="15"/>
  <c r="CP37" i="15"/>
  <c r="CL38" i="15"/>
  <c r="CP38" i="15"/>
  <c r="CL39" i="15"/>
  <c r="CP39" i="15"/>
  <c r="CL40" i="15"/>
  <c r="CP40" i="15"/>
  <c r="CL41" i="15"/>
  <c r="CP41" i="15"/>
  <c r="CL42" i="15"/>
  <c r="CP42" i="15"/>
  <c r="CL43" i="15"/>
  <c r="CP43" i="15"/>
  <c r="CL44" i="15"/>
  <c r="CP44" i="15"/>
  <c r="CL45" i="15"/>
  <c r="CP45" i="15"/>
  <c r="CL46" i="15"/>
  <c r="CP46" i="15"/>
  <c r="CL47" i="15"/>
  <c r="CP47" i="15"/>
  <c r="CL48" i="15"/>
  <c r="CP48" i="15"/>
  <c r="CL49" i="15"/>
  <c r="CP49" i="15"/>
  <c r="CJ14" i="15"/>
  <c r="CJ2" i="15"/>
  <c r="CJ3" i="15"/>
  <c r="P52" i="16"/>
  <c r="O2" i="16"/>
  <c r="S52" i="16"/>
  <c r="R2" i="16"/>
  <c r="V52" i="16"/>
  <c r="U2" i="16"/>
  <c r="N2" i="16"/>
  <c r="O3" i="16"/>
  <c r="R3" i="16"/>
  <c r="U3" i="16"/>
  <c r="N3" i="16"/>
  <c r="O4" i="16"/>
  <c r="R4" i="16"/>
  <c r="U4" i="16"/>
  <c r="N4" i="16"/>
  <c r="O5" i="16"/>
  <c r="R5" i="16"/>
  <c r="U5" i="16"/>
  <c r="N5" i="16"/>
  <c r="O6" i="16"/>
  <c r="R6" i="16"/>
  <c r="U6" i="16"/>
  <c r="N6" i="16"/>
  <c r="O7" i="16"/>
  <c r="R7" i="16"/>
  <c r="U7" i="16"/>
  <c r="N7" i="16"/>
  <c r="O8" i="16"/>
  <c r="R8" i="16"/>
  <c r="U8" i="16"/>
  <c r="N8" i="16"/>
  <c r="O9" i="16"/>
  <c r="R9" i="16"/>
  <c r="U9" i="16"/>
  <c r="N9" i="16"/>
  <c r="O10" i="16"/>
  <c r="R10" i="16"/>
  <c r="U10" i="16"/>
  <c r="N10" i="16"/>
  <c r="O11" i="16"/>
  <c r="R11" i="16"/>
  <c r="U11" i="16"/>
  <c r="N11" i="16"/>
  <c r="O12" i="16"/>
  <c r="R12" i="16"/>
  <c r="U12" i="16"/>
  <c r="N12" i="16"/>
  <c r="O13" i="16"/>
  <c r="R13" i="16"/>
  <c r="U13" i="16"/>
  <c r="N13" i="16"/>
  <c r="O14" i="16"/>
  <c r="R14" i="16"/>
  <c r="U14" i="16"/>
  <c r="N14" i="16"/>
  <c r="O15" i="16"/>
  <c r="R15" i="16"/>
  <c r="U15" i="16"/>
  <c r="N15" i="16"/>
  <c r="O16" i="16"/>
  <c r="R16" i="16"/>
  <c r="U16" i="16"/>
  <c r="N16" i="16"/>
  <c r="O17" i="16"/>
  <c r="R17" i="16"/>
  <c r="U17" i="16"/>
  <c r="N17" i="16"/>
  <c r="O18" i="16"/>
  <c r="R18" i="16"/>
  <c r="U18" i="16"/>
  <c r="N18" i="16"/>
  <c r="O19" i="16"/>
  <c r="R19" i="16"/>
  <c r="U19" i="16"/>
  <c r="N19" i="16"/>
  <c r="O20" i="16"/>
  <c r="R20" i="16"/>
  <c r="U20" i="16"/>
  <c r="N20" i="16"/>
  <c r="O21" i="16"/>
  <c r="R21" i="16"/>
  <c r="U21" i="16"/>
  <c r="N21" i="16"/>
  <c r="O22" i="16"/>
  <c r="R22" i="16"/>
  <c r="U22" i="16"/>
  <c r="N22" i="16"/>
  <c r="O23" i="16"/>
  <c r="R23" i="16"/>
  <c r="U23" i="16"/>
  <c r="N23" i="16"/>
  <c r="O24" i="16"/>
  <c r="R24" i="16"/>
  <c r="U24" i="16"/>
  <c r="N24" i="16"/>
  <c r="O25" i="16"/>
  <c r="R25" i="16"/>
  <c r="U25" i="16"/>
  <c r="N25" i="16"/>
  <c r="O26" i="16"/>
  <c r="R26" i="16"/>
  <c r="U26" i="16"/>
  <c r="N26" i="16"/>
  <c r="O27" i="16"/>
  <c r="R27" i="16"/>
  <c r="U27" i="16"/>
  <c r="N27" i="16"/>
  <c r="O28" i="16"/>
  <c r="R28" i="16"/>
  <c r="U28" i="16"/>
  <c r="N28" i="16"/>
  <c r="O29" i="16"/>
  <c r="R29" i="16"/>
  <c r="U29" i="16"/>
  <c r="N29" i="16"/>
  <c r="O30" i="16"/>
  <c r="R30" i="16"/>
  <c r="U30" i="16"/>
  <c r="N30" i="16"/>
  <c r="O31" i="16"/>
  <c r="R31" i="16"/>
  <c r="U31" i="16"/>
  <c r="N31" i="16"/>
  <c r="O32" i="16"/>
  <c r="R32" i="16"/>
  <c r="U32" i="16"/>
  <c r="N32" i="16"/>
  <c r="O33" i="16"/>
  <c r="R33" i="16"/>
  <c r="U33" i="16"/>
  <c r="N33" i="16"/>
  <c r="O34" i="16"/>
  <c r="R34" i="16"/>
  <c r="U34" i="16"/>
  <c r="N34" i="16"/>
  <c r="O35" i="16"/>
  <c r="R35" i="16"/>
  <c r="U35" i="16"/>
  <c r="N35" i="16"/>
  <c r="O36" i="16"/>
  <c r="R36" i="16"/>
  <c r="U36" i="16"/>
  <c r="N36" i="16"/>
  <c r="O37" i="16"/>
  <c r="R37" i="16"/>
  <c r="U37" i="16"/>
  <c r="N37" i="16"/>
  <c r="O38" i="16"/>
  <c r="R38" i="16"/>
  <c r="U38" i="16"/>
  <c r="N38" i="16"/>
  <c r="O39" i="16"/>
  <c r="R39" i="16"/>
  <c r="U39" i="16"/>
  <c r="N39" i="16"/>
  <c r="O40" i="16"/>
  <c r="R40" i="16"/>
  <c r="U40" i="16"/>
  <c r="N40" i="16"/>
  <c r="O41" i="16"/>
  <c r="R41" i="16"/>
  <c r="U41" i="16"/>
  <c r="N41" i="16"/>
  <c r="O42" i="16"/>
  <c r="R42" i="16"/>
  <c r="U42" i="16"/>
  <c r="N42" i="16"/>
  <c r="O43" i="16"/>
  <c r="R43" i="16"/>
  <c r="U43" i="16"/>
  <c r="N43" i="16"/>
  <c r="O44" i="16"/>
  <c r="R44" i="16"/>
  <c r="U44" i="16"/>
  <c r="N44" i="16"/>
  <c r="O45" i="16"/>
  <c r="R45" i="16"/>
  <c r="U45" i="16"/>
  <c r="N45" i="16"/>
  <c r="O46" i="16"/>
  <c r="R46" i="16"/>
  <c r="U46" i="16"/>
  <c r="N46" i="16"/>
  <c r="O47" i="16"/>
  <c r="R47" i="16"/>
  <c r="U47" i="16"/>
  <c r="N47" i="16"/>
  <c r="O48" i="16"/>
  <c r="R48" i="16"/>
  <c r="U48" i="16"/>
  <c r="N48" i="16"/>
  <c r="O49" i="16"/>
  <c r="R49" i="16"/>
  <c r="U49" i="16"/>
  <c r="N49" i="16"/>
  <c r="N52" i="16"/>
  <c r="M2" i="16"/>
  <c r="Z2" i="16"/>
  <c r="AB2" i="16"/>
  <c r="AD2" i="16"/>
  <c r="AF2" i="16"/>
  <c r="AH2" i="16"/>
  <c r="AJ2" i="16"/>
  <c r="AL2" i="16"/>
  <c r="AN2" i="16"/>
  <c r="AP2" i="16"/>
  <c r="AR2" i="16"/>
  <c r="AT2" i="16"/>
  <c r="AV2" i="16"/>
  <c r="AX2" i="16"/>
  <c r="AZ2" i="16"/>
  <c r="BB2" i="16"/>
  <c r="BD2" i="16"/>
  <c r="BF2" i="16"/>
  <c r="BH2" i="16"/>
  <c r="BJ2" i="16"/>
  <c r="BL2" i="16"/>
  <c r="BN2" i="16"/>
  <c r="BP2" i="16"/>
  <c r="BR2" i="16"/>
  <c r="BT2" i="16"/>
  <c r="BV2" i="16"/>
  <c r="BX2" i="16"/>
  <c r="BZ2" i="16"/>
  <c r="CB2" i="16"/>
  <c r="CD2" i="16"/>
  <c r="CF2" i="16"/>
  <c r="Y2" i="16"/>
  <c r="Z3" i="16"/>
  <c r="AB3" i="16"/>
  <c r="AD3" i="16"/>
  <c r="AF3" i="16"/>
  <c r="AH3" i="16"/>
  <c r="AJ3" i="16"/>
  <c r="AL3" i="16"/>
  <c r="AN3" i="16"/>
  <c r="AP3" i="16"/>
  <c r="AR3" i="16"/>
  <c r="AT3" i="16"/>
  <c r="AV3" i="16"/>
  <c r="AX3" i="16"/>
  <c r="AZ3" i="16"/>
  <c r="BB3" i="16"/>
  <c r="BD3" i="16"/>
  <c r="BF3" i="16"/>
  <c r="BH3" i="16"/>
  <c r="BJ3" i="16"/>
  <c r="BL3" i="16"/>
  <c r="BN3" i="16"/>
  <c r="BP3" i="16"/>
  <c r="BR3" i="16"/>
  <c r="BT3" i="16"/>
  <c r="BV3" i="16"/>
  <c r="BX3" i="16"/>
  <c r="BZ3" i="16"/>
  <c r="CB3" i="16"/>
  <c r="CD3" i="16"/>
  <c r="CF3" i="16"/>
  <c r="Y3" i="16"/>
  <c r="Z4" i="16"/>
  <c r="AB4" i="16"/>
  <c r="AD4" i="16"/>
  <c r="AF4" i="16"/>
  <c r="AH4" i="16"/>
  <c r="AJ4" i="16"/>
  <c r="AL4" i="16"/>
  <c r="AN4" i="16"/>
  <c r="AP4" i="16"/>
  <c r="AR4" i="16"/>
  <c r="AT4" i="16"/>
  <c r="AV4" i="16"/>
  <c r="AX4" i="16"/>
  <c r="AZ4" i="16"/>
  <c r="BB4" i="16"/>
  <c r="BD4" i="16"/>
  <c r="BF4" i="16"/>
  <c r="BH4" i="16"/>
  <c r="BJ4" i="16"/>
  <c r="BL4" i="16"/>
  <c r="BN4" i="16"/>
  <c r="BP4" i="16"/>
  <c r="BR4" i="16"/>
  <c r="BT4" i="16"/>
  <c r="BV4" i="16"/>
  <c r="BX4" i="16"/>
  <c r="BZ4" i="16"/>
  <c r="CB4" i="16"/>
  <c r="CD4" i="16"/>
  <c r="CF4" i="16"/>
  <c r="Y4" i="16"/>
  <c r="Z5" i="16"/>
  <c r="AB5" i="16"/>
  <c r="AD5" i="16"/>
  <c r="AF5" i="16"/>
  <c r="AH5" i="16"/>
  <c r="AJ5" i="16"/>
  <c r="AL5" i="16"/>
  <c r="AN5" i="16"/>
  <c r="AP5" i="16"/>
  <c r="AR5" i="16"/>
  <c r="AT5" i="16"/>
  <c r="AV5" i="16"/>
  <c r="AX5" i="16"/>
  <c r="AZ5" i="16"/>
  <c r="BB5" i="16"/>
  <c r="BD5" i="16"/>
  <c r="BF5" i="16"/>
  <c r="BH5" i="16"/>
  <c r="BJ5" i="16"/>
  <c r="BL5" i="16"/>
  <c r="BN5" i="16"/>
  <c r="BP5" i="16"/>
  <c r="BR5" i="16"/>
  <c r="BT5" i="16"/>
  <c r="BV5" i="16"/>
  <c r="BX5" i="16"/>
  <c r="BZ5" i="16"/>
  <c r="CB5" i="16"/>
  <c r="CD5" i="16"/>
  <c r="CF5" i="16"/>
  <c r="Y5" i="16"/>
  <c r="Z6" i="16"/>
  <c r="AB6" i="16"/>
  <c r="AD6" i="16"/>
  <c r="AF6" i="16"/>
  <c r="AH6" i="16"/>
  <c r="AJ6" i="16"/>
  <c r="AL6" i="16"/>
  <c r="AN6" i="16"/>
  <c r="AP6" i="16"/>
  <c r="AR6" i="16"/>
  <c r="AT6" i="16"/>
  <c r="AV6" i="16"/>
  <c r="AX6" i="16"/>
  <c r="AZ6" i="16"/>
  <c r="BB6" i="16"/>
  <c r="BD6" i="16"/>
  <c r="BF6" i="16"/>
  <c r="BH6" i="16"/>
  <c r="BJ6" i="16"/>
  <c r="BL6" i="16"/>
  <c r="BN6" i="16"/>
  <c r="BP6" i="16"/>
  <c r="BR6" i="16"/>
  <c r="BT6" i="16"/>
  <c r="BV6" i="16"/>
  <c r="BX6" i="16"/>
  <c r="BZ6" i="16"/>
  <c r="CB6" i="16"/>
  <c r="CD6" i="16"/>
  <c r="CF6" i="16"/>
  <c r="Y6" i="16"/>
  <c r="Z7" i="16"/>
  <c r="AB7" i="16"/>
  <c r="AD7" i="16"/>
  <c r="AF7" i="16"/>
  <c r="AH7" i="16"/>
  <c r="AJ7" i="16"/>
  <c r="AL7" i="16"/>
  <c r="AN7" i="16"/>
  <c r="AP7" i="16"/>
  <c r="AR7" i="16"/>
  <c r="AT7" i="16"/>
  <c r="AV7" i="16"/>
  <c r="AX7" i="16"/>
  <c r="AZ7" i="16"/>
  <c r="BB7" i="16"/>
  <c r="BD7" i="16"/>
  <c r="BF7" i="16"/>
  <c r="BH7" i="16"/>
  <c r="BJ7" i="16"/>
  <c r="BL7" i="16"/>
  <c r="BN7" i="16"/>
  <c r="BP7" i="16"/>
  <c r="BR7" i="16"/>
  <c r="BT7" i="16"/>
  <c r="BV7" i="16"/>
  <c r="BX7" i="16"/>
  <c r="BZ7" i="16"/>
  <c r="CB7" i="16"/>
  <c r="CD7" i="16"/>
  <c r="CF7" i="16"/>
  <c r="Y7" i="16"/>
  <c r="Z8" i="16"/>
  <c r="AB8" i="16"/>
  <c r="AD8" i="16"/>
  <c r="AF8" i="16"/>
  <c r="AH8" i="16"/>
  <c r="AJ8" i="16"/>
  <c r="AL8" i="16"/>
  <c r="AN8" i="16"/>
  <c r="AP8" i="16"/>
  <c r="AR8" i="16"/>
  <c r="AT8" i="16"/>
  <c r="AV8" i="16"/>
  <c r="AX8" i="16"/>
  <c r="AZ8" i="16"/>
  <c r="BB8" i="16"/>
  <c r="BD8" i="16"/>
  <c r="BF8" i="16"/>
  <c r="BH8" i="16"/>
  <c r="BJ8" i="16"/>
  <c r="BL8" i="16"/>
  <c r="BN8" i="16"/>
  <c r="BP8" i="16"/>
  <c r="BR8" i="16"/>
  <c r="BT8" i="16"/>
  <c r="BV8" i="16"/>
  <c r="BX8" i="16"/>
  <c r="BZ8" i="16"/>
  <c r="CB8" i="16"/>
  <c r="CD8" i="16"/>
  <c r="CF8" i="16"/>
  <c r="Y8" i="16"/>
  <c r="Z9" i="16"/>
  <c r="AB9" i="16"/>
  <c r="AD9" i="16"/>
  <c r="AF9" i="16"/>
  <c r="AH9" i="16"/>
  <c r="AJ9" i="16"/>
  <c r="AL9" i="16"/>
  <c r="AN9" i="16"/>
  <c r="AP9" i="16"/>
  <c r="AR9" i="16"/>
  <c r="AT9" i="16"/>
  <c r="AV9" i="16"/>
  <c r="AX9" i="16"/>
  <c r="AZ9" i="16"/>
  <c r="BB9" i="16"/>
  <c r="BD9" i="16"/>
  <c r="BF9" i="16"/>
  <c r="BH9" i="16"/>
  <c r="BJ9" i="16"/>
  <c r="BL9" i="16"/>
  <c r="BN9" i="16"/>
  <c r="BP9" i="16"/>
  <c r="BR9" i="16"/>
  <c r="BT9" i="16"/>
  <c r="BV9" i="16"/>
  <c r="BX9" i="16"/>
  <c r="BZ9" i="16"/>
  <c r="CB9" i="16"/>
  <c r="CD9" i="16"/>
  <c r="CF9" i="16"/>
  <c r="Y9" i="16"/>
  <c r="Z10" i="16"/>
  <c r="AB10" i="16"/>
  <c r="AD10" i="16"/>
  <c r="AF10" i="16"/>
  <c r="AH10" i="16"/>
  <c r="AJ10" i="16"/>
  <c r="AL10" i="16"/>
  <c r="AN10" i="16"/>
  <c r="AP10" i="16"/>
  <c r="AR10" i="16"/>
  <c r="AT10" i="16"/>
  <c r="AV10" i="16"/>
  <c r="AX10" i="16"/>
  <c r="AZ10" i="16"/>
  <c r="BB10" i="16"/>
  <c r="BD10" i="16"/>
  <c r="BF10" i="16"/>
  <c r="BH10" i="16"/>
  <c r="BJ10" i="16"/>
  <c r="BL10" i="16"/>
  <c r="BN10" i="16"/>
  <c r="BP10" i="16"/>
  <c r="BR10" i="16"/>
  <c r="BT10" i="16"/>
  <c r="BV10" i="16"/>
  <c r="BX10" i="16"/>
  <c r="BZ10" i="16"/>
  <c r="CB10" i="16"/>
  <c r="CD10" i="16"/>
  <c r="CF10" i="16"/>
  <c r="Y10" i="16"/>
  <c r="Z11" i="16"/>
  <c r="AB11" i="16"/>
  <c r="AD11" i="16"/>
  <c r="AF11" i="16"/>
  <c r="AH11" i="16"/>
  <c r="AJ11" i="16"/>
  <c r="AL11" i="16"/>
  <c r="AN11" i="16"/>
  <c r="AP11" i="16"/>
  <c r="AR11" i="16"/>
  <c r="AT11" i="16"/>
  <c r="AV11" i="16"/>
  <c r="AX11" i="16"/>
  <c r="AZ11" i="16"/>
  <c r="BB11" i="16"/>
  <c r="BD11" i="16"/>
  <c r="BF11" i="16"/>
  <c r="BH11" i="16"/>
  <c r="BJ11" i="16"/>
  <c r="BL11" i="16"/>
  <c r="BN11" i="16"/>
  <c r="BP11" i="16"/>
  <c r="BR11" i="16"/>
  <c r="BT11" i="16"/>
  <c r="BV11" i="16"/>
  <c r="BX11" i="16"/>
  <c r="BZ11" i="16"/>
  <c r="CB11" i="16"/>
  <c r="CD11" i="16"/>
  <c r="CF11" i="16"/>
  <c r="Y11" i="16"/>
  <c r="Z12" i="16"/>
  <c r="AB12" i="16"/>
  <c r="AD12" i="16"/>
  <c r="AF12" i="16"/>
  <c r="AH12" i="16"/>
  <c r="AJ12" i="16"/>
  <c r="AL12" i="16"/>
  <c r="AN12" i="16"/>
  <c r="AP12" i="16"/>
  <c r="AR12" i="16"/>
  <c r="AT12" i="16"/>
  <c r="AV12" i="16"/>
  <c r="AX12" i="16"/>
  <c r="AZ12" i="16"/>
  <c r="BB12" i="16"/>
  <c r="BD12" i="16"/>
  <c r="BF12" i="16"/>
  <c r="BH12" i="16"/>
  <c r="BJ12" i="16"/>
  <c r="BL12" i="16"/>
  <c r="BN12" i="16"/>
  <c r="BP12" i="16"/>
  <c r="BR12" i="16"/>
  <c r="BT12" i="16"/>
  <c r="BV12" i="16"/>
  <c r="BX12" i="16"/>
  <c r="BZ12" i="16"/>
  <c r="CB12" i="16"/>
  <c r="CD12" i="16"/>
  <c r="CF12" i="16"/>
  <c r="Y12" i="16"/>
  <c r="Z13" i="16"/>
  <c r="AB13" i="16"/>
  <c r="AD13" i="16"/>
  <c r="AF13" i="16"/>
  <c r="AH13" i="16"/>
  <c r="AJ13" i="16"/>
  <c r="AL13" i="16"/>
  <c r="AN13" i="16"/>
  <c r="AP13" i="16"/>
  <c r="AR13" i="16"/>
  <c r="AT13" i="16"/>
  <c r="AV13" i="16"/>
  <c r="AX13" i="16"/>
  <c r="AZ13" i="16"/>
  <c r="BB13" i="16"/>
  <c r="BD13" i="16"/>
  <c r="BF13" i="16"/>
  <c r="BH13" i="16"/>
  <c r="BJ13" i="16"/>
  <c r="BL13" i="16"/>
  <c r="BN13" i="16"/>
  <c r="BP13" i="16"/>
  <c r="BR13" i="16"/>
  <c r="BT13" i="16"/>
  <c r="BV13" i="16"/>
  <c r="BX13" i="16"/>
  <c r="BZ13" i="16"/>
  <c r="CB13" i="16"/>
  <c r="CD13" i="16"/>
  <c r="CF13" i="16"/>
  <c r="Y13" i="16"/>
  <c r="Z14" i="16"/>
  <c r="AB14" i="16"/>
  <c r="AD14" i="16"/>
  <c r="AF14" i="16"/>
  <c r="AH14" i="16"/>
  <c r="AJ14" i="16"/>
  <c r="AL14" i="16"/>
  <c r="AN14" i="16"/>
  <c r="AP14" i="16"/>
  <c r="AR14" i="16"/>
  <c r="AT14" i="16"/>
  <c r="AV14" i="16"/>
  <c r="AX14" i="16"/>
  <c r="AZ14" i="16"/>
  <c r="BB14" i="16"/>
  <c r="BD14" i="16"/>
  <c r="BF14" i="16"/>
  <c r="BH14" i="16"/>
  <c r="BJ14" i="16"/>
  <c r="BL14" i="16"/>
  <c r="BN14" i="16"/>
  <c r="BP14" i="16"/>
  <c r="BR14" i="16"/>
  <c r="BT14" i="16"/>
  <c r="BV14" i="16"/>
  <c r="BX14" i="16"/>
  <c r="BZ14" i="16"/>
  <c r="CB14" i="16"/>
  <c r="CD14" i="16"/>
  <c r="CF14" i="16"/>
  <c r="Y14" i="16"/>
  <c r="Z15" i="16"/>
  <c r="AB15" i="16"/>
  <c r="AD15" i="16"/>
  <c r="AF15" i="16"/>
  <c r="AH15" i="16"/>
  <c r="AJ15" i="16"/>
  <c r="AL15" i="16"/>
  <c r="AN15" i="16"/>
  <c r="AP15" i="16"/>
  <c r="AR15" i="16"/>
  <c r="AT15" i="16"/>
  <c r="AV15" i="16"/>
  <c r="AX15" i="16"/>
  <c r="AZ15" i="16"/>
  <c r="BB15" i="16"/>
  <c r="BD15" i="16"/>
  <c r="BF15" i="16"/>
  <c r="BH15" i="16"/>
  <c r="BJ15" i="16"/>
  <c r="BL15" i="16"/>
  <c r="BN15" i="16"/>
  <c r="BP15" i="16"/>
  <c r="BR15" i="16"/>
  <c r="BT15" i="16"/>
  <c r="BV15" i="16"/>
  <c r="BX15" i="16"/>
  <c r="BZ15" i="16"/>
  <c r="CB15" i="16"/>
  <c r="CD15" i="16"/>
  <c r="CF15" i="16"/>
  <c r="Y15" i="16"/>
  <c r="Z16" i="16"/>
  <c r="AB16" i="16"/>
  <c r="AD16" i="16"/>
  <c r="AF16" i="16"/>
  <c r="AH16" i="16"/>
  <c r="AJ16" i="16"/>
  <c r="AL16" i="16"/>
  <c r="AN16" i="16"/>
  <c r="AP16" i="16"/>
  <c r="AR16" i="16"/>
  <c r="AT16" i="16"/>
  <c r="AV16" i="16"/>
  <c r="AX16" i="16"/>
  <c r="AZ16" i="16"/>
  <c r="BB16" i="16"/>
  <c r="BD16" i="16"/>
  <c r="BF16" i="16"/>
  <c r="BH16" i="16"/>
  <c r="BJ16" i="16"/>
  <c r="BL16" i="16"/>
  <c r="BN16" i="16"/>
  <c r="BP16" i="16"/>
  <c r="BR16" i="16"/>
  <c r="BT16" i="16"/>
  <c r="BV16" i="16"/>
  <c r="BX16" i="16"/>
  <c r="BZ16" i="16"/>
  <c r="CB16" i="16"/>
  <c r="CD16" i="16"/>
  <c r="CF16" i="16"/>
  <c r="Y16" i="16"/>
  <c r="Z17" i="16"/>
  <c r="AB17" i="16"/>
  <c r="AD17" i="16"/>
  <c r="AF17" i="16"/>
  <c r="AH17" i="16"/>
  <c r="AJ17" i="16"/>
  <c r="AL17" i="16"/>
  <c r="AN17" i="16"/>
  <c r="AP17" i="16"/>
  <c r="AR17" i="16"/>
  <c r="AT17" i="16"/>
  <c r="AV17" i="16"/>
  <c r="AX17" i="16"/>
  <c r="AZ17" i="16"/>
  <c r="BB17" i="16"/>
  <c r="BD17" i="16"/>
  <c r="BF17" i="16"/>
  <c r="BH17" i="16"/>
  <c r="BJ17" i="16"/>
  <c r="BL17" i="16"/>
  <c r="BN17" i="16"/>
  <c r="BP17" i="16"/>
  <c r="BR17" i="16"/>
  <c r="BT17" i="16"/>
  <c r="BV17" i="16"/>
  <c r="BX17" i="16"/>
  <c r="BZ17" i="16"/>
  <c r="CB17" i="16"/>
  <c r="CD17" i="16"/>
  <c r="CF17" i="16"/>
  <c r="Y17" i="16"/>
  <c r="Z18" i="16"/>
  <c r="AB18" i="16"/>
  <c r="AD18" i="16"/>
  <c r="AF18" i="16"/>
  <c r="AH18" i="16"/>
  <c r="AJ18" i="16"/>
  <c r="AL18" i="16"/>
  <c r="AN18" i="16"/>
  <c r="AP18" i="16"/>
  <c r="AR18" i="16"/>
  <c r="AT18" i="16"/>
  <c r="AV18" i="16"/>
  <c r="AX18" i="16"/>
  <c r="AZ18" i="16"/>
  <c r="BB18" i="16"/>
  <c r="BD18" i="16"/>
  <c r="BF18" i="16"/>
  <c r="BH18" i="16"/>
  <c r="BJ18" i="16"/>
  <c r="BL18" i="16"/>
  <c r="BN18" i="16"/>
  <c r="BP18" i="16"/>
  <c r="BR18" i="16"/>
  <c r="BT18" i="16"/>
  <c r="BV18" i="16"/>
  <c r="BX18" i="16"/>
  <c r="BZ18" i="16"/>
  <c r="CB18" i="16"/>
  <c r="CD18" i="16"/>
  <c r="CF18" i="16"/>
  <c r="Y18" i="16"/>
  <c r="Z19" i="16"/>
  <c r="AB19" i="16"/>
  <c r="AD19" i="16"/>
  <c r="AF19" i="16"/>
  <c r="AH19" i="16"/>
  <c r="AJ19" i="16"/>
  <c r="AL19" i="16"/>
  <c r="AN19" i="16"/>
  <c r="AP19" i="16"/>
  <c r="AR19" i="16"/>
  <c r="AT19" i="16"/>
  <c r="AV19" i="16"/>
  <c r="AX19" i="16"/>
  <c r="AZ19" i="16"/>
  <c r="BB19" i="16"/>
  <c r="BD19" i="16"/>
  <c r="BF19" i="16"/>
  <c r="BH19" i="16"/>
  <c r="BJ19" i="16"/>
  <c r="BL19" i="16"/>
  <c r="BN19" i="16"/>
  <c r="BP19" i="16"/>
  <c r="BR19" i="16"/>
  <c r="BT19" i="16"/>
  <c r="BV19" i="16"/>
  <c r="BX19" i="16"/>
  <c r="BZ19" i="16"/>
  <c r="CB19" i="16"/>
  <c r="CD19" i="16"/>
  <c r="CF19" i="16"/>
  <c r="Y19" i="16"/>
  <c r="Z20" i="16"/>
  <c r="AB20" i="16"/>
  <c r="AD20" i="16"/>
  <c r="AF20" i="16"/>
  <c r="AH20" i="16"/>
  <c r="AJ20" i="16"/>
  <c r="AL20" i="16"/>
  <c r="AN20" i="16"/>
  <c r="AP20" i="16"/>
  <c r="AR20" i="16"/>
  <c r="AT20" i="16"/>
  <c r="AV20" i="16"/>
  <c r="AX20" i="16"/>
  <c r="AZ20" i="16"/>
  <c r="BB20" i="16"/>
  <c r="BD20" i="16"/>
  <c r="BF20" i="16"/>
  <c r="BH20" i="16"/>
  <c r="BJ20" i="16"/>
  <c r="BL20" i="16"/>
  <c r="BN20" i="16"/>
  <c r="BP20" i="16"/>
  <c r="BR20" i="16"/>
  <c r="BT20" i="16"/>
  <c r="BV20" i="16"/>
  <c r="BX20" i="16"/>
  <c r="BZ20" i="16"/>
  <c r="CB20" i="16"/>
  <c r="CD20" i="16"/>
  <c r="CF20" i="16"/>
  <c r="Y20" i="16"/>
  <c r="Z21" i="16"/>
  <c r="AB21" i="16"/>
  <c r="AD21" i="16"/>
  <c r="AF21" i="16"/>
  <c r="AH21" i="16"/>
  <c r="AJ21" i="16"/>
  <c r="AL21" i="16"/>
  <c r="AN21" i="16"/>
  <c r="AP21" i="16"/>
  <c r="AR21" i="16"/>
  <c r="AT21" i="16"/>
  <c r="AV21" i="16"/>
  <c r="AX21" i="16"/>
  <c r="AZ21" i="16"/>
  <c r="BB21" i="16"/>
  <c r="BD21" i="16"/>
  <c r="BF21" i="16"/>
  <c r="BH21" i="16"/>
  <c r="BJ21" i="16"/>
  <c r="BL21" i="16"/>
  <c r="BN21" i="16"/>
  <c r="BP21" i="16"/>
  <c r="BR21" i="16"/>
  <c r="BT21" i="16"/>
  <c r="BV21" i="16"/>
  <c r="BX21" i="16"/>
  <c r="BZ21" i="16"/>
  <c r="CB21" i="16"/>
  <c r="CD21" i="16"/>
  <c r="CF21" i="16"/>
  <c r="Y21" i="16"/>
  <c r="Z22" i="16"/>
  <c r="AB22" i="16"/>
  <c r="AD22" i="16"/>
  <c r="AF22" i="16"/>
  <c r="AH22" i="16"/>
  <c r="AJ22" i="16"/>
  <c r="AL22" i="16"/>
  <c r="AN22" i="16"/>
  <c r="AP22" i="16"/>
  <c r="AR22" i="16"/>
  <c r="AT22" i="16"/>
  <c r="AV22" i="16"/>
  <c r="AX22" i="16"/>
  <c r="AZ22" i="16"/>
  <c r="BB22" i="16"/>
  <c r="BD22" i="16"/>
  <c r="BF22" i="16"/>
  <c r="BH22" i="16"/>
  <c r="BJ22" i="16"/>
  <c r="BL22" i="16"/>
  <c r="BN22" i="16"/>
  <c r="BP22" i="16"/>
  <c r="BR22" i="16"/>
  <c r="BT22" i="16"/>
  <c r="BV22" i="16"/>
  <c r="BX22" i="16"/>
  <c r="BZ22" i="16"/>
  <c r="CB22" i="16"/>
  <c r="CD22" i="16"/>
  <c r="CF22" i="16"/>
  <c r="Y22" i="16"/>
  <c r="Z23" i="16"/>
  <c r="AB23" i="16"/>
  <c r="AD23" i="16"/>
  <c r="AF23" i="16"/>
  <c r="AH23" i="16"/>
  <c r="AJ23" i="16"/>
  <c r="AL23" i="16"/>
  <c r="AN23" i="16"/>
  <c r="AP23" i="16"/>
  <c r="AR23" i="16"/>
  <c r="AT23" i="16"/>
  <c r="AV23" i="16"/>
  <c r="AX23" i="16"/>
  <c r="AZ23" i="16"/>
  <c r="BB23" i="16"/>
  <c r="BD23" i="16"/>
  <c r="BF23" i="16"/>
  <c r="BH23" i="16"/>
  <c r="BJ23" i="16"/>
  <c r="BL23" i="16"/>
  <c r="BN23" i="16"/>
  <c r="BP23" i="16"/>
  <c r="BR23" i="16"/>
  <c r="BT23" i="16"/>
  <c r="BV23" i="16"/>
  <c r="BX23" i="16"/>
  <c r="BZ23" i="16"/>
  <c r="CB23" i="16"/>
  <c r="CD23" i="16"/>
  <c r="CF23" i="16"/>
  <c r="Y23" i="16"/>
  <c r="Z24" i="16"/>
  <c r="AB24" i="16"/>
  <c r="AD24" i="16"/>
  <c r="AF24" i="16"/>
  <c r="AH24" i="16"/>
  <c r="AJ24" i="16"/>
  <c r="AL24" i="16"/>
  <c r="AN24" i="16"/>
  <c r="AP24" i="16"/>
  <c r="AR24" i="16"/>
  <c r="AT24" i="16"/>
  <c r="AV24" i="16"/>
  <c r="AX24" i="16"/>
  <c r="AZ24" i="16"/>
  <c r="BB24" i="16"/>
  <c r="BD24" i="16"/>
  <c r="BF24" i="16"/>
  <c r="BH24" i="16"/>
  <c r="BJ24" i="16"/>
  <c r="BL24" i="16"/>
  <c r="BN24" i="16"/>
  <c r="BP24" i="16"/>
  <c r="BR24" i="16"/>
  <c r="BT24" i="16"/>
  <c r="BV24" i="16"/>
  <c r="BX24" i="16"/>
  <c r="BZ24" i="16"/>
  <c r="CB24" i="16"/>
  <c r="CD24" i="16"/>
  <c r="CF24" i="16"/>
  <c r="Y24" i="16"/>
  <c r="Z25" i="16"/>
  <c r="AB25" i="16"/>
  <c r="AD25" i="16"/>
  <c r="AF25" i="16"/>
  <c r="AH25" i="16"/>
  <c r="AJ25" i="16"/>
  <c r="AL25" i="16"/>
  <c r="AN25" i="16"/>
  <c r="AP25" i="16"/>
  <c r="AR25" i="16"/>
  <c r="AT25" i="16"/>
  <c r="AV25" i="16"/>
  <c r="AX25" i="16"/>
  <c r="AZ25" i="16"/>
  <c r="BB25" i="16"/>
  <c r="BD25" i="16"/>
  <c r="BF25" i="16"/>
  <c r="BH25" i="16"/>
  <c r="BJ25" i="16"/>
  <c r="BL25" i="16"/>
  <c r="BN25" i="16"/>
  <c r="BP25" i="16"/>
  <c r="BR25" i="16"/>
  <c r="BT25" i="16"/>
  <c r="BV25" i="16"/>
  <c r="BX25" i="16"/>
  <c r="BZ25" i="16"/>
  <c r="CB25" i="16"/>
  <c r="CD25" i="16"/>
  <c r="CF25" i="16"/>
  <c r="Y25" i="16"/>
  <c r="Z26" i="16"/>
  <c r="AB26" i="16"/>
  <c r="AD26" i="16"/>
  <c r="AF26" i="16"/>
  <c r="AH26" i="16"/>
  <c r="AJ26" i="16"/>
  <c r="AL26" i="16"/>
  <c r="AN26" i="16"/>
  <c r="AP26" i="16"/>
  <c r="AR26" i="16"/>
  <c r="AT26" i="16"/>
  <c r="AV26" i="16"/>
  <c r="AX26" i="16"/>
  <c r="AZ26" i="16"/>
  <c r="BB26" i="16"/>
  <c r="BD26" i="16"/>
  <c r="BF26" i="16"/>
  <c r="BH26" i="16"/>
  <c r="BJ26" i="16"/>
  <c r="BL26" i="16"/>
  <c r="BN26" i="16"/>
  <c r="BP26" i="16"/>
  <c r="BR26" i="16"/>
  <c r="BT26" i="16"/>
  <c r="BV26" i="16"/>
  <c r="BX26" i="16"/>
  <c r="BZ26" i="16"/>
  <c r="CB26" i="16"/>
  <c r="CD26" i="16"/>
  <c r="CF26" i="16"/>
  <c r="Y26" i="16"/>
  <c r="Z27" i="16"/>
  <c r="AB27" i="16"/>
  <c r="AD27" i="16"/>
  <c r="AF27" i="16"/>
  <c r="AH27" i="16"/>
  <c r="AJ27" i="16"/>
  <c r="AL27" i="16"/>
  <c r="AN27" i="16"/>
  <c r="AP27" i="16"/>
  <c r="AR27" i="16"/>
  <c r="AT27" i="16"/>
  <c r="AV27" i="16"/>
  <c r="AX27" i="16"/>
  <c r="AZ27" i="16"/>
  <c r="BB27" i="16"/>
  <c r="BD27" i="16"/>
  <c r="BF27" i="16"/>
  <c r="BH27" i="16"/>
  <c r="BJ27" i="16"/>
  <c r="BL27" i="16"/>
  <c r="BN27" i="16"/>
  <c r="BP27" i="16"/>
  <c r="BR27" i="16"/>
  <c r="BT27" i="16"/>
  <c r="BV27" i="16"/>
  <c r="BX27" i="16"/>
  <c r="BZ27" i="16"/>
  <c r="CB27" i="16"/>
  <c r="CD27" i="16"/>
  <c r="CF27" i="16"/>
  <c r="Y27" i="16"/>
  <c r="Z28" i="16"/>
  <c r="AB28" i="16"/>
  <c r="AD28" i="16"/>
  <c r="AF28" i="16"/>
  <c r="AH28" i="16"/>
  <c r="AJ28" i="16"/>
  <c r="AL28" i="16"/>
  <c r="AN28" i="16"/>
  <c r="AP28" i="16"/>
  <c r="AR28" i="16"/>
  <c r="AT28" i="16"/>
  <c r="AV28" i="16"/>
  <c r="AX28" i="16"/>
  <c r="AZ28" i="16"/>
  <c r="BB28" i="16"/>
  <c r="BD28" i="16"/>
  <c r="BF28" i="16"/>
  <c r="BH28" i="16"/>
  <c r="BJ28" i="16"/>
  <c r="BL28" i="16"/>
  <c r="BN28" i="16"/>
  <c r="BP28" i="16"/>
  <c r="BR28" i="16"/>
  <c r="BT28" i="16"/>
  <c r="BV28" i="16"/>
  <c r="BX28" i="16"/>
  <c r="BZ28" i="16"/>
  <c r="CB28" i="16"/>
  <c r="CD28" i="16"/>
  <c r="CF28" i="16"/>
  <c r="Y28" i="16"/>
  <c r="Z29" i="16"/>
  <c r="AB29" i="16"/>
  <c r="AD29" i="16"/>
  <c r="AF29" i="16"/>
  <c r="AH29" i="16"/>
  <c r="AJ29" i="16"/>
  <c r="AL29" i="16"/>
  <c r="AN29" i="16"/>
  <c r="AP29" i="16"/>
  <c r="AR29" i="16"/>
  <c r="AT29" i="16"/>
  <c r="AV29" i="16"/>
  <c r="AX29" i="16"/>
  <c r="AZ29" i="16"/>
  <c r="BB29" i="16"/>
  <c r="BD29" i="16"/>
  <c r="BF29" i="16"/>
  <c r="BH29" i="16"/>
  <c r="BJ29" i="16"/>
  <c r="BL29" i="16"/>
  <c r="BN29" i="16"/>
  <c r="BP29" i="16"/>
  <c r="BR29" i="16"/>
  <c r="BT29" i="16"/>
  <c r="BV29" i="16"/>
  <c r="BX29" i="16"/>
  <c r="BZ29" i="16"/>
  <c r="CB29" i="16"/>
  <c r="CD29" i="16"/>
  <c r="CF29" i="16"/>
  <c r="Y29" i="16"/>
  <c r="Z30" i="16"/>
  <c r="AB30" i="16"/>
  <c r="AD30" i="16"/>
  <c r="AF30" i="16"/>
  <c r="AH30" i="16"/>
  <c r="AJ30" i="16"/>
  <c r="AL30" i="16"/>
  <c r="AN30" i="16"/>
  <c r="AP30" i="16"/>
  <c r="AR30" i="16"/>
  <c r="AT30" i="16"/>
  <c r="AV30" i="16"/>
  <c r="AX30" i="16"/>
  <c r="AZ30" i="16"/>
  <c r="BB30" i="16"/>
  <c r="BD30" i="16"/>
  <c r="BF30" i="16"/>
  <c r="BH30" i="16"/>
  <c r="BJ30" i="16"/>
  <c r="BL30" i="16"/>
  <c r="BN30" i="16"/>
  <c r="BP30" i="16"/>
  <c r="BR30" i="16"/>
  <c r="BT30" i="16"/>
  <c r="BV30" i="16"/>
  <c r="BX30" i="16"/>
  <c r="BZ30" i="16"/>
  <c r="CB30" i="16"/>
  <c r="CD30" i="16"/>
  <c r="CF30" i="16"/>
  <c r="Y30" i="16"/>
  <c r="Z31" i="16"/>
  <c r="AB31" i="16"/>
  <c r="AD31" i="16"/>
  <c r="AF31" i="16"/>
  <c r="AH31" i="16"/>
  <c r="AJ31" i="16"/>
  <c r="AL31" i="16"/>
  <c r="AN31" i="16"/>
  <c r="AP31" i="16"/>
  <c r="AR31" i="16"/>
  <c r="AT31" i="16"/>
  <c r="AV31" i="16"/>
  <c r="AX31" i="16"/>
  <c r="AZ31" i="16"/>
  <c r="BB31" i="16"/>
  <c r="BD31" i="16"/>
  <c r="BF31" i="16"/>
  <c r="BH31" i="16"/>
  <c r="BJ31" i="16"/>
  <c r="BL31" i="16"/>
  <c r="BN31" i="16"/>
  <c r="BP31" i="16"/>
  <c r="BR31" i="16"/>
  <c r="BT31" i="16"/>
  <c r="BV31" i="16"/>
  <c r="BX31" i="16"/>
  <c r="BZ31" i="16"/>
  <c r="CB31" i="16"/>
  <c r="CD31" i="16"/>
  <c r="CF31" i="16"/>
  <c r="Y31" i="16"/>
  <c r="Z32" i="16"/>
  <c r="AB32" i="16"/>
  <c r="AD32" i="16"/>
  <c r="AF32" i="16"/>
  <c r="AH32" i="16"/>
  <c r="AJ32" i="16"/>
  <c r="AL32" i="16"/>
  <c r="AN32" i="16"/>
  <c r="AP32" i="16"/>
  <c r="AR32" i="16"/>
  <c r="AT32" i="16"/>
  <c r="AV32" i="16"/>
  <c r="AX32" i="16"/>
  <c r="AZ32" i="16"/>
  <c r="BB32" i="16"/>
  <c r="BD32" i="16"/>
  <c r="BF32" i="16"/>
  <c r="BH32" i="16"/>
  <c r="BJ32" i="16"/>
  <c r="BL32" i="16"/>
  <c r="BN32" i="16"/>
  <c r="BP32" i="16"/>
  <c r="BR32" i="16"/>
  <c r="BT32" i="16"/>
  <c r="BV32" i="16"/>
  <c r="BX32" i="16"/>
  <c r="BZ32" i="16"/>
  <c r="CB32" i="16"/>
  <c r="CD32" i="16"/>
  <c r="CF32" i="16"/>
  <c r="Y32" i="16"/>
  <c r="Z33" i="16"/>
  <c r="AB33" i="16"/>
  <c r="AD33" i="16"/>
  <c r="AF33" i="16"/>
  <c r="AH33" i="16"/>
  <c r="AJ33" i="16"/>
  <c r="AL33" i="16"/>
  <c r="AN33" i="16"/>
  <c r="AP33" i="16"/>
  <c r="AR33" i="16"/>
  <c r="AT33" i="16"/>
  <c r="AV33" i="16"/>
  <c r="AX33" i="16"/>
  <c r="AZ33" i="16"/>
  <c r="BB33" i="16"/>
  <c r="BD33" i="16"/>
  <c r="BF33" i="16"/>
  <c r="BH33" i="16"/>
  <c r="BJ33" i="16"/>
  <c r="BL33" i="16"/>
  <c r="BN33" i="16"/>
  <c r="BP33" i="16"/>
  <c r="BR33" i="16"/>
  <c r="BT33" i="16"/>
  <c r="BV33" i="16"/>
  <c r="BX33" i="16"/>
  <c r="BZ33" i="16"/>
  <c r="CB33" i="16"/>
  <c r="CD33" i="16"/>
  <c r="CF33" i="16"/>
  <c r="Y33" i="16"/>
  <c r="Z34" i="16"/>
  <c r="AB34" i="16"/>
  <c r="AD34" i="16"/>
  <c r="AF34" i="16"/>
  <c r="AH34" i="16"/>
  <c r="AJ34" i="16"/>
  <c r="AL34" i="16"/>
  <c r="AN34" i="16"/>
  <c r="AP34" i="16"/>
  <c r="AR34" i="16"/>
  <c r="AT34" i="16"/>
  <c r="AV34" i="16"/>
  <c r="AX34" i="16"/>
  <c r="AZ34" i="16"/>
  <c r="BB34" i="16"/>
  <c r="BD34" i="16"/>
  <c r="BF34" i="16"/>
  <c r="BH34" i="16"/>
  <c r="BJ34" i="16"/>
  <c r="BL34" i="16"/>
  <c r="BN34" i="16"/>
  <c r="BP34" i="16"/>
  <c r="BR34" i="16"/>
  <c r="BT34" i="16"/>
  <c r="BV34" i="16"/>
  <c r="BX34" i="16"/>
  <c r="BZ34" i="16"/>
  <c r="CB34" i="16"/>
  <c r="CD34" i="16"/>
  <c r="CF34" i="16"/>
  <c r="Y34" i="16"/>
  <c r="Z35" i="16"/>
  <c r="AB35" i="16"/>
  <c r="AD35" i="16"/>
  <c r="AF35" i="16"/>
  <c r="AH35" i="16"/>
  <c r="AJ35" i="16"/>
  <c r="AL35" i="16"/>
  <c r="AN35" i="16"/>
  <c r="AP35" i="16"/>
  <c r="AR35" i="16"/>
  <c r="AT35" i="16"/>
  <c r="AV35" i="16"/>
  <c r="AX35" i="16"/>
  <c r="AZ35" i="16"/>
  <c r="BB35" i="16"/>
  <c r="BD35" i="16"/>
  <c r="BF35" i="16"/>
  <c r="BH35" i="16"/>
  <c r="BJ35" i="16"/>
  <c r="BL35" i="16"/>
  <c r="BN35" i="16"/>
  <c r="BP35" i="16"/>
  <c r="BR35" i="16"/>
  <c r="BT35" i="16"/>
  <c r="BV35" i="16"/>
  <c r="BX35" i="16"/>
  <c r="BZ35" i="16"/>
  <c r="CB35" i="16"/>
  <c r="CD35" i="16"/>
  <c r="CF35" i="16"/>
  <c r="Y35" i="16"/>
  <c r="Z36" i="16"/>
  <c r="AB36" i="16"/>
  <c r="AD36" i="16"/>
  <c r="AF36" i="16"/>
  <c r="AH36" i="16"/>
  <c r="AJ36" i="16"/>
  <c r="AL36" i="16"/>
  <c r="AN36" i="16"/>
  <c r="AP36" i="16"/>
  <c r="AR36" i="16"/>
  <c r="AT36" i="16"/>
  <c r="AV36" i="16"/>
  <c r="AX36" i="16"/>
  <c r="AZ36" i="16"/>
  <c r="BB36" i="16"/>
  <c r="BD36" i="16"/>
  <c r="BF36" i="16"/>
  <c r="BH36" i="16"/>
  <c r="BJ36" i="16"/>
  <c r="BL36" i="16"/>
  <c r="BN36" i="16"/>
  <c r="BP36" i="16"/>
  <c r="BR36" i="16"/>
  <c r="BT36" i="16"/>
  <c r="BV36" i="16"/>
  <c r="BX36" i="16"/>
  <c r="BZ36" i="16"/>
  <c r="CB36" i="16"/>
  <c r="CD36" i="16"/>
  <c r="CF36" i="16"/>
  <c r="Y36" i="16"/>
  <c r="Z37" i="16"/>
  <c r="AB37" i="16"/>
  <c r="AD37" i="16"/>
  <c r="AF37" i="16"/>
  <c r="AH37" i="16"/>
  <c r="AJ37" i="16"/>
  <c r="AL37" i="16"/>
  <c r="AN37" i="16"/>
  <c r="AP37" i="16"/>
  <c r="AR37" i="16"/>
  <c r="AT37" i="16"/>
  <c r="AV37" i="16"/>
  <c r="AX37" i="16"/>
  <c r="AZ37" i="16"/>
  <c r="BB37" i="16"/>
  <c r="BD37" i="16"/>
  <c r="BF37" i="16"/>
  <c r="BH37" i="16"/>
  <c r="BJ37" i="16"/>
  <c r="BL37" i="16"/>
  <c r="BN37" i="16"/>
  <c r="BP37" i="16"/>
  <c r="BR37" i="16"/>
  <c r="BT37" i="16"/>
  <c r="BV37" i="16"/>
  <c r="BX37" i="16"/>
  <c r="BZ37" i="16"/>
  <c r="CB37" i="16"/>
  <c r="CD37" i="16"/>
  <c r="CF37" i="16"/>
  <c r="Y37" i="16"/>
  <c r="Z38" i="16"/>
  <c r="AB38" i="16"/>
  <c r="AD38" i="16"/>
  <c r="AF38" i="16"/>
  <c r="AH38" i="16"/>
  <c r="AJ38" i="16"/>
  <c r="AL38" i="16"/>
  <c r="AN38" i="16"/>
  <c r="AP38" i="16"/>
  <c r="AR38" i="16"/>
  <c r="AT38" i="16"/>
  <c r="AV38" i="16"/>
  <c r="AX38" i="16"/>
  <c r="AZ38" i="16"/>
  <c r="BB38" i="16"/>
  <c r="BD38" i="16"/>
  <c r="BF38" i="16"/>
  <c r="BH38" i="16"/>
  <c r="BJ38" i="16"/>
  <c r="BL38" i="16"/>
  <c r="BN38" i="16"/>
  <c r="BP38" i="16"/>
  <c r="BR38" i="16"/>
  <c r="BT38" i="16"/>
  <c r="BV38" i="16"/>
  <c r="BX38" i="16"/>
  <c r="BZ38" i="16"/>
  <c r="CB38" i="16"/>
  <c r="CD38" i="16"/>
  <c r="CF38" i="16"/>
  <c r="Y38" i="16"/>
  <c r="Z39" i="16"/>
  <c r="AB39" i="16"/>
  <c r="AD39" i="16"/>
  <c r="AF39" i="16"/>
  <c r="AH39" i="16"/>
  <c r="AJ39" i="16"/>
  <c r="AL39" i="16"/>
  <c r="AN39" i="16"/>
  <c r="AP39" i="16"/>
  <c r="AR39" i="16"/>
  <c r="AT39" i="16"/>
  <c r="AV39" i="16"/>
  <c r="AX39" i="16"/>
  <c r="AZ39" i="16"/>
  <c r="BB39" i="16"/>
  <c r="BD39" i="16"/>
  <c r="BF39" i="16"/>
  <c r="BH39" i="16"/>
  <c r="BJ39" i="16"/>
  <c r="BL39" i="16"/>
  <c r="BN39" i="16"/>
  <c r="BP39" i="16"/>
  <c r="BR39" i="16"/>
  <c r="BT39" i="16"/>
  <c r="BV39" i="16"/>
  <c r="BX39" i="16"/>
  <c r="BZ39" i="16"/>
  <c r="CB39" i="16"/>
  <c r="CD39" i="16"/>
  <c r="CF39" i="16"/>
  <c r="Y39" i="16"/>
  <c r="Z40" i="16"/>
  <c r="AB40" i="16"/>
  <c r="AD40" i="16"/>
  <c r="AF40" i="16"/>
  <c r="AH40" i="16"/>
  <c r="AJ40" i="16"/>
  <c r="AL40" i="16"/>
  <c r="AN40" i="16"/>
  <c r="AP40" i="16"/>
  <c r="AR40" i="16"/>
  <c r="AT40" i="16"/>
  <c r="AV40" i="16"/>
  <c r="AX40" i="16"/>
  <c r="AZ40" i="16"/>
  <c r="BB40" i="16"/>
  <c r="BD40" i="16"/>
  <c r="BF40" i="16"/>
  <c r="BH40" i="16"/>
  <c r="BJ40" i="16"/>
  <c r="BL40" i="16"/>
  <c r="BN40" i="16"/>
  <c r="BP40" i="16"/>
  <c r="BR40" i="16"/>
  <c r="BT40" i="16"/>
  <c r="BV40" i="16"/>
  <c r="BX40" i="16"/>
  <c r="BZ40" i="16"/>
  <c r="CB40" i="16"/>
  <c r="CD40" i="16"/>
  <c r="CF40" i="16"/>
  <c r="Y40" i="16"/>
  <c r="Z41" i="16"/>
  <c r="AB41" i="16"/>
  <c r="AD41" i="16"/>
  <c r="AF41" i="16"/>
  <c r="AH41" i="16"/>
  <c r="AJ41" i="16"/>
  <c r="AL41" i="16"/>
  <c r="AN41" i="16"/>
  <c r="AP41" i="16"/>
  <c r="AR41" i="16"/>
  <c r="AT41" i="16"/>
  <c r="AV41" i="16"/>
  <c r="AX41" i="16"/>
  <c r="AZ41" i="16"/>
  <c r="BB41" i="16"/>
  <c r="BD41" i="16"/>
  <c r="BF41" i="16"/>
  <c r="BH41" i="16"/>
  <c r="BJ41" i="16"/>
  <c r="BL41" i="16"/>
  <c r="BN41" i="16"/>
  <c r="BP41" i="16"/>
  <c r="BR41" i="16"/>
  <c r="BT41" i="16"/>
  <c r="BV41" i="16"/>
  <c r="BX41" i="16"/>
  <c r="BZ41" i="16"/>
  <c r="CB41" i="16"/>
  <c r="CD41" i="16"/>
  <c r="CF41" i="16"/>
  <c r="Y41" i="16"/>
  <c r="Z42" i="16"/>
  <c r="AB42" i="16"/>
  <c r="AD42" i="16"/>
  <c r="AF42" i="16"/>
  <c r="AH42" i="16"/>
  <c r="AJ42" i="16"/>
  <c r="AL42" i="16"/>
  <c r="AN42" i="16"/>
  <c r="AP42" i="16"/>
  <c r="AR42" i="16"/>
  <c r="AT42" i="16"/>
  <c r="AV42" i="16"/>
  <c r="AX42" i="16"/>
  <c r="AZ42" i="16"/>
  <c r="BB42" i="16"/>
  <c r="BD42" i="16"/>
  <c r="BF42" i="16"/>
  <c r="BH42" i="16"/>
  <c r="BJ42" i="16"/>
  <c r="BL42" i="16"/>
  <c r="BN42" i="16"/>
  <c r="BP42" i="16"/>
  <c r="BR42" i="16"/>
  <c r="BT42" i="16"/>
  <c r="BV42" i="16"/>
  <c r="BX42" i="16"/>
  <c r="BZ42" i="16"/>
  <c r="CB42" i="16"/>
  <c r="CD42" i="16"/>
  <c r="CF42" i="16"/>
  <c r="Y42" i="16"/>
  <c r="Z43" i="16"/>
  <c r="AB43" i="16"/>
  <c r="AD43" i="16"/>
  <c r="AF43" i="16"/>
  <c r="AH43" i="16"/>
  <c r="AJ43" i="16"/>
  <c r="AL43" i="16"/>
  <c r="AN43" i="16"/>
  <c r="AP43" i="16"/>
  <c r="AR43" i="16"/>
  <c r="AT43" i="16"/>
  <c r="AV43" i="16"/>
  <c r="AX43" i="16"/>
  <c r="AZ43" i="16"/>
  <c r="BB43" i="16"/>
  <c r="BD43" i="16"/>
  <c r="BF43" i="16"/>
  <c r="BH43" i="16"/>
  <c r="BJ43" i="16"/>
  <c r="BL43" i="16"/>
  <c r="BN43" i="16"/>
  <c r="BP43" i="16"/>
  <c r="BR43" i="16"/>
  <c r="BT43" i="16"/>
  <c r="BV43" i="16"/>
  <c r="BX43" i="16"/>
  <c r="BZ43" i="16"/>
  <c r="CB43" i="16"/>
  <c r="CD43" i="16"/>
  <c r="CF43" i="16"/>
  <c r="Y43" i="16"/>
  <c r="Z44" i="16"/>
  <c r="AB44" i="16"/>
  <c r="AD44" i="16"/>
  <c r="AF44" i="16"/>
  <c r="AH44" i="16"/>
  <c r="AJ44" i="16"/>
  <c r="AL44" i="16"/>
  <c r="AN44" i="16"/>
  <c r="AP44" i="16"/>
  <c r="AR44" i="16"/>
  <c r="AT44" i="16"/>
  <c r="AV44" i="16"/>
  <c r="AX44" i="16"/>
  <c r="AZ44" i="16"/>
  <c r="BB44" i="16"/>
  <c r="BD44" i="16"/>
  <c r="BF44" i="16"/>
  <c r="BH44" i="16"/>
  <c r="BJ44" i="16"/>
  <c r="BL44" i="16"/>
  <c r="BN44" i="16"/>
  <c r="BP44" i="16"/>
  <c r="BR44" i="16"/>
  <c r="BT44" i="16"/>
  <c r="BV44" i="16"/>
  <c r="BX44" i="16"/>
  <c r="BZ44" i="16"/>
  <c r="CB44" i="16"/>
  <c r="CD44" i="16"/>
  <c r="CF44" i="16"/>
  <c r="Y44" i="16"/>
  <c r="Z45" i="16"/>
  <c r="AB45" i="16"/>
  <c r="AD45" i="16"/>
  <c r="AF45" i="16"/>
  <c r="AH45" i="16"/>
  <c r="AJ45" i="16"/>
  <c r="AL45" i="16"/>
  <c r="AN45" i="16"/>
  <c r="AP45" i="16"/>
  <c r="AR45" i="16"/>
  <c r="AT45" i="16"/>
  <c r="AV45" i="16"/>
  <c r="AX45" i="16"/>
  <c r="AZ45" i="16"/>
  <c r="BB45" i="16"/>
  <c r="BD45" i="16"/>
  <c r="BF45" i="16"/>
  <c r="BH45" i="16"/>
  <c r="BJ45" i="16"/>
  <c r="BL45" i="16"/>
  <c r="BN45" i="16"/>
  <c r="BP45" i="16"/>
  <c r="BR45" i="16"/>
  <c r="BT45" i="16"/>
  <c r="BV45" i="16"/>
  <c r="BX45" i="16"/>
  <c r="BZ45" i="16"/>
  <c r="CB45" i="16"/>
  <c r="CD45" i="16"/>
  <c r="CF45" i="16"/>
  <c r="Y45" i="16"/>
  <c r="Z46" i="16"/>
  <c r="AB46" i="16"/>
  <c r="AD46" i="16"/>
  <c r="AF46" i="16"/>
  <c r="AH46" i="16"/>
  <c r="AJ46" i="16"/>
  <c r="AL46" i="16"/>
  <c r="AN46" i="16"/>
  <c r="AP46" i="16"/>
  <c r="AR46" i="16"/>
  <c r="AT46" i="16"/>
  <c r="AV46" i="16"/>
  <c r="AX46" i="16"/>
  <c r="AZ46" i="16"/>
  <c r="BB46" i="16"/>
  <c r="BD46" i="16"/>
  <c r="BF46" i="16"/>
  <c r="BH46" i="16"/>
  <c r="BJ46" i="16"/>
  <c r="BL46" i="16"/>
  <c r="BN46" i="16"/>
  <c r="BP46" i="16"/>
  <c r="BR46" i="16"/>
  <c r="BT46" i="16"/>
  <c r="BV46" i="16"/>
  <c r="BX46" i="16"/>
  <c r="BZ46" i="16"/>
  <c r="CB46" i="16"/>
  <c r="CD46" i="16"/>
  <c r="CF46" i="16"/>
  <c r="Y46" i="16"/>
  <c r="Z47" i="16"/>
  <c r="AB47" i="16"/>
  <c r="AD47" i="16"/>
  <c r="AF47" i="16"/>
  <c r="AH47" i="16"/>
  <c r="AJ47" i="16"/>
  <c r="AL47" i="16"/>
  <c r="AN47" i="16"/>
  <c r="AP47" i="16"/>
  <c r="AR47" i="16"/>
  <c r="AT47" i="16"/>
  <c r="AV47" i="16"/>
  <c r="AX47" i="16"/>
  <c r="AZ47" i="16"/>
  <c r="BB47" i="16"/>
  <c r="BD47" i="16"/>
  <c r="BF47" i="16"/>
  <c r="BH47" i="16"/>
  <c r="BJ47" i="16"/>
  <c r="BL47" i="16"/>
  <c r="BN47" i="16"/>
  <c r="BP47" i="16"/>
  <c r="BR47" i="16"/>
  <c r="BT47" i="16"/>
  <c r="BV47" i="16"/>
  <c r="BX47" i="16"/>
  <c r="BZ47" i="16"/>
  <c r="CB47" i="16"/>
  <c r="CD47" i="16"/>
  <c r="CF47" i="16"/>
  <c r="Y47" i="16"/>
  <c r="Z48" i="16"/>
  <c r="AB48" i="16"/>
  <c r="AD48" i="16"/>
  <c r="AF48" i="16"/>
  <c r="AH48" i="16"/>
  <c r="AJ48" i="16"/>
  <c r="AL48" i="16"/>
  <c r="AN48" i="16"/>
  <c r="AP48" i="16"/>
  <c r="AR48" i="16"/>
  <c r="AT48" i="16"/>
  <c r="AV48" i="16"/>
  <c r="AX48" i="16"/>
  <c r="AZ48" i="16"/>
  <c r="BB48" i="16"/>
  <c r="BD48" i="16"/>
  <c r="BF48" i="16"/>
  <c r="BH48" i="16"/>
  <c r="BJ48" i="16"/>
  <c r="BL48" i="16"/>
  <c r="BN48" i="16"/>
  <c r="BP48" i="16"/>
  <c r="BR48" i="16"/>
  <c r="BT48" i="16"/>
  <c r="BV48" i="16"/>
  <c r="BX48" i="16"/>
  <c r="BZ48" i="16"/>
  <c r="CB48" i="16"/>
  <c r="CD48" i="16"/>
  <c r="CF48" i="16"/>
  <c r="Y48" i="16"/>
  <c r="Z49" i="16"/>
  <c r="AB49" i="16"/>
  <c r="AD49" i="16"/>
  <c r="AF49" i="16"/>
  <c r="AH49" i="16"/>
  <c r="AJ49" i="16"/>
  <c r="AL49" i="16"/>
  <c r="AN49" i="16"/>
  <c r="AP49" i="16"/>
  <c r="AR49" i="16"/>
  <c r="AT49" i="16"/>
  <c r="AV49" i="16"/>
  <c r="AX49" i="16"/>
  <c r="AZ49" i="16"/>
  <c r="BB49" i="16"/>
  <c r="BD49" i="16"/>
  <c r="BF49" i="16"/>
  <c r="BH49" i="16"/>
  <c r="BJ49" i="16"/>
  <c r="BL49" i="16"/>
  <c r="BN49" i="16"/>
  <c r="BP49" i="16"/>
  <c r="BR49" i="16"/>
  <c r="BT49" i="16"/>
  <c r="BV49" i="16"/>
  <c r="BX49" i="16"/>
  <c r="BZ49" i="16"/>
  <c r="CB49" i="16"/>
  <c r="CD49" i="16"/>
  <c r="CF49" i="16"/>
  <c r="Y49" i="16"/>
  <c r="Y52" i="16"/>
  <c r="X2" i="16"/>
  <c r="L2" i="16"/>
  <c r="K2" i="16"/>
  <c r="A2" i="16"/>
  <c r="M3" i="16"/>
  <c r="X3" i="16"/>
  <c r="L3" i="16"/>
  <c r="K3" i="16"/>
  <c r="A3" i="16"/>
  <c r="M4" i="16"/>
  <c r="X4" i="16"/>
  <c r="L4" i="16"/>
  <c r="K4" i="16"/>
  <c r="A4" i="16"/>
  <c r="M5" i="16"/>
  <c r="X5" i="16"/>
  <c r="L5" i="16"/>
  <c r="K5" i="16"/>
  <c r="A5" i="16"/>
  <c r="CI2" i="16"/>
  <c r="F2" i="16"/>
  <c r="CV2" i="16"/>
  <c r="B2" i="16"/>
  <c r="CH2" i="16"/>
  <c r="CI3" i="16"/>
  <c r="F3" i="16"/>
  <c r="CV3" i="16"/>
  <c r="B3" i="16"/>
  <c r="CH3" i="16"/>
  <c r="CI4" i="16"/>
  <c r="F4" i="16"/>
  <c r="CV4" i="16"/>
  <c r="B4" i="16"/>
  <c r="CH4" i="16"/>
  <c r="CI5" i="16"/>
  <c r="F5" i="16"/>
  <c r="CV5" i="16"/>
  <c r="B5" i="16"/>
  <c r="CH5" i="16"/>
  <c r="M6" i="16"/>
  <c r="X6" i="16"/>
  <c r="L6" i="16"/>
  <c r="K6" i="16"/>
  <c r="A6" i="16"/>
  <c r="CI6" i="16"/>
  <c r="F6" i="16"/>
  <c r="CV6" i="16"/>
  <c r="B6" i="16"/>
  <c r="CH6" i="16"/>
  <c r="M7" i="16"/>
  <c r="X7" i="16"/>
  <c r="L7" i="16"/>
  <c r="K7" i="16"/>
  <c r="A7" i="16"/>
  <c r="CI7" i="16"/>
  <c r="F7" i="16"/>
  <c r="CV7" i="16"/>
  <c r="B7" i="16"/>
  <c r="CH7" i="16"/>
  <c r="M8" i="16"/>
  <c r="X8" i="16"/>
  <c r="L8" i="16"/>
  <c r="K8" i="16"/>
  <c r="A8" i="16"/>
  <c r="CI8" i="16"/>
  <c r="F8" i="16"/>
  <c r="CV8" i="16"/>
  <c r="B8" i="16"/>
  <c r="CH8" i="16"/>
  <c r="M9" i="16"/>
  <c r="X9" i="16"/>
  <c r="L9" i="16"/>
  <c r="K9" i="16"/>
  <c r="A9" i="16"/>
  <c r="CI9" i="16"/>
  <c r="F9" i="16"/>
  <c r="CV9" i="16"/>
  <c r="B9" i="16"/>
  <c r="CH9" i="16"/>
  <c r="M10" i="16"/>
  <c r="X10" i="16"/>
  <c r="L10" i="16"/>
  <c r="K10" i="16"/>
  <c r="A10" i="16"/>
  <c r="CI10" i="16"/>
  <c r="F10" i="16"/>
  <c r="CV10" i="16"/>
  <c r="B10" i="16"/>
  <c r="CH10" i="16"/>
  <c r="M11" i="16"/>
  <c r="X11" i="16"/>
  <c r="L11" i="16"/>
  <c r="K11" i="16"/>
  <c r="A11" i="16"/>
  <c r="CI11" i="16"/>
  <c r="F11" i="16"/>
  <c r="CV11" i="16"/>
  <c r="B11" i="16"/>
  <c r="CH11" i="16"/>
  <c r="M12" i="16"/>
  <c r="X12" i="16"/>
  <c r="L12" i="16"/>
  <c r="K12" i="16"/>
  <c r="A12" i="16"/>
  <c r="CI12" i="16"/>
  <c r="F12" i="16"/>
  <c r="CV12" i="16"/>
  <c r="B12" i="16"/>
  <c r="CH12" i="16"/>
  <c r="M13" i="16"/>
  <c r="X13" i="16"/>
  <c r="L13" i="16"/>
  <c r="K13" i="16"/>
  <c r="A13" i="16"/>
  <c r="CI13" i="16"/>
  <c r="F13" i="16"/>
  <c r="CV13" i="16"/>
  <c r="B13" i="16"/>
  <c r="CH13" i="16"/>
  <c r="M14" i="16"/>
  <c r="X14" i="16"/>
  <c r="L14" i="16"/>
  <c r="K14" i="16"/>
  <c r="A14" i="16"/>
  <c r="CI14" i="16"/>
  <c r="F14" i="16"/>
  <c r="CV14" i="16"/>
  <c r="B14" i="16"/>
  <c r="CH14" i="16"/>
  <c r="M15" i="16"/>
  <c r="X15" i="16"/>
  <c r="L15" i="16"/>
  <c r="K15" i="16"/>
  <c r="A15" i="16"/>
  <c r="CI15" i="16"/>
  <c r="F15" i="16"/>
  <c r="CV15" i="16"/>
  <c r="B15" i="16"/>
  <c r="CH15" i="16"/>
  <c r="M16" i="16"/>
  <c r="X16" i="16"/>
  <c r="L16" i="16"/>
  <c r="K16" i="16"/>
  <c r="A16" i="16"/>
  <c r="CI16" i="16"/>
  <c r="F16" i="16"/>
  <c r="CV16" i="16"/>
  <c r="B16" i="16"/>
  <c r="CH16" i="16"/>
  <c r="M17" i="16"/>
  <c r="X17" i="16"/>
  <c r="L17" i="16"/>
  <c r="K17" i="16"/>
  <c r="A17" i="16"/>
  <c r="CI17" i="16"/>
  <c r="F17" i="16"/>
  <c r="CV17" i="16"/>
  <c r="B17" i="16"/>
  <c r="CH17" i="16"/>
  <c r="M18" i="16"/>
  <c r="X18" i="16"/>
  <c r="L18" i="16"/>
  <c r="K18" i="16"/>
  <c r="A18" i="16"/>
  <c r="CI18" i="16"/>
  <c r="F18" i="16"/>
  <c r="CV18" i="16"/>
  <c r="B18" i="16"/>
  <c r="CH18" i="16"/>
  <c r="M19" i="16"/>
  <c r="X19" i="16"/>
  <c r="L19" i="16"/>
  <c r="K19" i="16"/>
  <c r="A19" i="16"/>
  <c r="CI19" i="16"/>
  <c r="F19" i="16"/>
  <c r="CV19" i="16"/>
  <c r="B19" i="16"/>
  <c r="CH19" i="16"/>
  <c r="M20" i="16"/>
  <c r="X20" i="16"/>
  <c r="L20" i="16"/>
  <c r="K20" i="16"/>
  <c r="A20" i="16"/>
  <c r="CI20" i="16"/>
  <c r="F20" i="16"/>
  <c r="CV20" i="16"/>
  <c r="B20" i="16"/>
  <c r="CH20" i="16"/>
  <c r="M21" i="16"/>
  <c r="X21" i="16"/>
  <c r="L21" i="16"/>
  <c r="K21" i="16"/>
  <c r="A21" i="16"/>
  <c r="CI21" i="16"/>
  <c r="F21" i="16"/>
  <c r="CV21" i="16"/>
  <c r="B21" i="16"/>
  <c r="CH21" i="16"/>
  <c r="M22" i="16"/>
  <c r="X22" i="16"/>
  <c r="L22" i="16"/>
  <c r="K22" i="16"/>
  <c r="A22" i="16"/>
  <c r="CI22" i="16"/>
  <c r="F22" i="16"/>
  <c r="CV22" i="16"/>
  <c r="B22" i="16"/>
  <c r="CH22" i="16"/>
  <c r="M23" i="16"/>
  <c r="X23" i="16"/>
  <c r="L23" i="16"/>
  <c r="K23" i="16"/>
  <c r="A23" i="16"/>
  <c r="CI23" i="16"/>
  <c r="F23" i="16"/>
  <c r="CV23" i="16"/>
  <c r="B23" i="16"/>
  <c r="CH23" i="16"/>
  <c r="M24" i="16"/>
  <c r="X24" i="16"/>
  <c r="L24" i="16"/>
  <c r="K24" i="16"/>
  <c r="A24" i="16"/>
  <c r="CI24" i="16"/>
  <c r="F24" i="16"/>
  <c r="CV24" i="16"/>
  <c r="B24" i="16"/>
  <c r="CH24" i="16"/>
  <c r="M25" i="16"/>
  <c r="X25" i="16"/>
  <c r="L25" i="16"/>
  <c r="K25" i="16"/>
  <c r="A25" i="16"/>
  <c r="CI25" i="16"/>
  <c r="F25" i="16"/>
  <c r="CV25" i="16"/>
  <c r="B25" i="16"/>
  <c r="CH25" i="16"/>
  <c r="M26" i="16"/>
  <c r="X26" i="16"/>
  <c r="L26" i="16"/>
  <c r="K26" i="16"/>
  <c r="A26" i="16"/>
  <c r="CI26" i="16"/>
  <c r="F26" i="16"/>
  <c r="CV26" i="16"/>
  <c r="B26" i="16"/>
  <c r="CH26" i="16"/>
  <c r="M27" i="16"/>
  <c r="X27" i="16"/>
  <c r="L27" i="16"/>
  <c r="K27" i="16"/>
  <c r="A27" i="16"/>
  <c r="CI27" i="16"/>
  <c r="F27" i="16"/>
  <c r="CV27" i="16"/>
  <c r="B27" i="16"/>
  <c r="CH27" i="16"/>
  <c r="M28" i="16"/>
  <c r="X28" i="16"/>
  <c r="L28" i="16"/>
  <c r="K28" i="16"/>
  <c r="A28" i="16"/>
  <c r="CI28" i="16"/>
  <c r="F28" i="16"/>
  <c r="CV28" i="16"/>
  <c r="B28" i="16"/>
  <c r="CH28" i="16"/>
  <c r="M29" i="16"/>
  <c r="X29" i="16"/>
  <c r="L29" i="16"/>
  <c r="K29" i="16"/>
  <c r="A29" i="16"/>
  <c r="CI29" i="16"/>
  <c r="F29" i="16"/>
  <c r="CV29" i="16"/>
  <c r="B29" i="16"/>
  <c r="CH29" i="16"/>
  <c r="M30" i="16"/>
  <c r="X30" i="16"/>
  <c r="L30" i="16"/>
  <c r="K30" i="16"/>
  <c r="A30" i="16"/>
  <c r="CI30" i="16"/>
  <c r="F30" i="16"/>
  <c r="CV30" i="16"/>
  <c r="B30" i="16"/>
  <c r="CH30" i="16"/>
  <c r="M31" i="16"/>
  <c r="X31" i="16"/>
  <c r="L31" i="16"/>
  <c r="K31" i="16"/>
  <c r="A31" i="16"/>
  <c r="CI31" i="16"/>
  <c r="F31" i="16"/>
  <c r="CV31" i="16"/>
  <c r="B31" i="16"/>
  <c r="CH31" i="16"/>
  <c r="M32" i="16"/>
  <c r="X32" i="16"/>
  <c r="L32" i="16"/>
  <c r="K32" i="16"/>
  <c r="A32" i="16"/>
  <c r="CI32" i="16"/>
  <c r="F32" i="16"/>
  <c r="CV32" i="16"/>
  <c r="B32" i="16"/>
  <c r="CH32" i="16"/>
  <c r="M33" i="16"/>
  <c r="X33" i="16"/>
  <c r="L33" i="16"/>
  <c r="K33" i="16"/>
  <c r="A33" i="16"/>
  <c r="CI33" i="16"/>
  <c r="F33" i="16"/>
  <c r="CV33" i="16"/>
  <c r="B33" i="16"/>
  <c r="CH33" i="16"/>
  <c r="M34" i="16"/>
  <c r="X34" i="16"/>
  <c r="L34" i="16"/>
  <c r="K34" i="16"/>
  <c r="A34" i="16"/>
  <c r="CI34" i="16"/>
  <c r="F34" i="16"/>
  <c r="CV34" i="16"/>
  <c r="B34" i="16"/>
  <c r="CH34" i="16"/>
  <c r="M35" i="16"/>
  <c r="X35" i="16"/>
  <c r="L35" i="16"/>
  <c r="K35" i="16"/>
  <c r="A35" i="16"/>
  <c r="CI35" i="16"/>
  <c r="F35" i="16"/>
  <c r="CV35" i="16"/>
  <c r="B35" i="16"/>
  <c r="CH35" i="16"/>
  <c r="M36" i="16"/>
  <c r="X36" i="16"/>
  <c r="L36" i="16"/>
  <c r="K36" i="16"/>
  <c r="A36" i="16"/>
  <c r="CI36" i="16"/>
  <c r="F36" i="16"/>
  <c r="CV36" i="16"/>
  <c r="B36" i="16"/>
  <c r="CH36" i="16"/>
  <c r="M37" i="16"/>
  <c r="X37" i="16"/>
  <c r="L37" i="16"/>
  <c r="K37" i="16"/>
  <c r="A37" i="16"/>
  <c r="CI37" i="16"/>
  <c r="F37" i="16"/>
  <c r="CV37" i="16"/>
  <c r="B37" i="16"/>
  <c r="CH37" i="16"/>
  <c r="M38" i="16"/>
  <c r="X38" i="16"/>
  <c r="L38" i="16"/>
  <c r="K38" i="16"/>
  <c r="A38" i="16"/>
  <c r="CI38" i="16"/>
  <c r="F38" i="16"/>
  <c r="CV38" i="16"/>
  <c r="B38" i="16"/>
  <c r="CH38" i="16"/>
  <c r="M39" i="16"/>
  <c r="X39" i="16"/>
  <c r="L39" i="16"/>
  <c r="K39" i="16"/>
  <c r="A39" i="16"/>
  <c r="CI39" i="16"/>
  <c r="F39" i="16"/>
  <c r="CV39" i="16"/>
  <c r="B39" i="16"/>
  <c r="CH39" i="16"/>
  <c r="M40" i="16"/>
  <c r="X40" i="16"/>
  <c r="L40" i="16"/>
  <c r="K40" i="16"/>
  <c r="A40" i="16"/>
  <c r="CI40" i="16"/>
  <c r="F40" i="16"/>
  <c r="CV40" i="16"/>
  <c r="B40" i="16"/>
  <c r="CH40" i="16"/>
  <c r="M41" i="16"/>
  <c r="X41" i="16"/>
  <c r="L41" i="16"/>
  <c r="K41" i="16"/>
  <c r="A41" i="16"/>
  <c r="CI41" i="16"/>
  <c r="F41" i="16"/>
  <c r="CV41" i="16"/>
  <c r="B41" i="16"/>
  <c r="CH41" i="16"/>
  <c r="M42" i="16"/>
  <c r="X42" i="16"/>
  <c r="L42" i="16"/>
  <c r="K42" i="16"/>
  <c r="A42" i="16"/>
  <c r="CI42" i="16"/>
  <c r="F42" i="16"/>
  <c r="CV42" i="16"/>
  <c r="B42" i="16"/>
  <c r="CH42" i="16"/>
  <c r="M43" i="16"/>
  <c r="X43" i="16"/>
  <c r="L43" i="16"/>
  <c r="K43" i="16"/>
  <c r="A43" i="16"/>
  <c r="CI43" i="16"/>
  <c r="F43" i="16"/>
  <c r="CV43" i="16"/>
  <c r="B43" i="16"/>
  <c r="CH43" i="16"/>
  <c r="M44" i="16"/>
  <c r="X44" i="16"/>
  <c r="L44" i="16"/>
  <c r="K44" i="16"/>
  <c r="A44" i="16"/>
  <c r="CI44" i="16"/>
  <c r="F44" i="16"/>
  <c r="CV44" i="16"/>
  <c r="B44" i="16"/>
  <c r="CH44" i="16"/>
  <c r="M45" i="16"/>
  <c r="X45" i="16"/>
  <c r="L45" i="16"/>
  <c r="K45" i="16"/>
  <c r="A45" i="16"/>
  <c r="CI45" i="16"/>
  <c r="F45" i="16"/>
  <c r="CV45" i="16"/>
  <c r="B45" i="16"/>
  <c r="CH45" i="16"/>
  <c r="M46" i="16"/>
  <c r="X46" i="16"/>
  <c r="L46" i="16"/>
  <c r="K46" i="16"/>
  <c r="A46" i="16"/>
  <c r="CI46" i="16"/>
  <c r="F46" i="16"/>
  <c r="CV46" i="16"/>
  <c r="B46" i="16"/>
  <c r="CH46" i="16"/>
  <c r="M47" i="16"/>
  <c r="X47" i="16"/>
  <c r="L47" i="16"/>
  <c r="K47" i="16"/>
  <c r="A47" i="16"/>
  <c r="CI47" i="16"/>
  <c r="F47" i="16"/>
  <c r="CV47" i="16"/>
  <c r="B47" i="16"/>
  <c r="CH47" i="16"/>
  <c r="M48" i="16"/>
  <c r="X48" i="16"/>
  <c r="L48" i="16"/>
  <c r="K48" i="16"/>
  <c r="A48" i="16"/>
  <c r="CI48" i="16"/>
  <c r="F48" i="16"/>
  <c r="CV48" i="16"/>
  <c r="B48" i="16"/>
  <c r="CH48" i="16"/>
  <c r="M49" i="16"/>
  <c r="X49" i="16"/>
  <c r="L49" i="16"/>
  <c r="K49" i="16"/>
  <c r="A49" i="16"/>
  <c r="CI49" i="16"/>
  <c r="F49" i="16"/>
  <c r="CV49" i="16"/>
  <c r="B49" i="16"/>
  <c r="CH49" i="16"/>
  <c r="F354" i="26"/>
  <c r="F355" i="26"/>
  <c r="F356" i="26"/>
  <c r="F357" i="26"/>
  <c r="F358" i="26"/>
  <c r="F359" i="26"/>
  <c r="F360" i="26"/>
  <c r="F361" i="26"/>
  <c r="F362" i="26"/>
  <c r="F363" i="26"/>
  <c r="F364" i="26"/>
  <c r="F365" i="26"/>
  <c r="F366" i="26"/>
  <c r="F367" i="26"/>
  <c r="F368" i="26"/>
  <c r="F369" i="26"/>
  <c r="F370" i="26"/>
  <c r="F371" i="26"/>
  <c r="F372" i="26"/>
  <c r="F373" i="26"/>
  <c r="F374" i="26"/>
  <c r="F375" i="26"/>
  <c r="F376" i="26"/>
  <c r="F377" i="26"/>
  <c r="F378" i="26"/>
  <c r="F379" i="26"/>
  <c r="F380" i="26"/>
  <c r="F381" i="26"/>
  <c r="F382" i="26"/>
  <c r="F383" i="26"/>
  <c r="F384" i="26"/>
  <c r="F385" i="26"/>
  <c r="F386" i="26"/>
  <c r="F387" i="26"/>
  <c r="F388" i="26"/>
  <c r="F389" i="26"/>
  <c r="F390" i="26"/>
  <c r="F391" i="26"/>
  <c r="F392" i="26"/>
  <c r="F393" i="26"/>
  <c r="F394" i="26"/>
  <c r="F395" i="26"/>
  <c r="F396" i="26"/>
  <c r="F397" i="26"/>
  <c r="F398" i="26"/>
  <c r="F399" i="26"/>
  <c r="F400" i="26"/>
  <c r="F353" i="26"/>
  <c r="F304" i="26"/>
  <c r="F305" i="26"/>
  <c r="F306" i="26"/>
  <c r="F307" i="26"/>
  <c r="F308" i="26"/>
  <c r="F309" i="26"/>
  <c r="F310" i="26"/>
  <c r="F311" i="26"/>
  <c r="F312" i="26"/>
  <c r="F313" i="26"/>
  <c r="F314" i="26"/>
  <c r="F315" i="26"/>
  <c r="F316" i="26"/>
  <c r="F317" i="26"/>
  <c r="F318" i="26"/>
  <c r="F319" i="26"/>
  <c r="F320" i="26"/>
  <c r="F321" i="26"/>
  <c r="F322" i="26"/>
  <c r="F323" i="26"/>
  <c r="F324" i="26"/>
  <c r="F325" i="26"/>
  <c r="F326" i="26"/>
  <c r="F327" i="26"/>
  <c r="F328" i="26"/>
  <c r="F329" i="26"/>
  <c r="F330" i="26"/>
  <c r="F331" i="26"/>
  <c r="F332" i="26"/>
  <c r="F333" i="26"/>
  <c r="F334" i="26"/>
  <c r="F335" i="26"/>
  <c r="F336" i="26"/>
  <c r="F337" i="26"/>
  <c r="F338" i="26"/>
  <c r="F339" i="26"/>
  <c r="F340" i="26"/>
  <c r="F341" i="26"/>
  <c r="F342" i="26"/>
  <c r="F343" i="26"/>
  <c r="F344" i="26"/>
  <c r="F345" i="26"/>
  <c r="F346" i="26"/>
  <c r="F347" i="26"/>
  <c r="F348" i="26"/>
  <c r="F349" i="26"/>
  <c r="F350" i="26"/>
  <c r="F303" i="26"/>
  <c r="P52" i="14"/>
  <c r="O2" i="14"/>
  <c r="S52" i="14"/>
  <c r="R2" i="14"/>
  <c r="V52" i="14"/>
  <c r="U2" i="14"/>
  <c r="N2" i="14"/>
  <c r="O3" i="14"/>
  <c r="R3" i="14"/>
  <c r="U3" i="14"/>
  <c r="N3" i="14"/>
  <c r="O4" i="14"/>
  <c r="R4" i="14"/>
  <c r="U4" i="14"/>
  <c r="N4" i="14"/>
  <c r="O5" i="14"/>
  <c r="R5" i="14"/>
  <c r="U5" i="14"/>
  <c r="N5" i="14"/>
  <c r="O6" i="14"/>
  <c r="R6" i="14"/>
  <c r="U6" i="14"/>
  <c r="N6" i="14"/>
  <c r="O7" i="14"/>
  <c r="R7" i="14"/>
  <c r="U7" i="14"/>
  <c r="N7" i="14"/>
  <c r="O8" i="14"/>
  <c r="R8" i="14"/>
  <c r="U8" i="14"/>
  <c r="N8" i="14"/>
  <c r="O9" i="14"/>
  <c r="R9" i="14"/>
  <c r="U9" i="14"/>
  <c r="N9" i="14"/>
  <c r="O10" i="14"/>
  <c r="R10" i="14"/>
  <c r="U10" i="14"/>
  <c r="N10" i="14"/>
  <c r="O11" i="14"/>
  <c r="R11" i="14"/>
  <c r="U11" i="14"/>
  <c r="N11" i="14"/>
  <c r="O12" i="14"/>
  <c r="R12" i="14"/>
  <c r="U12" i="14"/>
  <c r="N12" i="14"/>
  <c r="O13" i="14"/>
  <c r="R13" i="14"/>
  <c r="U13" i="14"/>
  <c r="N13" i="14"/>
  <c r="O14" i="14"/>
  <c r="R14" i="14"/>
  <c r="U14" i="14"/>
  <c r="N14" i="14"/>
  <c r="O15" i="14"/>
  <c r="R15" i="14"/>
  <c r="U15" i="14"/>
  <c r="N15" i="14"/>
  <c r="O16" i="14"/>
  <c r="R16" i="14"/>
  <c r="U16" i="14"/>
  <c r="N16" i="14"/>
  <c r="O17" i="14"/>
  <c r="R17" i="14"/>
  <c r="U17" i="14"/>
  <c r="N17" i="14"/>
  <c r="O18" i="14"/>
  <c r="R18" i="14"/>
  <c r="U18" i="14"/>
  <c r="N18" i="14"/>
  <c r="O19" i="14"/>
  <c r="R19" i="14"/>
  <c r="U19" i="14"/>
  <c r="N19" i="14"/>
  <c r="O20" i="14"/>
  <c r="R20" i="14"/>
  <c r="U20" i="14"/>
  <c r="N20" i="14"/>
  <c r="O21" i="14"/>
  <c r="R21" i="14"/>
  <c r="U21" i="14"/>
  <c r="N21" i="14"/>
  <c r="O22" i="14"/>
  <c r="R22" i="14"/>
  <c r="U22" i="14"/>
  <c r="N22" i="14"/>
  <c r="O23" i="14"/>
  <c r="R23" i="14"/>
  <c r="U23" i="14"/>
  <c r="N23" i="14"/>
  <c r="O24" i="14"/>
  <c r="R24" i="14"/>
  <c r="U24" i="14"/>
  <c r="N24" i="14"/>
  <c r="O25" i="14"/>
  <c r="R25" i="14"/>
  <c r="U25" i="14"/>
  <c r="N25" i="14"/>
  <c r="O26" i="14"/>
  <c r="R26" i="14"/>
  <c r="U26" i="14"/>
  <c r="N26" i="14"/>
  <c r="O27" i="14"/>
  <c r="R27" i="14"/>
  <c r="U27" i="14"/>
  <c r="N27" i="14"/>
  <c r="O28" i="14"/>
  <c r="R28" i="14"/>
  <c r="U28" i="14"/>
  <c r="N28" i="14"/>
  <c r="O29" i="14"/>
  <c r="R29" i="14"/>
  <c r="U29" i="14"/>
  <c r="N29" i="14"/>
  <c r="O30" i="14"/>
  <c r="R30" i="14"/>
  <c r="U30" i="14"/>
  <c r="N30" i="14"/>
  <c r="O31" i="14"/>
  <c r="R31" i="14"/>
  <c r="U31" i="14"/>
  <c r="N31" i="14"/>
  <c r="O32" i="14"/>
  <c r="R32" i="14"/>
  <c r="U32" i="14"/>
  <c r="N32" i="14"/>
  <c r="O33" i="14"/>
  <c r="R33" i="14"/>
  <c r="U33" i="14"/>
  <c r="N33" i="14"/>
  <c r="O34" i="14"/>
  <c r="R34" i="14"/>
  <c r="U34" i="14"/>
  <c r="N34" i="14"/>
  <c r="O35" i="14"/>
  <c r="R35" i="14"/>
  <c r="U35" i="14"/>
  <c r="N35" i="14"/>
  <c r="O36" i="14"/>
  <c r="R36" i="14"/>
  <c r="U36" i="14"/>
  <c r="N36" i="14"/>
  <c r="O37" i="14"/>
  <c r="R37" i="14"/>
  <c r="U37" i="14"/>
  <c r="N37" i="14"/>
  <c r="O38" i="14"/>
  <c r="R38" i="14"/>
  <c r="U38" i="14"/>
  <c r="N38" i="14"/>
  <c r="O39" i="14"/>
  <c r="R39" i="14"/>
  <c r="U39" i="14"/>
  <c r="N39" i="14"/>
  <c r="O40" i="14"/>
  <c r="R40" i="14"/>
  <c r="U40" i="14"/>
  <c r="N40" i="14"/>
  <c r="O41" i="14"/>
  <c r="R41" i="14"/>
  <c r="U41" i="14"/>
  <c r="N41" i="14"/>
  <c r="O42" i="14"/>
  <c r="R42" i="14"/>
  <c r="U42" i="14"/>
  <c r="N42" i="14"/>
  <c r="O43" i="14"/>
  <c r="R43" i="14"/>
  <c r="U43" i="14"/>
  <c r="N43" i="14"/>
  <c r="O44" i="14"/>
  <c r="R44" i="14"/>
  <c r="U44" i="14"/>
  <c r="N44" i="14"/>
  <c r="O45" i="14"/>
  <c r="R45" i="14"/>
  <c r="U45" i="14"/>
  <c r="N45" i="14"/>
  <c r="O46" i="14"/>
  <c r="R46" i="14"/>
  <c r="U46" i="14"/>
  <c r="N46" i="14"/>
  <c r="O47" i="14"/>
  <c r="R47" i="14"/>
  <c r="U47" i="14"/>
  <c r="N47" i="14"/>
  <c r="O48" i="14"/>
  <c r="R48" i="14"/>
  <c r="U48" i="14"/>
  <c r="N48" i="14"/>
  <c r="O49" i="14"/>
  <c r="R49" i="14"/>
  <c r="U49" i="14"/>
  <c r="N49" i="14"/>
  <c r="N52" i="14"/>
  <c r="M2" i="14"/>
  <c r="Z2" i="14"/>
  <c r="AB2" i="14"/>
  <c r="AD2" i="14"/>
  <c r="AF2" i="14"/>
  <c r="AH2" i="14"/>
  <c r="AJ2" i="14"/>
  <c r="AL2" i="14"/>
  <c r="AN2" i="14"/>
  <c r="AP2" i="14"/>
  <c r="AR2" i="14"/>
  <c r="AT2" i="14"/>
  <c r="AV2" i="14"/>
  <c r="AX2" i="14"/>
  <c r="AZ2" i="14"/>
  <c r="BB2" i="14"/>
  <c r="BD2" i="14"/>
  <c r="BF2" i="14"/>
  <c r="BH2" i="14"/>
  <c r="BJ2" i="14"/>
  <c r="BL2" i="14"/>
  <c r="BN2" i="14"/>
  <c r="BP2" i="14"/>
  <c r="BR2" i="14"/>
  <c r="BT2" i="14"/>
  <c r="BV2" i="14"/>
  <c r="BX2" i="14"/>
  <c r="BZ2" i="14"/>
  <c r="CB2" i="14"/>
  <c r="CD2" i="14"/>
  <c r="CF2" i="14"/>
  <c r="Y2" i="14"/>
  <c r="Z3" i="14"/>
  <c r="AB3" i="14"/>
  <c r="AD3" i="14"/>
  <c r="AF3" i="14"/>
  <c r="AH3" i="14"/>
  <c r="AJ3" i="14"/>
  <c r="AL3" i="14"/>
  <c r="AN3" i="14"/>
  <c r="AP3" i="14"/>
  <c r="AR3" i="14"/>
  <c r="AT3" i="14"/>
  <c r="AV3" i="14"/>
  <c r="AX3" i="14"/>
  <c r="AZ3" i="14"/>
  <c r="BB3" i="14"/>
  <c r="BD3" i="14"/>
  <c r="BF3" i="14"/>
  <c r="BH3" i="14"/>
  <c r="BJ3" i="14"/>
  <c r="BL3" i="14"/>
  <c r="BN3" i="14"/>
  <c r="BP3" i="14"/>
  <c r="BR3" i="14"/>
  <c r="BT3" i="14"/>
  <c r="BV3" i="14"/>
  <c r="BX3" i="14"/>
  <c r="BZ3" i="14"/>
  <c r="CB3" i="14"/>
  <c r="CD3" i="14"/>
  <c r="CF3" i="14"/>
  <c r="Y3" i="14"/>
  <c r="Z4" i="14"/>
  <c r="AB4" i="14"/>
  <c r="AD4" i="14"/>
  <c r="AF4" i="14"/>
  <c r="AH4" i="14"/>
  <c r="AJ4" i="14"/>
  <c r="AL4" i="14"/>
  <c r="AN4" i="14"/>
  <c r="AP4" i="14"/>
  <c r="AR4" i="14"/>
  <c r="AT4" i="14"/>
  <c r="AV4" i="14"/>
  <c r="AX4" i="14"/>
  <c r="AZ4" i="14"/>
  <c r="BB4" i="14"/>
  <c r="BD4" i="14"/>
  <c r="BF4" i="14"/>
  <c r="BH4" i="14"/>
  <c r="BJ4" i="14"/>
  <c r="BL4" i="14"/>
  <c r="BN4" i="14"/>
  <c r="BP4" i="14"/>
  <c r="BR4" i="14"/>
  <c r="BT4" i="14"/>
  <c r="BV4" i="14"/>
  <c r="BX4" i="14"/>
  <c r="BZ4" i="14"/>
  <c r="CB4" i="14"/>
  <c r="CD4" i="14"/>
  <c r="CF4" i="14"/>
  <c r="Y4" i="14"/>
  <c r="Z5" i="14"/>
  <c r="AB5" i="14"/>
  <c r="AD5" i="14"/>
  <c r="AF5" i="14"/>
  <c r="AH5" i="14"/>
  <c r="AJ5" i="14"/>
  <c r="AL5" i="14"/>
  <c r="AN5" i="14"/>
  <c r="AP5" i="14"/>
  <c r="AR5" i="14"/>
  <c r="AT5" i="14"/>
  <c r="AV5" i="14"/>
  <c r="AX5" i="14"/>
  <c r="AZ5" i="14"/>
  <c r="BB5" i="14"/>
  <c r="BD5" i="14"/>
  <c r="BF5" i="14"/>
  <c r="BH5" i="14"/>
  <c r="BJ5" i="14"/>
  <c r="BL5" i="14"/>
  <c r="BN5" i="14"/>
  <c r="BP5" i="14"/>
  <c r="BR5" i="14"/>
  <c r="BT5" i="14"/>
  <c r="BV5" i="14"/>
  <c r="BX5" i="14"/>
  <c r="BZ5" i="14"/>
  <c r="CB5" i="14"/>
  <c r="CD5" i="14"/>
  <c r="CF5" i="14"/>
  <c r="Y5" i="14"/>
  <c r="Z6" i="14"/>
  <c r="AB6" i="14"/>
  <c r="AD6" i="14"/>
  <c r="AF6" i="14"/>
  <c r="AH6" i="14"/>
  <c r="AJ6" i="14"/>
  <c r="AL6" i="14"/>
  <c r="AN6" i="14"/>
  <c r="AP6" i="14"/>
  <c r="AR6" i="14"/>
  <c r="AT6" i="14"/>
  <c r="AV6" i="14"/>
  <c r="AX6" i="14"/>
  <c r="AZ6" i="14"/>
  <c r="BB6" i="14"/>
  <c r="BD6" i="14"/>
  <c r="BF6" i="14"/>
  <c r="BH6" i="14"/>
  <c r="BJ6" i="14"/>
  <c r="BL6" i="14"/>
  <c r="BN6" i="14"/>
  <c r="BP6" i="14"/>
  <c r="BR6" i="14"/>
  <c r="BT6" i="14"/>
  <c r="BV6" i="14"/>
  <c r="BX6" i="14"/>
  <c r="BZ6" i="14"/>
  <c r="CB6" i="14"/>
  <c r="CD6" i="14"/>
  <c r="CF6" i="14"/>
  <c r="Y6" i="14"/>
  <c r="Z7" i="14"/>
  <c r="AB7" i="14"/>
  <c r="AD7" i="14"/>
  <c r="AF7" i="14"/>
  <c r="AH7" i="14"/>
  <c r="AJ7" i="14"/>
  <c r="AL7" i="14"/>
  <c r="AN7" i="14"/>
  <c r="AP7" i="14"/>
  <c r="AR7" i="14"/>
  <c r="AT7" i="14"/>
  <c r="AV7" i="14"/>
  <c r="AX7" i="14"/>
  <c r="AZ7" i="14"/>
  <c r="BB7" i="14"/>
  <c r="BD7" i="14"/>
  <c r="BF7" i="14"/>
  <c r="BH7" i="14"/>
  <c r="BJ7" i="14"/>
  <c r="BL7" i="14"/>
  <c r="BN7" i="14"/>
  <c r="BP7" i="14"/>
  <c r="BR7" i="14"/>
  <c r="BT7" i="14"/>
  <c r="BV7" i="14"/>
  <c r="BX7" i="14"/>
  <c r="BZ7" i="14"/>
  <c r="CB7" i="14"/>
  <c r="CD7" i="14"/>
  <c r="CF7" i="14"/>
  <c r="Y7" i="14"/>
  <c r="Z8" i="14"/>
  <c r="AB8" i="14"/>
  <c r="AD8" i="14"/>
  <c r="AF8" i="14"/>
  <c r="AH8" i="14"/>
  <c r="AJ8" i="14"/>
  <c r="AL8" i="14"/>
  <c r="AN8" i="14"/>
  <c r="AP8" i="14"/>
  <c r="AR8" i="14"/>
  <c r="AT8" i="14"/>
  <c r="AV8" i="14"/>
  <c r="AX8" i="14"/>
  <c r="AZ8" i="14"/>
  <c r="BB8" i="14"/>
  <c r="BD8" i="14"/>
  <c r="BF8" i="14"/>
  <c r="BH8" i="14"/>
  <c r="BJ8" i="14"/>
  <c r="BL8" i="14"/>
  <c r="BN8" i="14"/>
  <c r="BP8" i="14"/>
  <c r="BR8" i="14"/>
  <c r="BT8" i="14"/>
  <c r="BV8" i="14"/>
  <c r="BX8" i="14"/>
  <c r="BZ8" i="14"/>
  <c r="CB8" i="14"/>
  <c r="CD8" i="14"/>
  <c r="CF8" i="14"/>
  <c r="Y8" i="14"/>
  <c r="Z9" i="14"/>
  <c r="AB9" i="14"/>
  <c r="AD9" i="14"/>
  <c r="AF9" i="14"/>
  <c r="AH9" i="14"/>
  <c r="AJ9" i="14"/>
  <c r="AL9" i="14"/>
  <c r="AN9" i="14"/>
  <c r="AP9" i="14"/>
  <c r="AR9" i="14"/>
  <c r="AT9" i="14"/>
  <c r="AV9" i="14"/>
  <c r="AX9" i="14"/>
  <c r="AZ9" i="14"/>
  <c r="BB9" i="14"/>
  <c r="BD9" i="14"/>
  <c r="BF9" i="14"/>
  <c r="BH9" i="14"/>
  <c r="BJ9" i="14"/>
  <c r="BL9" i="14"/>
  <c r="BN9" i="14"/>
  <c r="BP9" i="14"/>
  <c r="BR9" i="14"/>
  <c r="BT9" i="14"/>
  <c r="BV9" i="14"/>
  <c r="BX9" i="14"/>
  <c r="BZ9" i="14"/>
  <c r="CB9" i="14"/>
  <c r="CD9" i="14"/>
  <c r="CF9" i="14"/>
  <c r="Y9" i="14"/>
  <c r="Z10" i="14"/>
  <c r="AB10" i="14"/>
  <c r="AD10" i="14"/>
  <c r="AF10" i="14"/>
  <c r="AH10" i="14"/>
  <c r="AJ10" i="14"/>
  <c r="AL10" i="14"/>
  <c r="AN10" i="14"/>
  <c r="AP10" i="14"/>
  <c r="AR10" i="14"/>
  <c r="AT10" i="14"/>
  <c r="AV10" i="14"/>
  <c r="AX10" i="14"/>
  <c r="AZ10" i="14"/>
  <c r="BB10" i="14"/>
  <c r="BD10" i="14"/>
  <c r="BF10" i="14"/>
  <c r="BH10" i="14"/>
  <c r="BJ10" i="14"/>
  <c r="BL10" i="14"/>
  <c r="BN10" i="14"/>
  <c r="BP10" i="14"/>
  <c r="BR10" i="14"/>
  <c r="BT10" i="14"/>
  <c r="BV10" i="14"/>
  <c r="BX10" i="14"/>
  <c r="BZ10" i="14"/>
  <c r="CB10" i="14"/>
  <c r="CD10" i="14"/>
  <c r="CF10" i="14"/>
  <c r="Y10" i="14"/>
  <c r="Z11" i="14"/>
  <c r="AB11" i="14"/>
  <c r="AD11" i="14"/>
  <c r="AF11" i="14"/>
  <c r="AH11" i="14"/>
  <c r="AJ11" i="14"/>
  <c r="AL11" i="14"/>
  <c r="AN11" i="14"/>
  <c r="AP11" i="14"/>
  <c r="AR11" i="14"/>
  <c r="AT11" i="14"/>
  <c r="AV11" i="14"/>
  <c r="AX11" i="14"/>
  <c r="AZ11" i="14"/>
  <c r="BB11" i="14"/>
  <c r="BD11" i="14"/>
  <c r="BF11" i="14"/>
  <c r="BH11" i="14"/>
  <c r="BJ11" i="14"/>
  <c r="BL11" i="14"/>
  <c r="BN11" i="14"/>
  <c r="BP11" i="14"/>
  <c r="BR11" i="14"/>
  <c r="BT11" i="14"/>
  <c r="BV11" i="14"/>
  <c r="BX11" i="14"/>
  <c r="BZ11" i="14"/>
  <c r="CB11" i="14"/>
  <c r="CD11" i="14"/>
  <c r="CF11" i="14"/>
  <c r="Y11" i="14"/>
  <c r="Z12" i="14"/>
  <c r="AB12" i="14"/>
  <c r="AD12" i="14"/>
  <c r="AF12" i="14"/>
  <c r="AH12" i="14"/>
  <c r="AJ12" i="14"/>
  <c r="AL12" i="14"/>
  <c r="AN12" i="14"/>
  <c r="AP12" i="14"/>
  <c r="AR12" i="14"/>
  <c r="AT12" i="14"/>
  <c r="AV12" i="14"/>
  <c r="AX12" i="14"/>
  <c r="AZ12" i="14"/>
  <c r="BB12" i="14"/>
  <c r="BD12" i="14"/>
  <c r="BF12" i="14"/>
  <c r="BH12" i="14"/>
  <c r="BJ12" i="14"/>
  <c r="BL12" i="14"/>
  <c r="BN12" i="14"/>
  <c r="BP12" i="14"/>
  <c r="BR12" i="14"/>
  <c r="BT12" i="14"/>
  <c r="BV12" i="14"/>
  <c r="BX12" i="14"/>
  <c r="BZ12" i="14"/>
  <c r="CB12" i="14"/>
  <c r="CD12" i="14"/>
  <c r="CF12" i="14"/>
  <c r="Y12" i="14"/>
  <c r="Z13" i="14"/>
  <c r="AB13" i="14"/>
  <c r="AD13" i="14"/>
  <c r="AF13" i="14"/>
  <c r="AH13" i="14"/>
  <c r="AJ13" i="14"/>
  <c r="AL13" i="14"/>
  <c r="AN13" i="14"/>
  <c r="AP13" i="14"/>
  <c r="AR13" i="14"/>
  <c r="AT13" i="14"/>
  <c r="AV13" i="14"/>
  <c r="AX13" i="14"/>
  <c r="AZ13" i="14"/>
  <c r="BB13" i="14"/>
  <c r="BD13" i="14"/>
  <c r="BF13" i="14"/>
  <c r="BH13" i="14"/>
  <c r="BJ13" i="14"/>
  <c r="BL13" i="14"/>
  <c r="BN13" i="14"/>
  <c r="BP13" i="14"/>
  <c r="BR13" i="14"/>
  <c r="BT13" i="14"/>
  <c r="BV13" i="14"/>
  <c r="BX13" i="14"/>
  <c r="BZ13" i="14"/>
  <c r="CB13" i="14"/>
  <c r="CD13" i="14"/>
  <c r="CF13" i="14"/>
  <c r="Y13" i="14"/>
  <c r="Z14" i="14"/>
  <c r="AB14" i="14"/>
  <c r="AD14" i="14"/>
  <c r="AF14" i="14"/>
  <c r="AH14" i="14"/>
  <c r="AJ14" i="14"/>
  <c r="AL14" i="14"/>
  <c r="AN14" i="14"/>
  <c r="AP14" i="14"/>
  <c r="AR14" i="14"/>
  <c r="AT14" i="14"/>
  <c r="AV14" i="14"/>
  <c r="AX14" i="14"/>
  <c r="AZ14" i="14"/>
  <c r="BB14" i="14"/>
  <c r="BD14" i="14"/>
  <c r="BF14" i="14"/>
  <c r="BH14" i="14"/>
  <c r="BJ14" i="14"/>
  <c r="BL14" i="14"/>
  <c r="BN14" i="14"/>
  <c r="BP14" i="14"/>
  <c r="BR14" i="14"/>
  <c r="BT14" i="14"/>
  <c r="BV14" i="14"/>
  <c r="BX14" i="14"/>
  <c r="BZ14" i="14"/>
  <c r="CB14" i="14"/>
  <c r="CD14" i="14"/>
  <c r="CF14" i="14"/>
  <c r="Y14" i="14"/>
  <c r="Z15" i="14"/>
  <c r="AB15" i="14"/>
  <c r="AD15" i="14"/>
  <c r="AF15" i="14"/>
  <c r="AH15" i="14"/>
  <c r="AJ15" i="14"/>
  <c r="AL15" i="14"/>
  <c r="AN15" i="14"/>
  <c r="AP15" i="14"/>
  <c r="AR15" i="14"/>
  <c r="AT15" i="14"/>
  <c r="AV15" i="14"/>
  <c r="AX15" i="14"/>
  <c r="AZ15" i="14"/>
  <c r="BB15" i="14"/>
  <c r="BD15" i="14"/>
  <c r="BF15" i="14"/>
  <c r="BH15" i="14"/>
  <c r="BJ15" i="14"/>
  <c r="BL15" i="14"/>
  <c r="BN15" i="14"/>
  <c r="BP15" i="14"/>
  <c r="BR15" i="14"/>
  <c r="BT15" i="14"/>
  <c r="BV15" i="14"/>
  <c r="BX15" i="14"/>
  <c r="BZ15" i="14"/>
  <c r="CB15" i="14"/>
  <c r="CD15" i="14"/>
  <c r="CF15" i="14"/>
  <c r="Y15" i="14"/>
  <c r="Z16" i="14"/>
  <c r="AB16" i="14"/>
  <c r="AD16" i="14"/>
  <c r="AF16" i="14"/>
  <c r="AH16" i="14"/>
  <c r="AJ16" i="14"/>
  <c r="AL16" i="14"/>
  <c r="AN16" i="14"/>
  <c r="AP16" i="14"/>
  <c r="AR16" i="14"/>
  <c r="AT16" i="14"/>
  <c r="AV16" i="14"/>
  <c r="AX16" i="14"/>
  <c r="AZ16" i="14"/>
  <c r="BB16" i="14"/>
  <c r="BD16" i="14"/>
  <c r="BF16" i="14"/>
  <c r="BH16" i="14"/>
  <c r="BJ16" i="14"/>
  <c r="BL16" i="14"/>
  <c r="BN16" i="14"/>
  <c r="BP16" i="14"/>
  <c r="BR16" i="14"/>
  <c r="BT16" i="14"/>
  <c r="BV16" i="14"/>
  <c r="BX16" i="14"/>
  <c r="BZ16" i="14"/>
  <c r="CB16" i="14"/>
  <c r="CD16" i="14"/>
  <c r="CF16" i="14"/>
  <c r="Y16" i="14"/>
  <c r="Z17" i="14"/>
  <c r="AB17" i="14"/>
  <c r="AD17" i="14"/>
  <c r="AF17" i="14"/>
  <c r="AH17" i="14"/>
  <c r="AJ17" i="14"/>
  <c r="AL17" i="14"/>
  <c r="AN17" i="14"/>
  <c r="AP17" i="14"/>
  <c r="AR17" i="14"/>
  <c r="AT17" i="14"/>
  <c r="AV17" i="14"/>
  <c r="AX17" i="14"/>
  <c r="AZ17" i="14"/>
  <c r="BB17" i="14"/>
  <c r="BD17" i="14"/>
  <c r="BF17" i="14"/>
  <c r="BH17" i="14"/>
  <c r="BJ17" i="14"/>
  <c r="BL17" i="14"/>
  <c r="BN17" i="14"/>
  <c r="BP17" i="14"/>
  <c r="BR17" i="14"/>
  <c r="BT17" i="14"/>
  <c r="BV17" i="14"/>
  <c r="BX17" i="14"/>
  <c r="BZ17" i="14"/>
  <c r="CB17" i="14"/>
  <c r="CD17" i="14"/>
  <c r="CF17" i="14"/>
  <c r="Y17" i="14"/>
  <c r="Z18" i="14"/>
  <c r="AB18" i="14"/>
  <c r="AD18" i="14"/>
  <c r="AF18" i="14"/>
  <c r="AH18" i="14"/>
  <c r="AJ18" i="14"/>
  <c r="AL18" i="14"/>
  <c r="AN18" i="14"/>
  <c r="AP18" i="14"/>
  <c r="AR18" i="14"/>
  <c r="AT18" i="14"/>
  <c r="AV18" i="14"/>
  <c r="AX18" i="14"/>
  <c r="AZ18" i="14"/>
  <c r="BB18" i="14"/>
  <c r="BD18" i="14"/>
  <c r="BF18" i="14"/>
  <c r="BH18" i="14"/>
  <c r="BJ18" i="14"/>
  <c r="BL18" i="14"/>
  <c r="BN18" i="14"/>
  <c r="BP18" i="14"/>
  <c r="BR18" i="14"/>
  <c r="BT18" i="14"/>
  <c r="BV18" i="14"/>
  <c r="BX18" i="14"/>
  <c r="BZ18" i="14"/>
  <c r="CB18" i="14"/>
  <c r="CD18" i="14"/>
  <c r="CF18" i="14"/>
  <c r="Y18" i="14"/>
  <c r="Z19" i="14"/>
  <c r="AB19" i="14"/>
  <c r="AD19" i="14"/>
  <c r="AF19" i="14"/>
  <c r="AH19" i="14"/>
  <c r="AJ19" i="14"/>
  <c r="AL19" i="14"/>
  <c r="AN19" i="14"/>
  <c r="AP19" i="14"/>
  <c r="AR19" i="14"/>
  <c r="AT19" i="14"/>
  <c r="AV19" i="14"/>
  <c r="AX19" i="14"/>
  <c r="AZ19" i="14"/>
  <c r="BB19" i="14"/>
  <c r="BD19" i="14"/>
  <c r="BF19" i="14"/>
  <c r="BH19" i="14"/>
  <c r="BJ19" i="14"/>
  <c r="BL19" i="14"/>
  <c r="BN19" i="14"/>
  <c r="BP19" i="14"/>
  <c r="BR19" i="14"/>
  <c r="BT19" i="14"/>
  <c r="BV19" i="14"/>
  <c r="BX19" i="14"/>
  <c r="BZ19" i="14"/>
  <c r="CB19" i="14"/>
  <c r="CD19" i="14"/>
  <c r="CF19" i="14"/>
  <c r="Y19" i="14"/>
  <c r="Z20" i="14"/>
  <c r="AB20" i="14"/>
  <c r="AD20" i="14"/>
  <c r="AF20" i="14"/>
  <c r="AH20" i="14"/>
  <c r="AJ20" i="14"/>
  <c r="AL20" i="14"/>
  <c r="AN20" i="14"/>
  <c r="AP20" i="14"/>
  <c r="AR20" i="14"/>
  <c r="AT20" i="14"/>
  <c r="AV20" i="14"/>
  <c r="AX20" i="14"/>
  <c r="AZ20" i="14"/>
  <c r="BB20" i="14"/>
  <c r="BD20" i="14"/>
  <c r="BF20" i="14"/>
  <c r="BH20" i="14"/>
  <c r="BJ20" i="14"/>
  <c r="BL20" i="14"/>
  <c r="BN20" i="14"/>
  <c r="BP20" i="14"/>
  <c r="BR20" i="14"/>
  <c r="BT20" i="14"/>
  <c r="BV20" i="14"/>
  <c r="BX20" i="14"/>
  <c r="BZ20" i="14"/>
  <c r="CB20" i="14"/>
  <c r="CD20" i="14"/>
  <c r="CF20" i="14"/>
  <c r="Y20" i="14"/>
  <c r="Z21" i="14"/>
  <c r="AB21" i="14"/>
  <c r="AD21" i="14"/>
  <c r="AF21" i="14"/>
  <c r="AH21" i="14"/>
  <c r="AJ21" i="14"/>
  <c r="AL21" i="14"/>
  <c r="AN21" i="14"/>
  <c r="AP21" i="14"/>
  <c r="AR21" i="14"/>
  <c r="AT21" i="14"/>
  <c r="AV21" i="14"/>
  <c r="AX21" i="14"/>
  <c r="AZ21" i="14"/>
  <c r="BB21" i="14"/>
  <c r="BD21" i="14"/>
  <c r="BF21" i="14"/>
  <c r="BH21" i="14"/>
  <c r="BJ21" i="14"/>
  <c r="BL21" i="14"/>
  <c r="BN21" i="14"/>
  <c r="BP21" i="14"/>
  <c r="BR21" i="14"/>
  <c r="BT21" i="14"/>
  <c r="BV21" i="14"/>
  <c r="BX21" i="14"/>
  <c r="BZ21" i="14"/>
  <c r="CB21" i="14"/>
  <c r="CD21" i="14"/>
  <c r="CF21" i="14"/>
  <c r="Y21" i="14"/>
  <c r="Z22" i="14"/>
  <c r="AB22" i="14"/>
  <c r="AD22" i="14"/>
  <c r="AF22" i="14"/>
  <c r="AH22" i="14"/>
  <c r="AJ22" i="14"/>
  <c r="AL22" i="14"/>
  <c r="AN22" i="14"/>
  <c r="AP22" i="14"/>
  <c r="AR22" i="14"/>
  <c r="AT22" i="14"/>
  <c r="AV22" i="14"/>
  <c r="AX22" i="14"/>
  <c r="AZ22" i="14"/>
  <c r="BB22" i="14"/>
  <c r="BD22" i="14"/>
  <c r="BF22" i="14"/>
  <c r="BH22" i="14"/>
  <c r="BJ22" i="14"/>
  <c r="BL22" i="14"/>
  <c r="BN22" i="14"/>
  <c r="BP22" i="14"/>
  <c r="BR22" i="14"/>
  <c r="BT22" i="14"/>
  <c r="BV22" i="14"/>
  <c r="BX22" i="14"/>
  <c r="BZ22" i="14"/>
  <c r="CB22" i="14"/>
  <c r="CD22" i="14"/>
  <c r="CF22" i="14"/>
  <c r="Y22" i="14"/>
  <c r="Z23" i="14"/>
  <c r="AB23" i="14"/>
  <c r="AD23" i="14"/>
  <c r="AF23" i="14"/>
  <c r="AH23" i="14"/>
  <c r="AJ23" i="14"/>
  <c r="AL23" i="14"/>
  <c r="AN23" i="14"/>
  <c r="AP23" i="14"/>
  <c r="AR23" i="14"/>
  <c r="AT23" i="14"/>
  <c r="AV23" i="14"/>
  <c r="AX23" i="14"/>
  <c r="AZ23" i="14"/>
  <c r="BB23" i="14"/>
  <c r="BD23" i="14"/>
  <c r="BF23" i="14"/>
  <c r="BH23" i="14"/>
  <c r="BJ23" i="14"/>
  <c r="BL23" i="14"/>
  <c r="BN23" i="14"/>
  <c r="BP23" i="14"/>
  <c r="BR23" i="14"/>
  <c r="BT23" i="14"/>
  <c r="BV23" i="14"/>
  <c r="BX23" i="14"/>
  <c r="BZ23" i="14"/>
  <c r="CB23" i="14"/>
  <c r="CD23" i="14"/>
  <c r="CF23" i="14"/>
  <c r="Y23" i="14"/>
  <c r="Z24" i="14"/>
  <c r="AB24" i="14"/>
  <c r="AD24" i="14"/>
  <c r="AF24" i="14"/>
  <c r="AH24" i="14"/>
  <c r="AJ24" i="14"/>
  <c r="AL24" i="14"/>
  <c r="AN24" i="14"/>
  <c r="AP24" i="14"/>
  <c r="AR24" i="14"/>
  <c r="AT24" i="14"/>
  <c r="AV24" i="14"/>
  <c r="AX24" i="14"/>
  <c r="AZ24" i="14"/>
  <c r="BB24" i="14"/>
  <c r="BD24" i="14"/>
  <c r="BF24" i="14"/>
  <c r="BH24" i="14"/>
  <c r="BJ24" i="14"/>
  <c r="BL24" i="14"/>
  <c r="BN24" i="14"/>
  <c r="BP24" i="14"/>
  <c r="BR24" i="14"/>
  <c r="BT24" i="14"/>
  <c r="BV24" i="14"/>
  <c r="BX24" i="14"/>
  <c r="BZ24" i="14"/>
  <c r="CB24" i="14"/>
  <c r="CD24" i="14"/>
  <c r="CF24" i="14"/>
  <c r="Y24" i="14"/>
  <c r="Z25" i="14"/>
  <c r="AB25" i="14"/>
  <c r="AD25" i="14"/>
  <c r="AF25" i="14"/>
  <c r="AH25" i="14"/>
  <c r="AJ25" i="14"/>
  <c r="AL25" i="14"/>
  <c r="AN25" i="14"/>
  <c r="AP25" i="14"/>
  <c r="AR25" i="14"/>
  <c r="AT25" i="14"/>
  <c r="AV25" i="14"/>
  <c r="AX25" i="14"/>
  <c r="AZ25" i="14"/>
  <c r="BB25" i="14"/>
  <c r="BD25" i="14"/>
  <c r="BF25" i="14"/>
  <c r="BH25" i="14"/>
  <c r="BJ25" i="14"/>
  <c r="BL25" i="14"/>
  <c r="BN25" i="14"/>
  <c r="BP25" i="14"/>
  <c r="BR25" i="14"/>
  <c r="BT25" i="14"/>
  <c r="BV25" i="14"/>
  <c r="BX25" i="14"/>
  <c r="BZ25" i="14"/>
  <c r="CB25" i="14"/>
  <c r="CD25" i="14"/>
  <c r="CF25" i="14"/>
  <c r="Y25" i="14"/>
  <c r="Z26" i="14"/>
  <c r="AB26" i="14"/>
  <c r="AD26" i="14"/>
  <c r="AF26" i="14"/>
  <c r="AH26" i="14"/>
  <c r="AJ26" i="14"/>
  <c r="AL26" i="14"/>
  <c r="AN26" i="14"/>
  <c r="AP26" i="14"/>
  <c r="AR26" i="14"/>
  <c r="AT26" i="14"/>
  <c r="AV26" i="14"/>
  <c r="AX26" i="14"/>
  <c r="AZ26" i="14"/>
  <c r="BB26" i="14"/>
  <c r="BD26" i="14"/>
  <c r="BF26" i="14"/>
  <c r="BH26" i="14"/>
  <c r="BJ26" i="14"/>
  <c r="BL26" i="14"/>
  <c r="BN26" i="14"/>
  <c r="BP26" i="14"/>
  <c r="BR26" i="14"/>
  <c r="BT26" i="14"/>
  <c r="BV26" i="14"/>
  <c r="BX26" i="14"/>
  <c r="BZ26" i="14"/>
  <c r="CB26" i="14"/>
  <c r="CD26" i="14"/>
  <c r="CF26" i="14"/>
  <c r="Y26" i="14"/>
  <c r="Z27" i="14"/>
  <c r="AB27" i="14"/>
  <c r="AD27" i="14"/>
  <c r="AF27" i="14"/>
  <c r="AH27" i="14"/>
  <c r="AJ27" i="14"/>
  <c r="AL27" i="14"/>
  <c r="AN27" i="14"/>
  <c r="AP27" i="14"/>
  <c r="AR27" i="14"/>
  <c r="AT27" i="14"/>
  <c r="AV27" i="14"/>
  <c r="AX27" i="14"/>
  <c r="AZ27" i="14"/>
  <c r="BB27" i="14"/>
  <c r="BD27" i="14"/>
  <c r="BF27" i="14"/>
  <c r="BH27" i="14"/>
  <c r="BJ27" i="14"/>
  <c r="BL27" i="14"/>
  <c r="BN27" i="14"/>
  <c r="BP27" i="14"/>
  <c r="BR27" i="14"/>
  <c r="BT27" i="14"/>
  <c r="BV27" i="14"/>
  <c r="BX27" i="14"/>
  <c r="BZ27" i="14"/>
  <c r="CB27" i="14"/>
  <c r="CD27" i="14"/>
  <c r="CF27" i="14"/>
  <c r="Y27" i="14"/>
  <c r="Z28" i="14"/>
  <c r="AB28" i="14"/>
  <c r="AD28" i="14"/>
  <c r="AF28" i="14"/>
  <c r="AH28" i="14"/>
  <c r="AJ28" i="14"/>
  <c r="AL28" i="14"/>
  <c r="AN28" i="14"/>
  <c r="AP28" i="14"/>
  <c r="AR28" i="14"/>
  <c r="AT28" i="14"/>
  <c r="AV28" i="14"/>
  <c r="AX28" i="14"/>
  <c r="AZ28" i="14"/>
  <c r="BB28" i="14"/>
  <c r="BD28" i="14"/>
  <c r="BF28" i="14"/>
  <c r="BH28" i="14"/>
  <c r="BJ28" i="14"/>
  <c r="BL28" i="14"/>
  <c r="BN28" i="14"/>
  <c r="BP28" i="14"/>
  <c r="BR28" i="14"/>
  <c r="BT28" i="14"/>
  <c r="BV28" i="14"/>
  <c r="BX28" i="14"/>
  <c r="BZ28" i="14"/>
  <c r="CB28" i="14"/>
  <c r="CD28" i="14"/>
  <c r="CF28" i="14"/>
  <c r="Y28" i="14"/>
  <c r="Z29" i="14"/>
  <c r="AB29" i="14"/>
  <c r="AD29" i="14"/>
  <c r="AF29" i="14"/>
  <c r="AH29" i="14"/>
  <c r="AJ29" i="14"/>
  <c r="AL29" i="14"/>
  <c r="AN29" i="14"/>
  <c r="AP29" i="14"/>
  <c r="AR29" i="14"/>
  <c r="AT29" i="14"/>
  <c r="AV29" i="14"/>
  <c r="AX29" i="14"/>
  <c r="AZ29" i="14"/>
  <c r="BB29" i="14"/>
  <c r="BD29" i="14"/>
  <c r="BF29" i="14"/>
  <c r="BH29" i="14"/>
  <c r="BJ29" i="14"/>
  <c r="BL29" i="14"/>
  <c r="BN29" i="14"/>
  <c r="BP29" i="14"/>
  <c r="BR29" i="14"/>
  <c r="BT29" i="14"/>
  <c r="BV29" i="14"/>
  <c r="BX29" i="14"/>
  <c r="BZ29" i="14"/>
  <c r="CB29" i="14"/>
  <c r="CD29" i="14"/>
  <c r="CF29" i="14"/>
  <c r="Y29" i="14"/>
  <c r="Z30" i="14"/>
  <c r="AB30" i="14"/>
  <c r="AD30" i="14"/>
  <c r="AF30" i="14"/>
  <c r="AH30" i="14"/>
  <c r="AJ30" i="14"/>
  <c r="AL30" i="14"/>
  <c r="AN30" i="14"/>
  <c r="AP30" i="14"/>
  <c r="AR30" i="14"/>
  <c r="AT30" i="14"/>
  <c r="AV30" i="14"/>
  <c r="AX30" i="14"/>
  <c r="AZ30" i="14"/>
  <c r="BB30" i="14"/>
  <c r="BD30" i="14"/>
  <c r="BF30" i="14"/>
  <c r="BH30" i="14"/>
  <c r="BJ30" i="14"/>
  <c r="BL30" i="14"/>
  <c r="BN30" i="14"/>
  <c r="BP30" i="14"/>
  <c r="BR30" i="14"/>
  <c r="BT30" i="14"/>
  <c r="BV30" i="14"/>
  <c r="BX30" i="14"/>
  <c r="BZ30" i="14"/>
  <c r="CB30" i="14"/>
  <c r="CD30" i="14"/>
  <c r="CF30" i="14"/>
  <c r="Y30" i="14"/>
  <c r="Z31" i="14"/>
  <c r="AB31" i="14"/>
  <c r="AD31" i="14"/>
  <c r="AF31" i="14"/>
  <c r="AH31" i="14"/>
  <c r="AJ31" i="14"/>
  <c r="AL31" i="14"/>
  <c r="AN31" i="14"/>
  <c r="AP31" i="14"/>
  <c r="AR31" i="14"/>
  <c r="AT31" i="14"/>
  <c r="AV31" i="14"/>
  <c r="AX31" i="14"/>
  <c r="AZ31" i="14"/>
  <c r="BB31" i="14"/>
  <c r="BD31" i="14"/>
  <c r="BF31" i="14"/>
  <c r="BH31" i="14"/>
  <c r="BJ31" i="14"/>
  <c r="BL31" i="14"/>
  <c r="BN31" i="14"/>
  <c r="BP31" i="14"/>
  <c r="BR31" i="14"/>
  <c r="BT31" i="14"/>
  <c r="BV31" i="14"/>
  <c r="BX31" i="14"/>
  <c r="BZ31" i="14"/>
  <c r="CB31" i="14"/>
  <c r="CD31" i="14"/>
  <c r="CF31" i="14"/>
  <c r="Y31" i="14"/>
  <c r="Z32" i="14"/>
  <c r="AB32" i="14"/>
  <c r="AD32" i="14"/>
  <c r="AF32" i="14"/>
  <c r="AH32" i="14"/>
  <c r="AJ32" i="14"/>
  <c r="AL32" i="14"/>
  <c r="AN32" i="14"/>
  <c r="AP32" i="14"/>
  <c r="AR32" i="14"/>
  <c r="AT32" i="14"/>
  <c r="AV32" i="14"/>
  <c r="AX32" i="14"/>
  <c r="AZ32" i="14"/>
  <c r="BB32" i="14"/>
  <c r="BD32" i="14"/>
  <c r="BF32" i="14"/>
  <c r="BH32" i="14"/>
  <c r="BJ32" i="14"/>
  <c r="BL32" i="14"/>
  <c r="BN32" i="14"/>
  <c r="BP32" i="14"/>
  <c r="BR32" i="14"/>
  <c r="BT32" i="14"/>
  <c r="BV32" i="14"/>
  <c r="BX32" i="14"/>
  <c r="BZ32" i="14"/>
  <c r="CB32" i="14"/>
  <c r="CD32" i="14"/>
  <c r="CF32" i="14"/>
  <c r="Y32" i="14"/>
  <c r="Z33" i="14"/>
  <c r="AB33" i="14"/>
  <c r="AD33" i="14"/>
  <c r="AF33" i="14"/>
  <c r="AH33" i="14"/>
  <c r="AJ33" i="14"/>
  <c r="AL33" i="14"/>
  <c r="AN33" i="14"/>
  <c r="AP33" i="14"/>
  <c r="AR33" i="14"/>
  <c r="AT33" i="14"/>
  <c r="AV33" i="14"/>
  <c r="AX33" i="14"/>
  <c r="AZ33" i="14"/>
  <c r="BB33" i="14"/>
  <c r="BD33" i="14"/>
  <c r="BF33" i="14"/>
  <c r="BH33" i="14"/>
  <c r="BJ33" i="14"/>
  <c r="BL33" i="14"/>
  <c r="BN33" i="14"/>
  <c r="BP33" i="14"/>
  <c r="BR33" i="14"/>
  <c r="BT33" i="14"/>
  <c r="BV33" i="14"/>
  <c r="BX33" i="14"/>
  <c r="BZ33" i="14"/>
  <c r="CB33" i="14"/>
  <c r="CD33" i="14"/>
  <c r="CF33" i="14"/>
  <c r="Y33" i="14"/>
  <c r="Z34" i="14"/>
  <c r="AB34" i="14"/>
  <c r="AD34" i="14"/>
  <c r="AF34" i="14"/>
  <c r="AH34" i="14"/>
  <c r="AJ34" i="14"/>
  <c r="AL34" i="14"/>
  <c r="AN34" i="14"/>
  <c r="AP34" i="14"/>
  <c r="AR34" i="14"/>
  <c r="AT34" i="14"/>
  <c r="AV34" i="14"/>
  <c r="AX34" i="14"/>
  <c r="AZ34" i="14"/>
  <c r="BB34" i="14"/>
  <c r="BD34" i="14"/>
  <c r="BF34" i="14"/>
  <c r="BH34" i="14"/>
  <c r="BJ34" i="14"/>
  <c r="BL34" i="14"/>
  <c r="BN34" i="14"/>
  <c r="BP34" i="14"/>
  <c r="BR34" i="14"/>
  <c r="BT34" i="14"/>
  <c r="BV34" i="14"/>
  <c r="BX34" i="14"/>
  <c r="BZ34" i="14"/>
  <c r="CB34" i="14"/>
  <c r="CD34" i="14"/>
  <c r="CF34" i="14"/>
  <c r="Y34" i="14"/>
  <c r="Z35" i="14"/>
  <c r="AB35" i="14"/>
  <c r="AD35" i="14"/>
  <c r="AF35" i="14"/>
  <c r="AH35" i="14"/>
  <c r="AJ35" i="14"/>
  <c r="AL35" i="14"/>
  <c r="AN35" i="14"/>
  <c r="AP35" i="14"/>
  <c r="AR35" i="14"/>
  <c r="AT35" i="14"/>
  <c r="AV35" i="14"/>
  <c r="AX35" i="14"/>
  <c r="AZ35" i="14"/>
  <c r="BB35" i="14"/>
  <c r="BD35" i="14"/>
  <c r="BF35" i="14"/>
  <c r="BH35" i="14"/>
  <c r="BJ35" i="14"/>
  <c r="BL35" i="14"/>
  <c r="BN35" i="14"/>
  <c r="BP35" i="14"/>
  <c r="BR35" i="14"/>
  <c r="BT35" i="14"/>
  <c r="BV35" i="14"/>
  <c r="BX35" i="14"/>
  <c r="BZ35" i="14"/>
  <c r="CB35" i="14"/>
  <c r="CD35" i="14"/>
  <c r="CF35" i="14"/>
  <c r="Y35" i="14"/>
  <c r="Z36" i="14"/>
  <c r="AB36" i="14"/>
  <c r="AD36" i="14"/>
  <c r="AF36" i="14"/>
  <c r="AH36" i="14"/>
  <c r="AJ36" i="14"/>
  <c r="AL36" i="14"/>
  <c r="AN36" i="14"/>
  <c r="AP36" i="14"/>
  <c r="AR36" i="14"/>
  <c r="AT36" i="14"/>
  <c r="AV36" i="14"/>
  <c r="AX36" i="14"/>
  <c r="AZ36" i="14"/>
  <c r="BB36" i="14"/>
  <c r="BD36" i="14"/>
  <c r="BF36" i="14"/>
  <c r="BH36" i="14"/>
  <c r="BJ36" i="14"/>
  <c r="BL36" i="14"/>
  <c r="BN36" i="14"/>
  <c r="BP36" i="14"/>
  <c r="BR36" i="14"/>
  <c r="BT36" i="14"/>
  <c r="BV36" i="14"/>
  <c r="BX36" i="14"/>
  <c r="BZ36" i="14"/>
  <c r="CB36" i="14"/>
  <c r="CD36" i="14"/>
  <c r="CF36" i="14"/>
  <c r="Y36" i="14"/>
  <c r="Z37" i="14"/>
  <c r="AB37" i="14"/>
  <c r="AD37" i="14"/>
  <c r="AF37" i="14"/>
  <c r="AH37" i="14"/>
  <c r="AJ37" i="14"/>
  <c r="AL37" i="14"/>
  <c r="AN37" i="14"/>
  <c r="AP37" i="14"/>
  <c r="AR37" i="14"/>
  <c r="AT37" i="14"/>
  <c r="AV37" i="14"/>
  <c r="AX37" i="14"/>
  <c r="AZ37" i="14"/>
  <c r="BB37" i="14"/>
  <c r="BD37" i="14"/>
  <c r="BF37" i="14"/>
  <c r="BH37" i="14"/>
  <c r="BJ37" i="14"/>
  <c r="BL37" i="14"/>
  <c r="BN37" i="14"/>
  <c r="BP37" i="14"/>
  <c r="BR37" i="14"/>
  <c r="BT37" i="14"/>
  <c r="BV37" i="14"/>
  <c r="BX37" i="14"/>
  <c r="BZ37" i="14"/>
  <c r="CB37" i="14"/>
  <c r="CD37" i="14"/>
  <c r="CF37" i="14"/>
  <c r="Y37" i="14"/>
  <c r="Z38" i="14"/>
  <c r="AB38" i="14"/>
  <c r="AD38" i="14"/>
  <c r="AF38" i="14"/>
  <c r="AH38" i="14"/>
  <c r="AJ38" i="14"/>
  <c r="AL38" i="14"/>
  <c r="AN38" i="14"/>
  <c r="AP38" i="14"/>
  <c r="AR38" i="14"/>
  <c r="AT38" i="14"/>
  <c r="AV38" i="14"/>
  <c r="AX38" i="14"/>
  <c r="AZ38" i="14"/>
  <c r="BB38" i="14"/>
  <c r="BD38" i="14"/>
  <c r="BF38" i="14"/>
  <c r="BH38" i="14"/>
  <c r="BJ38" i="14"/>
  <c r="BL38" i="14"/>
  <c r="BN38" i="14"/>
  <c r="BP38" i="14"/>
  <c r="BR38" i="14"/>
  <c r="BT38" i="14"/>
  <c r="BV38" i="14"/>
  <c r="BX38" i="14"/>
  <c r="BZ38" i="14"/>
  <c r="CB38" i="14"/>
  <c r="CD38" i="14"/>
  <c r="CF38" i="14"/>
  <c r="Y38" i="14"/>
  <c r="Z39" i="14"/>
  <c r="AB39" i="14"/>
  <c r="AD39" i="14"/>
  <c r="AF39" i="14"/>
  <c r="AH39" i="14"/>
  <c r="AJ39" i="14"/>
  <c r="AL39" i="14"/>
  <c r="AN39" i="14"/>
  <c r="AP39" i="14"/>
  <c r="AR39" i="14"/>
  <c r="AT39" i="14"/>
  <c r="AV39" i="14"/>
  <c r="AX39" i="14"/>
  <c r="AZ39" i="14"/>
  <c r="BB39" i="14"/>
  <c r="BD39" i="14"/>
  <c r="BF39" i="14"/>
  <c r="BH39" i="14"/>
  <c r="BJ39" i="14"/>
  <c r="BL39" i="14"/>
  <c r="BN39" i="14"/>
  <c r="BP39" i="14"/>
  <c r="BR39" i="14"/>
  <c r="BT39" i="14"/>
  <c r="BV39" i="14"/>
  <c r="BX39" i="14"/>
  <c r="BZ39" i="14"/>
  <c r="CB39" i="14"/>
  <c r="CD39" i="14"/>
  <c r="CF39" i="14"/>
  <c r="Y39" i="14"/>
  <c r="Z40" i="14"/>
  <c r="AB40" i="14"/>
  <c r="AD40" i="14"/>
  <c r="AF40" i="14"/>
  <c r="AH40" i="14"/>
  <c r="AJ40" i="14"/>
  <c r="AL40" i="14"/>
  <c r="AN40" i="14"/>
  <c r="AP40" i="14"/>
  <c r="AR40" i="14"/>
  <c r="AT40" i="14"/>
  <c r="AV40" i="14"/>
  <c r="AX40" i="14"/>
  <c r="AZ40" i="14"/>
  <c r="BB40" i="14"/>
  <c r="BD40" i="14"/>
  <c r="BF40" i="14"/>
  <c r="BH40" i="14"/>
  <c r="BJ40" i="14"/>
  <c r="BL40" i="14"/>
  <c r="BN40" i="14"/>
  <c r="BP40" i="14"/>
  <c r="BR40" i="14"/>
  <c r="BT40" i="14"/>
  <c r="BV40" i="14"/>
  <c r="BX40" i="14"/>
  <c r="BZ40" i="14"/>
  <c r="CB40" i="14"/>
  <c r="CD40" i="14"/>
  <c r="CF40" i="14"/>
  <c r="Y40" i="14"/>
  <c r="Z41" i="14"/>
  <c r="AB41" i="14"/>
  <c r="AD41" i="14"/>
  <c r="AF41" i="14"/>
  <c r="AH41" i="14"/>
  <c r="AJ41" i="14"/>
  <c r="AL41" i="14"/>
  <c r="AN41" i="14"/>
  <c r="AP41" i="14"/>
  <c r="AR41" i="14"/>
  <c r="AT41" i="14"/>
  <c r="AV41" i="14"/>
  <c r="AX41" i="14"/>
  <c r="AZ41" i="14"/>
  <c r="BB41" i="14"/>
  <c r="BD41" i="14"/>
  <c r="BF41" i="14"/>
  <c r="BH41" i="14"/>
  <c r="BJ41" i="14"/>
  <c r="BL41" i="14"/>
  <c r="BN41" i="14"/>
  <c r="BP41" i="14"/>
  <c r="BR41" i="14"/>
  <c r="BT41" i="14"/>
  <c r="BV41" i="14"/>
  <c r="BX41" i="14"/>
  <c r="BZ41" i="14"/>
  <c r="CB41" i="14"/>
  <c r="CD41" i="14"/>
  <c r="CF41" i="14"/>
  <c r="Y41" i="14"/>
  <c r="Z42" i="14"/>
  <c r="AB42" i="14"/>
  <c r="AD42" i="14"/>
  <c r="AF42" i="14"/>
  <c r="AH42" i="14"/>
  <c r="AJ42" i="14"/>
  <c r="AL42" i="14"/>
  <c r="AN42" i="14"/>
  <c r="AP42" i="14"/>
  <c r="AR42" i="14"/>
  <c r="AT42" i="14"/>
  <c r="AV42" i="14"/>
  <c r="AX42" i="14"/>
  <c r="AZ42" i="14"/>
  <c r="BB42" i="14"/>
  <c r="BD42" i="14"/>
  <c r="BF42" i="14"/>
  <c r="BH42" i="14"/>
  <c r="BJ42" i="14"/>
  <c r="BL42" i="14"/>
  <c r="BN42" i="14"/>
  <c r="BP42" i="14"/>
  <c r="BR42" i="14"/>
  <c r="BT42" i="14"/>
  <c r="BV42" i="14"/>
  <c r="BX42" i="14"/>
  <c r="BZ42" i="14"/>
  <c r="CB42" i="14"/>
  <c r="CD42" i="14"/>
  <c r="CF42" i="14"/>
  <c r="Y42" i="14"/>
  <c r="Z43" i="14"/>
  <c r="AB43" i="14"/>
  <c r="AD43" i="14"/>
  <c r="AF43" i="14"/>
  <c r="AH43" i="14"/>
  <c r="AJ43" i="14"/>
  <c r="AL43" i="14"/>
  <c r="AN43" i="14"/>
  <c r="AP43" i="14"/>
  <c r="AR43" i="14"/>
  <c r="AT43" i="14"/>
  <c r="AV43" i="14"/>
  <c r="AX43" i="14"/>
  <c r="AZ43" i="14"/>
  <c r="BB43" i="14"/>
  <c r="BD43" i="14"/>
  <c r="BF43" i="14"/>
  <c r="BH43" i="14"/>
  <c r="BJ43" i="14"/>
  <c r="BL43" i="14"/>
  <c r="BN43" i="14"/>
  <c r="BP43" i="14"/>
  <c r="BR43" i="14"/>
  <c r="BT43" i="14"/>
  <c r="BV43" i="14"/>
  <c r="BX43" i="14"/>
  <c r="BZ43" i="14"/>
  <c r="CB43" i="14"/>
  <c r="CD43" i="14"/>
  <c r="CF43" i="14"/>
  <c r="Y43" i="14"/>
  <c r="Z44" i="14"/>
  <c r="AB44" i="14"/>
  <c r="AD44" i="14"/>
  <c r="AF44" i="14"/>
  <c r="AH44" i="14"/>
  <c r="AJ44" i="14"/>
  <c r="AL44" i="14"/>
  <c r="AN44" i="14"/>
  <c r="AP44" i="14"/>
  <c r="AR44" i="14"/>
  <c r="AT44" i="14"/>
  <c r="AV44" i="14"/>
  <c r="AX44" i="14"/>
  <c r="AZ44" i="14"/>
  <c r="BB44" i="14"/>
  <c r="BD44" i="14"/>
  <c r="BF44" i="14"/>
  <c r="BH44" i="14"/>
  <c r="BJ44" i="14"/>
  <c r="BL44" i="14"/>
  <c r="BN44" i="14"/>
  <c r="BP44" i="14"/>
  <c r="BR44" i="14"/>
  <c r="BT44" i="14"/>
  <c r="BV44" i="14"/>
  <c r="BX44" i="14"/>
  <c r="BZ44" i="14"/>
  <c r="CB44" i="14"/>
  <c r="CD44" i="14"/>
  <c r="CF44" i="14"/>
  <c r="Y44" i="14"/>
  <c r="Z45" i="14"/>
  <c r="AB45" i="14"/>
  <c r="AD45" i="14"/>
  <c r="AF45" i="14"/>
  <c r="AH45" i="14"/>
  <c r="AJ45" i="14"/>
  <c r="AL45" i="14"/>
  <c r="AN45" i="14"/>
  <c r="AP45" i="14"/>
  <c r="AR45" i="14"/>
  <c r="AT45" i="14"/>
  <c r="AV45" i="14"/>
  <c r="AX45" i="14"/>
  <c r="AZ45" i="14"/>
  <c r="BB45" i="14"/>
  <c r="BD45" i="14"/>
  <c r="BF45" i="14"/>
  <c r="BH45" i="14"/>
  <c r="BJ45" i="14"/>
  <c r="BL45" i="14"/>
  <c r="BN45" i="14"/>
  <c r="BP45" i="14"/>
  <c r="BR45" i="14"/>
  <c r="BT45" i="14"/>
  <c r="BV45" i="14"/>
  <c r="BX45" i="14"/>
  <c r="BZ45" i="14"/>
  <c r="CB45" i="14"/>
  <c r="CD45" i="14"/>
  <c r="CF45" i="14"/>
  <c r="Y45" i="14"/>
  <c r="Z46" i="14"/>
  <c r="AB46" i="14"/>
  <c r="AD46" i="14"/>
  <c r="AF46" i="14"/>
  <c r="AH46" i="14"/>
  <c r="AJ46" i="14"/>
  <c r="AL46" i="14"/>
  <c r="AN46" i="14"/>
  <c r="AP46" i="14"/>
  <c r="AR46" i="14"/>
  <c r="AT46" i="14"/>
  <c r="AV46" i="14"/>
  <c r="AX46" i="14"/>
  <c r="AZ46" i="14"/>
  <c r="BB46" i="14"/>
  <c r="BD46" i="14"/>
  <c r="BF46" i="14"/>
  <c r="BH46" i="14"/>
  <c r="BJ46" i="14"/>
  <c r="BL46" i="14"/>
  <c r="BN46" i="14"/>
  <c r="BP46" i="14"/>
  <c r="BR46" i="14"/>
  <c r="BT46" i="14"/>
  <c r="BV46" i="14"/>
  <c r="BX46" i="14"/>
  <c r="BZ46" i="14"/>
  <c r="CB46" i="14"/>
  <c r="CD46" i="14"/>
  <c r="CF46" i="14"/>
  <c r="Y46" i="14"/>
  <c r="Z47" i="14"/>
  <c r="AB47" i="14"/>
  <c r="AD47" i="14"/>
  <c r="AF47" i="14"/>
  <c r="AH47" i="14"/>
  <c r="AJ47" i="14"/>
  <c r="AL47" i="14"/>
  <c r="AN47" i="14"/>
  <c r="AP47" i="14"/>
  <c r="AR47" i="14"/>
  <c r="AT47" i="14"/>
  <c r="AV47" i="14"/>
  <c r="AX47" i="14"/>
  <c r="AZ47" i="14"/>
  <c r="BB47" i="14"/>
  <c r="BD47" i="14"/>
  <c r="BF47" i="14"/>
  <c r="BH47" i="14"/>
  <c r="BJ47" i="14"/>
  <c r="BL47" i="14"/>
  <c r="BN47" i="14"/>
  <c r="BP47" i="14"/>
  <c r="BR47" i="14"/>
  <c r="BT47" i="14"/>
  <c r="BV47" i="14"/>
  <c r="BX47" i="14"/>
  <c r="BZ47" i="14"/>
  <c r="CB47" i="14"/>
  <c r="CD47" i="14"/>
  <c r="CF47" i="14"/>
  <c r="Y47" i="14"/>
  <c r="Z48" i="14"/>
  <c r="AB48" i="14"/>
  <c r="AD48" i="14"/>
  <c r="AF48" i="14"/>
  <c r="AH48" i="14"/>
  <c r="AJ48" i="14"/>
  <c r="AL48" i="14"/>
  <c r="AN48" i="14"/>
  <c r="AP48" i="14"/>
  <c r="AR48" i="14"/>
  <c r="AT48" i="14"/>
  <c r="AV48" i="14"/>
  <c r="AX48" i="14"/>
  <c r="AZ48" i="14"/>
  <c r="BB48" i="14"/>
  <c r="BD48" i="14"/>
  <c r="BF48" i="14"/>
  <c r="BH48" i="14"/>
  <c r="BJ48" i="14"/>
  <c r="BL48" i="14"/>
  <c r="BN48" i="14"/>
  <c r="BP48" i="14"/>
  <c r="BR48" i="14"/>
  <c r="BT48" i="14"/>
  <c r="BV48" i="14"/>
  <c r="BX48" i="14"/>
  <c r="BZ48" i="14"/>
  <c r="CB48" i="14"/>
  <c r="CD48" i="14"/>
  <c r="CF48" i="14"/>
  <c r="Y48" i="14"/>
  <c r="Z49" i="14"/>
  <c r="AB49" i="14"/>
  <c r="AD49" i="14"/>
  <c r="AF49" i="14"/>
  <c r="AH49" i="14"/>
  <c r="AJ49" i="14"/>
  <c r="AL49" i="14"/>
  <c r="AN49" i="14"/>
  <c r="AP49" i="14"/>
  <c r="AR49" i="14"/>
  <c r="AT49" i="14"/>
  <c r="AV49" i="14"/>
  <c r="AX49" i="14"/>
  <c r="AZ49" i="14"/>
  <c r="BB49" i="14"/>
  <c r="BD49" i="14"/>
  <c r="BF49" i="14"/>
  <c r="BH49" i="14"/>
  <c r="BJ49" i="14"/>
  <c r="BL49" i="14"/>
  <c r="BN49" i="14"/>
  <c r="BP49" i="14"/>
  <c r="BR49" i="14"/>
  <c r="BT49" i="14"/>
  <c r="BV49" i="14"/>
  <c r="BX49" i="14"/>
  <c r="BZ49" i="14"/>
  <c r="CB49" i="14"/>
  <c r="CD49" i="14"/>
  <c r="CF49" i="14"/>
  <c r="Y49" i="14"/>
  <c r="Y52" i="14"/>
  <c r="X2" i="14"/>
  <c r="L2" i="14"/>
  <c r="K2" i="14"/>
  <c r="A2" i="14"/>
  <c r="M3" i="14"/>
  <c r="X3" i="14"/>
  <c r="L3" i="14"/>
  <c r="K3" i="14"/>
  <c r="A3" i="14"/>
  <c r="M4" i="14"/>
  <c r="X4" i="14"/>
  <c r="L4" i="14"/>
  <c r="K4" i="14"/>
  <c r="A4" i="14"/>
  <c r="M5" i="14"/>
  <c r="X5" i="14"/>
  <c r="L5" i="14"/>
  <c r="K5" i="14"/>
  <c r="A5" i="14"/>
  <c r="CI2" i="14"/>
  <c r="F2" i="14"/>
  <c r="CV2" i="14"/>
  <c r="B2" i="14"/>
  <c r="CH2" i="14"/>
  <c r="CI3" i="14"/>
  <c r="F3" i="14"/>
  <c r="CV3" i="14"/>
  <c r="B3" i="14"/>
  <c r="CH3" i="14"/>
  <c r="CI4" i="14"/>
  <c r="F4" i="14"/>
  <c r="CV4" i="14"/>
  <c r="B4" i="14"/>
  <c r="CH4" i="14"/>
  <c r="CI5" i="14"/>
  <c r="F5" i="14"/>
  <c r="CV5" i="14"/>
  <c r="B5" i="14"/>
  <c r="CH5" i="14"/>
  <c r="M6" i="14"/>
  <c r="X6" i="14"/>
  <c r="L6" i="14"/>
  <c r="K6" i="14"/>
  <c r="A6" i="14"/>
  <c r="CI6" i="14"/>
  <c r="F6" i="14"/>
  <c r="CV6" i="14"/>
  <c r="B6" i="14"/>
  <c r="CH6" i="14"/>
  <c r="M7" i="14"/>
  <c r="X7" i="14"/>
  <c r="L7" i="14"/>
  <c r="K7" i="14"/>
  <c r="A7" i="14"/>
  <c r="CI7" i="14"/>
  <c r="F7" i="14"/>
  <c r="CV7" i="14"/>
  <c r="B7" i="14"/>
  <c r="CH7" i="14"/>
  <c r="M8" i="14"/>
  <c r="X8" i="14"/>
  <c r="L8" i="14"/>
  <c r="K8" i="14"/>
  <c r="A8" i="14"/>
  <c r="CI8" i="14"/>
  <c r="F8" i="14"/>
  <c r="CV8" i="14"/>
  <c r="B8" i="14"/>
  <c r="CH8" i="14"/>
  <c r="M9" i="14"/>
  <c r="X9" i="14"/>
  <c r="L9" i="14"/>
  <c r="K9" i="14"/>
  <c r="A9" i="14"/>
  <c r="CI9" i="14"/>
  <c r="F9" i="14"/>
  <c r="CV9" i="14"/>
  <c r="B9" i="14"/>
  <c r="CH9" i="14"/>
  <c r="M10" i="14"/>
  <c r="X10" i="14"/>
  <c r="L10" i="14"/>
  <c r="K10" i="14"/>
  <c r="A10" i="14"/>
  <c r="CI10" i="14"/>
  <c r="F10" i="14"/>
  <c r="CV10" i="14"/>
  <c r="B10" i="14"/>
  <c r="CH10" i="14"/>
  <c r="M11" i="14"/>
  <c r="X11" i="14"/>
  <c r="L11" i="14"/>
  <c r="K11" i="14"/>
  <c r="A11" i="14"/>
  <c r="CI11" i="14"/>
  <c r="F11" i="14"/>
  <c r="CV11" i="14"/>
  <c r="B11" i="14"/>
  <c r="CH11" i="14"/>
  <c r="M12" i="14"/>
  <c r="X12" i="14"/>
  <c r="L12" i="14"/>
  <c r="K12" i="14"/>
  <c r="A12" i="14"/>
  <c r="CI12" i="14"/>
  <c r="F12" i="14"/>
  <c r="CV12" i="14"/>
  <c r="B12" i="14"/>
  <c r="CH12" i="14"/>
  <c r="M13" i="14"/>
  <c r="X13" i="14"/>
  <c r="L13" i="14"/>
  <c r="K13" i="14"/>
  <c r="A13" i="14"/>
  <c r="CI13" i="14"/>
  <c r="F13" i="14"/>
  <c r="CV13" i="14"/>
  <c r="B13" i="14"/>
  <c r="CH13" i="14"/>
  <c r="M14" i="14"/>
  <c r="X14" i="14"/>
  <c r="L14" i="14"/>
  <c r="K14" i="14"/>
  <c r="A14" i="14"/>
  <c r="CI14" i="14"/>
  <c r="F14" i="14"/>
  <c r="CV14" i="14"/>
  <c r="B14" i="14"/>
  <c r="CH14" i="14"/>
  <c r="M15" i="14"/>
  <c r="X15" i="14"/>
  <c r="L15" i="14"/>
  <c r="K15" i="14"/>
  <c r="A15" i="14"/>
  <c r="CI15" i="14"/>
  <c r="F15" i="14"/>
  <c r="CV15" i="14"/>
  <c r="B15" i="14"/>
  <c r="CH15" i="14"/>
  <c r="M16" i="14"/>
  <c r="X16" i="14"/>
  <c r="L16" i="14"/>
  <c r="K16" i="14"/>
  <c r="A16" i="14"/>
  <c r="CI16" i="14"/>
  <c r="F16" i="14"/>
  <c r="CV16" i="14"/>
  <c r="B16" i="14"/>
  <c r="CH16" i="14"/>
  <c r="M17" i="14"/>
  <c r="X17" i="14"/>
  <c r="L17" i="14"/>
  <c r="K17" i="14"/>
  <c r="A17" i="14"/>
  <c r="CI17" i="14"/>
  <c r="F17" i="14"/>
  <c r="CV17" i="14"/>
  <c r="B17" i="14"/>
  <c r="CH17" i="14"/>
  <c r="M18" i="14"/>
  <c r="X18" i="14"/>
  <c r="L18" i="14"/>
  <c r="K18" i="14"/>
  <c r="A18" i="14"/>
  <c r="CI18" i="14"/>
  <c r="F18" i="14"/>
  <c r="CV18" i="14"/>
  <c r="B18" i="14"/>
  <c r="CH18" i="14"/>
  <c r="M19" i="14"/>
  <c r="X19" i="14"/>
  <c r="L19" i="14"/>
  <c r="K19" i="14"/>
  <c r="A19" i="14"/>
  <c r="CI19" i="14"/>
  <c r="F19" i="14"/>
  <c r="CV19" i="14"/>
  <c r="B19" i="14"/>
  <c r="CH19" i="14"/>
  <c r="M20" i="14"/>
  <c r="X20" i="14"/>
  <c r="L20" i="14"/>
  <c r="K20" i="14"/>
  <c r="A20" i="14"/>
  <c r="CI20" i="14"/>
  <c r="F20" i="14"/>
  <c r="CV20" i="14"/>
  <c r="B20" i="14"/>
  <c r="CH20" i="14"/>
  <c r="M21" i="14"/>
  <c r="X21" i="14"/>
  <c r="L21" i="14"/>
  <c r="K21" i="14"/>
  <c r="A21" i="14"/>
  <c r="CI21" i="14"/>
  <c r="F21" i="14"/>
  <c r="CV21" i="14"/>
  <c r="B21" i="14"/>
  <c r="CH21" i="14"/>
  <c r="M22" i="14"/>
  <c r="X22" i="14"/>
  <c r="L22" i="14"/>
  <c r="K22" i="14"/>
  <c r="A22" i="14"/>
  <c r="CI22" i="14"/>
  <c r="F22" i="14"/>
  <c r="CV22" i="14"/>
  <c r="B22" i="14"/>
  <c r="CH22" i="14"/>
  <c r="M23" i="14"/>
  <c r="X23" i="14"/>
  <c r="L23" i="14"/>
  <c r="K23" i="14"/>
  <c r="A23" i="14"/>
  <c r="CI23" i="14"/>
  <c r="F23" i="14"/>
  <c r="CV23" i="14"/>
  <c r="B23" i="14"/>
  <c r="CH23" i="14"/>
  <c r="M24" i="14"/>
  <c r="X24" i="14"/>
  <c r="L24" i="14"/>
  <c r="K24" i="14"/>
  <c r="A24" i="14"/>
  <c r="CI24" i="14"/>
  <c r="F24" i="14"/>
  <c r="CV24" i="14"/>
  <c r="B24" i="14"/>
  <c r="CH24" i="14"/>
  <c r="M25" i="14"/>
  <c r="X25" i="14"/>
  <c r="L25" i="14"/>
  <c r="K25" i="14"/>
  <c r="A25" i="14"/>
  <c r="CI25" i="14"/>
  <c r="F25" i="14"/>
  <c r="CV25" i="14"/>
  <c r="B25" i="14"/>
  <c r="CH25" i="14"/>
  <c r="M26" i="14"/>
  <c r="X26" i="14"/>
  <c r="L26" i="14"/>
  <c r="K26" i="14"/>
  <c r="A26" i="14"/>
  <c r="CI26" i="14"/>
  <c r="F26" i="14"/>
  <c r="CV26" i="14"/>
  <c r="B26" i="14"/>
  <c r="CH26" i="14"/>
  <c r="M27" i="14"/>
  <c r="X27" i="14"/>
  <c r="L27" i="14"/>
  <c r="K27" i="14"/>
  <c r="A27" i="14"/>
  <c r="CI27" i="14"/>
  <c r="F27" i="14"/>
  <c r="CV27" i="14"/>
  <c r="B27" i="14"/>
  <c r="CH27" i="14"/>
  <c r="M28" i="14"/>
  <c r="X28" i="14"/>
  <c r="L28" i="14"/>
  <c r="K28" i="14"/>
  <c r="A28" i="14"/>
  <c r="CI28" i="14"/>
  <c r="F28" i="14"/>
  <c r="CV28" i="14"/>
  <c r="B28" i="14"/>
  <c r="CH28" i="14"/>
  <c r="M29" i="14"/>
  <c r="X29" i="14"/>
  <c r="L29" i="14"/>
  <c r="K29" i="14"/>
  <c r="A29" i="14"/>
  <c r="CI29" i="14"/>
  <c r="F29" i="14"/>
  <c r="CV29" i="14"/>
  <c r="B29" i="14"/>
  <c r="CH29" i="14"/>
  <c r="M30" i="14"/>
  <c r="X30" i="14"/>
  <c r="L30" i="14"/>
  <c r="K30" i="14"/>
  <c r="A30" i="14"/>
  <c r="CI30" i="14"/>
  <c r="F30" i="14"/>
  <c r="CV30" i="14"/>
  <c r="B30" i="14"/>
  <c r="CH30" i="14"/>
  <c r="M31" i="14"/>
  <c r="X31" i="14"/>
  <c r="L31" i="14"/>
  <c r="K31" i="14"/>
  <c r="A31" i="14"/>
  <c r="CI31" i="14"/>
  <c r="F31" i="14"/>
  <c r="CV31" i="14"/>
  <c r="B31" i="14"/>
  <c r="CH31" i="14"/>
  <c r="M32" i="14"/>
  <c r="X32" i="14"/>
  <c r="L32" i="14"/>
  <c r="K32" i="14"/>
  <c r="A32" i="14"/>
  <c r="CI32" i="14"/>
  <c r="F32" i="14"/>
  <c r="CV32" i="14"/>
  <c r="B32" i="14"/>
  <c r="CH32" i="14"/>
  <c r="M33" i="14"/>
  <c r="X33" i="14"/>
  <c r="L33" i="14"/>
  <c r="K33" i="14"/>
  <c r="A33" i="14"/>
  <c r="CI33" i="14"/>
  <c r="F33" i="14"/>
  <c r="CV33" i="14"/>
  <c r="B33" i="14"/>
  <c r="CH33" i="14"/>
  <c r="M34" i="14"/>
  <c r="X34" i="14"/>
  <c r="L34" i="14"/>
  <c r="K34" i="14"/>
  <c r="A34" i="14"/>
  <c r="CI34" i="14"/>
  <c r="F34" i="14"/>
  <c r="CV34" i="14"/>
  <c r="B34" i="14"/>
  <c r="CH34" i="14"/>
  <c r="M35" i="14"/>
  <c r="X35" i="14"/>
  <c r="L35" i="14"/>
  <c r="K35" i="14"/>
  <c r="A35" i="14"/>
  <c r="CI35" i="14"/>
  <c r="F35" i="14"/>
  <c r="CV35" i="14"/>
  <c r="B35" i="14"/>
  <c r="CH35" i="14"/>
  <c r="M36" i="14"/>
  <c r="X36" i="14"/>
  <c r="L36" i="14"/>
  <c r="K36" i="14"/>
  <c r="A36" i="14"/>
  <c r="CI36" i="14"/>
  <c r="F36" i="14"/>
  <c r="CV36" i="14"/>
  <c r="B36" i="14"/>
  <c r="CH36" i="14"/>
  <c r="M37" i="14"/>
  <c r="X37" i="14"/>
  <c r="L37" i="14"/>
  <c r="K37" i="14"/>
  <c r="A37" i="14"/>
  <c r="CI37" i="14"/>
  <c r="F37" i="14"/>
  <c r="CV37" i="14"/>
  <c r="B37" i="14"/>
  <c r="CH37" i="14"/>
  <c r="M38" i="14"/>
  <c r="X38" i="14"/>
  <c r="L38" i="14"/>
  <c r="K38" i="14"/>
  <c r="A38" i="14"/>
  <c r="CI38" i="14"/>
  <c r="F38" i="14"/>
  <c r="CV38" i="14"/>
  <c r="B38" i="14"/>
  <c r="CH38" i="14"/>
  <c r="M39" i="14"/>
  <c r="X39" i="14"/>
  <c r="L39" i="14"/>
  <c r="K39" i="14"/>
  <c r="A39" i="14"/>
  <c r="CI39" i="14"/>
  <c r="F39" i="14"/>
  <c r="CV39" i="14"/>
  <c r="B39" i="14"/>
  <c r="CH39" i="14"/>
  <c r="M40" i="14"/>
  <c r="X40" i="14"/>
  <c r="L40" i="14"/>
  <c r="K40" i="14"/>
  <c r="A40" i="14"/>
  <c r="CI40" i="14"/>
  <c r="F40" i="14"/>
  <c r="CV40" i="14"/>
  <c r="B40" i="14"/>
  <c r="CH40" i="14"/>
  <c r="M41" i="14"/>
  <c r="X41" i="14"/>
  <c r="L41" i="14"/>
  <c r="K41" i="14"/>
  <c r="A41" i="14"/>
  <c r="CI41" i="14"/>
  <c r="F41" i="14"/>
  <c r="CV41" i="14"/>
  <c r="B41" i="14"/>
  <c r="CH41" i="14"/>
  <c r="M42" i="14"/>
  <c r="X42" i="14"/>
  <c r="L42" i="14"/>
  <c r="K42" i="14"/>
  <c r="A42" i="14"/>
  <c r="CI42" i="14"/>
  <c r="F42" i="14"/>
  <c r="CV42" i="14"/>
  <c r="B42" i="14"/>
  <c r="CH42" i="14"/>
  <c r="M43" i="14"/>
  <c r="X43" i="14"/>
  <c r="L43" i="14"/>
  <c r="K43" i="14"/>
  <c r="A43" i="14"/>
  <c r="CI43" i="14"/>
  <c r="F43" i="14"/>
  <c r="CV43" i="14"/>
  <c r="B43" i="14"/>
  <c r="CH43" i="14"/>
  <c r="M44" i="14"/>
  <c r="X44" i="14"/>
  <c r="L44" i="14"/>
  <c r="K44" i="14"/>
  <c r="A44" i="14"/>
  <c r="CI44" i="14"/>
  <c r="F44" i="14"/>
  <c r="CV44" i="14"/>
  <c r="B44" i="14"/>
  <c r="CH44" i="14"/>
  <c r="M45" i="14"/>
  <c r="X45" i="14"/>
  <c r="L45" i="14"/>
  <c r="K45" i="14"/>
  <c r="A45" i="14"/>
  <c r="CI45" i="14"/>
  <c r="F45" i="14"/>
  <c r="CV45" i="14"/>
  <c r="B45" i="14"/>
  <c r="CH45" i="14"/>
  <c r="M46" i="14"/>
  <c r="X46" i="14"/>
  <c r="L46" i="14"/>
  <c r="K46" i="14"/>
  <c r="A46" i="14"/>
  <c r="CI46" i="14"/>
  <c r="F46" i="14"/>
  <c r="CV46" i="14"/>
  <c r="B46" i="14"/>
  <c r="CH46" i="14"/>
  <c r="M47" i="14"/>
  <c r="X47" i="14"/>
  <c r="L47" i="14"/>
  <c r="K47" i="14"/>
  <c r="A47" i="14"/>
  <c r="CI47" i="14"/>
  <c r="F47" i="14"/>
  <c r="CV47" i="14"/>
  <c r="B47" i="14"/>
  <c r="CH47" i="14"/>
  <c r="M48" i="14"/>
  <c r="X48" i="14"/>
  <c r="L48" i="14"/>
  <c r="K48" i="14"/>
  <c r="A48" i="14"/>
  <c r="CI48" i="14"/>
  <c r="F48" i="14"/>
  <c r="CV48" i="14"/>
  <c r="B48" i="14"/>
  <c r="CH48" i="14"/>
  <c r="M49" i="14"/>
  <c r="X49" i="14"/>
  <c r="L49" i="14"/>
  <c r="K49" i="14"/>
  <c r="A49" i="14"/>
  <c r="CI49" i="14"/>
  <c r="F49" i="14"/>
  <c r="CV49" i="14"/>
  <c r="B49" i="14"/>
  <c r="CH49" i="14"/>
  <c r="F254" i="26"/>
  <c r="F255" i="26"/>
  <c r="F256" i="26"/>
  <c r="F257" i="26"/>
  <c r="F258" i="26"/>
  <c r="F259" i="26"/>
  <c r="F260" i="26"/>
  <c r="F261" i="26"/>
  <c r="F262" i="26"/>
  <c r="F263" i="26"/>
  <c r="F264" i="26"/>
  <c r="F265" i="26"/>
  <c r="F266" i="26"/>
  <c r="F267" i="26"/>
  <c r="F268" i="26"/>
  <c r="F269" i="26"/>
  <c r="F270" i="26"/>
  <c r="F271" i="26"/>
  <c r="F272" i="26"/>
  <c r="F273" i="26"/>
  <c r="F274" i="26"/>
  <c r="F275" i="26"/>
  <c r="F276" i="26"/>
  <c r="F277" i="26"/>
  <c r="F278" i="26"/>
  <c r="F279" i="26"/>
  <c r="F280" i="26"/>
  <c r="F281" i="26"/>
  <c r="F282" i="26"/>
  <c r="F283" i="26"/>
  <c r="F284" i="26"/>
  <c r="F285" i="26"/>
  <c r="F286" i="26"/>
  <c r="F287" i="26"/>
  <c r="F288" i="26"/>
  <c r="F289" i="26"/>
  <c r="F290" i="26"/>
  <c r="F291" i="26"/>
  <c r="F292" i="26"/>
  <c r="F293" i="26"/>
  <c r="F294" i="26"/>
  <c r="F295" i="26"/>
  <c r="F296" i="26"/>
  <c r="F297" i="26"/>
  <c r="F298" i="26"/>
  <c r="F299" i="26"/>
  <c r="F300" i="26"/>
  <c r="F253" i="26"/>
  <c r="F204" i="26"/>
  <c r="F205" i="26"/>
  <c r="F206" i="26"/>
  <c r="F207" i="26"/>
  <c r="F208" i="26"/>
  <c r="F209" i="26"/>
  <c r="F210" i="26"/>
  <c r="F211" i="26"/>
  <c r="F212" i="26"/>
  <c r="F213" i="26"/>
  <c r="F214" i="26"/>
  <c r="F215" i="26"/>
  <c r="F216" i="26"/>
  <c r="F217" i="26"/>
  <c r="F218" i="26"/>
  <c r="F219" i="26"/>
  <c r="F220" i="26"/>
  <c r="F221" i="26"/>
  <c r="F222" i="26"/>
  <c r="F223" i="26"/>
  <c r="F224" i="26"/>
  <c r="F225" i="26"/>
  <c r="F226" i="26"/>
  <c r="F227" i="26"/>
  <c r="F228" i="26"/>
  <c r="F229" i="26"/>
  <c r="F230" i="26"/>
  <c r="F231" i="26"/>
  <c r="F232" i="26"/>
  <c r="F233" i="26"/>
  <c r="F234" i="26"/>
  <c r="F235" i="26"/>
  <c r="F236" i="26"/>
  <c r="F237" i="26"/>
  <c r="F238" i="26"/>
  <c r="F239" i="26"/>
  <c r="F240" i="26"/>
  <c r="F241" i="26"/>
  <c r="F242" i="26"/>
  <c r="F243" i="26"/>
  <c r="F244" i="26"/>
  <c r="F245" i="26"/>
  <c r="F246" i="26"/>
  <c r="F247" i="26"/>
  <c r="F248" i="26"/>
  <c r="F249" i="26"/>
  <c r="F250" i="26"/>
  <c r="F203" i="26"/>
  <c r="P52" i="12"/>
  <c r="O2" i="12"/>
  <c r="S52" i="12"/>
  <c r="R2" i="12"/>
  <c r="V52" i="12"/>
  <c r="U2" i="12"/>
  <c r="N2" i="12"/>
  <c r="O3" i="12"/>
  <c r="R3" i="12"/>
  <c r="U3" i="12"/>
  <c r="N3" i="12"/>
  <c r="O4" i="12"/>
  <c r="R4" i="12"/>
  <c r="U4" i="12"/>
  <c r="N4" i="12"/>
  <c r="O5" i="12"/>
  <c r="R5" i="12"/>
  <c r="U5" i="12"/>
  <c r="N5" i="12"/>
  <c r="O6" i="12"/>
  <c r="R6" i="12"/>
  <c r="U6" i="12"/>
  <c r="N6" i="12"/>
  <c r="O7" i="12"/>
  <c r="R7" i="12"/>
  <c r="U7" i="12"/>
  <c r="N7" i="12"/>
  <c r="O8" i="12"/>
  <c r="R8" i="12"/>
  <c r="U8" i="12"/>
  <c r="N8" i="12"/>
  <c r="O9" i="12"/>
  <c r="R9" i="12"/>
  <c r="U9" i="12"/>
  <c r="N9" i="12"/>
  <c r="O10" i="12"/>
  <c r="R10" i="12"/>
  <c r="U10" i="12"/>
  <c r="N10" i="12"/>
  <c r="O11" i="12"/>
  <c r="R11" i="12"/>
  <c r="U11" i="12"/>
  <c r="N11" i="12"/>
  <c r="O12" i="12"/>
  <c r="R12" i="12"/>
  <c r="U12" i="12"/>
  <c r="N12" i="12"/>
  <c r="O13" i="12"/>
  <c r="R13" i="12"/>
  <c r="U13" i="12"/>
  <c r="N13" i="12"/>
  <c r="O14" i="12"/>
  <c r="R14" i="12"/>
  <c r="U14" i="12"/>
  <c r="N14" i="12"/>
  <c r="O15" i="12"/>
  <c r="R15" i="12"/>
  <c r="U15" i="12"/>
  <c r="N15" i="12"/>
  <c r="O16" i="12"/>
  <c r="R16" i="12"/>
  <c r="U16" i="12"/>
  <c r="N16" i="12"/>
  <c r="O17" i="12"/>
  <c r="R17" i="12"/>
  <c r="U17" i="12"/>
  <c r="N17" i="12"/>
  <c r="O18" i="12"/>
  <c r="R18" i="12"/>
  <c r="U18" i="12"/>
  <c r="N18" i="12"/>
  <c r="O19" i="12"/>
  <c r="R19" i="12"/>
  <c r="U19" i="12"/>
  <c r="N19" i="12"/>
  <c r="O20" i="12"/>
  <c r="R20" i="12"/>
  <c r="U20" i="12"/>
  <c r="N20" i="12"/>
  <c r="O21" i="12"/>
  <c r="R21" i="12"/>
  <c r="U21" i="12"/>
  <c r="N21" i="12"/>
  <c r="O22" i="12"/>
  <c r="R22" i="12"/>
  <c r="U22" i="12"/>
  <c r="N22" i="12"/>
  <c r="O23" i="12"/>
  <c r="R23" i="12"/>
  <c r="U23" i="12"/>
  <c r="N23" i="12"/>
  <c r="O24" i="12"/>
  <c r="R24" i="12"/>
  <c r="U24" i="12"/>
  <c r="N24" i="12"/>
  <c r="O25" i="12"/>
  <c r="R25" i="12"/>
  <c r="U25" i="12"/>
  <c r="N25" i="12"/>
  <c r="O26" i="12"/>
  <c r="R26" i="12"/>
  <c r="U26" i="12"/>
  <c r="N26" i="12"/>
  <c r="O27" i="12"/>
  <c r="R27" i="12"/>
  <c r="U27" i="12"/>
  <c r="N27" i="12"/>
  <c r="O28" i="12"/>
  <c r="R28" i="12"/>
  <c r="U28" i="12"/>
  <c r="N28" i="12"/>
  <c r="O29" i="12"/>
  <c r="R29" i="12"/>
  <c r="U29" i="12"/>
  <c r="N29" i="12"/>
  <c r="O30" i="12"/>
  <c r="R30" i="12"/>
  <c r="U30" i="12"/>
  <c r="N30" i="12"/>
  <c r="O31" i="12"/>
  <c r="R31" i="12"/>
  <c r="U31" i="12"/>
  <c r="N31" i="12"/>
  <c r="O32" i="12"/>
  <c r="R32" i="12"/>
  <c r="U32" i="12"/>
  <c r="N32" i="12"/>
  <c r="O33" i="12"/>
  <c r="R33" i="12"/>
  <c r="U33" i="12"/>
  <c r="N33" i="12"/>
  <c r="O34" i="12"/>
  <c r="R34" i="12"/>
  <c r="U34" i="12"/>
  <c r="N34" i="12"/>
  <c r="O35" i="12"/>
  <c r="R35" i="12"/>
  <c r="U35" i="12"/>
  <c r="N35" i="12"/>
  <c r="O36" i="12"/>
  <c r="R36" i="12"/>
  <c r="U36" i="12"/>
  <c r="N36" i="12"/>
  <c r="O37" i="12"/>
  <c r="R37" i="12"/>
  <c r="U37" i="12"/>
  <c r="N37" i="12"/>
  <c r="O38" i="12"/>
  <c r="R38" i="12"/>
  <c r="U38" i="12"/>
  <c r="N38" i="12"/>
  <c r="O39" i="12"/>
  <c r="R39" i="12"/>
  <c r="U39" i="12"/>
  <c r="N39" i="12"/>
  <c r="O40" i="12"/>
  <c r="R40" i="12"/>
  <c r="U40" i="12"/>
  <c r="N40" i="12"/>
  <c r="O41" i="12"/>
  <c r="R41" i="12"/>
  <c r="U41" i="12"/>
  <c r="N41" i="12"/>
  <c r="O42" i="12"/>
  <c r="R42" i="12"/>
  <c r="U42" i="12"/>
  <c r="N42" i="12"/>
  <c r="O43" i="12"/>
  <c r="R43" i="12"/>
  <c r="U43" i="12"/>
  <c r="N43" i="12"/>
  <c r="O44" i="12"/>
  <c r="R44" i="12"/>
  <c r="U44" i="12"/>
  <c r="N44" i="12"/>
  <c r="O45" i="12"/>
  <c r="R45" i="12"/>
  <c r="U45" i="12"/>
  <c r="N45" i="12"/>
  <c r="O46" i="12"/>
  <c r="R46" i="12"/>
  <c r="U46" i="12"/>
  <c r="N46" i="12"/>
  <c r="O47" i="12"/>
  <c r="R47" i="12"/>
  <c r="U47" i="12"/>
  <c r="N47" i="12"/>
  <c r="O48" i="12"/>
  <c r="R48" i="12"/>
  <c r="U48" i="12"/>
  <c r="N48" i="12"/>
  <c r="O49" i="12"/>
  <c r="R49" i="12"/>
  <c r="U49" i="12"/>
  <c r="N49" i="12"/>
  <c r="N52" i="12"/>
  <c r="M2" i="12"/>
  <c r="Z2" i="12"/>
  <c r="AB2" i="12"/>
  <c r="AD2" i="12"/>
  <c r="AF2" i="12"/>
  <c r="AH2" i="12"/>
  <c r="AJ2" i="12"/>
  <c r="AL2" i="12"/>
  <c r="AN2" i="12"/>
  <c r="AP2" i="12"/>
  <c r="AR2" i="12"/>
  <c r="AT2" i="12"/>
  <c r="AV2" i="12"/>
  <c r="AX2" i="12"/>
  <c r="AZ2" i="12"/>
  <c r="BB2" i="12"/>
  <c r="BD2" i="12"/>
  <c r="BF2" i="12"/>
  <c r="BH2" i="12"/>
  <c r="BJ2" i="12"/>
  <c r="BL2" i="12"/>
  <c r="BN2" i="12"/>
  <c r="BP2" i="12"/>
  <c r="BR2" i="12"/>
  <c r="BT2" i="12"/>
  <c r="BV2" i="12"/>
  <c r="BX2" i="12"/>
  <c r="BZ2" i="12"/>
  <c r="CB2" i="12"/>
  <c r="CD2" i="12"/>
  <c r="CF2" i="12"/>
  <c r="Y2" i="12"/>
  <c r="Z3" i="12"/>
  <c r="AB3" i="12"/>
  <c r="AD3" i="12"/>
  <c r="AF3" i="12"/>
  <c r="AH3" i="12"/>
  <c r="AJ3" i="12"/>
  <c r="AL3" i="12"/>
  <c r="AN3" i="12"/>
  <c r="AP3" i="12"/>
  <c r="AR3" i="12"/>
  <c r="AT3" i="12"/>
  <c r="AV3" i="12"/>
  <c r="AX3" i="12"/>
  <c r="AZ3" i="12"/>
  <c r="BB3" i="12"/>
  <c r="BD3" i="12"/>
  <c r="BF3" i="12"/>
  <c r="BH3" i="12"/>
  <c r="BJ3" i="12"/>
  <c r="BL3" i="12"/>
  <c r="BN3" i="12"/>
  <c r="BP3" i="12"/>
  <c r="BR3" i="12"/>
  <c r="BT3" i="12"/>
  <c r="BV3" i="12"/>
  <c r="BX3" i="12"/>
  <c r="BZ3" i="12"/>
  <c r="CB3" i="12"/>
  <c r="CD3" i="12"/>
  <c r="CF3" i="12"/>
  <c r="Y3" i="12"/>
  <c r="Z4" i="12"/>
  <c r="AB4" i="12"/>
  <c r="AD4" i="12"/>
  <c r="AF4" i="12"/>
  <c r="AH4" i="12"/>
  <c r="AJ4" i="12"/>
  <c r="AL4" i="12"/>
  <c r="AN4" i="12"/>
  <c r="AP4" i="12"/>
  <c r="AR4" i="12"/>
  <c r="AT4" i="12"/>
  <c r="AV4" i="12"/>
  <c r="AX4" i="12"/>
  <c r="AZ4" i="12"/>
  <c r="BB4" i="12"/>
  <c r="BD4" i="12"/>
  <c r="BF4" i="12"/>
  <c r="BH4" i="12"/>
  <c r="BJ4" i="12"/>
  <c r="BL4" i="12"/>
  <c r="BN4" i="12"/>
  <c r="BP4" i="12"/>
  <c r="BR4" i="12"/>
  <c r="BT4" i="12"/>
  <c r="BV4" i="12"/>
  <c r="BX4" i="12"/>
  <c r="BZ4" i="12"/>
  <c r="CB4" i="12"/>
  <c r="CD4" i="12"/>
  <c r="CF4" i="12"/>
  <c r="Y4" i="12"/>
  <c r="Z5" i="12"/>
  <c r="AB5" i="12"/>
  <c r="AD5" i="12"/>
  <c r="AF5" i="12"/>
  <c r="AH5" i="12"/>
  <c r="AJ5" i="12"/>
  <c r="AL5" i="12"/>
  <c r="AN5" i="12"/>
  <c r="AP5" i="12"/>
  <c r="AR5" i="12"/>
  <c r="AT5" i="12"/>
  <c r="AV5" i="12"/>
  <c r="AX5" i="12"/>
  <c r="AZ5" i="12"/>
  <c r="BB5" i="12"/>
  <c r="BD5" i="12"/>
  <c r="BF5" i="12"/>
  <c r="BH5" i="12"/>
  <c r="BJ5" i="12"/>
  <c r="BL5" i="12"/>
  <c r="BN5" i="12"/>
  <c r="BP5" i="12"/>
  <c r="BR5" i="12"/>
  <c r="BT5" i="12"/>
  <c r="BV5" i="12"/>
  <c r="BX5" i="12"/>
  <c r="BZ5" i="12"/>
  <c r="CB5" i="12"/>
  <c r="CD5" i="12"/>
  <c r="CF5" i="12"/>
  <c r="Y5" i="12"/>
  <c r="Z6" i="12"/>
  <c r="AB6" i="12"/>
  <c r="AD6" i="12"/>
  <c r="AF6" i="12"/>
  <c r="AH6" i="12"/>
  <c r="AJ6" i="12"/>
  <c r="AL6" i="12"/>
  <c r="AN6" i="12"/>
  <c r="AP6" i="12"/>
  <c r="AR6" i="12"/>
  <c r="AT6" i="12"/>
  <c r="AV6" i="12"/>
  <c r="AX6" i="12"/>
  <c r="AZ6" i="12"/>
  <c r="BB6" i="12"/>
  <c r="BD6" i="12"/>
  <c r="BF6" i="12"/>
  <c r="BH6" i="12"/>
  <c r="BJ6" i="12"/>
  <c r="BL6" i="12"/>
  <c r="BN6" i="12"/>
  <c r="BP6" i="12"/>
  <c r="BR6" i="12"/>
  <c r="BT6" i="12"/>
  <c r="BV6" i="12"/>
  <c r="BX6" i="12"/>
  <c r="BZ6" i="12"/>
  <c r="CB6" i="12"/>
  <c r="CD6" i="12"/>
  <c r="CF6" i="12"/>
  <c r="Y6" i="12"/>
  <c r="Z7" i="12"/>
  <c r="AB7" i="12"/>
  <c r="AD7" i="12"/>
  <c r="AF7" i="12"/>
  <c r="AH7" i="12"/>
  <c r="AJ7" i="12"/>
  <c r="AL7" i="12"/>
  <c r="AN7" i="12"/>
  <c r="AP7" i="12"/>
  <c r="AR7" i="12"/>
  <c r="AT7" i="12"/>
  <c r="AV7" i="12"/>
  <c r="AX7" i="12"/>
  <c r="AZ7" i="12"/>
  <c r="BB7" i="12"/>
  <c r="BD7" i="12"/>
  <c r="BF7" i="12"/>
  <c r="BH7" i="12"/>
  <c r="BJ7" i="12"/>
  <c r="BL7" i="12"/>
  <c r="BN7" i="12"/>
  <c r="BP7" i="12"/>
  <c r="BR7" i="12"/>
  <c r="BT7" i="12"/>
  <c r="BV7" i="12"/>
  <c r="BX7" i="12"/>
  <c r="BZ7" i="12"/>
  <c r="CB7" i="12"/>
  <c r="CD7" i="12"/>
  <c r="CF7" i="12"/>
  <c r="Y7" i="12"/>
  <c r="Z8" i="12"/>
  <c r="AB8" i="12"/>
  <c r="AD8" i="12"/>
  <c r="AF8" i="12"/>
  <c r="AH8" i="12"/>
  <c r="AJ8" i="12"/>
  <c r="AL8" i="12"/>
  <c r="AN8" i="12"/>
  <c r="AP8" i="12"/>
  <c r="AR8" i="12"/>
  <c r="AT8" i="12"/>
  <c r="AV8" i="12"/>
  <c r="AX8" i="12"/>
  <c r="AZ8" i="12"/>
  <c r="BB8" i="12"/>
  <c r="BD8" i="12"/>
  <c r="BF8" i="12"/>
  <c r="BH8" i="12"/>
  <c r="BJ8" i="12"/>
  <c r="BL8" i="12"/>
  <c r="BN8" i="12"/>
  <c r="BP8" i="12"/>
  <c r="BR8" i="12"/>
  <c r="BT8" i="12"/>
  <c r="BV8" i="12"/>
  <c r="BX8" i="12"/>
  <c r="BZ8" i="12"/>
  <c r="CB8" i="12"/>
  <c r="CD8" i="12"/>
  <c r="CF8" i="12"/>
  <c r="Y8" i="12"/>
  <c r="Z9" i="12"/>
  <c r="AB9" i="12"/>
  <c r="AD9" i="12"/>
  <c r="AF9" i="12"/>
  <c r="AH9" i="12"/>
  <c r="AJ9" i="12"/>
  <c r="AL9" i="12"/>
  <c r="AN9" i="12"/>
  <c r="AP9" i="12"/>
  <c r="AR9" i="12"/>
  <c r="AT9" i="12"/>
  <c r="AV9" i="12"/>
  <c r="AX9" i="12"/>
  <c r="AZ9" i="12"/>
  <c r="BB9" i="12"/>
  <c r="BD9" i="12"/>
  <c r="BF9" i="12"/>
  <c r="BH9" i="12"/>
  <c r="BJ9" i="12"/>
  <c r="BL9" i="12"/>
  <c r="BN9" i="12"/>
  <c r="BP9" i="12"/>
  <c r="BR9" i="12"/>
  <c r="BT9" i="12"/>
  <c r="BV9" i="12"/>
  <c r="BX9" i="12"/>
  <c r="BZ9" i="12"/>
  <c r="CB9" i="12"/>
  <c r="CD9" i="12"/>
  <c r="CF9" i="12"/>
  <c r="Y9" i="12"/>
  <c r="Z10" i="12"/>
  <c r="AB10" i="12"/>
  <c r="AD10" i="12"/>
  <c r="AF10" i="12"/>
  <c r="AH10" i="12"/>
  <c r="AJ10" i="12"/>
  <c r="AL10" i="12"/>
  <c r="AN10" i="12"/>
  <c r="AP10" i="12"/>
  <c r="AR10" i="12"/>
  <c r="AT10" i="12"/>
  <c r="AV10" i="12"/>
  <c r="AX10" i="12"/>
  <c r="AZ10" i="12"/>
  <c r="BB10" i="12"/>
  <c r="BD10" i="12"/>
  <c r="BF10" i="12"/>
  <c r="BH10" i="12"/>
  <c r="BJ10" i="12"/>
  <c r="BL10" i="12"/>
  <c r="BN10" i="12"/>
  <c r="BP10" i="12"/>
  <c r="BR10" i="12"/>
  <c r="BT10" i="12"/>
  <c r="BV10" i="12"/>
  <c r="BX10" i="12"/>
  <c r="BZ10" i="12"/>
  <c r="CB10" i="12"/>
  <c r="CD10" i="12"/>
  <c r="CF10" i="12"/>
  <c r="Y10" i="12"/>
  <c r="Z11" i="12"/>
  <c r="AB11" i="12"/>
  <c r="AD11" i="12"/>
  <c r="AF11" i="12"/>
  <c r="AH11" i="12"/>
  <c r="AJ11" i="12"/>
  <c r="AL11" i="12"/>
  <c r="AN11" i="12"/>
  <c r="AP11" i="12"/>
  <c r="AR11" i="12"/>
  <c r="AT11" i="12"/>
  <c r="AV11" i="12"/>
  <c r="AX11" i="12"/>
  <c r="AZ11" i="12"/>
  <c r="BB11" i="12"/>
  <c r="BD11" i="12"/>
  <c r="BF11" i="12"/>
  <c r="BH11" i="12"/>
  <c r="BJ11" i="12"/>
  <c r="BL11" i="12"/>
  <c r="BN11" i="12"/>
  <c r="BP11" i="12"/>
  <c r="BR11" i="12"/>
  <c r="BT11" i="12"/>
  <c r="BV11" i="12"/>
  <c r="BX11" i="12"/>
  <c r="BZ11" i="12"/>
  <c r="CB11" i="12"/>
  <c r="CD11" i="12"/>
  <c r="CF11" i="12"/>
  <c r="Y11" i="12"/>
  <c r="Z12" i="12"/>
  <c r="AB12" i="12"/>
  <c r="AD12" i="12"/>
  <c r="AF12" i="12"/>
  <c r="AH12" i="12"/>
  <c r="AJ12" i="12"/>
  <c r="AL12" i="12"/>
  <c r="AN12" i="12"/>
  <c r="AP12" i="12"/>
  <c r="AR12" i="12"/>
  <c r="AT12" i="12"/>
  <c r="AV12" i="12"/>
  <c r="AX12" i="12"/>
  <c r="AZ12" i="12"/>
  <c r="BB12" i="12"/>
  <c r="BD12" i="12"/>
  <c r="BF12" i="12"/>
  <c r="BH12" i="12"/>
  <c r="BJ12" i="12"/>
  <c r="BL12" i="12"/>
  <c r="BN12" i="12"/>
  <c r="BP12" i="12"/>
  <c r="BR12" i="12"/>
  <c r="BT12" i="12"/>
  <c r="BV12" i="12"/>
  <c r="BX12" i="12"/>
  <c r="BZ12" i="12"/>
  <c r="CB12" i="12"/>
  <c r="CD12" i="12"/>
  <c r="CF12" i="12"/>
  <c r="Y12" i="12"/>
  <c r="Z13" i="12"/>
  <c r="AB13" i="12"/>
  <c r="AD13" i="12"/>
  <c r="AF13" i="12"/>
  <c r="AH13" i="12"/>
  <c r="AJ13" i="12"/>
  <c r="AL13" i="12"/>
  <c r="AN13" i="12"/>
  <c r="AP13" i="12"/>
  <c r="AR13" i="12"/>
  <c r="AT13" i="12"/>
  <c r="AV13" i="12"/>
  <c r="AX13" i="12"/>
  <c r="AZ13" i="12"/>
  <c r="BB13" i="12"/>
  <c r="BD13" i="12"/>
  <c r="BF13" i="12"/>
  <c r="BH13" i="12"/>
  <c r="BJ13" i="12"/>
  <c r="BL13" i="12"/>
  <c r="BN13" i="12"/>
  <c r="BP13" i="12"/>
  <c r="BR13" i="12"/>
  <c r="BT13" i="12"/>
  <c r="BV13" i="12"/>
  <c r="BX13" i="12"/>
  <c r="BZ13" i="12"/>
  <c r="CB13" i="12"/>
  <c r="CD13" i="12"/>
  <c r="CF13" i="12"/>
  <c r="Y13" i="12"/>
  <c r="Z14" i="12"/>
  <c r="AB14" i="12"/>
  <c r="AD14" i="12"/>
  <c r="AF14" i="12"/>
  <c r="AH14" i="12"/>
  <c r="AJ14" i="12"/>
  <c r="AL14" i="12"/>
  <c r="AN14" i="12"/>
  <c r="AP14" i="12"/>
  <c r="AR14" i="12"/>
  <c r="AT14" i="12"/>
  <c r="AV14" i="12"/>
  <c r="AX14" i="12"/>
  <c r="AZ14" i="12"/>
  <c r="BB14" i="12"/>
  <c r="BD14" i="12"/>
  <c r="BF14" i="12"/>
  <c r="BH14" i="12"/>
  <c r="BJ14" i="12"/>
  <c r="BL14" i="12"/>
  <c r="BN14" i="12"/>
  <c r="BP14" i="12"/>
  <c r="BR14" i="12"/>
  <c r="BT14" i="12"/>
  <c r="BV14" i="12"/>
  <c r="BX14" i="12"/>
  <c r="BZ14" i="12"/>
  <c r="CB14" i="12"/>
  <c r="CD14" i="12"/>
  <c r="CF14" i="12"/>
  <c r="Y14" i="12"/>
  <c r="Z15" i="12"/>
  <c r="AB15" i="12"/>
  <c r="AD15" i="12"/>
  <c r="AF15" i="12"/>
  <c r="AH15" i="12"/>
  <c r="AJ15" i="12"/>
  <c r="AL15" i="12"/>
  <c r="AN15" i="12"/>
  <c r="AP15" i="12"/>
  <c r="AR15" i="12"/>
  <c r="AT15" i="12"/>
  <c r="AV15" i="12"/>
  <c r="AX15" i="12"/>
  <c r="AZ15" i="12"/>
  <c r="BB15" i="12"/>
  <c r="BD15" i="12"/>
  <c r="BF15" i="12"/>
  <c r="BH15" i="12"/>
  <c r="BJ15" i="12"/>
  <c r="BL15" i="12"/>
  <c r="BN15" i="12"/>
  <c r="BP15" i="12"/>
  <c r="BR15" i="12"/>
  <c r="BT15" i="12"/>
  <c r="BV15" i="12"/>
  <c r="BX15" i="12"/>
  <c r="BZ15" i="12"/>
  <c r="CB15" i="12"/>
  <c r="CD15" i="12"/>
  <c r="CF15" i="12"/>
  <c r="Y15" i="12"/>
  <c r="Z16" i="12"/>
  <c r="AB16" i="12"/>
  <c r="AD16" i="12"/>
  <c r="AF16" i="12"/>
  <c r="AH16" i="12"/>
  <c r="AJ16" i="12"/>
  <c r="AL16" i="12"/>
  <c r="AN16" i="12"/>
  <c r="AP16" i="12"/>
  <c r="AR16" i="12"/>
  <c r="AT16" i="12"/>
  <c r="AV16" i="12"/>
  <c r="AX16" i="12"/>
  <c r="AZ16" i="12"/>
  <c r="BB16" i="12"/>
  <c r="BD16" i="12"/>
  <c r="BF16" i="12"/>
  <c r="BH16" i="12"/>
  <c r="BJ16" i="12"/>
  <c r="BL16" i="12"/>
  <c r="BN16" i="12"/>
  <c r="BP16" i="12"/>
  <c r="BR16" i="12"/>
  <c r="BT16" i="12"/>
  <c r="BV16" i="12"/>
  <c r="BX16" i="12"/>
  <c r="BZ16" i="12"/>
  <c r="CB16" i="12"/>
  <c r="CD16" i="12"/>
  <c r="CF16" i="12"/>
  <c r="Y16" i="12"/>
  <c r="Z17" i="12"/>
  <c r="AB17" i="12"/>
  <c r="AD17" i="12"/>
  <c r="AF17" i="12"/>
  <c r="AH17" i="12"/>
  <c r="AJ17" i="12"/>
  <c r="AL17" i="12"/>
  <c r="AN17" i="12"/>
  <c r="AP17" i="12"/>
  <c r="AR17" i="12"/>
  <c r="AT17" i="12"/>
  <c r="AV17" i="12"/>
  <c r="AX17" i="12"/>
  <c r="AZ17" i="12"/>
  <c r="BB17" i="12"/>
  <c r="BD17" i="12"/>
  <c r="BF17" i="12"/>
  <c r="BH17" i="12"/>
  <c r="BJ17" i="12"/>
  <c r="BL17" i="12"/>
  <c r="BN17" i="12"/>
  <c r="BP17" i="12"/>
  <c r="BR17" i="12"/>
  <c r="BT17" i="12"/>
  <c r="BV17" i="12"/>
  <c r="BX17" i="12"/>
  <c r="BZ17" i="12"/>
  <c r="CB17" i="12"/>
  <c r="CD17" i="12"/>
  <c r="CF17" i="12"/>
  <c r="Y17" i="12"/>
  <c r="Z18" i="12"/>
  <c r="AB18" i="12"/>
  <c r="AD18" i="12"/>
  <c r="AF18" i="12"/>
  <c r="AH18" i="12"/>
  <c r="AJ18" i="12"/>
  <c r="AL18" i="12"/>
  <c r="AN18" i="12"/>
  <c r="AP18" i="12"/>
  <c r="AR18" i="12"/>
  <c r="AT18" i="12"/>
  <c r="AV18" i="12"/>
  <c r="AX18" i="12"/>
  <c r="AZ18" i="12"/>
  <c r="BB18" i="12"/>
  <c r="BD18" i="12"/>
  <c r="BF18" i="12"/>
  <c r="BH18" i="12"/>
  <c r="BJ18" i="12"/>
  <c r="BL18" i="12"/>
  <c r="BN18" i="12"/>
  <c r="BP18" i="12"/>
  <c r="BR18" i="12"/>
  <c r="BT18" i="12"/>
  <c r="BV18" i="12"/>
  <c r="BX18" i="12"/>
  <c r="BZ18" i="12"/>
  <c r="CB18" i="12"/>
  <c r="CD18" i="12"/>
  <c r="CF18" i="12"/>
  <c r="Y18" i="12"/>
  <c r="Z19" i="12"/>
  <c r="AB19" i="12"/>
  <c r="AD19" i="12"/>
  <c r="AF19" i="12"/>
  <c r="AH19" i="12"/>
  <c r="AJ19" i="12"/>
  <c r="AL19" i="12"/>
  <c r="AN19" i="12"/>
  <c r="AP19" i="12"/>
  <c r="AR19" i="12"/>
  <c r="AT19" i="12"/>
  <c r="AV19" i="12"/>
  <c r="AX19" i="12"/>
  <c r="AZ19" i="12"/>
  <c r="BB19" i="12"/>
  <c r="BD19" i="12"/>
  <c r="BF19" i="12"/>
  <c r="BH19" i="12"/>
  <c r="BJ19" i="12"/>
  <c r="BL19" i="12"/>
  <c r="BN19" i="12"/>
  <c r="BP19" i="12"/>
  <c r="BR19" i="12"/>
  <c r="BT19" i="12"/>
  <c r="BV19" i="12"/>
  <c r="BX19" i="12"/>
  <c r="BZ19" i="12"/>
  <c r="CB19" i="12"/>
  <c r="CD19" i="12"/>
  <c r="CF19" i="12"/>
  <c r="Y19" i="12"/>
  <c r="Z20" i="12"/>
  <c r="AB20" i="12"/>
  <c r="AD20" i="12"/>
  <c r="AF20" i="12"/>
  <c r="AH20" i="12"/>
  <c r="AJ20" i="12"/>
  <c r="AL20" i="12"/>
  <c r="AN20" i="12"/>
  <c r="AP20" i="12"/>
  <c r="AR20" i="12"/>
  <c r="AT20" i="12"/>
  <c r="AV20" i="12"/>
  <c r="AX20" i="12"/>
  <c r="AZ20" i="12"/>
  <c r="BB20" i="12"/>
  <c r="BD20" i="12"/>
  <c r="BF20" i="12"/>
  <c r="BH20" i="12"/>
  <c r="BJ20" i="12"/>
  <c r="BL20" i="12"/>
  <c r="BN20" i="12"/>
  <c r="BP20" i="12"/>
  <c r="BR20" i="12"/>
  <c r="BT20" i="12"/>
  <c r="BV20" i="12"/>
  <c r="BX20" i="12"/>
  <c r="BZ20" i="12"/>
  <c r="CB20" i="12"/>
  <c r="CD20" i="12"/>
  <c r="CF20" i="12"/>
  <c r="Y20" i="12"/>
  <c r="Z21" i="12"/>
  <c r="AB21" i="12"/>
  <c r="AD21" i="12"/>
  <c r="AF21" i="12"/>
  <c r="AH21" i="12"/>
  <c r="AJ21" i="12"/>
  <c r="AL21" i="12"/>
  <c r="AN21" i="12"/>
  <c r="AP21" i="12"/>
  <c r="AR21" i="12"/>
  <c r="AT21" i="12"/>
  <c r="AV21" i="12"/>
  <c r="AX21" i="12"/>
  <c r="AZ21" i="12"/>
  <c r="BB21" i="12"/>
  <c r="BD21" i="12"/>
  <c r="BF21" i="12"/>
  <c r="BH21" i="12"/>
  <c r="BJ21" i="12"/>
  <c r="BL21" i="12"/>
  <c r="BN21" i="12"/>
  <c r="BP21" i="12"/>
  <c r="BR21" i="12"/>
  <c r="BT21" i="12"/>
  <c r="BV21" i="12"/>
  <c r="BX21" i="12"/>
  <c r="BZ21" i="12"/>
  <c r="CB21" i="12"/>
  <c r="CD21" i="12"/>
  <c r="CF21" i="12"/>
  <c r="Y21" i="12"/>
  <c r="Z22" i="12"/>
  <c r="AB22" i="12"/>
  <c r="AD22" i="12"/>
  <c r="AF22" i="12"/>
  <c r="AH22" i="12"/>
  <c r="AJ22" i="12"/>
  <c r="AL22" i="12"/>
  <c r="AN22" i="12"/>
  <c r="AP22" i="12"/>
  <c r="AR22" i="12"/>
  <c r="AT22" i="12"/>
  <c r="AV22" i="12"/>
  <c r="AX22" i="12"/>
  <c r="AZ22" i="12"/>
  <c r="BB22" i="12"/>
  <c r="BD22" i="12"/>
  <c r="BF22" i="12"/>
  <c r="BH22" i="12"/>
  <c r="BJ22" i="12"/>
  <c r="BL22" i="12"/>
  <c r="BN22" i="12"/>
  <c r="BP22" i="12"/>
  <c r="BR22" i="12"/>
  <c r="BT22" i="12"/>
  <c r="BV22" i="12"/>
  <c r="BX22" i="12"/>
  <c r="BZ22" i="12"/>
  <c r="CB22" i="12"/>
  <c r="CD22" i="12"/>
  <c r="CF22" i="12"/>
  <c r="Y22" i="12"/>
  <c r="Z23" i="12"/>
  <c r="AB23" i="12"/>
  <c r="AD23" i="12"/>
  <c r="AF23" i="12"/>
  <c r="AH23" i="12"/>
  <c r="AJ23" i="12"/>
  <c r="AL23" i="12"/>
  <c r="AN23" i="12"/>
  <c r="AP23" i="12"/>
  <c r="AR23" i="12"/>
  <c r="AT23" i="12"/>
  <c r="AV23" i="12"/>
  <c r="AX23" i="12"/>
  <c r="AZ23" i="12"/>
  <c r="BB23" i="12"/>
  <c r="BD23" i="12"/>
  <c r="BF23" i="12"/>
  <c r="BH23" i="12"/>
  <c r="BJ23" i="12"/>
  <c r="BL23" i="12"/>
  <c r="BN23" i="12"/>
  <c r="BP23" i="12"/>
  <c r="BR23" i="12"/>
  <c r="BT23" i="12"/>
  <c r="BV23" i="12"/>
  <c r="BX23" i="12"/>
  <c r="BZ23" i="12"/>
  <c r="CB23" i="12"/>
  <c r="CD23" i="12"/>
  <c r="CF23" i="12"/>
  <c r="Y23" i="12"/>
  <c r="Z24" i="12"/>
  <c r="AB24" i="12"/>
  <c r="AD24" i="12"/>
  <c r="AF24" i="12"/>
  <c r="AH24" i="12"/>
  <c r="AJ24" i="12"/>
  <c r="AL24" i="12"/>
  <c r="AN24" i="12"/>
  <c r="AP24" i="12"/>
  <c r="AR24" i="12"/>
  <c r="AT24" i="12"/>
  <c r="AV24" i="12"/>
  <c r="AX24" i="12"/>
  <c r="AZ24" i="12"/>
  <c r="BB24" i="12"/>
  <c r="BD24" i="12"/>
  <c r="BF24" i="12"/>
  <c r="BH24" i="12"/>
  <c r="BJ24" i="12"/>
  <c r="BL24" i="12"/>
  <c r="BN24" i="12"/>
  <c r="BP24" i="12"/>
  <c r="BR24" i="12"/>
  <c r="BT24" i="12"/>
  <c r="BV24" i="12"/>
  <c r="BX24" i="12"/>
  <c r="BZ24" i="12"/>
  <c r="CB24" i="12"/>
  <c r="CD24" i="12"/>
  <c r="CF24" i="12"/>
  <c r="Y24" i="12"/>
  <c r="Z25" i="12"/>
  <c r="AB25" i="12"/>
  <c r="AD25" i="12"/>
  <c r="AF25" i="12"/>
  <c r="AH25" i="12"/>
  <c r="AJ25" i="12"/>
  <c r="AL25" i="12"/>
  <c r="AN25" i="12"/>
  <c r="AP25" i="12"/>
  <c r="AR25" i="12"/>
  <c r="AT25" i="12"/>
  <c r="AV25" i="12"/>
  <c r="AX25" i="12"/>
  <c r="AZ25" i="12"/>
  <c r="BB25" i="12"/>
  <c r="BD25" i="12"/>
  <c r="BF25" i="12"/>
  <c r="BH25" i="12"/>
  <c r="BJ25" i="12"/>
  <c r="BL25" i="12"/>
  <c r="BN25" i="12"/>
  <c r="BP25" i="12"/>
  <c r="BR25" i="12"/>
  <c r="BT25" i="12"/>
  <c r="BV25" i="12"/>
  <c r="BX25" i="12"/>
  <c r="BZ25" i="12"/>
  <c r="CB25" i="12"/>
  <c r="CD25" i="12"/>
  <c r="CF25" i="12"/>
  <c r="Y25" i="12"/>
  <c r="Z26" i="12"/>
  <c r="AB26" i="12"/>
  <c r="AD26" i="12"/>
  <c r="AF26" i="12"/>
  <c r="AH26" i="12"/>
  <c r="AJ26" i="12"/>
  <c r="AL26" i="12"/>
  <c r="AN26" i="12"/>
  <c r="AP26" i="12"/>
  <c r="AR26" i="12"/>
  <c r="AT26" i="12"/>
  <c r="AV26" i="12"/>
  <c r="AX26" i="12"/>
  <c r="AZ26" i="12"/>
  <c r="BB26" i="12"/>
  <c r="BD26" i="12"/>
  <c r="BF26" i="12"/>
  <c r="BH26" i="12"/>
  <c r="BJ26" i="12"/>
  <c r="BL26" i="12"/>
  <c r="BN26" i="12"/>
  <c r="BP26" i="12"/>
  <c r="BR26" i="12"/>
  <c r="BT26" i="12"/>
  <c r="BV26" i="12"/>
  <c r="BX26" i="12"/>
  <c r="BZ26" i="12"/>
  <c r="CB26" i="12"/>
  <c r="CD26" i="12"/>
  <c r="CF26" i="12"/>
  <c r="Y26" i="12"/>
  <c r="Z27" i="12"/>
  <c r="AB27" i="12"/>
  <c r="AD27" i="12"/>
  <c r="AF27" i="12"/>
  <c r="AH27" i="12"/>
  <c r="AJ27" i="12"/>
  <c r="AL27" i="12"/>
  <c r="AN27" i="12"/>
  <c r="AP27" i="12"/>
  <c r="AR27" i="12"/>
  <c r="AT27" i="12"/>
  <c r="AV27" i="12"/>
  <c r="AX27" i="12"/>
  <c r="AZ27" i="12"/>
  <c r="BB27" i="12"/>
  <c r="BD27" i="12"/>
  <c r="BF27" i="12"/>
  <c r="BH27" i="12"/>
  <c r="BJ27" i="12"/>
  <c r="BL27" i="12"/>
  <c r="BN27" i="12"/>
  <c r="BP27" i="12"/>
  <c r="BR27" i="12"/>
  <c r="BT27" i="12"/>
  <c r="BV27" i="12"/>
  <c r="BX27" i="12"/>
  <c r="BZ27" i="12"/>
  <c r="CB27" i="12"/>
  <c r="CD27" i="12"/>
  <c r="CF27" i="12"/>
  <c r="Y27" i="12"/>
  <c r="Z28" i="12"/>
  <c r="AB28" i="12"/>
  <c r="AD28" i="12"/>
  <c r="AF28" i="12"/>
  <c r="AH28" i="12"/>
  <c r="AJ28" i="12"/>
  <c r="AL28" i="12"/>
  <c r="AN28" i="12"/>
  <c r="AP28" i="12"/>
  <c r="AR28" i="12"/>
  <c r="AT28" i="12"/>
  <c r="AV28" i="12"/>
  <c r="AX28" i="12"/>
  <c r="AZ28" i="12"/>
  <c r="BB28" i="12"/>
  <c r="BD28" i="12"/>
  <c r="BF28" i="12"/>
  <c r="BH28" i="12"/>
  <c r="BJ28" i="12"/>
  <c r="BL28" i="12"/>
  <c r="BN28" i="12"/>
  <c r="BP28" i="12"/>
  <c r="BR28" i="12"/>
  <c r="BT28" i="12"/>
  <c r="BV28" i="12"/>
  <c r="BX28" i="12"/>
  <c r="BZ28" i="12"/>
  <c r="CB28" i="12"/>
  <c r="CD28" i="12"/>
  <c r="CF28" i="12"/>
  <c r="Y28" i="12"/>
  <c r="Z29" i="12"/>
  <c r="AB29" i="12"/>
  <c r="AD29" i="12"/>
  <c r="AF29" i="12"/>
  <c r="AH29" i="12"/>
  <c r="AJ29" i="12"/>
  <c r="AL29" i="12"/>
  <c r="AN29" i="12"/>
  <c r="AP29" i="12"/>
  <c r="AR29" i="12"/>
  <c r="AT29" i="12"/>
  <c r="AV29" i="12"/>
  <c r="AX29" i="12"/>
  <c r="AZ29" i="12"/>
  <c r="BB29" i="12"/>
  <c r="BD29" i="12"/>
  <c r="BF29" i="12"/>
  <c r="BH29" i="12"/>
  <c r="BJ29" i="12"/>
  <c r="BL29" i="12"/>
  <c r="BN29" i="12"/>
  <c r="BP29" i="12"/>
  <c r="BR29" i="12"/>
  <c r="BT29" i="12"/>
  <c r="BV29" i="12"/>
  <c r="BX29" i="12"/>
  <c r="BZ29" i="12"/>
  <c r="CB29" i="12"/>
  <c r="CD29" i="12"/>
  <c r="CF29" i="12"/>
  <c r="Y29" i="12"/>
  <c r="Z30" i="12"/>
  <c r="AB30" i="12"/>
  <c r="AD30" i="12"/>
  <c r="AF30" i="12"/>
  <c r="AH30" i="12"/>
  <c r="AJ30" i="12"/>
  <c r="AL30" i="12"/>
  <c r="AN30" i="12"/>
  <c r="AP30" i="12"/>
  <c r="AR30" i="12"/>
  <c r="AT30" i="12"/>
  <c r="AV30" i="12"/>
  <c r="AX30" i="12"/>
  <c r="AZ30" i="12"/>
  <c r="BB30" i="12"/>
  <c r="BD30" i="12"/>
  <c r="BF30" i="12"/>
  <c r="BH30" i="12"/>
  <c r="BJ30" i="12"/>
  <c r="BL30" i="12"/>
  <c r="BN30" i="12"/>
  <c r="BP30" i="12"/>
  <c r="BR30" i="12"/>
  <c r="BT30" i="12"/>
  <c r="BV30" i="12"/>
  <c r="BX30" i="12"/>
  <c r="BZ30" i="12"/>
  <c r="CB30" i="12"/>
  <c r="CD30" i="12"/>
  <c r="CF30" i="12"/>
  <c r="Y30" i="12"/>
  <c r="Z31" i="12"/>
  <c r="AB31" i="12"/>
  <c r="AD31" i="12"/>
  <c r="AF31" i="12"/>
  <c r="AH31" i="12"/>
  <c r="AJ31" i="12"/>
  <c r="AL31" i="12"/>
  <c r="AN31" i="12"/>
  <c r="AP31" i="12"/>
  <c r="AR31" i="12"/>
  <c r="AT31" i="12"/>
  <c r="AV31" i="12"/>
  <c r="AX31" i="12"/>
  <c r="AZ31" i="12"/>
  <c r="BB31" i="12"/>
  <c r="BD31" i="12"/>
  <c r="BF31" i="12"/>
  <c r="BH31" i="12"/>
  <c r="BJ31" i="12"/>
  <c r="BL31" i="12"/>
  <c r="BN31" i="12"/>
  <c r="BP31" i="12"/>
  <c r="BR31" i="12"/>
  <c r="BT31" i="12"/>
  <c r="BV31" i="12"/>
  <c r="BX31" i="12"/>
  <c r="BZ31" i="12"/>
  <c r="CB31" i="12"/>
  <c r="CD31" i="12"/>
  <c r="CF31" i="12"/>
  <c r="Y31" i="12"/>
  <c r="Z32" i="12"/>
  <c r="AB32" i="12"/>
  <c r="AD32" i="12"/>
  <c r="AF32" i="12"/>
  <c r="AH32" i="12"/>
  <c r="AJ32" i="12"/>
  <c r="AL32" i="12"/>
  <c r="AN32" i="12"/>
  <c r="AP32" i="12"/>
  <c r="AR32" i="12"/>
  <c r="AT32" i="12"/>
  <c r="AV32" i="12"/>
  <c r="AX32" i="12"/>
  <c r="AZ32" i="12"/>
  <c r="BB32" i="12"/>
  <c r="BD32" i="12"/>
  <c r="BF32" i="12"/>
  <c r="BH32" i="12"/>
  <c r="BJ32" i="12"/>
  <c r="BL32" i="12"/>
  <c r="BN32" i="12"/>
  <c r="BP32" i="12"/>
  <c r="BR32" i="12"/>
  <c r="BT32" i="12"/>
  <c r="BV32" i="12"/>
  <c r="BX32" i="12"/>
  <c r="BZ32" i="12"/>
  <c r="CB32" i="12"/>
  <c r="CD32" i="12"/>
  <c r="CF32" i="12"/>
  <c r="Y32" i="12"/>
  <c r="Z33" i="12"/>
  <c r="AB33" i="12"/>
  <c r="AD33" i="12"/>
  <c r="AF33" i="12"/>
  <c r="AH33" i="12"/>
  <c r="AJ33" i="12"/>
  <c r="AL33" i="12"/>
  <c r="AN33" i="12"/>
  <c r="AP33" i="12"/>
  <c r="AR33" i="12"/>
  <c r="AT33" i="12"/>
  <c r="AV33" i="12"/>
  <c r="AX33" i="12"/>
  <c r="AZ33" i="12"/>
  <c r="BB33" i="12"/>
  <c r="BD33" i="12"/>
  <c r="BF33" i="12"/>
  <c r="BH33" i="12"/>
  <c r="BJ33" i="12"/>
  <c r="BL33" i="12"/>
  <c r="BN33" i="12"/>
  <c r="BP33" i="12"/>
  <c r="BR33" i="12"/>
  <c r="BT33" i="12"/>
  <c r="BV33" i="12"/>
  <c r="BX33" i="12"/>
  <c r="BZ33" i="12"/>
  <c r="CB33" i="12"/>
  <c r="CD33" i="12"/>
  <c r="CF33" i="12"/>
  <c r="Y33" i="12"/>
  <c r="Z34" i="12"/>
  <c r="AB34" i="12"/>
  <c r="AD34" i="12"/>
  <c r="AF34" i="12"/>
  <c r="AH34" i="12"/>
  <c r="AJ34" i="12"/>
  <c r="AL34" i="12"/>
  <c r="AN34" i="12"/>
  <c r="AP34" i="12"/>
  <c r="AR34" i="12"/>
  <c r="AT34" i="12"/>
  <c r="AV34" i="12"/>
  <c r="AX34" i="12"/>
  <c r="AZ34" i="12"/>
  <c r="BB34" i="12"/>
  <c r="BD34" i="12"/>
  <c r="BF34" i="12"/>
  <c r="BH34" i="12"/>
  <c r="BJ34" i="12"/>
  <c r="BL34" i="12"/>
  <c r="BN34" i="12"/>
  <c r="BP34" i="12"/>
  <c r="BR34" i="12"/>
  <c r="BT34" i="12"/>
  <c r="BV34" i="12"/>
  <c r="BX34" i="12"/>
  <c r="BZ34" i="12"/>
  <c r="CB34" i="12"/>
  <c r="CD34" i="12"/>
  <c r="CF34" i="12"/>
  <c r="Y34" i="12"/>
  <c r="Z35" i="12"/>
  <c r="AB35" i="12"/>
  <c r="AD35" i="12"/>
  <c r="AF35" i="12"/>
  <c r="AH35" i="12"/>
  <c r="AJ35" i="12"/>
  <c r="AL35" i="12"/>
  <c r="AN35" i="12"/>
  <c r="AP35" i="12"/>
  <c r="AR35" i="12"/>
  <c r="AT35" i="12"/>
  <c r="AV35" i="12"/>
  <c r="AX35" i="12"/>
  <c r="AZ35" i="12"/>
  <c r="BB35" i="12"/>
  <c r="BD35" i="12"/>
  <c r="BF35" i="12"/>
  <c r="BH35" i="12"/>
  <c r="BJ35" i="12"/>
  <c r="BL35" i="12"/>
  <c r="BN35" i="12"/>
  <c r="BP35" i="12"/>
  <c r="BR35" i="12"/>
  <c r="BT35" i="12"/>
  <c r="BV35" i="12"/>
  <c r="BX35" i="12"/>
  <c r="BZ35" i="12"/>
  <c r="CB35" i="12"/>
  <c r="CD35" i="12"/>
  <c r="CF35" i="12"/>
  <c r="Y35" i="12"/>
  <c r="Z36" i="12"/>
  <c r="AB36" i="12"/>
  <c r="AD36" i="12"/>
  <c r="AF36" i="12"/>
  <c r="AH36" i="12"/>
  <c r="AJ36" i="12"/>
  <c r="AL36" i="12"/>
  <c r="AN36" i="12"/>
  <c r="AP36" i="12"/>
  <c r="AR36" i="12"/>
  <c r="AT36" i="12"/>
  <c r="AV36" i="12"/>
  <c r="AX36" i="12"/>
  <c r="AZ36" i="12"/>
  <c r="BB36" i="12"/>
  <c r="BD36" i="12"/>
  <c r="BF36" i="12"/>
  <c r="BH36" i="12"/>
  <c r="BJ36" i="12"/>
  <c r="BL36" i="12"/>
  <c r="BN36" i="12"/>
  <c r="BP36" i="12"/>
  <c r="BR36" i="12"/>
  <c r="BT36" i="12"/>
  <c r="BV36" i="12"/>
  <c r="BX36" i="12"/>
  <c r="BZ36" i="12"/>
  <c r="CB36" i="12"/>
  <c r="CD36" i="12"/>
  <c r="CF36" i="12"/>
  <c r="Y36" i="12"/>
  <c r="Z37" i="12"/>
  <c r="AB37" i="12"/>
  <c r="AD37" i="12"/>
  <c r="AF37" i="12"/>
  <c r="AH37" i="12"/>
  <c r="AJ37" i="12"/>
  <c r="AL37" i="12"/>
  <c r="AN37" i="12"/>
  <c r="AP37" i="12"/>
  <c r="AR37" i="12"/>
  <c r="AT37" i="12"/>
  <c r="AV37" i="12"/>
  <c r="AX37" i="12"/>
  <c r="AZ37" i="12"/>
  <c r="BB37" i="12"/>
  <c r="BD37" i="12"/>
  <c r="BF37" i="12"/>
  <c r="BH37" i="12"/>
  <c r="BJ37" i="12"/>
  <c r="BL37" i="12"/>
  <c r="BN37" i="12"/>
  <c r="BP37" i="12"/>
  <c r="BR37" i="12"/>
  <c r="BT37" i="12"/>
  <c r="BV37" i="12"/>
  <c r="BX37" i="12"/>
  <c r="BZ37" i="12"/>
  <c r="CB37" i="12"/>
  <c r="CD37" i="12"/>
  <c r="CF37" i="12"/>
  <c r="Y37" i="12"/>
  <c r="Z38" i="12"/>
  <c r="AB38" i="12"/>
  <c r="AD38" i="12"/>
  <c r="AF38" i="12"/>
  <c r="AH38" i="12"/>
  <c r="AJ38" i="12"/>
  <c r="AL38" i="12"/>
  <c r="AN38" i="12"/>
  <c r="AP38" i="12"/>
  <c r="AR38" i="12"/>
  <c r="AT38" i="12"/>
  <c r="AV38" i="12"/>
  <c r="AX38" i="12"/>
  <c r="AZ38" i="12"/>
  <c r="BB38" i="12"/>
  <c r="BD38" i="12"/>
  <c r="BF38" i="12"/>
  <c r="BH38" i="12"/>
  <c r="BJ38" i="12"/>
  <c r="BL38" i="12"/>
  <c r="BN38" i="12"/>
  <c r="BP38" i="12"/>
  <c r="BR38" i="12"/>
  <c r="BT38" i="12"/>
  <c r="BV38" i="12"/>
  <c r="BX38" i="12"/>
  <c r="BZ38" i="12"/>
  <c r="CB38" i="12"/>
  <c r="CD38" i="12"/>
  <c r="CF38" i="12"/>
  <c r="Y38" i="12"/>
  <c r="Z39" i="12"/>
  <c r="AB39" i="12"/>
  <c r="AD39" i="12"/>
  <c r="AF39" i="12"/>
  <c r="AH39" i="12"/>
  <c r="AJ39" i="12"/>
  <c r="AL39" i="12"/>
  <c r="AN39" i="12"/>
  <c r="AP39" i="12"/>
  <c r="AR39" i="12"/>
  <c r="AT39" i="12"/>
  <c r="AV39" i="12"/>
  <c r="AX39" i="12"/>
  <c r="AZ39" i="12"/>
  <c r="BB39" i="12"/>
  <c r="BD39" i="12"/>
  <c r="BF39" i="12"/>
  <c r="BH39" i="12"/>
  <c r="BJ39" i="12"/>
  <c r="BL39" i="12"/>
  <c r="BN39" i="12"/>
  <c r="BP39" i="12"/>
  <c r="BR39" i="12"/>
  <c r="BT39" i="12"/>
  <c r="BV39" i="12"/>
  <c r="BX39" i="12"/>
  <c r="BZ39" i="12"/>
  <c r="CB39" i="12"/>
  <c r="CD39" i="12"/>
  <c r="CF39" i="12"/>
  <c r="Y39" i="12"/>
  <c r="Z40" i="12"/>
  <c r="AB40" i="12"/>
  <c r="AD40" i="12"/>
  <c r="AF40" i="12"/>
  <c r="AH40" i="12"/>
  <c r="AJ40" i="12"/>
  <c r="AL40" i="12"/>
  <c r="AN40" i="12"/>
  <c r="AP40" i="12"/>
  <c r="AR40" i="12"/>
  <c r="AT40" i="12"/>
  <c r="AV40" i="12"/>
  <c r="AX40" i="12"/>
  <c r="AZ40" i="12"/>
  <c r="BB40" i="12"/>
  <c r="BD40" i="12"/>
  <c r="BF40" i="12"/>
  <c r="BH40" i="12"/>
  <c r="BJ40" i="12"/>
  <c r="BL40" i="12"/>
  <c r="BN40" i="12"/>
  <c r="BP40" i="12"/>
  <c r="BR40" i="12"/>
  <c r="BT40" i="12"/>
  <c r="BV40" i="12"/>
  <c r="BX40" i="12"/>
  <c r="BZ40" i="12"/>
  <c r="CB40" i="12"/>
  <c r="CD40" i="12"/>
  <c r="CF40" i="12"/>
  <c r="Y40" i="12"/>
  <c r="Z41" i="12"/>
  <c r="AB41" i="12"/>
  <c r="AD41" i="12"/>
  <c r="AF41" i="12"/>
  <c r="AH41" i="12"/>
  <c r="AJ41" i="12"/>
  <c r="AL41" i="12"/>
  <c r="AN41" i="12"/>
  <c r="AP41" i="12"/>
  <c r="AR41" i="12"/>
  <c r="AT41" i="12"/>
  <c r="AV41" i="12"/>
  <c r="AX41" i="12"/>
  <c r="AZ41" i="12"/>
  <c r="BB41" i="12"/>
  <c r="BD41" i="12"/>
  <c r="BF41" i="12"/>
  <c r="BH41" i="12"/>
  <c r="BJ41" i="12"/>
  <c r="BL41" i="12"/>
  <c r="BN41" i="12"/>
  <c r="BP41" i="12"/>
  <c r="BR41" i="12"/>
  <c r="BT41" i="12"/>
  <c r="BV41" i="12"/>
  <c r="BX41" i="12"/>
  <c r="BZ41" i="12"/>
  <c r="CB41" i="12"/>
  <c r="CD41" i="12"/>
  <c r="CF41" i="12"/>
  <c r="Y41" i="12"/>
  <c r="Z42" i="12"/>
  <c r="AB42" i="12"/>
  <c r="AD42" i="12"/>
  <c r="AF42" i="12"/>
  <c r="AH42" i="12"/>
  <c r="AJ42" i="12"/>
  <c r="AL42" i="12"/>
  <c r="AN42" i="12"/>
  <c r="AP42" i="12"/>
  <c r="AR42" i="12"/>
  <c r="AT42" i="12"/>
  <c r="AV42" i="12"/>
  <c r="AX42" i="12"/>
  <c r="AZ42" i="12"/>
  <c r="BB42" i="12"/>
  <c r="BD42" i="12"/>
  <c r="BF42" i="12"/>
  <c r="BH42" i="12"/>
  <c r="BJ42" i="12"/>
  <c r="BL42" i="12"/>
  <c r="BN42" i="12"/>
  <c r="BP42" i="12"/>
  <c r="BR42" i="12"/>
  <c r="BT42" i="12"/>
  <c r="BV42" i="12"/>
  <c r="BX42" i="12"/>
  <c r="BZ42" i="12"/>
  <c r="CB42" i="12"/>
  <c r="CD42" i="12"/>
  <c r="CF42" i="12"/>
  <c r="Y42" i="12"/>
  <c r="Z43" i="12"/>
  <c r="AB43" i="12"/>
  <c r="AD43" i="12"/>
  <c r="AF43" i="12"/>
  <c r="AH43" i="12"/>
  <c r="AJ43" i="12"/>
  <c r="AL43" i="12"/>
  <c r="AN43" i="12"/>
  <c r="AP43" i="12"/>
  <c r="AR43" i="12"/>
  <c r="AT43" i="12"/>
  <c r="AV43" i="12"/>
  <c r="AX43" i="12"/>
  <c r="AZ43" i="12"/>
  <c r="BB43" i="12"/>
  <c r="BD43" i="12"/>
  <c r="BF43" i="12"/>
  <c r="BH43" i="12"/>
  <c r="BJ43" i="12"/>
  <c r="BL43" i="12"/>
  <c r="BN43" i="12"/>
  <c r="BP43" i="12"/>
  <c r="BR43" i="12"/>
  <c r="BT43" i="12"/>
  <c r="BV43" i="12"/>
  <c r="BX43" i="12"/>
  <c r="BZ43" i="12"/>
  <c r="CB43" i="12"/>
  <c r="CD43" i="12"/>
  <c r="CF43" i="12"/>
  <c r="Y43" i="12"/>
  <c r="Z44" i="12"/>
  <c r="AB44" i="12"/>
  <c r="AD44" i="12"/>
  <c r="AF44" i="12"/>
  <c r="AH44" i="12"/>
  <c r="AJ44" i="12"/>
  <c r="AL44" i="12"/>
  <c r="AN44" i="12"/>
  <c r="AP44" i="12"/>
  <c r="AR44" i="12"/>
  <c r="AT44" i="12"/>
  <c r="AV44" i="12"/>
  <c r="AX44" i="12"/>
  <c r="AZ44" i="12"/>
  <c r="BB44" i="12"/>
  <c r="BD44" i="12"/>
  <c r="BF44" i="12"/>
  <c r="BH44" i="12"/>
  <c r="BJ44" i="12"/>
  <c r="BL44" i="12"/>
  <c r="BN44" i="12"/>
  <c r="BP44" i="12"/>
  <c r="BR44" i="12"/>
  <c r="BT44" i="12"/>
  <c r="BV44" i="12"/>
  <c r="BX44" i="12"/>
  <c r="BZ44" i="12"/>
  <c r="CB44" i="12"/>
  <c r="CD44" i="12"/>
  <c r="CF44" i="12"/>
  <c r="Y44" i="12"/>
  <c r="Z45" i="12"/>
  <c r="AB45" i="12"/>
  <c r="AD45" i="12"/>
  <c r="AF45" i="12"/>
  <c r="AH45" i="12"/>
  <c r="AJ45" i="12"/>
  <c r="AL45" i="12"/>
  <c r="AN45" i="12"/>
  <c r="AP45" i="12"/>
  <c r="AR45" i="12"/>
  <c r="AT45" i="12"/>
  <c r="AV45" i="12"/>
  <c r="AX45" i="12"/>
  <c r="AZ45" i="12"/>
  <c r="BB45" i="12"/>
  <c r="BD45" i="12"/>
  <c r="BF45" i="12"/>
  <c r="BH45" i="12"/>
  <c r="BJ45" i="12"/>
  <c r="BL45" i="12"/>
  <c r="BN45" i="12"/>
  <c r="BP45" i="12"/>
  <c r="BR45" i="12"/>
  <c r="BT45" i="12"/>
  <c r="BV45" i="12"/>
  <c r="BX45" i="12"/>
  <c r="BZ45" i="12"/>
  <c r="CB45" i="12"/>
  <c r="CD45" i="12"/>
  <c r="CF45" i="12"/>
  <c r="Y45" i="12"/>
  <c r="Z46" i="12"/>
  <c r="AB46" i="12"/>
  <c r="AD46" i="12"/>
  <c r="AF46" i="12"/>
  <c r="AH46" i="12"/>
  <c r="AJ46" i="12"/>
  <c r="AL46" i="12"/>
  <c r="AN46" i="12"/>
  <c r="AP46" i="12"/>
  <c r="AR46" i="12"/>
  <c r="AT46" i="12"/>
  <c r="AV46" i="12"/>
  <c r="AX46" i="12"/>
  <c r="AZ46" i="12"/>
  <c r="BB46" i="12"/>
  <c r="BD46" i="12"/>
  <c r="BF46" i="12"/>
  <c r="BH46" i="12"/>
  <c r="BJ46" i="12"/>
  <c r="BL46" i="12"/>
  <c r="BN46" i="12"/>
  <c r="BP46" i="12"/>
  <c r="BR46" i="12"/>
  <c r="BT46" i="12"/>
  <c r="BV46" i="12"/>
  <c r="BX46" i="12"/>
  <c r="BZ46" i="12"/>
  <c r="CB46" i="12"/>
  <c r="CD46" i="12"/>
  <c r="CF46" i="12"/>
  <c r="Y46" i="12"/>
  <c r="Z47" i="12"/>
  <c r="AB47" i="12"/>
  <c r="AD47" i="12"/>
  <c r="AF47" i="12"/>
  <c r="AH47" i="12"/>
  <c r="AJ47" i="12"/>
  <c r="AL47" i="12"/>
  <c r="AN47" i="12"/>
  <c r="AP47" i="12"/>
  <c r="AR47" i="12"/>
  <c r="AT47" i="12"/>
  <c r="AV47" i="12"/>
  <c r="AX47" i="12"/>
  <c r="AZ47" i="12"/>
  <c r="BB47" i="12"/>
  <c r="BD47" i="12"/>
  <c r="BF47" i="12"/>
  <c r="BH47" i="12"/>
  <c r="BJ47" i="12"/>
  <c r="BL47" i="12"/>
  <c r="BN47" i="12"/>
  <c r="BP47" i="12"/>
  <c r="BR47" i="12"/>
  <c r="BT47" i="12"/>
  <c r="BV47" i="12"/>
  <c r="BX47" i="12"/>
  <c r="BZ47" i="12"/>
  <c r="CB47" i="12"/>
  <c r="CD47" i="12"/>
  <c r="CF47" i="12"/>
  <c r="Y47" i="12"/>
  <c r="Z48" i="12"/>
  <c r="AB48" i="12"/>
  <c r="AD48" i="12"/>
  <c r="AF48" i="12"/>
  <c r="AH48" i="12"/>
  <c r="AJ48" i="12"/>
  <c r="AL48" i="12"/>
  <c r="AN48" i="12"/>
  <c r="AP48" i="12"/>
  <c r="AR48" i="12"/>
  <c r="AT48" i="12"/>
  <c r="AV48" i="12"/>
  <c r="AX48" i="12"/>
  <c r="AZ48" i="12"/>
  <c r="BB48" i="12"/>
  <c r="BD48" i="12"/>
  <c r="BF48" i="12"/>
  <c r="BH48" i="12"/>
  <c r="BJ48" i="12"/>
  <c r="BL48" i="12"/>
  <c r="BN48" i="12"/>
  <c r="BP48" i="12"/>
  <c r="BR48" i="12"/>
  <c r="BT48" i="12"/>
  <c r="BV48" i="12"/>
  <c r="BX48" i="12"/>
  <c r="BZ48" i="12"/>
  <c r="CB48" i="12"/>
  <c r="CD48" i="12"/>
  <c r="CF48" i="12"/>
  <c r="Y48" i="12"/>
  <c r="Z49" i="12"/>
  <c r="AB49" i="12"/>
  <c r="AD49" i="12"/>
  <c r="AF49" i="12"/>
  <c r="AH49" i="12"/>
  <c r="AJ49" i="12"/>
  <c r="AL49" i="12"/>
  <c r="AN49" i="12"/>
  <c r="AP49" i="12"/>
  <c r="AR49" i="12"/>
  <c r="AT49" i="12"/>
  <c r="AV49" i="12"/>
  <c r="AX49" i="12"/>
  <c r="AZ49" i="12"/>
  <c r="BB49" i="12"/>
  <c r="BD49" i="12"/>
  <c r="BF49" i="12"/>
  <c r="BH49" i="12"/>
  <c r="BJ49" i="12"/>
  <c r="BL49" i="12"/>
  <c r="BN49" i="12"/>
  <c r="BP49" i="12"/>
  <c r="BR49" i="12"/>
  <c r="BT49" i="12"/>
  <c r="BV49" i="12"/>
  <c r="BX49" i="12"/>
  <c r="BZ49" i="12"/>
  <c r="CB49" i="12"/>
  <c r="CD49" i="12"/>
  <c r="CF49" i="12"/>
  <c r="Y49" i="12"/>
  <c r="Y52" i="12"/>
  <c r="X2" i="12"/>
  <c r="L2" i="12"/>
  <c r="K2" i="12"/>
  <c r="A2" i="12"/>
  <c r="M3" i="12"/>
  <c r="X3" i="12"/>
  <c r="L3" i="12"/>
  <c r="K3" i="12"/>
  <c r="A3" i="12"/>
  <c r="M4" i="12"/>
  <c r="X4" i="12"/>
  <c r="L4" i="12"/>
  <c r="K4" i="12"/>
  <c r="A4" i="12"/>
  <c r="M5" i="12"/>
  <c r="X5" i="12"/>
  <c r="L5" i="12"/>
  <c r="K5" i="12"/>
  <c r="A5" i="12"/>
  <c r="CI2" i="12"/>
  <c r="F2" i="12"/>
  <c r="CV2" i="12"/>
  <c r="B2" i="12"/>
  <c r="CH2" i="12"/>
  <c r="CI3" i="12"/>
  <c r="F3" i="12"/>
  <c r="CV3" i="12"/>
  <c r="B3" i="12"/>
  <c r="CH3" i="12"/>
  <c r="CI4" i="12"/>
  <c r="F4" i="12"/>
  <c r="CV4" i="12"/>
  <c r="B4" i="12"/>
  <c r="CH4" i="12"/>
  <c r="CI5" i="12"/>
  <c r="F5" i="12"/>
  <c r="CV5" i="12"/>
  <c r="B5" i="12"/>
  <c r="CH5" i="12"/>
  <c r="M6" i="12"/>
  <c r="X6" i="12"/>
  <c r="L6" i="12"/>
  <c r="K6" i="12"/>
  <c r="A6" i="12"/>
  <c r="CI6" i="12"/>
  <c r="F6" i="12"/>
  <c r="CV6" i="12"/>
  <c r="B6" i="12"/>
  <c r="CH6" i="12"/>
  <c r="M7" i="12"/>
  <c r="X7" i="12"/>
  <c r="L7" i="12"/>
  <c r="K7" i="12"/>
  <c r="A7" i="12"/>
  <c r="CI7" i="12"/>
  <c r="F7" i="12"/>
  <c r="CV7" i="12"/>
  <c r="B7" i="12"/>
  <c r="CH7" i="12"/>
  <c r="M8" i="12"/>
  <c r="X8" i="12"/>
  <c r="L8" i="12"/>
  <c r="K8" i="12"/>
  <c r="A8" i="12"/>
  <c r="CI8" i="12"/>
  <c r="F8" i="12"/>
  <c r="CV8" i="12"/>
  <c r="B8" i="12"/>
  <c r="CH8" i="12"/>
  <c r="M9" i="12"/>
  <c r="X9" i="12"/>
  <c r="L9" i="12"/>
  <c r="K9" i="12"/>
  <c r="A9" i="12"/>
  <c r="CI9" i="12"/>
  <c r="F9" i="12"/>
  <c r="CV9" i="12"/>
  <c r="B9" i="12"/>
  <c r="CH9" i="12"/>
  <c r="M10" i="12"/>
  <c r="X10" i="12"/>
  <c r="L10" i="12"/>
  <c r="K10" i="12"/>
  <c r="A10" i="12"/>
  <c r="CI10" i="12"/>
  <c r="F10" i="12"/>
  <c r="CV10" i="12"/>
  <c r="B10" i="12"/>
  <c r="CH10" i="12"/>
  <c r="M11" i="12"/>
  <c r="X11" i="12"/>
  <c r="L11" i="12"/>
  <c r="K11" i="12"/>
  <c r="A11" i="12"/>
  <c r="CI11" i="12"/>
  <c r="F11" i="12"/>
  <c r="CV11" i="12"/>
  <c r="B11" i="12"/>
  <c r="CH11" i="12"/>
  <c r="M12" i="12"/>
  <c r="X12" i="12"/>
  <c r="L12" i="12"/>
  <c r="K12" i="12"/>
  <c r="A12" i="12"/>
  <c r="CI12" i="12"/>
  <c r="F12" i="12"/>
  <c r="CV12" i="12"/>
  <c r="B12" i="12"/>
  <c r="CH12" i="12"/>
  <c r="M13" i="12"/>
  <c r="X13" i="12"/>
  <c r="L13" i="12"/>
  <c r="K13" i="12"/>
  <c r="A13" i="12"/>
  <c r="CI13" i="12"/>
  <c r="F13" i="12"/>
  <c r="CV13" i="12"/>
  <c r="B13" i="12"/>
  <c r="CH13" i="12"/>
  <c r="M14" i="12"/>
  <c r="X14" i="12"/>
  <c r="L14" i="12"/>
  <c r="K14" i="12"/>
  <c r="A14" i="12"/>
  <c r="CI14" i="12"/>
  <c r="F14" i="12"/>
  <c r="CV14" i="12"/>
  <c r="B14" i="12"/>
  <c r="CH14" i="12"/>
  <c r="M15" i="12"/>
  <c r="X15" i="12"/>
  <c r="L15" i="12"/>
  <c r="K15" i="12"/>
  <c r="A15" i="12"/>
  <c r="CI15" i="12"/>
  <c r="F15" i="12"/>
  <c r="CV15" i="12"/>
  <c r="B15" i="12"/>
  <c r="CH15" i="12"/>
  <c r="M16" i="12"/>
  <c r="X16" i="12"/>
  <c r="L16" i="12"/>
  <c r="K16" i="12"/>
  <c r="A16" i="12"/>
  <c r="CI16" i="12"/>
  <c r="F16" i="12"/>
  <c r="CV16" i="12"/>
  <c r="B16" i="12"/>
  <c r="CH16" i="12"/>
  <c r="M17" i="12"/>
  <c r="X17" i="12"/>
  <c r="L17" i="12"/>
  <c r="K17" i="12"/>
  <c r="A17" i="12"/>
  <c r="CI17" i="12"/>
  <c r="F17" i="12"/>
  <c r="CV17" i="12"/>
  <c r="B17" i="12"/>
  <c r="CH17" i="12"/>
  <c r="M18" i="12"/>
  <c r="X18" i="12"/>
  <c r="L18" i="12"/>
  <c r="K18" i="12"/>
  <c r="A18" i="12"/>
  <c r="CI18" i="12"/>
  <c r="F18" i="12"/>
  <c r="CV18" i="12"/>
  <c r="B18" i="12"/>
  <c r="CH18" i="12"/>
  <c r="M19" i="12"/>
  <c r="X19" i="12"/>
  <c r="L19" i="12"/>
  <c r="K19" i="12"/>
  <c r="A19" i="12"/>
  <c r="CI19" i="12"/>
  <c r="F19" i="12"/>
  <c r="CV19" i="12"/>
  <c r="B19" i="12"/>
  <c r="CH19" i="12"/>
  <c r="M20" i="12"/>
  <c r="X20" i="12"/>
  <c r="L20" i="12"/>
  <c r="K20" i="12"/>
  <c r="A20" i="12"/>
  <c r="CI20" i="12"/>
  <c r="F20" i="12"/>
  <c r="CV20" i="12"/>
  <c r="B20" i="12"/>
  <c r="CH20" i="12"/>
  <c r="M21" i="12"/>
  <c r="X21" i="12"/>
  <c r="L21" i="12"/>
  <c r="K21" i="12"/>
  <c r="A21" i="12"/>
  <c r="CI21" i="12"/>
  <c r="F21" i="12"/>
  <c r="CV21" i="12"/>
  <c r="B21" i="12"/>
  <c r="CH21" i="12"/>
  <c r="M22" i="12"/>
  <c r="X22" i="12"/>
  <c r="L22" i="12"/>
  <c r="K22" i="12"/>
  <c r="A22" i="12"/>
  <c r="CI22" i="12"/>
  <c r="F22" i="12"/>
  <c r="CV22" i="12"/>
  <c r="B22" i="12"/>
  <c r="CH22" i="12"/>
  <c r="M23" i="12"/>
  <c r="X23" i="12"/>
  <c r="L23" i="12"/>
  <c r="K23" i="12"/>
  <c r="A23" i="12"/>
  <c r="CI23" i="12"/>
  <c r="F23" i="12"/>
  <c r="CV23" i="12"/>
  <c r="B23" i="12"/>
  <c r="CH23" i="12"/>
  <c r="M24" i="12"/>
  <c r="X24" i="12"/>
  <c r="L24" i="12"/>
  <c r="K24" i="12"/>
  <c r="A24" i="12"/>
  <c r="CI24" i="12"/>
  <c r="F24" i="12"/>
  <c r="CV24" i="12"/>
  <c r="B24" i="12"/>
  <c r="CH24" i="12"/>
  <c r="M25" i="12"/>
  <c r="X25" i="12"/>
  <c r="L25" i="12"/>
  <c r="K25" i="12"/>
  <c r="A25" i="12"/>
  <c r="CI25" i="12"/>
  <c r="F25" i="12"/>
  <c r="CV25" i="12"/>
  <c r="B25" i="12"/>
  <c r="CH25" i="12"/>
  <c r="M26" i="12"/>
  <c r="X26" i="12"/>
  <c r="L26" i="12"/>
  <c r="K26" i="12"/>
  <c r="A26" i="12"/>
  <c r="CI26" i="12"/>
  <c r="F26" i="12"/>
  <c r="CV26" i="12"/>
  <c r="B26" i="12"/>
  <c r="CH26" i="12"/>
  <c r="M27" i="12"/>
  <c r="X27" i="12"/>
  <c r="L27" i="12"/>
  <c r="K27" i="12"/>
  <c r="A27" i="12"/>
  <c r="CI27" i="12"/>
  <c r="F27" i="12"/>
  <c r="CV27" i="12"/>
  <c r="B27" i="12"/>
  <c r="CH27" i="12"/>
  <c r="M28" i="12"/>
  <c r="X28" i="12"/>
  <c r="L28" i="12"/>
  <c r="K28" i="12"/>
  <c r="A28" i="12"/>
  <c r="CI28" i="12"/>
  <c r="F28" i="12"/>
  <c r="CV28" i="12"/>
  <c r="B28" i="12"/>
  <c r="CH28" i="12"/>
  <c r="M29" i="12"/>
  <c r="X29" i="12"/>
  <c r="L29" i="12"/>
  <c r="K29" i="12"/>
  <c r="A29" i="12"/>
  <c r="CI29" i="12"/>
  <c r="F29" i="12"/>
  <c r="CV29" i="12"/>
  <c r="B29" i="12"/>
  <c r="CH29" i="12"/>
  <c r="M30" i="12"/>
  <c r="X30" i="12"/>
  <c r="L30" i="12"/>
  <c r="K30" i="12"/>
  <c r="A30" i="12"/>
  <c r="CI30" i="12"/>
  <c r="F30" i="12"/>
  <c r="CV30" i="12"/>
  <c r="B30" i="12"/>
  <c r="CH30" i="12"/>
  <c r="M31" i="12"/>
  <c r="X31" i="12"/>
  <c r="L31" i="12"/>
  <c r="K31" i="12"/>
  <c r="A31" i="12"/>
  <c r="CI31" i="12"/>
  <c r="F31" i="12"/>
  <c r="CV31" i="12"/>
  <c r="B31" i="12"/>
  <c r="CH31" i="12"/>
  <c r="M32" i="12"/>
  <c r="X32" i="12"/>
  <c r="L32" i="12"/>
  <c r="K32" i="12"/>
  <c r="A32" i="12"/>
  <c r="CI32" i="12"/>
  <c r="F32" i="12"/>
  <c r="CV32" i="12"/>
  <c r="B32" i="12"/>
  <c r="CH32" i="12"/>
  <c r="M33" i="12"/>
  <c r="X33" i="12"/>
  <c r="L33" i="12"/>
  <c r="K33" i="12"/>
  <c r="A33" i="12"/>
  <c r="CI33" i="12"/>
  <c r="F33" i="12"/>
  <c r="CV33" i="12"/>
  <c r="B33" i="12"/>
  <c r="CH33" i="12"/>
  <c r="M34" i="12"/>
  <c r="X34" i="12"/>
  <c r="L34" i="12"/>
  <c r="K34" i="12"/>
  <c r="A34" i="12"/>
  <c r="CI34" i="12"/>
  <c r="F34" i="12"/>
  <c r="CV34" i="12"/>
  <c r="B34" i="12"/>
  <c r="CH34" i="12"/>
  <c r="M35" i="12"/>
  <c r="X35" i="12"/>
  <c r="L35" i="12"/>
  <c r="K35" i="12"/>
  <c r="A35" i="12"/>
  <c r="CI35" i="12"/>
  <c r="F35" i="12"/>
  <c r="CV35" i="12"/>
  <c r="B35" i="12"/>
  <c r="CH35" i="12"/>
  <c r="M36" i="12"/>
  <c r="X36" i="12"/>
  <c r="L36" i="12"/>
  <c r="K36" i="12"/>
  <c r="A36" i="12"/>
  <c r="CI36" i="12"/>
  <c r="F36" i="12"/>
  <c r="CV36" i="12"/>
  <c r="B36" i="12"/>
  <c r="CH36" i="12"/>
  <c r="M37" i="12"/>
  <c r="X37" i="12"/>
  <c r="L37" i="12"/>
  <c r="K37" i="12"/>
  <c r="A37" i="12"/>
  <c r="CI37" i="12"/>
  <c r="F37" i="12"/>
  <c r="CV37" i="12"/>
  <c r="B37" i="12"/>
  <c r="CH37" i="12"/>
  <c r="M38" i="12"/>
  <c r="X38" i="12"/>
  <c r="L38" i="12"/>
  <c r="K38" i="12"/>
  <c r="A38" i="12"/>
  <c r="CI38" i="12"/>
  <c r="F38" i="12"/>
  <c r="CV38" i="12"/>
  <c r="B38" i="12"/>
  <c r="CH38" i="12"/>
  <c r="M39" i="12"/>
  <c r="X39" i="12"/>
  <c r="L39" i="12"/>
  <c r="K39" i="12"/>
  <c r="A39" i="12"/>
  <c r="CI39" i="12"/>
  <c r="F39" i="12"/>
  <c r="CV39" i="12"/>
  <c r="B39" i="12"/>
  <c r="CH39" i="12"/>
  <c r="M40" i="12"/>
  <c r="X40" i="12"/>
  <c r="L40" i="12"/>
  <c r="K40" i="12"/>
  <c r="A40" i="12"/>
  <c r="CI40" i="12"/>
  <c r="F40" i="12"/>
  <c r="CV40" i="12"/>
  <c r="B40" i="12"/>
  <c r="CH40" i="12"/>
  <c r="M41" i="12"/>
  <c r="X41" i="12"/>
  <c r="L41" i="12"/>
  <c r="K41" i="12"/>
  <c r="A41" i="12"/>
  <c r="CI41" i="12"/>
  <c r="F41" i="12"/>
  <c r="CV41" i="12"/>
  <c r="B41" i="12"/>
  <c r="CH41" i="12"/>
  <c r="M42" i="12"/>
  <c r="X42" i="12"/>
  <c r="L42" i="12"/>
  <c r="K42" i="12"/>
  <c r="A42" i="12"/>
  <c r="CI42" i="12"/>
  <c r="F42" i="12"/>
  <c r="CV42" i="12"/>
  <c r="B42" i="12"/>
  <c r="CH42" i="12"/>
  <c r="M43" i="12"/>
  <c r="X43" i="12"/>
  <c r="L43" i="12"/>
  <c r="K43" i="12"/>
  <c r="A43" i="12"/>
  <c r="CI43" i="12"/>
  <c r="F43" i="12"/>
  <c r="CV43" i="12"/>
  <c r="B43" i="12"/>
  <c r="CH43" i="12"/>
  <c r="M44" i="12"/>
  <c r="X44" i="12"/>
  <c r="L44" i="12"/>
  <c r="K44" i="12"/>
  <c r="A44" i="12"/>
  <c r="CI44" i="12"/>
  <c r="F44" i="12"/>
  <c r="CV44" i="12"/>
  <c r="B44" i="12"/>
  <c r="CH44" i="12"/>
  <c r="M45" i="12"/>
  <c r="X45" i="12"/>
  <c r="L45" i="12"/>
  <c r="K45" i="12"/>
  <c r="A45" i="12"/>
  <c r="CI45" i="12"/>
  <c r="F45" i="12"/>
  <c r="CV45" i="12"/>
  <c r="B45" i="12"/>
  <c r="CH45" i="12"/>
  <c r="M46" i="12"/>
  <c r="X46" i="12"/>
  <c r="L46" i="12"/>
  <c r="K46" i="12"/>
  <c r="A46" i="12"/>
  <c r="CI46" i="12"/>
  <c r="F46" i="12"/>
  <c r="CV46" i="12"/>
  <c r="B46" i="12"/>
  <c r="CH46" i="12"/>
  <c r="M47" i="12"/>
  <c r="X47" i="12"/>
  <c r="L47" i="12"/>
  <c r="K47" i="12"/>
  <c r="A47" i="12"/>
  <c r="CI47" i="12"/>
  <c r="F47" i="12"/>
  <c r="CV47" i="12"/>
  <c r="B47" i="12"/>
  <c r="CH47" i="12"/>
  <c r="M48" i="12"/>
  <c r="X48" i="12"/>
  <c r="L48" i="12"/>
  <c r="K48" i="12"/>
  <c r="A48" i="12"/>
  <c r="CI48" i="12"/>
  <c r="F48" i="12"/>
  <c r="CV48" i="12"/>
  <c r="B48" i="12"/>
  <c r="CH48" i="12"/>
  <c r="M49" i="12"/>
  <c r="X49" i="12"/>
  <c r="L49" i="12"/>
  <c r="K49" i="12"/>
  <c r="A49" i="12"/>
  <c r="CI49" i="12"/>
  <c r="F49" i="12"/>
  <c r="CV49" i="12"/>
  <c r="B49" i="12"/>
  <c r="CH49" i="12"/>
  <c r="F154" i="26"/>
  <c r="F155" i="26"/>
  <c r="F156" i="26"/>
  <c r="F157" i="26"/>
  <c r="F158" i="26"/>
  <c r="F159" i="26"/>
  <c r="F160" i="26"/>
  <c r="F161" i="26"/>
  <c r="F162" i="26"/>
  <c r="F163" i="26"/>
  <c r="F164" i="26"/>
  <c r="F165" i="26"/>
  <c r="F166" i="26"/>
  <c r="F167" i="26"/>
  <c r="F168" i="26"/>
  <c r="F169" i="26"/>
  <c r="F170" i="26"/>
  <c r="F171" i="26"/>
  <c r="F172" i="26"/>
  <c r="F173" i="26"/>
  <c r="F174" i="26"/>
  <c r="F175" i="26"/>
  <c r="F176" i="26"/>
  <c r="F177" i="26"/>
  <c r="F178" i="26"/>
  <c r="F179" i="26"/>
  <c r="F180" i="26"/>
  <c r="F181" i="26"/>
  <c r="F182" i="26"/>
  <c r="F183" i="26"/>
  <c r="F184" i="26"/>
  <c r="F185" i="26"/>
  <c r="F186" i="26"/>
  <c r="F187" i="26"/>
  <c r="F188" i="26"/>
  <c r="F189" i="26"/>
  <c r="F190" i="26"/>
  <c r="F191" i="26"/>
  <c r="F192" i="26"/>
  <c r="F193" i="26"/>
  <c r="F194" i="26"/>
  <c r="F195" i="26"/>
  <c r="F196" i="26"/>
  <c r="F197" i="26"/>
  <c r="F198" i="26"/>
  <c r="F199" i="26"/>
  <c r="F200" i="26"/>
  <c r="F153" i="26"/>
  <c r="P52" i="11"/>
  <c r="O2" i="11"/>
  <c r="S52" i="11"/>
  <c r="R2" i="11"/>
  <c r="V52" i="11"/>
  <c r="U2" i="11"/>
  <c r="N2" i="11"/>
  <c r="O3" i="11"/>
  <c r="R3" i="11"/>
  <c r="U3" i="11"/>
  <c r="N3" i="11"/>
  <c r="O4" i="11"/>
  <c r="R4" i="11"/>
  <c r="U4" i="11"/>
  <c r="N4" i="11"/>
  <c r="O5" i="11"/>
  <c r="R5" i="11"/>
  <c r="U5" i="11"/>
  <c r="N5" i="11"/>
  <c r="O6" i="11"/>
  <c r="R6" i="11"/>
  <c r="U6" i="11"/>
  <c r="N6" i="11"/>
  <c r="O7" i="11"/>
  <c r="R7" i="11"/>
  <c r="U7" i="11"/>
  <c r="N7" i="11"/>
  <c r="O8" i="11"/>
  <c r="R8" i="11"/>
  <c r="U8" i="11"/>
  <c r="N8" i="11"/>
  <c r="O9" i="11"/>
  <c r="R9" i="11"/>
  <c r="U9" i="11"/>
  <c r="N9" i="11"/>
  <c r="O10" i="11"/>
  <c r="R10" i="11"/>
  <c r="U10" i="11"/>
  <c r="N10" i="11"/>
  <c r="O11" i="11"/>
  <c r="R11" i="11"/>
  <c r="U11" i="11"/>
  <c r="N11" i="11"/>
  <c r="O12" i="11"/>
  <c r="R12" i="11"/>
  <c r="U12" i="11"/>
  <c r="N12" i="11"/>
  <c r="O13" i="11"/>
  <c r="R13" i="11"/>
  <c r="U13" i="11"/>
  <c r="N13" i="11"/>
  <c r="O14" i="11"/>
  <c r="R14" i="11"/>
  <c r="U14" i="11"/>
  <c r="N14" i="11"/>
  <c r="O15" i="11"/>
  <c r="R15" i="11"/>
  <c r="U15" i="11"/>
  <c r="N15" i="11"/>
  <c r="O16" i="11"/>
  <c r="R16" i="11"/>
  <c r="U16" i="11"/>
  <c r="N16" i="11"/>
  <c r="O17" i="11"/>
  <c r="R17" i="11"/>
  <c r="U17" i="11"/>
  <c r="N17" i="11"/>
  <c r="O18" i="11"/>
  <c r="R18" i="11"/>
  <c r="U18" i="11"/>
  <c r="N18" i="11"/>
  <c r="O19" i="11"/>
  <c r="R19" i="11"/>
  <c r="U19" i="11"/>
  <c r="N19" i="11"/>
  <c r="O20" i="11"/>
  <c r="R20" i="11"/>
  <c r="U20" i="11"/>
  <c r="N20" i="11"/>
  <c r="O21" i="11"/>
  <c r="R21" i="11"/>
  <c r="U21" i="11"/>
  <c r="N21" i="11"/>
  <c r="O22" i="11"/>
  <c r="R22" i="11"/>
  <c r="U22" i="11"/>
  <c r="N22" i="11"/>
  <c r="O23" i="11"/>
  <c r="R23" i="11"/>
  <c r="U23" i="11"/>
  <c r="N23" i="11"/>
  <c r="O24" i="11"/>
  <c r="R24" i="11"/>
  <c r="U24" i="11"/>
  <c r="N24" i="11"/>
  <c r="O25" i="11"/>
  <c r="R25" i="11"/>
  <c r="U25" i="11"/>
  <c r="N25" i="11"/>
  <c r="O26" i="11"/>
  <c r="R26" i="11"/>
  <c r="U26" i="11"/>
  <c r="N26" i="11"/>
  <c r="O27" i="11"/>
  <c r="R27" i="11"/>
  <c r="U27" i="11"/>
  <c r="N27" i="11"/>
  <c r="O28" i="11"/>
  <c r="R28" i="11"/>
  <c r="U28" i="11"/>
  <c r="N28" i="11"/>
  <c r="O29" i="11"/>
  <c r="R29" i="11"/>
  <c r="U29" i="11"/>
  <c r="N29" i="11"/>
  <c r="O30" i="11"/>
  <c r="R30" i="11"/>
  <c r="U30" i="11"/>
  <c r="N30" i="11"/>
  <c r="O31" i="11"/>
  <c r="R31" i="11"/>
  <c r="U31" i="11"/>
  <c r="N31" i="11"/>
  <c r="O32" i="11"/>
  <c r="R32" i="11"/>
  <c r="U32" i="11"/>
  <c r="N32" i="11"/>
  <c r="O33" i="11"/>
  <c r="R33" i="11"/>
  <c r="U33" i="11"/>
  <c r="N33" i="11"/>
  <c r="O34" i="11"/>
  <c r="R34" i="11"/>
  <c r="U34" i="11"/>
  <c r="N34" i="11"/>
  <c r="O35" i="11"/>
  <c r="R35" i="11"/>
  <c r="U35" i="11"/>
  <c r="N35" i="11"/>
  <c r="O36" i="11"/>
  <c r="R36" i="11"/>
  <c r="U36" i="11"/>
  <c r="N36" i="11"/>
  <c r="O37" i="11"/>
  <c r="R37" i="11"/>
  <c r="U37" i="11"/>
  <c r="N37" i="11"/>
  <c r="O38" i="11"/>
  <c r="R38" i="11"/>
  <c r="U38" i="11"/>
  <c r="N38" i="11"/>
  <c r="O39" i="11"/>
  <c r="R39" i="11"/>
  <c r="U39" i="11"/>
  <c r="N39" i="11"/>
  <c r="O40" i="11"/>
  <c r="R40" i="11"/>
  <c r="U40" i="11"/>
  <c r="N40" i="11"/>
  <c r="O41" i="11"/>
  <c r="R41" i="11"/>
  <c r="U41" i="11"/>
  <c r="N41" i="11"/>
  <c r="O42" i="11"/>
  <c r="R42" i="11"/>
  <c r="U42" i="11"/>
  <c r="N42" i="11"/>
  <c r="O43" i="11"/>
  <c r="R43" i="11"/>
  <c r="U43" i="11"/>
  <c r="N43" i="11"/>
  <c r="O44" i="11"/>
  <c r="R44" i="11"/>
  <c r="U44" i="11"/>
  <c r="N44" i="11"/>
  <c r="O45" i="11"/>
  <c r="R45" i="11"/>
  <c r="U45" i="11"/>
  <c r="N45" i="11"/>
  <c r="O46" i="11"/>
  <c r="R46" i="11"/>
  <c r="U46" i="11"/>
  <c r="N46" i="11"/>
  <c r="O47" i="11"/>
  <c r="R47" i="11"/>
  <c r="U47" i="11"/>
  <c r="N47" i="11"/>
  <c r="O48" i="11"/>
  <c r="R48" i="11"/>
  <c r="U48" i="11"/>
  <c r="N48" i="11"/>
  <c r="O49" i="11"/>
  <c r="R49" i="11"/>
  <c r="U49" i="11"/>
  <c r="N49" i="11"/>
  <c r="N52" i="11"/>
  <c r="M2" i="11"/>
  <c r="Z2" i="11"/>
  <c r="AB2" i="11"/>
  <c r="AD2" i="11"/>
  <c r="AF2" i="11"/>
  <c r="AH2" i="11"/>
  <c r="AJ2" i="11"/>
  <c r="AL2" i="11"/>
  <c r="AN2" i="11"/>
  <c r="AP2" i="11"/>
  <c r="AR2" i="11"/>
  <c r="AT2" i="11"/>
  <c r="AV2" i="11"/>
  <c r="AX2" i="11"/>
  <c r="AZ2" i="11"/>
  <c r="BB2" i="11"/>
  <c r="BD2" i="11"/>
  <c r="BF2" i="11"/>
  <c r="BH2" i="11"/>
  <c r="BJ2" i="11"/>
  <c r="BL2" i="11"/>
  <c r="BN2" i="11"/>
  <c r="BP2" i="11"/>
  <c r="BR2" i="11"/>
  <c r="BT2" i="11"/>
  <c r="BV2" i="11"/>
  <c r="BX2" i="11"/>
  <c r="BZ2" i="11"/>
  <c r="CB2" i="11"/>
  <c r="CD2" i="11"/>
  <c r="CF2" i="11"/>
  <c r="Y2" i="11"/>
  <c r="Z3" i="11"/>
  <c r="AB3" i="11"/>
  <c r="AD3" i="11"/>
  <c r="AF3" i="11"/>
  <c r="AH3" i="11"/>
  <c r="AJ3" i="11"/>
  <c r="AL3" i="11"/>
  <c r="AN3" i="11"/>
  <c r="AP3" i="11"/>
  <c r="AR3" i="11"/>
  <c r="AT3" i="11"/>
  <c r="AV3" i="11"/>
  <c r="AX3" i="11"/>
  <c r="AZ3" i="11"/>
  <c r="BB3" i="11"/>
  <c r="BD3" i="11"/>
  <c r="BF3" i="11"/>
  <c r="BH3" i="11"/>
  <c r="BJ3" i="11"/>
  <c r="BL3" i="11"/>
  <c r="BN3" i="11"/>
  <c r="BP3" i="11"/>
  <c r="BR3" i="11"/>
  <c r="BT3" i="11"/>
  <c r="BV3" i="11"/>
  <c r="BX3" i="11"/>
  <c r="BZ3" i="11"/>
  <c r="CB3" i="11"/>
  <c r="CD3" i="11"/>
  <c r="CF3" i="11"/>
  <c r="Y3" i="11"/>
  <c r="Z4" i="11"/>
  <c r="AB4" i="11"/>
  <c r="AD4" i="11"/>
  <c r="AF4" i="11"/>
  <c r="AH4" i="11"/>
  <c r="AJ4" i="11"/>
  <c r="AL4" i="11"/>
  <c r="AN4" i="11"/>
  <c r="AP4" i="11"/>
  <c r="AR4" i="11"/>
  <c r="AT4" i="11"/>
  <c r="AV4" i="11"/>
  <c r="AX4" i="11"/>
  <c r="AZ4" i="11"/>
  <c r="BB4" i="11"/>
  <c r="BD4" i="11"/>
  <c r="BF4" i="11"/>
  <c r="BH4" i="11"/>
  <c r="BJ4" i="11"/>
  <c r="BL4" i="11"/>
  <c r="BN4" i="11"/>
  <c r="BP4" i="11"/>
  <c r="BR4" i="11"/>
  <c r="BT4" i="11"/>
  <c r="BV4" i="11"/>
  <c r="BX4" i="11"/>
  <c r="BZ4" i="11"/>
  <c r="CB4" i="11"/>
  <c r="CD4" i="11"/>
  <c r="CF4" i="11"/>
  <c r="Y4" i="11"/>
  <c r="Z5" i="11"/>
  <c r="AB5" i="11"/>
  <c r="AD5" i="11"/>
  <c r="AF5" i="11"/>
  <c r="AH5" i="11"/>
  <c r="AJ5" i="11"/>
  <c r="AL5" i="11"/>
  <c r="AN5" i="11"/>
  <c r="AP5" i="11"/>
  <c r="AR5" i="11"/>
  <c r="AT5" i="11"/>
  <c r="AV5" i="11"/>
  <c r="AX5" i="11"/>
  <c r="AZ5" i="11"/>
  <c r="BB5" i="11"/>
  <c r="BD5" i="11"/>
  <c r="BF5" i="11"/>
  <c r="BH5" i="11"/>
  <c r="BJ5" i="11"/>
  <c r="BL5" i="11"/>
  <c r="BN5" i="11"/>
  <c r="BP5" i="11"/>
  <c r="BR5" i="11"/>
  <c r="BT5" i="11"/>
  <c r="BV5" i="11"/>
  <c r="BX5" i="11"/>
  <c r="BZ5" i="11"/>
  <c r="CB5" i="11"/>
  <c r="CD5" i="11"/>
  <c r="CF5" i="11"/>
  <c r="Y5" i="11"/>
  <c r="Z6" i="11"/>
  <c r="AB6" i="11"/>
  <c r="AD6" i="11"/>
  <c r="AF6" i="11"/>
  <c r="AH6" i="11"/>
  <c r="AJ6" i="11"/>
  <c r="AL6" i="11"/>
  <c r="AN6" i="11"/>
  <c r="AP6" i="11"/>
  <c r="AR6" i="11"/>
  <c r="AT6" i="11"/>
  <c r="AV6" i="11"/>
  <c r="AX6" i="11"/>
  <c r="AZ6" i="11"/>
  <c r="BB6" i="11"/>
  <c r="BD6" i="11"/>
  <c r="BF6" i="11"/>
  <c r="BH6" i="11"/>
  <c r="BJ6" i="11"/>
  <c r="BL6" i="11"/>
  <c r="BN6" i="11"/>
  <c r="BP6" i="11"/>
  <c r="BR6" i="11"/>
  <c r="BT6" i="11"/>
  <c r="BV6" i="11"/>
  <c r="BX6" i="11"/>
  <c r="BZ6" i="11"/>
  <c r="CB6" i="11"/>
  <c r="CD6" i="11"/>
  <c r="CF6" i="11"/>
  <c r="Y6" i="11"/>
  <c r="Z7" i="11"/>
  <c r="AB7" i="11"/>
  <c r="AD7" i="11"/>
  <c r="AF7" i="11"/>
  <c r="AH7" i="11"/>
  <c r="AJ7" i="11"/>
  <c r="AL7" i="11"/>
  <c r="AN7" i="11"/>
  <c r="AP7" i="11"/>
  <c r="AR7" i="11"/>
  <c r="AT7" i="11"/>
  <c r="AV7" i="11"/>
  <c r="AX7" i="11"/>
  <c r="AZ7" i="11"/>
  <c r="BB7" i="11"/>
  <c r="BD7" i="11"/>
  <c r="BF7" i="11"/>
  <c r="BH7" i="11"/>
  <c r="BJ7" i="11"/>
  <c r="BL7" i="11"/>
  <c r="BN7" i="11"/>
  <c r="BP7" i="11"/>
  <c r="BR7" i="11"/>
  <c r="BT7" i="11"/>
  <c r="BV7" i="11"/>
  <c r="BX7" i="11"/>
  <c r="BZ7" i="11"/>
  <c r="CB7" i="11"/>
  <c r="CD7" i="11"/>
  <c r="CF7" i="11"/>
  <c r="Y7" i="11"/>
  <c r="Z8" i="11"/>
  <c r="AB8" i="11"/>
  <c r="AD8" i="11"/>
  <c r="AF8" i="11"/>
  <c r="AH8" i="11"/>
  <c r="AJ8" i="11"/>
  <c r="AL8" i="11"/>
  <c r="AN8" i="11"/>
  <c r="AP8" i="11"/>
  <c r="AR8" i="11"/>
  <c r="AT8" i="11"/>
  <c r="AV8" i="11"/>
  <c r="AX8" i="11"/>
  <c r="AZ8" i="11"/>
  <c r="BB8" i="11"/>
  <c r="BD8" i="11"/>
  <c r="BF8" i="11"/>
  <c r="BH8" i="11"/>
  <c r="BJ8" i="11"/>
  <c r="BL8" i="11"/>
  <c r="BN8" i="11"/>
  <c r="BP8" i="11"/>
  <c r="BR8" i="11"/>
  <c r="BT8" i="11"/>
  <c r="BV8" i="11"/>
  <c r="BX8" i="11"/>
  <c r="BZ8" i="11"/>
  <c r="CB8" i="11"/>
  <c r="CD8" i="11"/>
  <c r="CF8" i="11"/>
  <c r="Y8" i="11"/>
  <c r="Z9" i="11"/>
  <c r="AB9" i="11"/>
  <c r="AD9" i="11"/>
  <c r="AF9" i="11"/>
  <c r="AH9" i="11"/>
  <c r="AJ9" i="11"/>
  <c r="AL9" i="11"/>
  <c r="AN9" i="11"/>
  <c r="AP9" i="11"/>
  <c r="AR9" i="11"/>
  <c r="AT9" i="11"/>
  <c r="AV9" i="11"/>
  <c r="AX9" i="11"/>
  <c r="AZ9" i="11"/>
  <c r="BB9" i="11"/>
  <c r="BD9" i="11"/>
  <c r="BF9" i="11"/>
  <c r="BH9" i="11"/>
  <c r="BJ9" i="11"/>
  <c r="BL9" i="11"/>
  <c r="BN9" i="11"/>
  <c r="BP9" i="11"/>
  <c r="BR9" i="11"/>
  <c r="BT9" i="11"/>
  <c r="BV9" i="11"/>
  <c r="BX9" i="11"/>
  <c r="BZ9" i="11"/>
  <c r="CB9" i="11"/>
  <c r="CD9" i="11"/>
  <c r="CF9" i="11"/>
  <c r="Y9" i="11"/>
  <c r="Z10" i="11"/>
  <c r="AB10" i="11"/>
  <c r="AD10" i="11"/>
  <c r="AF10" i="11"/>
  <c r="AH10" i="11"/>
  <c r="AJ10" i="11"/>
  <c r="AL10" i="11"/>
  <c r="AN10" i="11"/>
  <c r="AP10" i="11"/>
  <c r="AR10" i="11"/>
  <c r="AT10" i="11"/>
  <c r="AV10" i="11"/>
  <c r="AX10" i="11"/>
  <c r="AZ10" i="11"/>
  <c r="BB10" i="11"/>
  <c r="BD10" i="11"/>
  <c r="BF10" i="11"/>
  <c r="BH10" i="11"/>
  <c r="BJ10" i="11"/>
  <c r="BL10" i="11"/>
  <c r="BN10" i="11"/>
  <c r="BP10" i="11"/>
  <c r="BR10" i="11"/>
  <c r="BT10" i="11"/>
  <c r="BV10" i="11"/>
  <c r="BX10" i="11"/>
  <c r="BZ10" i="11"/>
  <c r="CB10" i="11"/>
  <c r="CD10" i="11"/>
  <c r="CF10" i="11"/>
  <c r="Y10" i="11"/>
  <c r="Z11" i="11"/>
  <c r="AB11" i="11"/>
  <c r="AD11" i="11"/>
  <c r="AF11" i="11"/>
  <c r="AH11" i="11"/>
  <c r="AJ11" i="11"/>
  <c r="AL11" i="11"/>
  <c r="AN11" i="11"/>
  <c r="AP11" i="11"/>
  <c r="AR11" i="11"/>
  <c r="AT11" i="11"/>
  <c r="AV11" i="11"/>
  <c r="AX11" i="11"/>
  <c r="AZ11" i="11"/>
  <c r="BB11" i="11"/>
  <c r="BD11" i="11"/>
  <c r="BF11" i="11"/>
  <c r="BH11" i="11"/>
  <c r="BJ11" i="11"/>
  <c r="BL11" i="11"/>
  <c r="BN11" i="11"/>
  <c r="BP11" i="11"/>
  <c r="BR11" i="11"/>
  <c r="BT11" i="11"/>
  <c r="BV11" i="11"/>
  <c r="BX11" i="11"/>
  <c r="BZ11" i="11"/>
  <c r="CB11" i="11"/>
  <c r="CD11" i="11"/>
  <c r="CF11" i="11"/>
  <c r="Y11" i="11"/>
  <c r="Z12" i="11"/>
  <c r="AB12" i="11"/>
  <c r="AD12" i="11"/>
  <c r="AF12" i="11"/>
  <c r="AH12" i="11"/>
  <c r="AJ12" i="11"/>
  <c r="AL12" i="11"/>
  <c r="AN12" i="11"/>
  <c r="AP12" i="11"/>
  <c r="AR12" i="11"/>
  <c r="AT12" i="11"/>
  <c r="AV12" i="11"/>
  <c r="AX12" i="11"/>
  <c r="AZ12" i="11"/>
  <c r="BB12" i="11"/>
  <c r="BD12" i="11"/>
  <c r="BF12" i="11"/>
  <c r="BH12" i="11"/>
  <c r="BJ12" i="11"/>
  <c r="BL12" i="11"/>
  <c r="BN12" i="11"/>
  <c r="BP12" i="11"/>
  <c r="BR12" i="11"/>
  <c r="BT12" i="11"/>
  <c r="BV12" i="11"/>
  <c r="BX12" i="11"/>
  <c r="BZ12" i="11"/>
  <c r="CB12" i="11"/>
  <c r="CD12" i="11"/>
  <c r="CF12" i="11"/>
  <c r="Y12" i="11"/>
  <c r="Z13" i="11"/>
  <c r="AB13" i="11"/>
  <c r="AD13" i="11"/>
  <c r="AF13" i="11"/>
  <c r="AH13" i="11"/>
  <c r="AJ13" i="11"/>
  <c r="AL13" i="11"/>
  <c r="AN13" i="11"/>
  <c r="AP13" i="11"/>
  <c r="AR13" i="11"/>
  <c r="AT13" i="11"/>
  <c r="AV13" i="11"/>
  <c r="AX13" i="11"/>
  <c r="AZ13" i="11"/>
  <c r="BB13" i="11"/>
  <c r="BD13" i="11"/>
  <c r="BF13" i="11"/>
  <c r="BH13" i="11"/>
  <c r="BJ13" i="11"/>
  <c r="BL13" i="11"/>
  <c r="BN13" i="11"/>
  <c r="BP13" i="11"/>
  <c r="BR13" i="11"/>
  <c r="BT13" i="11"/>
  <c r="BV13" i="11"/>
  <c r="BX13" i="11"/>
  <c r="BZ13" i="11"/>
  <c r="CB13" i="11"/>
  <c r="CD13" i="11"/>
  <c r="CF13" i="11"/>
  <c r="Y13" i="11"/>
  <c r="Z14" i="11"/>
  <c r="AB14" i="11"/>
  <c r="AD14" i="11"/>
  <c r="AF14" i="11"/>
  <c r="AH14" i="11"/>
  <c r="AJ14" i="11"/>
  <c r="AL14" i="11"/>
  <c r="AN14" i="11"/>
  <c r="AP14" i="11"/>
  <c r="AR14" i="11"/>
  <c r="AT14" i="11"/>
  <c r="AV14" i="11"/>
  <c r="AX14" i="11"/>
  <c r="AZ14" i="11"/>
  <c r="BB14" i="11"/>
  <c r="BD14" i="11"/>
  <c r="BF14" i="11"/>
  <c r="BH14" i="11"/>
  <c r="BJ14" i="11"/>
  <c r="BL14" i="11"/>
  <c r="BN14" i="11"/>
  <c r="BP14" i="11"/>
  <c r="BR14" i="11"/>
  <c r="BT14" i="11"/>
  <c r="BV14" i="11"/>
  <c r="BX14" i="11"/>
  <c r="BZ14" i="11"/>
  <c r="CB14" i="11"/>
  <c r="CD14" i="11"/>
  <c r="CF14" i="11"/>
  <c r="Y14" i="11"/>
  <c r="Z15" i="11"/>
  <c r="AB15" i="11"/>
  <c r="AD15" i="11"/>
  <c r="AF15" i="11"/>
  <c r="AH15" i="11"/>
  <c r="AJ15" i="11"/>
  <c r="AL15" i="11"/>
  <c r="AN15" i="11"/>
  <c r="AP15" i="11"/>
  <c r="AR15" i="11"/>
  <c r="AT15" i="11"/>
  <c r="AV15" i="11"/>
  <c r="AX15" i="11"/>
  <c r="AZ15" i="11"/>
  <c r="BB15" i="11"/>
  <c r="BD15" i="11"/>
  <c r="BF15" i="11"/>
  <c r="BH15" i="11"/>
  <c r="BJ15" i="11"/>
  <c r="BL15" i="11"/>
  <c r="BN15" i="11"/>
  <c r="BP15" i="11"/>
  <c r="BR15" i="11"/>
  <c r="BT15" i="11"/>
  <c r="BV15" i="11"/>
  <c r="BX15" i="11"/>
  <c r="BZ15" i="11"/>
  <c r="CB15" i="11"/>
  <c r="CD15" i="11"/>
  <c r="CF15" i="11"/>
  <c r="Y15" i="11"/>
  <c r="Z16" i="11"/>
  <c r="AB16" i="11"/>
  <c r="AD16" i="11"/>
  <c r="AF16" i="11"/>
  <c r="AH16" i="11"/>
  <c r="AJ16" i="11"/>
  <c r="AL16" i="11"/>
  <c r="AN16" i="11"/>
  <c r="AP16" i="11"/>
  <c r="AR16" i="11"/>
  <c r="AT16" i="11"/>
  <c r="AV16" i="11"/>
  <c r="AX16" i="11"/>
  <c r="AZ16" i="11"/>
  <c r="BB16" i="11"/>
  <c r="BD16" i="11"/>
  <c r="BF16" i="11"/>
  <c r="BH16" i="11"/>
  <c r="BJ16" i="11"/>
  <c r="BL16" i="11"/>
  <c r="BN16" i="11"/>
  <c r="BP16" i="11"/>
  <c r="BR16" i="11"/>
  <c r="BT16" i="11"/>
  <c r="BV16" i="11"/>
  <c r="BX16" i="11"/>
  <c r="BZ16" i="11"/>
  <c r="CB16" i="11"/>
  <c r="CD16" i="11"/>
  <c r="CF16" i="11"/>
  <c r="Y16" i="11"/>
  <c r="Z17" i="11"/>
  <c r="AB17" i="11"/>
  <c r="AD17" i="11"/>
  <c r="AF17" i="11"/>
  <c r="AH17" i="11"/>
  <c r="AJ17" i="11"/>
  <c r="AL17" i="11"/>
  <c r="AN17" i="11"/>
  <c r="AP17" i="11"/>
  <c r="AR17" i="11"/>
  <c r="AT17" i="11"/>
  <c r="AV17" i="11"/>
  <c r="AX17" i="11"/>
  <c r="AZ17" i="11"/>
  <c r="BB17" i="11"/>
  <c r="BD17" i="11"/>
  <c r="BF17" i="11"/>
  <c r="BH17" i="11"/>
  <c r="BJ17" i="11"/>
  <c r="BL17" i="11"/>
  <c r="BN17" i="11"/>
  <c r="BP17" i="11"/>
  <c r="BR17" i="11"/>
  <c r="BT17" i="11"/>
  <c r="BV17" i="11"/>
  <c r="BX17" i="11"/>
  <c r="BZ17" i="11"/>
  <c r="CB17" i="11"/>
  <c r="CD17" i="11"/>
  <c r="CF17" i="11"/>
  <c r="Y17" i="11"/>
  <c r="Z18" i="11"/>
  <c r="AB18" i="11"/>
  <c r="AD18" i="11"/>
  <c r="AF18" i="11"/>
  <c r="AH18" i="11"/>
  <c r="AJ18" i="11"/>
  <c r="AL18" i="11"/>
  <c r="AN18" i="11"/>
  <c r="AP18" i="11"/>
  <c r="AR18" i="11"/>
  <c r="AT18" i="11"/>
  <c r="AV18" i="11"/>
  <c r="AX18" i="11"/>
  <c r="AZ18" i="11"/>
  <c r="BB18" i="11"/>
  <c r="BD18" i="11"/>
  <c r="BF18" i="11"/>
  <c r="BH18" i="11"/>
  <c r="BJ18" i="11"/>
  <c r="BL18" i="11"/>
  <c r="BN18" i="11"/>
  <c r="BP18" i="11"/>
  <c r="BR18" i="11"/>
  <c r="BT18" i="11"/>
  <c r="BV18" i="11"/>
  <c r="BX18" i="11"/>
  <c r="BZ18" i="11"/>
  <c r="CB18" i="11"/>
  <c r="CD18" i="11"/>
  <c r="CF18" i="11"/>
  <c r="Y18" i="11"/>
  <c r="Z19" i="11"/>
  <c r="AB19" i="11"/>
  <c r="AD19" i="11"/>
  <c r="AF19" i="11"/>
  <c r="AH19" i="11"/>
  <c r="AJ19" i="11"/>
  <c r="AL19" i="11"/>
  <c r="AN19" i="11"/>
  <c r="AP19" i="11"/>
  <c r="AR19" i="11"/>
  <c r="AT19" i="11"/>
  <c r="AV19" i="11"/>
  <c r="AX19" i="11"/>
  <c r="AZ19" i="11"/>
  <c r="BB19" i="11"/>
  <c r="BD19" i="11"/>
  <c r="BF19" i="11"/>
  <c r="BH19" i="11"/>
  <c r="BJ19" i="11"/>
  <c r="BL19" i="11"/>
  <c r="BN19" i="11"/>
  <c r="BP19" i="11"/>
  <c r="BR19" i="11"/>
  <c r="BT19" i="11"/>
  <c r="BV19" i="11"/>
  <c r="BX19" i="11"/>
  <c r="BZ19" i="11"/>
  <c r="CB19" i="11"/>
  <c r="CD19" i="11"/>
  <c r="CF19" i="11"/>
  <c r="Y19" i="11"/>
  <c r="Z20" i="11"/>
  <c r="AB20" i="11"/>
  <c r="AD20" i="11"/>
  <c r="AF20" i="11"/>
  <c r="AH20" i="11"/>
  <c r="AJ20" i="11"/>
  <c r="AL20" i="11"/>
  <c r="AN20" i="11"/>
  <c r="AP20" i="11"/>
  <c r="AR20" i="11"/>
  <c r="AT20" i="11"/>
  <c r="AV20" i="11"/>
  <c r="AX20" i="11"/>
  <c r="AZ20" i="11"/>
  <c r="BB20" i="11"/>
  <c r="BD20" i="11"/>
  <c r="BF20" i="11"/>
  <c r="BH20" i="11"/>
  <c r="BJ20" i="11"/>
  <c r="BL20" i="11"/>
  <c r="BN20" i="11"/>
  <c r="BP20" i="11"/>
  <c r="BR20" i="11"/>
  <c r="BT20" i="11"/>
  <c r="BV20" i="11"/>
  <c r="BX20" i="11"/>
  <c r="BZ20" i="11"/>
  <c r="CB20" i="11"/>
  <c r="CD20" i="11"/>
  <c r="CF20" i="11"/>
  <c r="Y20" i="11"/>
  <c r="Z21" i="11"/>
  <c r="AB21" i="11"/>
  <c r="AD21" i="11"/>
  <c r="AF21" i="11"/>
  <c r="AH21" i="11"/>
  <c r="AJ21" i="11"/>
  <c r="AL21" i="11"/>
  <c r="AN21" i="11"/>
  <c r="AP21" i="11"/>
  <c r="AR21" i="11"/>
  <c r="AT21" i="11"/>
  <c r="AV21" i="11"/>
  <c r="AX21" i="11"/>
  <c r="AZ21" i="11"/>
  <c r="BB21" i="11"/>
  <c r="BD21" i="11"/>
  <c r="BF21" i="11"/>
  <c r="BH21" i="11"/>
  <c r="BJ21" i="11"/>
  <c r="BL21" i="11"/>
  <c r="BN21" i="11"/>
  <c r="BP21" i="11"/>
  <c r="BR21" i="11"/>
  <c r="BT21" i="11"/>
  <c r="BV21" i="11"/>
  <c r="BX21" i="11"/>
  <c r="BZ21" i="11"/>
  <c r="CB21" i="11"/>
  <c r="CD21" i="11"/>
  <c r="CF21" i="11"/>
  <c r="Y21" i="11"/>
  <c r="Z22" i="11"/>
  <c r="AB22" i="11"/>
  <c r="AD22" i="11"/>
  <c r="AF22" i="11"/>
  <c r="AH22" i="11"/>
  <c r="AJ22" i="11"/>
  <c r="AL22" i="11"/>
  <c r="AN22" i="11"/>
  <c r="AP22" i="11"/>
  <c r="AR22" i="11"/>
  <c r="AT22" i="11"/>
  <c r="AV22" i="11"/>
  <c r="AX22" i="11"/>
  <c r="AZ22" i="11"/>
  <c r="BB22" i="11"/>
  <c r="BD22" i="11"/>
  <c r="BF22" i="11"/>
  <c r="BH22" i="11"/>
  <c r="BJ22" i="11"/>
  <c r="BL22" i="11"/>
  <c r="BN22" i="11"/>
  <c r="BP22" i="11"/>
  <c r="BR22" i="11"/>
  <c r="BT22" i="11"/>
  <c r="BV22" i="11"/>
  <c r="BX22" i="11"/>
  <c r="BZ22" i="11"/>
  <c r="CB22" i="11"/>
  <c r="CD22" i="11"/>
  <c r="CF22" i="11"/>
  <c r="Y22" i="11"/>
  <c r="Z23" i="11"/>
  <c r="AB23" i="11"/>
  <c r="AD23" i="11"/>
  <c r="AF23" i="11"/>
  <c r="AH23" i="11"/>
  <c r="AJ23" i="11"/>
  <c r="AL23" i="11"/>
  <c r="AN23" i="11"/>
  <c r="AP23" i="11"/>
  <c r="AR23" i="11"/>
  <c r="AT23" i="11"/>
  <c r="AV23" i="11"/>
  <c r="AX23" i="11"/>
  <c r="AZ23" i="11"/>
  <c r="BB23" i="11"/>
  <c r="BD23" i="11"/>
  <c r="BF23" i="11"/>
  <c r="BH23" i="11"/>
  <c r="BJ23" i="11"/>
  <c r="BL23" i="11"/>
  <c r="BN23" i="11"/>
  <c r="BP23" i="11"/>
  <c r="BR23" i="11"/>
  <c r="BT23" i="11"/>
  <c r="BV23" i="11"/>
  <c r="BX23" i="11"/>
  <c r="BZ23" i="11"/>
  <c r="CB23" i="11"/>
  <c r="CD23" i="11"/>
  <c r="CF23" i="11"/>
  <c r="Y23" i="11"/>
  <c r="Z24" i="11"/>
  <c r="AB24" i="11"/>
  <c r="AD24" i="11"/>
  <c r="AF24" i="11"/>
  <c r="AH24" i="11"/>
  <c r="AJ24" i="11"/>
  <c r="AL24" i="11"/>
  <c r="AN24" i="11"/>
  <c r="AP24" i="11"/>
  <c r="AR24" i="11"/>
  <c r="AT24" i="11"/>
  <c r="AV24" i="11"/>
  <c r="AX24" i="11"/>
  <c r="AZ24" i="11"/>
  <c r="BB24" i="11"/>
  <c r="BD24" i="11"/>
  <c r="BF24" i="11"/>
  <c r="BH24" i="11"/>
  <c r="BJ24" i="11"/>
  <c r="BL24" i="11"/>
  <c r="BN24" i="11"/>
  <c r="BP24" i="11"/>
  <c r="BR24" i="11"/>
  <c r="BT24" i="11"/>
  <c r="BV24" i="11"/>
  <c r="BX24" i="11"/>
  <c r="BZ24" i="11"/>
  <c r="CB24" i="11"/>
  <c r="CD24" i="11"/>
  <c r="CF24" i="11"/>
  <c r="Y24" i="11"/>
  <c r="Z25" i="11"/>
  <c r="AB25" i="11"/>
  <c r="AD25" i="11"/>
  <c r="AF25" i="11"/>
  <c r="AH25" i="11"/>
  <c r="AJ25" i="11"/>
  <c r="AL25" i="11"/>
  <c r="AN25" i="11"/>
  <c r="AP25" i="11"/>
  <c r="AR25" i="11"/>
  <c r="AT25" i="11"/>
  <c r="AV25" i="11"/>
  <c r="AX25" i="11"/>
  <c r="AZ25" i="11"/>
  <c r="BB25" i="11"/>
  <c r="BD25" i="11"/>
  <c r="BF25" i="11"/>
  <c r="BH25" i="11"/>
  <c r="BJ25" i="11"/>
  <c r="BL25" i="11"/>
  <c r="BN25" i="11"/>
  <c r="BP25" i="11"/>
  <c r="BR25" i="11"/>
  <c r="BT25" i="11"/>
  <c r="BV25" i="11"/>
  <c r="BX25" i="11"/>
  <c r="BZ25" i="11"/>
  <c r="CB25" i="11"/>
  <c r="CD25" i="11"/>
  <c r="CF25" i="11"/>
  <c r="Y25" i="11"/>
  <c r="Z26" i="11"/>
  <c r="AB26" i="11"/>
  <c r="AD26" i="11"/>
  <c r="AF26" i="11"/>
  <c r="AH26" i="11"/>
  <c r="AJ26" i="11"/>
  <c r="AL26" i="11"/>
  <c r="AN26" i="11"/>
  <c r="AP26" i="11"/>
  <c r="AR26" i="11"/>
  <c r="AT26" i="11"/>
  <c r="AV26" i="11"/>
  <c r="AX26" i="11"/>
  <c r="AZ26" i="11"/>
  <c r="BB26" i="11"/>
  <c r="BD26" i="11"/>
  <c r="BF26" i="11"/>
  <c r="BH26" i="11"/>
  <c r="BJ26" i="11"/>
  <c r="BL26" i="11"/>
  <c r="BN26" i="11"/>
  <c r="BP26" i="11"/>
  <c r="BR26" i="11"/>
  <c r="BT26" i="11"/>
  <c r="BV26" i="11"/>
  <c r="BX26" i="11"/>
  <c r="BZ26" i="11"/>
  <c r="CB26" i="11"/>
  <c r="CD26" i="11"/>
  <c r="CF26" i="11"/>
  <c r="Y26" i="11"/>
  <c r="Z27" i="11"/>
  <c r="AB27" i="11"/>
  <c r="AD27" i="11"/>
  <c r="AF27" i="11"/>
  <c r="AH27" i="11"/>
  <c r="AJ27" i="11"/>
  <c r="AL27" i="11"/>
  <c r="AN27" i="11"/>
  <c r="AP27" i="11"/>
  <c r="AR27" i="11"/>
  <c r="AT27" i="11"/>
  <c r="AV27" i="11"/>
  <c r="AX27" i="11"/>
  <c r="AZ27" i="11"/>
  <c r="BB27" i="11"/>
  <c r="BD27" i="11"/>
  <c r="BF27" i="11"/>
  <c r="BH27" i="11"/>
  <c r="BJ27" i="11"/>
  <c r="BL27" i="11"/>
  <c r="BN27" i="11"/>
  <c r="BP27" i="11"/>
  <c r="BR27" i="11"/>
  <c r="BT27" i="11"/>
  <c r="BV27" i="11"/>
  <c r="BX27" i="11"/>
  <c r="BZ27" i="11"/>
  <c r="CB27" i="11"/>
  <c r="CD27" i="11"/>
  <c r="CF27" i="11"/>
  <c r="Y27" i="11"/>
  <c r="Z28" i="11"/>
  <c r="AB28" i="11"/>
  <c r="AD28" i="11"/>
  <c r="AF28" i="11"/>
  <c r="AH28" i="11"/>
  <c r="AJ28" i="11"/>
  <c r="AL28" i="11"/>
  <c r="AN28" i="11"/>
  <c r="AP28" i="11"/>
  <c r="AR28" i="11"/>
  <c r="AT28" i="11"/>
  <c r="AV28" i="11"/>
  <c r="AX28" i="11"/>
  <c r="AZ28" i="11"/>
  <c r="BB28" i="11"/>
  <c r="BD28" i="11"/>
  <c r="BF28" i="11"/>
  <c r="BH28" i="11"/>
  <c r="BJ28" i="11"/>
  <c r="BL28" i="11"/>
  <c r="BN28" i="11"/>
  <c r="BP28" i="11"/>
  <c r="BR28" i="11"/>
  <c r="BT28" i="11"/>
  <c r="BV28" i="11"/>
  <c r="BX28" i="11"/>
  <c r="BZ28" i="11"/>
  <c r="CB28" i="11"/>
  <c r="CD28" i="11"/>
  <c r="CF28" i="11"/>
  <c r="Y28" i="11"/>
  <c r="Z29" i="11"/>
  <c r="AB29" i="11"/>
  <c r="AD29" i="11"/>
  <c r="AF29" i="11"/>
  <c r="AH29" i="11"/>
  <c r="AJ29" i="11"/>
  <c r="AL29" i="11"/>
  <c r="AN29" i="11"/>
  <c r="AP29" i="11"/>
  <c r="AR29" i="11"/>
  <c r="AT29" i="11"/>
  <c r="AV29" i="11"/>
  <c r="AX29" i="11"/>
  <c r="AZ29" i="11"/>
  <c r="BB29" i="11"/>
  <c r="BD29" i="11"/>
  <c r="BF29" i="11"/>
  <c r="BH29" i="11"/>
  <c r="BJ29" i="11"/>
  <c r="BL29" i="11"/>
  <c r="BN29" i="11"/>
  <c r="BP29" i="11"/>
  <c r="BR29" i="11"/>
  <c r="BT29" i="11"/>
  <c r="BV29" i="11"/>
  <c r="BX29" i="11"/>
  <c r="BZ29" i="11"/>
  <c r="CB29" i="11"/>
  <c r="CD29" i="11"/>
  <c r="CF29" i="11"/>
  <c r="Y29" i="11"/>
  <c r="Z30" i="11"/>
  <c r="AB30" i="11"/>
  <c r="AD30" i="11"/>
  <c r="AF30" i="11"/>
  <c r="AH30" i="11"/>
  <c r="AJ30" i="11"/>
  <c r="AL30" i="11"/>
  <c r="AN30" i="11"/>
  <c r="AP30" i="11"/>
  <c r="AR30" i="11"/>
  <c r="AT30" i="11"/>
  <c r="AV30" i="11"/>
  <c r="AX30" i="11"/>
  <c r="AZ30" i="11"/>
  <c r="BB30" i="11"/>
  <c r="BD30" i="11"/>
  <c r="BF30" i="11"/>
  <c r="BH30" i="11"/>
  <c r="BJ30" i="11"/>
  <c r="BL30" i="11"/>
  <c r="BN30" i="11"/>
  <c r="BP30" i="11"/>
  <c r="BR30" i="11"/>
  <c r="BT30" i="11"/>
  <c r="BV30" i="11"/>
  <c r="BX30" i="11"/>
  <c r="BZ30" i="11"/>
  <c r="CB30" i="11"/>
  <c r="CD30" i="11"/>
  <c r="CF30" i="11"/>
  <c r="Y30" i="11"/>
  <c r="Z31" i="11"/>
  <c r="AB31" i="11"/>
  <c r="AD31" i="11"/>
  <c r="AF31" i="11"/>
  <c r="AH31" i="11"/>
  <c r="AJ31" i="11"/>
  <c r="AL31" i="11"/>
  <c r="AN31" i="11"/>
  <c r="AP31" i="11"/>
  <c r="AR31" i="11"/>
  <c r="AT31" i="11"/>
  <c r="AV31" i="11"/>
  <c r="AX31" i="11"/>
  <c r="AZ31" i="11"/>
  <c r="BB31" i="11"/>
  <c r="BD31" i="11"/>
  <c r="BF31" i="11"/>
  <c r="BH31" i="11"/>
  <c r="BJ31" i="11"/>
  <c r="BL31" i="11"/>
  <c r="BN31" i="11"/>
  <c r="BP31" i="11"/>
  <c r="BR31" i="11"/>
  <c r="BT31" i="11"/>
  <c r="BV31" i="11"/>
  <c r="BX31" i="11"/>
  <c r="BZ31" i="11"/>
  <c r="CB31" i="11"/>
  <c r="CD31" i="11"/>
  <c r="CF31" i="11"/>
  <c r="Y31" i="11"/>
  <c r="Z32" i="11"/>
  <c r="AB32" i="11"/>
  <c r="AD32" i="11"/>
  <c r="AF32" i="11"/>
  <c r="AH32" i="11"/>
  <c r="AJ32" i="11"/>
  <c r="AL32" i="11"/>
  <c r="AN32" i="11"/>
  <c r="AP32" i="11"/>
  <c r="AR32" i="11"/>
  <c r="AT32" i="11"/>
  <c r="AV32" i="11"/>
  <c r="AX32" i="11"/>
  <c r="AZ32" i="11"/>
  <c r="BB32" i="11"/>
  <c r="BD32" i="11"/>
  <c r="BF32" i="11"/>
  <c r="BH32" i="11"/>
  <c r="BJ32" i="11"/>
  <c r="BL32" i="11"/>
  <c r="BN32" i="11"/>
  <c r="BP32" i="11"/>
  <c r="BR32" i="11"/>
  <c r="BT32" i="11"/>
  <c r="BV32" i="11"/>
  <c r="BX32" i="11"/>
  <c r="BZ32" i="11"/>
  <c r="CB32" i="11"/>
  <c r="CD32" i="11"/>
  <c r="CF32" i="11"/>
  <c r="Y32" i="11"/>
  <c r="Z33" i="11"/>
  <c r="AB33" i="11"/>
  <c r="AD33" i="11"/>
  <c r="AF33" i="11"/>
  <c r="AH33" i="11"/>
  <c r="AJ33" i="11"/>
  <c r="AL33" i="11"/>
  <c r="AN33" i="11"/>
  <c r="AP33" i="11"/>
  <c r="AR33" i="11"/>
  <c r="AT33" i="11"/>
  <c r="AV33" i="11"/>
  <c r="AX33" i="11"/>
  <c r="AZ33" i="11"/>
  <c r="BB33" i="11"/>
  <c r="BD33" i="11"/>
  <c r="BF33" i="11"/>
  <c r="BH33" i="11"/>
  <c r="BJ33" i="11"/>
  <c r="BL33" i="11"/>
  <c r="BN33" i="11"/>
  <c r="BP33" i="11"/>
  <c r="BR33" i="11"/>
  <c r="BT33" i="11"/>
  <c r="BV33" i="11"/>
  <c r="BX33" i="11"/>
  <c r="BZ33" i="11"/>
  <c r="CB33" i="11"/>
  <c r="CD33" i="11"/>
  <c r="CF33" i="11"/>
  <c r="Y33" i="11"/>
  <c r="Z34" i="11"/>
  <c r="AB34" i="11"/>
  <c r="AD34" i="11"/>
  <c r="AF34" i="11"/>
  <c r="AH34" i="11"/>
  <c r="AJ34" i="11"/>
  <c r="AL34" i="11"/>
  <c r="AN34" i="11"/>
  <c r="AP34" i="11"/>
  <c r="AR34" i="11"/>
  <c r="AT34" i="11"/>
  <c r="AV34" i="11"/>
  <c r="AX34" i="11"/>
  <c r="AZ34" i="11"/>
  <c r="BB34" i="11"/>
  <c r="BD34" i="11"/>
  <c r="BF34" i="11"/>
  <c r="BH34" i="11"/>
  <c r="BJ34" i="11"/>
  <c r="BL34" i="11"/>
  <c r="BN34" i="11"/>
  <c r="BP34" i="11"/>
  <c r="BR34" i="11"/>
  <c r="BT34" i="11"/>
  <c r="BV34" i="11"/>
  <c r="BX34" i="11"/>
  <c r="BZ34" i="11"/>
  <c r="CB34" i="11"/>
  <c r="CD34" i="11"/>
  <c r="CF34" i="11"/>
  <c r="Y34" i="11"/>
  <c r="Z35" i="11"/>
  <c r="AB35" i="11"/>
  <c r="AD35" i="11"/>
  <c r="AF35" i="11"/>
  <c r="AH35" i="11"/>
  <c r="AJ35" i="11"/>
  <c r="AL35" i="11"/>
  <c r="AN35" i="11"/>
  <c r="AP35" i="11"/>
  <c r="AR35" i="11"/>
  <c r="AT35" i="11"/>
  <c r="AV35" i="11"/>
  <c r="AX35" i="11"/>
  <c r="AZ35" i="11"/>
  <c r="BB35" i="11"/>
  <c r="BD35" i="11"/>
  <c r="BF35" i="11"/>
  <c r="BH35" i="11"/>
  <c r="BJ35" i="11"/>
  <c r="BL35" i="11"/>
  <c r="BN35" i="11"/>
  <c r="BP35" i="11"/>
  <c r="BR35" i="11"/>
  <c r="BT35" i="11"/>
  <c r="BV35" i="11"/>
  <c r="BX35" i="11"/>
  <c r="BZ35" i="11"/>
  <c r="CB35" i="11"/>
  <c r="CD35" i="11"/>
  <c r="CF35" i="11"/>
  <c r="Y35" i="11"/>
  <c r="Z36" i="11"/>
  <c r="AB36" i="11"/>
  <c r="AD36" i="11"/>
  <c r="AF36" i="11"/>
  <c r="AH36" i="11"/>
  <c r="AJ36" i="11"/>
  <c r="AL36" i="11"/>
  <c r="AN36" i="11"/>
  <c r="AP36" i="11"/>
  <c r="AR36" i="11"/>
  <c r="AT36" i="11"/>
  <c r="AV36" i="11"/>
  <c r="AX36" i="11"/>
  <c r="AZ36" i="11"/>
  <c r="BB36" i="11"/>
  <c r="BD36" i="11"/>
  <c r="BF36" i="11"/>
  <c r="BH36" i="11"/>
  <c r="BJ36" i="11"/>
  <c r="BL36" i="11"/>
  <c r="BN36" i="11"/>
  <c r="BP36" i="11"/>
  <c r="BR36" i="11"/>
  <c r="BT36" i="11"/>
  <c r="BV36" i="11"/>
  <c r="BX36" i="11"/>
  <c r="BZ36" i="11"/>
  <c r="CB36" i="11"/>
  <c r="CD36" i="11"/>
  <c r="CF36" i="11"/>
  <c r="Y36" i="11"/>
  <c r="Z37" i="11"/>
  <c r="AB37" i="11"/>
  <c r="AD37" i="11"/>
  <c r="AF37" i="11"/>
  <c r="AH37" i="11"/>
  <c r="AJ37" i="11"/>
  <c r="AL37" i="11"/>
  <c r="AN37" i="11"/>
  <c r="AP37" i="11"/>
  <c r="AR37" i="11"/>
  <c r="AT37" i="11"/>
  <c r="AV37" i="11"/>
  <c r="AX37" i="11"/>
  <c r="AZ37" i="11"/>
  <c r="BB37" i="11"/>
  <c r="BD37" i="11"/>
  <c r="BF37" i="11"/>
  <c r="BH37" i="11"/>
  <c r="BJ37" i="11"/>
  <c r="BL37" i="11"/>
  <c r="BN37" i="11"/>
  <c r="BP37" i="11"/>
  <c r="BR37" i="11"/>
  <c r="BT37" i="11"/>
  <c r="BV37" i="11"/>
  <c r="BX37" i="11"/>
  <c r="BZ37" i="11"/>
  <c r="CB37" i="11"/>
  <c r="CD37" i="11"/>
  <c r="CF37" i="11"/>
  <c r="Y37" i="11"/>
  <c r="Z38" i="11"/>
  <c r="AB38" i="11"/>
  <c r="AD38" i="11"/>
  <c r="AF38" i="11"/>
  <c r="AH38" i="11"/>
  <c r="AJ38" i="11"/>
  <c r="AL38" i="11"/>
  <c r="AN38" i="11"/>
  <c r="AP38" i="11"/>
  <c r="AR38" i="11"/>
  <c r="AT38" i="11"/>
  <c r="AV38" i="11"/>
  <c r="AX38" i="11"/>
  <c r="AZ38" i="11"/>
  <c r="BB38" i="11"/>
  <c r="BD38" i="11"/>
  <c r="BF38" i="11"/>
  <c r="BH38" i="11"/>
  <c r="BJ38" i="11"/>
  <c r="BL38" i="11"/>
  <c r="BN38" i="11"/>
  <c r="BP38" i="11"/>
  <c r="BR38" i="11"/>
  <c r="BT38" i="11"/>
  <c r="BV38" i="11"/>
  <c r="BX38" i="11"/>
  <c r="BZ38" i="11"/>
  <c r="CB38" i="11"/>
  <c r="CD38" i="11"/>
  <c r="CF38" i="11"/>
  <c r="Y38" i="11"/>
  <c r="Z39" i="11"/>
  <c r="AB39" i="11"/>
  <c r="AD39" i="11"/>
  <c r="AF39" i="11"/>
  <c r="AH39" i="11"/>
  <c r="AJ39" i="11"/>
  <c r="AL39" i="11"/>
  <c r="AN39" i="11"/>
  <c r="AP39" i="11"/>
  <c r="AR39" i="11"/>
  <c r="AT39" i="11"/>
  <c r="AV39" i="11"/>
  <c r="AX39" i="11"/>
  <c r="AZ39" i="11"/>
  <c r="BB39" i="11"/>
  <c r="BD39" i="11"/>
  <c r="BF39" i="11"/>
  <c r="BH39" i="11"/>
  <c r="BJ39" i="11"/>
  <c r="BL39" i="11"/>
  <c r="BN39" i="11"/>
  <c r="BP39" i="11"/>
  <c r="BR39" i="11"/>
  <c r="BT39" i="11"/>
  <c r="BV39" i="11"/>
  <c r="BX39" i="11"/>
  <c r="BZ39" i="11"/>
  <c r="CB39" i="11"/>
  <c r="CD39" i="11"/>
  <c r="CF39" i="11"/>
  <c r="Y39" i="11"/>
  <c r="Z40" i="11"/>
  <c r="AB40" i="11"/>
  <c r="AD40" i="11"/>
  <c r="AF40" i="11"/>
  <c r="AH40" i="11"/>
  <c r="AJ40" i="11"/>
  <c r="AL40" i="11"/>
  <c r="AN40" i="11"/>
  <c r="AP40" i="11"/>
  <c r="AR40" i="11"/>
  <c r="AT40" i="11"/>
  <c r="AV40" i="11"/>
  <c r="AX40" i="11"/>
  <c r="AZ40" i="11"/>
  <c r="BB40" i="11"/>
  <c r="BD40" i="11"/>
  <c r="BF40" i="11"/>
  <c r="BH40" i="11"/>
  <c r="BJ40" i="11"/>
  <c r="BL40" i="11"/>
  <c r="BN40" i="11"/>
  <c r="BP40" i="11"/>
  <c r="BR40" i="11"/>
  <c r="BT40" i="11"/>
  <c r="BV40" i="11"/>
  <c r="BX40" i="11"/>
  <c r="BZ40" i="11"/>
  <c r="CB40" i="11"/>
  <c r="CD40" i="11"/>
  <c r="CF40" i="11"/>
  <c r="Y40" i="11"/>
  <c r="Z41" i="11"/>
  <c r="AB41" i="11"/>
  <c r="AD41" i="11"/>
  <c r="AF41" i="11"/>
  <c r="AH41" i="11"/>
  <c r="AJ41" i="11"/>
  <c r="AL41" i="11"/>
  <c r="AN41" i="11"/>
  <c r="AP41" i="11"/>
  <c r="AR41" i="11"/>
  <c r="AT41" i="11"/>
  <c r="AV41" i="11"/>
  <c r="AX41" i="11"/>
  <c r="AZ41" i="11"/>
  <c r="BB41" i="11"/>
  <c r="BD41" i="11"/>
  <c r="BF41" i="11"/>
  <c r="BH41" i="11"/>
  <c r="BJ41" i="11"/>
  <c r="BL41" i="11"/>
  <c r="BN41" i="11"/>
  <c r="BP41" i="11"/>
  <c r="BR41" i="11"/>
  <c r="BT41" i="11"/>
  <c r="BV41" i="11"/>
  <c r="BX41" i="11"/>
  <c r="BZ41" i="11"/>
  <c r="CB41" i="11"/>
  <c r="CD41" i="11"/>
  <c r="CF41" i="11"/>
  <c r="Y41" i="11"/>
  <c r="Z42" i="11"/>
  <c r="AB42" i="11"/>
  <c r="AD42" i="11"/>
  <c r="AF42" i="11"/>
  <c r="AH42" i="11"/>
  <c r="AJ42" i="11"/>
  <c r="AL42" i="11"/>
  <c r="AN42" i="11"/>
  <c r="AP42" i="11"/>
  <c r="AR42" i="11"/>
  <c r="AT42" i="11"/>
  <c r="AV42" i="11"/>
  <c r="AX42" i="11"/>
  <c r="AZ42" i="11"/>
  <c r="BB42" i="11"/>
  <c r="BD42" i="11"/>
  <c r="BF42" i="11"/>
  <c r="BH42" i="11"/>
  <c r="BJ42" i="11"/>
  <c r="BL42" i="11"/>
  <c r="BN42" i="11"/>
  <c r="BP42" i="11"/>
  <c r="BR42" i="11"/>
  <c r="BT42" i="11"/>
  <c r="BV42" i="11"/>
  <c r="BX42" i="11"/>
  <c r="BZ42" i="11"/>
  <c r="CB42" i="11"/>
  <c r="CD42" i="11"/>
  <c r="CF42" i="11"/>
  <c r="Y42" i="11"/>
  <c r="Z43" i="11"/>
  <c r="AB43" i="11"/>
  <c r="AD43" i="11"/>
  <c r="AF43" i="11"/>
  <c r="AH43" i="11"/>
  <c r="AJ43" i="11"/>
  <c r="AL43" i="11"/>
  <c r="AN43" i="11"/>
  <c r="AP43" i="11"/>
  <c r="AR43" i="11"/>
  <c r="AT43" i="11"/>
  <c r="AV43" i="11"/>
  <c r="AX43" i="11"/>
  <c r="AZ43" i="11"/>
  <c r="BB43" i="11"/>
  <c r="BD43" i="11"/>
  <c r="BF43" i="11"/>
  <c r="BH43" i="11"/>
  <c r="BJ43" i="11"/>
  <c r="BL43" i="11"/>
  <c r="BN43" i="11"/>
  <c r="BP43" i="11"/>
  <c r="BR43" i="11"/>
  <c r="BT43" i="11"/>
  <c r="BV43" i="11"/>
  <c r="BX43" i="11"/>
  <c r="BZ43" i="11"/>
  <c r="CB43" i="11"/>
  <c r="CD43" i="11"/>
  <c r="CF43" i="11"/>
  <c r="Y43" i="11"/>
  <c r="Z44" i="11"/>
  <c r="AB44" i="11"/>
  <c r="AD44" i="11"/>
  <c r="AF44" i="11"/>
  <c r="AH44" i="11"/>
  <c r="AJ44" i="11"/>
  <c r="AL44" i="11"/>
  <c r="AN44" i="11"/>
  <c r="AP44" i="11"/>
  <c r="AR44" i="11"/>
  <c r="AT44" i="11"/>
  <c r="AV44" i="11"/>
  <c r="AX44" i="11"/>
  <c r="AZ44" i="11"/>
  <c r="BB44" i="11"/>
  <c r="BD44" i="11"/>
  <c r="BF44" i="11"/>
  <c r="BH44" i="11"/>
  <c r="BJ44" i="11"/>
  <c r="BL44" i="11"/>
  <c r="BN44" i="11"/>
  <c r="BP44" i="11"/>
  <c r="BR44" i="11"/>
  <c r="BT44" i="11"/>
  <c r="BV44" i="11"/>
  <c r="BX44" i="11"/>
  <c r="BZ44" i="11"/>
  <c r="CB44" i="11"/>
  <c r="CD44" i="11"/>
  <c r="CF44" i="11"/>
  <c r="Y44" i="11"/>
  <c r="Z45" i="11"/>
  <c r="AB45" i="11"/>
  <c r="AD45" i="11"/>
  <c r="AF45" i="11"/>
  <c r="AH45" i="11"/>
  <c r="AJ45" i="11"/>
  <c r="AL45" i="11"/>
  <c r="AN45" i="11"/>
  <c r="AP45" i="11"/>
  <c r="AR45" i="11"/>
  <c r="AT45" i="11"/>
  <c r="AV45" i="11"/>
  <c r="AX45" i="11"/>
  <c r="AZ45" i="11"/>
  <c r="BB45" i="11"/>
  <c r="BD45" i="11"/>
  <c r="BF45" i="11"/>
  <c r="BH45" i="11"/>
  <c r="BJ45" i="11"/>
  <c r="BL45" i="11"/>
  <c r="BN45" i="11"/>
  <c r="BP45" i="11"/>
  <c r="BR45" i="11"/>
  <c r="BT45" i="11"/>
  <c r="BV45" i="11"/>
  <c r="BX45" i="11"/>
  <c r="BZ45" i="11"/>
  <c r="CB45" i="11"/>
  <c r="CD45" i="11"/>
  <c r="CF45" i="11"/>
  <c r="Y45" i="11"/>
  <c r="Z46" i="11"/>
  <c r="AB46" i="11"/>
  <c r="AD46" i="11"/>
  <c r="AF46" i="11"/>
  <c r="AH46" i="11"/>
  <c r="AJ46" i="11"/>
  <c r="AL46" i="11"/>
  <c r="AN46" i="11"/>
  <c r="AP46" i="11"/>
  <c r="AR46" i="11"/>
  <c r="AT46" i="11"/>
  <c r="AV46" i="11"/>
  <c r="AX46" i="11"/>
  <c r="AZ46" i="11"/>
  <c r="BB46" i="11"/>
  <c r="BD46" i="11"/>
  <c r="BF46" i="11"/>
  <c r="BH46" i="11"/>
  <c r="BJ46" i="11"/>
  <c r="BL46" i="11"/>
  <c r="BN46" i="11"/>
  <c r="BP46" i="11"/>
  <c r="BR46" i="11"/>
  <c r="BT46" i="11"/>
  <c r="BV46" i="11"/>
  <c r="BX46" i="11"/>
  <c r="BZ46" i="11"/>
  <c r="CB46" i="11"/>
  <c r="CD46" i="11"/>
  <c r="CF46" i="11"/>
  <c r="Y46" i="11"/>
  <c r="Z47" i="11"/>
  <c r="AB47" i="11"/>
  <c r="AD47" i="11"/>
  <c r="AF47" i="11"/>
  <c r="AH47" i="11"/>
  <c r="AJ47" i="11"/>
  <c r="AL47" i="11"/>
  <c r="AN47" i="11"/>
  <c r="AP47" i="11"/>
  <c r="AR47" i="11"/>
  <c r="AT47" i="11"/>
  <c r="AV47" i="11"/>
  <c r="AX47" i="11"/>
  <c r="AZ47" i="11"/>
  <c r="BB47" i="11"/>
  <c r="BD47" i="11"/>
  <c r="BF47" i="11"/>
  <c r="BH47" i="11"/>
  <c r="BJ47" i="11"/>
  <c r="BL47" i="11"/>
  <c r="BN47" i="11"/>
  <c r="BP47" i="11"/>
  <c r="BR47" i="11"/>
  <c r="BT47" i="11"/>
  <c r="BV47" i="11"/>
  <c r="BX47" i="11"/>
  <c r="BZ47" i="11"/>
  <c r="CB47" i="11"/>
  <c r="CD47" i="11"/>
  <c r="CF47" i="11"/>
  <c r="Y47" i="11"/>
  <c r="Z48" i="11"/>
  <c r="AB48" i="11"/>
  <c r="AD48" i="11"/>
  <c r="AF48" i="11"/>
  <c r="AH48" i="11"/>
  <c r="AJ48" i="11"/>
  <c r="AL48" i="11"/>
  <c r="AN48" i="11"/>
  <c r="AP48" i="11"/>
  <c r="AR48" i="11"/>
  <c r="AT48" i="11"/>
  <c r="AV48" i="11"/>
  <c r="AX48" i="11"/>
  <c r="AZ48" i="11"/>
  <c r="BB48" i="11"/>
  <c r="BD48" i="11"/>
  <c r="BF48" i="11"/>
  <c r="BH48" i="11"/>
  <c r="BJ48" i="11"/>
  <c r="BL48" i="11"/>
  <c r="BN48" i="11"/>
  <c r="BP48" i="11"/>
  <c r="BR48" i="11"/>
  <c r="BT48" i="11"/>
  <c r="BV48" i="11"/>
  <c r="BX48" i="11"/>
  <c r="BZ48" i="11"/>
  <c r="CB48" i="11"/>
  <c r="CD48" i="11"/>
  <c r="CF48" i="11"/>
  <c r="Y48" i="11"/>
  <c r="Z49" i="11"/>
  <c r="AB49" i="11"/>
  <c r="AD49" i="11"/>
  <c r="AF49" i="11"/>
  <c r="AH49" i="11"/>
  <c r="AJ49" i="11"/>
  <c r="AL49" i="11"/>
  <c r="AN49" i="11"/>
  <c r="AP49" i="11"/>
  <c r="AR49" i="11"/>
  <c r="AT49" i="11"/>
  <c r="AV49" i="11"/>
  <c r="AX49" i="11"/>
  <c r="AZ49" i="11"/>
  <c r="BB49" i="11"/>
  <c r="BD49" i="11"/>
  <c r="BF49" i="11"/>
  <c r="BH49" i="11"/>
  <c r="BJ49" i="11"/>
  <c r="BL49" i="11"/>
  <c r="BN49" i="11"/>
  <c r="BP49" i="11"/>
  <c r="BR49" i="11"/>
  <c r="BT49" i="11"/>
  <c r="BV49" i="11"/>
  <c r="BX49" i="11"/>
  <c r="BZ49" i="11"/>
  <c r="CB49" i="11"/>
  <c r="CD49" i="11"/>
  <c r="CF49" i="11"/>
  <c r="Y49" i="11"/>
  <c r="Y52" i="11"/>
  <c r="X2" i="11"/>
  <c r="L2" i="11"/>
  <c r="K2" i="11"/>
  <c r="A2" i="11"/>
  <c r="M3" i="11"/>
  <c r="X3" i="11"/>
  <c r="L3" i="11"/>
  <c r="K3" i="11"/>
  <c r="A3" i="11"/>
  <c r="M4" i="11"/>
  <c r="X4" i="11"/>
  <c r="L4" i="11"/>
  <c r="K4" i="11"/>
  <c r="A4" i="11"/>
  <c r="M5" i="11"/>
  <c r="X5" i="11"/>
  <c r="L5" i="11"/>
  <c r="K5" i="11"/>
  <c r="A5" i="11"/>
  <c r="CI2" i="11"/>
  <c r="F2" i="11"/>
  <c r="CV2" i="11"/>
  <c r="B2" i="11"/>
  <c r="CH2" i="11"/>
  <c r="CI3" i="11"/>
  <c r="F3" i="11"/>
  <c r="CV3" i="11"/>
  <c r="B3" i="11"/>
  <c r="CH3" i="11"/>
  <c r="CI4" i="11"/>
  <c r="F4" i="11"/>
  <c r="CV4" i="11"/>
  <c r="B4" i="11"/>
  <c r="CH4" i="11"/>
  <c r="CI5" i="11"/>
  <c r="F5" i="11"/>
  <c r="CV5" i="11"/>
  <c r="B5" i="11"/>
  <c r="CH5" i="11"/>
  <c r="M6" i="11"/>
  <c r="X6" i="11"/>
  <c r="L6" i="11"/>
  <c r="K6" i="11"/>
  <c r="A6" i="11"/>
  <c r="CI6" i="11"/>
  <c r="F6" i="11"/>
  <c r="CV6" i="11"/>
  <c r="B6" i="11"/>
  <c r="CH6" i="11"/>
  <c r="M7" i="11"/>
  <c r="X7" i="11"/>
  <c r="L7" i="11"/>
  <c r="K7" i="11"/>
  <c r="A7" i="11"/>
  <c r="CI7" i="11"/>
  <c r="F7" i="11"/>
  <c r="CV7" i="11"/>
  <c r="B7" i="11"/>
  <c r="CH7" i="11"/>
  <c r="M8" i="11"/>
  <c r="X8" i="11"/>
  <c r="L8" i="11"/>
  <c r="K8" i="11"/>
  <c r="A8" i="11"/>
  <c r="CI8" i="11"/>
  <c r="F8" i="11"/>
  <c r="CV8" i="11"/>
  <c r="B8" i="11"/>
  <c r="CH8" i="11"/>
  <c r="M9" i="11"/>
  <c r="X9" i="11"/>
  <c r="L9" i="11"/>
  <c r="K9" i="11"/>
  <c r="A9" i="11"/>
  <c r="CI9" i="11"/>
  <c r="F9" i="11"/>
  <c r="CV9" i="11"/>
  <c r="B9" i="11"/>
  <c r="CH9" i="11"/>
  <c r="M10" i="11"/>
  <c r="X10" i="11"/>
  <c r="L10" i="11"/>
  <c r="K10" i="11"/>
  <c r="A10" i="11"/>
  <c r="CI10" i="11"/>
  <c r="F10" i="11"/>
  <c r="CV10" i="11"/>
  <c r="B10" i="11"/>
  <c r="CH10" i="11"/>
  <c r="M11" i="11"/>
  <c r="X11" i="11"/>
  <c r="L11" i="11"/>
  <c r="K11" i="11"/>
  <c r="A11" i="11"/>
  <c r="CI11" i="11"/>
  <c r="F11" i="11"/>
  <c r="CV11" i="11"/>
  <c r="B11" i="11"/>
  <c r="CH11" i="11"/>
  <c r="M12" i="11"/>
  <c r="X12" i="11"/>
  <c r="L12" i="11"/>
  <c r="K12" i="11"/>
  <c r="A12" i="11"/>
  <c r="CI12" i="11"/>
  <c r="F12" i="11"/>
  <c r="CV12" i="11"/>
  <c r="B12" i="11"/>
  <c r="CH12" i="11"/>
  <c r="M13" i="11"/>
  <c r="X13" i="11"/>
  <c r="L13" i="11"/>
  <c r="K13" i="11"/>
  <c r="A13" i="11"/>
  <c r="CI13" i="11"/>
  <c r="F13" i="11"/>
  <c r="CV13" i="11"/>
  <c r="B13" i="11"/>
  <c r="CH13" i="11"/>
  <c r="M14" i="11"/>
  <c r="X14" i="11"/>
  <c r="L14" i="11"/>
  <c r="K14" i="11"/>
  <c r="A14" i="11"/>
  <c r="CI14" i="11"/>
  <c r="F14" i="11"/>
  <c r="CV14" i="11"/>
  <c r="B14" i="11"/>
  <c r="CH14" i="11"/>
  <c r="M15" i="11"/>
  <c r="X15" i="11"/>
  <c r="L15" i="11"/>
  <c r="K15" i="11"/>
  <c r="A15" i="11"/>
  <c r="CI15" i="11"/>
  <c r="F15" i="11"/>
  <c r="CV15" i="11"/>
  <c r="B15" i="11"/>
  <c r="CH15" i="11"/>
  <c r="M16" i="11"/>
  <c r="X16" i="11"/>
  <c r="L16" i="11"/>
  <c r="K16" i="11"/>
  <c r="A16" i="11"/>
  <c r="CI16" i="11"/>
  <c r="F16" i="11"/>
  <c r="CV16" i="11"/>
  <c r="B16" i="11"/>
  <c r="CH16" i="11"/>
  <c r="M17" i="11"/>
  <c r="X17" i="11"/>
  <c r="L17" i="11"/>
  <c r="K17" i="11"/>
  <c r="A17" i="11"/>
  <c r="CI17" i="11"/>
  <c r="F17" i="11"/>
  <c r="CV17" i="11"/>
  <c r="B17" i="11"/>
  <c r="CH17" i="11"/>
  <c r="M18" i="11"/>
  <c r="X18" i="11"/>
  <c r="L18" i="11"/>
  <c r="K18" i="11"/>
  <c r="A18" i="11"/>
  <c r="CI18" i="11"/>
  <c r="F18" i="11"/>
  <c r="CV18" i="11"/>
  <c r="B18" i="11"/>
  <c r="CH18" i="11"/>
  <c r="M19" i="11"/>
  <c r="X19" i="11"/>
  <c r="L19" i="11"/>
  <c r="K19" i="11"/>
  <c r="A19" i="11"/>
  <c r="CI19" i="11"/>
  <c r="F19" i="11"/>
  <c r="CV19" i="11"/>
  <c r="B19" i="11"/>
  <c r="CH19" i="11"/>
  <c r="M20" i="11"/>
  <c r="X20" i="11"/>
  <c r="L20" i="11"/>
  <c r="K20" i="11"/>
  <c r="A20" i="11"/>
  <c r="CI20" i="11"/>
  <c r="F20" i="11"/>
  <c r="CV20" i="11"/>
  <c r="B20" i="11"/>
  <c r="CH20" i="11"/>
  <c r="M21" i="11"/>
  <c r="X21" i="11"/>
  <c r="L21" i="11"/>
  <c r="K21" i="11"/>
  <c r="A21" i="11"/>
  <c r="CI21" i="11"/>
  <c r="F21" i="11"/>
  <c r="CV21" i="11"/>
  <c r="B21" i="11"/>
  <c r="CH21" i="11"/>
  <c r="M22" i="11"/>
  <c r="X22" i="11"/>
  <c r="L22" i="11"/>
  <c r="K22" i="11"/>
  <c r="A22" i="11"/>
  <c r="CI22" i="11"/>
  <c r="F22" i="11"/>
  <c r="CV22" i="11"/>
  <c r="B22" i="11"/>
  <c r="CH22" i="11"/>
  <c r="M23" i="11"/>
  <c r="X23" i="11"/>
  <c r="L23" i="11"/>
  <c r="K23" i="11"/>
  <c r="A23" i="11"/>
  <c r="CI23" i="11"/>
  <c r="F23" i="11"/>
  <c r="CV23" i="11"/>
  <c r="B23" i="11"/>
  <c r="CH23" i="11"/>
  <c r="M24" i="11"/>
  <c r="X24" i="11"/>
  <c r="L24" i="11"/>
  <c r="K24" i="11"/>
  <c r="A24" i="11"/>
  <c r="CI24" i="11"/>
  <c r="F24" i="11"/>
  <c r="CV24" i="11"/>
  <c r="B24" i="11"/>
  <c r="CH24" i="11"/>
  <c r="M25" i="11"/>
  <c r="X25" i="11"/>
  <c r="L25" i="11"/>
  <c r="K25" i="11"/>
  <c r="A25" i="11"/>
  <c r="CI25" i="11"/>
  <c r="F25" i="11"/>
  <c r="CV25" i="11"/>
  <c r="B25" i="11"/>
  <c r="CH25" i="11"/>
  <c r="M26" i="11"/>
  <c r="X26" i="11"/>
  <c r="L26" i="11"/>
  <c r="K26" i="11"/>
  <c r="A26" i="11"/>
  <c r="CI26" i="11"/>
  <c r="F26" i="11"/>
  <c r="CV26" i="11"/>
  <c r="B26" i="11"/>
  <c r="CH26" i="11"/>
  <c r="M27" i="11"/>
  <c r="X27" i="11"/>
  <c r="L27" i="11"/>
  <c r="K27" i="11"/>
  <c r="A27" i="11"/>
  <c r="CI27" i="11"/>
  <c r="F27" i="11"/>
  <c r="CV27" i="11"/>
  <c r="B27" i="11"/>
  <c r="CH27" i="11"/>
  <c r="M28" i="11"/>
  <c r="X28" i="11"/>
  <c r="L28" i="11"/>
  <c r="K28" i="11"/>
  <c r="A28" i="11"/>
  <c r="CI28" i="11"/>
  <c r="F28" i="11"/>
  <c r="CV28" i="11"/>
  <c r="B28" i="11"/>
  <c r="CH28" i="11"/>
  <c r="M29" i="11"/>
  <c r="X29" i="11"/>
  <c r="L29" i="11"/>
  <c r="K29" i="11"/>
  <c r="A29" i="11"/>
  <c r="CI29" i="11"/>
  <c r="F29" i="11"/>
  <c r="CV29" i="11"/>
  <c r="B29" i="11"/>
  <c r="CH29" i="11"/>
  <c r="M30" i="11"/>
  <c r="X30" i="11"/>
  <c r="L30" i="11"/>
  <c r="K30" i="11"/>
  <c r="A30" i="11"/>
  <c r="CI30" i="11"/>
  <c r="F30" i="11"/>
  <c r="CV30" i="11"/>
  <c r="B30" i="11"/>
  <c r="CH30" i="11"/>
  <c r="M31" i="11"/>
  <c r="X31" i="11"/>
  <c r="L31" i="11"/>
  <c r="K31" i="11"/>
  <c r="A31" i="11"/>
  <c r="CI31" i="11"/>
  <c r="F31" i="11"/>
  <c r="CV31" i="11"/>
  <c r="B31" i="11"/>
  <c r="CH31" i="11"/>
  <c r="M32" i="11"/>
  <c r="X32" i="11"/>
  <c r="L32" i="11"/>
  <c r="K32" i="11"/>
  <c r="A32" i="11"/>
  <c r="CI32" i="11"/>
  <c r="F32" i="11"/>
  <c r="CV32" i="11"/>
  <c r="B32" i="11"/>
  <c r="CH32" i="11"/>
  <c r="M33" i="11"/>
  <c r="X33" i="11"/>
  <c r="L33" i="11"/>
  <c r="K33" i="11"/>
  <c r="A33" i="11"/>
  <c r="CI33" i="11"/>
  <c r="F33" i="11"/>
  <c r="CV33" i="11"/>
  <c r="B33" i="11"/>
  <c r="CH33" i="11"/>
  <c r="M34" i="11"/>
  <c r="X34" i="11"/>
  <c r="L34" i="11"/>
  <c r="K34" i="11"/>
  <c r="A34" i="11"/>
  <c r="CI34" i="11"/>
  <c r="F34" i="11"/>
  <c r="CV34" i="11"/>
  <c r="B34" i="11"/>
  <c r="CH34" i="11"/>
  <c r="M35" i="11"/>
  <c r="X35" i="11"/>
  <c r="L35" i="11"/>
  <c r="K35" i="11"/>
  <c r="A35" i="11"/>
  <c r="CI35" i="11"/>
  <c r="F35" i="11"/>
  <c r="CV35" i="11"/>
  <c r="B35" i="11"/>
  <c r="CH35" i="11"/>
  <c r="M36" i="11"/>
  <c r="X36" i="11"/>
  <c r="L36" i="11"/>
  <c r="K36" i="11"/>
  <c r="A36" i="11"/>
  <c r="CI36" i="11"/>
  <c r="F36" i="11"/>
  <c r="CV36" i="11"/>
  <c r="B36" i="11"/>
  <c r="CH36" i="11"/>
  <c r="M37" i="11"/>
  <c r="X37" i="11"/>
  <c r="L37" i="11"/>
  <c r="K37" i="11"/>
  <c r="A37" i="11"/>
  <c r="CI37" i="11"/>
  <c r="F37" i="11"/>
  <c r="CV37" i="11"/>
  <c r="B37" i="11"/>
  <c r="CH37" i="11"/>
  <c r="M38" i="11"/>
  <c r="X38" i="11"/>
  <c r="L38" i="11"/>
  <c r="K38" i="11"/>
  <c r="A38" i="11"/>
  <c r="CI38" i="11"/>
  <c r="F38" i="11"/>
  <c r="CV38" i="11"/>
  <c r="B38" i="11"/>
  <c r="CH38" i="11"/>
  <c r="M39" i="11"/>
  <c r="X39" i="11"/>
  <c r="L39" i="11"/>
  <c r="K39" i="11"/>
  <c r="A39" i="11"/>
  <c r="CI39" i="11"/>
  <c r="F39" i="11"/>
  <c r="CV39" i="11"/>
  <c r="B39" i="11"/>
  <c r="CH39" i="11"/>
  <c r="M40" i="11"/>
  <c r="X40" i="11"/>
  <c r="L40" i="11"/>
  <c r="K40" i="11"/>
  <c r="A40" i="11"/>
  <c r="CI40" i="11"/>
  <c r="F40" i="11"/>
  <c r="CV40" i="11"/>
  <c r="B40" i="11"/>
  <c r="CH40" i="11"/>
  <c r="M41" i="11"/>
  <c r="X41" i="11"/>
  <c r="L41" i="11"/>
  <c r="K41" i="11"/>
  <c r="A41" i="11"/>
  <c r="CI41" i="11"/>
  <c r="F41" i="11"/>
  <c r="CV41" i="11"/>
  <c r="B41" i="11"/>
  <c r="CH41" i="11"/>
  <c r="M42" i="11"/>
  <c r="X42" i="11"/>
  <c r="L42" i="11"/>
  <c r="K42" i="11"/>
  <c r="A42" i="11"/>
  <c r="CI42" i="11"/>
  <c r="F42" i="11"/>
  <c r="CV42" i="11"/>
  <c r="B42" i="11"/>
  <c r="CH42" i="11"/>
  <c r="M43" i="11"/>
  <c r="X43" i="11"/>
  <c r="L43" i="11"/>
  <c r="K43" i="11"/>
  <c r="A43" i="11"/>
  <c r="CI43" i="11"/>
  <c r="F43" i="11"/>
  <c r="CV43" i="11"/>
  <c r="B43" i="11"/>
  <c r="CH43" i="11"/>
  <c r="M44" i="11"/>
  <c r="X44" i="11"/>
  <c r="L44" i="11"/>
  <c r="K44" i="11"/>
  <c r="A44" i="11"/>
  <c r="CI44" i="11"/>
  <c r="F44" i="11"/>
  <c r="CV44" i="11"/>
  <c r="B44" i="11"/>
  <c r="CH44" i="11"/>
  <c r="M45" i="11"/>
  <c r="X45" i="11"/>
  <c r="L45" i="11"/>
  <c r="K45" i="11"/>
  <c r="A45" i="11"/>
  <c r="CI45" i="11"/>
  <c r="F45" i="11"/>
  <c r="CV45" i="11"/>
  <c r="B45" i="11"/>
  <c r="CH45" i="11"/>
  <c r="M46" i="11"/>
  <c r="X46" i="11"/>
  <c r="L46" i="11"/>
  <c r="K46" i="11"/>
  <c r="A46" i="11"/>
  <c r="CI46" i="11"/>
  <c r="F46" i="11"/>
  <c r="CV46" i="11"/>
  <c r="B46" i="11"/>
  <c r="CH46" i="11"/>
  <c r="M47" i="11"/>
  <c r="X47" i="11"/>
  <c r="L47" i="11"/>
  <c r="K47" i="11"/>
  <c r="A47" i="11"/>
  <c r="CI47" i="11"/>
  <c r="F47" i="11"/>
  <c r="CV47" i="11"/>
  <c r="B47" i="11"/>
  <c r="CH47" i="11"/>
  <c r="M48" i="11"/>
  <c r="X48" i="11"/>
  <c r="L48" i="11"/>
  <c r="K48" i="11"/>
  <c r="A48" i="11"/>
  <c r="CI48" i="11"/>
  <c r="F48" i="11"/>
  <c r="CV48" i="11"/>
  <c r="B48" i="11"/>
  <c r="CH48" i="11"/>
  <c r="M49" i="11"/>
  <c r="X49" i="11"/>
  <c r="L49" i="11"/>
  <c r="K49" i="11"/>
  <c r="A49" i="11"/>
  <c r="CI49" i="11"/>
  <c r="F49" i="11"/>
  <c r="CV49" i="11"/>
  <c r="B49" i="11"/>
  <c r="CH49" i="11"/>
  <c r="F104" i="26"/>
  <c r="F105" i="26"/>
  <c r="F106" i="26"/>
  <c r="F107" i="26"/>
  <c r="F108" i="26"/>
  <c r="F109" i="26"/>
  <c r="F110" i="26"/>
  <c r="F111" i="26"/>
  <c r="F112" i="26"/>
  <c r="F113" i="26"/>
  <c r="F114" i="26"/>
  <c r="F115" i="26"/>
  <c r="F116" i="26"/>
  <c r="F117" i="26"/>
  <c r="F118" i="26"/>
  <c r="F119" i="26"/>
  <c r="F120" i="26"/>
  <c r="F121" i="26"/>
  <c r="F122" i="26"/>
  <c r="F123" i="26"/>
  <c r="F124" i="26"/>
  <c r="F125" i="26"/>
  <c r="F126" i="26"/>
  <c r="F127" i="26"/>
  <c r="F128" i="26"/>
  <c r="F129" i="26"/>
  <c r="F130" i="26"/>
  <c r="F131" i="26"/>
  <c r="F132" i="26"/>
  <c r="F133" i="26"/>
  <c r="F134" i="26"/>
  <c r="F135" i="26"/>
  <c r="F136" i="26"/>
  <c r="F137" i="26"/>
  <c r="F138" i="26"/>
  <c r="F139" i="26"/>
  <c r="F140" i="26"/>
  <c r="F141" i="26"/>
  <c r="F142" i="26"/>
  <c r="F143" i="26"/>
  <c r="F144" i="26"/>
  <c r="F145" i="26"/>
  <c r="F146" i="26"/>
  <c r="F147" i="26"/>
  <c r="F148" i="26"/>
  <c r="F149" i="26"/>
  <c r="F150" i="26"/>
  <c r="F103" i="26"/>
  <c r="P52" i="10"/>
  <c r="O2" i="10"/>
  <c r="S52" i="10"/>
  <c r="R2" i="10"/>
  <c r="V52" i="10"/>
  <c r="U2" i="10"/>
  <c r="N2" i="10"/>
  <c r="O3" i="10"/>
  <c r="R3" i="10"/>
  <c r="U3" i="10"/>
  <c r="N3" i="10"/>
  <c r="O4" i="10"/>
  <c r="R4" i="10"/>
  <c r="U4" i="10"/>
  <c r="N4" i="10"/>
  <c r="O5" i="10"/>
  <c r="R5" i="10"/>
  <c r="U5" i="10"/>
  <c r="N5" i="10"/>
  <c r="O6" i="10"/>
  <c r="R6" i="10"/>
  <c r="U6" i="10"/>
  <c r="N6" i="10"/>
  <c r="O7" i="10"/>
  <c r="R7" i="10"/>
  <c r="U7" i="10"/>
  <c r="N7" i="10"/>
  <c r="O8" i="10"/>
  <c r="R8" i="10"/>
  <c r="U8" i="10"/>
  <c r="N8" i="10"/>
  <c r="O9" i="10"/>
  <c r="R9" i="10"/>
  <c r="U9" i="10"/>
  <c r="N9" i="10"/>
  <c r="O10" i="10"/>
  <c r="R10" i="10"/>
  <c r="U10" i="10"/>
  <c r="N10" i="10"/>
  <c r="O11" i="10"/>
  <c r="R11" i="10"/>
  <c r="U11" i="10"/>
  <c r="N11" i="10"/>
  <c r="O12" i="10"/>
  <c r="R12" i="10"/>
  <c r="U12" i="10"/>
  <c r="N12" i="10"/>
  <c r="O13" i="10"/>
  <c r="R13" i="10"/>
  <c r="U13" i="10"/>
  <c r="N13" i="10"/>
  <c r="O14" i="10"/>
  <c r="R14" i="10"/>
  <c r="U14" i="10"/>
  <c r="N14" i="10"/>
  <c r="O15" i="10"/>
  <c r="R15" i="10"/>
  <c r="U15" i="10"/>
  <c r="N15" i="10"/>
  <c r="O16" i="10"/>
  <c r="R16" i="10"/>
  <c r="U16" i="10"/>
  <c r="N16" i="10"/>
  <c r="O17" i="10"/>
  <c r="R17" i="10"/>
  <c r="U17" i="10"/>
  <c r="N17" i="10"/>
  <c r="O18" i="10"/>
  <c r="R18" i="10"/>
  <c r="U18" i="10"/>
  <c r="N18" i="10"/>
  <c r="O19" i="10"/>
  <c r="R19" i="10"/>
  <c r="U19" i="10"/>
  <c r="N19" i="10"/>
  <c r="O20" i="10"/>
  <c r="R20" i="10"/>
  <c r="U20" i="10"/>
  <c r="N20" i="10"/>
  <c r="O21" i="10"/>
  <c r="R21" i="10"/>
  <c r="U21" i="10"/>
  <c r="N21" i="10"/>
  <c r="O22" i="10"/>
  <c r="R22" i="10"/>
  <c r="U22" i="10"/>
  <c r="N22" i="10"/>
  <c r="O23" i="10"/>
  <c r="R23" i="10"/>
  <c r="U23" i="10"/>
  <c r="N23" i="10"/>
  <c r="O24" i="10"/>
  <c r="R24" i="10"/>
  <c r="U24" i="10"/>
  <c r="N24" i="10"/>
  <c r="O25" i="10"/>
  <c r="R25" i="10"/>
  <c r="U25" i="10"/>
  <c r="N25" i="10"/>
  <c r="O26" i="10"/>
  <c r="R26" i="10"/>
  <c r="U26" i="10"/>
  <c r="N26" i="10"/>
  <c r="O27" i="10"/>
  <c r="R27" i="10"/>
  <c r="U27" i="10"/>
  <c r="N27" i="10"/>
  <c r="O28" i="10"/>
  <c r="R28" i="10"/>
  <c r="U28" i="10"/>
  <c r="N28" i="10"/>
  <c r="O29" i="10"/>
  <c r="R29" i="10"/>
  <c r="U29" i="10"/>
  <c r="N29" i="10"/>
  <c r="O30" i="10"/>
  <c r="R30" i="10"/>
  <c r="U30" i="10"/>
  <c r="N30" i="10"/>
  <c r="O31" i="10"/>
  <c r="R31" i="10"/>
  <c r="U31" i="10"/>
  <c r="N31" i="10"/>
  <c r="O32" i="10"/>
  <c r="R32" i="10"/>
  <c r="U32" i="10"/>
  <c r="N32" i="10"/>
  <c r="O33" i="10"/>
  <c r="R33" i="10"/>
  <c r="U33" i="10"/>
  <c r="N33" i="10"/>
  <c r="O34" i="10"/>
  <c r="R34" i="10"/>
  <c r="U34" i="10"/>
  <c r="N34" i="10"/>
  <c r="O35" i="10"/>
  <c r="R35" i="10"/>
  <c r="U35" i="10"/>
  <c r="N35" i="10"/>
  <c r="O36" i="10"/>
  <c r="R36" i="10"/>
  <c r="U36" i="10"/>
  <c r="N36" i="10"/>
  <c r="O37" i="10"/>
  <c r="R37" i="10"/>
  <c r="U37" i="10"/>
  <c r="N37" i="10"/>
  <c r="O38" i="10"/>
  <c r="R38" i="10"/>
  <c r="U38" i="10"/>
  <c r="N38" i="10"/>
  <c r="O39" i="10"/>
  <c r="R39" i="10"/>
  <c r="U39" i="10"/>
  <c r="N39" i="10"/>
  <c r="O40" i="10"/>
  <c r="R40" i="10"/>
  <c r="U40" i="10"/>
  <c r="N40" i="10"/>
  <c r="O41" i="10"/>
  <c r="R41" i="10"/>
  <c r="U41" i="10"/>
  <c r="N41" i="10"/>
  <c r="O42" i="10"/>
  <c r="R42" i="10"/>
  <c r="U42" i="10"/>
  <c r="N42" i="10"/>
  <c r="O43" i="10"/>
  <c r="R43" i="10"/>
  <c r="U43" i="10"/>
  <c r="N43" i="10"/>
  <c r="O44" i="10"/>
  <c r="R44" i="10"/>
  <c r="U44" i="10"/>
  <c r="N44" i="10"/>
  <c r="O45" i="10"/>
  <c r="R45" i="10"/>
  <c r="U45" i="10"/>
  <c r="N45" i="10"/>
  <c r="O46" i="10"/>
  <c r="R46" i="10"/>
  <c r="U46" i="10"/>
  <c r="N46" i="10"/>
  <c r="O47" i="10"/>
  <c r="R47" i="10"/>
  <c r="U47" i="10"/>
  <c r="N47" i="10"/>
  <c r="O48" i="10"/>
  <c r="R48" i="10"/>
  <c r="U48" i="10"/>
  <c r="N48" i="10"/>
  <c r="O49" i="10"/>
  <c r="R49" i="10"/>
  <c r="U49" i="10"/>
  <c r="N49" i="10"/>
  <c r="N52" i="10"/>
  <c r="M2" i="10"/>
  <c r="Z2" i="10"/>
  <c r="AB2" i="10"/>
  <c r="AD2" i="10"/>
  <c r="AF2" i="10"/>
  <c r="AH2" i="10"/>
  <c r="AJ2" i="10"/>
  <c r="AL2" i="10"/>
  <c r="AN2" i="10"/>
  <c r="AP2" i="10"/>
  <c r="AR2" i="10"/>
  <c r="AT2" i="10"/>
  <c r="AV2" i="10"/>
  <c r="AX2" i="10"/>
  <c r="AZ2" i="10"/>
  <c r="BB2" i="10"/>
  <c r="BD2" i="10"/>
  <c r="BF2" i="10"/>
  <c r="BH2" i="10"/>
  <c r="BJ2" i="10"/>
  <c r="BL2" i="10"/>
  <c r="BN2" i="10"/>
  <c r="BP2" i="10"/>
  <c r="BR2" i="10"/>
  <c r="BT2" i="10"/>
  <c r="BV2" i="10"/>
  <c r="BX2" i="10"/>
  <c r="BZ2" i="10"/>
  <c r="CB2" i="10"/>
  <c r="CD2" i="10"/>
  <c r="CF2" i="10"/>
  <c r="Y2" i="10"/>
  <c r="Z3" i="10"/>
  <c r="AB3" i="10"/>
  <c r="AD3" i="10"/>
  <c r="AF3" i="10"/>
  <c r="AH3" i="10"/>
  <c r="AJ3" i="10"/>
  <c r="AL3" i="10"/>
  <c r="AN3" i="10"/>
  <c r="AP3" i="10"/>
  <c r="AR3" i="10"/>
  <c r="AT3" i="10"/>
  <c r="AV3" i="10"/>
  <c r="AX3" i="10"/>
  <c r="AZ3" i="10"/>
  <c r="BB3" i="10"/>
  <c r="BD3" i="10"/>
  <c r="BF3" i="10"/>
  <c r="BH3" i="10"/>
  <c r="BJ3" i="10"/>
  <c r="BL3" i="10"/>
  <c r="BN3" i="10"/>
  <c r="BP3" i="10"/>
  <c r="BR3" i="10"/>
  <c r="BT3" i="10"/>
  <c r="BV3" i="10"/>
  <c r="BX3" i="10"/>
  <c r="BZ3" i="10"/>
  <c r="CB3" i="10"/>
  <c r="CD3" i="10"/>
  <c r="CF3" i="10"/>
  <c r="Y3" i="10"/>
  <c r="Z4" i="10"/>
  <c r="AB4" i="10"/>
  <c r="AD4" i="10"/>
  <c r="AF4" i="10"/>
  <c r="AH4" i="10"/>
  <c r="AJ4" i="10"/>
  <c r="AL4" i="10"/>
  <c r="AN4" i="10"/>
  <c r="AP4" i="10"/>
  <c r="AR4" i="10"/>
  <c r="AT4" i="10"/>
  <c r="AV4" i="10"/>
  <c r="AX4" i="10"/>
  <c r="AZ4" i="10"/>
  <c r="BB4" i="10"/>
  <c r="BD4" i="10"/>
  <c r="BF4" i="10"/>
  <c r="BH4" i="10"/>
  <c r="BJ4" i="10"/>
  <c r="BL4" i="10"/>
  <c r="BN4" i="10"/>
  <c r="BP4" i="10"/>
  <c r="BR4" i="10"/>
  <c r="BT4" i="10"/>
  <c r="BV4" i="10"/>
  <c r="BX4" i="10"/>
  <c r="BZ4" i="10"/>
  <c r="CB4" i="10"/>
  <c r="CD4" i="10"/>
  <c r="CF4" i="10"/>
  <c r="Y4" i="10"/>
  <c r="Z5" i="10"/>
  <c r="AB5" i="10"/>
  <c r="AD5" i="10"/>
  <c r="AF5" i="10"/>
  <c r="AH5" i="10"/>
  <c r="AJ5" i="10"/>
  <c r="AL5" i="10"/>
  <c r="AN5" i="10"/>
  <c r="AP5" i="10"/>
  <c r="AR5" i="10"/>
  <c r="AT5" i="10"/>
  <c r="AV5" i="10"/>
  <c r="AX5" i="10"/>
  <c r="AZ5" i="10"/>
  <c r="BB5" i="10"/>
  <c r="BD5" i="10"/>
  <c r="BF5" i="10"/>
  <c r="BH5" i="10"/>
  <c r="BJ5" i="10"/>
  <c r="BL5" i="10"/>
  <c r="BN5" i="10"/>
  <c r="BP5" i="10"/>
  <c r="BR5" i="10"/>
  <c r="BT5" i="10"/>
  <c r="BV5" i="10"/>
  <c r="BX5" i="10"/>
  <c r="BZ5" i="10"/>
  <c r="CB5" i="10"/>
  <c r="CD5" i="10"/>
  <c r="CF5" i="10"/>
  <c r="Y5" i="10"/>
  <c r="Z6" i="10"/>
  <c r="AB6" i="10"/>
  <c r="AD6" i="10"/>
  <c r="AF6" i="10"/>
  <c r="AH6" i="10"/>
  <c r="AJ6" i="10"/>
  <c r="AL6" i="10"/>
  <c r="AN6" i="10"/>
  <c r="AP6" i="10"/>
  <c r="AR6" i="10"/>
  <c r="AT6" i="10"/>
  <c r="AV6" i="10"/>
  <c r="AX6" i="10"/>
  <c r="AZ6" i="10"/>
  <c r="BB6" i="10"/>
  <c r="BD6" i="10"/>
  <c r="BF6" i="10"/>
  <c r="BH6" i="10"/>
  <c r="BJ6" i="10"/>
  <c r="BL6" i="10"/>
  <c r="BN6" i="10"/>
  <c r="BP6" i="10"/>
  <c r="BR6" i="10"/>
  <c r="BT6" i="10"/>
  <c r="BV6" i="10"/>
  <c r="BX6" i="10"/>
  <c r="BZ6" i="10"/>
  <c r="CB6" i="10"/>
  <c r="CD6" i="10"/>
  <c r="CF6" i="10"/>
  <c r="Y6" i="10"/>
  <c r="Z7" i="10"/>
  <c r="AB7" i="10"/>
  <c r="AD7" i="10"/>
  <c r="AF7" i="10"/>
  <c r="AH7" i="10"/>
  <c r="AJ7" i="10"/>
  <c r="AL7" i="10"/>
  <c r="AN7" i="10"/>
  <c r="AP7" i="10"/>
  <c r="AR7" i="10"/>
  <c r="AT7" i="10"/>
  <c r="AV7" i="10"/>
  <c r="AX7" i="10"/>
  <c r="AZ7" i="10"/>
  <c r="BB7" i="10"/>
  <c r="BD7" i="10"/>
  <c r="BF7" i="10"/>
  <c r="BH7" i="10"/>
  <c r="BJ7" i="10"/>
  <c r="BL7" i="10"/>
  <c r="BN7" i="10"/>
  <c r="BP7" i="10"/>
  <c r="BR7" i="10"/>
  <c r="BT7" i="10"/>
  <c r="BV7" i="10"/>
  <c r="BX7" i="10"/>
  <c r="BZ7" i="10"/>
  <c r="CB7" i="10"/>
  <c r="CD7" i="10"/>
  <c r="CF7" i="10"/>
  <c r="Y7" i="10"/>
  <c r="Z8" i="10"/>
  <c r="AB8" i="10"/>
  <c r="AD8" i="10"/>
  <c r="AF8" i="10"/>
  <c r="AH8" i="10"/>
  <c r="AJ8" i="10"/>
  <c r="AL8" i="10"/>
  <c r="AN8" i="10"/>
  <c r="AP8" i="10"/>
  <c r="AR8" i="10"/>
  <c r="AT8" i="10"/>
  <c r="AV8" i="10"/>
  <c r="AX8" i="10"/>
  <c r="AZ8" i="10"/>
  <c r="BB8" i="10"/>
  <c r="BD8" i="10"/>
  <c r="BF8" i="10"/>
  <c r="BH8" i="10"/>
  <c r="BJ8" i="10"/>
  <c r="BL8" i="10"/>
  <c r="BN8" i="10"/>
  <c r="BP8" i="10"/>
  <c r="BR8" i="10"/>
  <c r="BT8" i="10"/>
  <c r="BV8" i="10"/>
  <c r="BX8" i="10"/>
  <c r="BZ8" i="10"/>
  <c r="CB8" i="10"/>
  <c r="CD8" i="10"/>
  <c r="CF8" i="10"/>
  <c r="Y8" i="10"/>
  <c r="Z9" i="10"/>
  <c r="AB9" i="10"/>
  <c r="AD9" i="10"/>
  <c r="AF9" i="10"/>
  <c r="AH9" i="10"/>
  <c r="AJ9" i="10"/>
  <c r="AL9" i="10"/>
  <c r="AN9" i="10"/>
  <c r="AP9" i="10"/>
  <c r="AR9" i="10"/>
  <c r="AT9" i="10"/>
  <c r="AV9" i="10"/>
  <c r="AX9" i="10"/>
  <c r="AZ9" i="10"/>
  <c r="BB9" i="10"/>
  <c r="BD9" i="10"/>
  <c r="BF9" i="10"/>
  <c r="BH9" i="10"/>
  <c r="BJ9" i="10"/>
  <c r="BL9" i="10"/>
  <c r="BN9" i="10"/>
  <c r="BP9" i="10"/>
  <c r="BR9" i="10"/>
  <c r="BT9" i="10"/>
  <c r="BV9" i="10"/>
  <c r="BX9" i="10"/>
  <c r="BZ9" i="10"/>
  <c r="CB9" i="10"/>
  <c r="CD9" i="10"/>
  <c r="CF9" i="10"/>
  <c r="Y9" i="10"/>
  <c r="Z10" i="10"/>
  <c r="AB10" i="10"/>
  <c r="AD10" i="10"/>
  <c r="AF10" i="10"/>
  <c r="AH10" i="10"/>
  <c r="AJ10" i="10"/>
  <c r="AL10" i="10"/>
  <c r="AN10" i="10"/>
  <c r="AP10" i="10"/>
  <c r="AR10" i="10"/>
  <c r="AT10" i="10"/>
  <c r="AV10" i="10"/>
  <c r="AX10" i="10"/>
  <c r="AZ10" i="10"/>
  <c r="BB10" i="10"/>
  <c r="BD10" i="10"/>
  <c r="BF10" i="10"/>
  <c r="BH10" i="10"/>
  <c r="BJ10" i="10"/>
  <c r="BL10" i="10"/>
  <c r="BN10" i="10"/>
  <c r="BP10" i="10"/>
  <c r="BR10" i="10"/>
  <c r="BT10" i="10"/>
  <c r="BV10" i="10"/>
  <c r="BX10" i="10"/>
  <c r="BZ10" i="10"/>
  <c r="CB10" i="10"/>
  <c r="CD10" i="10"/>
  <c r="CF10" i="10"/>
  <c r="Y10" i="10"/>
  <c r="Z11" i="10"/>
  <c r="AB11" i="10"/>
  <c r="AD11" i="10"/>
  <c r="AF11" i="10"/>
  <c r="AH11" i="10"/>
  <c r="AJ11" i="10"/>
  <c r="AL11" i="10"/>
  <c r="AN11" i="10"/>
  <c r="AP11" i="10"/>
  <c r="AR11" i="10"/>
  <c r="AT11" i="10"/>
  <c r="AV11" i="10"/>
  <c r="AX11" i="10"/>
  <c r="AZ11" i="10"/>
  <c r="BB11" i="10"/>
  <c r="BD11" i="10"/>
  <c r="BF11" i="10"/>
  <c r="BH11" i="10"/>
  <c r="BJ11" i="10"/>
  <c r="BL11" i="10"/>
  <c r="BN11" i="10"/>
  <c r="BP11" i="10"/>
  <c r="BR11" i="10"/>
  <c r="BT11" i="10"/>
  <c r="BV11" i="10"/>
  <c r="BX11" i="10"/>
  <c r="BZ11" i="10"/>
  <c r="CB11" i="10"/>
  <c r="CD11" i="10"/>
  <c r="CF11" i="10"/>
  <c r="Y11" i="10"/>
  <c r="Z12" i="10"/>
  <c r="AB12" i="10"/>
  <c r="AD12" i="10"/>
  <c r="AF12" i="10"/>
  <c r="AH12" i="10"/>
  <c r="AJ12" i="10"/>
  <c r="AL12" i="10"/>
  <c r="AN12" i="10"/>
  <c r="AP12" i="10"/>
  <c r="AR12" i="10"/>
  <c r="AT12" i="10"/>
  <c r="AV12" i="10"/>
  <c r="AX12" i="10"/>
  <c r="AZ12" i="10"/>
  <c r="BB12" i="10"/>
  <c r="BD12" i="10"/>
  <c r="BF12" i="10"/>
  <c r="BH12" i="10"/>
  <c r="BJ12" i="10"/>
  <c r="BL12" i="10"/>
  <c r="BN12" i="10"/>
  <c r="BP12" i="10"/>
  <c r="BR12" i="10"/>
  <c r="BT12" i="10"/>
  <c r="BV12" i="10"/>
  <c r="BX12" i="10"/>
  <c r="BZ12" i="10"/>
  <c r="CB12" i="10"/>
  <c r="CD12" i="10"/>
  <c r="CF12" i="10"/>
  <c r="Y12" i="10"/>
  <c r="Z13" i="10"/>
  <c r="AB13" i="10"/>
  <c r="AD13" i="10"/>
  <c r="AF13" i="10"/>
  <c r="AH13" i="10"/>
  <c r="AJ13" i="10"/>
  <c r="AL13" i="10"/>
  <c r="AN13" i="10"/>
  <c r="AP13" i="10"/>
  <c r="AR13" i="10"/>
  <c r="AT13" i="10"/>
  <c r="AV13" i="10"/>
  <c r="AX13" i="10"/>
  <c r="AZ13" i="10"/>
  <c r="BB13" i="10"/>
  <c r="BD13" i="10"/>
  <c r="BF13" i="10"/>
  <c r="BH13" i="10"/>
  <c r="BJ13" i="10"/>
  <c r="BL13" i="10"/>
  <c r="BN13" i="10"/>
  <c r="BP13" i="10"/>
  <c r="BR13" i="10"/>
  <c r="BT13" i="10"/>
  <c r="BV13" i="10"/>
  <c r="BX13" i="10"/>
  <c r="BZ13" i="10"/>
  <c r="CB13" i="10"/>
  <c r="CD13" i="10"/>
  <c r="CF13" i="10"/>
  <c r="Y13" i="10"/>
  <c r="Z14" i="10"/>
  <c r="AB14" i="10"/>
  <c r="AD14" i="10"/>
  <c r="AF14" i="10"/>
  <c r="AH14" i="10"/>
  <c r="AJ14" i="10"/>
  <c r="AL14" i="10"/>
  <c r="AN14" i="10"/>
  <c r="AP14" i="10"/>
  <c r="AR14" i="10"/>
  <c r="AT14" i="10"/>
  <c r="AV14" i="10"/>
  <c r="AX14" i="10"/>
  <c r="AZ14" i="10"/>
  <c r="BB14" i="10"/>
  <c r="BD14" i="10"/>
  <c r="BF14" i="10"/>
  <c r="BH14" i="10"/>
  <c r="BJ14" i="10"/>
  <c r="BL14" i="10"/>
  <c r="BN14" i="10"/>
  <c r="BP14" i="10"/>
  <c r="BR14" i="10"/>
  <c r="BT14" i="10"/>
  <c r="BV14" i="10"/>
  <c r="BX14" i="10"/>
  <c r="BZ14" i="10"/>
  <c r="CB14" i="10"/>
  <c r="CD14" i="10"/>
  <c r="CF14" i="10"/>
  <c r="Y14" i="10"/>
  <c r="Z15" i="10"/>
  <c r="AB15" i="10"/>
  <c r="AD15" i="10"/>
  <c r="AF15" i="10"/>
  <c r="AH15" i="10"/>
  <c r="AJ15" i="10"/>
  <c r="AL15" i="10"/>
  <c r="AN15" i="10"/>
  <c r="AP15" i="10"/>
  <c r="AR15" i="10"/>
  <c r="AT15" i="10"/>
  <c r="AV15" i="10"/>
  <c r="AX15" i="10"/>
  <c r="AZ15" i="10"/>
  <c r="BB15" i="10"/>
  <c r="BD15" i="10"/>
  <c r="BF15" i="10"/>
  <c r="BH15" i="10"/>
  <c r="BJ15" i="10"/>
  <c r="BL15" i="10"/>
  <c r="BN15" i="10"/>
  <c r="BP15" i="10"/>
  <c r="BR15" i="10"/>
  <c r="BT15" i="10"/>
  <c r="BV15" i="10"/>
  <c r="BX15" i="10"/>
  <c r="BZ15" i="10"/>
  <c r="CB15" i="10"/>
  <c r="CD15" i="10"/>
  <c r="CF15" i="10"/>
  <c r="Y15" i="10"/>
  <c r="Z16" i="10"/>
  <c r="AB16" i="10"/>
  <c r="AD16" i="10"/>
  <c r="AF16" i="10"/>
  <c r="AH16" i="10"/>
  <c r="AJ16" i="10"/>
  <c r="AL16" i="10"/>
  <c r="AN16" i="10"/>
  <c r="AP16" i="10"/>
  <c r="AR16" i="10"/>
  <c r="AT16" i="10"/>
  <c r="AV16" i="10"/>
  <c r="AX16" i="10"/>
  <c r="AZ16" i="10"/>
  <c r="BB16" i="10"/>
  <c r="BD16" i="10"/>
  <c r="BF16" i="10"/>
  <c r="BH16" i="10"/>
  <c r="BJ16" i="10"/>
  <c r="BL16" i="10"/>
  <c r="BN16" i="10"/>
  <c r="BP16" i="10"/>
  <c r="BR16" i="10"/>
  <c r="BT16" i="10"/>
  <c r="BV16" i="10"/>
  <c r="BX16" i="10"/>
  <c r="BZ16" i="10"/>
  <c r="CB16" i="10"/>
  <c r="CD16" i="10"/>
  <c r="CF16" i="10"/>
  <c r="Y16" i="10"/>
  <c r="Z17" i="10"/>
  <c r="AB17" i="10"/>
  <c r="AD17" i="10"/>
  <c r="AF17" i="10"/>
  <c r="AH17" i="10"/>
  <c r="AJ17" i="10"/>
  <c r="AL17" i="10"/>
  <c r="AN17" i="10"/>
  <c r="AP17" i="10"/>
  <c r="AR17" i="10"/>
  <c r="AT17" i="10"/>
  <c r="AV17" i="10"/>
  <c r="AX17" i="10"/>
  <c r="AZ17" i="10"/>
  <c r="BB17" i="10"/>
  <c r="BD17" i="10"/>
  <c r="BF17" i="10"/>
  <c r="BH17" i="10"/>
  <c r="BJ17" i="10"/>
  <c r="BL17" i="10"/>
  <c r="BN17" i="10"/>
  <c r="BP17" i="10"/>
  <c r="BR17" i="10"/>
  <c r="BT17" i="10"/>
  <c r="BV17" i="10"/>
  <c r="BX17" i="10"/>
  <c r="BZ17" i="10"/>
  <c r="CB17" i="10"/>
  <c r="CD17" i="10"/>
  <c r="CF17" i="10"/>
  <c r="Y17" i="10"/>
  <c r="Z18" i="10"/>
  <c r="AB18" i="10"/>
  <c r="AD18" i="10"/>
  <c r="AF18" i="10"/>
  <c r="AH18" i="10"/>
  <c r="AJ18" i="10"/>
  <c r="AL18" i="10"/>
  <c r="AN18" i="10"/>
  <c r="AP18" i="10"/>
  <c r="AR18" i="10"/>
  <c r="AT18" i="10"/>
  <c r="AV18" i="10"/>
  <c r="AX18" i="10"/>
  <c r="AZ18" i="10"/>
  <c r="BB18" i="10"/>
  <c r="BD18" i="10"/>
  <c r="BF18" i="10"/>
  <c r="BH18" i="10"/>
  <c r="BJ18" i="10"/>
  <c r="BL18" i="10"/>
  <c r="BN18" i="10"/>
  <c r="BP18" i="10"/>
  <c r="BR18" i="10"/>
  <c r="BT18" i="10"/>
  <c r="BV18" i="10"/>
  <c r="BX18" i="10"/>
  <c r="BZ18" i="10"/>
  <c r="CB18" i="10"/>
  <c r="CD18" i="10"/>
  <c r="CF18" i="10"/>
  <c r="Y18" i="10"/>
  <c r="Z19" i="10"/>
  <c r="AB19" i="10"/>
  <c r="AD19" i="10"/>
  <c r="AF19" i="10"/>
  <c r="AH19" i="10"/>
  <c r="AJ19" i="10"/>
  <c r="AL19" i="10"/>
  <c r="AN19" i="10"/>
  <c r="AP19" i="10"/>
  <c r="AR19" i="10"/>
  <c r="AT19" i="10"/>
  <c r="AV19" i="10"/>
  <c r="AX19" i="10"/>
  <c r="AZ19" i="10"/>
  <c r="BB19" i="10"/>
  <c r="BD19" i="10"/>
  <c r="BF19" i="10"/>
  <c r="BH19" i="10"/>
  <c r="BJ19" i="10"/>
  <c r="BL19" i="10"/>
  <c r="BN19" i="10"/>
  <c r="BP19" i="10"/>
  <c r="BR19" i="10"/>
  <c r="BT19" i="10"/>
  <c r="BV19" i="10"/>
  <c r="BX19" i="10"/>
  <c r="BZ19" i="10"/>
  <c r="CB19" i="10"/>
  <c r="CD19" i="10"/>
  <c r="CF19" i="10"/>
  <c r="Y19" i="10"/>
  <c r="Z20" i="10"/>
  <c r="AB20" i="10"/>
  <c r="AD20" i="10"/>
  <c r="AF20" i="10"/>
  <c r="AH20" i="10"/>
  <c r="AJ20" i="10"/>
  <c r="AL20" i="10"/>
  <c r="AN20" i="10"/>
  <c r="AP20" i="10"/>
  <c r="AR20" i="10"/>
  <c r="AT20" i="10"/>
  <c r="AV20" i="10"/>
  <c r="AX20" i="10"/>
  <c r="AZ20" i="10"/>
  <c r="BB20" i="10"/>
  <c r="BD20" i="10"/>
  <c r="BF20" i="10"/>
  <c r="BH20" i="10"/>
  <c r="BJ20" i="10"/>
  <c r="BL20" i="10"/>
  <c r="BN20" i="10"/>
  <c r="BP20" i="10"/>
  <c r="BR20" i="10"/>
  <c r="BT20" i="10"/>
  <c r="BV20" i="10"/>
  <c r="BX20" i="10"/>
  <c r="BZ20" i="10"/>
  <c r="CB20" i="10"/>
  <c r="CD20" i="10"/>
  <c r="CF20" i="10"/>
  <c r="Y20" i="10"/>
  <c r="Z21" i="10"/>
  <c r="AB21" i="10"/>
  <c r="AD21" i="10"/>
  <c r="AF21" i="10"/>
  <c r="AH21" i="10"/>
  <c r="AJ21" i="10"/>
  <c r="AL21" i="10"/>
  <c r="AN21" i="10"/>
  <c r="AP21" i="10"/>
  <c r="AR21" i="10"/>
  <c r="AT21" i="10"/>
  <c r="AV21" i="10"/>
  <c r="AX21" i="10"/>
  <c r="AZ21" i="10"/>
  <c r="BB21" i="10"/>
  <c r="BD21" i="10"/>
  <c r="BF21" i="10"/>
  <c r="BH21" i="10"/>
  <c r="BJ21" i="10"/>
  <c r="BL21" i="10"/>
  <c r="BN21" i="10"/>
  <c r="BP21" i="10"/>
  <c r="BR21" i="10"/>
  <c r="BT21" i="10"/>
  <c r="BV21" i="10"/>
  <c r="BX21" i="10"/>
  <c r="BZ21" i="10"/>
  <c r="CB21" i="10"/>
  <c r="CD21" i="10"/>
  <c r="CF21" i="10"/>
  <c r="Y21" i="10"/>
  <c r="Z22" i="10"/>
  <c r="AB22" i="10"/>
  <c r="AD22" i="10"/>
  <c r="AF22" i="10"/>
  <c r="AH22" i="10"/>
  <c r="AJ22" i="10"/>
  <c r="AL22" i="10"/>
  <c r="AN22" i="10"/>
  <c r="AP22" i="10"/>
  <c r="AR22" i="10"/>
  <c r="AT22" i="10"/>
  <c r="AV22" i="10"/>
  <c r="AX22" i="10"/>
  <c r="AZ22" i="10"/>
  <c r="BB22" i="10"/>
  <c r="BD22" i="10"/>
  <c r="BF22" i="10"/>
  <c r="BH22" i="10"/>
  <c r="BJ22" i="10"/>
  <c r="BL22" i="10"/>
  <c r="BN22" i="10"/>
  <c r="BP22" i="10"/>
  <c r="BR22" i="10"/>
  <c r="BT22" i="10"/>
  <c r="BV22" i="10"/>
  <c r="BX22" i="10"/>
  <c r="BZ22" i="10"/>
  <c r="CB22" i="10"/>
  <c r="CD22" i="10"/>
  <c r="CF22" i="10"/>
  <c r="Y22" i="10"/>
  <c r="Z23" i="10"/>
  <c r="AB23" i="10"/>
  <c r="AD23" i="10"/>
  <c r="AF23" i="10"/>
  <c r="AH23" i="10"/>
  <c r="AJ23" i="10"/>
  <c r="AL23" i="10"/>
  <c r="AN23" i="10"/>
  <c r="AP23" i="10"/>
  <c r="AR23" i="10"/>
  <c r="AT23" i="10"/>
  <c r="AV23" i="10"/>
  <c r="AX23" i="10"/>
  <c r="AZ23" i="10"/>
  <c r="BB23" i="10"/>
  <c r="BD23" i="10"/>
  <c r="BF23" i="10"/>
  <c r="BH23" i="10"/>
  <c r="BJ23" i="10"/>
  <c r="BL23" i="10"/>
  <c r="BN23" i="10"/>
  <c r="BP23" i="10"/>
  <c r="BR23" i="10"/>
  <c r="BT23" i="10"/>
  <c r="BV23" i="10"/>
  <c r="BX23" i="10"/>
  <c r="BZ23" i="10"/>
  <c r="CB23" i="10"/>
  <c r="CD23" i="10"/>
  <c r="CF23" i="10"/>
  <c r="Y23" i="10"/>
  <c r="Z24" i="10"/>
  <c r="AB24" i="10"/>
  <c r="AD24" i="10"/>
  <c r="AF24" i="10"/>
  <c r="AH24" i="10"/>
  <c r="AJ24" i="10"/>
  <c r="AL24" i="10"/>
  <c r="AN24" i="10"/>
  <c r="AP24" i="10"/>
  <c r="AR24" i="10"/>
  <c r="AT24" i="10"/>
  <c r="AV24" i="10"/>
  <c r="AX24" i="10"/>
  <c r="AZ24" i="10"/>
  <c r="BB24" i="10"/>
  <c r="BD24" i="10"/>
  <c r="BF24" i="10"/>
  <c r="BH24" i="10"/>
  <c r="BJ24" i="10"/>
  <c r="BL24" i="10"/>
  <c r="BN24" i="10"/>
  <c r="BP24" i="10"/>
  <c r="BR24" i="10"/>
  <c r="BT24" i="10"/>
  <c r="BV24" i="10"/>
  <c r="BX24" i="10"/>
  <c r="BZ24" i="10"/>
  <c r="CB24" i="10"/>
  <c r="CD24" i="10"/>
  <c r="CF24" i="10"/>
  <c r="Y24" i="10"/>
  <c r="Z25" i="10"/>
  <c r="AB25" i="10"/>
  <c r="AD25" i="10"/>
  <c r="AF25" i="10"/>
  <c r="AH25" i="10"/>
  <c r="AJ25" i="10"/>
  <c r="AL25" i="10"/>
  <c r="AN25" i="10"/>
  <c r="AP25" i="10"/>
  <c r="AR25" i="10"/>
  <c r="AT25" i="10"/>
  <c r="AV25" i="10"/>
  <c r="AX25" i="10"/>
  <c r="AZ25" i="10"/>
  <c r="BB25" i="10"/>
  <c r="BD25" i="10"/>
  <c r="BF25" i="10"/>
  <c r="BH25" i="10"/>
  <c r="BJ25" i="10"/>
  <c r="BL25" i="10"/>
  <c r="BN25" i="10"/>
  <c r="BP25" i="10"/>
  <c r="BR25" i="10"/>
  <c r="BT25" i="10"/>
  <c r="BV25" i="10"/>
  <c r="BX25" i="10"/>
  <c r="BZ25" i="10"/>
  <c r="CB25" i="10"/>
  <c r="CD25" i="10"/>
  <c r="CF25" i="10"/>
  <c r="Y25" i="10"/>
  <c r="Z26" i="10"/>
  <c r="AB26" i="10"/>
  <c r="AD26" i="10"/>
  <c r="AF26" i="10"/>
  <c r="AH26" i="10"/>
  <c r="AJ26" i="10"/>
  <c r="AL26" i="10"/>
  <c r="AN26" i="10"/>
  <c r="AP26" i="10"/>
  <c r="AR26" i="10"/>
  <c r="AT26" i="10"/>
  <c r="AV26" i="10"/>
  <c r="AX26" i="10"/>
  <c r="AZ26" i="10"/>
  <c r="BB26" i="10"/>
  <c r="BD26" i="10"/>
  <c r="BF26" i="10"/>
  <c r="BH26" i="10"/>
  <c r="BJ26" i="10"/>
  <c r="BL26" i="10"/>
  <c r="BN26" i="10"/>
  <c r="BP26" i="10"/>
  <c r="BR26" i="10"/>
  <c r="BT26" i="10"/>
  <c r="BV26" i="10"/>
  <c r="BX26" i="10"/>
  <c r="BZ26" i="10"/>
  <c r="CB26" i="10"/>
  <c r="CD26" i="10"/>
  <c r="CF26" i="10"/>
  <c r="Y26" i="10"/>
  <c r="Z27" i="10"/>
  <c r="AB27" i="10"/>
  <c r="AD27" i="10"/>
  <c r="AF27" i="10"/>
  <c r="AH27" i="10"/>
  <c r="AJ27" i="10"/>
  <c r="AL27" i="10"/>
  <c r="AN27" i="10"/>
  <c r="AP27" i="10"/>
  <c r="AR27" i="10"/>
  <c r="AT27" i="10"/>
  <c r="AV27" i="10"/>
  <c r="AX27" i="10"/>
  <c r="AZ27" i="10"/>
  <c r="BB27" i="10"/>
  <c r="BD27" i="10"/>
  <c r="BF27" i="10"/>
  <c r="BH27" i="10"/>
  <c r="BJ27" i="10"/>
  <c r="BL27" i="10"/>
  <c r="BN27" i="10"/>
  <c r="BP27" i="10"/>
  <c r="BR27" i="10"/>
  <c r="BT27" i="10"/>
  <c r="BV27" i="10"/>
  <c r="BX27" i="10"/>
  <c r="BZ27" i="10"/>
  <c r="CB27" i="10"/>
  <c r="CD27" i="10"/>
  <c r="CF27" i="10"/>
  <c r="Y27" i="10"/>
  <c r="Z28" i="10"/>
  <c r="AB28" i="10"/>
  <c r="AD28" i="10"/>
  <c r="AF28" i="10"/>
  <c r="AH28" i="10"/>
  <c r="AJ28" i="10"/>
  <c r="AL28" i="10"/>
  <c r="AN28" i="10"/>
  <c r="AP28" i="10"/>
  <c r="AR28" i="10"/>
  <c r="AT28" i="10"/>
  <c r="AV28" i="10"/>
  <c r="AX28" i="10"/>
  <c r="AZ28" i="10"/>
  <c r="BB28" i="10"/>
  <c r="BD28" i="10"/>
  <c r="BF28" i="10"/>
  <c r="BH28" i="10"/>
  <c r="BJ28" i="10"/>
  <c r="BL28" i="10"/>
  <c r="BN28" i="10"/>
  <c r="BP28" i="10"/>
  <c r="BR28" i="10"/>
  <c r="BT28" i="10"/>
  <c r="BV28" i="10"/>
  <c r="BX28" i="10"/>
  <c r="BZ28" i="10"/>
  <c r="CB28" i="10"/>
  <c r="CD28" i="10"/>
  <c r="CF28" i="10"/>
  <c r="Y28" i="10"/>
  <c r="Z29" i="10"/>
  <c r="AB29" i="10"/>
  <c r="AD29" i="10"/>
  <c r="AF29" i="10"/>
  <c r="AH29" i="10"/>
  <c r="AJ29" i="10"/>
  <c r="AL29" i="10"/>
  <c r="AN29" i="10"/>
  <c r="AP29" i="10"/>
  <c r="AR29" i="10"/>
  <c r="AT29" i="10"/>
  <c r="AV29" i="10"/>
  <c r="AX29" i="10"/>
  <c r="AZ29" i="10"/>
  <c r="BB29" i="10"/>
  <c r="BD29" i="10"/>
  <c r="BF29" i="10"/>
  <c r="BH29" i="10"/>
  <c r="BJ29" i="10"/>
  <c r="BL29" i="10"/>
  <c r="BN29" i="10"/>
  <c r="BP29" i="10"/>
  <c r="BR29" i="10"/>
  <c r="BT29" i="10"/>
  <c r="BV29" i="10"/>
  <c r="BX29" i="10"/>
  <c r="BZ29" i="10"/>
  <c r="CB29" i="10"/>
  <c r="CD29" i="10"/>
  <c r="CF29" i="10"/>
  <c r="Y29" i="10"/>
  <c r="Z30" i="10"/>
  <c r="AB30" i="10"/>
  <c r="AD30" i="10"/>
  <c r="AF30" i="10"/>
  <c r="AH30" i="10"/>
  <c r="AJ30" i="10"/>
  <c r="AL30" i="10"/>
  <c r="AN30" i="10"/>
  <c r="AP30" i="10"/>
  <c r="AR30" i="10"/>
  <c r="AT30" i="10"/>
  <c r="AV30" i="10"/>
  <c r="AX30" i="10"/>
  <c r="AZ30" i="10"/>
  <c r="BB30" i="10"/>
  <c r="BD30" i="10"/>
  <c r="BF30" i="10"/>
  <c r="BH30" i="10"/>
  <c r="BJ30" i="10"/>
  <c r="BL30" i="10"/>
  <c r="BN30" i="10"/>
  <c r="BP30" i="10"/>
  <c r="BR30" i="10"/>
  <c r="BT30" i="10"/>
  <c r="BV30" i="10"/>
  <c r="BX30" i="10"/>
  <c r="BZ30" i="10"/>
  <c r="CB30" i="10"/>
  <c r="CD30" i="10"/>
  <c r="CF30" i="10"/>
  <c r="Y30" i="10"/>
  <c r="Z31" i="10"/>
  <c r="AB31" i="10"/>
  <c r="AD31" i="10"/>
  <c r="AF31" i="10"/>
  <c r="AH31" i="10"/>
  <c r="AJ31" i="10"/>
  <c r="AL31" i="10"/>
  <c r="AN31" i="10"/>
  <c r="AP31" i="10"/>
  <c r="AR31" i="10"/>
  <c r="AT31" i="10"/>
  <c r="AV31" i="10"/>
  <c r="AX31" i="10"/>
  <c r="AZ31" i="10"/>
  <c r="BB31" i="10"/>
  <c r="BD31" i="10"/>
  <c r="BF31" i="10"/>
  <c r="BH31" i="10"/>
  <c r="BJ31" i="10"/>
  <c r="BL31" i="10"/>
  <c r="BN31" i="10"/>
  <c r="BP31" i="10"/>
  <c r="BR31" i="10"/>
  <c r="BT31" i="10"/>
  <c r="BV31" i="10"/>
  <c r="BX31" i="10"/>
  <c r="BZ31" i="10"/>
  <c r="CB31" i="10"/>
  <c r="CD31" i="10"/>
  <c r="CF31" i="10"/>
  <c r="Y31" i="10"/>
  <c r="Z32" i="10"/>
  <c r="AB32" i="10"/>
  <c r="AD32" i="10"/>
  <c r="AF32" i="10"/>
  <c r="AH32" i="10"/>
  <c r="AJ32" i="10"/>
  <c r="AL32" i="10"/>
  <c r="AN32" i="10"/>
  <c r="AP32" i="10"/>
  <c r="AR32" i="10"/>
  <c r="AT32" i="10"/>
  <c r="AV32" i="10"/>
  <c r="AX32" i="10"/>
  <c r="AZ32" i="10"/>
  <c r="BB32" i="10"/>
  <c r="BD32" i="10"/>
  <c r="BF32" i="10"/>
  <c r="BH32" i="10"/>
  <c r="BJ32" i="10"/>
  <c r="BL32" i="10"/>
  <c r="BN32" i="10"/>
  <c r="BP32" i="10"/>
  <c r="BR32" i="10"/>
  <c r="BT32" i="10"/>
  <c r="BV32" i="10"/>
  <c r="BX32" i="10"/>
  <c r="BZ32" i="10"/>
  <c r="CB32" i="10"/>
  <c r="CD32" i="10"/>
  <c r="CF32" i="10"/>
  <c r="Y32" i="10"/>
  <c r="Z33" i="10"/>
  <c r="AB33" i="10"/>
  <c r="AD33" i="10"/>
  <c r="AF33" i="10"/>
  <c r="AH33" i="10"/>
  <c r="AJ33" i="10"/>
  <c r="AL33" i="10"/>
  <c r="AN33" i="10"/>
  <c r="AP33" i="10"/>
  <c r="AR33" i="10"/>
  <c r="AT33" i="10"/>
  <c r="AV33" i="10"/>
  <c r="AX33" i="10"/>
  <c r="AZ33" i="10"/>
  <c r="BB33" i="10"/>
  <c r="BD33" i="10"/>
  <c r="BF33" i="10"/>
  <c r="BH33" i="10"/>
  <c r="BJ33" i="10"/>
  <c r="BL33" i="10"/>
  <c r="BN33" i="10"/>
  <c r="BP33" i="10"/>
  <c r="BR33" i="10"/>
  <c r="BT33" i="10"/>
  <c r="BV33" i="10"/>
  <c r="BX33" i="10"/>
  <c r="BZ33" i="10"/>
  <c r="CB33" i="10"/>
  <c r="CD33" i="10"/>
  <c r="CF33" i="10"/>
  <c r="Y33" i="10"/>
  <c r="Z34" i="10"/>
  <c r="AB34" i="10"/>
  <c r="AD34" i="10"/>
  <c r="AF34" i="10"/>
  <c r="AH34" i="10"/>
  <c r="AJ34" i="10"/>
  <c r="AL34" i="10"/>
  <c r="AN34" i="10"/>
  <c r="AP34" i="10"/>
  <c r="AR34" i="10"/>
  <c r="AT34" i="10"/>
  <c r="AV34" i="10"/>
  <c r="AX34" i="10"/>
  <c r="AZ34" i="10"/>
  <c r="BB34" i="10"/>
  <c r="BD34" i="10"/>
  <c r="BF34" i="10"/>
  <c r="BH34" i="10"/>
  <c r="BJ34" i="10"/>
  <c r="BL34" i="10"/>
  <c r="BN34" i="10"/>
  <c r="BP34" i="10"/>
  <c r="BR34" i="10"/>
  <c r="BT34" i="10"/>
  <c r="BV34" i="10"/>
  <c r="BX34" i="10"/>
  <c r="BZ34" i="10"/>
  <c r="CB34" i="10"/>
  <c r="CD34" i="10"/>
  <c r="CF34" i="10"/>
  <c r="Y34" i="10"/>
  <c r="Z35" i="10"/>
  <c r="AB35" i="10"/>
  <c r="AD35" i="10"/>
  <c r="AF35" i="10"/>
  <c r="AH35" i="10"/>
  <c r="AJ35" i="10"/>
  <c r="AL35" i="10"/>
  <c r="AN35" i="10"/>
  <c r="AP35" i="10"/>
  <c r="AR35" i="10"/>
  <c r="AT35" i="10"/>
  <c r="AV35" i="10"/>
  <c r="AX35" i="10"/>
  <c r="AZ35" i="10"/>
  <c r="BB35" i="10"/>
  <c r="BD35" i="10"/>
  <c r="BF35" i="10"/>
  <c r="BH35" i="10"/>
  <c r="BJ35" i="10"/>
  <c r="BL35" i="10"/>
  <c r="BN35" i="10"/>
  <c r="BP35" i="10"/>
  <c r="BR35" i="10"/>
  <c r="BT35" i="10"/>
  <c r="BV35" i="10"/>
  <c r="BX35" i="10"/>
  <c r="BZ35" i="10"/>
  <c r="CB35" i="10"/>
  <c r="CD35" i="10"/>
  <c r="CF35" i="10"/>
  <c r="Y35" i="10"/>
  <c r="Z36" i="10"/>
  <c r="AB36" i="10"/>
  <c r="AD36" i="10"/>
  <c r="AF36" i="10"/>
  <c r="AH36" i="10"/>
  <c r="AJ36" i="10"/>
  <c r="AL36" i="10"/>
  <c r="AN36" i="10"/>
  <c r="AP36" i="10"/>
  <c r="AR36" i="10"/>
  <c r="AT36" i="10"/>
  <c r="AV36" i="10"/>
  <c r="AX36" i="10"/>
  <c r="AZ36" i="10"/>
  <c r="BB36" i="10"/>
  <c r="BD36" i="10"/>
  <c r="BF36" i="10"/>
  <c r="BH36" i="10"/>
  <c r="BJ36" i="10"/>
  <c r="BL36" i="10"/>
  <c r="BN36" i="10"/>
  <c r="BP36" i="10"/>
  <c r="BR36" i="10"/>
  <c r="BT36" i="10"/>
  <c r="BV36" i="10"/>
  <c r="BX36" i="10"/>
  <c r="BZ36" i="10"/>
  <c r="CB36" i="10"/>
  <c r="CD36" i="10"/>
  <c r="CF36" i="10"/>
  <c r="Y36" i="10"/>
  <c r="Z37" i="10"/>
  <c r="AB37" i="10"/>
  <c r="AD37" i="10"/>
  <c r="AF37" i="10"/>
  <c r="AH37" i="10"/>
  <c r="AJ37" i="10"/>
  <c r="AL37" i="10"/>
  <c r="AN37" i="10"/>
  <c r="AP37" i="10"/>
  <c r="AR37" i="10"/>
  <c r="AT37" i="10"/>
  <c r="AV37" i="10"/>
  <c r="AX37" i="10"/>
  <c r="AZ37" i="10"/>
  <c r="BB37" i="10"/>
  <c r="BD37" i="10"/>
  <c r="BF37" i="10"/>
  <c r="BH37" i="10"/>
  <c r="BJ37" i="10"/>
  <c r="BL37" i="10"/>
  <c r="BN37" i="10"/>
  <c r="BP37" i="10"/>
  <c r="BR37" i="10"/>
  <c r="BT37" i="10"/>
  <c r="BV37" i="10"/>
  <c r="BX37" i="10"/>
  <c r="BZ37" i="10"/>
  <c r="CB37" i="10"/>
  <c r="CD37" i="10"/>
  <c r="CF37" i="10"/>
  <c r="Y37" i="10"/>
  <c r="Z38" i="10"/>
  <c r="AB38" i="10"/>
  <c r="AD38" i="10"/>
  <c r="AF38" i="10"/>
  <c r="AH38" i="10"/>
  <c r="AJ38" i="10"/>
  <c r="AL38" i="10"/>
  <c r="AN38" i="10"/>
  <c r="AP38" i="10"/>
  <c r="AR38" i="10"/>
  <c r="AT38" i="10"/>
  <c r="AV38" i="10"/>
  <c r="AX38" i="10"/>
  <c r="AZ38" i="10"/>
  <c r="BB38" i="10"/>
  <c r="BD38" i="10"/>
  <c r="BF38" i="10"/>
  <c r="BH38" i="10"/>
  <c r="BJ38" i="10"/>
  <c r="BL38" i="10"/>
  <c r="BN38" i="10"/>
  <c r="BP38" i="10"/>
  <c r="BR38" i="10"/>
  <c r="BT38" i="10"/>
  <c r="BV38" i="10"/>
  <c r="BX38" i="10"/>
  <c r="BZ38" i="10"/>
  <c r="CB38" i="10"/>
  <c r="CD38" i="10"/>
  <c r="CF38" i="10"/>
  <c r="Y38" i="10"/>
  <c r="Z39" i="10"/>
  <c r="AB39" i="10"/>
  <c r="AD39" i="10"/>
  <c r="AF39" i="10"/>
  <c r="AH39" i="10"/>
  <c r="AJ39" i="10"/>
  <c r="AL39" i="10"/>
  <c r="AN39" i="10"/>
  <c r="AP39" i="10"/>
  <c r="AR39" i="10"/>
  <c r="AT39" i="10"/>
  <c r="AV39" i="10"/>
  <c r="AX39" i="10"/>
  <c r="AZ39" i="10"/>
  <c r="BB39" i="10"/>
  <c r="BD39" i="10"/>
  <c r="BF39" i="10"/>
  <c r="BH39" i="10"/>
  <c r="BJ39" i="10"/>
  <c r="BL39" i="10"/>
  <c r="BN39" i="10"/>
  <c r="BP39" i="10"/>
  <c r="BR39" i="10"/>
  <c r="BT39" i="10"/>
  <c r="BV39" i="10"/>
  <c r="BX39" i="10"/>
  <c r="BZ39" i="10"/>
  <c r="CB39" i="10"/>
  <c r="CD39" i="10"/>
  <c r="CF39" i="10"/>
  <c r="Y39" i="10"/>
  <c r="Z40" i="10"/>
  <c r="AB40" i="10"/>
  <c r="AD40" i="10"/>
  <c r="AF40" i="10"/>
  <c r="AH40" i="10"/>
  <c r="AJ40" i="10"/>
  <c r="AL40" i="10"/>
  <c r="AN40" i="10"/>
  <c r="AP40" i="10"/>
  <c r="AR40" i="10"/>
  <c r="AT40" i="10"/>
  <c r="AV40" i="10"/>
  <c r="AX40" i="10"/>
  <c r="AZ40" i="10"/>
  <c r="BB40" i="10"/>
  <c r="BD40" i="10"/>
  <c r="BF40" i="10"/>
  <c r="BH40" i="10"/>
  <c r="BJ40" i="10"/>
  <c r="BL40" i="10"/>
  <c r="BN40" i="10"/>
  <c r="BP40" i="10"/>
  <c r="BR40" i="10"/>
  <c r="BT40" i="10"/>
  <c r="BV40" i="10"/>
  <c r="BX40" i="10"/>
  <c r="BZ40" i="10"/>
  <c r="CB40" i="10"/>
  <c r="CD40" i="10"/>
  <c r="CF40" i="10"/>
  <c r="Y40" i="10"/>
  <c r="Z41" i="10"/>
  <c r="AB41" i="10"/>
  <c r="AD41" i="10"/>
  <c r="AF41" i="10"/>
  <c r="AH41" i="10"/>
  <c r="AJ41" i="10"/>
  <c r="AL41" i="10"/>
  <c r="AN41" i="10"/>
  <c r="AP41" i="10"/>
  <c r="AR41" i="10"/>
  <c r="AT41" i="10"/>
  <c r="AV41" i="10"/>
  <c r="AX41" i="10"/>
  <c r="AZ41" i="10"/>
  <c r="BB41" i="10"/>
  <c r="BD41" i="10"/>
  <c r="BF41" i="10"/>
  <c r="BH41" i="10"/>
  <c r="BJ41" i="10"/>
  <c r="BL41" i="10"/>
  <c r="BN41" i="10"/>
  <c r="BP41" i="10"/>
  <c r="BR41" i="10"/>
  <c r="BT41" i="10"/>
  <c r="BV41" i="10"/>
  <c r="BX41" i="10"/>
  <c r="BZ41" i="10"/>
  <c r="CB41" i="10"/>
  <c r="CD41" i="10"/>
  <c r="CF41" i="10"/>
  <c r="Y41" i="10"/>
  <c r="Z42" i="10"/>
  <c r="AB42" i="10"/>
  <c r="AD42" i="10"/>
  <c r="AF42" i="10"/>
  <c r="AH42" i="10"/>
  <c r="AJ42" i="10"/>
  <c r="AL42" i="10"/>
  <c r="AN42" i="10"/>
  <c r="AP42" i="10"/>
  <c r="AR42" i="10"/>
  <c r="AT42" i="10"/>
  <c r="AV42" i="10"/>
  <c r="AX42" i="10"/>
  <c r="AZ42" i="10"/>
  <c r="BB42" i="10"/>
  <c r="BD42" i="10"/>
  <c r="BF42" i="10"/>
  <c r="BH42" i="10"/>
  <c r="BJ42" i="10"/>
  <c r="BL42" i="10"/>
  <c r="BN42" i="10"/>
  <c r="BP42" i="10"/>
  <c r="BR42" i="10"/>
  <c r="BT42" i="10"/>
  <c r="BV42" i="10"/>
  <c r="BX42" i="10"/>
  <c r="BZ42" i="10"/>
  <c r="CB42" i="10"/>
  <c r="CD42" i="10"/>
  <c r="CF42" i="10"/>
  <c r="Y42" i="10"/>
  <c r="Z43" i="10"/>
  <c r="AB43" i="10"/>
  <c r="AD43" i="10"/>
  <c r="AF43" i="10"/>
  <c r="AH43" i="10"/>
  <c r="AJ43" i="10"/>
  <c r="AL43" i="10"/>
  <c r="AN43" i="10"/>
  <c r="AP43" i="10"/>
  <c r="AR43" i="10"/>
  <c r="AT43" i="10"/>
  <c r="AV43" i="10"/>
  <c r="AX43" i="10"/>
  <c r="AZ43" i="10"/>
  <c r="BB43" i="10"/>
  <c r="BD43" i="10"/>
  <c r="BF43" i="10"/>
  <c r="BH43" i="10"/>
  <c r="BJ43" i="10"/>
  <c r="BL43" i="10"/>
  <c r="BN43" i="10"/>
  <c r="BP43" i="10"/>
  <c r="BR43" i="10"/>
  <c r="BT43" i="10"/>
  <c r="BV43" i="10"/>
  <c r="BX43" i="10"/>
  <c r="BZ43" i="10"/>
  <c r="CB43" i="10"/>
  <c r="CD43" i="10"/>
  <c r="CF43" i="10"/>
  <c r="Y43" i="10"/>
  <c r="Z44" i="10"/>
  <c r="AB44" i="10"/>
  <c r="AD44" i="10"/>
  <c r="AF44" i="10"/>
  <c r="AH44" i="10"/>
  <c r="AJ44" i="10"/>
  <c r="AL44" i="10"/>
  <c r="AN44" i="10"/>
  <c r="AP44" i="10"/>
  <c r="AR44" i="10"/>
  <c r="AT44" i="10"/>
  <c r="AV44" i="10"/>
  <c r="AX44" i="10"/>
  <c r="AZ44" i="10"/>
  <c r="BB44" i="10"/>
  <c r="BD44" i="10"/>
  <c r="BF44" i="10"/>
  <c r="BH44" i="10"/>
  <c r="BJ44" i="10"/>
  <c r="BL44" i="10"/>
  <c r="BN44" i="10"/>
  <c r="BP44" i="10"/>
  <c r="BR44" i="10"/>
  <c r="BT44" i="10"/>
  <c r="BV44" i="10"/>
  <c r="BX44" i="10"/>
  <c r="BZ44" i="10"/>
  <c r="CB44" i="10"/>
  <c r="CD44" i="10"/>
  <c r="CF44" i="10"/>
  <c r="Y44" i="10"/>
  <c r="Z45" i="10"/>
  <c r="AB45" i="10"/>
  <c r="AD45" i="10"/>
  <c r="AF45" i="10"/>
  <c r="AH45" i="10"/>
  <c r="AJ45" i="10"/>
  <c r="AL45" i="10"/>
  <c r="AN45" i="10"/>
  <c r="AP45" i="10"/>
  <c r="AR45" i="10"/>
  <c r="AT45" i="10"/>
  <c r="AV45" i="10"/>
  <c r="AX45" i="10"/>
  <c r="AZ45" i="10"/>
  <c r="BB45" i="10"/>
  <c r="BD45" i="10"/>
  <c r="BF45" i="10"/>
  <c r="BH45" i="10"/>
  <c r="BJ45" i="10"/>
  <c r="BL45" i="10"/>
  <c r="BN45" i="10"/>
  <c r="BP45" i="10"/>
  <c r="BR45" i="10"/>
  <c r="BT45" i="10"/>
  <c r="BV45" i="10"/>
  <c r="BX45" i="10"/>
  <c r="BZ45" i="10"/>
  <c r="CB45" i="10"/>
  <c r="CD45" i="10"/>
  <c r="CF45" i="10"/>
  <c r="Y45" i="10"/>
  <c r="Z46" i="10"/>
  <c r="AB46" i="10"/>
  <c r="AD46" i="10"/>
  <c r="AF46" i="10"/>
  <c r="AH46" i="10"/>
  <c r="AJ46" i="10"/>
  <c r="AL46" i="10"/>
  <c r="AN46" i="10"/>
  <c r="AP46" i="10"/>
  <c r="AR46" i="10"/>
  <c r="AT46" i="10"/>
  <c r="AV46" i="10"/>
  <c r="AX46" i="10"/>
  <c r="AZ46" i="10"/>
  <c r="BB46" i="10"/>
  <c r="BD46" i="10"/>
  <c r="BF46" i="10"/>
  <c r="BH46" i="10"/>
  <c r="BJ46" i="10"/>
  <c r="BL46" i="10"/>
  <c r="BN46" i="10"/>
  <c r="BP46" i="10"/>
  <c r="BR46" i="10"/>
  <c r="BT46" i="10"/>
  <c r="BV46" i="10"/>
  <c r="BX46" i="10"/>
  <c r="BZ46" i="10"/>
  <c r="CB46" i="10"/>
  <c r="CD46" i="10"/>
  <c r="CF46" i="10"/>
  <c r="Y46" i="10"/>
  <c r="Z47" i="10"/>
  <c r="AB47" i="10"/>
  <c r="AD47" i="10"/>
  <c r="AF47" i="10"/>
  <c r="AH47" i="10"/>
  <c r="AJ47" i="10"/>
  <c r="AL47" i="10"/>
  <c r="AN47" i="10"/>
  <c r="AP47" i="10"/>
  <c r="AR47" i="10"/>
  <c r="AT47" i="10"/>
  <c r="AV47" i="10"/>
  <c r="AX47" i="10"/>
  <c r="AZ47" i="10"/>
  <c r="BB47" i="10"/>
  <c r="BD47" i="10"/>
  <c r="BF47" i="10"/>
  <c r="BH47" i="10"/>
  <c r="BJ47" i="10"/>
  <c r="BL47" i="10"/>
  <c r="BN47" i="10"/>
  <c r="BP47" i="10"/>
  <c r="BR47" i="10"/>
  <c r="BT47" i="10"/>
  <c r="BV47" i="10"/>
  <c r="BX47" i="10"/>
  <c r="BZ47" i="10"/>
  <c r="CB47" i="10"/>
  <c r="CD47" i="10"/>
  <c r="CF47" i="10"/>
  <c r="Y47" i="10"/>
  <c r="Z48" i="10"/>
  <c r="AB48" i="10"/>
  <c r="AD48" i="10"/>
  <c r="AF48" i="10"/>
  <c r="AH48" i="10"/>
  <c r="AJ48" i="10"/>
  <c r="AL48" i="10"/>
  <c r="AN48" i="10"/>
  <c r="AP48" i="10"/>
  <c r="AR48" i="10"/>
  <c r="AT48" i="10"/>
  <c r="AV48" i="10"/>
  <c r="AX48" i="10"/>
  <c r="AZ48" i="10"/>
  <c r="BB48" i="10"/>
  <c r="BD48" i="10"/>
  <c r="BF48" i="10"/>
  <c r="BH48" i="10"/>
  <c r="BJ48" i="10"/>
  <c r="BL48" i="10"/>
  <c r="BN48" i="10"/>
  <c r="BP48" i="10"/>
  <c r="BR48" i="10"/>
  <c r="BT48" i="10"/>
  <c r="BV48" i="10"/>
  <c r="BX48" i="10"/>
  <c r="BZ48" i="10"/>
  <c r="CB48" i="10"/>
  <c r="CD48" i="10"/>
  <c r="CF48" i="10"/>
  <c r="Y48" i="10"/>
  <c r="Z49" i="10"/>
  <c r="AB49" i="10"/>
  <c r="AD49" i="10"/>
  <c r="AF49" i="10"/>
  <c r="AH49" i="10"/>
  <c r="AJ49" i="10"/>
  <c r="AL49" i="10"/>
  <c r="AN49" i="10"/>
  <c r="AP49" i="10"/>
  <c r="AR49" i="10"/>
  <c r="AT49" i="10"/>
  <c r="AV49" i="10"/>
  <c r="AX49" i="10"/>
  <c r="AZ49" i="10"/>
  <c r="BB49" i="10"/>
  <c r="BD49" i="10"/>
  <c r="BF49" i="10"/>
  <c r="BH49" i="10"/>
  <c r="BJ49" i="10"/>
  <c r="BL49" i="10"/>
  <c r="BN49" i="10"/>
  <c r="BP49" i="10"/>
  <c r="BR49" i="10"/>
  <c r="BT49" i="10"/>
  <c r="BV49" i="10"/>
  <c r="BX49" i="10"/>
  <c r="BZ49" i="10"/>
  <c r="CB49" i="10"/>
  <c r="CD49" i="10"/>
  <c r="CF49" i="10"/>
  <c r="Y49" i="10"/>
  <c r="Y52" i="10"/>
  <c r="X2" i="10"/>
  <c r="L2" i="10"/>
  <c r="K2" i="10"/>
  <c r="A2" i="10"/>
  <c r="M3" i="10"/>
  <c r="X3" i="10"/>
  <c r="L3" i="10"/>
  <c r="K3" i="10"/>
  <c r="A3" i="10"/>
  <c r="M4" i="10"/>
  <c r="X4" i="10"/>
  <c r="L4" i="10"/>
  <c r="K4" i="10"/>
  <c r="A4" i="10"/>
  <c r="M5" i="10"/>
  <c r="X5" i="10"/>
  <c r="L5" i="10"/>
  <c r="K5" i="10"/>
  <c r="A5" i="10"/>
  <c r="CI2" i="10"/>
  <c r="F2" i="10"/>
  <c r="CV2" i="10"/>
  <c r="B2" i="10"/>
  <c r="CH2" i="10"/>
  <c r="CI3" i="10"/>
  <c r="F3" i="10"/>
  <c r="CV3" i="10"/>
  <c r="B3" i="10"/>
  <c r="CH3" i="10"/>
  <c r="CI4" i="10"/>
  <c r="F4" i="10"/>
  <c r="CV4" i="10"/>
  <c r="B4" i="10"/>
  <c r="CH4" i="10"/>
  <c r="CI5" i="10"/>
  <c r="F5" i="10"/>
  <c r="CV5" i="10"/>
  <c r="B5" i="10"/>
  <c r="CH5" i="10"/>
  <c r="M6" i="10"/>
  <c r="X6" i="10"/>
  <c r="L6" i="10"/>
  <c r="K6" i="10"/>
  <c r="A6" i="10"/>
  <c r="CI6" i="10"/>
  <c r="F6" i="10"/>
  <c r="CV6" i="10"/>
  <c r="B6" i="10"/>
  <c r="CH6" i="10"/>
  <c r="M7" i="10"/>
  <c r="X7" i="10"/>
  <c r="L7" i="10"/>
  <c r="K7" i="10"/>
  <c r="A7" i="10"/>
  <c r="CI7" i="10"/>
  <c r="F7" i="10"/>
  <c r="CV7" i="10"/>
  <c r="B7" i="10"/>
  <c r="CH7" i="10"/>
  <c r="M8" i="10"/>
  <c r="X8" i="10"/>
  <c r="L8" i="10"/>
  <c r="K8" i="10"/>
  <c r="A8" i="10"/>
  <c r="CI8" i="10"/>
  <c r="F8" i="10"/>
  <c r="CV8" i="10"/>
  <c r="B8" i="10"/>
  <c r="CH8" i="10"/>
  <c r="M9" i="10"/>
  <c r="X9" i="10"/>
  <c r="L9" i="10"/>
  <c r="K9" i="10"/>
  <c r="A9" i="10"/>
  <c r="CI9" i="10"/>
  <c r="F9" i="10"/>
  <c r="CV9" i="10"/>
  <c r="B9" i="10"/>
  <c r="CH9" i="10"/>
  <c r="M10" i="10"/>
  <c r="X10" i="10"/>
  <c r="L10" i="10"/>
  <c r="K10" i="10"/>
  <c r="A10" i="10"/>
  <c r="CI10" i="10"/>
  <c r="F10" i="10"/>
  <c r="CV10" i="10"/>
  <c r="B10" i="10"/>
  <c r="CH10" i="10"/>
  <c r="M11" i="10"/>
  <c r="X11" i="10"/>
  <c r="L11" i="10"/>
  <c r="K11" i="10"/>
  <c r="A11" i="10"/>
  <c r="CI11" i="10"/>
  <c r="F11" i="10"/>
  <c r="CV11" i="10"/>
  <c r="B11" i="10"/>
  <c r="CH11" i="10"/>
  <c r="M12" i="10"/>
  <c r="X12" i="10"/>
  <c r="L12" i="10"/>
  <c r="K12" i="10"/>
  <c r="A12" i="10"/>
  <c r="CI12" i="10"/>
  <c r="F12" i="10"/>
  <c r="CV12" i="10"/>
  <c r="B12" i="10"/>
  <c r="CH12" i="10"/>
  <c r="M13" i="10"/>
  <c r="X13" i="10"/>
  <c r="L13" i="10"/>
  <c r="K13" i="10"/>
  <c r="A13" i="10"/>
  <c r="CI13" i="10"/>
  <c r="F13" i="10"/>
  <c r="CV13" i="10"/>
  <c r="B13" i="10"/>
  <c r="CH13" i="10"/>
  <c r="M14" i="10"/>
  <c r="X14" i="10"/>
  <c r="L14" i="10"/>
  <c r="K14" i="10"/>
  <c r="A14" i="10"/>
  <c r="CI14" i="10"/>
  <c r="F14" i="10"/>
  <c r="CV14" i="10"/>
  <c r="B14" i="10"/>
  <c r="CH14" i="10"/>
  <c r="M15" i="10"/>
  <c r="X15" i="10"/>
  <c r="L15" i="10"/>
  <c r="K15" i="10"/>
  <c r="A15" i="10"/>
  <c r="CI15" i="10"/>
  <c r="F15" i="10"/>
  <c r="CV15" i="10"/>
  <c r="B15" i="10"/>
  <c r="CH15" i="10"/>
  <c r="M16" i="10"/>
  <c r="X16" i="10"/>
  <c r="L16" i="10"/>
  <c r="K16" i="10"/>
  <c r="A16" i="10"/>
  <c r="CI16" i="10"/>
  <c r="F16" i="10"/>
  <c r="CV16" i="10"/>
  <c r="B16" i="10"/>
  <c r="CH16" i="10"/>
  <c r="M17" i="10"/>
  <c r="X17" i="10"/>
  <c r="L17" i="10"/>
  <c r="K17" i="10"/>
  <c r="A17" i="10"/>
  <c r="CI17" i="10"/>
  <c r="F17" i="10"/>
  <c r="CV17" i="10"/>
  <c r="B17" i="10"/>
  <c r="CH17" i="10"/>
  <c r="M18" i="10"/>
  <c r="X18" i="10"/>
  <c r="L18" i="10"/>
  <c r="K18" i="10"/>
  <c r="A18" i="10"/>
  <c r="CI18" i="10"/>
  <c r="F18" i="10"/>
  <c r="CV18" i="10"/>
  <c r="B18" i="10"/>
  <c r="CH18" i="10"/>
  <c r="M19" i="10"/>
  <c r="X19" i="10"/>
  <c r="L19" i="10"/>
  <c r="K19" i="10"/>
  <c r="A19" i="10"/>
  <c r="CI19" i="10"/>
  <c r="F19" i="10"/>
  <c r="CV19" i="10"/>
  <c r="B19" i="10"/>
  <c r="CH19" i="10"/>
  <c r="M20" i="10"/>
  <c r="X20" i="10"/>
  <c r="L20" i="10"/>
  <c r="K20" i="10"/>
  <c r="A20" i="10"/>
  <c r="CI20" i="10"/>
  <c r="F20" i="10"/>
  <c r="CV20" i="10"/>
  <c r="B20" i="10"/>
  <c r="CH20" i="10"/>
  <c r="M21" i="10"/>
  <c r="X21" i="10"/>
  <c r="L21" i="10"/>
  <c r="K21" i="10"/>
  <c r="A21" i="10"/>
  <c r="CI21" i="10"/>
  <c r="F21" i="10"/>
  <c r="CV21" i="10"/>
  <c r="B21" i="10"/>
  <c r="CH21" i="10"/>
  <c r="M22" i="10"/>
  <c r="X22" i="10"/>
  <c r="L22" i="10"/>
  <c r="K22" i="10"/>
  <c r="A22" i="10"/>
  <c r="CI22" i="10"/>
  <c r="F22" i="10"/>
  <c r="CV22" i="10"/>
  <c r="B22" i="10"/>
  <c r="CH22" i="10"/>
  <c r="M23" i="10"/>
  <c r="X23" i="10"/>
  <c r="L23" i="10"/>
  <c r="K23" i="10"/>
  <c r="A23" i="10"/>
  <c r="CI23" i="10"/>
  <c r="F23" i="10"/>
  <c r="CV23" i="10"/>
  <c r="B23" i="10"/>
  <c r="CH23" i="10"/>
  <c r="M24" i="10"/>
  <c r="X24" i="10"/>
  <c r="L24" i="10"/>
  <c r="K24" i="10"/>
  <c r="A24" i="10"/>
  <c r="CI24" i="10"/>
  <c r="F24" i="10"/>
  <c r="CV24" i="10"/>
  <c r="B24" i="10"/>
  <c r="CH24" i="10"/>
  <c r="M25" i="10"/>
  <c r="X25" i="10"/>
  <c r="L25" i="10"/>
  <c r="K25" i="10"/>
  <c r="A25" i="10"/>
  <c r="CI25" i="10"/>
  <c r="F25" i="10"/>
  <c r="CV25" i="10"/>
  <c r="B25" i="10"/>
  <c r="CH25" i="10"/>
  <c r="M26" i="10"/>
  <c r="X26" i="10"/>
  <c r="L26" i="10"/>
  <c r="K26" i="10"/>
  <c r="A26" i="10"/>
  <c r="CI26" i="10"/>
  <c r="F26" i="10"/>
  <c r="CV26" i="10"/>
  <c r="B26" i="10"/>
  <c r="CH26" i="10"/>
  <c r="M27" i="10"/>
  <c r="X27" i="10"/>
  <c r="L27" i="10"/>
  <c r="K27" i="10"/>
  <c r="A27" i="10"/>
  <c r="CI27" i="10"/>
  <c r="F27" i="10"/>
  <c r="CV27" i="10"/>
  <c r="B27" i="10"/>
  <c r="CH27" i="10"/>
  <c r="M28" i="10"/>
  <c r="X28" i="10"/>
  <c r="L28" i="10"/>
  <c r="K28" i="10"/>
  <c r="A28" i="10"/>
  <c r="CI28" i="10"/>
  <c r="F28" i="10"/>
  <c r="CV28" i="10"/>
  <c r="B28" i="10"/>
  <c r="CH28" i="10"/>
  <c r="M29" i="10"/>
  <c r="X29" i="10"/>
  <c r="L29" i="10"/>
  <c r="K29" i="10"/>
  <c r="A29" i="10"/>
  <c r="CI29" i="10"/>
  <c r="F29" i="10"/>
  <c r="CV29" i="10"/>
  <c r="B29" i="10"/>
  <c r="CH29" i="10"/>
  <c r="M30" i="10"/>
  <c r="X30" i="10"/>
  <c r="L30" i="10"/>
  <c r="K30" i="10"/>
  <c r="A30" i="10"/>
  <c r="CI30" i="10"/>
  <c r="F30" i="10"/>
  <c r="CV30" i="10"/>
  <c r="B30" i="10"/>
  <c r="CH30" i="10"/>
  <c r="M31" i="10"/>
  <c r="X31" i="10"/>
  <c r="L31" i="10"/>
  <c r="K31" i="10"/>
  <c r="A31" i="10"/>
  <c r="CI31" i="10"/>
  <c r="F31" i="10"/>
  <c r="CV31" i="10"/>
  <c r="B31" i="10"/>
  <c r="CH31" i="10"/>
  <c r="M32" i="10"/>
  <c r="X32" i="10"/>
  <c r="L32" i="10"/>
  <c r="K32" i="10"/>
  <c r="A32" i="10"/>
  <c r="CI32" i="10"/>
  <c r="F32" i="10"/>
  <c r="CV32" i="10"/>
  <c r="B32" i="10"/>
  <c r="CH32" i="10"/>
  <c r="M33" i="10"/>
  <c r="X33" i="10"/>
  <c r="L33" i="10"/>
  <c r="K33" i="10"/>
  <c r="A33" i="10"/>
  <c r="CI33" i="10"/>
  <c r="F33" i="10"/>
  <c r="CV33" i="10"/>
  <c r="B33" i="10"/>
  <c r="CH33" i="10"/>
  <c r="M34" i="10"/>
  <c r="X34" i="10"/>
  <c r="L34" i="10"/>
  <c r="K34" i="10"/>
  <c r="A34" i="10"/>
  <c r="CI34" i="10"/>
  <c r="F34" i="10"/>
  <c r="CV34" i="10"/>
  <c r="B34" i="10"/>
  <c r="CH34" i="10"/>
  <c r="M35" i="10"/>
  <c r="X35" i="10"/>
  <c r="L35" i="10"/>
  <c r="K35" i="10"/>
  <c r="A35" i="10"/>
  <c r="CI35" i="10"/>
  <c r="F35" i="10"/>
  <c r="CV35" i="10"/>
  <c r="B35" i="10"/>
  <c r="CH35" i="10"/>
  <c r="M36" i="10"/>
  <c r="X36" i="10"/>
  <c r="L36" i="10"/>
  <c r="K36" i="10"/>
  <c r="A36" i="10"/>
  <c r="CI36" i="10"/>
  <c r="F36" i="10"/>
  <c r="CV36" i="10"/>
  <c r="B36" i="10"/>
  <c r="CH36" i="10"/>
  <c r="M37" i="10"/>
  <c r="X37" i="10"/>
  <c r="L37" i="10"/>
  <c r="K37" i="10"/>
  <c r="A37" i="10"/>
  <c r="CI37" i="10"/>
  <c r="F37" i="10"/>
  <c r="CV37" i="10"/>
  <c r="B37" i="10"/>
  <c r="CH37" i="10"/>
  <c r="M38" i="10"/>
  <c r="X38" i="10"/>
  <c r="L38" i="10"/>
  <c r="K38" i="10"/>
  <c r="A38" i="10"/>
  <c r="CI38" i="10"/>
  <c r="F38" i="10"/>
  <c r="CV38" i="10"/>
  <c r="B38" i="10"/>
  <c r="CH38" i="10"/>
  <c r="M39" i="10"/>
  <c r="X39" i="10"/>
  <c r="L39" i="10"/>
  <c r="K39" i="10"/>
  <c r="A39" i="10"/>
  <c r="CI39" i="10"/>
  <c r="F39" i="10"/>
  <c r="CV39" i="10"/>
  <c r="B39" i="10"/>
  <c r="CH39" i="10"/>
  <c r="M40" i="10"/>
  <c r="X40" i="10"/>
  <c r="L40" i="10"/>
  <c r="K40" i="10"/>
  <c r="A40" i="10"/>
  <c r="CI40" i="10"/>
  <c r="F40" i="10"/>
  <c r="CV40" i="10"/>
  <c r="B40" i="10"/>
  <c r="CH40" i="10"/>
  <c r="M41" i="10"/>
  <c r="X41" i="10"/>
  <c r="L41" i="10"/>
  <c r="K41" i="10"/>
  <c r="A41" i="10"/>
  <c r="CI41" i="10"/>
  <c r="F41" i="10"/>
  <c r="CV41" i="10"/>
  <c r="B41" i="10"/>
  <c r="CH41" i="10"/>
  <c r="M42" i="10"/>
  <c r="X42" i="10"/>
  <c r="L42" i="10"/>
  <c r="K42" i="10"/>
  <c r="A42" i="10"/>
  <c r="CI42" i="10"/>
  <c r="F42" i="10"/>
  <c r="CV42" i="10"/>
  <c r="B42" i="10"/>
  <c r="CH42" i="10"/>
  <c r="M43" i="10"/>
  <c r="X43" i="10"/>
  <c r="L43" i="10"/>
  <c r="K43" i="10"/>
  <c r="A43" i="10"/>
  <c r="CI43" i="10"/>
  <c r="F43" i="10"/>
  <c r="CV43" i="10"/>
  <c r="B43" i="10"/>
  <c r="CH43" i="10"/>
  <c r="M44" i="10"/>
  <c r="X44" i="10"/>
  <c r="L44" i="10"/>
  <c r="K44" i="10"/>
  <c r="A44" i="10"/>
  <c r="CI44" i="10"/>
  <c r="F44" i="10"/>
  <c r="CV44" i="10"/>
  <c r="B44" i="10"/>
  <c r="CH44" i="10"/>
  <c r="M45" i="10"/>
  <c r="X45" i="10"/>
  <c r="L45" i="10"/>
  <c r="K45" i="10"/>
  <c r="A45" i="10"/>
  <c r="CI45" i="10"/>
  <c r="F45" i="10"/>
  <c r="CV45" i="10"/>
  <c r="B45" i="10"/>
  <c r="CH45" i="10"/>
  <c r="M46" i="10"/>
  <c r="X46" i="10"/>
  <c r="L46" i="10"/>
  <c r="K46" i="10"/>
  <c r="A46" i="10"/>
  <c r="CI46" i="10"/>
  <c r="F46" i="10"/>
  <c r="CV46" i="10"/>
  <c r="B46" i="10"/>
  <c r="CH46" i="10"/>
  <c r="M47" i="10"/>
  <c r="X47" i="10"/>
  <c r="L47" i="10"/>
  <c r="K47" i="10"/>
  <c r="A47" i="10"/>
  <c r="CI47" i="10"/>
  <c r="F47" i="10"/>
  <c r="CV47" i="10"/>
  <c r="B47" i="10"/>
  <c r="CH47" i="10"/>
  <c r="M48" i="10"/>
  <c r="X48" i="10"/>
  <c r="L48" i="10"/>
  <c r="K48" i="10"/>
  <c r="A48" i="10"/>
  <c r="CI48" i="10"/>
  <c r="F48" i="10"/>
  <c r="CV48" i="10"/>
  <c r="B48" i="10"/>
  <c r="CH48" i="10"/>
  <c r="M49" i="10"/>
  <c r="X49" i="10"/>
  <c r="L49" i="10"/>
  <c r="K49" i="10"/>
  <c r="A49" i="10"/>
  <c r="CI49" i="10"/>
  <c r="F49" i="10"/>
  <c r="CV49" i="10"/>
  <c r="B49" i="10"/>
  <c r="CH49" i="10"/>
  <c r="F54" i="26"/>
  <c r="F55" i="26"/>
  <c r="F56" i="26"/>
  <c r="F57" i="26"/>
  <c r="F58" i="26"/>
  <c r="F59" i="26"/>
  <c r="F60" i="26"/>
  <c r="F61" i="26"/>
  <c r="F62" i="26"/>
  <c r="F63" i="26"/>
  <c r="F64" i="26"/>
  <c r="F65" i="26"/>
  <c r="F66" i="26"/>
  <c r="F67" i="26"/>
  <c r="F68" i="26"/>
  <c r="F69" i="26"/>
  <c r="F70" i="26"/>
  <c r="F71" i="26"/>
  <c r="F72" i="26"/>
  <c r="F73" i="26"/>
  <c r="F74" i="26"/>
  <c r="F75" i="26"/>
  <c r="F76" i="26"/>
  <c r="F77" i="26"/>
  <c r="F78" i="26"/>
  <c r="F79" i="26"/>
  <c r="F80" i="26"/>
  <c r="F81" i="26"/>
  <c r="F82" i="26"/>
  <c r="F83" i="26"/>
  <c r="F84" i="26"/>
  <c r="F85" i="26"/>
  <c r="F86" i="26"/>
  <c r="F87" i="26"/>
  <c r="F88" i="26"/>
  <c r="F89" i="26"/>
  <c r="F90" i="26"/>
  <c r="F91" i="26"/>
  <c r="F92" i="26"/>
  <c r="F93" i="26"/>
  <c r="F94" i="26"/>
  <c r="F95" i="26"/>
  <c r="F96" i="26"/>
  <c r="F97" i="26"/>
  <c r="F98" i="26"/>
  <c r="F99" i="26"/>
  <c r="F100" i="26"/>
  <c r="F53" i="26"/>
  <c r="A102" i="25"/>
  <c r="A101" i="25"/>
  <c r="A100" i="25"/>
  <c r="A99" i="25"/>
  <c r="A98" i="25"/>
  <c r="A97" i="25"/>
  <c r="A96" i="25"/>
  <c r="A95" i="25"/>
  <c r="A89" i="25"/>
  <c r="A88" i="25"/>
  <c r="A87" i="25"/>
  <c r="A86" i="25"/>
  <c r="A85" i="25"/>
  <c r="A84" i="25"/>
  <c r="A83" i="25"/>
  <c r="A82" i="25"/>
  <c r="A76" i="25"/>
  <c r="A75" i="25"/>
  <c r="A74" i="25"/>
  <c r="A73" i="25"/>
  <c r="A72" i="25"/>
  <c r="A71" i="25"/>
  <c r="A70" i="25"/>
  <c r="A69" i="25"/>
  <c r="A63" i="25"/>
  <c r="A62" i="25"/>
  <c r="A61" i="25"/>
  <c r="A60" i="25"/>
  <c r="A59" i="25"/>
  <c r="A58" i="25"/>
  <c r="A57" i="25"/>
  <c r="A56" i="25"/>
  <c r="A51" i="25"/>
  <c r="A50" i="25"/>
  <c r="A49" i="25"/>
  <c r="A48" i="25"/>
  <c r="A47" i="25"/>
  <c r="A46" i="25"/>
  <c r="A45" i="25"/>
  <c r="A44" i="25"/>
  <c r="A38" i="25"/>
  <c r="A37" i="25"/>
  <c r="A36" i="25"/>
  <c r="A35" i="25"/>
  <c r="A34" i="25"/>
  <c r="A33" i="25"/>
  <c r="A32" i="25"/>
  <c r="A31" i="25"/>
  <c r="A25" i="25"/>
  <c r="A24" i="25"/>
  <c r="A23" i="25"/>
  <c r="A22" i="25"/>
  <c r="A21" i="25"/>
  <c r="A20" i="25"/>
  <c r="A19" i="25"/>
  <c r="A18" i="25"/>
  <c r="A12" i="25"/>
  <c r="A11" i="25"/>
  <c r="A10" i="25"/>
  <c r="A9" i="25"/>
  <c r="A8" i="25"/>
  <c r="A7" i="25"/>
  <c r="A6" i="25"/>
  <c r="A5" i="25"/>
  <c r="CN52" i="16"/>
  <c r="CM2" i="16"/>
  <c r="CM3" i="16"/>
  <c r="CM4" i="16"/>
  <c r="CM5" i="16"/>
  <c r="CM6" i="16"/>
  <c r="CM7" i="16"/>
  <c r="CM8" i="16"/>
  <c r="CM9" i="16"/>
  <c r="CM10" i="16"/>
  <c r="CM11" i="16"/>
  <c r="CM12" i="16"/>
  <c r="CM13" i="16"/>
  <c r="CM14" i="16"/>
  <c r="CM15" i="16"/>
  <c r="CM16" i="16"/>
  <c r="CM17" i="16"/>
  <c r="CM18" i="16"/>
  <c r="CM19" i="16"/>
  <c r="CM20" i="16"/>
  <c r="CM21" i="16"/>
  <c r="CM22" i="16"/>
  <c r="CM23" i="16"/>
  <c r="CM24" i="16"/>
  <c r="CM25" i="16"/>
  <c r="CM26" i="16"/>
  <c r="CM27" i="16"/>
  <c r="CM28" i="16"/>
  <c r="CM29" i="16"/>
  <c r="CM30" i="16"/>
  <c r="CM31" i="16"/>
  <c r="CM32" i="16"/>
  <c r="CM33" i="16"/>
  <c r="CM34" i="16"/>
  <c r="CM35" i="16"/>
  <c r="CM36" i="16"/>
  <c r="CM37" i="16"/>
  <c r="CM38" i="16"/>
  <c r="CM39" i="16"/>
  <c r="CM40" i="16"/>
  <c r="CM41" i="16"/>
  <c r="CM42" i="16"/>
  <c r="CM43" i="16"/>
  <c r="CM44" i="16"/>
  <c r="CM45" i="16"/>
  <c r="CM46" i="16"/>
  <c r="CM47" i="16"/>
  <c r="CM48" i="16"/>
  <c r="CM49" i="16"/>
  <c r="CM52" i="16"/>
  <c r="CL2" i="16"/>
  <c r="CR2" i="16"/>
  <c r="CT2" i="16"/>
  <c r="CQ2" i="16"/>
  <c r="CR3" i="16"/>
  <c r="CT3" i="16"/>
  <c r="CQ3" i="16"/>
  <c r="CR4" i="16"/>
  <c r="CT4" i="16"/>
  <c r="CQ4" i="16"/>
  <c r="CR5" i="16"/>
  <c r="CT5" i="16"/>
  <c r="CQ5" i="16"/>
  <c r="CR6" i="16"/>
  <c r="CT6" i="16"/>
  <c r="CQ6" i="16"/>
  <c r="CR7" i="16"/>
  <c r="CT7" i="16"/>
  <c r="CQ7" i="16"/>
  <c r="CR8" i="16"/>
  <c r="CT8" i="16"/>
  <c r="CQ8" i="16"/>
  <c r="CR9" i="16"/>
  <c r="CT9" i="16"/>
  <c r="CQ9" i="16"/>
  <c r="CR10" i="16"/>
  <c r="CT10" i="16"/>
  <c r="CQ10" i="16"/>
  <c r="CR11" i="16"/>
  <c r="CT11" i="16"/>
  <c r="CQ11" i="16"/>
  <c r="CR12" i="16"/>
  <c r="CT12" i="16"/>
  <c r="CQ12" i="16"/>
  <c r="CR13" i="16"/>
  <c r="CT13" i="16"/>
  <c r="CQ13" i="16"/>
  <c r="CR14" i="16"/>
  <c r="CT14" i="16"/>
  <c r="CQ14" i="16"/>
  <c r="CR15" i="16"/>
  <c r="CT15" i="16"/>
  <c r="CQ15" i="16"/>
  <c r="CR16" i="16"/>
  <c r="CT16" i="16"/>
  <c r="CQ16" i="16"/>
  <c r="CR17" i="16"/>
  <c r="CT17" i="16"/>
  <c r="CQ17" i="16"/>
  <c r="CR18" i="16"/>
  <c r="CT18" i="16"/>
  <c r="CQ18" i="16"/>
  <c r="CR19" i="16"/>
  <c r="CT19" i="16"/>
  <c r="CQ19" i="16"/>
  <c r="CR20" i="16"/>
  <c r="CT20" i="16"/>
  <c r="CQ20" i="16"/>
  <c r="CR21" i="16"/>
  <c r="CT21" i="16"/>
  <c r="CQ21" i="16"/>
  <c r="CR22" i="16"/>
  <c r="CT22" i="16"/>
  <c r="CQ22" i="16"/>
  <c r="CR23" i="16"/>
  <c r="CT23" i="16"/>
  <c r="CQ23" i="16"/>
  <c r="CR24" i="16"/>
  <c r="CT24" i="16"/>
  <c r="CQ24" i="16"/>
  <c r="CR25" i="16"/>
  <c r="CT25" i="16"/>
  <c r="CQ25" i="16"/>
  <c r="CR26" i="16"/>
  <c r="CT26" i="16"/>
  <c r="CQ26" i="16"/>
  <c r="CR27" i="16"/>
  <c r="CT27" i="16"/>
  <c r="CQ27" i="16"/>
  <c r="CR28" i="16"/>
  <c r="CT28" i="16"/>
  <c r="CQ28" i="16"/>
  <c r="CR29" i="16"/>
  <c r="CT29" i="16"/>
  <c r="CQ29" i="16"/>
  <c r="CR30" i="16"/>
  <c r="CT30" i="16"/>
  <c r="CQ30" i="16"/>
  <c r="CR31" i="16"/>
  <c r="CT31" i="16"/>
  <c r="CQ31" i="16"/>
  <c r="CR32" i="16"/>
  <c r="CT32" i="16"/>
  <c r="CQ32" i="16"/>
  <c r="CR33" i="16"/>
  <c r="CT33" i="16"/>
  <c r="CQ33" i="16"/>
  <c r="CR34" i="16"/>
  <c r="CT34" i="16"/>
  <c r="CQ34" i="16"/>
  <c r="CR35" i="16"/>
  <c r="CT35" i="16"/>
  <c r="CQ35" i="16"/>
  <c r="CR36" i="16"/>
  <c r="CT36" i="16"/>
  <c r="CQ36" i="16"/>
  <c r="CR37" i="16"/>
  <c r="CT37" i="16"/>
  <c r="CQ37" i="16"/>
  <c r="CR38" i="16"/>
  <c r="CT38" i="16"/>
  <c r="CQ38" i="16"/>
  <c r="CR39" i="16"/>
  <c r="CT39" i="16"/>
  <c r="CQ39" i="16"/>
  <c r="CR40" i="16"/>
  <c r="CT40" i="16"/>
  <c r="CQ40" i="16"/>
  <c r="CR41" i="16"/>
  <c r="CT41" i="16"/>
  <c r="CQ41" i="16"/>
  <c r="CR42" i="16"/>
  <c r="CT42" i="16"/>
  <c r="CQ42" i="16"/>
  <c r="CR43" i="16"/>
  <c r="CT43" i="16"/>
  <c r="CQ43" i="16"/>
  <c r="CR44" i="16"/>
  <c r="CT44" i="16"/>
  <c r="CQ44" i="16"/>
  <c r="CR45" i="16"/>
  <c r="CT45" i="16"/>
  <c r="CQ45" i="16"/>
  <c r="CR46" i="16"/>
  <c r="CT46" i="16"/>
  <c r="CQ46" i="16"/>
  <c r="CR47" i="16"/>
  <c r="CT47" i="16"/>
  <c r="CQ47" i="16"/>
  <c r="CR48" i="16"/>
  <c r="CT48" i="16"/>
  <c r="CQ48" i="16"/>
  <c r="CR49" i="16"/>
  <c r="CT49" i="16"/>
  <c r="CQ49" i="16"/>
  <c r="CQ52" i="16"/>
  <c r="CP2" i="16"/>
  <c r="CK2" i="16"/>
  <c r="CJ2" i="16"/>
  <c r="CW2" i="16"/>
  <c r="CL3" i="16"/>
  <c r="CP3" i="16"/>
  <c r="CK3" i="16"/>
  <c r="CJ3" i="16"/>
  <c r="CW3" i="16"/>
  <c r="CL4" i="16"/>
  <c r="CP4" i="16"/>
  <c r="CK4" i="16"/>
  <c r="CJ4" i="16"/>
  <c r="CW4" i="16"/>
  <c r="CL5" i="16"/>
  <c r="CP5" i="16"/>
  <c r="CK5" i="16"/>
  <c r="CJ5" i="16"/>
  <c r="CW5" i="16"/>
  <c r="CL6" i="16"/>
  <c r="CP6" i="16"/>
  <c r="CK6" i="16"/>
  <c r="CJ6" i="16"/>
  <c r="CW6" i="16"/>
  <c r="CL7" i="16"/>
  <c r="CP7" i="16"/>
  <c r="CK7" i="16"/>
  <c r="CJ7" i="16"/>
  <c r="CW7" i="16"/>
  <c r="CL8" i="16"/>
  <c r="CP8" i="16"/>
  <c r="CK8" i="16"/>
  <c r="CJ8" i="16"/>
  <c r="CW8" i="16"/>
  <c r="CL9" i="16"/>
  <c r="CP9" i="16"/>
  <c r="CK9" i="16"/>
  <c r="CJ9" i="16"/>
  <c r="CW9" i="16"/>
  <c r="CL10" i="16"/>
  <c r="CP10" i="16"/>
  <c r="CK10" i="16"/>
  <c r="CJ10" i="16"/>
  <c r="CW10" i="16"/>
  <c r="CL11" i="16"/>
  <c r="CP11" i="16"/>
  <c r="CK11" i="16"/>
  <c r="CJ11" i="16"/>
  <c r="CW11" i="16"/>
  <c r="CL12" i="16"/>
  <c r="CP12" i="16"/>
  <c r="CK12" i="16"/>
  <c r="CJ12" i="16"/>
  <c r="CW12" i="16"/>
  <c r="CL13" i="16"/>
  <c r="CP13" i="16"/>
  <c r="CK13" i="16"/>
  <c r="CJ13" i="16"/>
  <c r="CW13" i="16"/>
  <c r="CL14" i="16"/>
  <c r="CP14" i="16"/>
  <c r="CK14" i="16"/>
  <c r="CJ14" i="16"/>
  <c r="CW14" i="16"/>
  <c r="CL15" i="16"/>
  <c r="CP15" i="16"/>
  <c r="CK15" i="16"/>
  <c r="CJ15" i="16"/>
  <c r="CW15" i="16"/>
  <c r="CL16" i="16"/>
  <c r="CP16" i="16"/>
  <c r="CK16" i="16"/>
  <c r="CJ16" i="16"/>
  <c r="CW16" i="16"/>
  <c r="CL17" i="16"/>
  <c r="CP17" i="16"/>
  <c r="CK17" i="16"/>
  <c r="CJ17" i="16"/>
  <c r="CW17" i="16"/>
  <c r="CL18" i="16"/>
  <c r="CP18" i="16"/>
  <c r="CK18" i="16"/>
  <c r="CJ18" i="16"/>
  <c r="CW18" i="16"/>
  <c r="CL19" i="16"/>
  <c r="CP19" i="16"/>
  <c r="CK19" i="16"/>
  <c r="CJ19" i="16"/>
  <c r="CW19" i="16"/>
  <c r="CL20" i="16"/>
  <c r="CP20" i="16"/>
  <c r="CK20" i="16"/>
  <c r="CJ20" i="16"/>
  <c r="CW20" i="16"/>
  <c r="CL21" i="16"/>
  <c r="CP21" i="16"/>
  <c r="CK21" i="16"/>
  <c r="CJ21" i="16"/>
  <c r="CW21" i="16"/>
  <c r="CL22" i="16"/>
  <c r="CP22" i="16"/>
  <c r="CK22" i="16"/>
  <c r="CJ22" i="16"/>
  <c r="CW22" i="16"/>
  <c r="CL23" i="16"/>
  <c r="CP23" i="16"/>
  <c r="CK23" i="16"/>
  <c r="CJ23" i="16"/>
  <c r="CW23" i="16"/>
  <c r="CL24" i="16"/>
  <c r="CP24" i="16"/>
  <c r="CK24" i="16"/>
  <c r="CJ24" i="16"/>
  <c r="CW24" i="16"/>
  <c r="CL25" i="16"/>
  <c r="CP25" i="16"/>
  <c r="CK25" i="16"/>
  <c r="CJ25" i="16"/>
  <c r="CW25" i="16"/>
  <c r="CL26" i="16"/>
  <c r="CP26" i="16"/>
  <c r="CK26" i="16"/>
  <c r="CJ26" i="16"/>
  <c r="CW26" i="16"/>
  <c r="CL27" i="16"/>
  <c r="CP27" i="16"/>
  <c r="CK27" i="16"/>
  <c r="CJ27" i="16"/>
  <c r="CW27" i="16"/>
  <c r="CL28" i="16"/>
  <c r="CP28" i="16"/>
  <c r="CK28" i="16"/>
  <c r="CJ28" i="16"/>
  <c r="CW28" i="16"/>
  <c r="CL29" i="16"/>
  <c r="CP29" i="16"/>
  <c r="CK29" i="16"/>
  <c r="CJ29" i="16"/>
  <c r="CW29" i="16"/>
  <c r="CL30" i="16"/>
  <c r="CP30" i="16"/>
  <c r="CK30" i="16"/>
  <c r="CJ30" i="16"/>
  <c r="CW30" i="16"/>
  <c r="CL31" i="16"/>
  <c r="CP31" i="16"/>
  <c r="CK31" i="16"/>
  <c r="CJ31" i="16"/>
  <c r="CW31" i="16"/>
  <c r="CL32" i="16"/>
  <c r="CP32" i="16"/>
  <c r="CK32" i="16"/>
  <c r="CJ32" i="16"/>
  <c r="CW32" i="16"/>
  <c r="CL33" i="16"/>
  <c r="CP33" i="16"/>
  <c r="CK33" i="16"/>
  <c r="CJ33" i="16"/>
  <c r="CW33" i="16"/>
  <c r="CL34" i="16"/>
  <c r="CP34" i="16"/>
  <c r="CK34" i="16"/>
  <c r="CJ34" i="16"/>
  <c r="CW34" i="16"/>
  <c r="CL35" i="16"/>
  <c r="CP35" i="16"/>
  <c r="CK35" i="16"/>
  <c r="CJ35" i="16"/>
  <c r="CW35" i="16"/>
  <c r="CL36" i="16"/>
  <c r="CP36" i="16"/>
  <c r="CK36" i="16"/>
  <c r="CJ36" i="16"/>
  <c r="CW36" i="16"/>
  <c r="CL37" i="16"/>
  <c r="CP37" i="16"/>
  <c r="CK37" i="16"/>
  <c r="CJ37" i="16"/>
  <c r="CW37" i="16"/>
  <c r="CL38" i="16"/>
  <c r="CP38" i="16"/>
  <c r="CK38" i="16"/>
  <c r="CJ38" i="16"/>
  <c r="CW38" i="16"/>
  <c r="CL39" i="16"/>
  <c r="CP39" i="16"/>
  <c r="CK39" i="16"/>
  <c r="CJ39" i="16"/>
  <c r="CW39" i="16"/>
  <c r="CL40" i="16"/>
  <c r="CP40" i="16"/>
  <c r="CK40" i="16"/>
  <c r="CJ40" i="16"/>
  <c r="CW40" i="16"/>
  <c r="CL41" i="16"/>
  <c r="CP41" i="16"/>
  <c r="CK41" i="16"/>
  <c r="CJ41" i="16"/>
  <c r="CW41" i="16"/>
  <c r="CL42" i="16"/>
  <c r="CP42" i="16"/>
  <c r="CK42" i="16"/>
  <c r="CJ42" i="16"/>
  <c r="CW42" i="16"/>
  <c r="CL43" i="16"/>
  <c r="CP43" i="16"/>
  <c r="CK43" i="16"/>
  <c r="CJ43" i="16"/>
  <c r="CW43" i="16"/>
  <c r="CL44" i="16"/>
  <c r="CP44" i="16"/>
  <c r="CK44" i="16"/>
  <c r="CJ44" i="16"/>
  <c r="CW44" i="16"/>
  <c r="CL45" i="16"/>
  <c r="CP45" i="16"/>
  <c r="CK45" i="16"/>
  <c r="CJ45" i="16"/>
  <c r="CW45" i="16"/>
  <c r="CL46" i="16"/>
  <c r="CP46" i="16"/>
  <c r="CK46" i="16"/>
  <c r="CJ46" i="16"/>
  <c r="CW46" i="16"/>
  <c r="CL47" i="16"/>
  <c r="CP47" i="16"/>
  <c r="CK47" i="16"/>
  <c r="CJ47" i="16"/>
  <c r="CW47" i="16"/>
  <c r="CL48" i="16"/>
  <c r="CP48" i="16"/>
  <c r="CK48" i="16"/>
  <c r="CJ48" i="16"/>
  <c r="CW48" i="16"/>
  <c r="CL49" i="16"/>
  <c r="CP49" i="16"/>
  <c r="CK49" i="16"/>
  <c r="CJ49" i="16"/>
  <c r="CW49" i="16"/>
  <c r="G354" i="27"/>
  <c r="G355" i="27"/>
  <c r="G356" i="27"/>
  <c r="G357" i="27"/>
  <c r="G358" i="27"/>
  <c r="G359" i="27"/>
  <c r="G360" i="27"/>
  <c r="G361" i="27"/>
  <c r="G362" i="27"/>
  <c r="G363" i="27"/>
  <c r="G364" i="27"/>
  <c r="G365" i="27"/>
  <c r="G366" i="27"/>
  <c r="G367" i="27"/>
  <c r="G368" i="27"/>
  <c r="G369" i="27"/>
  <c r="G370" i="27"/>
  <c r="G371" i="27"/>
  <c r="G372" i="27"/>
  <c r="G373" i="27"/>
  <c r="G374" i="27"/>
  <c r="G375" i="27"/>
  <c r="G376" i="27"/>
  <c r="G377" i="27"/>
  <c r="G378" i="27"/>
  <c r="G379" i="27"/>
  <c r="G380" i="27"/>
  <c r="G381" i="27"/>
  <c r="G382" i="27"/>
  <c r="G383" i="27"/>
  <c r="G384" i="27"/>
  <c r="G385" i="27"/>
  <c r="G386" i="27"/>
  <c r="G387" i="27"/>
  <c r="G388" i="27"/>
  <c r="G389" i="27"/>
  <c r="G390" i="27"/>
  <c r="G391" i="27"/>
  <c r="G392" i="27"/>
  <c r="G393" i="27"/>
  <c r="G394" i="27"/>
  <c r="G395" i="27"/>
  <c r="G396" i="27"/>
  <c r="G397" i="27"/>
  <c r="G398" i="27"/>
  <c r="G399" i="27"/>
  <c r="G400" i="27"/>
  <c r="G353" i="27"/>
  <c r="CW2" i="15"/>
  <c r="CW3" i="15"/>
  <c r="CJ4" i="15"/>
  <c r="CW4" i="15"/>
  <c r="CJ5" i="15"/>
  <c r="CW5" i="15"/>
  <c r="CW6" i="15"/>
  <c r="CW7" i="15"/>
  <c r="CW8" i="15"/>
  <c r="CW9" i="15"/>
  <c r="CW10" i="15"/>
  <c r="CW11" i="15"/>
  <c r="CW12" i="15"/>
  <c r="CW13" i="15"/>
  <c r="CW14" i="15"/>
  <c r="CJ15" i="15"/>
  <c r="CW15" i="15"/>
  <c r="CJ16" i="15"/>
  <c r="CW16" i="15"/>
  <c r="CJ17" i="15"/>
  <c r="CW17" i="15"/>
  <c r="CJ18" i="15"/>
  <c r="CW18" i="15"/>
  <c r="CJ19" i="15"/>
  <c r="CW19" i="15"/>
  <c r="CJ20" i="15"/>
  <c r="CW20" i="15"/>
  <c r="CJ21" i="15"/>
  <c r="CW21" i="15"/>
  <c r="CJ22" i="15"/>
  <c r="CW22" i="15"/>
  <c r="CJ23" i="15"/>
  <c r="CW23" i="15"/>
  <c r="CJ24" i="15"/>
  <c r="CW24" i="15"/>
  <c r="CJ25" i="15"/>
  <c r="CW25" i="15"/>
  <c r="CJ26" i="15"/>
  <c r="CW26" i="15"/>
  <c r="CJ27" i="15"/>
  <c r="CW27" i="15"/>
  <c r="CJ28" i="15"/>
  <c r="CW28" i="15"/>
  <c r="CJ29" i="15"/>
  <c r="CW29" i="15"/>
  <c r="CJ30" i="15"/>
  <c r="CW30" i="15"/>
  <c r="CJ31" i="15"/>
  <c r="CW31" i="15"/>
  <c r="CJ32" i="15"/>
  <c r="CW32" i="15"/>
  <c r="CJ33" i="15"/>
  <c r="CW33" i="15"/>
  <c r="CJ34" i="15"/>
  <c r="CW34" i="15"/>
  <c r="CJ35" i="15"/>
  <c r="CW35" i="15"/>
  <c r="CJ36" i="15"/>
  <c r="CW36" i="15"/>
  <c r="CJ37" i="15"/>
  <c r="CW37" i="15"/>
  <c r="CJ38" i="15"/>
  <c r="CW38" i="15"/>
  <c r="CJ39" i="15"/>
  <c r="CW39" i="15"/>
  <c r="CJ40" i="15"/>
  <c r="CW40" i="15"/>
  <c r="CJ41" i="15"/>
  <c r="CW41" i="15"/>
  <c r="CJ42" i="15"/>
  <c r="CW42" i="15"/>
  <c r="CJ43" i="15"/>
  <c r="CW43" i="15"/>
  <c r="CJ44" i="15"/>
  <c r="CW44" i="15"/>
  <c r="CJ45" i="15"/>
  <c r="CW45" i="15"/>
  <c r="CJ46" i="15"/>
  <c r="CW46" i="15"/>
  <c r="CJ47" i="15"/>
  <c r="CW47" i="15"/>
  <c r="CJ48" i="15"/>
  <c r="CW48" i="15"/>
  <c r="CJ49" i="15"/>
  <c r="CW49" i="15"/>
  <c r="G304" i="27"/>
  <c r="G305" i="27"/>
  <c r="G306" i="27"/>
  <c r="G307" i="27"/>
  <c r="G308" i="27"/>
  <c r="G309" i="27"/>
  <c r="G310" i="27"/>
  <c r="G311" i="27"/>
  <c r="G312" i="27"/>
  <c r="G313" i="27"/>
  <c r="G314" i="27"/>
  <c r="G315" i="27"/>
  <c r="G316" i="27"/>
  <c r="G317" i="27"/>
  <c r="G318" i="27"/>
  <c r="G319" i="27"/>
  <c r="G320" i="27"/>
  <c r="G321" i="27"/>
  <c r="G322" i="27"/>
  <c r="G323" i="27"/>
  <c r="G324" i="27"/>
  <c r="G325" i="27"/>
  <c r="G326" i="27"/>
  <c r="G327" i="27"/>
  <c r="G328" i="27"/>
  <c r="G329" i="27"/>
  <c r="G330" i="27"/>
  <c r="G331" i="27"/>
  <c r="G332" i="27"/>
  <c r="G333" i="27"/>
  <c r="G334" i="27"/>
  <c r="G335" i="27"/>
  <c r="G336" i="27"/>
  <c r="G337" i="27"/>
  <c r="G338" i="27"/>
  <c r="G339" i="27"/>
  <c r="G340" i="27"/>
  <c r="G341" i="27"/>
  <c r="G342" i="27"/>
  <c r="G343" i="27"/>
  <c r="G344" i="27"/>
  <c r="G345" i="27"/>
  <c r="G346" i="27"/>
  <c r="G347" i="27"/>
  <c r="G348" i="27"/>
  <c r="G349" i="27"/>
  <c r="G350" i="27"/>
  <c r="G303" i="27"/>
  <c r="CN52" i="14"/>
  <c r="CM2" i="14"/>
  <c r="CM3" i="14"/>
  <c r="CM4" i="14"/>
  <c r="CM5" i="14"/>
  <c r="CM6" i="14"/>
  <c r="CM7" i="14"/>
  <c r="CM8" i="14"/>
  <c r="CM9" i="14"/>
  <c r="CM10" i="14"/>
  <c r="CM11" i="14"/>
  <c r="CM12" i="14"/>
  <c r="CM13" i="14"/>
  <c r="CM14" i="14"/>
  <c r="CM15" i="14"/>
  <c r="CM16" i="14"/>
  <c r="CM17" i="14"/>
  <c r="CM18" i="14"/>
  <c r="CM19" i="14"/>
  <c r="CM20" i="14"/>
  <c r="CM21" i="14"/>
  <c r="CM22" i="14"/>
  <c r="CM23" i="14"/>
  <c r="CM24" i="14"/>
  <c r="CM25" i="14"/>
  <c r="CM26" i="14"/>
  <c r="CM27" i="14"/>
  <c r="CM28" i="14"/>
  <c r="CM29" i="14"/>
  <c r="CM30" i="14"/>
  <c r="CM31" i="14"/>
  <c r="CM32" i="14"/>
  <c r="CM33" i="14"/>
  <c r="CM34" i="14"/>
  <c r="CM35" i="14"/>
  <c r="CM36" i="14"/>
  <c r="CM37" i="14"/>
  <c r="CM38" i="14"/>
  <c r="CM39" i="14"/>
  <c r="CM40" i="14"/>
  <c r="CM41" i="14"/>
  <c r="CM42" i="14"/>
  <c r="CM43" i="14"/>
  <c r="CM44" i="14"/>
  <c r="CM45" i="14"/>
  <c r="CM46" i="14"/>
  <c r="CM47" i="14"/>
  <c r="CM48" i="14"/>
  <c r="CM49" i="14"/>
  <c r="CM52" i="14"/>
  <c r="CL2" i="14"/>
  <c r="CR2" i="14"/>
  <c r="CT2" i="14"/>
  <c r="CQ2" i="14"/>
  <c r="CR3" i="14"/>
  <c r="CT3" i="14"/>
  <c r="CQ3" i="14"/>
  <c r="CR4" i="14"/>
  <c r="CT4" i="14"/>
  <c r="CQ4" i="14"/>
  <c r="CR5" i="14"/>
  <c r="CT5" i="14"/>
  <c r="CQ5" i="14"/>
  <c r="CR6" i="14"/>
  <c r="CT6" i="14"/>
  <c r="CQ6" i="14"/>
  <c r="CR7" i="14"/>
  <c r="CT7" i="14"/>
  <c r="CQ7" i="14"/>
  <c r="CR8" i="14"/>
  <c r="CT8" i="14"/>
  <c r="CQ8" i="14"/>
  <c r="CR9" i="14"/>
  <c r="CT9" i="14"/>
  <c r="CQ9" i="14"/>
  <c r="CR10" i="14"/>
  <c r="CT10" i="14"/>
  <c r="CQ10" i="14"/>
  <c r="CR11" i="14"/>
  <c r="CT11" i="14"/>
  <c r="CQ11" i="14"/>
  <c r="CR12" i="14"/>
  <c r="CT12" i="14"/>
  <c r="CQ12" i="14"/>
  <c r="CR13" i="14"/>
  <c r="CT13" i="14"/>
  <c r="CQ13" i="14"/>
  <c r="CR14" i="14"/>
  <c r="CT14" i="14"/>
  <c r="CQ14" i="14"/>
  <c r="CR15" i="14"/>
  <c r="CT15" i="14"/>
  <c r="CQ15" i="14"/>
  <c r="CR16" i="14"/>
  <c r="CT16" i="14"/>
  <c r="CQ16" i="14"/>
  <c r="CR17" i="14"/>
  <c r="CT17" i="14"/>
  <c r="CQ17" i="14"/>
  <c r="CR18" i="14"/>
  <c r="CT18" i="14"/>
  <c r="CQ18" i="14"/>
  <c r="CR19" i="14"/>
  <c r="CT19" i="14"/>
  <c r="CQ19" i="14"/>
  <c r="CR20" i="14"/>
  <c r="CT20" i="14"/>
  <c r="CQ20" i="14"/>
  <c r="CR21" i="14"/>
  <c r="CT21" i="14"/>
  <c r="CQ21" i="14"/>
  <c r="CR22" i="14"/>
  <c r="CT22" i="14"/>
  <c r="CQ22" i="14"/>
  <c r="CR23" i="14"/>
  <c r="CT23" i="14"/>
  <c r="CQ23" i="14"/>
  <c r="CR24" i="14"/>
  <c r="CT24" i="14"/>
  <c r="CQ24" i="14"/>
  <c r="CR25" i="14"/>
  <c r="CT25" i="14"/>
  <c r="CQ25" i="14"/>
  <c r="CR26" i="14"/>
  <c r="CT26" i="14"/>
  <c r="CQ26" i="14"/>
  <c r="CR27" i="14"/>
  <c r="CT27" i="14"/>
  <c r="CQ27" i="14"/>
  <c r="CR28" i="14"/>
  <c r="CT28" i="14"/>
  <c r="CQ28" i="14"/>
  <c r="CR29" i="14"/>
  <c r="CT29" i="14"/>
  <c r="CQ29" i="14"/>
  <c r="CR30" i="14"/>
  <c r="CT30" i="14"/>
  <c r="CQ30" i="14"/>
  <c r="CR31" i="14"/>
  <c r="CT31" i="14"/>
  <c r="CQ31" i="14"/>
  <c r="CR32" i="14"/>
  <c r="CT32" i="14"/>
  <c r="CQ32" i="14"/>
  <c r="CR33" i="14"/>
  <c r="CT33" i="14"/>
  <c r="CQ33" i="14"/>
  <c r="CR34" i="14"/>
  <c r="CT34" i="14"/>
  <c r="CQ34" i="14"/>
  <c r="CR35" i="14"/>
  <c r="CT35" i="14"/>
  <c r="CQ35" i="14"/>
  <c r="CR36" i="14"/>
  <c r="CT36" i="14"/>
  <c r="CQ36" i="14"/>
  <c r="CR37" i="14"/>
  <c r="CT37" i="14"/>
  <c r="CQ37" i="14"/>
  <c r="CR38" i="14"/>
  <c r="CT38" i="14"/>
  <c r="CQ38" i="14"/>
  <c r="CR39" i="14"/>
  <c r="CT39" i="14"/>
  <c r="CQ39" i="14"/>
  <c r="CR40" i="14"/>
  <c r="CT40" i="14"/>
  <c r="CQ40" i="14"/>
  <c r="CR41" i="14"/>
  <c r="CT41" i="14"/>
  <c r="CQ41" i="14"/>
  <c r="CR42" i="14"/>
  <c r="CT42" i="14"/>
  <c r="CQ42" i="14"/>
  <c r="CR43" i="14"/>
  <c r="CT43" i="14"/>
  <c r="CQ43" i="14"/>
  <c r="CR44" i="14"/>
  <c r="CT44" i="14"/>
  <c r="CQ44" i="14"/>
  <c r="CR45" i="14"/>
  <c r="CT45" i="14"/>
  <c r="CQ45" i="14"/>
  <c r="CR46" i="14"/>
  <c r="CT46" i="14"/>
  <c r="CQ46" i="14"/>
  <c r="CR47" i="14"/>
  <c r="CT47" i="14"/>
  <c r="CQ47" i="14"/>
  <c r="CR48" i="14"/>
  <c r="CT48" i="14"/>
  <c r="CQ48" i="14"/>
  <c r="CR49" i="14"/>
  <c r="CT49" i="14"/>
  <c r="CQ49" i="14"/>
  <c r="CQ52" i="14"/>
  <c r="CP2" i="14"/>
  <c r="CK2" i="14"/>
  <c r="CJ2" i="14"/>
  <c r="CW2" i="14"/>
  <c r="CL3" i="14"/>
  <c r="CP3" i="14"/>
  <c r="CK3" i="14"/>
  <c r="CJ3" i="14"/>
  <c r="CW3" i="14"/>
  <c r="CL4" i="14"/>
  <c r="CP4" i="14"/>
  <c r="CK4" i="14"/>
  <c r="CJ4" i="14"/>
  <c r="CW4" i="14"/>
  <c r="CL5" i="14"/>
  <c r="CP5" i="14"/>
  <c r="CK5" i="14"/>
  <c r="CJ5" i="14"/>
  <c r="CW5" i="14"/>
  <c r="CL6" i="14"/>
  <c r="CP6" i="14"/>
  <c r="CK6" i="14"/>
  <c r="CJ6" i="14"/>
  <c r="CW6" i="14"/>
  <c r="CL7" i="14"/>
  <c r="CP7" i="14"/>
  <c r="CK7" i="14"/>
  <c r="CJ7" i="14"/>
  <c r="CW7" i="14"/>
  <c r="CL8" i="14"/>
  <c r="CP8" i="14"/>
  <c r="CK8" i="14"/>
  <c r="CJ8" i="14"/>
  <c r="CW8" i="14"/>
  <c r="CL9" i="14"/>
  <c r="CP9" i="14"/>
  <c r="CK9" i="14"/>
  <c r="CJ9" i="14"/>
  <c r="CW9" i="14"/>
  <c r="CL10" i="14"/>
  <c r="CP10" i="14"/>
  <c r="CK10" i="14"/>
  <c r="CJ10" i="14"/>
  <c r="CW10" i="14"/>
  <c r="CL11" i="14"/>
  <c r="CP11" i="14"/>
  <c r="CK11" i="14"/>
  <c r="CJ11" i="14"/>
  <c r="CW11" i="14"/>
  <c r="CL12" i="14"/>
  <c r="CP12" i="14"/>
  <c r="CK12" i="14"/>
  <c r="CJ12" i="14"/>
  <c r="CW12" i="14"/>
  <c r="CL13" i="14"/>
  <c r="CP13" i="14"/>
  <c r="CK13" i="14"/>
  <c r="CJ13" i="14"/>
  <c r="CW13" i="14"/>
  <c r="CL14" i="14"/>
  <c r="CP14" i="14"/>
  <c r="CK14" i="14"/>
  <c r="CJ14" i="14"/>
  <c r="CW14" i="14"/>
  <c r="CL15" i="14"/>
  <c r="CP15" i="14"/>
  <c r="CK15" i="14"/>
  <c r="CJ15" i="14"/>
  <c r="CW15" i="14"/>
  <c r="CL16" i="14"/>
  <c r="CP16" i="14"/>
  <c r="CK16" i="14"/>
  <c r="CJ16" i="14"/>
  <c r="CW16" i="14"/>
  <c r="CL17" i="14"/>
  <c r="CP17" i="14"/>
  <c r="CK17" i="14"/>
  <c r="CJ17" i="14"/>
  <c r="CW17" i="14"/>
  <c r="CL18" i="14"/>
  <c r="CP18" i="14"/>
  <c r="CK18" i="14"/>
  <c r="CJ18" i="14"/>
  <c r="CW18" i="14"/>
  <c r="CL19" i="14"/>
  <c r="CP19" i="14"/>
  <c r="CK19" i="14"/>
  <c r="CJ19" i="14"/>
  <c r="CW19" i="14"/>
  <c r="CL20" i="14"/>
  <c r="CP20" i="14"/>
  <c r="CK20" i="14"/>
  <c r="CJ20" i="14"/>
  <c r="CW20" i="14"/>
  <c r="CL21" i="14"/>
  <c r="CP21" i="14"/>
  <c r="CK21" i="14"/>
  <c r="CJ21" i="14"/>
  <c r="CW21" i="14"/>
  <c r="CL22" i="14"/>
  <c r="CP22" i="14"/>
  <c r="CK22" i="14"/>
  <c r="CJ22" i="14"/>
  <c r="CW22" i="14"/>
  <c r="CL23" i="14"/>
  <c r="CP23" i="14"/>
  <c r="CK23" i="14"/>
  <c r="CJ23" i="14"/>
  <c r="CW23" i="14"/>
  <c r="CL24" i="14"/>
  <c r="CP24" i="14"/>
  <c r="CK24" i="14"/>
  <c r="CJ24" i="14"/>
  <c r="CW24" i="14"/>
  <c r="CL25" i="14"/>
  <c r="CP25" i="14"/>
  <c r="CK25" i="14"/>
  <c r="CJ25" i="14"/>
  <c r="CW25" i="14"/>
  <c r="CL26" i="14"/>
  <c r="CP26" i="14"/>
  <c r="CK26" i="14"/>
  <c r="CJ26" i="14"/>
  <c r="CW26" i="14"/>
  <c r="CL27" i="14"/>
  <c r="CP27" i="14"/>
  <c r="CK27" i="14"/>
  <c r="CJ27" i="14"/>
  <c r="CW27" i="14"/>
  <c r="CL28" i="14"/>
  <c r="CP28" i="14"/>
  <c r="CK28" i="14"/>
  <c r="CJ28" i="14"/>
  <c r="CW28" i="14"/>
  <c r="CL29" i="14"/>
  <c r="CP29" i="14"/>
  <c r="CK29" i="14"/>
  <c r="CJ29" i="14"/>
  <c r="CW29" i="14"/>
  <c r="CL30" i="14"/>
  <c r="CP30" i="14"/>
  <c r="CK30" i="14"/>
  <c r="CJ30" i="14"/>
  <c r="CW30" i="14"/>
  <c r="CL31" i="14"/>
  <c r="CP31" i="14"/>
  <c r="CK31" i="14"/>
  <c r="CJ31" i="14"/>
  <c r="CW31" i="14"/>
  <c r="CL32" i="14"/>
  <c r="CP32" i="14"/>
  <c r="CK32" i="14"/>
  <c r="CJ32" i="14"/>
  <c r="CW32" i="14"/>
  <c r="CL33" i="14"/>
  <c r="CP33" i="14"/>
  <c r="CK33" i="14"/>
  <c r="CJ33" i="14"/>
  <c r="CW33" i="14"/>
  <c r="CL34" i="14"/>
  <c r="CP34" i="14"/>
  <c r="CK34" i="14"/>
  <c r="CJ34" i="14"/>
  <c r="CW34" i="14"/>
  <c r="CL35" i="14"/>
  <c r="CP35" i="14"/>
  <c r="CK35" i="14"/>
  <c r="CJ35" i="14"/>
  <c r="CW35" i="14"/>
  <c r="CL36" i="14"/>
  <c r="CP36" i="14"/>
  <c r="CK36" i="14"/>
  <c r="CJ36" i="14"/>
  <c r="CW36" i="14"/>
  <c r="CL37" i="14"/>
  <c r="CP37" i="14"/>
  <c r="CK37" i="14"/>
  <c r="CJ37" i="14"/>
  <c r="CW37" i="14"/>
  <c r="CL38" i="14"/>
  <c r="CP38" i="14"/>
  <c r="CK38" i="14"/>
  <c r="CJ38" i="14"/>
  <c r="CW38" i="14"/>
  <c r="CL39" i="14"/>
  <c r="CP39" i="14"/>
  <c r="CK39" i="14"/>
  <c r="CJ39" i="14"/>
  <c r="CW39" i="14"/>
  <c r="CL40" i="14"/>
  <c r="CP40" i="14"/>
  <c r="CK40" i="14"/>
  <c r="CJ40" i="14"/>
  <c r="CW40" i="14"/>
  <c r="CL41" i="14"/>
  <c r="CP41" i="14"/>
  <c r="CK41" i="14"/>
  <c r="CJ41" i="14"/>
  <c r="CW41" i="14"/>
  <c r="CL42" i="14"/>
  <c r="CP42" i="14"/>
  <c r="CK42" i="14"/>
  <c r="CJ42" i="14"/>
  <c r="CW42" i="14"/>
  <c r="CL43" i="14"/>
  <c r="CP43" i="14"/>
  <c r="CK43" i="14"/>
  <c r="CJ43" i="14"/>
  <c r="CW43" i="14"/>
  <c r="CL44" i="14"/>
  <c r="CP44" i="14"/>
  <c r="CK44" i="14"/>
  <c r="CJ44" i="14"/>
  <c r="CW44" i="14"/>
  <c r="CL45" i="14"/>
  <c r="CP45" i="14"/>
  <c r="CK45" i="14"/>
  <c r="CJ45" i="14"/>
  <c r="CW45" i="14"/>
  <c r="CL46" i="14"/>
  <c r="CP46" i="14"/>
  <c r="CK46" i="14"/>
  <c r="CJ46" i="14"/>
  <c r="CW46" i="14"/>
  <c r="CL47" i="14"/>
  <c r="CP47" i="14"/>
  <c r="CK47" i="14"/>
  <c r="CJ47" i="14"/>
  <c r="CW47" i="14"/>
  <c r="CL48" i="14"/>
  <c r="CP48" i="14"/>
  <c r="CK48" i="14"/>
  <c r="CJ48" i="14"/>
  <c r="CW48" i="14"/>
  <c r="CL49" i="14"/>
  <c r="CP49" i="14"/>
  <c r="CK49" i="14"/>
  <c r="CJ49" i="14"/>
  <c r="CW49" i="14"/>
  <c r="G254" i="27"/>
  <c r="G255" i="27"/>
  <c r="G256" i="27"/>
  <c r="G257" i="27"/>
  <c r="G258" i="27"/>
  <c r="G259" i="27"/>
  <c r="G260" i="27"/>
  <c r="G261" i="27"/>
  <c r="G262" i="27"/>
  <c r="G263" i="27"/>
  <c r="G264" i="27"/>
  <c r="G265" i="27"/>
  <c r="G266" i="27"/>
  <c r="G267" i="27"/>
  <c r="G268" i="27"/>
  <c r="G269" i="27"/>
  <c r="G270" i="27"/>
  <c r="G271" i="27"/>
  <c r="G272" i="27"/>
  <c r="G273" i="27"/>
  <c r="G274" i="27"/>
  <c r="G275" i="27"/>
  <c r="G276" i="27"/>
  <c r="G277" i="27"/>
  <c r="G278" i="27"/>
  <c r="G279" i="27"/>
  <c r="G280" i="27"/>
  <c r="G281" i="27"/>
  <c r="G282" i="27"/>
  <c r="G283" i="27"/>
  <c r="G284" i="27"/>
  <c r="G285" i="27"/>
  <c r="G286" i="27"/>
  <c r="G287" i="27"/>
  <c r="G288" i="27"/>
  <c r="G289" i="27"/>
  <c r="G290" i="27"/>
  <c r="G291" i="27"/>
  <c r="G292" i="27"/>
  <c r="G293" i="27"/>
  <c r="G294" i="27"/>
  <c r="G295" i="27"/>
  <c r="G296" i="27"/>
  <c r="G297" i="27"/>
  <c r="G298" i="27"/>
  <c r="G299" i="27"/>
  <c r="G300" i="27"/>
  <c r="G253" i="27"/>
  <c r="CW2" i="13"/>
  <c r="CW3" i="13"/>
  <c r="CW4" i="13"/>
  <c r="CW5" i="13"/>
  <c r="CW6" i="13"/>
  <c r="CW7" i="13"/>
  <c r="CW8" i="13"/>
  <c r="CW9" i="13"/>
  <c r="CW10" i="13"/>
  <c r="CW11" i="13"/>
  <c r="CJ12" i="13"/>
  <c r="CW12" i="13"/>
  <c r="CJ13" i="13"/>
  <c r="CW13" i="13"/>
  <c r="CJ14" i="13"/>
  <c r="CW14" i="13"/>
  <c r="CJ15" i="13"/>
  <c r="CW15" i="13"/>
  <c r="CJ16" i="13"/>
  <c r="CW16" i="13"/>
  <c r="CJ17" i="13"/>
  <c r="CW17" i="13"/>
  <c r="CJ18" i="13"/>
  <c r="CW18" i="13"/>
  <c r="CJ19" i="13"/>
  <c r="CW19" i="13"/>
  <c r="CJ20" i="13"/>
  <c r="CW20" i="13"/>
  <c r="CJ21" i="13"/>
  <c r="CW21" i="13"/>
  <c r="CJ22" i="13"/>
  <c r="CW22" i="13"/>
  <c r="CJ23" i="13"/>
  <c r="CW23" i="13"/>
  <c r="CJ24" i="13"/>
  <c r="CW24" i="13"/>
  <c r="CJ25" i="13"/>
  <c r="CW25" i="13"/>
  <c r="CJ26" i="13"/>
  <c r="CW26" i="13"/>
  <c r="CJ27" i="13"/>
  <c r="CW27" i="13"/>
  <c r="CJ28" i="13"/>
  <c r="CW28" i="13"/>
  <c r="CJ29" i="13"/>
  <c r="CW29" i="13"/>
  <c r="CJ30" i="13"/>
  <c r="CW30" i="13"/>
  <c r="CJ31" i="13"/>
  <c r="CW31" i="13"/>
  <c r="CJ32" i="13"/>
  <c r="CW32" i="13"/>
  <c r="CJ33" i="13"/>
  <c r="CW33" i="13"/>
  <c r="CJ34" i="13"/>
  <c r="CW34" i="13"/>
  <c r="CJ35" i="13"/>
  <c r="CW35" i="13"/>
  <c r="CJ36" i="13"/>
  <c r="CW36" i="13"/>
  <c r="CJ37" i="13"/>
  <c r="CW37" i="13"/>
  <c r="CJ38" i="13"/>
  <c r="CW38" i="13"/>
  <c r="CJ39" i="13"/>
  <c r="CW39" i="13"/>
  <c r="CJ40" i="13"/>
  <c r="CW40" i="13"/>
  <c r="CJ41" i="13"/>
  <c r="CW41" i="13"/>
  <c r="CJ42" i="13"/>
  <c r="CW42" i="13"/>
  <c r="CJ43" i="13"/>
  <c r="CW43" i="13"/>
  <c r="CJ44" i="13"/>
  <c r="CW44" i="13"/>
  <c r="CJ45" i="13"/>
  <c r="CW45" i="13"/>
  <c r="CJ46" i="13"/>
  <c r="CW46" i="13"/>
  <c r="CJ47" i="13"/>
  <c r="CW47" i="13"/>
  <c r="CJ48" i="13"/>
  <c r="CW48" i="13"/>
  <c r="CJ49" i="13"/>
  <c r="CW49" i="13"/>
  <c r="G204" i="27"/>
  <c r="G205" i="27"/>
  <c r="G206" i="27"/>
  <c r="G207" i="27"/>
  <c r="G208" i="27"/>
  <c r="G209" i="27"/>
  <c r="G210" i="27"/>
  <c r="G211" i="27"/>
  <c r="G212" i="27"/>
  <c r="G213" i="27"/>
  <c r="G214" i="27"/>
  <c r="G215" i="27"/>
  <c r="G216" i="27"/>
  <c r="G217" i="27"/>
  <c r="G218" i="27"/>
  <c r="G219" i="27"/>
  <c r="G220" i="27"/>
  <c r="G221" i="27"/>
  <c r="G222" i="27"/>
  <c r="G223" i="27"/>
  <c r="G224" i="27"/>
  <c r="G225" i="27"/>
  <c r="G226" i="27"/>
  <c r="G227" i="27"/>
  <c r="G228" i="27"/>
  <c r="G229" i="27"/>
  <c r="G230" i="27"/>
  <c r="G231" i="27"/>
  <c r="G232" i="27"/>
  <c r="G233" i="27"/>
  <c r="G234" i="27"/>
  <c r="G235" i="27"/>
  <c r="G236" i="27"/>
  <c r="G237" i="27"/>
  <c r="G238" i="27"/>
  <c r="G239" i="27"/>
  <c r="G240" i="27"/>
  <c r="G241" i="27"/>
  <c r="G242" i="27"/>
  <c r="G243" i="27"/>
  <c r="G244" i="27"/>
  <c r="G245" i="27"/>
  <c r="G246" i="27"/>
  <c r="G247" i="27"/>
  <c r="G248" i="27"/>
  <c r="G249" i="27"/>
  <c r="G250" i="27"/>
  <c r="G203" i="27"/>
  <c r="CN52" i="12"/>
  <c r="CM2" i="12"/>
  <c r="CM3" i="12"/>
  <c r="CM4" i="12"/>
  <c r="CM5" i="12"/>
  <c r="CM6" i="12"/>
  <c r="CM7" i="12"/>
  <c r="CM8" i="12"/>
  <c r="CM9" i="12"/>
  <c r="CM10" i="12"/>
  <c r="CM11" i="12"/>
  <c r="CM12" i="12"/>
  <c r="CM13" i="12"/>
  <c r="CM14" i="12"/>
  <c r="CM15" i="12"/>
  <c r="CM16" i="12"/>
  <c r="CM17" i="12"/>
  <c r="CM18" i="12"/>
  <c r="CM19" i="12"/>
  <c r="CM20" i="12"/>
  <c r="CM21" i="12"/>
  <c r="CM22" i="12"/>
  <c r="CM23" i="12"/>
  <c r="CM24" i="12"/>
  <c r="CM25" i="12"/>
  <c r="CM26" i="12"/>
  <c r="CM27" i="12"/>
  <c r="CM28" i="12"/>
  <c r="CM29" i="12"/>
  <c r="CM30" i="12"/>
  <c r="CM31" i="12"/>
  <c r="CM32" i="12"/>
  <c r="CM33" i="12"/>
  <c r="CM34" i="12"/>
  <c r="CM35" i="12"/>
  <c r="CM36" i="12"/>
  <c r="CM37" i="12"/>
  <c r="CM38" i="12"/>
  <c r="CM39" i="12"/>
  <c r="CM40" i="12"/>
  <c r="CM41" i="12"/>
  <c r="CM42" i="12"/>
  <c r="CM43" i="12"/>
  <c r="CM44" i="12"/>
  <c r="CM45" i="12"/>
  <c r="CM46" i="12"/>
  <c r="CM47" i="12"/>
  <c r="CM48" i="12"/>
  <c r="CM49" i="12"/>
  <c r="CM52" i="12"/>
  <c r="CL2" i="12"/>
  <c r="CR2" i="12"/>
  <c r="CT2" i="12"/>
  <c r="CQ2" i="12"/>
  <c r="CR3" i="12"/>
  <c r="CT3" i="12"/>
  <c r="CQ3" i="12"/>
  <c r="CR4" i="12"/>
  <c r="CT4" i="12"/>
  <c r="CQ4" i="12"/>
  <c r="CR5" i="12"/>
  <c r="CT5" i="12"/>
  <c r="CQ5" i="12"/>
  <c r="CR6" i="12"/>
  <c r="CT6" i="12"/>
  <c r="CQ6" i="12"/>
  <c r="CR7" i="12"/>
  <c r="CT7" i="12"/>
  <c r="CQ7" i="12"/>
  <c r="CR8" i="12"/>
  <c r="CT8" i="12"/>
  <c r="CQ8" i="12"/>
  <c r="CR9" i="12"/>
  <c r="CT9" i="12"/>
  <c r="CQ9" i="12"/>
  <c r="CR10" i="12"/>
  <c r="CT10" i="12"/>
  <c r="CQ10" i="12"/>
  <c r="CR11" i="12"/>
  <c r="CT11" i="12"/>
  <c r="CQ11" i="12"/>
  <c r="CR12" i="12"/>
  <c r="CT12" i="12"/>
  <c r="CQ12" i="12"/>
  <c r="CR13" i="12"/>
  <c r="CT13" i="12"/>
  <c r="CQ13" i="12"/>
  <c r="CR14" i="12"/>
  <c r="CT14" i="12"/>
  <c r="CQ14" i="12"/>
  <c r="CR15" i="12"/>
  <c r="CT15" i="12"/>
  <c r="CQ15" i="12"/>
  <c r="CR16" i="12"/>
  <c r="CT16" i="12"/>
  <c r="CQ16" i="12"/>
  <c r="CR17" i="12"/>
  <c r="CT17" i="12"/>
  <c r="CQ17" i="12"/>
  <c r="CR18" i="12"/>
  <c r="CT18" i="12"/>
  <c r="CQ18" i="12"/>
  <c r="CR19" i="12"/>
  <c r="CT19" i="12"/>
  <c r="CQ19" i="12"/>
  <c r="CR20" i="12"/>
  <c r="CT20" i="12"/>
  <c r="CQ20" i="12"/>
  <c r="CR21" i="12"/>
  <c r="CT21" i="12"/>
  <c r="CQ21" i="12"/>
  <c r="CR22" i="12"/>
  <c r="CT22" i="12"/>
  <c r="CQ22" i="12"/>
  <c r="CR23" i="12"/>
  <c r="CT23" i="12"/>
  <c r="CQ23" i="12"/>
  <c r="CR24" i="12"/>
  <c r="CT24" i="12"/>
  <c r="CQ24" i="12"/>
  <c r="CR25" i="12"/>
  <c r="CT25" i="12"/>
  <c r="CQ25" i="12"/>
  <c r="CR26" i="12"/>
  <c r="CT26" i="12"/>
  <c r="CQ26" i="12"/>
  <c r="CR27" i="12"/>
  <c r="CT27" i="12"/>
  <c r="CQ27" i="12"/>
  <c r="CR28" i="12"/>
  <c r="CT28" i="12"/>
  <c r="CQ28" i="12"/>
  <c r="CR29" i="12"/>
  <c r="CT29" i="12"/>
  <c r="CQ29" i="12"/>
  <c r="CR30" i="12"/>
  <c r="CT30" i="12"/>
  <c r="CQ30" i="12"/>
  <c r="CR31" i="12"/>
  <c r="CT31" i="12"/>
  <c r="CQ31" i="12"/>
  <c r="CR32" i="12"/>
  <c r="CT32" i="12"/>
  <c r="CQ32" i="12"/>
  <c r="CR33" i="12"/>
  <c r="CT33" i="12"/>
  <c r="CQ33" i="12"/>
  <c r="CR34" i="12"/>
  <c r="CT34" i="12"/>
  <c r="CQ34" i="12"/>
  <c r="CR35" i="12"/>
  <c r="CT35" i="12"/>
  <c r="CQ35" i="12"/>
  <c r="CR36" i="12"/>
  <c r="CT36" i="12"/>
  <c r="CQ36" i="12"/>
  <c r="CR37" i="12"/>
  <c r="CT37" i="12"/>
  <c r="CQ37" i="12"/>
  <c r="CR38" i="12"/>
  <c r="CT38" i="12"/>
  <c r="CQ38" i="12"/>
  <c r="CR39" i="12"/>
  <c r="CT39" i="12"/>
  <c r="CQ39" i="12"/>
  <c r="CR40" i="12"/>
  <c r="CT40" i="12"/>
  <c r="CQ40" i="12"/>
  <c r="CR41" i="12"/>
  <c r="CT41" i="12"/>
  <c r="CQ41" i="12"/>
  <c r="CR42" i="12"/>
  <c r="CT42" i="12"/>
  <c r="CQ42" i="12"/>
  <c r="CR43" i="12"/>
  <c r="CT43" i="12"/>
  <c r="CQ43" i="12"/>
  <c r="CR44" i="12"/>
  <c r="CT44" i="12"/>
  <c r="CQ44" i="12"/>
  <c r="CR45" i="12"/>
  <c r="CT45" i="12"/>
  <c r="CQ45" i="12"/>
  <c r="CR46" i="12"/>
  <c r="CT46" i="12"/>
  <c r="CQ46" i="12"/>
  <c r="CR47" i="12"/>
  <c r="CT47" i="12"/>
  <c r="CQ47" i="12"/>
  <c r="CR48" i="12"/>
  <c r="CT48" i="12"/>
  <c r="CQ48" i="12"/>
  <c r="CR49" i="12"/>
  <c r="CT49" i="12"/>
  <c r="CQ49" i="12"/>
  <c r="CQ52" i="12"/>
  <c r="CP2" i="12"/>
  <c r="CK2" i="12"/>
  <c r="CJ2" i="12"/>
  <c r="CW2" i="12"/>
  <c r="CL3" i="12"/>
  <c r="CP3" i="12"/>
  <c r="CK3" i="12"/>
  <c r="CJ3" i="12"/>
  <c r="CW3" i="12"/>
  <c r="CL4" i="12"/>
  <c r="CP4" i="12"/>
  <c r="CK4" i="12"/>
  <c r="CJ4" i="12"/>
  <c r="CW4" i="12"/>
  <c r="CL5" i="12"/>
  <c r="CP5" i="12"/>
  <c r="CK5" i="12"/>
  <c r="CJ5" i="12"/>
  <c r="CW5" i="12"/>
  <c r="CL6" i="12"/>
  <c r="CP6" i="12"/>
  <c r="CK6" i="12"/>
  <c r="CJ6" i="12"/>
  <c r="CW6" i="12"/>
  <c r="CL7" i="12"/>
  <c r="CP7" i="12"/>
  <c r="CK7" i="12"/>
  <c r="CJ7" i="12"/>
  <c r="CW7" i="12"/>
  <c r="CL8" i="12"/>
  <c r="CP8" i="12"/>
  <c r="CK8" i="12"/>
  <c r="CJ8" i="12"/>
  <c r="CW8" i="12"/>
  <c r="CL9" i="12"/>
  <c r="CP9" i="12"/>
  <c r="CK9" i="12"/>
  <c r="CJ9" i="12"/>
  <c r="CW9" i="12"/>
  <c r="CL10" i="12"/>
  <c r="CP10" i="12"/>
  <c r="CK10" i="12"/>
  <c r="CJ10" i="12"/>
  <c r="CW10" i="12"/>
  <c r="CL11" i="12"/>
  <c r="CP11" i="12"/>
  <c r="CK11" i="12"/>
  <c r="CJ11" i="12"/>
  <c r="CW11" i="12"/>
  <c r="CL12" i="12"/>
  <c r="CP12" i="12"/>
  <c r="CK12" i="12"/>
  <c r="CJ12" i="12"/>
  <c r="CW12" i="12"/>
  <c r="CL13" i="12"/>
  <c r="CP13" i="12"/>
  <c r="CK13" i="12"/>
  <c r="CJ13" i="12"/>
  <c r="CW13" i="12"/>
  <c r="CL14" i="12"/>
  <c r="CP14" i="12"/>
  <c r="CK14" i="12"/>
  <c r="CJ14" i="12"/>
  <c r="CW14" i="12"/>
  <c r="CL15" i="12"/>
  <c r="CP15" i="12"/>
  <c r="CK15" i="12"/>
  <c r="CJ15" i="12"/>
  <c r="CW15" i="12"/>
  <c r="CL16" i="12"/>
  <c r="CP16" i="12"/>
  <c r="CK16" i="12"/>
  <c r="CJ16" i="12"/>
  <c r="CW16" i="12"/>
  <c r="CL17" i="12"/>
  <c r="CP17" i="12"/>
  <c r="CK17" i="12"/>
  <c r="CJ17" i="12"/>
  <c r="CW17" i="12"/>
  <c r="CL18" i="12"/>
  <c r="CP18" i="12"/>
  <c r="CK18" i="12"/>
  <c r="CJ18" i="12"/>
  <c r="CW18" i="12"/>
  <c r="CL19" i="12"/>
  <c r="CP19" i="12"/>
  <c r="CK19" i="12"/>
  <c r="CJ19" i="12"/>
  <c r="CW19" i="12"/>
  <c r="CL20" i="12"/>
  <c r="CP20" i="12"/>
  <c r="CK20" i="12"/>
  <c r="CJ20" i="12"/>
  <c r="CW20" i="12"/>
  <c r="CL21" i="12"/>
  <c r="CP21" i="12"/>
  <c r="CK21" i="12"/>
  <c r="CJ21" i="12"/>
  <c r="CW21" i="12"/>
  <c r="CL22" i="12"/>
  <c r="CP22" i="12"/>
  <c r="CK22" i="12"/>
  <c r="CJ22" i="12"/>
  <c r="CW22" i="12"/>
  <c r="CL23" i="12"/>
  <c r="CP23" i="12"/>
  <c r="CK23" i="12"/>
  <c r="CJ23" i="12"/>
  <c r="CW23" i="12"/>
  <c r="CL24" i="12"/>
  <c r="CP24" i="12"/>
  <c r="CK24" i="12"/>
  <c r="CJ24" i="12"/>
  <c r="CW24" i="12"/>
  <c r="CL25" i="12"/>
  <c r="CP25" i="12"/>
  <c r="CK25" i="12"/>
  <c r="CJ25" i="12"/>
  <c r="CW25" i="12"/>
  <c r="CL26" i="12"/>
  <c r="CP26" i="12"/>
  <c r="CK26" i="12"/>
  <c r="CJ26" i="12"/>
  <c r="CW26" i="12"/>
  <c r="CL27" i="12"/>
  <c r="CP27" i="12"/>
  <c r="CK27" i="12"/>
  <c r="CJ27" i="12"/>
  <c r="CW27" i="12"/>
  <c r="CL28" i="12"/>
  <c r="CP28" i="12"/>
  <c r="CK28" i="12"/>
  <c r="CJ28" i="12"/>
  <c r="CW28" i="12"/>
  <c r="CL29" i="12"/>
  <c r="CP29" i="12"/>
  <c r="CK29" i="12"/>
  <c r="CJ29" i="12"/>
  <c r="CW29" i="12"/>
  <c r="CL30" i="12"/>
  <c r="CP30" i="12"/>
  <c r="CK30" i="12"/>
  <c r="CJ30" i="12"/>
  <c r="CW30" i="12"/>
  <c r="CL31" i="12"/>
  <c r="CP31" i="12"/>
  <c r="CK31" i="12"/>
  <c r="CJ31" i="12"/>
  <c r="CW31" i="12"/>
  <c r="CL32" i="12"/>
  <c r="CP32" i="12"/>
  <c r="CK32" i="12"/>
  <c r="CJ32" i="12"/>
  <c r="CW32" i="12"/>
  <c r="CL33" i="12"/>
  <c r="CP33" i="12"/>
  <c r="CK33" i="12"/>
  <c r="CJ33" i="12"/>
  <c r="CW33" i="12"/>
  <c r="CL34" i="12"/>
  <c r="CP34" i="12"/>
  <c r="CK34" i="12"/>
  <c r="CJ34" i="12"/>
  <c r="CW34" i="12"/>
  <c r="CL35" i="12"/>
  <c r="CP35" i="12"/>
  <c r="CK35" i="12"/>
  <c r="CJ35" i="12"/>
  <c r="CW35" i="12"/>
  <c r="CL36" i="12"/>
  <c r="CP36" i="12"/>
  <c r="CK36" i="12"/>
  <c r="CJ36" i="12"/>
  <c r="CW36" i="12"/>
  <c r="CL37" i="12"/>
  <c r="CP37" i="12"/>
  <c r="CK37" i="12"/>
  <c r="CJ37" i="12"/>
  <c r="CW37" i="12"/>
  <c r="CL38" i="12"/>
  <c r="CP38" i="12"/>
  <c r="CK38" i="12"/>
  <c r="CJ38" i="12"/>
  <c r="CW38" i="12"/>
  <c r="CL39" i="12"/>
  <c r="CP39" i="12"/>
  <c r="CK39" i="12"/>
  <c r="CJ39" i="12"/>
  <c r="CW39" i="12"/>
  <c r="CL40" i="12"/>
  <c r="CP40" i="12"/>
  <c r="CK40" i="12"/>
  <c r="CJ40" i="12"/>
  <c r="CW40" i="12"/>
  <c r="CL41" i="12"/>
  <c r="CP41" i="12"/>
  <c r="CK41" i="12"/>
  <c r="CJ41" i="12"/>
  <c r="CW41" i="12"/>
  <c r="CL42" i="12"/>
  <c r="CP42" i="12"/>
  <c r="CK42" i="12"/>
  <c r="CJ42" i="12"/>
  <c r="CW42" i="12"/>
  <c r="CL43" i="12"/>
  <c r="CP43" i="12"/>
  <c r="CK43" i="12"/>
  <c r="CJ43" i="12"/>
  <c r="CW43" i="12"/>
  <c r="CL44" i="12"/>
  <c r="CP44" i="12"/>
  <c r="CK44" i="12"/>
  <c r="CJ44" i="12"/>
  <c r="CW44" i="12"/>
  <c r="CL45" i="12"/>
  <c r="CP45" i="12"/>
  <c r="CK45" i="12"/>
  <c r="CJ45" i="12"/>
  <c r="CW45" i="12"/>
  <c r="CL46" i="12"/>
  <c r="CP46" i="12"/>
  <c r="CK46" i="12"/>
  <c r="CJ46" i="12"/>
  <c r="CW46" i="12"/>
  <c r="CL47" i="12"/>
  <c r="CP47" i="12"/>
  <c r="CK47" i="12"/>
  <c r="CJ47" i="12"/>
  <c r="CW47" i="12"/>
  <c r="CL48" i="12"/>
  <c r="CP48" i="12"/>
  <c r="CK48" i="12"/>
  <c r="CJ48" i="12"/>
  <c r="CW48" i="12"/>
  <c r="CL49" i="12"/>
  <c r="CP49" i="12"/>
  <c r="CK49" i="12"/>
  <c r="CJ49" i="12"/>
  <c r="CW49" i="12"/>
  <c r="G154" i="27"/>
  <c r="G155" i="27"/>
  <c r="G156" i="27"/>
  <c r="G157" i="27"/>
  <c r="G158" i="27"/>
  <c r="G159" i="27"/>
  <c r="G160" i="27"/>
  <c r="G161" i="27"/>
  <c r="G162" i="27"/>
  <c r="G163" i="27"/>
  <c r="G164" i="27"/>
  <c r="G165" i="27"/>
  <c r="G166" i="27"/>
  <c r="G167" i="27"/>
  <c r="G168" i="27"/>
  <c r="G169" i="27"/>
  <c r="G170" i="27"/>
  <c r="G171" i="27"/>
  <c r="G172" i="27"/>
  <c r="G173" i="27"/>
  <c r="G174" i="27"/>
  <c r="G175" i="27"/>
  <c r="G176" i="27"/>
  <c r="G177" i="27"/>
  <c r="G178" i="27"/>
  <c r="G179" i="27"/>
  <c r="G180" i="27"/>
  <c r="G181" i="27"/>
  <c r="G182" i="27"/>
  <c r="G183" i="27"/>
  <c r="G184" i="27"/>
  <c r="G185" i="27"/>
  <c r="G186" i="27"/>
  <c r="G187" i="27"/>
  <c r="G188" i="27"/>
  <c r="G189" i="27"/>
  <c r="G190" i="27"/>
  <c r="G191" i="27"/>
  <c r="G192" i="27"/>
  <c r="G193" i="27"/>
  <c r="G194" i="27"/>
  <c r="G195" i="27"/>
  <c r="G196" i="27"/>
  <c r="G197" i="27"/>
  <c r="G198" i="27"/>
  <c r="G199" i="27"/>
  <c r="G200" i="27"/>
  <c r="G153" i="27"/>
  <c r="CN52" i="11"/>
  <c r="CM2" i="11"/>
  <c r="CM3" i="11"/>
  <c r="CM4" i="11"/>
  <c r="CM5" i="11"/>
  <c r="CM6" i="11"/>
  <c r="CM7" i="11"/>
  <c r="CM8" i="11"/>
  <c r="CM9" i="11"/>
  <c r="CM10" i="11"/>
  <c r="CM11" i="11"/>
  <c r="CM12" i="11"/>
  <c r="CM13" i="11"/>
  <c r="CM14" i="11"/>
  <c r="CM15" i="11"/>
  <c r="CM16" i="11"/>
  <c r="CM17" i="11"/>
  <c r="CM18" i="11"/>
  <c r="CM19" i="11"/>
  <c r="CM20" i="11"/>
  <c r="CM21" i="11"/>
  <c r="CM22" i="11"/>
  <c r="CM23" i="11"/>
  <c r="CM24" i="11"/>
  <c r="CM25" i="11"/>
  <c r="CM26" i="11"/>
  <c r="CM27" i="11"/>
  <c r="CM28" i="11"/>
  <c r="CM29" i="11"/>
  <c r="CM30" i="11"/>
  <c r="CM31" i="11"/>
  <c r="CM32" i="11"/>
  <c r="CM33" i="11"/>
  <c r="CM34" i="11"/>
  <c r="CM35" i="11"/>
  <c r="CM36" i="11"/>
  <c r="CM37" i="11"/>
  <c r="CM38" i="11"/>
  <c r="CM39" i="11"/>
  <c r="CM40" i="11"/>
  <c r="CM41" i="11"/>
  <c r="CM42" i="11"/>
  <c r="CM43" i="11"/>
  <c r="CM44" i="11"/>
  <c r="CM45" i="11"/>
  <c r="CM46" i="11"/>
  <c r="CM47" i="11"/>
  <c r="CM48" i="11"/>
  <c r="CM49" i="11"/>
  <c r="CM52" i="11"/>
  <c r="CL2" i="11"/>
  <c r="CR2" i="11"/>
  <c r="CT2" i="11"/>
  <c r="CQ2" i="11"/>
  <c r="CR3" i="11"/>
  <c r="CT3" i="11"/>
  <c r="CQ3" i="11"/>
  <c r="CR4" i="11"/>
  <c r="CT4" i="11"/>
  <c r="CQ4" i="11"/>
  <c r="CR5" i="11"/>
  <c r="CT5" i="11"/>
  <c r="CQ5" i="11"/>
  <c r="CR6" i="11"/>
  <c r="CT6" i="11"/>
  <c r="CQ6" i="11"/>
  <c r="CR7" i="11"/>
  <c r="CT7" i="11"/>
  <c r="CQ7" i="11"/>
  <c r="CR8" i="11"/>
  <c r="CT8" i="11"/>
  <c r="CQ8" i="11"/>
  <c r="CR9" i="11"/>
  <c r="CT9" i="11"/>
  <c r="CQ9" i="11"/>
  <c r="CR10" i="11"/>
  <c r="CT10" i="11"/>
  <c r="CQ10" i="11"/>
  <c r="CR11" i="11"/>
  <c r="CT11" i="11"/>
  <c r="CQ11" i="11"/>
  <c r="CR12" i="11"/>
  <c r="CT12" i="11"/>
  <c r="CQ12" i="11"/>
  <c r="CR13" i="11"/>
  <c r="CT13" i="11"/>
  <c r="CQ13" i="11"/>
  <c r="CR14" i="11"/>
  <c r="CT14" i="11"/>
  <c r="CQ14" i="11"/>
  <c r="CR15" i="11"/>
  <c r="CT15" i="11"/>
  <c r="CQ15" i="11"/>
  <c r="CR16" i="11"/>
  <c r="CT16" i="11"/>
  <c r="CQ16" i="11"/>
  <c r="CR17" i="11"/>
  <c r="CT17" i="11"/>
  <c r="CQ17" i="11"/>
  <c r="CR18" i="11"/>
  <c r="CT18" i="11"/>
  <c r="CQ18" i="11"/>
  <c r="CR19" i="11"/>
  <c r="CT19" i="11"/>
  <c r="CQ19" i="11"/>
  <c r="CR20" i="11"/>
  <c r="CT20" i="11"/>
  <c r="CQ20" i="11"/>
  <c r="CR21" i="11"/>
  <c r="CT21" i="11"/>
  <c r="CQ21" i="11"/>
  <c r="CR22" i="11"/>
  <c r="CT22" i="11"/>
  <c r="CQ22" i="11"/>
  <c r="CR23" i="11"/>
  <c r="CT23" i="11"/>
  <c r="CQ23" i="11"/>
  <c r="CR24" i="11"/>
  <c r="CT24" i="11"/>
  <c r="CQ24" i="11"/>
  <c r="CR25" i="11"/>
  <c r="CT25" i="11"/>
  <c r="CQ25" i="11"/>
  <c r="CR26" i="11"/>
  <c r="CT26" i="11"/>
  <c r="CQ26" i="11"/>
  <c r="CR27" i="11"/>
  <c r="CT27" i="11"/>
  <c r="CQ27" i="11"/>
  <c r="CR28" i="11"/>
  <c r="CT28" i="11"/>
  <c r="CQ28" i="11"/>
  <c r="CR29" i="11"/>
  <c r="CT29" i="11"/>
  <c r="CQ29" i="11"/>
  <c r="CR30" i="11"/>
  <c r="CT30" i="11"/>
  <c r="CQ30" i="11"/>
  <c r="CR31" i="11"/>
  <c r="CT31" i="11"/>
  <c r="CQ31" i="11"/>
  <c r="CR32" i="11"/>
  <c r="CT32" i="11"/>
  <c r="CQ32" i="11"/>
  <c r="CR33" i="11"/>
  <c r="CT33" i="11"/>
  <c r="CQ33" i="11"/>
  <c r="CR34" i="11"/>
  <c r="CT34" i="11"/>
  <c r="CQ34" i="11"/>
  <c r="CR35" i="11"/>
  <c r="CT35" i="11"/>
  <c r="CQ35" i="11"/>
  <c r="CR36" i="11"/>
  <c r="CT36" i="11"/>
  <c r="CQ36" i="11"/>
  <c r="CR37" i="11"/>
  <c r="CT37" i="11"/>
  <c r="CQ37" i="11"/>
  <c r="CR38" i="11"/>
  <c r="CT38" i="11"/>
  <c r="CQ38" i="11"/>
  <c r="CR39" i="11"/>
  <c r="CT39" i="11"/>
  <c r="CQ39" i="11"/>
  <c r="CR40" i="11"/>
  <c r="CT40" i="11"/>
  <c r="CQ40" i="11"/>
  <c r="CR41" i="11"/>
  <c r="CT41" i="11"/>
  <c r="CQ41" i="11"/>
  <c r="CR42" i="11"/>
  <c r="CT42" i="11"/>
  <c r="CQ42" i="11"/>
  <c r="CR43" i="11"/>
  <c r="CT43" i="11"/>
  <c r="CQ43" i="11"/>
  <c r="CR44" i="11"/>
  <c r="CT44" i="11"/>
  <c r="CQ44" i="11"/>
  <c r="CR45" i="11"/>
  <c r="CT45" i="11"/>
  <c r="CQ45" i="11"/>
  <c r="CR46" i="11"/>
  <c r="CT46" i="11"/>
  <c r="CQ46" i="11"/>
  <c r="CR47" i="11"/>
  <c r="CT47" i="11"/>
  <c r="CQ47" i="11"/>
  <c r="CR48" i="11"/>
  <c r="CT48" i="11"/>
  <c r="CQ48" i="11"/>
  <c r="CR49" i="11"/>
  <c r="CT49" i="11"/>
  <c r="CQ49" i="11"/>
  <c r="CQ52" i="11"/>
  <c r="CP2" i="11"/>
  <c r="CK2" i="11"/>
  <c r="CJ2" i="11"/>
  <c r="CW2" i="11"/>
  <c r="CL3" i="11"/>
  <c r="CP3" i="11"/>
  <c r="CK3" i="11"/>
  <c r="CJ3" i="11"/>
  <c r="CW3" i="11"/>
  <c r="CL4" i="11"/>
  <c r="CP4" i="11"/>
  <c r="CK4" i="11"/>
  <c r="CJ4" i="11"/>
  <c r="CW4" i="11"/>
  <c r="CL5" i="11"/>
  <c r="CP5" i="11"/>
  <c r="CK5" i="11"/>
  <c r="CJ5" i="11"/>
  <c r="CW5" i="11"/>
  <c r="CL6" i="11"/>
  <c r="CP6" i="11"/>
  <c r="CK6" i="11"/>
  <c r="CJ6" i="11"/>
  <c r="CW6" i="11"/>
  <c r="CL7" i="11"/>
  <c r="CP7" i="11"/>
  <c r="CK7" i="11"/>
  <c r="CJ7" i="11"/>
  <c r="CW7" i="11"/>
  <c r="CL8" i="11"/>
  <c r="CP8" i="11"/>
  <c r="CK8" i="11"/>
  <c r="CJ8" i="11"/>
  <c r="CW8" i="11"/>
  <c r="CL9" i="11"/>
  <c r="CP9" i="11"/>
  <c r="CK9" i="11"/>
  <c r="CJ9" i="11"/>
  <c r="CW9" i="11"/>
  <c r="CL10" i="11"/>
  <c r="CP10" i="11"/>
  <c r="CK10" i="11"/>
  <c r="CJ10" i="11"/>
  <c r="CW10" i="11"/>
  <c r="CL11" i="11"/>
  <c r="CP11" i="11"/>
  <c r="CK11" i="11"/>
  <c r="CJ11" i="11"/>
  <c r="CW11" i="11"/>
  <c r="CL12" i="11"/>
  <c r="CP12" i="11"/>
  <c r="CK12" i="11"/>
  <c r="CJ12" i="11"/>
  <c r="CW12" i="11"/>
  <c r="CL13" i="11"/>
  <c r="CP13" i="11"/>
  <c r="CK13" i="11"/>
  <c r="CJ13" i="11"/>
  <c r="CW13" i="11"/>
  <c r="CL14" i="11"/>
  <c r="CP14" i="11"/>
  <c r="CK14" i="11"/>
  <c r="CJ14" i="11"/>
  <c r="CW14" i="11"/>
  <c r="CL15" i="11"/>
  <c r="CP15" i="11"/>
  <c r="CK15" i="11"/>
  <c r="CJ15" i="11"/>
  <c r="CW15" i="11"/>
  <c r="CL16" i="11"/>
  <c r="CP16" i="11"/>
  <c r="CK16" i="11"/>
  <c r="CJ16" i="11"/>
  <c r="CW16" i="11"/>
  <c r="CL17" i="11"/>
  <c r="CP17" i="11"/>
  <c r="CK17" i="11"/>
  <c r="CJ17" i="11"/>
  <c r="CW17" i="11"/>
  <c r="CL18" i="11"/>
  <c r="CP18" i="11"/>
  <c r="CK18" i="11"/>
  <c r="CJ18" i="11"/>
  <c r="CW18" i="11"/>
  <c r="CL19" i="11"/>
  <c r="CP19" i="11"/>
  <c r="CK19" i="11"/>
  <c r="CJ19" i="11"/>
  <c r="CW19" i="11"/>
  <c r="CL20" i="11"/>
  <c r="CP20" i="11"/>
  <c r="CK20" i="11"/>
  <c r="CJ20" i="11"/>
  <c r="CW20" i="11"/>
  <c r="CL21" i="11"/>
  <c r="CP21" i="11"/>
  <c r="CK21" i="11"/>
  <c r="CJ21" i="11"/>
  <c r="CW21" i="11"/>
  <c r="CL22" i="11"/>
  <c r="CP22" i="11"/>
  <c r="CK22" i="11"/>
  <c r="CJ22" i="11"/>
  <c r="CW22" i="11"/>
  <c r="CL23" i="11"/>
  <c r="CP23" i="11"/>
  <c r="CK23" i="11"/>
  <c r="CJ23" i="11"/>
  <c r="CW23" i="11"/>
  <c r="CL24" i="11"/>
  <c r="CP24" i="11"/>
  <c r="CK24" i="11"/>
  <c r="CJ24" i="11"/>
  <c r="CW24" i="11"/>
  <c r="CL25" i="11"/>
  <c r="CP25" i="11"/>
  <c r="CK25" i="11"/>
  <c r="CJ25" i="11"/>
  <c r="CW25" i="11"/>
  <c r="CL26" i="11"/>
  <c r="CP26" i="11"/>
  <c r="CK26" i="11"/>
  <c r="CJ26" i="11"/>
  <c r="CW26" i="11"/>
  <c r="CL27" i="11"/>
  <c r="CP27" i="11"/>
  <c r="CK27" i="11"/>
  <c r="CJ27" i="11"/>
  <c r="CW27" i="11"/>
  <c r="CL28" i="11"/>
  <c r="CP28" i="11"/>
  <c r="CK28" i="11"/>
  <c r="CJ28" i="11"/>
  <c r="CW28" i="11"/>
  <c r="CL29" i="11"/>
  <c r="CP29" i="11"/>
  <c r="CK29" i="11"/>
  <c r="CJ29" i="11"/>
  <c r="CW29" i="11"/>
  <c r="CL30" i="11"/>
  <c r="CP30" i="11"/>
  <c r="CK30" i="11"/>
  <c r="CJ30" i="11"/>
  <c r="CW30" i="11"/>
  <c r="CL31" i="11"/>
  <c r="CP31" i="11"/>
  <c r="CK31" i="11"/>
  <c r="CJ31" i="11"/>
  <c r="CW31" i="11"/>
  <c r="CL32" i="11"/>
  <c r="CP32" i="11"/>
  <c r="CK32" i="11"/>
  <c r="CJ32" i="11"/>
  <c r="CW32" i="11"/>
  <c r="CL33" i="11"/>
  <c r="CP33" i="11"/>
  <c r="CK33" i="11"/>
  <c r="CJ33" i="11"/>
  <c r="CW33" i="11"/>
  <c r="CL34" i="11"/>
  <c r="CP34" i="11"/>
  <c r="CK34" i="11"/>
  <c r="CJ34" i="11"/>
  <c r="CW34" i="11"/>
  <c r="CL35" i="11"/>
  <c r="CP35" i="11"/>
  <c r="CK35" i="11"/>
  <c r="CJ35" i="11"/>
  <c r="CW35" i="11"/>
  <c r="CL36" i="11"/>
  <c r="CP36" i="11"/>
  <c r="CK36" i="11"/>
  <c r="CJ36" i="11"/>
  <c r="CW36" i="11"/>
  <c r="CL37" i="11"/>
  <c r="CP37" i="11"/>
  <c r="CK37" i="11"/>
  <c r="CJ37" i="11"/>
  <c r="CW37" i="11"/>
  <c r="CL38" i="11"/>
  <c r="CP38" i="11"/>
  <c r="CK38" i="11"/>
  <c r="CJ38" i="11"/>
  <c r="CW38" i="11"/>
  <c r="CL39" i="11"/>
  <c r="CP39" i="11"/>
  <c r="CK39" i="11"/>
  <c r="CJ39" i="11"/>
  <c r="CW39" i="11"/>
  <c r="CL40" i="11"/>
  <c r="CP40" i="11"/>
  <c r="CK40" i="11"/>
  <c r="CJ40" i="11"/>
  <c r="CW40" i="11"/>
  <c r="CL41" i="11"/>
  <c r="CP41" i="11"/>
  <c r="CK41" i="11"/>
  <c r="CJ41" i="11"/>
  <c r="CW41" i="11"/>
  <c r="CL42" i="11"/>
  <c r="CP42" i="11"/>
  <c r="CK42" i="11"/>
  <c r="CJ42" i="11"/>
  <c r="CW42" i="11"/>
  <c r="CL43" i="11"/>
  <c r="CP43" i="11"/>
  <c r="CK43" i="11"/>
  <c r="CJ43" i="11"/>
  <c r="CW43" i="11"/>
  <c r="CL44" i="11"/>
  <c r="CP44" i="11"/>
  <c r="CK44" i="11"/>
  <c r="CJ44" i="11"/>
  <c r="CW44" i="11"/>
  <c r="CL45" i="11"/>
  <c r="CP45" i="11"/>
  <c r="CK45" i="11"/>
  <c r="CJ45" i="11"/>
  <c r="CW45" i="11"/>
  <c r="CL46" i="11"/>
  <c r="CP46" i="11"/>
  <c r="CK46" i="11"/>
  <c r="CJ46" i="11"/>
  <c r="CW46" i="11"/>
  <c r="CL47" i="11"/>
  <c r="CP47" i="11"/>
  <c r="CK47" i="11"/>
  <c r="CJ47" i="11"/>
  <c r="CW47" i="11"/>
  <c r="CL48" i="11"/>
  <c r="CP48" i="11"/>
  <c r="CK48" i="11"/>
  <c r="CJ48" i="11"/>
  <c r="CW48" i="11"/>
  <c r="CL49" i="11"/>
  <c r="CP49" i="11"/>
  <c r="CK49" i="11"/>
  <c r="CJ49" i="11"/>
  <c r="CW49" i="11"/>
  <c r="G104" i="27"/>
  <c r="G105" i="27"/>
  <c r="G106" i="27"/>
  <c r="G107" i="27"/>
  <c r="G108" i="27"/>
  <c r="G109" i="27"/>
  <c r="G110" i="27"/>
  <c r="G111" i="27"/>
  <c r="G112" i="27"/>
  <c r="G113" i="27"/>
  <c r="G114" i="27"/>
  <c r="G115" i="27"/>
  <c r="G116" i="27"/>
  <c r="G117" i="27"/>
  <c r="G118" i="27"/>
  <c r="G119" i="27"/>
  <c r="G120" i="27"/>
  <c r="G121" i="27"/>
  <c r="G122" i="27"/>
  <c r="G123" i="27"/>
  <c r="G124" i="27"/>
  <c r="G125" i="27"/>
  <c r="G126" i="27"/>
  <c r="G127" i="27"/>
  <c r="G128" i="27"/>
  <c r="G129" i="27"/>
  <c r="G130" i="27"/>
  <c r="G131" i="27"/>
  <c r="G132" i="27"/>
  <c r="G133" i="27"/>
  <c r="G134" i="27"/>
  <c r="G135" i="27"/>
  <c r="G136" i="27"/>
  <c r="G137" i="27"/>
  <c r="G138" i="27"/>
  <c r="G139" i="27"/>
  <c r="G140" i="27"/>
  <c r="G141" i="27"/>
  <c r="G142" i="27"/>
  <c r="G143" i="27"/>
  <c r="G144" i="27"/>
  <c r="G145" i="27"/>
  <c r="G146" i="27"/>
  <c r="G147" i="27"/>
  <c r="G148" i="27"/>
  <c r="G149" i="27"/>
  <c r="G150" i="27"/>
  <c r="G103" i="27"/>
  <c r="CN52" i="10"/>
  <c r="CM2" i="10"/>
  <c r="CM3" i="10"/>
  <c r="CM4" i="10"/>
  <c r="CM5" i="10"/>
  <c r="CM6" i="10"/>
  <c r="CM7" i="10"/>
  <c r="CM8" i="10"/>
  <c r="CM9" i="10"/>
  <c r="CM10" i="10"/>
  <c r="CM11" i="10"/>
  <c r="CM12" i="10"/>
  <c r="CM13" i="10"/>
  <c r="CM14" i="10"/>
  <c r="CM15" i="10"/>
  <c r="CM16" i="10"/>
  <c r="CM17" i="10"/>
  <c r="CM18" i="10"/>
  <c r="CM19" i="10"/>
  <c r="CM20" i="10"/>
  <c r="CM21" i="10"/>
  <c r="CM22" i="10"/>
  <c r="CM23" i="10"/>
  <c r="CM24" i="10"/>
  <c r="CM25" i="10"/>
  <c r="CM26" i="10"/>
  <c r="CM27" i="10"/>
  <c r="CM28" i="10"/>
  <c r="CM29" i="10"/>
  <c r="CM30" i="10"/>
  <c r="CM31" i="10"/>
  <c r="CM32" i="10"/>
  <c r="CM33" i="10"/>
  <c r="CM34" i="10"/>
  <c r="CM35" i="10"/>
  <c r="CM36" i="10"/>
  <c r="CM37" i="10"/>
  <c r="CM38" i="10"/>
  <c r="CM39" i="10"/>
  <c r="CM40" i="10"/>
  <c r="CM41" i="10"/>
  <c r="CM42" i="10"/>
  <c r="CM43" i="10"/>
  <c r="CM44" i="10"/>
  <c r="CM45" i="10"/>
  <c r="CM46" i="10"/>
  <c r="CM47" i="10"/>
  <c r="CM48" i="10"/>
  <c r="CM49" i="10"/>
  <c r="CM52" i="10"/>
  <c r="CL2" i="10"/>
  <c r="CR2" i="10"/>
  <c r="CT2" i="10"/>
  <c r="CQ2" i="10"/>
  <c r="CR3" i="10"/>
  <c r="CT3" i="10"/>
  <c r="CQ3" i="10"/>
  <c r="CR4" i="10"/>
  <c r="CT4" i="10"/>
  <c r="CQ4" i="10"/>
  <c r="CR5" i="10"/>
  <c r="CT5" i="10"/>
  <c r="CQ5" i="10"/>
  <c r="CR6" i="10"/>
  <c r="CT6" i="10"/>
  <c r="CQ6" i="10"/>
  <c r="CR7" i="10"/>
  <c r="CT7" i="10"/>
  <c r="CQ7" i="10"/>
  <c r="CR8" i="10"/>
  <c r="CT8" i="10"/>
  <c r="CQ8" i="10"/>
  <c r="CR9" i="10"/>
  <c r="CT9" i="10"/>
  <c r="CQ9" i="10"/>
  <c r="CR10" i="10"/>
  <c r="CT10" i="10"/>
  <c r="CQ10" i="10"/>
  <c r="CR11" i="10"/>
  <c r="CT11" i="10"/>
  <c r="CQ11" i="10"/>
  <c r="CR12" i="10"/>
  <c r="CT12" i="10"/>
  <c r="CQ12" i="10"/>
  <c r="CR13" i="10"/>
  <c r="CT13" i="10"/>
  <c r="CQ13" i="10"/>
  <c r="CR14" i="10"/>
  <c r="CT14" i="10"/>
  <c r="CQ14" i="10"/>
  <c r="CR15" i="10"/>
  <c r="CT15" i="10"/>
  <c r="CQ15" i="10"/>
  <c r="CR16" i="10"/>
  <c r="CT16" i="10"/>
  <c r="CQ16" i="10"/>
  <c r="CR17" i="10"/>
  <c r="CT17" i="10"/>
  <c r="CQ17" i="10"/>
  <c r="CR18" i="10"/>
  <c r="CT18" i="10"/>
  <c r="CQ18" i="10"/>
  <c r="CR19" i="10"/>
  <c r="CT19" i="10"/>
  <c r="CQ19" i="10"/>
  <c r="CR20" i="10"/>
  <c r="CT20" i="10"/>
  <c r="CQ20" i="10"/>
  <c r="CR21" i="10"/>
  <c r="CT21" i="10"/>
  <c r="CQ21" i="10"/>
  <c r="CR22" i="10"/>
  <c r="CT22" i="10"/>
  <c r="CQ22" i="10"/>
  <c r="CR23" i="10"/>
  <c r="CT23" i="10"/>
  <c r="CQ23" i="10"/>
  <c r="CR24" i="10"/>
  <c r="CT24" i="10"/>
  <c r="CQ24" i="10"/>
  <c r="CR25" i="10"/>
  <c r="CT25" i="10"/>
  <c r="CQ25" i="10"/>
  <c r="CR26" i="10"/>
  <c r="CT26" i="10"/>
  <c r="CQ26" i="10"/>
  <c r="CR27" i="10"/>
  <c r="CT27" i="10"/>
  <c r="CQ27" i="10"/>
  <c r="CR28" i="10"/>
  <c r="CT28" i="10"/>
  <c r="CQ28" i="10"/>
  <c r="CR29" i="10"/>
  <c r="CT29" i="10"/>
  <c r="CQ29" i="10"/>
  <c r="CR30" i="10"/>
  <c r="CT30" i="10"/>
  <c r="CQ30" i="10"/>
  <c r="CR31" i="10"/>
  <c r="CT31" i="10"/>
  <c r="CQ31" i="10"/>
  <c r="CR32" i="10"/>
  <c r="CT32" i="10"/>
  <c r="CQ32" i="10"/>
  <c r="CR33" i="10"/>
  <c r="CT33" i="10"/>
  <c r="CQ33" i="10"/>
  <c r="CR34" i="10"/>
  <c r="CT34" i="10"/>
  <c r="CQ34" i="10"/>
  <c r="CR35" i="10"/>
  <c r="CT35" i="10"/>
  <c r="CQ35" i="10"/>
  <c r="CR36" i="10"/>
  <c r="CT36" i="10"/>
  <c r="CQ36" i="10"/>
  <c r="CR37" i="10"/>
  <c r="CT37" i="10"/>
  <c r="CQ37" i="10"/>
  <c r="CR38" i="10"/>
  <c r="CT38" i="10"/>
  <c r="CQ38" i="10"/>
  <c r="CR39" i="10"/>
  <c r="CT39" i="10"/>
  <c r="CQ39" i="10"/>
  <c r="CR40" i="10"/>
  <c r="CT40" i="10"/>
  <c r="CQ40" i="10"/>
  <c r="CR41" i="10"/>
  <c r="CT41" i="10"/>
  <c r="CQ41" i="10"/>
  <c r="CR42" i="10"/>
  <c r="CT42" i="10"/>
  <c r="CQ42" i="10"/>
  <c r="CR43" i="10"/>
  <c r="CT43" i="10"/>
  <c r="CQ43" i="10"/>
  <c r="CR44" i="10"/>
  <c r="CT44" i="10"/>
  <c r="CQ44" i="10"/>
  <c r="CR45" i="10"/>
  <c r="CT45" i="10"/>
  <c r="CQ45" i="10"/>
  <c r="CR46" i="10"/>
  <c r="CT46" i="10"/>
  <c r="CQ46" i="10"/>
  <c r="CR47" i="10"/>
  <c r="CT47" i="10"/>
  <c r="CQ47" i="10"/>
  <c r="CR48" i="10"/>
  <c r="CT48" i="10"/>
  <c r="CQ48" i="10"/>
  <c r="CR49" i="10"/>
  <c r="CT49" i="10"/>
  <c r="CQ49" i="10"/>
  <c r="CQ52" i="10"/>
  <c r="CP2" i="10"/>
  <c r="CK2" i="10"/>
  <c r="CJ2" i="10"/>
  <c r="CW2" i="10"/>
  <c r="CL3" i="10"/>
  <c r="CP3" i="10"/>
  <c r="CK3" i="10"/>
  <c r="CJ3" i="10"/>
  <c r="CW3" i="10"/>
  <c r="CL4" i="10"/>
  <c r="CP4" i="10"/>
  <c r="CK4" i="10"/>
  <c r="CJ4" i="10"/>
  <c r="CW4" i="10"/>
  <c r="CL5" i="10"/>
  <c r="CP5" i="10"/>
  <c r="CK5" i="10"/>
  <c r="CJ5" i="10"/>
  <c r="CW5" i="10"/>
  <c r="CL6" i="10"/>
  <c r="CP6" i="10"/>
  <c r="CK6" i="10"/>
  <c r="CJ6" i="10"/>
  <c r="CW6" i="10"/>
  <c r="CL7" i="10"/>
  <c r="CP7" i="10"/>
  <c r="CK7" i="10"/>
  <c r="CJ7" i="10"/>
  <c r="CW7" i="10"/>
  <c r="CL8" i="10"/>
  <c r="CP8" i="10"/>
  <c r="CK8" i="10"/>
  <c r="CJ8" i="10"/>
  <c r="CW8" i="10"/>
  <c r="CL9" i="10"/>
  <c r="CP9" i="10"/>
  <c r="CK9" i="10"/>
  <c r="CJ9" i="10"/>
  <c r="CW9" i="10"/>
  <c r="CL10" i="10"/>
  <c r="CP10" i="10"/>
  <c r="CK10" i="10"/>
  <c r="CJ10" i="10"/>
  <c r="CW10" i="10"/>
  <c r="CL11" i="10"/>
  <c r="CP11" i="10"/>
  <c r="CK11" i="10"/>
  <c r="CJ11" i="10"/>
  <c r="CW11" i="10"/>
  <c r="CL12" i="10"/>
  <c r="CP12" i="10"/>
  <c r="CK12" i="10"/>
  <c r="CJ12" i="10"/>
  <c r="CW12" i="10"/>
  <c r="CL13" i="10"/>
  <c r="CP13" i="10"/>
  <c r="CK13" i="10"/>
  <c r="CJ13" i="10"/>
  <c r="CW13" i="10"/>
  <c r="CL14" i="10"/>
  <c r="CP14" i="10"/>
  <c r="CK14" i="10"/>
  <c r="CJ14" i="10"/>
  <c r="CW14" i="10"/>
  <c r="CL15" i="10"/>
  <c r="CP15" i="10"/>
  <c r="CK15" i="10"/>
  <c r="CJ15" i="10"/>
  <c r="CW15" i="10"/>
  <c r="CL16" i="10"/>
  <c r="CP16" i="10"/>
  <c r="CK16" i="10"/>
  <c r="CJ16" i="10"/>
  <c r="CW16" i="10"/>
  <c r="CL17" i="10"/>
  <c r="CP17" i="10"/>
  <c r="CK17" i="10"/>
  <c r="CJ17" i="10"/>
  <c r="CW17" i="10"/>
  <c r="CL18" i="10"/>
  <c r="CP18" i="10"/>
  <c r="CK18" i="10"/>
  <c r="CJ18" i="10"/>
  <c r="CW18" i="10"/>
  <c r="CL19" i="10"/>
  <c r="CP19" i="10"/>
  <c r="CK19" i="10"/>
  <c r="CJ19" i="10"/>
  <c r="CW19" i="10"/>
  <c r="CL20" i="10"/>
  <c r="CP20" i="10"/>
  <c r="CK20" i="10"/>
  <c r="CJ20" i="10"/>
  <c r="CW20" i="10"/>
  <c r="CL21" i="10"/>
  <c r="CP21" i="10"/>
  <c r="CK21" i="10"/>
  <c r="CJ21" i="10"/>
  <c r="CW21" i="10"/>
  <c r="CL22" i="10"/>
  <c r="CP22" i="10"/>
  <c r="CK22" i="10"/>
  <c r="CJ22" i="10"/>
  <c r="CW22" i="10"/>
  <c r="CL23" i="10"/>
  <c r="CP23" i="10"/>
  <c r="CK23" i="10"/>
  <c r="CJ23" i="10"/>
  <c r="CW23" i="10"/>
  <c r="CL24" i="10"/>
  <c r="CP24" i="10"/>
  <c r="CK24" i="10"/>
  <c r="CJ24" i="10"/>
  <c r="CW24" i="10"/>
  <c r="CL25" i="10"/>
  <c r="CP25" i="10"/>
  <c r="CK25" i="10"/>
  <c r="CJ25" i="10"/>
  <c r="CW25" i="10"/>
  <c r="CL26" i="10"/>
  <c r="CP26" i="10"/>
  <c r="CK26" i="10"/>
  <c r="CJ26" i="10"/>
  <c r="CW26" i="10"/>
  <c r="CL27" i="10"/>
  <c r="CP27" i="10"/>
  <c r="CK27" i="10"/>
  <c r="CJ27" i="10"/>
  <c r="CW27" i="10"/>
  <c r="CL28" i="10"/>
  <c r="CP28" i="10"/>
  <c r="CK28" i="10"/>
  <c r="CJ28" i="10"/>
  <c r="CW28" i="10"/>
  <c r="CL29" i="10"/>
  <c r="CP29" i="10"/>
  <c r="CK29" i="10"/>
  <c r="CJ29" i="10"/>
  <c r="CW29" i="10"/>
  <c r="CL30" i="10"/>
  <c r="CP30" i="10"/>
  <c r="CK30" i="10"/>
  <c r="CJ30" i="10"/>
  <c r="CW30" i="10"/>
  <c r="CL31" i="10"/>
  <c r="CP31" i="10"/>
  <c r="CK31" i="10"/>
  <c r="CJ31" i="10"/>
  <c r="CW31" i="10"/>
  <c r="CL32" i="10"/>
  <c r="CP32" i="10"/>
  <c r="CK32" i="10"/>
  <c r="CJ32" i="10"/>
  <c r="CW32" i="10"/>
  <c r="CL33" i="10"/>
  <c r="CP33" i="10"/>
  <c r="CK33" i="10"/>
  <c r="CJ33" i="10"/>
  <c r="CW33" i="10"/>
  <c r="CL34" i="10"/>
  <c r="CP34" i="10"/>
  <c r="CK34" i="10"/>
  <c r="CJ34" i="10"/>
  <c r="CW34" i="10"/>
  <c r="CL35" i="10"/>
  <c r="CP35" i="10"/>
  <c r="CK35" i="10"/>
  <c r="CJ35" i="10"/>
  <c r="CW35" i="10"/>
  <c r="CL36" i="10"/>
  <c r="CP36" i="10"/>
  <c r="CK36" i="10"/>
  <c r="CJ36" i="10"/>
  <c r="CW36" i="10"/>
  <c r="CL37" i="10"/>
  <c r="CP37" i="10"/>
  <c r="CK37" i="10"/>
  <c r="CJ37" i="10"/>
  <c r="CW37" i="10"/>
  <c r="CL38" i="10"/>
  <c r="CP38" i="10"/>
  <c r="CK38" i="10"/>
  <c r="CJ38" i="10"/>
  <c r="CW38" i="10"/>
  <c r="CL39" i="10"/>
  <c r="CP39" i="10"/>
  <c r="CK39" i="10"/>
  <c r="CJ39" i="10"/>
  <c r="CW39" i="10"/>
  <c r="CL40" i="10"/>
  <c r="CP40" i="10"/>
  <c r="CK40" i="10"/>
  <c r="CJ40" i="10"/>
  <c r="CW40" i="10"/>
  <c r="CL41" i="10"/>
  <c r="CP41" i="10"/>
  <c r="CK41" i="10"/>
  <c r="CJ41" i="10"/>
  <c r="CW41" i="10"/>
  <c r="CL42" i="10"/>
  <c r="CP42" i="10"/>
  <c r="CK42" i="10"/>
  <c r="CJ42" i="10"/>
  <c r="CW42" i="10"/>
  <c r="CL43" i="10"/>
  <c r="CP43" i="10"/>
  <c r="CK43" i="10"/>
  <c r="CJ43" i="10"/>
  <c r="CW43" i="10"/>
  <c r="CL44" i="10"/>
  <c r="CP44" i="10"/>
  <c r="CK44" i="10"/>
  <c r="CJ44" i="10"/>
  <c r="CW44" i="10"/>
  <c r="CL45" i="10"/>
  <c r="CP45" i="10"/>
  <c r="CK45" i="10"/>
  <c r="CJ45" i="10"/>
  <c r="CW45" i="10"/>
  <c r="CL46" i="10"/>
  <c r="CP46" i="10"/>
  <c r="CK46" i="10"/>
  <c r="CJ46" i="10"/>
  <c r="CW46" i="10"/>
  <c r="CL47" i="10"/>
  <c r="CP47" i="10"/>
  <c r="CK47" i="10"/>
  <c r="CJ47" i="10"/>
  <c r="CW47" i="10"/>
  <c r="CL48" i="10"/>
  <c r="CP48" i="10"/>
  <c r="CK48" i="10"/>
  <c r="CJ48" i="10"/>
  <c r="CW48" i="10"/>
  <c r="CL49" i="10"/>
  <c r="CP49" i="10"/>
  <c r="CK49" i="10"/>
  <c r="CJ49" i="10"/>
  <c r="CW49" i="10"/>
  <c r="G54" i="27"/>
  <c r="G55" i="27"/>
  <c r="G56" i="27"/>
  <c r="G57" i="27"/>
  <c r="G58" i="27"/>
  <c r="G59" i="27"/>
  <c r="G60" i="27"/>
  <c r="G61" i="27"/>
  <c r="G62" i="27"/>
  <c r="G63" i="27"/>
  <c r="G64" i="27"/>
  <c r="G65" i="27"/>
  <c r="G66" i="27"/>
  <c r="G67" i="27"/>
  <c r="G68" i="27"/>
  <c r="G69" i="27"/>
  <c r="G70" i="27"/>
  <c r="G71" i="27"/>
  <c r="G72" i="27"/>
  <c r="G73" i="27"/>
  <c r="G74" i="27"/>
  <c r="G75" i="27"/>
  <c r="G76" i="27"/>
  <c r="G77" i="27"/>
  <c r="G78" i="27"/>
  <c r="G79" i="27"/>
  <c r="G80" i="27"/>
  <c r="G81" i="27"/>
  <c r="G82" i="27"/>
  <c r="G83" i="27"/>
  <c r="G84" i="27"/>
  <c r="G85" i="27"/>
  <c r="G86" i="27"/>
  <c r="G87" i="27"/>
  <c r="G88" i="27"/>
  <c r="G89" i="27"/>
  <c r="G90" i="27"/>
  <c r="G91" i="27"/>
  <c r="G92" i="27"/>
  <c r="G93" i="27"/>
  <c r="G94" i="27"/>
  <c r="G95" i="27"/>
  <c r="G96" i="27"/>
  <c r="G97" i="27"/>
  <c r="G98" i="27"/>
  <c r="G99" i="27"/>
  <c r="G100" i="27"/>
  <c r="G53" i="27"/>
  <c r="A46" i="22"/>
  <c r="A45" i="22"/>
  <c r="A44" i="22"/>
  <c r="A40" i="22"/>
  <c r="A39" i="22"/>
  <c r="A38" i="22"/>
  <c r="A34" i="22"/>
  <c r="A33" i="22"/>
  <c r="A32" i="22"/>
  <c r="A28" i="22"/>
  <c r="A27" i="22"/>
  <c r="A26" i="22"/>
  <c r="A23" i="22"/>
  <c r="A22" i="22"/>
  <c r="A21" i="22"/>
  <c r="A17" i="22"/>
  <c r="A16" i="22"/>
  <c r="A15" i="22"/>
  <c r="A11" i="22"/>
  <c r="A10" i="22"/>
  <c r="A9" i="22"/>
  <c r="B21" i="25"/>
  <c r="C21" i="25"/>
  <c r="D21" i="25"/>
  <c r="B22" i="25"/>
  <c r="C22" i="25"/>
  <c r="D22" i="25"/>
  <c r="B23" i="25"/>
  <c r="C23" i="25"/>
  <c r="D23" i="25"/>
  <c r="B24" i="25"/>
  <c r="C24" i="25"/>
  <c r="D24" i="25"/>
  <c r="B25" i="25"/>
  <c r="C25" i="25"/>
  <c r="D25" i="25"/>
  <c r="B18" i="25"/>
  <c r="C18" i="25"/>
  <c r="D18" i="25"/>
  <c r="B19" i="25"/>
  <c r="C19" i="25"/>
  <c r="D19" i="25"/>
  <c r="B20" i="25"/>
  <c r="C20" i="25"/>
  <c r="D20" i="25"/>
  <c r="B31" i="25"/>
  <c r="C31" i="25"/>
  <c r="D31" i="25"/>
  <c r="P52" i="5"/>
  <c r="O2" i="5"/>
  <c r="S52" i="5"/>
  <c r="R2" i="5"/>
  <c r="V52" i="5"/>
  <c r="U2" i="5"/>
  <c r="N2" i="5"/>
  <c r="O3" i="5"/>
  <c r="R3" i="5"/>
  <c r="U3" i="5"/>
  <c r="N3" i="5"/>
  <c r="O4" i="5"/>
  <c r="R4" i="5"/>
  <c r="U4" i="5"/>
  <c r="N4" i="5"/>
  <c r="O5" i="5"/>
  <c r="R5" i="5"/>
  <c r="U5" i="5"/>
  <c r="N5" i="5"/>
  <c r="O6" i="5"/>
  <c r="R6" i="5"/>
  <c r="U6" i="5"/>
  <c r="N6" i="5"/>
  <c r="O7" i="5"/>
  <c r="R7" i="5"/>
  <c r="U7" i="5"/>
  <c r="N7" i="5"/>
  <c r="O8" i="5"/>
  <c r="R8" i="5"/>
  <c r="U8" i="5"/>
  <c r="N8" i="5"/>
  <c r="O9" i="5"/>
  <c r="R9" i="5"/>
  <c r="U9" i="5"/>
  <c r="N9" i="5"/>
  <c r="O10" i="5"/>
  <c r="R10" i="5"/>
  <c r="U10" i="5"/>
  <c r="N10" i="5"/>
  <c r="O11" i="5"/>
  <c r="R11" i="5"/>
  <c r="U11" i="5"/>
  <c r="N11" i="5"/>
  <c r="O12" i="5"/>
  <c r="R12" i="5"/>
  <c r="U12" i="5"/>
  <c r="N12" i="5"/>
  <c r="O13" i="5"/>
  <c r="R13" i="5"/>
  <c r="U13" i="5"/>
  <c r="N13" i="5"/>
  <c r="O14" i="5"/>
  <c r="R14" i="5"/>
  <c r="U14" i="5"/>
  <c r="N14" i="5"/>
  <c r="O15" i="5"/>
  <c r="R15" i="5"/>
  <c r="U15" i="5"/>
  <c r="N15" i="5"/>
  <c r="O16" i="5"/>
  <c r="R16" i="5"/>
  <c r="U16" i="5"/>
  <c r="N16" i="5"/>
  <c r="O17" i="5"/>
  <c r="R17" i="5"/>
  <c r="U17" i="5"/>
  <c r="N17" i="5"/>
  <c r="O18" i="5"/>
  <c r="R18" i="5"/>
  <c r="U18" i="5"/>
  <c r="N18" i="5"/>
  <c r="O19" i="5"/>
  <c r="R19" i="5"/>
  <c r="U19" i="5"/>
  <c r="N19" i="5"/>
  <c r="O20" i="5"/>
  <c r="R20" i="5"/>
  <c r="U20" i="5"/>
  <c r="N20" i="5"/>
  <c r="O21" i="5"/>
  <c r="R21" i="5"/>
  <c r="U21" i="5"/>
  <c r="N21" i="5"/>
  <c r="O22" i="5"/>
  <c r="R22" i="5"/>
  <c r="U22" i="5"/>
  <c r="N22" i="5"/>
  <c r="O23" i="5"/>
  <c r="R23" i="5"/>
  <c r="U23" i="5"/>
  <c r="N23" i="5"/>
  <c r="O24" i="5"/>
  <c r="R24" i="5"/>
  <c r="U24" i="5"/>
  <c r="N24" i="5"/>
  <c r="O25" i="5"/>
  <c r="R25" i="5"/>
  <c r="U25" i="5"/>
  <c r="N25" i="5"/>
  <c r="O26" i="5"/>
  <c r="R26" i="5"/>
  <c r="U26" i="5"/>
  <c r="N26" i="5"/>
  <c r="O27" i="5"/>
  <c r="R27" i="5"/>
  <c r="U27" i="5"/>
  <c r="N27" i="5"/>
  <c r="O28" i="5"/>
  <c r="R28" i="5"/>
  <c r="U28" i="5"/>
  <c r="N28" i="5"/>
  <c r="O29" i="5"/>
  <c r="R29" i="5"/>
  <c r="U29" i="5"/>
  <c r="N29" i="5"/>
  <c r="O30" i="5"/>
  <c r="R30" i="5"/>
  <c r="U30" i="5"/>
  <c r="N30" i="5"/>
  <c r="O31" i="5"/>
  <c r="R31" i="5"/>
  <c r="U31" i="5"/>
  <c r="N31" i="5"/>
  <c r="O32" i="5"/>
  <c r="R32" i="5"/>
  <c r="U32" i="5"/>
  <c r="N32" i="5"/>
  <c r="O33" i="5"/>
  <c r="R33" i="5"/>
  <c r="U33" i="5"/>
  <c r="N33" i="5"/>
  <c r="O34" i="5"/>
  <c r="R34" i="5"/>
  <c r="U34" i="5"/>
  <c r="N34" i="5"/>
  <c r="O35" i="5"/>
  <c r="R35" i="5"/>
  <c r="U35" i="5"/>
  <c r="N35" i="5"/>
  <c r="O36" i="5"/>
  <c r="R36" i="5"/>
  <c r="U36" i="5"/>
  <c r="N36" i="5"/>
  <c r="O37" i="5"/>
  <c r="R37" i="5"/>
  <c r="U37" i="5"/>
  <c r="N37" i="5"/>
  <c r="O38" i="5"/>
  <c r="R38" i="5"/>
  <c r="U38" i="5"/>
  <c r="N38" i="5"/>
  <c r="O39" i="5"/>
  <c r="R39" i="5"/>
  <c r="U39" i="5"/>
  <c r="N39" i="5"/>
  <c r="O40" i="5"/>
  <c r="R40" i="5"/>
  <c r="U40" i="5"/>
  <c r="N40" i="5"/>
  <c r="O41" i="5"/>
  <c r="R41" i="5"/>
  <c r="U41" i="5"/>
  <c r="N41" i="5"/>
  <c r="O42" i="5"/>
  <c r="R42" i="5"/>
  <c r="U42" i="5"/>
  <c r="N42" i="5"/>
  <c r="O43" i="5"/>
  <c r="R43" i="5"/>
  <c r="U43" i="5"/>
  <c r="N43" i="5"/>
  <c r="O44" i="5"/>
  <c r="R44" i="5"/>
  <c r="U44" i="5"/>
  <c r="N44" i="5"/>
  <c r="O45" i="5"/>
  <c r="R45" i="5"/>
  <c r="U45" i="5"/>
  <c r="N45" i="5"/>
  <c r="O46" i="5"/>
  <c r="R46" i="5"/>
  <c r="U46" i="5"/>
  <c r="N46" i="5"/>
  <c r="O47" i="5"/>
  <c r="R47" i="5"/>
  <c r="U47" i="5"/>
  <c r="N47" i="5"/>
  <c r="O48" i="5"/>
  <c r="R48" i="5"/>
  <c r="U48" i="5"/>
  <c r="N48" i="5"/>
  <c r="O49" i="5"/>
  <c r="R49" i="5"/>
  <c r="U49" i="5"/>
  <c r="N49" i="5"/>
  <c r="N52" i="5"/>
  <c r="M2" i="5"/>
  <c r="Z2" i="5"/>
  <c r="AB2" i="5"/>
  <c r="AD2" i="5"/>
  <c r="AF2" i="5"/>
  <c r="AH2" i="5"/>
  <c r="AJ2" i="5"/>
  <c r="AL2" i="5"/>
  <c r="AN2" i="5"/>
  <c r="AP2" i="5"/>
  <c r="AR2" i="5"/>
  <c r="AT2" i="5"/>
  <c r="AV2" i="5"/>
  <c r="AX2" i="5"/>
  <c r="AZ2" i="5"/>
  <c r="BB2" i="5"/>
  <c r="BD2" i="5"/>
  <c r="BF2" i="5"/>
  <c r="BH2" i="5"/>
  <c r="BJ2" i="5"/>
  <c r="BL2" i="5"/>
  <c r="BN2" i="5"/>
  <c r="BP2" i="5"/>
  <c r="BR2" i="5"/>
  <c r="BT2" i="5"/>
  <c r="BV2" i="5"/>
  <c r="BX2" i="5"/>
  <c r="BZ2" i="5"/>
  <c r="CB2" i="5"/>
  <c r="CD2" i="5"/>
  <c r="CF2" i="5"/>
  <c r="Y2" i="5"/>
  <c r="Z3" i="5"/>
  <c r="AB3" i="5"/>
  <c r="AD3" i="5"/>
  <c r="AF3" i="5"/>
  <c r="AH3" i="5"/>
  <c r="AJ3" i="5"/>
  <c r="AL3" i="5"/>
  <c r="AN3" i="5"/>
  <c r="AP3" i="5"/>
  <c r="AR3" i="5"/>
  <c r="AT3" i="5"/>
  <c r="AV3" i="5"/>
  <c r="AX3" i="5"/>
  <c r="AZ3" i="5"/>
  <c r="BB3" i="5"/>
  <c r="BD3" i="5"/>
  <c r="BF3" i="5"/>
  <c r="BH3" i="5"/>
  <c r="BJ3" i="5"/>
  <c r="BL3" i="5"/>
  <c r="BN3" i="5"/>
  <c r="BP3" i="5"/>
  <c r="BR3" i="5"/>
  <c r="BT3" i="5"/>
  <c r="BV3" i="5"/>
  <c r="BX3" i="5"/>
  <c r="BZ3" i="5"/>
  <c r="CB3" i="5"/>
  <c r="CD3" i="5"/>
  <c r="CF3" i="5"/>
  <c r="Y3" i="5"/>
  <c r="Z4" i="5"/>
  <c r="AB4" i="5"/>
  <c r="AD4" i="5"/>
  <c r="AF4" i="5"/>
  <c r="AH4" i="5"/>
  <c r="AJ4" i="5"/>
  <c r="AL4" i="5"/>
  <c r="AN4" i="5"/>
  <c r="AP4" i="5"/>
  <c r="AR4" i="5"/>
  <c r="AT4" i="5"/>
  <c r="AV4" i="5"/>
  <c r="AX4" i="5"/>
  <c r="AZ4" i="5"/>
  <c r="BB4" i="5"/>
  <c r="BD4" i="5"/>
  <c r="BF4" i="5"/>
  <c r="BH4" i="5"/>
  <c r="BJ4" i="5"/>
  <c r="BL4" i="5"/>
  <c r="BN4" i="5"/>
  <c r="BP4" i="5"/>
  <c r="BR4" i="5"/>
  <c r="BT4" i="5"/>
  <c r="BV4" i="5"/>
  <c r="BX4" i="5"/>
  <c r="BZ4" i="5"/>
  <c r="CB4" i="5"/>
  <c r="CD4" i="5"/>
  <c r="CF4" i="5"/>
  <c r="Y4" i="5"/>
  <c r="Z5" i="5"/>
  <c r="AB5" i="5"/>
  <c r="AD5" i="5"/>
  <c r="AF5" i="5"/>
  <c r="AH5" i="5"/>
  <c r="AJ5" i="5"/>
  <c r="AL5" i="5"/>
  <c r="AN5" i="5"/>
  <c r="AP5" i="5"/>
  <c r="AR5" i="5"/>
  <c r="AT5" i="5"/>
  <c r="AV5" i="5"/>
  <c r="AX5" i="5"/>
  <c r="AZ5" i="5"/>
  <c r="BB5" i="5"/>
  <c r="BD5" i="5"/>
  <c r="BF5" i="5"/>
  <c r="BH5" i="5"/>
  <c r="BJ5" i="5"/>
  <c r="BL5" i="5"/>
  <c r="BN5" i="5"/>
  <c r="BP5" i="5"/>
  <c r="BR5" i="5"/>
  <c r="BT5" i="5"/>
  <c r="BV5" i="5"/>
  <c r="BX5" i="5"/>
  <c r="BZ5" i="5"/>
  <c r="CB5" i="5"/>
  <c r="CD5" i="5"/>
  <c r="CF5" i="5"/>
  <c r="Y5" i="5"/>
  <c r="Z6" i="5"/>
  <c r="AB6" i="5"/>
  <c r="AD6" i="5"/>
  <c r="AF6" i="5"/>
  <c r="AH6" i="5"/>
  <c r="AJ6" i="5"/>
  <c r="AL6" i="5"/>
  <c r="AN6" i="5"/>
  <c r="AP6" i="5"/>
  <c r="AR6" i="5"/>
  <c r="AT6" i="5"/>
  <c r="AV6" i="5"/>
  <c r="AX6" i="5"/>
  <c r="AZ6" i="5"/>
  <c r="BB6" i="5"/>
  <c r="BD6" i="5"/>
  <c r="BF6" i="5"/>
  <c r="BH6" i="5"/>
  <c r="BJ6" i="5"/>
  <c r="BL6" i="5"/>
  <c r="BN6" i="5"/>
  <c r="BP6" i="5"/>
  <c r="BR6" i="5"/>
  <c r="BT6" i="5"/>
  <c r="BV6" i="5"/>
  <c r="BX6" i="5"/>
  <c r="BZ6" i="5"/>
  <c r="CB6" i="5"/>
  <c r="CD6" i="5"/>
  <c r="CF6" i="5"/>
  <c r="Y6" i="5"/>
  <c r="Z7" i="5"/>
  <c r="AB7" i="5"/>
  <c r="AD7" i="5"/>
  <c r="AF7" i="5"/>
  <c r="AH7" i="5"/>
  <c r="AJ7" i="5"/>
  <c r="AL7" i="5"/>
  <c r="AN7" i="5"/>
  <c r="AP7" i="5"/>
  <c r="AR7" i="5"/>
  <c r="AT7" i="5"/>
  <c r="AV7" i="5"/>
  <c r="AX7" i="5"/>
  <c r="AZ7" i="5"/>
  <c r="BB7" i="5"/>
  <c r="BD7" i="5"/>
  <c r="BF7" i="5"/>
  <c r="BH7" i="5"/>
  <c r="BJ7" i="5"/>
  <c r="BL7" i="5"/>
  <c r="BN7" i="5"/>
  <c r="BP7" i="5"/>
  <c r="BR7" i="5"/>
  <c r="BT7" i="5"/>
  <c r="BV7" i="5"/>
  <c r="BX7" i="5"/>
  <c r="BZ7" i="5"/>
  <c r="CB7" i="5"/>
  <c r="CD7" i="5"/>
  <c r="CF7" i="5"/>
  <c r="Y7" i="5"/>
  <c r="Z8" i="5"/>
  <c r="AB8" i="5"/>
  <c r="AD8" i="5"/>
  <c r="AF8" i="5"/>
  <c r="AH8" i="5"/>
  <c r="AJ8" i="5"/>
  <c r="AL8" i="5"/>
  <c r="AN8" i="5"/>
  <c r="AP8" i="5"/>
  <c r="AR8" i="5"/>
  <c r="AT8" i="5"/>
  <c r="AV8" i="5"/>
  <c r="AX8" i="5"/>
  <c r="AZ8" i="5"/>
  <c r="BB8" i="5"/>
  <c r="BD8" i="5"/>
  <c r="BF8" i="5"/>
  <c r="BH8" i="5"/>
  <c r="BJ8" i="5"/>
  <c r="BL8" i="5"/>
  <c r="BN8" i="5"/>
  <c r="BP8" i="5"/>
  <c r="BR8" i="5"/>
  <c r="BT8" i="5"/>
  <c r="BV8" i="5"/>
  <c r="BX8" i="5"/>
  <c r="BZ8" i="5"/>
  <c r="CB8" i="5"/>
  <c r="CD8" i="5"/>
  <c r="CF8" i="5"/>
  <c r="Y8" i="5"/>
  <c r="Z9" i="5"/>
  <c r="AB9" i="5"/>
  <c r="AD9" i="5"/>
  <c r="AF9" i="5"/>
  <c r="AH9" i="5"/>
  <c r="AJ9" i="5"/>
  <c r="AL9" i="5"/>
  <c r="AN9" i="5"/>
  <c r="AP9" i="5"/>
  <c r="AR9" i="5"/>
  <c r="AT9" i="5"/>
  <c r="AV9" i="5"/>
  <c r="AX9" i="5"/>
  <c r="AZ9" i="5"/>
  <c r="BB9" i="5"/>
  <c r="BD9" i="5"/>
  <c r="BF9" i="5"/>
  <c r="BH9" i="5"/>
  <c r="BJ9" i="5"/>
  <c r="BL9" i="5"/>
  <c r="BN9" i="5"/>
  <c r="BP9" i="5"/>
  <c r="BR9" i="5"/>
  <c r="BT9" i="5"/>
  <c r="BV9" i="5"/>
  <c r="BX9" i="5"/>
  <c r="BZ9" i="5"/>
  <c r="CB9" i="5"/>
  <c r="CD9" i="5"/>
  <c r="CF9" i="5"/>
  <c r="Y9" i="5"/>
  <c r="Z10" i="5"/>
  <c r="AB10" i="5"/>
  <c r="AD10" i="5"/>
  <c r="AF10" i="5"/>
  <c r="AH10" i="5"/>
  <c r="AJ10" i="5"/>
  <c r="AL10" i="5"/>
  <c r="AN10" i="5"/>
  <c r="AP10" i="5"/>
  <c r="AR10" i="5"/>
  <c r="AT10" i="5"/>
  <c r="AV10" i="5"/>
  <c r="AX10" i="5"/>
  <c r="AZ10" i="5"/>
  <c r="BB10" i="5"/>
  <c r="BD10" i="5"/>
  <c r="BF10" i="5"/>
  <c r="BH10" i="5"/>
  <c r="BJ10" i="5"/>
  <c r="BL10" i="5"/>
  <c r="BN10" i="5"/>
  <c r="BP10" i="5"/>
  <c r="BR10" i="5"/>
  <c r="BT10" i="5"/>
  <c r="BV10" i="5"/>
  <c r="BX10" i="5"/>
  <c r="BZ10" i="5"/>
  <c r="CB10" i="5"/>
  <c r="CD10" i="5"/>
  <c r="CF10" i="5"/>
  <c r="Y10" i="5"/>
  <c r="Z11" i="5"/>
  <c r="AB11" i="5"/>
  <c r="AD11" i="5"/>
  <c r="AF11" i="5"/>
  <c r="AH11" i="5"/>
  <c r="AJ11" i="5"/>
  <c r="AL11" i="5"/>
  <c r="AN11" i="5"/>
  <c r="AP11" i="5"/>
  <c r="AR11" i="5"/>
  <c r="AT11" i="5"/>
  <c r="AV11" i="5"/>
  <c r="AX11" i="5"/>
  <c r="AZ11" i="5"/>
  <c r="BB11" i="5"/>
  <c r="BD11" i="5"/>
  <c r="BF11" i="5"/>
  <c r="BH11" i="5"/>
  <c r="BJ11" i="5"/>
  <c r="BL11" i="5"/>
  <c r="BN11" i="5"/>
  <c r="BP11" i="5"/>
  <c r="BR11" i="5"/>
  <c r="BT11" i="5"/>
  <c r="BV11" i="5"/>
  <c r="BX11" i="5"/>
  <c r="BZ11" i="5"/>
  <c r="CB11" i="5"/>
  <c r="CD11" i="5"/>
  <c r="CF11" i="5"/>
  <c r="Y11" i="5"/>
  <c r="Z12" i="5"/>
  <c r="AB12" i="5"/>
  <c r="AD12" i="5"/>
  <c r="AF12" i="5"/>
  <c r="AH12" i="5"/>
  <c r="AJ12" i="5"/>
  <c r="AL12" i="5"/>
  <c r="AN12" i="5"/>
  <c r="AP12" i="5"/>
  <c r="AR12" i="5"/>
  <c r="AT12" i="5"/>
  <c r="AV12" i="5"/>
  <c r="AX12" i="5"/>
  <c r="AZ12" i="5"/>
  <c r="BB12" i="5"/>
  <c r="BD12" i="5"/>
  <c r="BF12" i="5"/>
  <c r="BH12" i="5"/>
  <c r="BJ12" i="5"/>
  <c r="BL12" i="5"/>
  <c r="BN12" i="5"/>
  <c r="BP12" i="5"/>
  <c r="BR12" i="5"/>
  <c r="BT12" i="5"/>
  <c r="BV12" i="5"/>
  <c r="BX12" i="5"/>
  <c r="BZ12" i="5"/>
  <c r="CB12" i="5"/>
  <c r="CD12" i="5"/>
  <c r="CF12" i="5"/>
  <c r="Y12" i="5"/>
  <c r="Z13" i="5"/>
  <c r="AB13" i="5"/>
  <c r="AD13" i="5"/>
  <c r="AF13" i="5"/>
  <c r="AH13" i="5"/>
  <c r="AJ13" i="5"/>
  <c r="AL13" i="5"/>
  <c r="AN13" i="5"/>
  <c r="AP13" i="5"/>
  <c r="AR13" i="5"/>
  <c r="AT13" i="5"/>
  <c r="AV13" i="5"/>
  <c r="AX13" i="5"/>
  <c r="AZ13" i="5"/>
  <c r="BB13" i="5"/>
  <c r="BD13" i="5"/>
  <c r="BF13" i="5"/>
  <c r="BH13" i="5"/>
  <c r="BJ13" i="5"/>
  <c r="BL13" i="5"/>
  <c r="BN13" i="5"/>
  <c r="BP13" i="5"/>
  <c r="BR13" i="5"/>
  <c r="BT13" i="5"/>
  <c r="BV13" i="5"/>
  <c r="BX13" i="5"/>
  <c r="BZ13" i="5"/>
  <c r="CB13" i="5"/>
  <c r="CD13" i="5"/>
  <c r="CF13" i="5"/>
  <c r="Y13" i="5"/>
  <c r="Z14" i="5"/>
  <c r="AB14" i="5"/>
  <c r="AD14" i="5"/>
  <c r="AF14" i="5"/>
  <c r="AH14" i="5"/>
  <c r="AJ14" i="5"/>
  <c r="AL14" i="5"/>
  <c r="AN14" i="5"/>
  <c r="AP14" i="5"/>
  <c r="AR14" i="5"/>
  <c r="AT14" i="5"/>
  <c r="AV14" i="5"/>
  <c r="AX14" i="5"/>
  <c r="AZ14" i="5"/>
  <c r="BB14" i="5"/>
  <c r="BD14" i="5"/>
  <c r="BF14" i="5"/>
  <c r="BH14" i="5"/>
  <c r="BJ14" i="5"/>
  <c r="BL14" i="5"/>
  <c r="BN14" i="5"/>
  <c r="BP14" i="5"/>
  <c r="BR14" i="5"/>
  <c r="BT14" i="5"/>
  <c r="BV14" i="5"/>
  <c r="BX14" i="5"/>
  <c r="BZ14" i="5"/>
  <c r="CB14" i="5"/>
  <c r="CD14" i="5"/>
  <c r="CF14" i="5"/>
  <c r="Y14" i="5"/>
  <c r="Z15" i="5"/>
  <c r="AB15" i="5"/>
  <c r="AD15" i="5"/>
  <c r="AF15" i="5"/>
  <c r="AH15" i="5"/>
  <c r="AJ15" i="5"/>
  <c r="AL15" i="5"/>
  <c r="AN15" i="5"/>
  <c r="AP15" i="5"/>
  <c r="AR15" i="5"/>
  <c r="AT15" i="5"/>
  <c r="AV15" i="5"/>
  <c r="AX15" i="5"/>
  <c r="AZ15" i="5"/>
  <c r="BB15" i="5"/>
  <c r="BD15" i="5"/>
  <c r="BF15" i="5"/>
  <c r="BH15" i="5"/>
  <c r="BJ15" i="5"/>
  <c r="BL15" i="5"/>
  <c r="BN15" i="5"/>
  <c r="BP15" i="5"/>
  <c r="BR15" i="5"/>
  <c r="BT15" i="5"/>
  <c r="BV15" i="5"/>
  <c r="BX15" i="5"/>
  <c r="BZ15" i="5"/>
  <c r="CB15" i="5"/>
  <c r="CD15" i="5"/>
  <c r="CF15" i="5"/>
  <c r="Y15" i="5"/>
  <c r="Z16" i="5"/>
  <c r="AB16" i="5"/>
  <c r="AD16" i="5"/>
  <c r="AF16" i="5"/>
  <c r="AH16" i="5"/>
  <c r="AJ16" i="5"/>
  <c r="AL16" i="5"/>
  <c r="AN16" i="5"/>
  <c r="AP16" i="5"/>
  <c r="AR16" i="5"/>
  <c r="AT16" i="5"/>
  <c r="AV16" i="5"/>
  <c r="AX16" i="5"/>
  <c r="AZ16" i="5"/>
  <c r="BB16" i="5"/>
  <c r="BD16" i="5"/>
  <c r="BF16" i="5"/>
  <c r="BH16" i="5"/>
  <c r="BJ16" i="5"/>
  <c r="BL16" i="5"/>
  <c r="BN16" i="5"/>
  <c r="BP16" i="5"/>
  <c r="BR16" i="5"/>
  <c r="BT16" i="5"/>
  <c r="BV16" i="5"/>
  <c r="BX16" i="5"/>
  <c r="BZ16" i="5"/>
  <c r="CB16" i="5"/>
  <c r="CD16" i="5"/>
  <c r="CF16" i="5"/>
  <c r="Y16" i="5"/>
  <c r="Z17" i="5"/>
  <c r="AB17" i="5"/>
  <c r="AD17" i="5"/>
  <c r="AF17" i="5"/>
  <c r="AH17" i="5"/>
  <c r="AJ17" i="5"/>
  <c r="AL17" i="5"/>
  <c r="AN17" i="5"/>
  <c r="AP17" i="5"/>
  <c r="AR17" i="5"/>
  <c r="AT17" i="5"/>
  <c r="AV17" i="5"/>
  <c r="AX17" i="5"/>
  <c r="AZ17" i="5"/>
  <c r="BB17" i="5"/>
  <c r="BD17" i="5"/>
  <c r="BF17" i="5"/>
  <c r="BH17" i="5"/>
  <c r="BJ17" i="5"/>
  <c r="BL17" i="5"/>
  <c r="BN17" i="5"/>
  <c r="BP17" i="5"/>
  <c r="BR17" i="5"/>
  <c r="BT17" i="5"/>
  <c r="BV17" i="5"/>
  <c r="BX17" i="5"/>
  <c r="BZ17" i="5"/>
  <c r="CB17" i="5"/>
  <c r="CD17" i="5"/>
  <c r="CF17" i="5"/>
  <c r="Y17" i="5"/>
  <c r="Z18" i="5"/>
  <c r="AB18" i="5"/>
  <c r="AD18" i="5"/>
  <c r="AF18" i="5"/>
  <c r="AH18" i="5"/>
  <c r="AJ18" i="5"/>
  <c r="AL18" i="5"/>
  <c r="AN18" i="5"/>
  <c r="AP18" i="5"/>
  <c r="AR18" i="5"/>
  <c r="AT18" i="5"/>
  <c r="AV18" i="5"/>
  <c r="AX18" i="5"/>
  <c r="AZ18" i="5"/>
  <c r="BB18" i="5"/>
  <c r="BD18" i="5"/>
  <c r="BF18" i="5"/>
  <c r="BH18" i="5"/>
  <c r="BJ18" i="5"/>
  <c r="BL18" i="5"/>
  <c r="BN18" i="5"/>
  <c r="BP18" i="5"/>
  <c r="BR18" i="5"/>
  <c r="BT18" i="5"/>
  <c r="BV18" i="5"/>
  <c r="BX18" i="5"/>
  <c r="BZ18" i="5"/>
  <c r="CB18" i="5"/>
  <c r="CD18" i="5"/>
  <c r="CF18" i="5"/>
  <c r="Y18" i="5"/>
  <c r="Z19" i="5"/>
  <c r="AB19" i="5"/>
  <c r="AD19" i="5"/>
  <c r="AF19" i="5"/>
  <c r="AH19" i="5"/>
  <c r="AJ19" i="5"/>
  <c r="AL19" i="5"/>
  <c r="AN19" i="5"/>
  <c r="AP19" i="5"/>
  <c r="AR19" i="5"/>
  <c r="AT19" i="5"/>
  <c r="AV19" i="5"/>
  <c r="AX19" i="5"/>
  <c r="AZ19" i="5"/>
  <c r="BB19" i="5"/>
  <c r="BD19" i="5"/>
  <c r="BF19" i="5"/>
  <c r="BH19" i="5"/>
  <c r="BJ19" i="5"/>
  <c r="BL19" i="5"/>
  <c r="BN19" i="5"/>
  <c r="BP19" i="5"/>
  <c r="BR19" i="5"/>
  <c r="BT19" i="5"/>
  <c r="BV19" i="5"/>
  <c r="BX19" i="5"/>
  <c r="BZ19" i="5"/>
  <c r="CB19" i="5"/>
  <c r="CD19" i="5"/>
  <c r="CF19" i="5"/>
  <c r="Y19" i="5"/>
  <c r="Z20" i="5"/>
  <c r="AB20" i="5"/>
  <c r="AD20" i="5"/>
  <c r="AF20" i="5"/>
  <c r="AH20" i="5"/>
  <c r="AJ20" i="5"/>
  <c r="AL20" i="5"/>
  <c r="AN20" i="5"/>
  <c r="AP20" i="5"/>
  <c r="AR20" i="5"/>
  <c r="AT20" i="5"/>
  <c r="AV20" i="5"/>
  <c r="AX20" i="5"/>
  <c r="AZ20" i="5"/>
  <c r="BB20" i="5"/>
  <c r="BD20" i="5"/>
  <c r="BF20" i="5"/>
  <c r="BH20" i="5"/>
  <c r="BJ20" i="5"/>
  <c r="BL20" i="5"/>
  <c r="BN20" i="5"/>
  <c r="BP20" i="5"/>
  <c r="BR20" i="5"/>
  <c r="BT20" i="5"/>
  <c r="BV20" i="5"/>
  <c r="BX20" i="5"/>
  <c r="BZ20" i="5"/>
  <c r="CB20" i="5"/>
  <c r="CD20" i="5"/>
  <c r="CF20" i="5"/>
  <c r="Y20" i="5"/>
  <c r="Z21" i="5"/>
  <c r="AB21" i="5"/>
  <c r="AD21" i="5"/>
  <c r="AF21" i="5"/>
  <c r="AH21" i="5"/>
  <c r="AJ21" i="5"/>
  <c r="AL21" i="5"/>
  <c r="AN21" i="5"/>
  <c r="AP21" i="5"/>
  <c r="AR21" i="5"/>
  <c r="AT21" i="5"/>
  <c r="AV21" i="5"/>
  <c r="AX21" i="5"/>
  <c r="AZ21" i="5"/>
  <c r="BB21" i="5"/>
  <c r="BD21" i="5"/>
  <c r="BF21" i="5"/>
  <c r="BH21" i="5"/>
  <c r="BJ21" i="5"/>
  <c r="BL21" i="5"/>
  <c r="BN21" i="5"/>
  <c r="BP21" i="5"/>
  <c r="BR21" i="5"/>
  <c r="BT21" i="5"/>
  <c r="BV21" i="5"/>
  <c r="BX21" i="5"/>
  <c r="BZ21" i="5"/>
  <c r="CB21" i="5"/>
  <c r="CD21" i="5"/>
  <c r="CF21" i="5"/>
  <c r="Y21" i="5"/>
  <c r="Z22" i="5"/>
  <c r="AB22" i="5"/>
  <c r="AD22" i="5"/>
  <c r="AF22" i="5"/>
  <c r="AH22" i="5"/>
  <c r="AJ22" i="5"/>
  <c r="AL22" i="5"/>
  <c r="AN22" i="5"/>
  <c r="AP22" i="5"/>
  <c r="AR22" i="5"/>
  <c r="AT22" i="5"/>
  <c r="AV22" i="5"/>
  <c r="AX22" i="5"/>
  <c r="AZ22" i="5"/>
  <c r="BB22" i="5"/>
  <c r="BD22" i="5"/>
  <c r="BF22" i="5"/>
  <c r="BH22" i="5"/>
  <c r="BJ22" i="5"/>
  <c r="BL22" i="5"/>
  <c r="BN22" i="5"/>
  <c r="BP22" i="5"/>
  <c r="BR22" i="5"/>
  <c r="BT22" i="5"/>
  <c r="BV22" i="5"/>
  <c r="BX22" i="5"/>
  <c r="BZ22" i="5"/>
  <c r="CB22" i="5"/>
  <c r="CD22" i="5"/>
  <c r="CF22" i="5"/>
  <c r="Y22" i="5"/>
  <c r="Z23" i="5"/>
  <c r="AB23" i="5"/>
  <c r="AD23" i="5"/>
  <c r="AF23" i="5"/>
  <c r="AH23" i="5"/>
  <c r="AJ23" i="5"/>
  <c r="AL23" i="5"/>
  <c r="AN23" i="5"/>
  <c r="AP23" i="5"/>
  <c r="AR23" i="5"/>
  <c r="AT23" i="5"/>
  <c r="AV23" i="5"/>
  <c r="AX23" i="5"/>
  <c r="AZ23" i="5"/>
  <c r="BB23" i="5"/>
  <c r="BD23" i="5"/>
  <c r="BF23" i="5"/>
  <c r="BH23" i="5"/>
  <c r="BJ23" i="5"/>
  <c r="BL23" i="5"/>
  <c r="BN23" i="5"/>
  <c r="BP23" i="5"/>
  <c r="BR23" i="5"/>
  <c r="BT23" i="5"/>
  <c r="BV23" i="5"/>
  <c r="BX23" i="5"/>
  <c r="BZ23" i="5"/>
  <c r="CB23" i="5"/>
  <c r="CD23" i="5"/>
  <c r="CF23" i="5"/>
  <c r="Y23" i="5"/>
  <c r="Z24" i="5"/>
  <c r="AB24" i="5"/>
  <c r="AD24" i="5"/>
  <c r="AF24" i="5"/>
  <c r="AH24" i="5"/>
  <c r="AJ24" i="5"/>
  <c r="AL24" i="5"/>
  <c r="AN24" i="5"/>
  <c r="AP24" i="5"/>
  <c r="AR24" i="5"/>
  <c r="AT24" i="5"/>
  <c r="AV24" i="5"/>
  <c r="AX24" i="5"/>
  <c r="AZ24" i="5"/>
  <c r="BB24" i="5"/>
  <c r="BD24" i="5"/>
  <c r="BF24" i="5"/>
  <c r="BH24" i="5"/>
  <c r="BJ24" i="5"/>
  <c r="BL24" i="5"/>
  <c r="BN24" i="5"/>
  <c r="BP24" i="5"/>
  <c r="BR24" i="5"/>
  <c r="BT24" i="5"/>
  <c r="BV24" i="5"/>
  <c r="BX24" i="5"/>
  <c r="BZ24" i="5"/>
  <c r="CB24" i="5"/>
  <c r="CD24" i="5"/>
  <c r="CF24" i="5"/>
  <c r="Y24" i="5"/>
  <c r="Z25" i="5"/>
  <c r="AB25" i="5"/>
  <c r="AD25" i="5"/>
  <c r="AF25" i="5"/>
  <c r="AH25" i="5"/>
  <c r="AJ25" i="5"/>
  <c r="AL25" i="5"/>
  <c r="AN25" i="5"/>
  <c r="AP25" i="5"/>
  <c r="AR25" i="5"/>
  <c r="AT25" i="5"/>
  <c r="AV25" i="5"/>
  <c r="AX25" i="5"/>
  <c r="AZ25" i="5"/>
  <c r="BB25" i="5"/>
  <c r="BD25" i="5"/>
  <c r="BF25" i="5"/>
  <c r="BH25" i="5"/>
  <c r="BJ25" i="5"/>
  <c r="BL25" i="5"/>
  <c r="BN25" i="5"/>
  <c r="BP25" i="5"/>
  <c r="BR25" i="5"/>
  <c r="BT25" i="5"/>
  <c r="BV25" i="5"/>
  <c r="BX25" i="5"/>
  <c r="BZ25" i="5"/>
  <c r="CB25" i="5"/>
  <c r="CD25" i="5"/>
  <c r="CF25" i="5"/>
  <c r="Y25" i="5"/>
  <c r="Z26" i="5"/>
  <c r="AB26" i="5"/>
  <c r="AD26" i="5"/>
  <c r="AF26" i="5"/>
  <c r="AH26" i="5"/>
  <c r="AJ26" i="5"/>
  <c r="AL26" i="5"/>
  <c r="AN26" i="5"/>
  <c r="AP26" i="5"/>
  <c r="AR26" i="5"/>
  <c r="AT26" i="5"/>
  <c r="AV26" i="5"/>
  <c r="AX26" i="5"/>
  <c r="AZ26" i="5"/>
  <c r="BB26" i="5"/>
  <c r="BD26" i="5"/>
  <c r="BF26" i="5"/>
  <c r="BH26" i="5"/>
  <c r="BJ26" i="5"/>
  <c r="BL26" i="5"/>
  <c r="BN26" i="5"/>
  <c r="BP26" i="5"/>
  <c r="BR26" i="5"/>
  <c r="BT26" i="5"/>
  <c r="BV26" i="5"/>
  <c r="BX26" i="5"/>
  <c r="BZ26" i="5"/>
  <c r="CB26" i="5"/>
  <c r="CD26" i="5"/>
  <c r="CF26" i="5"/>
  <c r="Y26" i="5"/>
  <c r="Z27" i="5"/>
  <c r="AB27" i="5"/>
  <c r="AD27" i="5"/>
  <c r="AF27" i="5"/>
  <c r="AH27" i="5"/>
  <c r="AJ27" i="5"/>
  <c r="AL27" i="5"/>
  <c r="AN27" i="5"/>
  <c r="AP27" i="5"/>
  <c r="AR27" i="5"/>
  <c r="AT27" i="5"/>
  <c r="AV27" i="5"/>
  <c r="AX27" i="5"/>
  <c r="AZ27" i="5"/>
  <c r="BB27" i="5"/>
  <c r="BD27" i="5"/>
  <c r="BF27" i="5"/>
  <c r="BH27" i="5"/>
  <c r="BJ27" i="5"/>
  <c r="BL27" i="5"/>
  <c r="BN27" i="5"/>
  <c r="BP27" i="5"/>
  <c r="BR27" i="5"/>
  <c r="BT27" i="5"/>
  <c r="BV27" i="5"/>
  <c r="BX27" i="5"/>
  <c r="BZ27" i="5"/>
  <c r="CB27" i="5"/>
  <c r="CD27" i="5"/>
  <c r="CF27" i="5"/>
  <c r="Y27" i="5"/>
  <c r="Z28" i="5"/>
  <c r="AB28" i="5"/>
  <c r="AD28" i="5"/>
  <c r="AF28" i="5"/>
  <c r="AH28" i="5"/>
  <c r="AJ28" i="5"/>
  <c r="AL28" i="5"/>
  <c r="AN28" i="5"/>
  <c r="AP28" i="5"/>
  <c r="AR28" i="5"/>
  <c r="AT28" i="5"/>
  <c r="AV28" i="5"/>
  <c r="AX28" i="5"/>
  <c r="AZ28" i="5"/>
  <c r="BB28" i="5"/>
  <c r="BD28" i="5"/>
  <c r="BF28" i="5"/>
  <c r="BH28" i="5"/>
  <c r="BJ28" i="5"/>
  <c r="BL28" i="5"/>
  <c r="BN28" i="5"/>
  <c r="BP28" i="5"/>
  <c r="BR28" i="5"/>
  <c r="BT28" i="5"/>
  <c r="BV28" i="5"/>
  <c r="BX28" i="5"/>
  <c r="BZ28" i="5"/>
  <c r="CB28" i="5"/>
  <c r="CD28" i="5"/>
  <c r="CF28" i="5"/>
  <c r="Y28" i="5"/>
  <c r="Z29" i="5"/>
  <c r="AB29" i="5"/>
  <c r="AD29" i="5"/>
  <c r="AF29" i="5"/>
  <c r="AH29" i="5"/>
  <c r="AJ29" i="5"/>
  <c r="AL29" i="5"/>
  <c r="AN29" i="5"/>
  <c r="AP29" i="5"/>
  <c r="AR29" i="5"/>
  <c r="AT29" i="5"/>
  <c r="AV29" i="5"/>
  <c r="AX29" i="5"/>
  <c r="AZ29" i="5"/>
  <c r="BB29" i="5"/>
  <c r="BD29" i="5"/>
  <c r="BF29" i="5"/>
  <c r="BH29" i="5"/>
  <c r="BJ29" i="5"/>
  <c r="BL29" i="5"/>
  <c r="BN29" i="5"/>
  <c r="BP29" i="5"/>
  <c r="BR29" i="5"/>
  <c r="BT29" i="5"/>
  <c r="BV29" i="5"/>
  <c r="BX29" i="5"/>
  <c r="BZ29" i="5"/>
  <c r="CB29" i="5"/>
  <c r="CD29" i="5"/>
  <c r="CF29" i="5"/>
  <c r="Y29" i="5"/>
  <c r="Z30" i="5"/>
  <c r="AB30" i="5"/>
  <c r="AD30" i="5"/>
  <c r="AF30" i="5"/>
  <c r="AH30" i="5"/>
  <c r="AJ30" i="5"/>
  <c r="AL30" i="5"/>
  <c r="AN30" i="5"/>
  <c r="AP30" i="5"/>
  <c r="AR30" i="5"/>
  <c r="AT30" i="5"/>
  <c r="AV30" i="5"/>
  <c r="AX30" i="5"/>
  <c r="AZ30" i="5"/>
  <c r="BB30" i="5"/>
  <c r="BD30" i="5"/>
  <c r="BF30" i="5"/>
  <c r="BH30" i="5"/>
  <c r="BJ30" i="5"/>
  <c r="BL30" i="5"/>
  <c r="BN30" i="5"/>
  <c r="BP30" i="5"/>
  <c r="BR30" i="5"/>
  <c r="BT30" i="5"/>
  <c r="BV30" i="5"/>
  <c r="BX30" i="5"/>
  <c r="BZ30" i="5"/>
  <c r="CB30" i="5"/>
  <c r="CD30" i="5"/>
  <c r="CF30" i="5"/>
  <c r="Y30" i="5"/>
  <c r="Z31" i="5"/>
  <c r="AB31" i="5"/>
  <c r="AD31" i="5"/>
  <c r="AF31" i="5"/>
  <c r="AH31" i="5"/>
  <c r="AJ31" i="5"/>
  <c r="AL31" i="5"/>
  <c r="AN31" i="5"/>
  <c r="AP31" i="5"/>
  <c r="AR31" i="5"/>
  <c r="AT31" i="5"/>
  <c r="AV31" i="5"/>
  <c r="AX31" i="5"/>
  <c r="AZ31" i="5"/>
  <c r="BB31" i="5"/>
  <c r="BD31" i="5"/>
  <c r="BF31" i="5"/>
  <c r="BH31" i="5"/>
  <c r="BJ31" i="5"/>
  <c r="BL31" i="5"/>
  <c r="BN31" i="5"/>
  <c r="BP31" i="5"/>
  <c r="BR31" i="5"/>
  <c r="BT31" i="5"/>
  <c r="BV31" i="5"/>
  <c r="BX31" i="5"/>
  <c r="BZ31" i="5"/>
  <c r="CB31" i="5"/>
  <c r="CD31" i="5"/>
  <c r="CF31" i="5"/>
  <c r="Y31" i="5"/>
  <c r="Z32" i="5"/>
  <c r="AB32" i="5"/>
  <c r="AD32" i="5"/>
  <c r="AF32" i="5"/>
  <c r="AH32" i="5"/>
  <c r="AJ32" i="5"/>
  <c r="AL32" i="5"/>
  <c r="AN32" i="5"/>
  <c r="AP32" i="5"/>
  <c r="AR32" i="5"/>
  <c r="AT32" i="5"/>
  <c r="AV32" i="5"/>
  <c r="AX32" i="5"/>
  <c r="AZ32" i="5"/>
  <c r="BB32" i="5"/>
  <c r="BD32" i="5"/>
  <c r="BF32" i="5"/>
  <c r="BH32" i="5"/>
  <c r="BJ32" i="5"/>
  <c r="BL32" i="5"/>
  <c r="BN32" i="5"/>
  <c r="BP32" i="5"/>
  <c r="BR32" i="5"/>
  <c r="BT32" i="5"/>
  <c r="BV32" i="5"/>
  <c r="BX32" i="5"/>
  <c r="BZ32" i="5"/>
  <c r="CB32" i="5"/>
  <c r="CD32" i="5"/>
  <c r="CF32" i="5"/>
  <c r="Y32" i="5"/>
  <c r="Z33" i="5"/>
  <c r="AB33" i="5"/>
  <c r="AD33" i="5"/>
  <c r="AF33" i="5"/>
  <c r="AH33" i="5"/>
  <c r="AJ33" i="5"/>
  <c r="AL33" i="5"/>
  <c r="AN33" i="5"/>
  <c r="AP33" i="5"/>
  <c r="AR33" i="5"/>
  <c r="AT33" i="5"/>
  <c r="AV33" i="5"/>
  <c r="AX33" i="5"/>
  <c r="AZ33" i="5"/>
  <c r="BB33" i="5"/>
  <c r="BD33" i="5"/>
  <c r="BF33" i="5"/>
  <c r="BH33" i="5"/>
  <c r="BJ33" i="5"/>
  <c r="BL33" i="5"/>
  <c r="BN33" i="5"/>
  <c r="BP33" i="5"/>
  <c r="BR33" i="5"/>
  <c r="BT33" i="5"/>
  <c r="BV33" i="5"/>
  <c r="BX33" i="5"/>
  <c r="BZ33" i="5"/>
  <c r="CB33" i="5"/>
  <c r="CD33" i="5"/>
  <c r="CF33" i="5"/>
  <c r="Y33" i="5"/>
  <c r="Z34" i="5"/>
  <c r="AB34" i="5"/>
  <c r="AD34" i="5"/>
  <c r="AF34" i="5"/>
  <c r="AH34" i="5"/>
  <c r="AJ34" i="5"/>
  <c r="AL34" i="5"/>
  <c r="AN34" i="5"/>
  <c r="AP34" i="5"/>
  <c r="AR34" i="5"/>
  <c r="AT34" i="5"/>
  <c r="AV34" i="5"/>
  <c r="AX34" i="5"/>
  <c r="AZ34" i="5"/>
  <c r="BB34" i="5"/>
  <c r="BD34" i="5"/>
  <c r="BF34" i="5"/>
  <c r="BH34" i="5"/>
  <c r="BJ34" i="5"/>
  <c r="BL34" i="5"/>
  <c r="BN34" i="5"/>
  <c r="BP34" i="5"/>
  <c r="BR34" i="5"/>
  <c r="BT34" i="5"/>
  <c r="BV34" i="5"/>
  <c r="BX34" i="5"/>
  <c r="BZ34" i="5"/>
  <c r="CB34" i="5"/>
  <c r="CD34" i="5"/>
  <c r="CF34" i="5"/>
  <c r="Y34" i="5"/>
  <c r="Z35" i="5"/>
  <c r="AB35" i="5"/>
  <c r="AD35" i="5"/>
  <c r="AF35" i="5"/>
  <c r="AH35" i="5"/>
  <c r="AJ35" i="5"/>
  <c r="AL35" i="5"/>
  <c r="AN35" i="5"/>
  <c r="AP35" i="5"/>
  <c r="AR35" i="5"/>
  <c r="AT35" i="5"/>
  <c r="AV35" i="5"/>
  <c r="AX35" i="5"/>
  <c r="AZ35" i="5"/>
  <c r="BB35" i="5"/>
  <c r="BD35" i="5"/>
  <c r="BF35" i="5"/>
  <c r="BH35" i="5"/>
  <c r="BJ35" i="5"/>
  <c r="BL35" i="5"/>
  <c r="BN35" i="5"/>
  <c r="BP35" i="5"/>
  <c r="BR35" i="5"/>
  <c r="BT35" i="5"/>
  <c r="BV35" i="5"/>
  <c r="BX35" i="5"/>
  <c r="BZ35" i="5"/>
  <c r="CB35" i="5"/>
  <c r="CD35" i="5"/>
  <c r="CF35" i="5"/>
  <c r="Y35" i="5"/>
  <c r="Z36" i="5"/>
  <c r="AB36" i="5"/>
  <c r="AD36" i="5"/>
  <c r="AF36" i="5"/>
  <c r="AH36" i="5"/>
  <c r="AJ36" i="5"/>
  <c r="AL36" i="5"/>
  <c r="AN36" i="5"/>
  <c r="AP36" i="5"/>
  <c r="AR36" i="5"/>
  <c r="AT36" i="5"/>
  <c r="AV36" i="5"/>
  <c r="AX36" i="5"/>
  <c r="AZ36" i="5"/>
  <c r="BB36" i="5"/>
  <c r="BD36" i="5"/>
  <c r="BF36" i="5"/>
  <c r="BH36" i="5"/>
  <c r="BJ36" i="5"/>
  <c r="BL36" i="5"/>
  <c r="BN36" i="5"/>
  <c r="BP36" i="5"/>
  <c r="BR36" i="5"/>
  <c r="BT36" i="5"/>
  <c r="BV36" i="5"/>
  <c r="BX36" i="5"/>
  <c r="BZ36" i="5"/>
  <c r="CB36" i="5"/>
  <c r="CD36" i="5"/>
  <c r="CF36" i="5"/>
  <c r="Y36" i="5"/>
  <c r="Z37" i="5"/>
  <c r="AB37" i="5"/>
  <c r="AD37" i="5"/>
  <c r="AF37" i="5"/>
  <c r="AH37" i="5"/>
  <c r="AJ37" i="5"/>
  <c r="AL37" i="5"/>
  <c r="AN37" i="5"/>
  <c r="AP37" i="5"/>
  <c r="AR37" i="5"/>
  <c r="AT37" i="5"/>
  <c r="AV37" i="5"/>
  <c r="AX37" i="5"/>
  <c r="AZ37" i="5"/>
  <c r="BB37" i="5"/>
  <c r="BD37" i="5"/>
  <c r="BF37" i="5"/>
  <c r="BH37" i="5"/>
  <c r="BJ37" i="5"/>
  <c r="BL37" i="5"/>
  <c r="BN37" i="5"/>
  <c r="BP37" i="5"/>
  <c r="BR37" i="5"/>
  <c r="BT37" i="5"/>
  <c r="BV37" i="5"/>
  <c r="BX37" i="5"/>
  <c r="BZ37" i="5"/>
  <c r="CB37" i="5"/>
  <c r="CD37" i="5"/>
  <c r="CF37" i="5"/>
  <c r="Y37" i="5"/>
  <c r="Z38" i="5"/>
  <c r="AB38" i="5"/>
  <c r="AD38" i="5"/>
  <c r="AF38" i="5"/>
  <c r="AH38" i="5"/>
  <c r="AJ38" i="5"/>
  <c r="AL38" i="5"/>
  <c r="AN38" i="5"/>
  <c r="AP38" i="5"/>
  <c r="AR38" i="5"/>
  <c r="AT38" i="5"/>
  <c r="AV38" i="5"/>
  <c r="AX38" i="5"/>
  <c r="AZ38" i="5"/>
  <c r="BB38" i="5"/>
  <c r="BD38" i="5"/>
  <c r="BF38" i="5"/>
  <c r="BH38" i="5"/>
  <c r="BJ38" i="5"/>
  <c r="BL38" i="5"/>
  <c r="BN38" i="5"/>
  <c r="BP38" i="5"/>
  <c r="BR38" i="5"/>
  <c r="BT38" i="5"/>
  <c r="BV38" i="5"/>
  <c r="BX38" i="5"/>
  <c r="BZ38" i="5"/>
  <c r="CB38" i="5"/>
  <c r="CD38" i="5"/>
  <c r="CF38" i="5"/>
  <c r="Y38" i="5"/>
  <c r="Z39" i="5"/>
  <c r="AB39" i="5"/>
  <c r="AD39" i="5"/>
  <c r="AF39" i="5"/>
  <c r="AH39" i="5"/>
  <c r="AJ39" i="5"/>
  <c r="AL39" i="5"/>
  <c r="AN39" i="5"/>
  <c r="AP39" i="5"/>
  <c r="AR39" i="5"/>
  <c r="AT39" i="5"/>
  <c r="AV39" i="5"/>
  <c r="AX39" i="5"/>
  <c r="AZ39" i="5"/>
  <c r="BB39" i="5"/>
  <c r="BD39" i="5"/>
  <c r="BF39" i="5"/>
  <c r="BH39" i="5"/>
  <c r="BJ39" i="5"/>
  <c r="BL39" i="5"/>
  <c r="BN39" i="5"/>
  <c r="BP39" i="5"/>
  <c r="BR39" i="5"/>
  <c r="BT39" i="5"/>
  <c r="BV39" i="5"/>
  <c r="BX39" i="5"/>
  <c r="BZ39" i="5"/>
  <c r="CB39" i="5"/>
  <c r="CD39" i="5"/>
  <c r="CF39" i="5"/>
  <c r="Y39" i="5"/>
  <c r="Z40" i="5"/>
  <c r="AB40" i="5"/>
  <c r="AD40" i="5"/>
  <c r="AF40" i="5"/>
  <c r="AH40" i="5"/>
  <c r="AJ40" i="5"/>
  <c r="AL40" i="5"/>
  <c r="AN40" i="5"/>
  <c r="AP40" i="5"/>
  <c r="AR40" i="5"/>
  <c r="AT40" i="5"/>
  <c r="AV40" i="5"/>
  <c r="AX40" i="5"/>
  <c r="AZ40" i="5"/>
  <c r="BB40" i="5"/>
  <c r="BD40" i="5"/>
  <c r="BF40" i="5"/>
  <c r="BH40" i="5"/>
  <c r="BJ40" i="5"/>
  <c r="BL40" i="5"/>
  <c r="BN40" i="5"/>
  <c r="BP40" i="5"/>
  <c r="BR40" i="5"/>
  <c r="BT40" i="5"/>
  <c r="BV40" i="5"/>
  <c r="BX40" i="5"/>
  <c r="BZ40" i="5"/>
  <c r="CB40" i="5"/>
  <c r="CD40" i="5"/>
  <c r="CF40" i="5"/>
  <c r="Y40" i="5"/>
  <c r="Z41" i="5"/>
  <c r="AB41" i="5"/>
  <c r="AD41" i="5"/>
  <c r="AF41" i="5"/>
  <c r="AH41" i="5"/>
  <c r="AJ41" i="5"/>
  <c r="AL41" i="5"/>
  <c r="AN41" i="5"/>
  <c r="AP41" i="5"/>
  <c r="AR41" i="5"/>
  <c r="AT41" i="5"/>
  <c r="AV41" i="5"/>
  <c r="AX41" i="5"/>
  <c r="AZ41" i="5"/>
  <c r="BB41" i="5"/>
  <c r="BD41" i="5"/>
  <c r="BF41" i="5"/>
  <c r="BH41" i="5"/>
  <c r="BJ41" i="5"/>
  <c r="BL41" i="5"/>
  <c r="BN41" i="5"/>
  <c r="BP41" i="5"/>
  <c r="BR41" i="5"/>
  <c r="BT41" i="5"/>
  <c r="BV41" i="5"/>
  <c r="BX41" i="5"/>
  <c r="BZ41" i="5"/>
  <c r="CB41" i="5"/>
  <c r="CD41" i="5"/>
  <c r="CF41" i="5"/>
  <c r="Y41" i="5"/>
  <c r="Z42" i="5"/>
  <c r="AB42" i="5"/>
  <c r="AD42" i="5"/>
  <c r="AF42" i="5"/>
  <c r="AH42" i="5"/>
  <c r="AJ42" i="5"/>
  <c r="AL42" i="5"/>
  <c r="AN42" i="5"/>
  <c r="AP42" i="5"/>
  <c r="AR42" i="5"/>
  <c r="AT42" i="5"/>
  <c r="AV42" i="5"/>
  <c r="AX42" i="5"/>
  <c r="AZ42" i="5"/>
  <c r="BB42" i="5"/>
  <c r="BD42" i="5"/>
  <c r="BF42" i="5"/>
  <c r="BH42" i="5"/>
  <c r="BJ42" i="5"/>
  <c r="BL42" i="5"/>
  <c r="BN42" i="5"/>
  <c r="BP42" i="5"/>
  <c r="BR42" i="5"/>
  <c r="BT42" i="5"/>
  <c r="BV42" i="5"/>
  <c r="BX42" i="5"/>
  <c r="BZ42" i="5"/>
  <c r="CB42" i="5"/>
  <c r="CD42" i="5"/>
  <c r="CF42" i="5"/>
  <c r="Y42" i="5"/>
  <c r="Z43" i="5"/>
  <c r="AB43" i="5"/>
  <c r="AD43" i="5"/>
  <c r="AF43" i="5"/>
  <c r="AH43" i="5"/>
  <c r="AJ43" i="5"/>
  <c r="AL43" i="5"/>
  <c r="AN43" i="5"/>
  <c r="AP43" i="5"/>
  <c r="AR43" i="5"/>
  <c r="AT43" i="5"/>
  <c r="AV43" i="5"/>
  <c r="AX43" i="5"/>
  <c r="AZ43" i="5"/>
  <c r="BB43" i="5"/>
  <c r="BD43" i="5"/>
  <c r="BF43" i="5"/>
  <c r="BH43" i="5"/>
  <c r="BJ43" i="5"/>
  <c r="BL43" i="5"/>
  <c r="BN43" i="5"/>
  <c r="BP43" i="5"/>
  <c r="BR43" i="5"/>
  <c r="BT43" i="5"/>
  <c r="BV43" i="5"/>
  <c r="BX43" i="5"/>
  <c r="BZ43" i="5"/>
  <c r="CB43" i="5"/>
  <c r="CD43" i="5"/>
  <c r="CF43" i="5"/>
  <c r="Y43" i="5"/>
  <c r="Z44" i="5"/>
  <c r="AB44" i="5"/>
  <c r="AD44" i="5"/>
  <c r="AF44" i="5"/>
  <c r="AH44" i="5"/>
  <c r="AJ44" i="5"/>
  <c r="AL44" i="5"/>
  <c r="AN44" i="5"/>
  <c r="AP44" i="5"/>
  <c r="AR44" i="5"/>
  <c r="AT44" i="5"/>
  <c r="AV44" i="5"/>
  <c r="AX44" i="5"/>
  <c r="AZ44" i="5"/>
  <c r="BB44" i="5"/>
  <c r="BD44" i="5"/>
  <c r="BF44" i="5"/>
  <c r="BH44" i="5"/>
  <c r="BJ44" i="5"/>
  <c r="BL44" i="5"/>
  <c r="BN44" i="5"/>
  <c r="BP44" i="5"/>
  <c r="BR44" i="5"/>
  <c r="BT44" i="5"/>
  <c r="BV44" i="5"/>
  <c r="BX44" i="5"/>
  <c r="BZ44" i="5"/>
  <c r="CB44" i="5"/>
  <c r="CD44" i="5"/>
  <c r="CF44" i="5"/>
  <c r="Y44" i="5"/>
  <c r="Z45" i="5"/>
  <c r="AB45" i="5"/>
  <c r="AD45" i="5"/>
  <c r="AF45" i="5"/>
  <c r="AH45" i="5"/>
  <c r="AJ45" i="5"/>
  <c r="AL45" i="5"/>
  <c r="AN45" i="5"/>
  <c r="AP45" i="5"/>
  <c r="AR45" i="5"/>
  <c r="AT45" i="5"/>
  <c r="AV45" i="5"/>
  <c r="AX45" i="5"/>
  <c r="AZ45" i="5"/>
  <c r="BB45" i="5"/>
  <c r="BD45" i="5"/>
  <c r="BF45" i="5"/>
  <c r="BH45" i="5"/>
  <c r="BJ45" i="5"/>
  <c r="BL45" i="5"/>
  <c r="BN45" i="5"/>
  <c r="BP45" i="5"/>
  <c r="BR45" i="5"/>
  <c r="BT45" i="5"/>
  <c r="BV45" i="5"/>
  <c r="BX45" i="5"/>
  <c r="BZ45" i="5"/>
  <c r="CB45" i="5"/>
  <c r="CD45" i="5"/>
  <c r="CF45" i="5"/>
  <c r="Y45" i="5"/>
  <c r="Z46" i="5"/>
  <c r="AB46" i="5"/>
  <c r="AD46" i="5"/>
  <c r="AF46" i="5"/>
  <c r="AH46" i="5"/>
  <c r="AJ46" i="5"/>
  <c r="AL46" i="5"/>
  <c r="AN46" i="5"/>
  <c r="AP46" i="5"/>
  <c r="AR46" i="5"/>
  <c r="AT46" i="5"/>
  <c r="AV46" i="5"/>
  <c r="AX46" i="5"/>
  <c r="AZ46" i="5"/>
  <c r="BB46" i="5"/>
  <c r="BD46" i="5"/>
  <c r="BF46" i="5"/>
  <c r="BH46" i="5"/>
  <c r="BJ46" i="5"/>
  <c r="BL46" i="5"/>
  <c r="BN46" i="5"/>
  <c r="BP46" i="5"/>
  <c r="BR46" i="5"/>
  <c r="BT46" i="5"/>
  <c r="BV46" i="5"/>
  <c r="BX46" i="5"/>
  <c r="BZ46" i="5"/>
  <c r="CB46" i="5"/>
  <c r="CD46" i="5"/>
  <c r="CF46" i="5"/>
  <c r="Y46" i="5"/>
  <c r="Z47" i="5"/>
  <c r="AB47" i="5"/>
  <c r="AD47" i="5"/>
  <c r="AF47" i="5"/>
  <c r="AH47" i="5"/>
  <c r="AJ47" i="5"/>
  <c r="AL47" i="5"/>
  <c r="AN47" i="5"/>
  <c r="AP47" i="5"/>
  <c r="AR47" i="5"/>
  <c r="AT47" i="5"/>
  <c r="AV47" i="5"/>
  <c r="AX47" i="5"/>
  <c r="AZ47" i="5"/>
  <c r="BB47" i="5"/>
  <c r="BD47" i="5"/>
  <c r="BF47" i="5"/>
  <c r="BH47" i="5"/>
  <c r="BJ47" i="5"/>
  <c r="BL47" i="5"/>
  <c r="BN47" i="5"/>
  <c r="BP47" i="5"/>
  <c r="BR47" i="5"/>
  <c r="BT47" i="5"/>
  <c r="BV47" i="5"/>
  <c r="BX47" i="5"/>
  <c r="BZ47" i="5"/>
  <c r="CB47" i="5"/>
  <c r="CD47" i="5"/>
  <c r="CF47" i="5"/>
  <c r="Y47" i="5"/>
  <c r="Z48" i="5"/>
  <c r="AB48" i="5"/>
  <c r="AD48" i="5"/>
  <c r="AF48" i="5"/>
  <c r="AH48" i="5"/>
  <c r="AJ48" i="5"/>
  <c r="AL48" i="5"/>
  <c r="AN48" i="5"/>
  <c r="AP48" i="5"/>
  <c r="AR48" i="5"/>
  <c r="AT48" i="5"/>
  <c r="AV48" i="5"/>
  <c r="AX48" i="5"/>
  <c r="AZ48" i="5"/>
  <c r="BB48" i="5"/>
  <c r="BD48" i="5"/>
  <c r="BF48" i="5"/>
  <c r="BH48" i="5"/>
  <c r="BJ48" i="5"/>
  <c r="BL48" i="5"/>
  <c r="BN48" i="5"/>
  <c r="BP48" i="5"/>
  <c r="BR48" i="5"/>
  <c r="BT48" i="5"/>
  <c r="BV48" i="5"/>
  <c r="BX48" i="5"/>
  <c r="BZ48" i="5"/>
  <c r="CB48" i="5"/>
  <c r="CD48" i="5"/>
  <c r="CF48" i="5"/>
  <c r="Y48" i="5"/>
  <c r="Z49" i="5"/>
  <c r="AB49" i="5"/>
  <c r="AD49" i="5"/>
  <c r="AF49" i="5"/>
  <c r="AH49" i="5"/>
  <c r="AJ49" i="5"/>
  <c r="AL49" i="5"/>
  <c r="AN49" i="5"/>
  <c r="AP49" i="5"/>
  <c r="AR49" i="5"/>
  <c r="AT49" i="5"/>
  <c r="AV49" i="5"/>
  <c r="AX49" i="5"/>
  <c r="AZ49" i="5"/>
  <c r="BB49" i="5"/>
  <c r="BD49" i="5"/>
  <c r="BF49" i="5"/>
  <c r="BH49" i="5"/>
  <c r="BJ49" i="5"/>
  <c r="BL49" i="5"/>
  <c r="BN49" i="5"/>
  <c r="BP49" i="5"/>
  <c r="BR49" i="5"/>
  <c r="BT49" i="5"/>
  <c r="BV49" i="5"/>
  <c r="BX49" i="5"/>
  <c r="BZ49" i="5"/>
  <c r="CB49" i="5"/>
  <c r="CD49" i="5"/>
  <c r="CF49" i="5"/>
  <c r="Y49" i="5"/>
  <c r="Y52" i="5"/>
  <c r="X2" i="5"/>
  <c r="L2" i="5"/>
  <c r="M3" i="5"/>
  <c r="X3" i="5"/>
  <c r="L3" i="5"/>
  <c r="M4" i="5"/>
  <c r="X4" i="5"/>
  <c r="L4" i="5"/>
  <c r="M5" i="5"/>
  <c r="X5" i="5"/>
  <c r="L5" i="5"/>
  <c r="M6" i="5"/>
  <c r="X6" i="5"/>
  <c r="L6" i="5"/>
  <c r="M7" i="5"/>
  <c r="X7" i="5"/>
  <c r="L7" i="5"/>
  <c r="M8" i="5"/>
  <c r="X8" i="5"/>
  <c r="L8" i="5"/>
  <c r="M9" i="5"/>
  <c r="X9" i="5"/>
  <c r="L9" i="5"/>
  <c r="M10" i="5"/>
  <c r="X10" i="5"/>
  <c r="L10" i="5"/>
  <c r="M11" i="5"/>
  <c r="X11" i="5"/>
  <c r="L11" i="5"/>
  <c r="M12" i="5"/>
  <c r="X12" i="5"/>
  <c r="L12" i="5"/>
  <c r="M13" i="5"/>
  <c r="X13" i="5"/>
  <c r="L13" i="5"/>
  <c r="M14" i="5"/>
  <c r="X14" i="5"/>
  <c r="L14" i="5"/>
  <c r="M15" i="5"/>
  <c r="X15" i="5"/>
  <c r="L15" i="5"/>
  <c r="M16" i="5"/>
  <c r="X16" i="5"/>
  <c r="L16" i="5"/>
  <c r="M17" i="5"/>
  <c r="X17" i="5"/>
  <c r="L17" i="5"/>
  <c r="M18" i="5"/>
  <c r="X18" i="5"/>
  <c r="L18" i="5"/>
  <c r="M19" i="5"/>
  <c r="X19" i="5"/>
  <c r="L19" i="5"/>
  <c r="M20" i="5"/>
  <c r="X20" i="5"/>
  <c r="L20" i="5"/>
  <c r="M21" i="5"/>
  <c r="X21" i="5"/>
  <c r="L21" i="5"/>
  <c r="M22" i="5"/>
  <c r="X22" i="5"/>
  <c r="L22" i="5"/>
  <c r="M23" i="5"/>
  <c r="X23" i="5"/>
  <c r="L23" i="5"/>
  <c r="M24" i="5"/>
  <c r="X24" i="5"/>
  <c r="L24" i="5"/>
  <c r="M25" i="5"/>
  <c r="X25" i="5"/>
  <c r="L25" i="5"/>
  <c r="M26" i="5"/>
  <c r="X26" i="5"/>
  <c r="L26" i="5"/>
  <c r="M27" i="5"/>
  <c r="X27" i="5"/>
  <c r="L27" i="5"/>
  <c r="M28" i="5"/>
  <c r="X28" i="5"/>
  <c r="L28" i="5"/>
  <c r="M29" i="5"/>
  <c r="X29" i="5"/>
  <c r="L29" i="5"/>
  <c r="M30" i="5"/>
  <c r="X30" i="5"/>
  <c r="L30" i="5"/>
  <c r="M31" i="5"/>
  <c r="X31" i="5"/>
  <c r="L31" i="5"/>
  <c r="M32" i="5"/>
  <c r="X32" i="5"/>
  <c r="L32" i="5"/>
  <c r="M33" i="5"/>
  <c r="X33" i="5"/>
  <c r="L33" i="5"/>
  <c r="M34" i="5"/>
  <c r="X34" i="5"/>
  <c r="L34" i="5"/>
  <c r="M35" i="5"/>
  <c r="X35" i="5"/>
  <c r="L35" i="5"/>
  <c r="M36" i="5"/>
  <c r="X36" i="5"/>
  <c r="L36" i="5"/>
  <c r="M37" i="5"/>
  <c r="X37" i="5"/>
  <c r="L37" i="5"/>
  <c r="M38" i="5"/>
  <c r="X38" i="5"/>
  <c r="L38" i="5"/>
  <c r="M39" i="5"/>
  <c r="X39" i="5"/>
  <c r="L39" i="5"/>
  <c r="M40" i="5"/>
  <c r="X40" i="5"/>
  <c r="L40" i="5"/>
  <c r="M41" i="5"/>
  <c r="X41" i="5"/>
  <c r="L41" i="5"/>
  <c r="M42" i="5"/>
  <c r="X42" i="5"/>
  <c r="L42" i="5"/>
  <c r="M43" i="5"/>
  <c r="X43" i="5"/>
  <c r="L43" i="5"/>
  <c r="M44" i="5"/>
  <c r="X44" i="5"/>
  <c r="L44" i="5"/>
  <c r="M45" i="5"/>
  <c r="X45" i="5"/>
  <c r="L45" i="5"/>
  <c r="M46" i="5"/>
  <c r="X46" i="5"/>
  <c r="L46" i="5"/>
  <c r="M47" i="5"/>
  <c r="X47" i="5"/>
  <c r="L47" i="5"/>
  <c r="M48" i="5"/>
  <c r="X48" i="5"/>
  <c r="L48" i="5"/>
  <c r="M49" i="5"/>
  <c r="X49" i="5"/>
  <c r="L49" i="5"/>
  <c r="K2" i="5"/>
  <c r="A2" i="5"/>
  <c r="K3" i="5"/>
  <c r="A3" i="5"/>
  <c r="K4" i="5"/>
  <c r="A4" i="5"/>
  <c r="K5" i="5"/>
  <c r="A5" i="5"/>
  <c r="CI2" i="5"/>
  <c r="F2" i="5"/>
  <c r="CH2" i="5"/>
  <c r="CN52" i="5"/>
  <c r="CM2" i="5"/>
  <c r="CM3" i="5"/>
  <c r="CM4" i="5"/>
  <c r="CM5" i="5"/>
  <c r="CM6" i="5"/>
  <c r="CM7" i="5"/>
  <c r="CM8" i="5"/>
  <c r="CM9" i="5"/>
  <c r="CM10" i="5"/>
  <c r="CM11" i="5"/>
  <c r="CM12" i="5"/>
  <c r="CM13" i="5"/>
  <c r="CM14" i="5"/>
  <c r="CM15" i="5"/>
  <c r="CM16" i="5"/>
  <c r="CM17" i="5"/>
  <c r="CM18" i="5"/>
  <c r="CM19" i="5"/>
  <c r="CM20" i="5"/>
  <c r="CM21" i="5"/>
  <c r="CM22" i="5"/>
  <c r="CM23" i="5"/>
  <c r="CM24" i="5"/>
  <c r="CM25" i="5"/>
  <c r="CM26" i="5"/>
  <c r="CM27" i="5"/>
  <c r="CM28" i="5"/>
  <c r="CM29" i="5"/>
  <c r="CM30" i="5"/>
  <c r="CM31" i="5"/>
  <c r="CM32" i="5"/>
  <c r="CM33" i="5"/>
  <c r="CM34" i="5"/>
  <c r="CM35" i="5"/>
  <c r="CM36" i="5"/>
  <c r="CM37" i="5"/>
  <c r="CM38" i="5"/>
  <c r="CM39" i="5"/>
  <c r="CM40" i="5"/>
  <c r="CM41" i="5"/>
  <c r="CM42" i="5"/>
  <c r="CM43" i="5"/>
  <c r="CM44" i="5"/>
  <c r="CM45" i="5"/>
  <c r="CM46" i="5"/>
  <c r="CM47" i="5"/>
  <c r="CM48" i="5"/>
  <c r="CM49" i="5"/>
  <c r="CM52" i="5"/>
  <c r="CL2" i="5"/>
  <c r="CR2" i="5"/>
  <c r="CT2" i="5"/>
  <c r="CQ2" i="5"/>
  <c r="CR3" i="5"/>
  <c r="CT3" i="5"/>
  <c r="CQ3" i="5"/>
  <c r="CR4" i="5"/>
  <c r="CT4" i="5"/>
  <c r="CQ4" i="5"/>
  <c r="CR5" i="5"/>
  <c r="CT5" i="5"/>
  <c r="CQ5" i="5"/>
  <c r="CR6" i="5"/>
  <c r="CT6" i="5"/>
  <c r="CQ6" i="5"/>
  <c r="CR7" i="5"/>
  <c r="CT7" i="5"/>
  <c r="CQ7" i="5"/>
  <c r="CR8" i="5"/>
  <c r="CT8" i="5"/>
  <c r="CQ8" i="5"/>
  <c r="CR9" i="5"/>
  <c r="CT9" i="5"/>
  <c r="CQ9" i="5"/>
  <c r="CR10" i="5"/>
  <c r="CT10" i="5"/>
  <c r="CQ10" i="5"/>
  <c r="CR11" i="5"/>
  <c r="CT11" i="5"/>
  <c r="CQ11" i="5"/>
  <c r="CR12" i="5"/>
  <c r="CT12" i="5"/>
  <c r="CQ12" i="5"/>
  <c r="CR13" i="5"/>
  <c r="CT13" i="5"/>
  <c r="CQ13" i="5"/>
  <c r="CR14" i="5"/>
  <c r="CT14" i="5"/>
  <c r="CQ14" i="5"/>
  <c r="CR15" i="5"/>
  <c r="CT15" i="5"/>
  <c r="CQ15" i="5"/>
  <c r="CR16" i="5"/>
  <c r="CT16" i="5"/>
  <c r="CQ16" i="5"/>
  <c r="CR17" i="5"/>
  <c r="CT17" i="5"/>
  <c r="CQ17" i="5"/>
  <c r="CR18" i="5"/>
  <c r="CT18" i="5"/>
  <c r="CQ18" i="5"/>
  <c r="CR19" i="5"/>
  <c r="CT19" i="5"/>
  <c r="CQ19" i="5"/>
  <c r="CR20" i="5"/>
  <c r="CT20" i="5"/>
  <c r="CQ20" i="5"/>
  <c r="CR21" i="5"/>
  <c r="CT21" i="5"/>
  <c r="CQ21" i="5"/>
  <c r="CR22" i="5"/>
  <c r="CT22" i="5"/>
  <c r="CQ22" i="5"/>
  <c r="CR23" i="5"/>
  <c r="CT23" i="5"/>
  <c r="CQ23" i="5"/>
  <c r="CR24" i="5"/>
  <c r="CT24" i="5"/>
  <c r="CQ24" i="5"/>
  <c r="CR25" i="5"/>
  <c r="CT25" i="5"/>
  <c r="CQ25" i="5"/>
  <c r="CR26" i="5"/>
  <c r="CT26" i="5"/>
  <c r="CQ26" i="5"/>
  <c r="CR27" i="5"/>
  <c r="CT27" i="5"/>
  <c r="CQ27" i="5"/>
  <c r="CR28" i="5"/>
  <c r="CT28" i="5"/>
  <c r="CQ28" i="5"/>
  <c r="CR29" i="5"/>
  <c r="CT29" i="5"/>
  <c r="CQ29" i="5"/>
  <c r="CR30" i="5"/>
  <c r="CT30" i="5"/>
  <c r="CQ30" i="5"/>
  <c r="CR31" i="5"/>
  <c r="CT31" i="5"/>
  <c r="CQ31" i="5"/>
  <c r="CR32" i="5"/>
  <c r="CT32" i="5"/>
  <c r="CQ32" i="5"/>
  <c r="CR33" i="5"/>
  <c r="CT33" i="5"/>
  <c r="CQ33" i="5"/>
  <c r="CR34" i="5"/>
  <c r="CT34" i="5"/>
  <c r="CQ34" i="5"/>
  <c r="CR35" i="5"/>
  <c r="CT35" i="5"/>
  <c r="CQ35" i="5"/>
  <c r="CR36" i="5"/>
  <c r="CT36" i="5"/>
  <c r="CQ36" i="5"/>
  <c r="CR37" i="5"/>
  <c r="CT37" i="5"/>
  <c r="CQ37" i="5"/>
  <c r="CR38" i="5"/>
  <c r="CT38" i="5"/>
  <c r="CQ38" i="5"/>
  <c r="CR39" i="5"/>
  <c r="CT39" i="5"/>
  <c r="CQ39" i="5"/>
  <c r="CR40" i="5"/>
  <c r="CT40" i="5"/>
  <c r="CQ40" i="5"/>
  <c r="CR41" i="5"/>
  <c r="CT41" i="5"/>
  <c r="CQ41" i="5"/>
  <c r="CR42" i="5"/>
  <c r="CT42" i="5"/>
  <c r="CQ42" i="5"/>
  <c r="CR43" i="5"/>
  <c r="CT43" i="5"/>
  <c r="CQ43" i="5"/>
  <c r="CR44" i="5"/>
  <c r="CT44" i="5"/>
  <c r="CQ44" i="5"/>
  <c r="CR45" i="5"/>
  <c r="CT45" i="5"/>
  <c r="CQ45" i="5"/>
  <c r="CR46" i="5"/>
  <c r="CT46" i="5"/>
  <c r="CQ46" i="5"/>
  <c r="CR47" i="5"/>
  <c r="CT47" i="5"/>
  <c r="CQ47" i="5"/>
  <c r="CR48" i="5"/>
  <c r="CT48" i="5"/>
  <c r="CQ48" i="5"/>
  <c r="CR49" i="5"/>
  <c r="CT49" i="5"/>
  <c r="CQ49" i="5"/>
  <c r="CQ52" i="5"/>
  <c r="CP2" i="5"/>
  <c r="CK2" i="5"/>
  <c r="CH3" i="5"/>
  <c r="CL3" i="5"/>
  <c r="CP3" i="5"/>
  <c r="CK3" i="5"/>
  <c r="CH4" i="5"/>
  <c r="CL4" i="5"/>
  <c r="CP4" i="5"/>
  <c r="CK4" i="5"/>
  <c r="CH5" i="5"/>
  <c r="CL5" i="5"/>
  <c r="CP5" i="5"/>
  <c r="CK5" i="5"/>
  <c r="K6" i="5"/>
  <c r="CH6" i="5"/>
  <c r="CL6" i="5"/>
  <c r="CP6" i="5"/>
  <c r="CK6" i="5"/>
  <c r="K7" i="5"/>
  <c r="CH7" i="5"/>
  <c r="CL7" i="5"/>
  <c r="CP7" i="5"/>
  <c r="CK7" i="5"/>
  <c r="K8" i="5"/>
  <c r="CH8" i="5"/>
  <c r="CL8" i="5"/>
  <c r="CP8" i="5"/>
  <c r="CK8" i="5"/>
  <c r="K9" i="5"/>
  <c r="CH9" i="5"/>
  <c r="CL9" i="5"/>
  <c r="CP9" i="5"/>
  <c r="CK9" i="5"/>
  <c r="K10" i="5"/>
  <c r="CH10" i="5"/>
  <c r="CL10" i="5"/>
  <c r="CP10" i="5"/>
  <c r="CK10" i="5"/>
  <c r="K11" i="5"/>
  <c r="CH11" i="5"/>
  <c r="CL11" i="5"/>
  <c r="CP11" i="5"/>
  <c r="CK11" i="5"/>
  <c r="K12" i="5"/>
  <c r="CH12" i="5"/>
  <c r="CL12" i="5"/>
  <c r="CP12" i="5"/>
  <c r="CK12" i="5"/>
  <c r="K13" i="5"/>
  <c r="CH13" i="5"/>
  <c r="CL13" i="5"/>
  <c r="CP13" i="5"/>
  <c r="CK13" i="5"/>
  <c r="K14" i="5"/>
  <c r="CH14" i="5"/>
  <c r="CL14" i="5"/>
  <c r="CP14" i="5"/>
  <c r="CK14" i="5"/>
  <c r="K15" i="5"/>
  <c r="CH15" i="5"/>
  <c r="CL15" i="5"/>
  <c r="CP15" i="5"/>
  <c r="CK15" i="5"/>
  <c r="K16" i="5"/>
  <c r="CH16" i="5"/>
  <c r="CL16" i="5"/>
  <c r="CP16" i="5"/>
  <c r="CK16" i="5"/>
  <c r="K17" i="5"/>
  <c r="CH17" i="5"/>
  <c r="CL17" i="5"/>
  <c r="CP17" i="5"/>
  <c r="CK17" i="5"/>
  <c r="K18" i="5"/>
  <c r="CH18" i="5"/>
  <c r="CL18" i="5"/>
  <c r="CP18" i="5"/>
  <c r="CK18" i="5"/>
  <c r="K19" i="5"/>
  <c r="CH19" i="5"/>
  <c r="CL19" i="5"/>
  <c r="CP19" i="5"/>
  <c r="CK19" i="5"/>
  <c r="K20" i="5"/>
  <c r="CH20" i="5"/>
  <c r="CL20" i="5"/>
  <c r="CP20" i="5"/>
  <c r="CK20" i="5"/>
  <c r="K21" i="5"/>
  <c r="CH21" i="5"/>
  <c r="CL21" i="5"/>
  <c r="CP21" i="5"/>
  <c r="CK21" i="5"/>
  <c r="K22" i="5"/>
  <c r="CH22" i="5"/>
  <c r="CL22" i="5"/>
  <c r="CP22" i="5"/>
  <c r="CK22" i="5"/>
  <c r="K23" i="5"/>
  <c r="CH23" i="5"/>
  <c r="CL23" i="5"/>
  <c r="CP23" i="5"/>
  <c r="CK23" i="5"/>
  <c r="K24" i="5"/>
  <c r="CH24" i="5"/>
  <c r="CL24" i="5"/>
  <c r="CP24" i="5"/>
  <c r="CK24" i="5"/>
  <c r="K25" i="5"/>
  <c r="CH25" i="5"/>
  <c r="CL25" i="5"/>
  <c r="CP25" i="5"/>
  <c r="CK25" i="5"/>
  <c r="K26" i="5"/>
  <c r="CH26" i="5"/>
  <c r="CL26" i="5"/>
  <c r="CP26" i="5"/>
  <c r="CK26" i="5"/>
  <c r="K27" i="5"/>
  <c r="CH27" i="5"/>
  <c r="CL27" i="5"/>
  <c r="CP27" i="5"/>
  <c r="CK27" i="5"/>
  <c r="K28" i="5"/>
  <c r="CH28" i="5"/>
  <c r="CL28" i="5"/>
  <c r="CP28" i="5"/>
  <c r="CK28" i="5"/>
  <c r="K29" i="5"/>
  <c r="CH29" i="5"/>
  <c r="CL29" i="5"/>
  <c r="CP29" i="5"/>
  <c r="CK29" i="5"/>
  <c r="K30" i="5"/>
  <c r="CH30" i="5"/>
  <c r="CL30" i="5"/>
  <c r="CP30" i="5"/>
  <c r="CK30" i="5"/>
  <c r="K31" i="5"/>
  <c r="CH31" i="5"/>
  <c r="CL31" i="5"/>
  <c r="CP31" i="5"/>
  <c r="CK31" i="5"/>
  <c r="K32" i="5"/>
  <c r="CH32" i="5"/>
  <c r="CL32" i="5"/>
  <c r="CP32" i="5"/>
  <c r="CK32" i="5"/>
  <c r="K33" i="5"/>
  <c r="CH33" i="5"/>
  <c r="CL33" i="5"/>
  <c r="CP33" i="5"/>
  <c r="CK33" i="5"/>
  <c r="K34" i="5"/>
  <c r="CH34" i="5"/>
  <c r="CL34" i="5"/>
  <c r="CP34" i="5"/>
  <c r="CK34" i="5"/>
  <c r="K35" i="5"/>
  <c r="CH35" i="5"/>
  <c r="CL35" i="5"/>
  <c r="CP35" i="5"/>
  <c r="CK35" i="5"/>
  <c r="K36" i="5"/>
  <c r="CH36" i="5"/>
  <c r="CL36" i="5"/>
  <c r="CP36" i="5"/>
  <c r="CK36" i="5"/>
  <c r="K37" i="5"/>
  <c r="CH37" i="5"/>
  <c r="CL37" i="5"/>
  <c r="CP37" i="5"/>
  <c r="CK37" i="5"/>
  <c r="K38" i="5"/>
  <c r="CH38" i="5"/>
  <c r="CL38" i="5"/>
  <c r="CP38" i="5"/>
  <c r="CK38" i="5"/>
  <c r="K39" i="5"/>
  <c r="CH39" i="5"/>
  <c r="CL39" i="5"/>
  <c r="CP39" i="5"/>
  <c r="CK39" i="5"/>
  <c r="K40" i="5"/>
  <c r="CH40" i="5"/>
  <c r="CL40" i="5"/>
  <c r="CP40" i="5"/>
  <c r="CK40" i="5"/>
  <c r="K41" i="5"/>
  <c r="CH41" i="5"/>
  <c r="CL41" i="5"/>
  <c r="CP41" i="5"/>
  <c r="CK41" i="5"/>
  <c r="K42" i="5"/>
  <c r="CH42" i="5"/>
  <c r="CL42" i="5"/>
  <c r="CP42" i="5"/>
  <c r="CK42" i="5"/>
  <c r="K43" i="5"/>
  <c r="CH43" i="5"/>
  <c r="CL43" i="5"/>
  <c r="CP43" i="5"/>
  <c r="CK43" i="5"/>
  <c r="K44" i="5"/>
  <c r="CH44" i="5"/>
  <c r="CL44" i="5"/>
  <c r="CP44" i="5"/>
  <c r="CK44" i="5"/>
  <c r="K45" i="5"/>
  <c r="CH45" i="5"/>
  <c r="CL45" i="5"/>
  <c r="CP45" i="5"/>
  <c r="CK45" i="5"/>
  <c r="K46" i="5"/>
  <c r="CH46" i="5"/>
  <c r="CL46" i="5"/>
  <c r="CP46" i="5"/>
  <c r="CK46" i="5"/>
  <c r="K47" i="5"/>
  <c r="CH47" i="5"/>
  <c r="CL47" i="5"/>
  <c r="CP47" i="5"/>
  <c r="CK47" i="5"/>
  <c r="K48" i="5"/>
  <c r="CH48" i="5"/>
  <c r="CL48" i="5"/>
  <c r="CP48" i="5"/>
  <c r="CK48" i="5"/>
  <c r="K49" i="5"/>
  <c r="CH49" i="5"/>
  <c r="CL49" i="5"/>
  <c r="CP49" i="5"/>
  <c r="CK49" i="5"/>
  <c r="CJ2" i="5"/>
  <c r="CV2" i="5"/>
  <c r="B2" i="5"/>
  <c r="CI3" i="5"/>
  <c r="F3" i="5"/>
  <c r="CJ3" i="5"/>
  <c r="CV3" i="5"/>
  <c r="B3" i="5"/>
  <c r="CI4" i="5"/>
  <c r="F4" i="5"/>
  <c r="CJ4" i="5"/>
  <c r="CV4" i="5"/>
  <c r="B4" i="5"/>
  <c r="CI5" i="5"/>
  <c r="F5" i="5"/>
  <c r="CJ5" i="5"/>
  <c r="CV5" i="5"/>
  <c r="B5" i="5"/>
  <c r="A6" i="5"/>
  <c r="CI6" i="5"/>
  <c r="F6" i="5"/>
  <c r="CJ6" i="5"/>
  <c r="CV6" i="5"/>
  <c r="B6" i="5"/>
  <c r="A7" i="5"/>
  <c r="CI7" i="5"/>
  <c r="F7" i="5"/>
  <c r="CJ7" i="5"/>
  <c r="CV7" i="5"/>
  <c r="B7" i="5"/>
  <c r="A8" i="5"/>
  <c r="CI8" i="5"/>
  <c r="F8" i="5"/>
  <c r="CJ8" i="5"/>
  <c r="CV8" i="5"/>
  <c r="B8" i="5"/>
  <c r="A9" i="5"/>
  <c r="CI9" i="5"/>
  <c r="F9" i="5"/>
  <c r="CJ9" i="5"/>
  <c r="CV9" i="5"/>
  <c r="B9" i="5"/>
  <c r="A10" i="5"/>
  <c r="CI10" i="5"/>
  <c r="F10" i="5"/>
  <c r="CV10" i="5"/>
  <c r="B10" i="5"/>
  <c r="A11" i="5"/>
  <c r="CI11" i="5"/>
  <c r="F11" i="5"/>
  <c r="CV11" i="5"/>
  <c r="B11" i="5"/>
  <c r="A12" i="5"/>
  <c r="CI12" i="5"/>
  <c r="F12" i="5"/>
  <c r="CV12" i="5"/>
  <c r="B12" i="5"/>
  <c r="A13" i="5"/>
  <c r="CI13" i="5"/>
  <c r="F13" i="5"/>
  <c r="CV13" i="5"/>
  <c r="B13" i="5"/>
  <c r="A14" i="5"/>
  <c r="CI14" i="5"/>
  <c r="F14" i="5"/>
  <c r="CV14" i="5"/>
  <c r="B14" i="5"/>
  <c r="A15" i="5"/>
  <c r="CI15" i="5"/>
  <c r="F15" i="5"/>
  <c r="CV15" i="5"/>
  <c r="B15" i="5"/>
  <c r="A16" i="5"/>
  <c r="CI16" i="5"/>
  <c r="F16" i="5"/>
  <c r="CV16" i="5"/>
  <c r="B16" i="5"/>
  <c r="A17" i="5"/>
  <c r="CI17" i="5"/>
  <c r="F17" i="5"/>
  <c r="CV17" i="5"/>
  <c r="B17" i="5"/>
  <c r="A18" i="5"/>
  <c r="CI18" i="5"/>
  <c r="F18" i="5"/>
  <c r="CV18" i="5"/>
  <c r="B18" i="5"/>
  <c r="A19" i="5"/>
  <c r="CI19" i="5"/>
  <c r="F19" i="5"/>
  <c r="CV19" i="5"/>
  <c r="B19" i="5"/>
  <c r="A20" i="5"/>
  <c r="CI20" i="5"/>
  <c r="F20" i="5"/>
  <c r="CV20" i="5"/>
  <c r="B20" i="5"/>
  <c r="A21" i="5"/>
  <c r="CI21" i="5"/>
  <c r="F21" i="5"/>
  <c r="CV21" i="5"/>
  <c r="B21" i="5"/>
  <c r="A22" i="5"/>
  <c r="CI22" i="5"/>
  <c r="F22" i="5"/>
  <c r="CV22" i="5"/>
  <c r="B22" i="5"/>
  <c r="A23" i="5"/>
  <c r="CI23" i="5"/>
  <c r="F23" i="5"/>
  <c r="CV23" i="5"/>
  <c r="B23" i="5"/>
  <c r="A24" i="5"/>
  <c r="CI24" i="5"/>
  <c r="F24" i="5"/>
  <c r="CV24" i="5"/>
  <c r="B24" i="5"/>
  <c r="A25" i="5"/>
  <c r="CI25" i="5"/>
  <c r="F25" i="5"/>
  <c r="CV25" i="5"/>
  <c r="B25" i="5"/>
  <c r="A26" i="5"/>
  <c r="CI26" i="5"/>
  <c r="F26" i="5"/>
  <c r="CV26" i="5"/>
  <c r="B26" i="5"/>
  <c r="A27" i="5"/>
  <c r="CI27" i="5"/>
  <c r="F27" i="5"/>
  <c r="CV27" i="5"/>
  <c r="B27" i="5"/>
  <c r="A28" i="5"/>
  <c r="CI28" i="5"/>
  <c r="F28" i="5"/>
  <c r="CV28" i="5"/>
  <c r="B28" i="5"/>
  <c r="A29" i="5"/>
  <c r="CI29" i="5"/>
  <c r="F29" i="5"/>
  <c r="CV29" i="5"/>
  <c r="B29" i="5"/>
  <c r="A30" i="5"/>
  <c r="CI30" i="5"/>
  <c r="F30" i="5"/>
  <c r="CV30" i="5"/>
  <c r="B30" i="5"/>
  <c r="A31" i="5"/>
  <c r="CI31" i="5"/>
  <c r="F31" i="5"/>
  <c r="CV31" i="5"/>
  <c r="B31" i="5"/>
  <c r="A32" i="5"/>
  <c r="CI32" i="5"/>
  <c r="F32" i="5"/>
  <c r="CV32" i="5"/>
  <c r="B32" i="5"/>
  <c r="A33" i="5"/>
  <c r="CI33" i="5"/>
  <c r="F33" i="5"/>
  <c r="CV33" i="5"/>
  <c r="B33" i="5"/>
  <c r="A34" i="5"/>
  <c r="CI34" i="5"/>
  <c r="F34" i="5"/>
  <c r="CV34" i="5"/>
  <c r="B34" i="5"/>
  <c r="A35" i="5"/>
  <c r="CI35" i="5"/>
  <c r="F35" i="5"/>
  <c r="CV35" i="5"/>
  <c r="B35" i="5"/>
  <c r="A36" i="5"/>
  <c r="CI36" i="5"/>
  <c r="F36" i="5"/>
  <c r="CV36" i="5"/>
  <c r="B36" i="5"/>
  <c r="A37" i="5"/>
  <c r="CI37" i="5"/>
  <c r="F37" i="5"/>
  <c r="CV37" i="5"/>
  <c r="B37" i="5"/>
  <c r="A38" i="5"/>
  <c r="CI38" i="5"/>
  <c r="F38" i="5"/>
  <c r="CV38" i="5"/>
  <c r="B38" i="5"/>
  <c r="A39" i="5"/>
  <c r="CI39" i="5"/>
  <c r="F39" i="5"/>
  <c r="CV39" i="5"/>
  <c r="B39" i="5"/>
  <c r="A40" i="5"/>
  <c r="CI40" i="5"/>
  <c r="F40" i="5"/>
  <c r="CV40" i="5"/>
  <c r="B40" i="5"/>
  <c r="A41" i="5"/>
  <c r="CI41" i="5"/>
  <c r="F41" i="5"/>
  <c r="CV41" i="5"/>
  <c r="B41" i="5"/>
  <c r="A42" i="5"/>
  <c r="CI42" i="5"/>
  <c r="F42" i="5"/>
  <c r="CV42" i="5"/>
  <c r="B42" i="5"/>
  <c r="A43" i="5"/>
  <c r="CI43" i="5"/>
  <c r="F43" i="5"/>
  <c r="CV43" i="5"/>
  <c r="B43" i="5"/>
  <c r="A44" i="5"/>
  <c r="CI44" i="5"/>
  <c r="F44" i="5"/>
  <c r="CV44" i="5"/>
  <c r="B44" i="5"/>
  <c r="A45" i="5"/>
  <c r="CI45" i="5"/>
  <c r="F45" i="5"/>
  <c r="CV45" i="5"/>
  <c r="B45" i="5"/>
  <c r="A46" i="5"/>
  <c r="CI46" i="5"/>
  <c r="F46" i="5"/>
  <c r="CV46" i="5"/>
  <c r="B46" i="5"/>
  <c r="A47" i="5"/>
  <c r="CI47" i="5"/>
  <c r="F47" i="5"/>
  <c r="CV47" i="5"/>
  <c r="B47" i="5"/>
  <c r="A48" i="5"/>
  <c r="CI48" i="5"/>
  <c r="F48" i="5"/>
  <c r="CV48" i="5"/>
  <c r="B48" i="5"/>
  <c r="A49" i="5"/>
  <c r="CI49" i="5"/>
  <c r="F49" i="5"/>
  <c r="CV49" i="5"/>
  <c r="B49" i="5"/>
  <c r="B5" i="25"/>
  <c r="C5" i="25"/>
  <c r="D5" i="25"/>
  <c r="B6" i="25"/>
  <c r="C6" i="25"/>
  <c r="D6" i="25"/>
  <c r="B7" i="25"/>
  <c r="C7" i="25"/>
  <c r="D7" i="25"/>
  <c r="B8" i="25"/>
  <c r="C8" i="25"/>
  <c r="D8" i="25"/>
  <c r="B9" i="25"/>
  <c r="C9" i="25"/>
  <c r="D9" i="25"/>
  <c r="B10" i="25"/>
  <c r="C10" i="25"/>
  <c r="D10" i="25"/>
  <c r="B11" i="25"/>
  <c r="C11" i="25"/>
  <c r="D11" i="25"/>
  <c r="B12" i="25"/>
  <c r="C12" i="25"/>
  <c r="D12" i="25"/>
  <c r="B32" i="25"/>
  <c r="C32" i="25"/>
  <c r="D32" i="25"/>
  <c r="B33" i="25"/>
  <c r="C33" i="25"/>
  <c r="D33" i="25"/>
  <c r="B34" i="25"/>
  <c r="C34" i="25"/>
  <c r="D34" i="25"/>
  <c r="B35" i="25"/>
  <c r="C35" i="25"/>
  <c r="D35" i="25"/>
  <c r="B36" i="25"/>
  <c r="C36" i="25"/>
  <c r="D36" i="25"/>
  <c r="B37" i="25"/>
  <c r="C37" i="25"/>
  <c r="D37" i="25"/>
  <c r="B38" i="25"/>
  <c r="C38" i="25"/>
  <c r="D38" i="25"/>
  <c r="B44" i="25"/>
  <c r="C44" i="25"/>
  <c r="D44" i="25"/>
  <c r="B45" i="25"/>
  <c r="C45" i="25"/>
  <c r="D45" i="25"/>
  <c r="B46" i="25"/>
  <c r="C46" i="25"/>
  <c r="D46" i="25"/>
  <c r="B47" i="25"/>
  <c r="C47" i="25"/>
  <c r="D47" i="25"/>
  <c r="B48" i="25"/>
  <c r="C48" i="25"/>
  <c r="D48" i="25"/>
  <c r="B49" i="25"/>
  <c r="C49" i="25"/>
  <c r="D49" i="25"/>
  <c r="B50" i="25"/>
  <c r="C50" i="25"/>
  <c r="D50" i="25"/>
  <c r="B51" i="25"/>
  <c r="C51" i="25"/>
  <c r="D51" i="25"/>
  <c r="B56" i="25"/>
  <c r="C56" i="25"/>
  <c r="D56" i="25"/>
  <c r="B57" i="25"/>
  <c r="C57" i="25"/>
  <c r="D57" i="25"/>
  <c r="B58" i="25"/>
  <c r="C58" i="25"/>
  <c r="D58" i="25"/>
  <c r="B59" i="25"/>
  <c r="C59" i="25"/>
  <c r="D59" i="25"/>
  <c r="B60" i="25"/>
  <c r="C60" i="25"/>
  <c r="D60" i="25"/>
  <c r="B61" i="25"/>
  <c r="C61" i="25"/>
  <c r="D61" i="25"/>
  <c r="B62" i="25"/>
  <c r="C62" i="25"/>
  <c r="D62" i="25"/>
  <c r="B63" i="25"/>
  <c r="C63" i="25"/>
  <c r="D63" i="25"/>
  <c r="B69" i="25"/>
  <c r="C69" i="25"/>
  <c r="D69" i="25"/>
  <c r="B70" i="25"/>
  <c r="C70" i="25"/>
  <c r="D70" i="25"/>
  <c r="B71" i="25"/>
  <c r="C71" i="25"/>
  <c r="D71" i="25"/>
  <c r="B72" i="25"/>
  <c r="C72" i="25"/>
  <c r="D72" i="25"/>
  <c r="B73" i="25"/>
  <c r="C73" i="25"/>
  <c r="D73" i="25"/>
  <c r="B74" i="25"/>
  <c r="C74" i="25"/>
  <c r="D74" i="25"/>
  <c r="B75" i="25"/>
  <c r="C75" i="25"/>
  <c r="D75" i="25"/>
  <c r="B76" i="25"/>
  <c r="C76" i="25"/>
  <c r="D76" i="25"/>
  <c r="B82" i="25"/>
  <c r="C82" i="25"/>
  <c r="D82" i="25"/>
  <c r="B83" i="25"/>
  <c r="C83" i="25"/>
  <c r="D83" i="25"/>
  <c r="B84" i="25"/>
  <c r="C84" i="25"/>
  <c r="D84" i="25"/>
  <c r="B85" i="25"/>
  <c r="C85" i="25"/>
  <c r="D85" i="25"/>
  <c r="B86" i="25"/>
  <c r="C86" i="25"/>
  <c r="D86" i="25"/>
  <c r="B87" i="25"/>
  <c r="C87" i="25"/>
  <c r="D87" i="25"/>
  <c r="B88" i="25"/>
  <c r="C88" i="25"/>
  <c r="D88" i="25"/>
  <c r="B89" i="25"/>
  <c r="C89" i="25"/>
  <c r="D89" i="25"/>
  <c r="B95" i="25"/>
  <c r="C95" i="25"/>
  <c r="D95" i="25"/>
  <c r="B96" i="25"/>
  <c r="C96" i="25"/>
  <c r="D96" i="25"/>
  <c r="B97" i="25"/>
  <c r="C97" i="25"/>
  <c r="D97" i="25"/>
  <c r="B98" i="25"/>
  <c r="C98" i="25"/>
  <c r="D98" i="25"/>
  <c r="B99" i="25"/>
  <c r="C99" i="25"/>
  <c r="D99" i="25"/>
  <c r="B100" i="25"/>
  <c r="C100" i="25"/>
  <c r="D100" i="25"/>
  <c r="B101" i="25"/>
  <c r="C101" i="25"/>
  <c r="D101" i="25"/>
  <c r="B102" i="25"/>
  <c r="C102" i="25"/>
  <c r="D102" i="25"/>
  <c r="B5" i="24"/>
  <c r="C5" i="24"/>
  <c r="D5" i="24"/>
  <c r="B6" i="24"/>
  <c r="C6" i="24"/>
  <c r="D6" i="24"/>
  <c r="B7" i="24"/>
  <c r="C7" i="24"/>
  <c r="D7" i="24"/>
  <c r="B8" i="24"/>
  <c r="C8" i="24"/>
  <c r="D8" i="24"/>
  <c r="B9" i="24"/>
  <c r="C9" i="24"/>
  <c r="D9" i="24"/>
  <c r="B10" i="24"/>
  <c r="C10" i="24"/>
  <c r="D10" i="24"/>
  <c r="B11" i="24"/>
  <c r="C11" i="24"/>
  <c r="D11" i="24"/>
  <c r="B12" i="24"/>
  <c r="C12" i="24"/>
  <c r="D12" i="24"/>
  <c r="B18" i="24"/>
  <c r="C18" i="24"/>
  <c r="D18" i="24"/>
  <c r="B19" i="24"/>
  <c r="C19" i="24"/>
  <c r="D19" i="24"/>
  <c r="B20" i="24"/>
  <c r="C20" i="24"/>
  <c r="D20" i="24"/>
  <c r="B21" i="24"/>
  <c r="C21" i="24"/>
  <c r="D21" i="24"/>
  <c r="B22" i="24"/>
  <c r="C22" i="24"/>
  <c r="D22" i="24"/>
  <c r="B23" i="24"/>
  <c r="C23" i="24"/>
  <c r="D23" i="24"/>
  <c r="B24" i="24"/>
  <c r="C24" i="24"/>
  <c r="D24" i="24"/>
  <c r="B25" i="24"/>
  <c r="C25" i="24"/>
  <c r="D25" i="24"/>
  <c r="B31" i="24"/>
  <c r="C31" i="24"/>
  <c r="D31" i="24"/>
  <c r="B32" i="24"/>
  <c r="C32" i="24"/>
  <c r="D32" i="24"/>
  <c r="B33" i="24"/>
  <c r="C33" i="24"/>
  <c r="D33" i="24"/>
  <c r="B34" i="24"/>
  <c r="C34" i="24"/>
  <c r="D34" i="24"/>
  <c r="B35" i="24"/>
  <c r="C35" i="24"/>
  <c r="D35" i="24"/>
  <c r="B36" i="24"/>
  <c r="C36" i="24"/>
  <c r="D36" i="24"/>
  <c r="B37" i="24"/>
  <c r="C37" i="24"/>
  <c r="D37" i="24"/>
  <c r="B38" i="24"/>
  <c r="C38" i="24"/>
  <c r="D38" i="24"/>
  <c r="B44" i="24"/>
  <c r="C44" i="24"/>
  <c r="D44" i="24"/>
  <c r="B45" i="24"/>
  <c r="C45" i="24"/>
  <c r="D45" i="24"/>
  <c r="B46" i="24"/>
  <c r="C46" i="24"/>
  <c r="D46" i="24"/>
  <c r="B47" i="24"/>
  <c r="C47" i="24"/>
  <c r="D47" i="24"/>
  <c r="B48" i="24"/>
  <c r="C48" i="24"/>
  <c r="D48" i="24"/>
  <c r="B49" i="24"/>
  <c r="C49" i="24"/>
  <c r="D49" i="24"/>
  <c r="B50" i="24"/>
  <c r="C50" i="24"/>
  <c r="D50" i="24"/>
  <c r="B51" i="24"/>
  <c r="C51" i="24"/>
  <c r="D51" i="24"/>
  <c r="B56" i="24"/>
  <c r="C56" i="24"/>
  <c r="D56" i="24"/>
  <c r="B57" i="24"/>
  <c r="C57" i="24"/>
  <c r="D57" i="24"/>
  <c r="B58" i="24"/>
  <c r="C58" i="24"/>
  <c r="D58" i="24"/>
  <c r="B59" i="24"/>
  <c r="C59" i="24"/>
  <c r="D59" i="24"/>
  <c r="B60" i="24"/>
  <c r="C60" i="24"/>
  <c r="D60" i="24"/>
  <c r="B61" i="24"/>
  <c r="C61" i="24"/>
  <c r="D61" i="24"/>
  <c r="B63" i="24"/>
  <c r="C63" i="24"/>
  <c r="D63" i="24"/>
  <c r="B69" i="24"/>
  <c r="C69" i="24"/>
  <c r="D69" i="24"/>
  <c r="B70" i="24"/>
  <c r="C70" i="24"/>
  <c r="D70" i="24"/>
  <c r="B71" i="24"/>
  <c r="C71" i="24"/>
  <c r="D71" i="24"/>
  <c r="B72" i="24"/>
  <c r="C72" i="24"/>
  <c r="D72" i="24"/>
  <c r="B73" i="24"/>
  <c r="C73" i="24"/>
  <c r="D73" i="24"/>
  <c r="B74" i="24"/>
  <c r="C74" i="24"/>
  <c r="D74" i="24"/>
  <c r="B75" i="24"/>
  <c r="C75" i="24"/>
  <c r="D75" i="24"/>
  <c r="B76" i="24"/>
  <c r="C76" i="24"/>
  <c r="D76" i="24"/>
  <c r="B95" i="24"/>
  <c r="C95" i="24"/>
  <c r="D95" i="24"/>
  <c r="B96" i="24"/>
  <c r="C96" i="24"/>
  <c r="D96" i="24"/>
  <c r="B97" i="24"/>
  <c r="C97" i="24"/>
  <c r="D97" i="24"/>
  <c r="B98" i="24"/>
  <c r="C98" i="24"/>
  <c r="D98" i="24"/>
  <c r="B99" i="24"/>
  <c r="C99" i="24"/>
  <c r="D99" i="24"/>
  <c r="B100" i="24"/>
  <c r="C100" i="24"/>
  <c r="D100" i="24"/>
  <c r="B101" i="24"/>
  <c r="C101" i="24"/>
  <c r="D101" i="24"/>
  <c r="B102" i="24"/>
  <c r="C102" i="24"/>
  <c r="D102" i="24"/>
  <c r="CG52" i="16"/>
  <c r="CE52" i="16"/>
  <c r="CC52" i="16"/>
  <c r="CA52" i="16"/>
  <c r="BY52" i="16"/>
  <c r="BW52" i="16"/>
  <c r="BU52" i="16"/>
  <c r="BS52" i="16"/>
  <c r="BQ52" i="16"/>
  <c r="BO52" i="16"/>
  <c r="BM52" i="16"/>
  <c r="BK52" i="16"/>
  <c r="BI52" i="16"/>
  <c r="BG52" i="16"/>
  <c r="BE52" i="16"/>
  <c r="BC52" i="16"/>
  <c r="BA52" i="16"/>
  <c r="AY52" i="16"/>
  <c r="AW52" i="16"/>
  <c r="AU52" i="16"/>
  <c r="AS52" i="16"/>
  <c r="AQ52" i="16"/>
  <c r="AO52" i="16"/>
  <c r="AM52" i="16"/>
  <c r="AK52" i="16"/>
  <c r="AI52" i="16"/>
  <c r="AG52" i="16"/>
  <c r="AE52" i="16"/>
  <c r="AC52" i="16"/>
  <c r="AA52" i="16"/>
  <c r="CG52" i="15"/>
  <c r="CE52" i="15"/>
  <c r="CC52" i="15"/>
  <c r="CA52" i="15"/>
  <c r="BY52" i="15"/>
  <c r="BW52" i="15"/>
  <c r="BU52" i="15"/>
  <c r="BS52" i="15"/>
  <c r="BQ52" i="15"/>
  <c r="BO52" i="15"/>
  <c r="BM52" i="15"/>
  <c r="BK52" i="15"/>
  <c r="BI52" i="15"/>
  <c r="BG52" i="15"/>
  <c r="BE52" i="15"/>
  <c r="BC52" i="15"/>
  <c r="BA52" i="15"/>
  <c r="AY52" i="15"/>
  <c r="AW52" i="15"/>
  <c r="AU52" i="15"/>
  <c r="AS52" i="15"/>
  <c r="AQ52" i="15"/>
  <c r="AO52" i="15"/>
  <c r="AM52" i="15"/>
  <c r="AK52" i="15"/>
  <c r="AI52" i="15"/>
  <c r="AG52" i="15"/>
  <c r="AE52" i="15"/>
  <c r="AC52" i="15"/>
  <c r="AA52" i="15"/>
  <c r="CG52" i="14"/>
  <c r="CE52" i="14"/>
  <c r="CC52" i="14"/>
  <c r="CA52" i="14"/>
  <c r="BY52" i="14"/>
  <c r="BW52" i="14"/>
  <c r="BU52" i="14"/>
  <c r="BS52" i="14"/>
  <c r="BQ52" i="14"/>
  <c r="BO52" i="14"/>
  <c r="BM52" i="14"/>
  <c r="BK52" i="14"/>
  <c r="BI52" i="14"/>
  <c r="BG52" i="14"/>
  <c r="BE52" i="14"/>
  <c r="BC52" i="14"/>
  <c r="BA52" i="14"/>
  <c r="AY52" i="14"/>
  <c r="AW52" i="14"/>
  <c r="AU52" i="14"/>
  <c r="AS52" i="14"/>
  <c r="AQ52" i="14"/>
  <c r="AO52" i="14"/>
  <c r="AM52" i="14"/>
  <c r="AK52" i="14"/>
  <c r="AI52" i="14"/>
  <c r="AG52" i="14"/>
  <c r="AE52" i="14"/>
  <c r="AC52" i="14"/>
  <c r="AA52" i="14"/>
  <c r="CG52" i="13"/>
  <c r="CE52" i="13"/>
  <c r="CC52" i="13"/>
  <c r="CA52" i="13"/>
  <c r="BY52" i="13"/>
  <c r="BW52" i="13"/>
  <c r="BU52" i="13"/>
  <c r="BS52" i="13"/>
  <c r="BQ52" i="13"/>
  <c r="BO52" i="13"/>
  <c r="BM52" i="13"/>
  <c r="BK52" i="13"/>
  <c r="BI52" i="13"/>
  <c r="BG52" i="13"/>
  <c r="BE52" i="13"/>
  <c r="BC52" i="13"/>
  <c r="BA52" i="13"/>
  <c r="AY52" i="13"/>
  <c r="AW52" i="13"/>
  <c r="AU52" i="13"/>
  <c r="AS52" i="13"/>
  <c r="AQ52" i="13"/>
  <c r="AO52" i="13"/>
  <c r="AM52" i="13"/>
  <c r="AK52" i="13"/>
  <c r="AI52" i="13"/>
  <c r="AG52" i="13"/>
  <c r="AE52" i="13"/>
  <c r="AC52" i="13"/>
  <c r="AA52" i="13"/>
  <c r="CG52" i="12"/>
  <c r="CE52" i="12"/>
  <c r="CC52" i="12"/>
  <c r="CA52" i="12"/>
  <c r="BY52" i="12"/>
  <c r="BW52" i="12"/>
  <c r="BU52" i="12"/>
  <c r="BS52" i="12"/>
  <c r="BQ52" i="12"/>
  <c r="BO52" i="12"/>
  <c r="BM52" i="12"/>
  <c r="BK52" i="12"/>
  <c r="BI52" i="12"/>
  <c r="BG52" i="12"/>
  <c r="BE52" i="12"/>
  <c r="BC52" i="12"/>
  <c r="BA52" i="12"/>
  <c r="AY52" i="12"/>
  <c r="AW52" i="12"/>
  <c r="AU52" i="12"/>
  <c r="AS52" i="12"/>
  <c r="AQ52" i="12"/>
  <c r="AO52" i="12"/>
  <c r="AM52" i="12"/>
  <c r="AK52" i="12"/>
  <c r="AI52" i="12"/>
  <c r="AG52" i="12"/>
  <c r="AE52" i="12"/>
  <c r="AC52" i="12"/>
  <c r="AA52" i="12"/>
  <c r="CG52" i="11"/>
  <c r="CE52" i="11"/>
  <c r="CC52" i="11"/>
  <c r="CA52" i="11"/>
  <c r="BY52" i="11"/>
  <c r="BW52" i="11"/>
  <c r="BU52" i="11"/>
  <c r="BS52" i="11"/>
  <c r="BQ52" i="11"/>
  <c r="BO52" i="11"/>
  <c r="BM52" i="11"/>
  <c r="BK52" i="11"/>
  <c r="BI52" i="11"/>
  <c r="BG52" i="11"/>
  <c r="BE52" i="11"/>
  <c r="BC52" i="11"/>
  <c r="BA52" i="11"/>
  <c r="AY52" i="11"/>
  <c r="AW52" i="11"/>
  <c r="AU52" i="11"/>
  <c r="AS52" i="11"/>
  <c r="AQ52" i="11"/>
  <c r="AO52" i="11"/>
  <c r="AM52" i="11"/>
  <c r="AK52" i="11"/>
  <c r="AI52" i="11"/>
  <c r="AG52" i="11"/>
  <c r="AE52" i="11"/>
  <c r="AC52" i="11"/>
  <c r="AA52" i="11"/>
  <c r="CG52" i="10"/>
  <c r="CE52" i="10"/>
  <c r="CC52" i="10"/>
  <c r="CA52" i="10"/>
  <c r="BY52" i="10"/>
  <c r="BW52" i="10"/>
  <c r="BU52" i="10"/>
  <c r="BS52" i="10"/>
  <c r="BQ52" i="10"/>
  <c r="BO52" i="10"/>
  <c r="BM52" i="10"/>
  <c r="BK52" i="10"/>
  <c r="BI52" i="10"/>
  <c r="BG52" i="10"/>
  <c r="BE52" i="10"/>
  <c r="BC52" i="10"/>
  <c r="BA52" i="10"/>
  <c r="AY52" i="10"/>
  <c r="AW52" i="10"/>
  <c r="AU52" i="10"/>
  <c r="AS52" i="10"/>
  <c r="AQ52" i="10"/>
  <c r="AO52" i="10"/>
  <c r="AM52" i="10"/>
  <c r="AK52" i="10"/>
  <c r="AI52" i="10"/>
  <c r="AG52" i="10"/>
  <c r="AE52" i="10"/>
  <c r="AC52" i="10"/>
  <c r="AA52" i="10"/>
  <c r="B22" i="22"/>
  <c r="C22" i="22"/>
  <c r="D22" i="22"/>
  <c r="E22" i="22"/>
  <c r="B23" i="22"/>
  <c r="C23" i="22"/>
  <c r="D23" i="22"/>
  <c r="E23" i="22"/>
  <c r="B21" i="22"/>
  <c r="C21" i="22"/>
  <c r="D21" i="22"/>
  <c r="E21" i="22"/>
  <c r="B16" i="22"/>
  <c r="C16" i="22"/>
  <c r="D16" i="22"/>
  <c r="E16" i="22"/>
  <c r="B17" i="22"/>
  <c r="C17" i="22"/>
  <c r="D17" i="22"/>
  <c r="E17" i="22"/>
  <c r="B10" i="22"/>
  <c r="C10" i="22"/>
  <c r="D10" i="22"/>
  <c r="E10" i="22"/>
  <c r="B11" i="22"/>
  <c r="C11" i="22"/>
  <c r="D11" i="22"/>
  <c r="E11" i="22"/>
  <c r="AA52" i="5"/>
  <c r="AC52" i="5"/>
  <c r="AE52" i="5"/>
  <c r="AG52" i="5"/>
  <c r="CW2" i="5"/>
  <c r="CW3" i="5"/>
  <c r="CW4" i="5"/>
  <c r="CW5" i="5"/>
  <c r="CW6" i="5"/>
  <c r="CW7" i="5"/>
  <c r="CW8" i="5"/>
  <c r="CW9" i="5"/>
  <c r="CJ10" i="5"/>
  <c r="CW10" i="5"/>
  <c r="CJ11" i="5"/>
  <c r="CW11" i="5"/>
  <c r="CJ12" i="5"/>
  <c r="CW12" i="5"/>
  <c r="CJ13" i="5"/>
  <c r="CW13" i="5"/>
  <c r="CJ14" i="5"/>
  <c r="CW14" i="5"/>
  <c r="CJ15" i="5"/>
  <c r="CW15" i="5"/>
  <c r="CJ16" i="5"/>
  <c r="CW16" i="5"/>
  <c r="CJ17" i="5"/>
  <c r="CW17" i="5"/>
  <c r="CJ18" i="5"/>
  <c r="CW18" i="5"/>
  <c r="CJ19" i="5"/>
  <c r="CW19" i="5"/>
  <c r="CJ20" i="5"/>
  <c r="CW20" i="5"/>
  <c r="CJ21" i="5"/>
  <c r="CW21" i="5"/>
  <c r="CJ22" i="5"/>
  <c r="CW22" i="5"/>
  <c r="CJ23" i="5"/>
  <c r="CW23" i="5"/>
  <c r="CJ24" i="5"/>
  <c r="CW24" i="5"/>
  <c r="CJ25" i="5"/>
  <c r="CW25" i="5"/>
  <c r="CJ26" i="5"/>
  <c r="CW26" i="5"/>
  <c r="CJ27" i="5"/>
  <c r="CW27" i="5"/>
  <c r="CJ28" i="5"/>
  <c r="CW28" i="5"/>
  <c r="CJ29" i="5"/>
  <c r="CW29" i="5"/>
  <c r="CJ30" i="5"/>
  <c r="CW30" i="5"/>
  <c r="CJ31" i="5"/>
  <c r="CW31" i="5"/>
  <c r="CJ32" i="5"/>
  <c r="CW32" i="5"/>
  <c r="CJ33" i="5"/>
  <c r="CW33" i="5"/>
  <c r="CJ34" i="5"/>
  <c r="CW34" i="5"/>
  <c r="CJ35" i="5"/>
  <c r="CW35" i="5"/>
  <c r="CJ36" i="5"/>
  <c r="CW36" i="5"/>
  <c r="CJ37" i="5"/>
  <c r="CW37" i="5"/>
  <c r="CJ38" i="5"/>
  <c r="CW38" i="5"/>
  <c r="CJ39" i="5"/>
  <c r="CW39" i="5"/>
  <c r="CJ40" i="5"/>
  <c r="CW40" i="5"/>
  <c r="CJ41" i="5"/>
  <c r="CW41" i="5"/>
  <c r="CJ42" i="5"/>
  <c r="CW42" i="5"/>
  <c r="CJ43" i="5"/>
  <c r="CW43" i="5"/>
  <c r="CJ44" i="5"/>
  <c r="CW44" i="5"/>
  <c r="CJ45" i="5"/>
  <c r="CW45" i="5"/>
  <c r="CJ46" i="5"/>
  <c r="CW46" i="5"/>
  <c r="CJ47" i="5"/>
  <c r="CW47" i="5"/>
  <c r="CJ48" i="5"/>
  <c r="CW48" i="5"/>
  <c r="CJ49" i="5"/>
  <c r="CW49" i="5"/>
  <c r="A4" i="22"/>
  <c r="B4" i="22"/>
  <c r="C4" i="22"/>
  <c r="D4" i="22"/>
  <c r="E4" i="22"/>
  <c r="A5" i="22"/>
  <c r="B5" i="22"/>
  <c r="C5" i="22"/>
  <c r="D5" i="22"/>
  <c r="E5" i="22"/>
  <c r="A3" i="22"/>
  <c r="A354" i="27"/>
  <c r="B354" i="27"/>
  <c r="C354" i="27"/>
  <c r="D354" i="27"/>
  <c r="E354" i="27"/>
  <c r="F354" i="27"/>
  <c r="A355" i="27"/>
  <c r="B355" i="27"/>
  <c r="C355" i="27"/>
  <c r="D355" i="27"/>
  <c r="E355" i="27"/>
  <c r="F355" i="27"/>
  <c r="A356" i="27"/>
  <c r="B356" i="27"/>
  <c r="C356" i="27"/>
  <c r="D356" i="27"/>
  <c r="E356" i="27"/>
  <c r="F356" i="27"/>
  <c r="A357" i="27"/>
  <c r="B357" i="27"/>
  <c r="C357" i="27"/>
  <c r="D357" i="27"/>
  <c r="E357" i="27"/>
  <c r="F357" i="27"/>
  <c r="A358" i="27"/>
  <c r="B358" i="27"/>
  <c r="C358" i="27"/>
  <c r="D358" i="27"/>
  <c r="E358" i="27"/>
  <c r="F358" i="27"/>
  <c r="A359" i="27"/>
  <c r="B359" i="27"/>
  <c r="C359" i="27"/>
  <c r="D359" i="27"/>
  <c r="E359" i="27"/>
  <c r="F359" i="27"/>
  <c r="A360" i="27"/>
  <c r="B360" i="27"/>
  <c r="C360" i="27"/>
  <c r="D360" i="27"/>
  <c r="E360" i="27"/>
  <c r="F360" i="27"/>
  <c r="A361" i="27"/>
  <c r="B361" i="27"/>
  <c r="C361" i="27"/>
  <c r="D361" i="27"/>
  <c r="E361" i="27"/>
  <c r="F361" i="27"/>
  <c r="A362" i="27"/>
  <c r="B362" i="27"/>
  <c r="C362" i="27"/>
  <c r="D362" i="27"/>
  <c r="E362" i="27"/>
  <c r="F362" i="27"/>
  <c r="A363" i="27"/>
  <c r="B363" i="27"/>
  <c r="C363" i="27"/>
  <c r="D363" i="27"/>
  <c r="E363" i="27"/>
  <c r="F363" i="27"/>
  <c r="A364" i="27"/>
  <c r="B364" i="27"/>
  <c r="C364" i="27"/>
  <c r="D364" i="27"/>
  <c r="E364" i="27"/>
  <c r="F364" i="27"/>
  <c r="A365" i="27"/>
  <c r="B365" i="27"/>
  <c r="C365" i="27"/>
  <c r="D365" i="27"/>
  <c r="E365" i="27"/>
  <c r="F365" i="27"/>
  <c r="A366" i="27"/>
  <c r="B366" i="27"/>
  <c r="C366" i="27"/>
  <c r="D366" i="27"/>
  <c r="E366" i="27"/>
  <c r="F366" i="27"/>
  <c r="A367" i="27"/>
  <c r="B367" i="27"/>
  <c r="C367" i="27"/>
  <c r="D367" i="27"/>
  <c r="E367" i="27"/>
  <c r="F367" i="27"/>
  <c r="A368" i="27"/>
  <c r="B368" i="27"/>
  <c r="C368" i="27"/>
  <c r="D368" i="27"/>
  <c r="E368" i="27"/>
  <c r="F368" i="27"/>
  <c r="A369" i="27"/>
  <c r="B369" i="27"/>
  <c r="C369" i="27"/>
  <c r="D369" i="27"/>
  <c r="E369" i="27"/>
  <c r="F369" i="27"/>
  <c r="A370" i="27"/>
  <c r="B370" i="27"/>
  <c r="C370" i="27"/>
  <c r="D370" i="27"/>
  <c r="E370" i="27"/>
  <c r="F370" i="27"/>
  <c r="A371" i="27"/>
  <c r="B371" i="27"/>
  <c r="C371" i="27"/>
  <c r="D371" i="27"/>
  <c r="E371" i="27"/>
  <c r="F371" i="27"/>
  <c r="A372" i="27"/>
  <c r="B372" i="27"/>
  <c r="C372" i="27"/>
  <c r="D372" i="27"/>
  <c r="E372" i="27"/>
  <c r="F372" i="27"/>
  <c r="A373" i="27"/>
  <c r="B373" i="27"/>
  <c r="C373" i="27"/>
  <c r="D373" i="27"/>
  <c r="E373" i="27"/>
  <c r="F373" i="27"/>
  <c r="A374" i="27"/>
  <c r="B374" i="27"/>
  <c r="C374" i="27"/>
  <c r="D374" i="27"/>
  <c r="E374" i="27"/>
  <c r="F374" i="27"/>
  <c r="A375" i="27"/>
  <c r="B375" i="27"/>
  <c r="C375" i="27"/>
  <c r="D375" i="27"/>
  <c r="E375" i="27"/>
  <c r="F375" i="27"/>
  <c r="A376" i="27"/>
  <c r="B376" i="27"/>
  <c r="C376" i="27"/>
  <c r="D376" i="27"/>
  <c r="E376" i="27"/>
  <c r="F376" i="27"/>
  <c r="A377" i="27"/>
  <c r="B377" i="27"/>
  <c r="C377" i="27"/>
  <c r="D377" i="27"/>
  <c r="E377" i="27"/>
  <c r="F377" i="27"/>
  <c r="A378" i="27"/>
  <c r="B378" i="27"/>
  <c r="C378" i="27"/>
  <c r="D378" i="27"/>
  <c r="E378" i="27"/>
  <c r="F378" i="27"/>
  <c r="A379" i="27"/>
  <c r="B379" i="27"/>
  <c r="C379" i="27"/>
  <c r="D379" i="27"/>
  <c r="E379" i="27"/>
  <c r="F379" i="27"/>
  <c r="A380" i="27"/>
  <c r="B380" i="27"/>
  <c r="C380" i="27"/>
  <c r="D380" i="27"/>
  <c r="E380" i="27"/>
  <c r="F380" i="27"/>
  <c r="A381" i="27"/>
  <c r="B381" i="27"/>
  <c r="C381" i="27"/>
  <c r="D381" i="27"/>
  <c r="E381" i="27"/>
  <c r="F381" i="27"/>
  <c r="A382" i="27"/>
  <c r="B382" i="27"/>
  <c r="C382" i="27"/>
  <c r="D382" i="27"/>
  <c r="E382" i="27"/>
  <c r="F382" i="27"/>
  <c r="A383" i="27"/>
  <c r="B383" i="27"/>
  <c r="C383" i="27"/>
  <c r="D383" i="27"/>
  <c r="E383" i="27"/>
  <c r="F383" i="27"/>
  <c r="A384" i="27"/>
  <c r="B384" i="27"/>
  <c r="C384" i="27"/>
  <c r="D384" i="27"/>
  <c r="E384" i="27"/>
  <c r="F384" i="27"/>
  <c r="A385" i="27"/>
  <c r="B385" i="27"/>
  <c r="C385" i="27"/>
  <c r="D385" i="27"/>
  <c r="E385" i="27"/>
  <c r="F385" i="27"/>
  <c r="A386" i="27"/>
  <c r="B386" i="27"/>
  <c r="C386" i="27"/>
  <c r="D386" i="27"/>
  <c r="E386" i="27"/>
  <c r="F386" i="27"/>
  <c r="A387" i="27"/>
  <c r="B387" i="27"/>
  <c r="C387" i="27"/>
  <c r="D387" i="27"/>
  <c r="E387" i="27"/>
  <c r="F387" i="27"/>
  <c r="A388" i="27"/>
  <c r="B388" i="27"/>
  <c r="C388" i="27"/>
  <c r="D388" i="27"/>
  <c r="E388" i="27"/>
  <c r="F388" i="27"/>
  <c r="A389" i="27"/>
  <c r="B389" i="27"/>
  <c r="C389" i="27"/>
  <c r="D389" i="27"/>
  <c r="E389" i="27"/>
  <c r="F389" i="27"/>
  <c r="A390" i="27"/>
  <c r="B390" i="27"/>
  <c r="C390" i="27"/>
  <c r="D390" i="27"/>
  <c r="E390" i="27"/>
  <c r="F390" i="27"/>
  <c r="A391" i="27"/>
  <c r="B391" i="27"/>
  <c r="C391" i="27"/>
  <c r="D391" i="27"/>
  <c r="E391" i="27"/>
  <c r="F391" i="27"/>
  <c r="A392" i="27"/>
  <c r="B392" i="27"/>
  <c r="C392" i="27"/>
  <c r="D392" i="27"/>
  <c r="E392" i="27"/>
  <c r="F392" i="27"/>
  <c r="A393" i="27"/>
  <c r="B393" i="27"/>
  <c r="C393" i="27"/>
  <c r="D393" i="27"/>
  <c r="E393" i="27"/>
  <c r="F393" i="27"/>
  <c r="A394" i="27"/>
  <c r="B394" i="27"/>
  <c r="C394" i="27"/>
  <c r="D394" i="27"/>
  <c r="E394" i="27"/>
  <c r="F394" i="27"/>
  <c r="A395" i="27"/>
  <c r="B395" i="27"/>
  <c r="C395" i="27"/>
  <c r="D395" i="27"/>
  <c r="E395" i="27"/>
  <c r="F395" i="27"/>
  <c r="A396" i="27"/>
  <c r="B396" i="27"/>
  <c r="C396" i="27"/>
  <c r="D396" i="27"/>
  <c r="E396" i="27"/>
  <c r="F396" i="27"/>
  <c r="A397" i="27"/>
  <c r="B397" i="27"/>
  <c r="C397" i="27"/>
  <c r="D397" i="27"/>
  <c r="E397" i="27"/>
  <c r="F397" i="27"/>
  <c r="A398" i="27"/>
  <c r="B398" i="27"/>
  <c r="C398" i="27"/>
  <c r="D398" i="27"/>
  <c r="E398" i="27"/>
  <c r="F398" i="27"/>
  <c r="A399" i="27"/>
  <c r="B399" i="27"/>
  <c r="C399" i="27"/>
  <c r="D399" i="27"/>
  <c r="E399" i="27"/>
  <c r="F399" i="27"/>
  <c r="A400" i="27"/>
  <c r="B400" i="27"/>
  <c r="C400" i="27"/>
  <c r="D400" i="27"/>
  <c r="E400" i="27"/>
  <c r="F400" i="27"/>
  <c r="F353" i="27"/>
  <c r="D353" i="27"/>
  <c r="A304" i="27"/>
  <c r="B304" i="27"/>
  <c r="C304" i="27"/>
  <c r="D304" i="27"/>
  <c r="E304" i="27"/>
  <c r="F304" i="27"/>
  <c r="A305" i="27"/>
  <c r="B305" i="27"/>
  <c r="C305" i="27"/>
  <c r="D305" i="27"/>
  <c r="E305" i="27"/>
  <c r="F305" i="27"/>
  <c r="A306" i="27"/>
  <c r="B306" i="27"/>
  <c r="C306" i="27"/>
  <c r="D306" i="27"/>
  <c r="E306" i="27"/>
  <c r="F306" i="27"/>
  <c r="A307" i="27"/>
  <c r="B307" i="27"/>
  <c r="C307" i="27"/>
  <c r="D307" i="27"/>
  <c r="E307" i="27"/>
  <c r="F307" i="27"/>
  <c r="A308" i="27"/>
  <c r="B308" i="27"/>
  <c r="C308" i="27"/>
  <c r="D308" i="27"/>
  <c r="E308" i="27"/>
  <c r="F308" i="27"/>
  <c r="A309" i="27"/>
  <c r="B309" i="27"/>
  <c r="C309" i="27"/>
  <c r="D309" i="27"/>
  <c r="E309" i="27"/>
  <c r="F309" i="27"/>
  <c r="A310" i="27"/>
  <c r="B310" i="27"/>
  <c r="C310" i="27"/>
  <c r="D310" i="27"/>
  <c r="E310" i="27"/>
  <c r="F310" i="27"/>
  <c r="A311" i="27"/>
  <c r="B311" i="27"/>
  <c r="C311" i="27"/>
  <c r="D311" i="27"/>
  <c r="E311" i="27"/>
  <c r="F311" i="27"/>
  <c r="A312" i="27"/>
  <c r="B312" i="27"/>
  <c r="C312" i="27"/>
  <c r="D312" i="27"/>
  <c r="E312" i="27"/>
  <c r="F312" i="27"/>
  <c r="A313" i="27"/>
  <c r="B313" i="27"/>
  <c r="C313" i="27"/>
  <c r="D313" i="27"/>
  <c r="E313" i="27"/>
  <c r="F313" i="27"/>
  <c r="A314" i="27"/>
  <c r="B314" i="27"/>
  <c r="C314" i="27"/>
  <c r="D314" i="27"/>
  <c r="E314" i="27"/>
  <c r="F314" i="27"/>
  <c r="A315" i="27"/>
  <c r="B315" i="27"/>
  <c r="C315" i="27"/>
  <c r="D315" i="27"/>
  <c r="E315" i="27"/>
  <c r="F315" i="27"/>
  <c r="A316" i="27"/>
  <c r="B316" i="27"/>
  <c r="C316" i="27"/>
  <c r="D316" i="27"/>
  <c r="E316" i="27"/>
  <c r="F316" i="27"/>
  <c r="A317" i="27"/>
  <c r="B317" i="27"/>
  <c r="C317" i="27"/>
  <c r="D317" i="27"/>
  <c r="E317" i="27"/>
  <c r="F317" i="27"/>
  <c r="A318" i="27"/>
  <c r="B318" i="27"/>
  <c r="C318" i="27"/>
  <c r="D318" i="27"/>
  <c r="E318" i="27"/>
  <c r="F318" i="27"/>
  <c r="A319" i="27"/>
  <c r="B319" i="27"/>
  <c r="C319" i="27"/>
  <c r="D319" i="27"/>
  <c r="E319" i="27"/>
  <c r="F319" i="27"/>
  <c r="A320" i="27"/>
  <c r="B320" i="27"/>
  <c r="C320" i="27"/>
  <c r="D320" i="27"/>
  <c r="E320" i="27"/>
  <c r="F320" i="27"/>
  <c r="A321" i="27"/>
  <c r="B321" i="27"/>
  <c r="C321" i="27"/>
  <c r="D321" i="27"/>
  <c r="E321" i="27"/>
  <c r="F321" i="27"/>
  <c r="A322" i="27"/>
  <c r="B322" i="27"/>
  <c r="C322" i="27"/>
  <c r="D322" i="27"/>
  <c r="E322" i="27"/>
  <c r="F322" i="27"/>
  <c r="A323" i="27"/>
  <c r="B323" i="27"/>
  <c r="C323" i="27"/>
  <c r="D323" i="27"/>
  <c r="E323" i="27"/>
  <c r="F323" i="27"/>
  <c r="A324" i="27"/>
  <c r="B324" i="27"/>
  <c r="C324" i="27"/>
  <c r="D324" i="27"/>
  <c r="E324" i="27"/>
  <c r="F324" i="27"/>
  <c r="A325" i="27"/>
  <c r="B325" i="27"/>
  <c r="C325" i="27"/>
  <c r="D325" i="27"/>
  <c r="E325" i="27"/>
  <c r="F325" i="27"/>
  <c r="A326" i="27"/>
  <c r="B326" i="27"/>
  <c r="C326" i="27"/>
  <c r="D326" i="27"/>
  <c r="E326" i="27"/>
  <c r="F326" i="27"/>
  <c r="A327" i="27"/>
  <c r="B327" i="27"/>
  <c r="C327" i="27"/>
  <c r="D327" i="27"/>
  <c r="E327" i="27"/>
  <c r="F327" i="27"/>
  <c r="A328" i="27"/>
  <c r="B328" i="27"/>
  <c r="C328" i="27"/>
  <c r="D328" i="27"/>
  <c r="E328" i="27"/>
  <c r="F328" i="27"/>
  <c r="A329" i="27"/>
  <c r="B329" i="27"/>
  <c r="C329" i="27"/>
  <c r="D329" i="27"/>
  <c r="E329" i="27"/>
  <c r="F329" i="27"/>
  <c r="A330" i="27"/>
  <c r="B330" i="27"/>
  <c r="C330" i="27"/>
  <c r="D330" i="27"/>
  <c r="E330" i="27"/>
  <c r="F330" i="27"/>
  <c r="A331" i="27"/>
  <c r="B331" i="27"/>
  <c r="C331" i="27"/>
  <c r="D331" i="27"/>
  <c r="E331" i="27"/>
  <c r="F331" i="27"/>
  <c r="A332" i="27"/>
  <c r="B332" i="27"/>
  <c r="C332" i="27"/>
  <c r="D332" i="27"/>
  <c r="E332" i="27"/>
  <c r="F332" i="27"/>
  <c r="A333" i="27"/>
  <c r="B333" i="27"/>
  <c r="C333" i="27"/>
  <c r="D333" i="27"/>
  <c r="E333" i="27"/>
  <c r="F333" i="27"/>
  <c r="A334" i="27"/>
  <c r="B334" i="27"/>
  <c r="C334" i="27"/>
  <c r="D334" i="27"/>
  <c r="E334" i="27"/>
  <c r="F334" i="27"/>
  <c r="A335" i="27"/>
  <c r="B335" i="27"/>
  <c r="C335" i="27"/>
  <c r="D335" i="27"/>
  <c r="E335" i="27"/>
  <c r="F335" i="27"/>
  <c r="A336" i="27"/>
  <c r="B336" i="27"/>
  <c r="C336" i="27"/>
  <c r="D336" i="27"/>
  <c r="E336" i="27"/>
  <c r="F336" i="27"/>
  <c r="A337" i="27"/>
  <c r="B337" i="27"/>
  <c r="C337" i="27"/>
  <c r="D337" i="27"/>
  <c r="E337" i="27"/>
  <c r="F337" i="27"/>
  <c r="A338" i="27"/>
  <c r="B338" i="27"/>
  <c r="C338" i="27"/>
  <c r="D338" i="27"/>
  <c r="E338" i="27"/>
  <c r="F338" i="27"/>
  <c r="A339" i="27"/>
  <c r="B339" i="27"/>
  <c r="C339" i="27"/>
  <c r="D339" i="27"/>
  <c r="E339" i="27"/>
  <c r="F339" i="27"/>
  <c r="A340" i="27"/>
  <c r="B340" i="27"/>
  <c r="C340" i="27"/>
  <c r="D340" i="27"/>
  <c r="E340" i="27"/>
  <c r="F340" i="27"/>
  <c r="A341" i="27"/>
  <c r="B341" i="27"/>
  <c r="C341" i="27"/>
  <c r="D341" i="27"/>
  <c r="E341" i="27"/>
  <c r="F341" i="27"/>
  <c r="A342" i="27"/>
  <c r="B342" i="27"/>
  <c r="C342" i="27"/>
  <c r="D342" i="27"/>
  <c r="E342" i="27"/>
  <c r="F342" i="27"/>
  <c r="A343" i="27"/>
  <c r="B343" i="27"/>
  <c r="C343" i="27"/>
  <c r="D343" i="27"/>
  <c r="E343" i="27"/>
  <c r="F343" i="27"/>
  <c r="A344" i="27"/>
  <c r="B344" i="27"/>
  <c r="C344" i="27"/>
  <c r="D344" i="27"/>
  <c r="E344" i="27"/>
  <c r="F344" i="27"/>
  <c r="A345" i="27"/>
  <c r="B345" i="27"/>
  <c r="C345" i="27"/>
  <c r="D345" i="27"/>
  <c r="E345" i="27"/>
  <c r="F345" i="27"/>
  <c r="A346" i="27"/>
  <c r="B346" i="27"/>
  <c r="C346" i="27"/>
  <c r="D346" i="27"/>
  <c r="E346" i="27"/>
  <c r="F346" i="27"/>
  <c r="A347" i="27"/>
  <c r="B347" i="27"/>
  <c r="C347" i="27"/>
  <c r="D347" i="27"/>
  <c r="E347" i="27"/>
  <c r="F347" i="27"/>
  <c r="A348" i="27"/>
  <c r="B348" i="27"/>
  <c r="C348" i="27"/>
  <c r="D348" i="27"/>
  <c r="E348" i="27"/>
  <c r="F348" i="27"/>
  <c r="A349" i="27"/>
  <c r="B349" i="27"/>
  <c r="C349" i="27"/>
  <c r="D349" i="27"/>
  <c r="E349" i="27"/>
  <c r="F349" i="27"/>
  <c r="A350" i="27"/>
  <c r="B350" i="27"/>
  <c r="C350" i="27"/>
  <c r="D350" i="27"/>
  <c r="E350" i="27"/>
  <c r="F350" i="27"/>
  <c r="F303" i="27"/>
  <c r="D303" i="27"/>
  <c r="A254" i="27"/>
  <c r="B254" i="27"/>
  <c r="C254" i="27"/>
  <c r="D254" i="27"/>
  <c r="E254" i="27"/>
  <c r="F254" i="27"/>
  <c r="A255" i="27"/>
  <c r="B255" i="27"/>
  <c r="C255" i="27"/>
  <c r="D255" i="27"/>
  <c r="E255" i="27"/>
  <c r="F255" i="27"/>
  <c r="A256" i="27"/>
  <c r="B256" i="27"/>
  <c r="C256" i="27"/>
  <c r="D256" i="27"/>
  <c r="E256" i="27"/>
  <c r="F256" i="27"/>
  <c r="A257" i="27"/>
  <c r="B257" i="27"/>
  <c r="C257" i="27"/>
  <c r="D257" i="27"/>
  <c r="E257" i="27"/>
  <c r="F257" i="27"/>
  <c r="A258" i="27"/>
  <c r="B258" i="27"/>
  <c r="C258" i="27"/>
  <c r="D258" i="27"/>
  <c r="E258" i="27"/>
  <c r="F258" i="27"/>
  <c r="A259" i="27"/>
  <c r="B259" i="27"/>
  <c r="C259" i="27"/>
  <c r="D259" i="27"/>
  <c r="E259" i="27"/>
  <c r="F259" i="27"/>
  <c r="A260" i="27"/>
  <c r="B260" i="27"/>
  <c r="C260" i="27"/>
  <c r="D260" i="27"/>
  <c r="E260" i="27"/>
  <c r="F260" i="27"/>
  <c r="A261" i="27"/>
  <c r="B261" i="27"/>
  <c r="C261" i="27"/>
  <c r="D261" i="27"/>
  <c r="E261" i="27"/>
  <c r="F261" i="27"/>
  <c r="A262" i="27"/>
  <c r="B262" i="27"/>
  <c r="C262" i="27"/>
  <c r="D262" i="27"/>
  <c r="E262" i="27"/>
  <c r="F262" i="27"/>
  <c r="A263" i="27"/>
  <c r="B263" i="27"/>
  <c r="C263" i="27"/>
  <c r="D263" i="27"/>
  <c r="E263" i="27"/>
  <c r="F263" i="27"/>
  <c r="A264" i="27"/>
  <c r="B264" i="27"/>
  <c r="C264" i="27"/>
  <c r="D264" i="27"/>
  <c r="E264" i="27"/>
  <c r="F264" i="27"/>
  <c r="A265" i="27"/>
  <c r="B265" i="27"/>
  <c r="C265" i="27"/>
  <c r="D265" i="27"/>
  <c r="E265" i="27"/>
  <c r="F265" i="27"/>
  <c r="A266" i="27"/>
  <c r="B266" i="27"/>
  <c r="C266" i="27"/>
  <c r="D266" i="27"/>
  <c r="E266" i="27"/>
  <c r="F266" i="27"/>
  <c r="A267" i="27"/>
  <c r="B267" i="27"/>
  <c r="C267" i="27"/>
  <c r="D267" i="27"/>
  <c r="E267" i="27"/>
  <c r="F267" i="27"/>
  <c r="A268" i="27"/>
  <c r="B268" i="27"/>
  <c r="C268" i="27"/>
  <c r="D268" i="27"/>
  <c r="E268" i="27"/>
  <c r="F268" i="27"/>
  <c r="A269" i="27"/>
  <c r="B269" i="27"/>
  <c r="C269" i="27"/>
  <c r="D269" i="27"/>
  <c r="E269" i="27"/>
  <c r="F269" i="27"/>
  <c r="A270" i="27"/>
  <c r="B270" i="27"/>
  <c r="C270" i="27"/>
  <c r="D270" i="27"/>
  <c r="E270" i="27"/>
  <c r="F270" i="27"/>
  <c r="A271" i="27"/>
  <c r="B271" i="27"/>
  <c r="C271" i="27"/>
  <c r="D271" i="27"/>
  <c r="E271" i="27"/>
  <c r="F271" i="27"/>
  <c r="A272" i="27"/>
  <c r="B272" i="27"/>
  <c r="C272" i="27"/>
  <c r="D272" i="27"/>
  <c r="E272" i="27"/>
  <c r="F272" i="27"/>
  <c r="A273" i="27"/>
  <c r="B273" i="27"/>
  <c r="C273" i="27"/>
  <c r="D273" i="27"/>
  <c r="E273" i="27"/>
  <c r="F273" i="27"/>
  <c r="A274" i="27"/>
  <c r="B274" i="27"/>
  <c r="C274" i="27"/>
  <c r="D274" i="27"/>
  <c r="E274" i="27"/>
  <c r="F274" i="27"/>
  <c r="A275" i="27"/>
  <c r="B275" i="27"/>
  <c r="C275" i="27"/>
  <c r="D275" i="27"/>
  <c r="E275" i="27"/>
  <c r="F275" i="27"/>
  <c r="A276" i="27"/>
  <c r="B276" i="27"/>
  <c r="C276" i="27"/>
  <c r="D276" i="27"/>
  <c r="E276" i="27"/>
  <c r="F276" i="27"/>
  <c r="A277" i="27"/>
  <c r="B277" i="27"/>
  <c r="C277" i="27"/>
  <c r="D277" i="27"/>
  <c r="E277" i="27"/>
  <c r="F277" i="27"/>
  <c r="A278" i="27"/>
  <c r="B278" i="27"/>
  <c r="C278" i="27"/>
  <c r="D278" i="27"/>
  <c r="E278" i="27"/>
  <c r="F278" i="27"/>
  <c r="A279" i="27"/>
  <c r="B279" i="27"/>
  <c r="C279" i="27"/>
  <c r="D279" i="27"/>
  <c r="E279" i="27"/>
  <c r="F279" i="27"/>
  <c r="A280" i="27"/>
  <c r="B280" i="27"/>
  <c r="C280" i="27"/>
  <c r="D280" i="27"/>
  <c r="E280" i="27"/>
  <c r="F280" i="27"/>
  <c r="A281" i="27"/>
  <c r="B281" i="27"/>
  <c r="C281" i="27"/>
  <c r="D281" i="27"/>
  <c r="E281" i="27"/>
  <c r="F281" i="27"/>
  <c r="A282" i="27"/>
  <c r="B282" i="27"/>
  <c r="C282" i="27"/>
  <c r="D282" i="27"/>
  <c r="E282" i="27"/>
  <c r="F282" i="27"/>
  <c r="A283" i="27"/>
  <c r="B283" i="27"/>
  <c r="C283" i="27"/>
  <c r="D283" i="27"/>
  <c r="E283" i="27"/>
  <c r="F283" i="27"/>
  <c r="A284" i="27"/>
  <c r="B284" i="27"/>
  <c r="C284" i="27"/>
  <c r="D284" i="27"/>
  <c r="E284" i="27"/>
  <c r="F284" i="27"/>
  <c r="A285" i="27"/>
  <c r="B285" i="27"/>
  <c r="C285" i="27"/>
  <c r="D285" i="27"/>
  <c r="E285" i="27"/>
  <c r="F285" i="27"/>
  <c r="A286" i="27"/>
  <c r="B286" i="27"/>
  <c r="C286" i="27"/>
  <c r="D286" i="27"/>
  <c r="E286" i="27"/>
  <c r="F286" i="27"/>
  <c r="A287" i="27"/>
  <c r="B287" i="27"/>
  <c r="C287" i="27"/>
  <c r="D287" i="27"/>
  <c r="E287" i="27"/>
  <c r="F287" i="27"/>
  <c r="A288" i="27"/>
  <c r="B288" i="27"/>
  <c r="C288" i="27"/>
  <c r="D288" i="27"/>
  <c r="E288" i="27"/>
  <c r="F288" i="27"/>
  <c r="A289" i="27"/>
  <c r="B289" i="27"/>
  <c r="C289" i="27"/>
  <c r="D289" i="27"/>
  <c r="E289" i="27"/>
  <c r="F289" i="27"/>
  <c r="A290" i="27"/>
  <c r="B290" i="27"/>
  <c r="C290" i="27"/>
  <c r="D290" i="27"/>
  <c r="E290" i="27"/>
  <c r="F290" i="27"/>
  <c r="A291" i="27"/>
  <c r="B291" i="27"/>
  <c r="C291" i="27"/>
  <c r="D291" i="27"/>
  <c r="E291" i="27"/>
  <c r="F291" i="27"/>
  <c r="A292" i="27"/>
  <c r="B292" i="27"/>
  <c r="C292" i="27"/>
  <c r="D292" i="27"/>
  <c r="E292" i="27"/>
  <c r="F292" i="27"/>
  <c r="A293" i="27"/>
  <c r="B293" i="27"/>
  <c r="C293" i="27"/>
  <c r="D293" i="27"/>
  <c r="E293" i="27"/>
  <c r="F293" i="27"/>
  <c r="A294" i="27"/>
  <c r="B294" i="27"/>
  <c r="C294" i="27"/>
  <c r="D294" i="27"/>
  <c r="E294" i="27"/>
  <c r="F294" i="27"/>
  <c r="A295" i="27"/>
  <c r="B295" i="27"/>
  <c r="C295" i="27"/>
  <c r="D295" i="27"/>
  <c r="E295" i="27"/>
  <c r="F295" i="27"/>
  <c r="A296" i="27"/>
  <c r="B296" i="27"/>
  <c r="C296" i="27"/>
  <c r="D296" i="27"/>
  <c r="E296" i="27"/>
  <c r="F296" i="27"/>
  <c r="A297" i="27"/>
  <c r="B297" i="27"/>
  <c r="C297" i="27"/>
  <c r="D297" i="27"/>
  <c r="E297" i="27"/>
  <c r="F297" i="27"/>
  <c r="A298" i="27"/>
  <c r="B298" i="27"/>
  <c r="C298" i="27"/>
  <c r="D298" i="27"/>
  <c r="E298" i="27"/>
  <c r="F298" i="27"/>
  <c r="A299" i="27"/>
  <c r="B299" i="27"/>
  <c r="C299" i="27"/>
  <c r="D299" i="27"/>
  <c r="E299" i="27"/>
  <c r="F299" i="27"/>
  <c r="A300" i="27"/>
  <c r="B300" i="27"/>
  <c r="C300" i="27"/>
  <c r="D300" i="27"/>
  <c r="E300" i="27"/>
  <c r="F300" i="27"/>
  <c r="D253" i="27"/>
  <c r="F253" i="27"/>
  <c r="A204" i="27"/>
  <c r="B204" i="27"/>
  <c r="C204" i="27"/>
  <c r="D204" i="27"/>
  <c r="E204" i="27"/>
  <c r="F204" i="27"/>
  <c r="A205" i="27"/>
  <c r="B205" i="27"/>
  <c r="C205" i="27"/>
  <c r="D205" i="27"/>
  <c r="E205" i="27"/>
  <c r="F205" i="27"/>
  <c r="A206" i="27"/>
  <c r="B206" i="27"/>
  <c r="C206" i="27"/>
  <c r="D206" i="27"/>
  <c r="E206" i="27"/>
  <c r="F206" i="27"/>
  <c r="A207" i="27"/>
  <c r="B207" i="27"/>
  <c r="C207" i="27"/>
  <c r="D207" i="27"/>
  <c r="E207" i="27"/>
  <c r="F207" i="27"/>
  <c r="A208" i="27"/>
  <c r="B208" i="27"/>
  <c r="C208" i="27"/>
  <c r="D208" i="27"/>
  <c r="E208" i="27"/>
  <c r="F208" i="27"/>
  <c r="A209" i="27"/>
  <c r="B209" i="27"/>
  <c r="C209" i="27"/>
  <c r="D209" i="27"/>
  <c r="E209" i="27"/>
  <c r="F209" i="27"/>
  <c r="A210" i="27"/>
  <c r="B210" i="27"/>
  <c r="C210" i="27"/>
  <c r="D210" i="27"/>
  <c r="E210" i="27"/>
  <c r="F210" i="27"/>
  <c r="A211" i="27"/>
  <c r="B211" i="27"/>
  <c r="C211" i="27"/>
  <c r="D211" i="27"/>
  <c r="E211" i="27"/>
  <c r="F211" i="27"/>
  <c r="A212" i="27"/>
  <c r="B212" i="27"/>
  <c r="C212" i="27"/>
  <c r="D212" i="27"/>
  <c r="E212" i="27"/>
  <c r="F212" i="27"/>
  <c r="A213" i="27"/>
  <c r="B213" i="27"/>
  <c r="C213" i="27"/>
  <c r="D213" i="27"/>
  <c r="E213" i="27"/>
  <c r="F213" i="27"/>
  <c r="A214" i="27"/>
  <c r="B214" i="27"/>
  <c r="C214" i="27"/>
  <c r="D214" i="27"/>
  <c r="E214" i="27"/>
  <c r="F214" i="27"/>
  <c r="A215" i="27"/>
  <c r="B215" i="27"/>
  <c r="C215" i="27"/>
  <c r="D215" i="27"/>
  <c r="E215" i="27"/>
  <c r="F215" i="27"/>
  <c r="A216" i="27"/>
  <c r="B216" i="27"/>
  <c r="C216" i="27"/>
  <c r="D216" i="27"/>
  <c r="E216" i="27"/>
  <c r="F216" i="27"/>
  <c r="A217" i="27"/>
  <c r="B217" i="27"/>
  <c r="C217" i="27"/>
  <c r="D217" i="27"/>
  <c r="E217" i="27"/>
  <c r="F217" i="27"/>
  <c r="A218" i="27"/>
  <c r="B218" i="27"/>
  <c r="C218" i="27"/>
  <c r="D218" i="27"/>
  <c r="E218" i="27"/>
  <c r="F218" i="27"/>
  <c r="A219" i="27"/>
  <c r="B219" i="27"/>
  <c r="C219" i="27"/>
  <c r="D219" i="27"/>
  <c r="E219" i="27"/>
  <c r="F219" i="27"/>
  <c r="A220" i="27"/>
  <c r="B220" i="27"/>
  <c r="C220" i="27"/>
  <c r="D220" i="27"/>
  <c r="E220" i="27"/>
  <c r="F220" i="27"/>
  <c r="A221" i="27"/>
  <c r="B221" i="27"/>
  <c r="C221" i="27"/>
  <c r="D221" i="27"/>
  <c r="E221" i="27"/>
  <c r="F221" i="27"/>
  <c r="A222" i="27"/>
  <c r="B222" i="27"/>
  <c r="C222" i="27"/>
  <c r="D222" i="27"/>
  <c r="E222" i="27"/>
  <c r="F222" i="27"/>
  <c r="A223" i="27"/>
  <c r="B223" i="27"/>
  <c r="C223" i="27"/>
  <c r="D223" i="27"/>
  <c r="E223" i="27"/>
  <c r="F223" i="27"/>
  <c r="A224" i="27"/>
  <c r="B224" i="27"/>
  <c r="C224" i="27"/>
  <c r="D224" i="27"/>
  <c r="E224" i="27"/>
  <c r="F224" i="27"/>
  <c r="A225" i="27"/>
  <c r="B225" i="27"/>
  <c r="C225" i="27"/>
  <c r="D225" i="27"/>
  <c r="E225" i="27"/>
  <c r="F225" i="27"/>
  <c r="A226" i="27"/>
  <c r="B226" i="27"/>
  <c r="C226" i="27"/>
  <c r="D226" i="27"/>
  <c r="E226" i="27"/>
  <c r="F226" i="27"/>
  <c r="A227" i="27"/>
  <c r="B227" i="27"/>
  <c r="C227" i="27"/>
  <c r="D227" i="27"/>
  <c r="E227" i="27"/>
  <c r="F227" i="27"/>
  <c r="A228" i="27"/>
  <c r="B228" i="27"/>
  <c r="C228" i="27"/>
  <c r="D228" i="27"/>
  <c r="E228" i="27"/>
  <c r="F228" i="27"/>
  <c r="A229" i="27"/>
  <c r="B229" i="27"/>
  <c r="C229" i="27"/>
  <c r="D229" i="27"/>
  <c r="E229" i="27"/>
  <c r="F229" i="27"/>
  <c r="A230" i="27"/>
  <c r="B230" i="27"/>
  <c r="C230" i="27"/>
  <c r="D230" i="27"/>
  <c r="E230" i="27"/>
  <c r="F230" i="27"/>
  <c r="A231" i="27"/>
  <c r="B231" i="27"/>
  <c r="C231" i="27"/>
  <c r="D231" i="27"/>
  <c r="E231" i="27"/>
  <c r="F231" i="27"/>
  <c r="A232" i="27"/>
  <c r="B232" i="27"/>
  <c r="C232" i="27"/>
  <c r="D232" i="27"/>
  <c r="E232" i="27"/>
  <c r="F232" i="27"/>
  <c r="A233" i="27"/>
  <c r="B233" i="27"/>
  <c r="C233" i="27"/>
  <c r="D233" i="27"/>
  <c r="E233" i="27"/>
  <c r="F233" i="27"/>
  <c r="A234" i="27"/>
  <c r="B234" i="27"/>
  <c r="C234" i="27"/>
  <c r="D234" i="27"/>
  <c r="E234" i="27"/>
  <c r="F234" i="27"/>
  <c r="A235" i="27"/>
  <c r="B235" i="27"/>
  <c r="C235" i="27"/>
  <c r="D235" i="27"/>
  <c r="E235" i="27"/>
  <c r="F235" i="27"/>
  <c r="A236" i="27"/>
  <c r="B236" i="27"/>
  <c r="C236" i="27"/>
  <c r="D236" i="27"/>
  <c r="E236" i="27"/>
  <c r="F236" i="27"/>
  <c r="A237" i="27"/>
  <c r="B237" i="27"/>
  <c r="C237" i="27"/>
  <c r="D237" i="27"/>
  <c r="E237" i="27"/>
  <c r="F237" i="27"/>
  <c r="A238" i="27"/>
  <c r="B238" i="27"/>
  <c r="C238" i="27"/>
  <c r="D238" i="27"/>
  <c r="E238" i="27"/>
  <c r="F238" i="27"/>
  <c r="A239" i="27"/>
  <c r="B239" i="27"/>
  <c r="C239" i="27"/>
  <c r="D239" i="27"/>
  <c r="E239" i="27"/>
  <c r="F239" i="27"/>
  <c r="A240" i="27"/>
  <c r="B240" i="27"/>
  <c r="C240" i="27"/>
  <c r="D240" i="27"/>
  <c r="E240" i="27"/>
  <c r="F240" i="27"/>
  <c r="A241" i="27"/>
  <c r="B241" i="27"/>
  <c r="C241" i="27"/>
  <c r="D241" i="27"/>
  <c r="E241" i="27"/>
  <c r="F241" i="27"/>
  <c r="A242" i="27"/>
  <c r="B242" i="27"/>
  <c r="C242" i="27"/>
  <c r="D242" i="27"/>
  <c r="E242" i="27"/>
  <c r="F242" i="27"/>
  <c r="A243" i="27"/>
  <c r="B243" i="27"/>
  <c r="C243" i="27"/>
  <c r="D243" i="27"/>
  <c r="E243" i="27"/>
  <c r="F243" i="27"/>
  <c r="A244" i="27"/>
  <c r="B244" i="27"/>
  <c r="C244" i="27"/>
  <c r="D244" i="27"/>
  <c r="E244" i="27"/>
  <c r="F244" i="27"/>
  <c r="A245" i="27"/>
  <c r="B245" i="27"/>
  <c r="C245" i="27"/>
  <c r="D245" i="27"/>
  <c r="E245" i="27"/>
  <c r="F245" i="27"/>
  <c r="A246" i="27"/>
  <c r="B246" i="27"/>
  <c r="C246" i="27"/>
  <c r="D246" i="27"/>
  <c r="E246" i="27"/>
  <c r="F246" i="27"/>
  <c r="A247" i="27"/>
  <c r="B247" i="27"/>
  <c r="C247" i="27"/>
  <c r="D247" i="27"/>
  <c r="E247" i="27"/>
  <c r="F247" i="27"/>
  <c r="A248" i="27"/>
  <c r="B248" i="27"/>
  <c r="C248" i="27"/>
  <c r="D248" i="27"/>
  <c r="E248" i="27"/>
  <c r="F248" i="27"/>
  <c r="A249" i="27"/>
  <c r="B249" i="27"/>
  <c r="C249" i="27"/>
  <c r="D249" i="27"/>
  <c r="E249" i="27"/>
  <c r="F249" i="27"/>
  <c r="A250" i="27"/>
  <c r="B250" i="27"/>
  <c r="C250" i="27"/>
  <c r="D250" i="27"/>
  <c r="E250" i="27"/>
  <c r="F250" i="27"/>
  <c r="F203" i="27"/>
  <c r="D203" i="27"/>
  <c r="A154" i="27"/>
  <c r="B154" i="27"/>
  <c r="C154" i="27"/>
  <c r="D154" i="27"/>
  <c r="E154" i="27"/>
  <c r="F154" i="27"/>
  <c r="A155" i="27"/>
  <c r="B155" i="27"/>
  <c r="C155" i="27"/>
  <c r="D155" i="27"/>
  <c r="E155" i="27"/>
  <c r="F155" i="27"/>
  <c r="A156" i="27"/>
  <c r="B156" i="27"/>
  <c r="C156" i="27"/>
  <c r="D156" i="27"/>
  <c r="E156" i="27"/>
  <c r="F156" i="27"/>
  <c r="A157" i="27"/>
  <c r="B157" i="27"/>
  <c r="C157" i="27"/>
  <c r="D157" i="27"/>
  <c r="E157" i="27"/>
  <c r="F157" i="27"/>
  <c r="A158" i="27"/>
  <c r="B158" i="27"/>
  <c r="C158" i="27"/>
  <c r="D158" i="27"/>
  <c r="E158" i="27"/>
  <c r="F158" i="27"/>
  <c r="A159" i="27"/>
  <c r="B159" i="27"/>
  <c r="C159" i="27"/>
  <c r="D159" i="27"/>
  <c r="E159" i="27"/>
  <c r="F159" i="27"/>
  <c r="A160" i="27"/>
  <c r="B160" i="27"/>
  <c r="C160" i="27"/>
  <c r="D160" i="27"/>
  <c r="E160" i="27"/>
  <c r="F160" i="27"/>
  <c r="A161" i="27"/>
  <c r="B161" i="27"/>
  <c r="C161" i="27"/>
  <c r="D161" i="27"/>
  <c r="E161" i="27"/>
  <c r="F161" i="27"/>
  <c r="A162" i="27"/>
  <c r="B162" i="27"/>
  <c r="C162" i="27"/>
  <c r="D162" i="27"/>
  <c r="E162" i="27"/>
  <c r="F162" i="27"/>
  <c r="A163" i="27"/>
  <c r="B163" i="27"/>
  <c r="C163" i="27"/>
  <c r="D163" i="27"/>
  <c r="E163" i="27"/>
  <c r="F163" i="27"/>
  <c r="A164" i="27"/>
  <c r="B164" i="27"/>
  <c r="C164" i="27"/>
  <c r="D164" i="27"/>
  <c r="E164" i="27"/>
  <c r="F164" i="27"/>
  <c r="A165" i="27"/>
  <c r="B165" i="27"/>
  <c r="C165" i="27"/>
  <c r="D165" i="27"/>
  <c r="E165" i="27"/>
  <c r="F165" i="27"/>
  <c r="A166" i="27"/>
  <c r="B166" i="27"/>
  <c r="C166" i="27"/>
  <c r="D166" i="27"/>
  <c r="E166" i="27"/>
  <c r="F166" i="27"/>
  <c r="A167" i="27"/>
  <c r="B167" i="27"/>
  <c r="C167" i="27"/>
  <c r="D167" i="27"/>
  <c r="E167" i="27"/>
  <c r="F167" i="27"/>
  <c r="A168" i="27"/>
  <c r="B168" i="27"/>
  <c r="C168" i="27"/>
  <c r="D168" i="27"/>
  <c r="E168" i="27"/>
  <c r="F168" i="27"/>
  <c r="A169" i="27"/>
  <c r="B169" i="27"/>
  <c r="C169" i="27"/>
  <c r="D169" i="27"/>
  <c r="E169" i="27"/>
  <c r="F169" i="27"/>
  <c r="A170" i="27"/>
  <c r="B170" i="27"/>
  <c r="C170" i="27"/>
  <c r="D170" i="27"/>
  <c r="E170" i="27"/>
  <c r="F170" i="27"/>
  <c r="A171" i="27"/>
  <c r="B171" i="27"/>
  <c r="C171" i="27"/>
  <c r="D171" i="27"/>
  <c r="E171" i="27"/>
  <c r="F171" i="27"/>
  <c r="A172" i="27"/>
  <c r="B172" i="27"/>
  <c r="C172" i="27"/>
  <c r="D172" i="27"/>
  <c r="E172" i="27"/>
  <c r="F172" i="27"/>
  <c r="A173" i="27"/>
  <c r="B173" i="27"/>
  <c r="C173" i="27"/>
  <c r="D173" i="27"/>
  <c r="E173" i="27"/>
  <c r="F173" i="27"/>
  <c r="A174" i="27"/>
  <c r="B174" i="27"/>
  <c r="C174" i="27"/>
  <c r="D174" i="27"/>
  <c r="E174" i="27"/>
  <c r="F174" i="27"/>
  <c r="A175" i="27"/>
  <c r="B175" i="27"/>
  <c r="C175" i="27"/>
  <c r="D175" i="27"/>
  <c r="E175" i="27"/>
  <c r="F175" i="27"/>
  <c r="A176" i="27"/>
  <c r="B176" i="27"/>
  <c r="C176" i="27"/>
  <c r="D176" i="27"/>
  <c r="E176" i="27"/>
  <c r="F176" i="27"/>
  <c r="A177" i="27"/>
  <c r="B177" i="27"/>
  <c r="C177" i="27"/>
  <c r="D177" i="27"/>
  <c r="E177" i="27"/>
  <c r="F177" i="27"/>
  <c r="A178" i="27"/>
  <c r="B178" i="27"/>
  <c r="C178" i="27"/>
  <c r="D178" i="27"/>
  <c r="E178" i="27"/>
  <c r="F178" i="27"/>
  <c r="A179" i="27"/>
  <c r="B179" i="27"/>
  <c r="C179" i="27"/>
  <c r="D179" i="27"/>
  <c r="E179" i="27"/>
  <c r="F179" i="27"/>
  <c r="A180" i="27"/>
  <c r="B180" i="27"/>
  <c r="C180" i="27"/>
  <c r="D180" i="27"/>
  <c r="E180" i="27"/>
  <c r="F180" i="27"/>
  <c r="A181" i="27"/>
  <c r="B181" i="27"/>
  <c r="C181" i="27"/>
  <c r="D181" i="27"/>
  <c r="E181" i="27"/>
  <c r="F181" i="27"/>
  <c r="A182" i="27"/>
  <c r="B182" i="27"/>
  <c r="C182" i="27"/>
  <c r="D182" i="27"/>
  <c r="E182" i="27"/>
  <c r="F182" i="27"/>
  <c r="A183" i="27"/>
  <c r="B183" i="27"/>
  <c r="C183" i="27"/>
  <c r="D183" i="27"/>
  <c r="E183" i="27"/>
  <c r="F183" i="27"/>
  <c r="A184" i="27"/>
  <c r="B184" i="27"/>
  <c r="C184" i="27"/>
  <c r="D184" i="27"/>
  <c r="E184" i="27"/>
  <c r="F184" i="27"/>
  <c r="A185" i="27"/>
  <c r="B185" i="27"/>
  <c r="C185" i="27"/>
  <c r="D185" i="27"/>
  <c r="E185" i="27"/>
  <c r="F185" i="27"/>
  <c r="A186" i="27"/>
  <c r="B186" i="27"/>
  <c r="C186" i="27"/>
  <c r="D186" i="27"/>
  <c r="E186" i="27"/>
  <c r="F186" i="27"/>
  <c r="A187" i="27"/>
  <c r="B187" i="27"/>
  <c r="C187" i="27"/>
  <c r="D187" i="27"/>
  <c r="E187" i="27"/>
  <c r="F187" i="27"/>
  <c r="A188" i="27"/>
  <c r="B188" i="27"/>
  <c r="C188" i="27"/>
  <c r="D188" i="27"/>
  <c r="E188" i="27"/>
  <c r="F188" i="27"/>
  <c r="A189" i="27"/>
  <c r="B189" i="27"/>
  <c r="C189" i="27"/>
  <c r="D189" i="27"/>
  <c r="E189" i="27"/>
  <c r="F189" i="27"/>
  <c r="A190" i="27"/>
  <c r="B190" i="27"/>
  <c r="C190" i="27"/>
  <c r="D190" i="27"/>
  <c r="E190" i="27"/>
  <c r="F190" i="27"/>
  <c r="A191" i="27"/>
  <c r="B191" i="27"/>
  <c r="C191" i="27"/>
  <c r="D191" i="27"/>
  <c r="E191" i="27"/>
  <c r="F191" i="27"/>
  <c r="A192" i="27"/>
  <c r="B192" i="27"/>
  <c r="C192" i="27"/>
  <c r="D192" i="27"/>
  <c r="E192" i="27"/>
  <c r="F192" i="27"/>
  <c r="A193" i="27"/>
  <c r="B193" i="27"/>
  <c r="C193" i="27"/>
  <c r="D193" i="27"/>
  <c r="E193" i="27"/>
  <c r="F193" i="27"/>
  <c r="A194" i="27"/>
  <c r="B194" i="27"/>
  <c r="C194" i="27"/>
  <c r="D194" i="27"/>
  <c r="E194" i="27"/>
  <c r="F194" i="27"/>
  <c r="A195" i="27"/>
  <c r="B195" i="27"/>
  <c r="C195" i="27"/>
  <c r="D195" i="27"/>
  <c r="E195" i="27"/>
  <c r="F195" i="27"/>
  <c r="A196" i="27"/>
  <c r="B196" i="27"/>
  <c r="C196" i="27"/>
  <c r="D196" i="27"/>
  <c r="E196" i="27"/>
  <c r="F196" i="27"/>
  <c r="A197" i="27"/>
  <c r="B197" i="27"/>
  <c r="C197" i="27"/>
  <c r="D197" i="27"/>
  <c r="E197" i="27"/>
  <c r="F197" i="27"/>
  <c r="A198" i="27"/>
  <c r="B198" i="27"/>
  <c r="C198" i="27"/>
  <c r="D198" i="27"/>
  <c r="E198" i="27"/>
  <c r="F198" i="27"/>
  <c r="A199" i="27"/>
  <c r="B199" i="27"/>
  <c r="C199" i="27"/>
  <c r="D199" i="27"/>
  <c r="E199" i="27"/>
  <c r="F199" i="27"/>
  <c r="A200" i="27"/>
  <c r="B200" i="27"/>
  <c r="C200" i="27"/>
  <c r="D200" i="27"/>
  <c r="E200" i="27"/>
  <c r="F200" i="27"/>
  <c r="F153" i="27"/>
  <c r="D153" i="27"/>
  <c r="A104" i="27"/>
  <c r="B104" i="27"/>
  <c r="C104" i="27"/>
  <c r="D104" i="27"/>
  <c r="E104" i="27"/>
  <c r="F104" i="27"/>
  <c r="A105" i="27"/>
  <c r="B105" i="27"/>
  <c r="C105" i="27"/>
  <c r="D105" i="27"/>
  <c r="E105" i="27"/>
  <c r="F105" i="27"/>
  <c r="A106" i="27"/>
  <c r="B106" i="27"/>
  <c r="C106" i="27"/>
  <c r="D106" i="27"/>
  <c r="E106" i="27"/>
  <c r="F106" i="27"/>
  <c r="A107" i="27"/>
  <c r="B107" i="27"/>
  <c r="C107" i="27"/>
  <c r="D107" i="27"/>
  <c r="E107" i="27"/>
  <c r="F107" i="27"/>
  <c r="A108" i="27"/>
  <c r="B108" i="27"/>
  <c r="C108" i="27"/>
  <c r="D108" i="27"/>
  <c r="E108" i="27"/>
  <c r="F108" i="27"/>
  <c r="A109" i="27"/>
  <c r="B109" i="27"/>
  <c r="C109" i="27"/>
  <c r="D109" i="27"/>
  <c r="E109" i="27"/>
  <c r="F109" i="27"/>
  <c r="A110" i="27"/>
  <c r="B110" i="27"/>
  <c r="C110" i="27"/>
  <c r="D110" i="27"/>
  <c r="E110" i="27"/>
  <c r="F110" i="27"/>
  <c r="A111" i="27"/>
  <c r="B111" i="27"/>
  <c r="C111" i="27"/>
  <c r="D111" i="27"/>
  <c r="E111" i="27"/>
  <c r="F111" i="27"/>
  <c r="A112" i="27"/>
  <c r="B112" i="27"/>
  <c r="C112" i="27"/>
  <c r="D112" i="27"/>
  <c r="E112" i="27"/>
  <c r="F112" i="27"/>
  <c r="A113" i="27"/>
  <c r="B113" i="27"/>
  <c r="C113" i="27"/>
  <c r="D113" i="27"/>
  <c r="E113" i="27"/>
  <c r="F113" i="27"/>
  <c r="A114" i="27"/>
  <c r="B114" i="27"/>
  <c r="C114" i="27"/>
  <c r="D114" i="27"/>
  <c r="E114" i="27"/>
  <c r="F114" i="27"/>
  <c r="A115" i="27"/>
  <c r="B115" i="27"/>
  <c r="C115" i="27"/>
  <c r="D115" i="27"/>
  <c r="E115" i="27"/>
  <c r="F115" i="27"/>
  <c r="A116" i="27"/>
  <c r="B116" i="27"/>
  <c r="C116" i="27"/>
  <c r="D116" i="27"/>
  <c r="E116" i="27"/>
  <c r="F116" i="27"/>
  <c r="A117" i="27"/>
  <c r="B117" i="27"/>
  <c r="C117" i="27"/>
  <c r="D117" i="27"/>
  <c r="E117" i="27"/>
  <c r="F117" i="27"/>
  <c r="A118" i="27"/>
  <c r="B118" i="27"/>
  <c r="C118" i="27"/>
  <c r="D118" i="27"/>
  <c r="E118" i="27"/>
  <c r="F118" i="27"/>
  <c r="A119" i="27"/>
  <c r="B119" i="27"/>
  <c r="C119" i="27"/>
  <c r="D119" i="27"/>
  <c r="E119" i="27"/>
  <c r="F119" i="27"/>
  <c r="A120" i="27"/>
  <c r="B120" i="27"/>
  <c r="C120" i="27"/>
  <c r="D120" i="27"/>
  <c r="E120" i="27"/>
  <c r="F120" i="27"/>
  <c r="A121" i="27"/>
  <c r="B121" i="27"/>
  <c r="C121" i="27"/>
  <c r="D121" i="27"/>
  <c r="E121" i="27"/>
  <c r="F121" i="27"/>
  <c r="A122" i="27"/>
  <c r="B122" i="27"/>
  <c r="C122" i="27"/>
  <c r="D122" i="27"/>
  <c r="E122" i="27"/>
  <c r="F122" i="27"/>
  <c r="A123" i="27"/>
  <c r="B123" i="27"/>
  <c r="C123" i="27"/>
  <c r="D123" i="27"/>
  <c r="E123" i="27"/>
  <c r="F123" i="27"/>
  <c r="A124" i="27"/>
  <c r="B124" i="27"/>
  <c r="C124" i="27"/>
  <c r="D124" i="27"/>
  <c r="E124" i="27"/>
  <c r="F124" i="27"/>
  <c r="A125" i="27"/>
  <c r="B125" i="27"/>
  <c r="C125" i="27"/>
  <c r="D125" i="27"/>
  <c r="E125" i="27"/>
  <c r="F125" i="27"/>
  <c r="A126" i="27"/>
  <c r="B126" i="27"/>
  <c r="C126" i="27"/>
  <c r="D126" i="27"/>
  <c r="E126" i="27"/>
  <c r="F126" i="27"/>
  <c r="A127" i="27"/>
  <c r="B127" i="27"/>
  <c r="C127" i="27"/>
  <c r="D127" i="27"/>
  <c r="E127" i="27"/>
  <c r="F127" i="27"/>
  <c r="A128" i="27"/>
  <c r="B128" i="27"/>
  <c r="C128" i="27"/>
  <c r="D128" i="27"/>
  <c r="E128" i="27"/>
  <c r="F128" i="27"/>
  <c r="A129" i="27"/>
  <c r="B129" i="27"/>
  <c r="C129" i="27"/>
  <c r="D129" i="27"/>
  <c r="E129" i="27"/>
  <c r="F129" i="27"/>
  <c r="A130" i="27"/>
  <c r="B130" i="27"/>
  <c r="C130" i="27"/>
  <c r="D130" i="27"/>
  <c r="E130" i="27"/>
  <c r="F130" i="27"/>
  <c r="A131" i="27"/>
  <c r="B131" i="27"/>
  <c r="C131" i="27"/>
  <c r="D131" i="27"/>
  <c r="E131" i="27"/>
  <c r="F131" i="27"/>
  <c r="A132" i="27"/>
  <c r="B132" i="27"/>
  <c r="C132" i="27"/>
  <c r="D132" i="27"/>
  <c r="E132" i="27"/>
  <c r="F132" i="27"/>
  <c r="A133" i="27"/>
  <c r="B133" i="27"/>
  <c r="C133" i="27"/>
  <c r="D133" i="27"/>
  <c r="E133" i="27"/>
  <c r="F133" i="27"/>
  <c r="A134" i="27"/>
  <c r="B134" i="27"/>
  <c r="C134" i="27"/>
  <c r="D134" i="27"/>
  <c r="E134" i="27"/>
  <c r="F134" i="27"/>
  <c r="A135" i="27"/>
  <c r="B135" i="27"/>
  <c r="C135" i="27"/>
  <c r="D135" i="27"/>
  <c r="E135" i="27"/>
  <c r="F135" i="27"/>
  <c r="A136" i="27"/>
  <c r="B136" i="27"/>
  <c r="C136" i="27"/>
  <c r="D136" i="27"/>
  <c r="E136" i="27"/>
  <c r="F136" i="27"/>
  <c r="A137" i="27"/>
  <c r="B137" i="27"/>
  <c r="C137" i="27"/>
  <c r="D137" i="27"/>
  <c r="E137" i="27"/>
  <c r="F137" i="27"/>
  <c r="A138" i="27"/>
  <c r="B138" i="27"/>
  <c r="C138" i="27"/>
  <c r="D138" i="27"/>
  <c r="E138" i="27"/>
  <c r="F138" i="27"/>
  <c r="A139" i="27"/>
  <c r="B139" i="27"/>
  <c r="C139" i="27"/>
  <c r="D139" i="27"/>
  <c r="E139" i="27"/>
  <c r="F139" i="27"/>
  <c r="A140" i="27"/>
  <c r="B140" i="27"/>
  <c r="C140" i="27"/>
  <c r="D140" i="27"/>
  <c r="E140" i="27"/>
  <c r="F140" i="27"/>
  <c r="A141" i="27"/>
  <c r="B141" i="27"/>
  <c r="C141" i="27"/>
  <c r="D141" i="27"/>
  <c r="E141" i="27"/>
  <c r="F141" i="27"/>
  <c r="A142" i="27"/>
  <c r="B142" i="27"/>
  <c r="C142" i="27"/>
  <c r="D142" i="27"/>
  <c r="E142" i="27"/>
  <c r="F142" i="27"/>
  <c r="A143" i="27"/>
  <c r="B143" i="27"/>
  <c r="C143" i="27"/>
  <c r="D143" i="27"/>
  <c r="E143" i="27"/>
  <c r="F143" i="27"/>
  <c r="A144" i="27"/>
  <c r="B144" i="27"/>
  <c r="C144" i="27"/>
  <c r="D144" i="27"/>
  <c r="E144" i="27"/>
  <c r="F144" i="27"/>
  <c r="A145" i="27"/>
  <c r="B145" i="27"/>
  <c r="C145" i="27"/>
  <c r="D145" i="27"/>
  <c r="E145" i="27"/>
  <c r="F145" i="27"/>
  <c r="A146" i="27"/>
  <c r="B146" i="27"/>
  <c r="C146" i="27"/>
  <c r="D146" i="27"/>
  <c r="E146" i="27"/>
  <c r="F146" i="27"/>
  <c r="A147" i="27"/>
  <c r="B147" i="27"/>
  <c r="C147" i="27"/>
  <c r="D147" i="27"/>
  <c r="E147" i="27"/>
  <c r="F147" i="27"/>
  <c r="A148" i="27"/>
  <c r="B148" i="27"/>
  <c r="C148" i="27"/>
  <c r="D148" i="27"/>
  <c r="E148" i="27"/>
  <c r="F148" i="27"/>
  <c r="A149" i="27"/>
  <c r="B149" i="27"/>
  <c r="C149" i="27"/>
  <c r="D149" i="27"/>
  <c r="E149" i="27"/>
  <c r="F149" i="27"/>
  <c r="A150" i="27"/>
  <c r="B150" i="27"/>
  <c r="C150" i="27"/>
  <c r="D150" i="27"/>
  <c r="E150" i="27"/>
  <c r="F150" i="27"/>
  <c r="F103" i="27"/>
  <c r="D103" i="27"/>
  <c r="A54" i="27"/>
  <c r="B54" i="27"/>
  <c r="C54" i="27"/>
  <c r="D54" i="27"/>
  <c r="E54" i="27"/>
  <c r="F54" i="27"/>
  <c r="A55" i="27"/>
  <c r="B55" i="27"/>
  <c r="C55" i="27"/>
  <c r="D55" i="27"/>
  <c r="E55" i="27"/>
  <c r="F55" i="27"/>
  <c r="A56" i="27"/>
  <c r="B56" i="27"/>
  <c r="C56" i="27"/>
  <c r="D56" i="27"/>
  <c r="E56" i="27"/>
  <c r="F56" i="27"/>
  <c r="A57" i="27"/>
  <c r="B57" i="27"/>
  <c r="C57" i="27"/>
  <c r="D57" i="27"/>
  <c r="E57" i="27"/>
  <c r="F57" i="27"/>
  <c r="A58" i="27"/>
  <c r="B58" i="27"/>
  <c r="C58" i="27"/>
  <c r="D58" i="27"/>
  <c r="E58" i="27"/>
  <c r="F58" i="27"/>
  <c r="A59" i="27"/>
  <c r="B59" i="27"/>
  <c r="C59" i="27"/>
  <c r="D59" i="27"/>
  <c r="E59" i="27"/>
  <c r="F59" i="27"/>
  <c r="A60" i="27"/>
  <c r="B60" i="27"/>
  <c r="C60" i="27"/>
  <c r="D60" i="27"/>
  <c r="E60" i="27"/>
  <c r="F60" i="27"/>
  <c r="A61" i="27"/>
  <c r="B61" i="27"/>
  <c r="C61" i="27"/>
  <c r="D61" i="27"/>
  <c r="E61" i="27"/>
  <c r="F61" i="27"/>
  <c r="A62" i="27"/>
  <c r="B62" i="27"/>
  <c r="C62" i="27"/>
  <c r="D62" i="27"/>
  <c r="E62" i="27"/>
  <c r="F62" i="27"/>
  <c r="A63" i="27"/>
  <c r="B63" i="27"/>
  <c r="C63" i="27"/>
  <c r="D63" i="27"/>
  <c r="E63" i="27"/>
  <c r="F63" i="27"/>
  <c r="A64" i="27"/>
  <c r="B64" i="27"/>
  <c r="C64" i="27"/>
  <c r="D64" i="27"/>
  <c r="E64" i="27"/>
  <c r="F64" i="27"/>
  <c r="A65" i="27"/>
  <c r="B65" i="27"/>
  <c r="C65" i="27"/>
  <c r="D65" i="27"/>
  <c r="E65" i="27"/>
  <c r="F65" i="27"/>
  <c r="A66" i="27"/>
  <c r="B66" i="27"/>
  <c r="C66" i="27"/>
  <c r="D66" i="27"/>
  <c r="E66" i="27"/>
  <c r="F66" i="27"/>
  <c r="A67" i="27"/>
  <c r="B67" i="27"/>
  <c r="C67" i="27"/>
  <c r="D67" i="27"/>
  <c r="E67" i="27"/>
  <c r="F67" i="27"/>
  <c r="A68" i="27"/>
  <c r="B68" i="27"/>
  <c r="C68" i="27"/>
  <c r="D68" i="27"/>
  <c r="E68" i="27"/>
  <c r="F68" i="27"/>
  <c r="A69" i="27"/>
  <c r="B69" i="27"/>
  <c r="C69" i="27"/>
  <c r="D69" i="27"/>
  <c r="E69" i="27"/>
  <c r="F69" i="27"/>
  <c r="A70" i="27"/>
  <c r="B70" i="27"/>
  <c r="C70" i="27"/>
  <c r="D70" i="27"/>
  <c r="E70" i="27"/>
  <c r="F70" i="27"/>
  <c r="A71" i="27"/>
  <c r="B71" i="27"/>
  <c r="C71" i="27"/>
  <c r="D71" i="27"/>
  <c r="E71" i="27"/>
  <c r="F71" i="27"/>
  <c r="A72" i="27"/>
  <c r="B72" i="27"/>
  <c r="C72" i="27"/>
  <c r="D72" i="27"/>
  <c r="E72" i="27"/>
  <c r="F72" i="27"/>
  <c r="A73" i="27"/>
  <c r="B73" i="27"/>
  <c r="C73" i="27"/>
  <c r="D73" i="27"/>
  <c r="E73" i="27"/>
  <c r="F73" i="27"/>
  <c r="A74" i="27"/>
  <c r="B74" i="27"/>
  <c r="C74" i="27"/>
  <c r="D74" i="27"/>
  <c r="E74" i="27"/>
  <c r="F74" i="27"/>
  <c r="A75" i="27"/>
  <c r="B75" i="27"/>
  <c r="C75" i="27"/>
  <c r="D75" i="27"/>
  <c r="E75" i="27"/>
  <c r="F75" i="27"/>
  <c r="A76" i="27"/>
  <c r="B76" i="27"/>
  <c r="C76" i="27"/>
  <c r="D76" i="27"/>
  <c r="E76" i="27"/>
  <c r="F76" i="27"/>
  <c r="A77" i="27"/>
  <c r="B77" i="27"/>
  <c r="C77" i="27"/>
  <c r="D77" i="27"/>
  <c r="E77" i="27"/>
  <c r="F77" i="27"/>
  <c r="A78" i="27"/>
  <c r="B78" i="27"/>
  <c r="C78" i="27"/>
  <c r="D78" i="27"/>
  <c r="E78" i="27"/>
  <c r="F78" i="27"/>
  <c r="A79" i="27"/>
  <c r="B79" i="27"/>
  <c r="C79" i="27"/>
  <c r="D79" i="27"/>
  <c r="E79" i="27"/>
  <c r="F79" i="27"/>
  <c r="A80" i="27"/>
  <c r="B80" i="27"/>
  <c r="C80" i="27"/>
  <c r="D80" i="27"/>
  <c r="E80" i="27"/>
  <c r="F80" i="27"/>
  <c r="A81" i="27"/>
  <c r="B81" i="27"/>
  <c r="C81" i="27"/>
  <c r="D81" i="27"/>
  <c r="E81" i="27"/>
  <c r="F81" i="27"/>
  <c r="A82" i="27"/>
  <c r="B82" i="27"/>
  <c r="C82" i="27"/>
  <c r="D82" i="27"/>
  <c r="E82" i="27"/>
  <c r="F82" i="27"/>
  <c r="A83" i="27"/>
  <c r="B83" i="27"/>
  <c r="C83" i="27"/>
  <c r="D83" i="27"/>
  <c r="E83" i="27"/>
  <c r="F83" i="27"/>
  <c r="A84" i="27"/>
  <c r="B84" i="27"/>
  <c r="C84" i="27"/>
  <c r="D84" i="27"/>
  <c r="E84" i="27"/>
  <c r="F84" i="27"/>
  <c r="A85" i="27"/>
  <c r="B85" i="27"/>
  <c r="C85" i="27"/>
  <c r="D85" i="27"/>
  <c r="E85" i="27"/>
  <c r="F85" i="27"/>
  <c r="A86" i="27"/>
  <c r="B86" i="27"/>
  <c r="C86" i="27"/>
  <c r="D86" i="27"/>
  <c r="E86" i="27"/>
  <c r="F86" i="27"/>
  <c r="A87" i="27"/>
  <c r="B87" i="27"/>
  <c r="C87" i="27"/>
  <c r="D87" i="27"/>
  <c r="E87" i="27"/>
  <c r="F87" i="27"/>
  <c r="A88" i="27"/>
  <c r="B88" i="27"/>
  <c r="C88" i="27"/>
  <c r="D88" i="27"/>
  <c r="E88" i="27"/>
  <c r="F88" i="27"/>
  <c r="A89" i="27"/>
  <c r="B89" i="27"/>
  <c r="C89" i="27"/>
  <c r="D89" i="27"/>
  <c r="E89" i="27"/>
  <c r="F89" i="27"/>
  <c r="A90" i="27"/>
  <c r="B90" i="27"/>
  <c r="C90" i="27"/>
  <c r="D90" i="27"/>
  <c r="E90" i="27"/>
  <c r="F90" i="27"/>
  <c r="A91" i="27"/>
  <c r="B91" i="27"/>
  <c r="C91" i="27"/>
  <c r="D91" i="27"/>
  <c r="E91" i="27"/>
  <c r="F91" i="27"/>
  <c r="A92" i="27"/>
  <c r="B92" i="27"/>
  <c r="C92" i="27"/>
  <c r="D92" i="27"/>
  <c r="E92" i="27"/>
  <c r="F92" i="27"/>
  <c r="A93" i="27"/>
  <c r="B93" i="27"/>
  <c r="C93" i="27"/>
  <c r="D93" i="27"/>
  <c r="E93" i="27"/>
  <c r="F93" i="27"/>
  <c r="A94" i="27"/>
  <c r="B94" i="27"/>
  <c r="C94" i="27"/>
  <c r="D94" i="27"/>
  <c r="E94" i="27"/>
  <c r="F94" i="27"/>
  <c r="A95" i="27"/>
  <c r="B95" i="27"/>
  <c r="C95" i="27"/>
  <c r="D95" i="27"/>
  <c r="E95" i="27"/>
  <c r="F95" i="27"/>
  <c r="A96" i="27"/>
  <c r="B96" i="27"/>
  <c r="C96" i="27"/>
  <c r="D96" i="27"/>
  <c r="E96" i="27"/>
  <c r="F96" i="27"/>
  <c r="A97" i="27"/>
  <c r="B97" i="27"/>
  <c r="C97" i="27"/>
  <c r="D97" i="27"/>
  <c r="E97" i="27"/>
  <c r="F97" i="27"/>
  <c r="A98" i="27"/>
  <c r="B98" i="27"/>
  <c r="C98" i="27"/>
  <c r="D98" i="27"/>
  <c r="E98" i="27"/>
  <c r="F98" i="27"/>
  <c r="A99" i="27"/>
  <c r="B99" i="27"/>
  <c r="C99" i="27"/>
  <c r="D99" i="27"/>
  <c r="E99" i="27"/>
  <c r="F99" i="27"/>
  <c r="A100" i="27"/>
  <c r="B100" i="27"/>
  <c r="C100" i="27"/>
  <c r="D100" i="27"/>
  <c r="E100" i="27"/>
  <c r="F100" i="27"/>
  <c r="F53" i="27"/>
  <c r="D53" i="27"/>
  <c r="A4" i="27"/>
  <c r="B4" i="27"/>
  <c r="C4" i="27"/>
  <c r="D4" i="27"/>
  <c r="E4" i="27"/>
  <c r="F4" i="27"/>
  <c r="G4" i="27"/>
  <c r="A5" i="27"/>
  <c r="B5" i="27"/>
  <c r="C5" i="27"/>
  <c r="D5" i="27"/>
  <c r="E5" i="27"/>
  <c r="F5" i="27"/>
  <c r="G5" i="27"/>
  <c r="A6" i="27"/>
  <c r="B6" i="27"/>
  <c r="C6" i="27"/>
  <c r="D6" i="27"/>
  <c r="E6" i="27"/>
  <c r="F6" i="27"/>
  <c r="G6" i="27"/>
  <c r="A7" i="27"/>
  <c r="B7" i="27"/>
  <c r="C7" i="27"/>
  <c r="D7" i="27"/>
  <c r="E7" i="27"/>
  <c r="F7" i="27"/>
  <c r="G7" i="27"/>
  <c r="A8" i="27"/>
  <c r="B8" i="27"/>
  <c r="C8" i="27"/>
  <c r="D8" i="27"/>
  <c r="E8" i="27"/>
  <c r="F8" i="27"/>
  <c r="G8" i="27"/>
  <c r="A9" i="27"/>
  <c r="B9" i="27"/>
  <c r="C9" i="27"/>
  <c r="D9" i="27"/>
  <c r="E9" i="27"/>
  <c r="F9" i="27"/>
  <c r="G9" i="27"/>
  <c r="A10" i="27"/>
  <c r="B10" i="27"/>
  <c r="C10" i="27"/>
  <c r="D10" i="27"/>
  <c r="E10" i="27"/>
  <c r="F10" i="27"/>
  <c r="G10" i="27"/>
  <c r="A11" i="27"/>
  <c r="B11" i="27"/>
  <c r="C11" i="27"/>
  <c r="D11" i="27"/>
  <c r="E11" i="27"/>
  <c r="F11" i="27"/>
  <c r="G11" i="27"/>
  <c r="A12" i="27"/>
  <c r="B12" i="27"/>
  <c r="C12" i="27"/>
  <c r="D12" i="27"/>
  <c r="E12" i="27"/>
  <c r="F12" i="27"/>
  <c r="G12" i="27"/>
  <c r="A13" i="27"/>
  <c r="B13" i="27"/>
  <c r="C13" i="27"/>
  <c r="D13" i="27"/>
  <c r="E13" i="27"/>
  <c r="F13" i="27"/>
  <c r="G13" i="27"/>
  <c r="A14" i="27"/>
  <c r="B14" i="27"/>
  <c r="C14" i="27"/>
  <c r="D14" i="27"/>
  <c r="E14" i="27"/>
  <c r="F14" i="27"/>
  <c r="G14" i="27"/>
  <c r="A15" i="27"/>
  <c r="B15" i="27"/>
  <c r="C15" i="27"/>
  <c r="D15" i="27"/>
  <c r="E15" i="27"/>
  <c r="F15" i="27"/>
  <c r="G15" i="27"/>
  <c r="A16" i="27"/>
  <c r="B16" i="27"/>
  <c r="C16" i="27"/>
  <c r="D16" i="27"/>
  <c r="E16" i="27"/>
  <c r="F16" i="27"/>
  <c r="G16" i="27"/>
  <c r="A17" i="27"/>
  <c r="B17" i="27"/>
  <c r="C17" i="27"/>
  <c r="D17" i="27"/>
  <c r="E17" i="27"/>
  <c r="F17" i="27"/>
  <c r="G17" i="27"/>
  <c r="A18" i="27"/>
  <c r="B18" i="27"/>
  <c r="C18" i="27"/>
  <c r="D18" i="27"/>
  <c r="E18" i="27"/>
  <c r="F18" i="27"/>
  <c r="G18" i="27"/>
  <c r="A19" i="27"/>
  <c r="B19" i="27"/>
  <c r="C19" i="27"/>
  <c r="D19" i="27"/>
  <c r="E19" i="27"/>
  <c r="F19" i="27"/>
  <c r="G19" i="27"/>
  <c r="A20" i="27"/>
  <c r="B20" i="27"/>
  <c r="C20" i="27"/>
  <c r="D20" i="27"/>
  <c r="E20" i="27"/>
  <c r="F20" i="27"/>
  <c r="G20" i="27"/>
  <c r="A21" i="27"/>
  <c r="B21" i="27"/>
  <c r="C21" i="27"/>
  <c r="D21" i="27"/>
  <c r="E21" i="27"/>
  <c r="F21" i="27"/>
  <c r="G21" i="27"/>
  <c r="A22" i="27"/>
  <c r="B22" i="27"/>
  <c r="C22" i="27"/>
  <c r="D22" i="27"/>
  <c r="E22" i="27"/>
  <c r="F22" i="27"/>
  <c r="G22" i="27"/>
  <c r="A23" i="27"/>
  <c r="B23" i="27"/>
  <c r="C23" i="27"/>
  <c r="D23" i="27"/>
  <c r="E23" i="27"/>
  <c r="F23" i="27"/>
  <c r="G23" i="27"/>
  <c r="A24" i="27"/>
  <c r="B24" i="27"/>
  <c r="C24" i="27"/>
  <c r="D24" i="27"/>
  <c r="E24" i="27"/>
  <c r="F24" i="27"/>
  <c r="G24" i="27"/>
  <c r="A25" i="27"/>
  <c r="B25" i="27"/>
  <c r="C25" i="27"/>
  <c r="D25" i="27"/>
  <c r="E25" i="27"/>
  <c r="F25" i="27"/>
  <c r="G25" i="27"/>
  <c r="A26" i="27"/>
  <c r="B26" i="27"/>
  <c r="C26" i="27"/>
  <c r="D26" i="27"/>
  <c r="E26" i="27"/>
  <c r="F26" i="27"/>
  <c r="G26" i="27"/>
  <c r="A27" i="27"/>
  <c r="B27" i="27"/>
  <c r="C27" i="27"/>
  <c r="D27" i="27"/>
  <c r="E27" i="27"/>
  <c r="F27" i="27"/>
  <c r="G27" i="27"/>
  <c r="A28" i="27"/>
  <c r="B28" i="27"/>
  <c r="C28" i="27"/>
  <c r="D28" i="27"/>
  <c r="E28" i="27"/>
  <c r="F28" i="27"/>
  <c r="G28" i="27"/>
  <c r="A29" i="27"/>
  <c r="B29" i="27"/>
  <c r="C29" i="27"/>
  <c r="D29" i="27"/>
  <c r="E29" i="27"/>
  <c r="F29" i="27"/>
  <c r="G29" i="27"/>
  <c r="A30" i="27"/>
  <c r="B30" i="27"/>
  <c r="C30" i="27"/>
  <c r="D30" i="27"/>
  <c r="E30" i="27"/>
  <c r="F30" i="27"/>
  <c r="G30" i="27"/>
  <c r="A31" i="27"/>
  <c r="B31" i="27"/>
  <c r="C31" i="27"/>
  <c r="D31" i="27"/>
  <c r="E31" i="27"/>
  <c r="F31" i="27"/>
  <c r="G31" i="27"/>
  <c r="A32" i="27"/>
  <c r="B32" i="27"/>
  <c r="C32" i="27"/>
  <c r="D32" i="27"/>
  <c r="E32" i="27"/>
  <c r="F32" i="27"/>
  <c r="G32" i="27"/>
  <c r="A33" i="27"/>
  <c r="B33" i="27"/>
  <c r="C33" i="27"/>
  <c r="D33" i="27"/>
  <c r="E33" i="27"/>
  <c r="F33" i="27"/>
  <c r="G33" i="27"/>
  <c r="A34" i="27"/>
  <c r="B34" i="27"/>
  <c r="C34" i="27"/>
  <c r="D34" i="27"/>
  <c r="E34" i="27"/>
  <c r="F34" i="27"/>
  <c r="G34" i="27"/>
  <c r="A35" i="27"/>
  <c r="B35" i="27"/>
  <c r="C35" i="27"/>
  <c r="D35" i="27"/>
  <c r="E35" i="27"/>
  <c r="F35" i="27"/>
  <c r="G35" i="27"/>
  <c r="A36" i="27"/>
  <c r="B36" i="27"/>
  <c r="C36" i="27"/>
  <c r="D36" i="27"/>
  <c r="E36" i="27"/>
  <c r="F36" i="27"/>
  <c r="G36" i="27"/>
  <c r="A37" i="27"/>
  <c r="B37" i="27"/>
  <c r="C37" i="27"/>
  <c r="D37" i="27"/>
  <c r="E37" i="27"/>
  <c r="F37" i="27"/>
  <c r="G37" i="27"/>
  <c r="A38" i="27"/>
  <c r="B38" i="27"/>
  <c r="C38" i="27"/>
  <c r="D38" i="27"/>
  <c r="E38" i="27"/>
  <c r="F38" i="27"/>
  <c r="G38" i="27"/>
  <c r="A39" i="27"/>
  <c r="B39" i="27"/>
  <c r="C39" i="27"/>
  <c r="D39" i="27"/>
  <c r="E39" i="27"/>
  <c r="F39" i="27"/>
  <c r="G39" i="27"/>
  <c r="A40" i="27"/>
  <c r="B40" i="27"/>
  <c r="C40" i="27"/>
  <c r="D40" i="27"/>
  <c r="E40" i="27"/>
  <c r="F40" i="27"/>
  <c r="G40" i="27"/>
  <c r="A41" i="27"/>
  <c r="B41" i="27"/>
  <c r="C41" i="27"/>
  <c r="D41" i="27"/>
  <c r="E41" i="27"/>
  <c r="F41" i="27"/>
  <c r="G41" i="27"/>
  <c r="A42" i="27"/>
  <c r="B42" i="27"/>
  <c r="C42" i="27"/>
  <c r="D42" i="27"/>
  <c r="E42" i="27"/>
  <c r="F42" i="27"/>
  <c r="G42" i="27"/>
  <c r="A43" i="27"/>
  <c r="B43" i="27"/>
  <c r="C43" i="27"/>
  <c r="D43" i="27"/>
  <c r="E43" i="27"/>
  <c r="F43" i="27"/>
  <c r="G43" i="27"/>
  <c r="A44" i="27"/>
  <c r="B44" i="27"/>
  <c r="C44" i="27"/>
  <c r="D44" i="27"/>
  <c r="E44" i="27"/>
  <c r="F44" i="27"/>
  <c r="G44" i="27"/>
  <c r="A45" i="27"/>
  <c r="B45" i="27"/>
  <c r="C45" i="27"/>
  <c r="D45" i="27"/>
  <c r="E45" i="27"/>
  <c r="F45" i="27"/>
  <c r="G45" i="27"/>
  <c r="A46" i="27"/>
  <c r="B46" i="27"/>
  <c r="C46" i="27"/>
  <c r="D46" i="27"/>
  <c r="E46" i="27"/>
  <c r="F46" i="27"/>
  <c r="G46" i="27"/>
  <c r="A47" i="27"/>
  <c r="B47" i="27"/>
  <c r="C47" i="27"/>
  <c r="D47" i="27"/>
  <c r="E47" i="27"/>
  <c r="F47" i="27"/>
  <c r="G47" i="27"/>
  <c r="A48" i="27"/>
  <c r="B48" i="27"/>
  <c r="C48" i="27"/>
  <c r="D48" i="27"/>
  <c r="E48" i="27"/>
  <c r="F48" i="27"/>
  <c r="G48" i="27"/>
  <c r="A49" i="27"/>
  <c r="B49" i="27"/>
  <c r="C49" i="27"/>
  <c r="D49" i="27"/>
  <c r="E49" i="27"/>
  <c r="F49" i="27"/>
  <c r="G49" i="27"/>
  <c r="A50" i="27"/>
  <c r="B50" i="27"/>
  <c r="C50" i="27"/>
  <c r="D50" i="27"/>
  <c r="E50" i="27"/>
  <c r="F50" i="27"/>
  <c r="G50" i="27"/>
  <c r="F3" i="27"/>
  <c r="CG52" i="5"/>
  <c r="D3" i="27"/>
  <c r="G3" i="27"/>
  <c r="A354" i="26"/>
  <c r="B354" i="26"/>
  <c r="C354" i="26"/>
  <c r="D354" i="26"/>
  <c r="E354" i="26"/>
  <c r="A355" i="26"/>
  <c r="B355" i="26"/>
  <c r="C355" i="26"/>
  <c r="D355" i="26"/>
  <c r="E355" i="26"/>
  <c r="A356" i="26"/>
  <c r="B356" i="26"/>
  <c r="C356" i="26"/>
  <c r="D356" i="26"/>
  <c r="E356" i="26"/>
  <c r="A357" i="26"/>
  <c r="B357" i="26"/>
  <c r="C357" i="26"/>
  <c r="D357" i="26"/>
  <c r="E357" i="26"/>
  <c r="A358" i="26"/>
  <c r="B358" i="26"/>
  <c r="C358" i="26"/>
  <c r="D358" i="26"/>
  <c r="E358" i="26"/>
  <c r="A359" i="26"/>
  <c r="B359" i="26"/>
  <c r="C359" i="26"/>
  <c r="D359" i="26"/>
  <c r="E359" i="26"/>
  <c r="A360" i="26"/>
  <c r="B360" i="26"/>
  <c r="C360" i="26"/>
  <c r="D360" i="26"/>
  <c r="E360" i="26"/>
  <c r="A361" i="26"/>
  <c r="B361" i="26"/>
  <c r="C361" i="26"/>
  <c r="D361" i="26"/>
  <c r="E361" i="26"/>
  <c r="A362" i="26"/>
  <c r="B362" i="26"/>
  <c r="C362" i="26"/>
  <c r="D362" i="26"/>
  <c r="E362" i="26"/>
  <c r="A363" i="26"/>
  <c r="B363" i="26"/>
  <c r="C363" i="26"/>
  <c r="D363" i="26"/>
  <c r="E363" i="26"/>
  <c r="A364" i="26"/>
  <c r="B364" i="26"/>
  <c r="C364" i="26"/>
  <c r="D364" i="26"/>
  <c r="E364" i="26"/>
  <c r="A365" i="26"/>
  <c r="B365" i="26"/>
  <c r="C365" i="26"/>
  <c r="D365" i="26"/>
  <c r="E365" i="26"/>
  <c r="A366" i="26"/>
  <c r="B366" i="26"/>
  <c r="C366" i="26"/>
  <c r="D366" i="26"/>
  <c r="E366" i="26"/>
  <c r="A367" i="26"/>
  <c r="B367" i="26"/>
  <c r="C367" i="26"/>
  <c r="D367" i="26"/>
  <c r="E367" i="26"/>
  <c r="A368" i="26"/>
  <c r="B368" i="26"/>
  <c r="C368" i="26"/>
  <c r="D368" i="26"/>
  <c r="E368" i="26"/>
  <c r="A369" i="26"/>
  <c r="B369" i="26"/>
  <c r="C369" i="26"/>
  <c r="D369" i="26"/>
  <c r="E369" i="26"/>
  <c r="A370" i="26"/>
  <c r="B370" i="26"/>
  <c r="C370" i="26"/>
  <c r="D370" i="26"/>
  <c r="E370" i="26"/>
  <c r="A371" i="26"/>
  <c r="B371" i="26"/>
  <c r="C371" i="26"/>
  <c r="D371" i="26"/>
  <c r="E371" i="26"/>
  <c r="A372" i="26"/>
  <c r="B372" i="26"/>
  <c r="C372" i="26"/>
  <c r="D372" i="26"/>
  <c r="E372" i="26"/>
  <c r="A373" i="26"/>
  <c r="B373" i="26"/>
  <c r="C373" i="26"/>
  <c r="D373" i="26"/>
  <c r="E373" i="26"/>
  <c r="A374" i="26"/>
  <c r="B374" i="26"/>
  <c r="C374" i="26"/>
  <c r="D374" i="26"/>
  <c r="E374" i="26"/>
  <c r="A375" i="26"/>
  <c r="B375" i="26"/>
  <c r="C375" i="26"/>
  <c r="D375" i="26"/>
  <c r="E375" i="26"/>
  <c r="A376" i="26"/>
  <c r="B376" i="26"/>
  <c r="C376" i="26"/>
  <c r="D376" i="26"/>
  <c r="E376" i="26"/>
  <c r="A377" i="26"/>
  <c r="B377" i="26"/>
  <c r="C377" i="26"/>
  <c r="D377" i="26"/>
  <c r="E377" i="26"/>
  <c r="A378" i="26"/>
  <c r="B378" i="26"/>
  <c r="C378" i="26"/>
  <c r="D378" i="26"/>
  <c r="E378" i="26"/>
  <c r="A379" i="26"/>
  <c r="B379" i="26"/>
  <c r="C379" i="26"/>
  <c r="D379" i="26"/>
  <c r="E379" i="26"/>
  <c r="A380" i="26"/>
  <c r="B380" i="26"/>
  <c r="C380" i="26"/>
  <c r="D380" i="26"/>
  <c r="E380" i="26"/>
  <c r="A381" i="26"/>
  <c r="B381" i="26"/>
  <c r="C381" i="26"/>
  <c r="D381" i="26"/>
  <c r="E381" i="26"/>
  <c r="A382" i="26"/>
  <c r="B382" i="26"/>
  <c r="C382" i="26"/>
  <c r="D382" i="26"/>
  <c r="E382" i="26"/>
  <c r="A383" i="26"/>
  <c r="B383" i="26"/>
  <c r="C383" i="26"/>
  <c r="D383" i="26"/>
  <c r="E383" i="26"/>
  <c r="A384" i="26"/>
  <c r="B384" i="26"/>
  <c r="C384" i="26"/>
  <c r="D384" i="26"/>
  <c r="E384" i="26"/>
  <c r="A385" i="26"/>
  <c r="B385" i="26"/>
  <c r="C385" i="26"/>
  <c r="D385" i="26"/>
  <c r="E385" i="26"/>
  <c r="A386" i="26"/>
  <c r="B386" i="26"/>
  <c r="C386" i="26"/>
  <c r="D386" i="26"/>
  <c r="E386" i="26"/>
  <c r="A387" i="26"/>
  <c r="B387" i="26"/>
  <c r="C387" i="26"/>
  <c r="D387" i="26"/>
  <c r="E387" i="26"/>
  <c r="A388" i="26"/>
  <c r="B388" i="26"/>
  <c r="C388" i="26"/>
  <c r="D388" i="26"/>
  <c r="E388" i="26"/>
  <c r="A389" i="26"/>
  <c r="B389" i="26"/>
  <c r="C389" i="26"/>
  <c r="D389" i="26"/>
  <c r="E389" i="26"/>
  <c r="A390" i="26"/>
  <c r="B390" i="26"/>
  <c r="C390" i="26"/>
  <c r="D390" i="26"/>
  <c r="E390" i="26"/>
  <c r="A391" i="26"/>
  <c r="B391" i="26"/>
  <c r="C391" i="26"/>
  <c r="D391" i="26"/>
  <c r="E391" i="26"/>
  <c r="A392" i="26"/>
  <c r="B392" i="26"/>
  <c r="C392" i="26"/>
  <c r="D392" i="26"/>
  <c r="E392" i="26"/>
  <c r="A393" i="26"/>
  <c r="B393" i="26"/>
  <c r="C393" i="26"/>
  <c r="D393" i="26"/>
  <c r="E393" i="26"/>
  <c r="A394" i="26"/>
  <c r="B394" i="26"/>
  <c r="C394" i="26"/>
  <c r="D394" i="26"/>
  <c r="E394" i="26"/>
  <c r="A395" i="26"/>
  <c r="B395" i="26"/>
  <c r="C395" i="26"/>
  <c r="D395" i="26"/>
  <c r="E395" i="26"/>
  <c r="A396" i="26"/>
  <c r="B396" i="26"/>
  <c r="C396" i="26"/>
  <c r="D396" i="26"/>
  <c r="E396" i="26"/>
  <c r="A397" i="26"/>
  <c r="B397" i="26"/>
  <c r="C397" i="26"/>
  <c r="D397" i="26"/>
  <c r="E397" i="26"/>
  <c r="A398" i="26"/>
  <c r="B398" i="26"/>
  <c r="C398" i="26"/>
  <c r="D398" i="26"/>
  <c r="E398" i="26"/>
  <c r="A399" i="26"/>
  <c r="B399" i="26"/>
  <c r="C399" i="26"/>
  <c r="D399" i="26"/>
  <c r="E399" i="26"/>
  <c r="A400" i="26"/>
  <c r="B400" i="26"/>
  <c r="C400" i="26"/>
  <c r="D400" i="26"/>
  <c r="E400" i="26"/>
  <c r="D353" i="26"/>
  <c r="A304" i="26"/>
  <c r="B304" i="26"/>
  <c r="C304" i="26"/>
  <c r="D304" i="26"/>
  <c r="E304" i="26"/>
  <c r="A305" i="26"/>
  <c r="B305" i="26"/>
  <c r="C305" i="26"/>
  <c r="D305" i="26"/>
  <c r="E305" i="26"/>
  <c r="A306" i="26"/>
  <c r="B306" i="26"/>
  <c r="C306" i="26"/>
  <c r="D306" i="26"/>
  <c r="E306" i="26"/>
  <c r="A307" i="26"/>
  <c r="B307" i="26"/>
  <c r="C307" i="26"/>
  <c r="D307" i="26"/>
  <c r="E307" i="26"/>
  <c r="A308" i="26"/>
  <c r="B308" i="26"/>
  <c r="C308" i="26"/>
  <c r="D308" i="26"/>
  <c r="E308" i="26"/>
  <c r="A309" i="26"/>
  <c r="B309" i="26"/>
  <c r="C309" i="26"/>
  <c r="D309" i="26"/>
  <c r="E309" i="26"/>
  <c r="A310" i="26"/>
  <c r="B310" i="26"/>
  <c r="C310" i="26"/>
  <c r="D310" i="26"/>
  <c r="E310" i="26"/>
  <c r="A311" i="26"/>
  <c r="B311" i="26"/>
  <c r="C311" i="26"/>
  <c r="D311" i="26"/>
  <c r="E311" i="26"/>
  <c r="A312" i="26"/>
  <c r="B312" i="26"/>
  <c r="C312" i="26"/>
  <c r="D312" i="26"/>
  <c r="E312" i="26"/>
  <c r="A313" i="26"/>
  <c r="B313" i="26"/>
  <c r="C313" i="26"/>
  <c r="D313" i="26"/>
  <c r="E313" i="26"/>
  <c r="A314" i="26"/>
  <c r="B314" i="26"/>
  <c r="C314" i="26"/>
  <c r="D314" i="26"/>
  <c r="E314" i="26"/>
  <c r="A315" i="26"/>
  <c r="B315" i="26"/>
  <c r="C315" i="26"/>
  <c r="D315" i="26"/>
  <c r="E315" i="26"/>
  <c r="A316" i="26"/>
  <c r="B316" i="26"/>
  <c r="C316" i="26"/>
  <c r="D316" i="26"/>
  <c r="E316" i="26"/>
  <c r="A317" i="26"/>
  <c r="B317" i="26"/>
  <c r="C317" i="26"/>
  <c r="D317" i="26"/>
  <c r="E317" i="26"/>
  <c r="A318" i="26"/>
  <c r="B318" i="26"/>
  <c r="C318" i="26"/>
  <c r="D318" i="26"/>
  <c r="E318" i="26"/>
  <c r="A319" i="26"/>
  <c r="B319" i="26"/>
  <c r="C319" i="26"/>
  <c r="D319" i="26"/>
  <c r="E319" i="26"/>
  <c r="A320" i="26"/>
  <c r="B320" i="26"/>
  <c r="C320" i="26"/>
  <c r="D320" i="26"/>
  <c r="E320" i="26"/>
  <c r="A321" i="26"/>
  <c r="B321" i="26"/>
  <c r="C321" i="26"/>
  <c r="D321" i="26"/>
  <c r="E321" i="26"/>
  <c r="A322" i="26"/>
  <c r="B322" i="26"/>
  <c r="C322" i="26"/>
  <c r="D322" i="26"/>
  <c r="E322" i="26"/>
  <c r="A323" i="26"/>
  <c r="B323" i="26"/>
  <c r="C323" i="26"/>
  <c r="D323" i="26"/>
  <c r="E323" i="26"/>
  <c r="A324" i="26"/>
  <c r="B324" i="26"/>
  <c r="C324" i="26"/>
  <c r="D324" i="26"/>
  <c r="E324" i="26"/>
  <c r="A325" i="26"/>
  <c r="B325" i="26"/>
  <c r="C325" i="26"/>
  <c r="D325" i="26"/>
  <c r="E325" i="26"/>
  <c r="A326" i="26"/>
  <c r="B326" i="26"/>
  <c r="C326" i="26"/>
  <c r="D326" i="26"/>
  <c r="E326" i="26"/>
  <c r="A327" i="26"/>
  <c r="B327" i="26"/>
  <c r="C327" i="26"/>
  <c r="D327" i="26"/>
  <c r="E327" i="26"/>
  <c r="A328" i="26"/>
  <c r="B328" i="26"/>
  <c r="C328" i="26"/>
  <c r="D328" i="26"/>
  <c r="E328" i="26"/>
  <c r="A329" i="26"/>
  <c r="B329" i="26"/>
  <c r="C329" i="26"/>
  <c r="D329" i="26"/>
  <c r="E329" i="26"/>
  <c r="A330" i="26"/>
  <c r="B330" i="26"/>
  <c r="C330" i="26"/>
  <c r="D330" i="26"/>
  <c r="E330" i="26"/>
  <c r="A331" i="26"/>
  <c r="B331" i="26"/>
  <c r="C331" i="26"/>
  <c r="D331" i="26"/>
  <c r="E331" i="26"/>
  <c r="A332" i="26"/>
  <c r="B332" i="26"/>
  <c r="C332" i="26"/>
  <c r="D332" i="26"/>
  <c r="E332" i="26"/>
  <c r="A333" i="26"/>
  <c r="B333" i="26"/>
  <c r="C333" i="26"/>
  <c r="D333" i="26"/>
  <c r="E333" i="26"/>
  <c r="A334" i="26"/>
  <c r="B334" i="26"/>
  <c r="C334" i="26"/>
  <c r="D334" i="26"/>
  <c r="E334" i="26"/>
  <c r="A335" i="26"/>
  <c r="B335" i="26"/>
  <c r="C335" i="26"/>
  <c r="D335" i="26"/>
  <c r="E335" i="26"/>
  <c r="A336" i="26"/>
  <c r="B336" i="26"/>
  <c r="C336" i="26"/>
  <c r="D336" i="26"/>
  <c r="E336" i="26"/>
  <c r="A337" i="26"/>
  <c r="B337" i="26"/>
  <c r="C337" i="26"/>
  <c r="D337" i="26"/>
  <c r="E337" i="26"/>
  <c r="A338" i="26"/>
  <c r="B338" i="26"/>
  <c r="C338" i="26"/>
  <c r="D338" i="26"/>
  <c r="E338" i="26"/>
  <c r="A339" i="26"/>
  <c r="B339" i="26"/>
  <c r="C339" i="26"/>
  <c r="D339" i="26"/>
  <c r="E339" i="26"/>
  <c r="A340" i="26"/>
  <c r="B340" i="26"/>
  <c r="C340" i="26"/>
  <c r="D340" i="26"/>
  <c r="E340" i="26"/>
  <c r="A341" i="26"/>
  <c r="B341" i="26"/>
  <c r="C341" i="26"/>
  <c r="D341" i="26"/>
  <c r="E341" i="26"/>
  <c r="A342" i="26"/>
  <c r="B342" i="26"/>
  <c r="C342" i="26"/>
  <c r="D342" i="26"/>
  <c r="E342" i="26"/>
  <c r="A343" i="26"/>
  <c r="B343" i="26"/>
  <c r="C343" i="26"/>
  <c r="D343" i="26"/>
  <c r="E343" i="26"/>
  <c r="A344" i="26"/>
  <c r="B344" i="26"/>
  <c r="C344" i="26"/>
  <c r="D344" i="26"/>
  <c r="E344" i="26"/>
  <c r="A345" i="26"/>
  <c r="B345" i="26"/>
  <c r="C345" i="26"/>
  <c r="D345" i="26"/>
  <c r="E345" i="26"/>
  <c r="A346" i="26"/>
  <c r="B346" i="26"/>
  <c r="C346" i="26"/>
  <c r="D346" i="26"/>
  <c r="E346" i="26"/>
  <c r="A347" i="26"/>
  <c r="B347" i="26"/>
  <c r="C347" i="26"/>
  <c r="D347" i="26"/>
  <c r="E347" i="26"/>
  <c r="A348" i="26"/>
  <c r="B348" i="26"/>
  <c r="C348" i="26"/>
  <c r="D348" i="26"/>
  <c r="E348" i="26"/>
  <c r="A349" i="26"/>
  <c r="B349" i="26"/>
  <c r="C349" i="26"/>
  <c r="D349" i="26"/>
  <c r="E349" i="26"/>
  <c r="A350" i="26"/>
  <c r="B350" i="26"/>
  <c r="C350" i="26"/>
  <c r="D350" i="26"/>
  <c r="E350" i="26"/>
  <c r="D303" i="26"/>
  <c r="A254" i="26"/>
  <c r="B254" i="26"/>
  <c r="C254" i="26"/>
  <c r="D254" i="26"/>
  <c r="E254" i="26"/>
  <c r="A255" i="26"/>
  <c r="B255" i="26"/>
  <c r="C255" i="26"/>
  <c r="D255" i="26"/>
  <c r="E255" i="26"/>
  <c r="A256" i="26"/>
  <c r="B256" i="26"/>
  <c r="C256" i="26"/>
  <c r="D256" i="26"/>
  <c r="E256" i="26"/>
  <c r="A257" i="26"/>
  <c r="B257" i="26"/>
  <c r="C257" i="26"/>
  <c r="D257" i="26"/>
  <c r="E257" i="26"/>
  <c r="A258" i="26"/>
  <c r="B258" i="26"/>
  <c r="C258" i="26"/>
  <c r="D258" i="26"/>
  <c r="E258" i="26"/>
  <c r="A259" i="26"/>
  <c r="B259" i="26"/>
  <c r="C259" i="26"/>
  <c r="D259" i="26"/>
  <c r="E259" i="26"/>
  <c r="A260" i="26"/>
  <c r="B260" i="26"/>
  <c r="C260" i="26"/>
  <c r="D260" i="26"/>
  <c r="E260" i="26"/>
  <c r="A261" i="26"/>
  <c r="B261" i="26"/>
  <c r="C261" i="26"/>
  <c r="D261" i="26"/>
  <c r="E261" i="26"/>
  <c r="A262" i="26"/>
  <c r="B262" i="26"/>
  <c r="C262" i="26"/>
  <c r="D262" i="26"/>
  <c r="E262" i="26"/>
  <c r="A263" i="26"/>
  <c r="B263" i="26"/>
  <c r="C263" i="26"/>
  <c r="D263" i="26"/>
  <c r="E263" i="26"/>
  <c r="A264" i="26"/>
  <c r="B264" i="26"/>
  <c r="C264" i="26"/>
  <c r="D264" i="26"/>
  <c r="E264" i="26"/>
  <c r="A265" i="26"/>
  <c r="B265" i="26"/>
  <c r="C265" i="26"/>
  <c r="D265" i="26"/>
  <c r="E265" i="26"/>
  <c r="A266" i="26"/>
  <c r="B266" i="26"/>
  <c r="C266" i="26"/>
  <c r="D266" i="26"/>
  <c r="E266" i="26"/>
  <c r="A267" i="26"/>
  <c r="B267" i="26"/>
  <c r="C267" i="26"/>
  <c r="D267" i="26"/>
  <c r="E267" i="26"/>
  <c r="A268" i="26"/>
  <c r="B268" i="26"/>
  <c r="C268" i="26"/>
  <c r="D268" i="26"/>
  <c r="E268" i="26"/>
  <c r="A269" i="26"/>
  <c r="B269" i="26"/>
  <c r="C269" i="26"/>
  <c r="D269" i="26"/>
  <c r="E269" i="26"/>
  <c r="A270" i="26"/>
  <c r="B270" i="26"/>
  <c r="C270" i="26"/>
  <c r="D270" i="26"/>
  <c r="E270" i="26"/>
  <c r="A271" i="26"/>
  <c r="B271" i="26"/>
  <c r="C271" i="26"/>
  <c r="D271" i="26"/>
  <c r="E271" i="26"/>
  <c r="A272" i="26"/>
  <c r="B272" i="26"/>
  <c r="C272" i="26"/>
  <c r="D272" i="26"/>
  <c r="E272" i="26"/>
  <c r="A273" i="26"/>
  <c r="B273" i="26"/>
  <c r="C273" i="26"/>
  <c r="D273" i="26"/>
  <c r="E273" i="26"/>
  <c r="A274" i="26"/>
  <c r="B274" i="26"/>
  <c r="C274" i="26"/>
  <c r="D274" i="26"/>
  <c r="E274" i="26"/>
  <c r="A275" i="26"/>
  <c r="B275" i="26"/>
  <c r="C275" i="26"/>
  <c r="D275" i="26"/>
  <c r="E275" i="26"/>
  <c r="A276" i="26"/>
  <c r="B276" i="26"/>
  <c r="C276" i="26"/>
  <c r="D276" i="26"/>
  <c r="E276" i="26"/>
  <c r="A277" i="26"/>
  <c r="B277" i="26"/>
  <c r="C277" i="26"/>
  <c r="D277" i="26"/>
  <c r="E277" i="26"/>
  <c r="A278" i="26"/>
  <c r="B278" i="26"/>
  <c r="C278" i="26"/>
  <c r="D278" i="26"/>
  <c r="E278" i="26"/>
  <c r="A279" i="26"/>
  <c r="B279" i="26"/>
  <c r="C279" i="26"/>
  <c r="D279" i="26"/>
  <c r="E279" i="26"/>
  <c r="A280" i="26"/>
  <c r="B280" i="26"/>
  <c r="C280" i="26"/>
  <c r="D280" i="26"/>
  <c r="E280" i="26"/>
  <c r="A281" i="26"/>
  <c r="B281" i="26"/>
  <c r="C281" i="26"/>
  <c r="D281" i="26"/>
  <c r="E281" i="26"/>
  <c r="A282" i="26"/>
  <c r="B282" i="26"/>
  <c r="C282" i="26"/>
  <c r="D282" i="26"/>
  <c r="E282" i="26"/>
  <c r="A283" i="26"/>
  <c r="B283" i="26"/>
  <c r="C283" i="26"/>
  <c r="D283" i="26"/>
  <c r="E283" i="26"/>
  <c r="A284" i="26"/>
  <c r="B284" i="26"/>
  <c r="C284" i="26"/>
  <c r="D284" i="26"/>
  <c r="E284" i="26"/>
  <c r="A285" i="26"/>
  <c r="B285" i="26"/>
  <c r="C285" i="26"/>
  <c r="D285" i="26"/>
  <c r="E285" i="26"/>
  <c r="A286" i="26"/>
  <c r="B286" i="26"/>
  <c r="C286" i="26"/>
  <c r="D286" i="26"/>
  <c r="E286" i="26"/>
  <c r="A287" i="26"/>
  <c r="B287" i="26"/>
  <c r="C287" i="26"/>
  <c r="D287" i="26"/>
  <c r="E287" i="26"/>
  <c r="A288" i="26"/>
  <c r="B288" i="26"/>
  <c r="C288" i="26"/>
  <c r="D288" i="26"/>
  <c r="E288" i="26"/>
  <c r="A289" i="26"/>
  <c r="B289" i="26"/>
  <c r="C289" i="26"/>
  <c r="D289" i="26"/>
  <c r="E289" i="26"/>
  <c r="A290" i="26"/>
  <c r="B290" i="26"/>
  <c r="C290" i="26"/>
  <c r="D290" i="26"/>
  <c r="E290" i="26"/>
  <c r="A291" i="26"/>
  <c r="B291" i="26"/>
  <c r="C291" i="26"/>
  <c r="D291" i="26"/>
  <c r="E291" i="26"/>
  <c r="A292" i="26"/>
  <c r="B292" i="26"/>
  <c r="C292" i="26"/>
  <c r="D292" i="26"/>
  <c r="E292" i="26"/>
  <c r="A293" i="26"/>
  <c r="B293" i="26"/>
  <c r="C293" i="26"/>
  <c r="D293" i="26"/>
  <c r="E293" i="26"/>
  <c r="A294" i="26"/>
  <c r="B294" i="26"/>
  <c r="C294" i="26"/>
  <c r="D294" i="26"/>
  <c r="E294" i="26"/>
  <c r="A295" i="26"/>
  <c r="B295" i="26"/>
  <c r="C295" i="26"/>
  <c r="D295" i="26"/>
  <c r="E295" i="26"/>
  <c r="A296" i="26"/>
  <c r="B296" i="26"/>
  <c r="C296" i="26"/>
  <c r="D296" i="26"/>
  <c r="E296" i="26"/>
  <c r="A297" i="26"/>
  <c r="B297" i="26"/>
  <c r="C297" i="26"/>
  <c r="D297" i="26"/>
  <c r="E297" i="26"/>
  <c r="A298" i="26"/>
  <c r="B298" i="26"/>
  <c r="C298" i="26"/>
  <c r="D298" i="26"/>
  <c r="E298" i="26"/>
  <c r="A299" i="26"/>
  <c r="B299" i="26"/>
  <c r="C299" i="26"/>
  <c r="D299" i="26"/>
  <c r="E299" i="26"/>
  <c r="A300" i="26"/>
  <c r="B300" i="26"/>
  <c r="C300" i="26"/>
  <c r="D300" i="26"/>
  <c r="E300" i="26"/>
  <c r="D253" i="26"/>
  <c r="A204" i="26"/>
  <c r="B204" i="26"/>
  <c r="C204" i="26"/>
  <c r="D204" i="26"/>
  <c r="E204" i="26"/>
  <c r="A205" i="26"/>
  <c r="B205" i="26"/>
  <c r="C205" i="26"/>
  <c r="D205" i="26"/>
  <c r="E205" i="26"/>
  <c r="A206" i="26"/>
  <c r="B206" i="26"/>
  <c r="C206" i="26"/>
  <c r="D206" i="26"/>
  <c r="E206" i="26"/>
  <c r="A207" i="26"/>
  <c r="B207" i="26"/>
  <c r="C207" i="26"/>
  <c r="D207" i="26"/>
  <c r="E207" i="26"/>
  <c r="A208" i="26"/>
  <c r="B208" i="26"/>
  <c r="C208" i="26"/>
  <c r="D208" i="26"/>
  <c r="E208" i="26"/>
  <c r="A209" i="26"/>
  <c r="B209" i="26"/>
  <c r="C209" i="26"/>
  <c r="D209" i="26"/>
  <c r="E209" i="26"/>
  <c r="A210" i="26"/>
  <c r="B210" i="26"/>
  <c r="C210" i="26"/>
  <c r="D210" i="26"/>
  <c r="E210" i="26"/>
  <c r="A211" i="26"/>
  <c r="B211" i="26"/>
  <c r="C211" i="26"/>
  <c r="D211" i="26"/>
  <c r="E211" i="26"/>
  <c r="A212" i="26"/>
  <c r="B212" i="26"/>
  <c r="C212" i="26"/>
  <c r="D212" i="26"/>
  <c r="E212" i="26"/>
  <c r="A213" i="26"/>
  <c r="B213" i="26"/>
  <c r="C213" i="26"/>
  <c r="D213" i="26"/>
  <c r="E213" i="26"/>
  <c r="A214" i="26"/>
  <c r="B214" i="26"/>
  <c r="C214" i="26"/>
  <c r="D214" i="26"/>
  <c r="E214" i="26"/>
  <c r="A215" i="26"/>
  <c r="B215" i="26"/>
  <c r="C215" i="26"/>
  <c r="D215" i="26"/>
  <c r="E215" i="26"/>
  <c r="A216" i="26"/>
  <c r="B216" i="26"/>
  <c r="C216" i="26"/>
  <c r="D216" i="26"/>
  <c r="E216" i="26"/>
  <c r="A217" i="26"/>
  <c r="B217" i="26"/>
  <c r="C217" i="26"/>
  <c r="D217" i="26"/>
  <c r="E217" i="26"/>
  <c r="A218" i="26"/>
  <c r="B218" i="26"/>
  <c r="C218" i="26"/>
  <c r="D218" i="26"/>
  <c r="E218" i="26"/>
  <c r="A219" i="26"/>
  <c r="B219" i="26"/>
  <c r="C219" i="26"/>
  <c r="D219" i="26"/>
  <c r="E219" i="26"/>
  <c r="A220" i="26"/>
  <c r="B220" i="26"/>
  <c r="C220" i="26"/>
  <c r="D220" i="26"/>
  <c r="E220" i="26"/>
  <c r="A221" i="26"/>
  <c r="B221" i="26"/>
  <c r="C221" i="26"/>
  <c r="D221" i="26"/>
  <c r="E221" i="26"/>
  <c r="A222" i="26"/>
  <c r="B222" i="26"/>
  <c r="C222" i="26"/>
  <c r="D222" i="26"/>
  <c r="E222" i="26"/>
  <c r="A223" i="26"/>
  <c r="B223" i="26"/>
  <c r="C223" i="26"/>
  <c r="D223" i="26"/>
  <c r="E223" i="26"/>
  <c r="A224" i="26"/>
  <c r="B224" i="26"/>
  <c r="C224" i="26"/>
  <c r="D224" i="26"/>
  <c r="E224" i="26"/>
  <c r="A225" i="26"/>
  <c r="B225" i="26"/>
  <c r="C225" i="26"/>
  <c r="D225" i="26"/>
  <c r="E225" i="26"/>
  <c r="A226" i="26"/>
  <c r="B226" i="26"/>
  <c r="C226" i="26"/>
  <c r="D226" i="26"/>
  <c r="E226" i="26"/>
  <c r="A227" i="26"/>
  <c r="B227" i="26"/>
  <c r="C227" i="26"/>
  <c r="D227" i="26"/>
  <c r="E227" i="26"/>
  <c r="A228" i="26"/>
  <c r="B228" i="26"/>
  <c r="C228" i="26"/>
  <c r="D228" i="26"/>
  <c r="E228" i="26"/>
  <c r="A229" i="26"/>
  <c r="B229" i="26"/>
  <c r="C229" i="26"/>
  <c r="D229" i="26"/>
  <c r="E229" i="26"/>
  <c r="A230" i="26"/>
  <c r="B230" i="26"/>
  <c r="C230" i="26"/>
  <c r="D230" i="26"/>
  <c r="E230" i="26"/>
  <c r="A231" i="26"/>
  <c r="B231" i="26"/>
  <c r="C231" i="26"/>
  <c r="D231" i="26"/>
  <c r="E231" i="26"/>
  <c r="A232" i="26"/>
  <c r="B232" i="26"/>
  <c r="C232" i="26"/>
  <c r="D232" i="26"/>
  <c r="E232" i="26"/>
  <c r="A233" i="26"/>
  <c r="B233" i="26"/>
  <c r="C233" i="26"/>
  <c r="D233" i="26"/>
  <c r="E233" i="26"/>
  <c r="A234" i="26"/>
  <c r="B234" i="26"/>
  <c r="C234" i="26"/>
  <c r="D234" i="26"/>
  <c r="E234" i="26"/>
  <c r="A235" i="26"/>
  <c r="B235" i="26"/>
  <c r="C235" i="26"/>
  <c r="D235" i="26"/>
  <c r="E235" i="26"/>
  <c r="A236" i="26"/>
  <c r="B236" i="26"/>
  <c r="C236" i="26"/>
  <c r="D236" i="26"/>
  <c r="E236" i="26"/>
  <c r="A237" i="26"/>
  <c r="B237" i="26"/>
  <c r="C237" i="26"/>
  <c r="D237" i="26"/>
  <c r="E237" i="26"/>
  <c r="A238" i="26"/>
  <c r="B238" i="26"/>
  <c r="C238" i="26"/>
  <c r="D238" i="26"/>
  <c r="E238" i="26"/>
  <c r="A239" i="26"/>
  <c r="B239" i="26"/>
  <c r="C239" i="26"/>
  <c r="D239" i="26"/>
  <c r="E239" i="26"/>
  <c r="A240" i="26"/>
  <c r="B240" i="26"/>
  <c r="C240" i="26"/>
  <c r="D240" i="26"/>
  <c r="E240" i="26"/>
  <c r="A241" i="26"/>
  <c r="B241" i="26"/>
  <c r="C241" i="26"/>
  <c r="D241" i="26"/>
  <c r="E241" i="26"/>
  <c r="A242" i="26"/>
  <c r="B242" i="26"/>
  <c r="C242" i="26"/>
  <c r="D242" i="26"/>
  <c r="E242" i="26"/>
  <c r="A243" i="26"/>
  <c r="B243" i="26"/>
  <c r="C243" i="26"/>
  <c r="D243" i="26"/>
  <c r="E243" i="26"/>
  <c r="A244" i="26"/>
  <c r="B244" i="26"/>
  <c r="C244" i="26"/>
  <c r="D244" i="26"/>
  <c r="E244" i="26"/>
  <c r="A245" i="26"/>
  <c r="B245" i="26"/>
  <c r="C245" i="26"/>
  <c r="D245" i="26"/>
  <c r="E245" i="26"/>
  <c r="A246" i="26"/>
  <c r="B246" i="26"/>
  <c r="C246" i="26"/>
  <c r="D246" i="26"/>
  <c r="E246" i="26"/>
  <c r="A247" i="26"/>
  <c r="B247" i="26"/>
  <c r="C247" i="26"/>
  <c r="D247" i="26"/>
  <c r="E247" i="26"/>
  <c r="A248" i="26"/>
  <c r="B248" i="26"/>
  <c r="C248" i="26"/>
  <c r="D248" i="26"/>
  <c r="E248" i="26"/>
  <c r="A249" i="26"/>
  <c r="B249" i="26"/>
  <c r="C249" i="26"/>
  <c r="D249" i="26"/>
  <c r="E249" i="26"/>
  <c r="A250" i="26"/>
  <c r="B250" i="26"/>
  <c r="C250" i="26"/>
  <c r="D250" i="26"/>
  <c r="E250" i="26"/>
  <c r="D203" i="26"/>
  <c r="A154" i="26"/>
  <c r="B154" i="26"/>
  <c r="C154" i="26"/>
  <c r="D154" i="26"/>
  <c r="E154" i="26"/>
  <c r="A155" i="26"/>
  <c r="B155" i="26"/>
  <c r="C155" i="26"/>
  <c r="D155" i="26"/>
  <c r="E155" i="26"/>
  <c r="A156" i="26"/>
  <c r="B156" i="26"/>
  <c r="C156" i="26"/>
  <c r="D156" i="26"/>
  <c r="E156" i="26"/>
  <c r="A157" i="26"/>
  <c r="B157" i="26"/>
  <c r="C157" i="26"/>
  <c r="D157" i="26"/>
  <c r="E157" i="26"/>
  <c r="A158" i="26"/>
  <c r="B158" i="26"/>
  <c r="C158" i="26"/>
  <c r="D158" i="26"/>
  <c r="E158" i="26"/>
  <c r="A159" i="26"/>
  <c r="B159" i="26"/>
  <c r="C159" i="26"/>
  <c r="D159" i="26"/>
  <c r="E159" i="26"/>
  <c r="A160" i="26"/>
  <c r="B160" i="26"/>
  <c r="C160" i="26"/>
  <c r="D160" i="26"/>
  <c r="E160" i="26"/>
  <c r="A161" i="26"/>
  <c r="B161" i="26"/>
  <c r="C161" i="26"/>
  <c r="D161" i="26"/>
  <c r="E161" i="26"/>
  <c r="A162" i="26"/>
  <c r="B162" i="26"/>
  <c r="C162" i="26"/>
  <c r="D162" i="26"/>
  <c r="E162" i="26"/>
  <c r="A163" i="26"/>
  <c r="B163" i="26"/>
  <c r="C163" i="26"/>
  <c r="D163" i="26"/>
  <c r="E163" i="26"/>
  <c r="A164" i="26"/>
  <c r="B164" i="26"/>
  <c r="C164" i="26"/>
  <c r="D164" i="26"/>
  <c r="E164" i="26"/>
  <c r="A165" i="26"/>
  <c r="B165" i="26"/>
  <c r="C165" i="26"/>
  <c r="D165" i="26"/>
  <c r="E165" i="26"/>
  <c r="A166" i="26"/>
  <c r="B166" i="26"/>
  <c r="C166" i="26"/>
  <c r="D166" i="26"/>
  <c r="E166" i="26"/>
  <c r="A167" i="26"/>
  <c r="B167" i="26"/>
  <c r="C167" i="26"/>
  <c r="D167" i="26"/>
  <c r="E167" i="26"/>
  <c r="A168" i="26"/>
  <c r="B168" i="26"/>
  <c r="C168" i="26"/>
  <c r="D168" i="26"/>
  <c r="E168" i="26"/>
  <c r="A169" i="26"/>
  <c r="B169" i="26"/>
  <c r="C169" i="26"/>
  <c r="D169" i="26"/>
  <c r="E169" i="26"/>
  <c r="A170" i="26"/>
  <c r="B170" i="26"/>
  <c r="C170" i="26"/>
  <c r="D170" i="26"/>
  <c r="E170" i="26"/>
  <c r="A171" i="26"/>
  <c r="B171" i="26"/>
  <c r="C171" i="26"/>
  <c r="D171" i="26"/>
  <c r="E171" i="26"/>
  <c r="A172" i="26"/>
  <c r="B172" i="26"/>
  <c r="C172" i="26"/>
  <c r="D172" i="26"/>
  <c r="E172" i="26"/>
  <c r="A173" i="26"/>
  <c r="B173" i="26"/>
  <c r="C173" i="26"/>
  <c r="D173" i="26"/>
  <c r="E173" i="26"/>
  <c r="A174" i="26"/>
  <c r="B174" i="26"/>
  <c r="C174" i="26"/>
  <c r="D174" i="26"/>
  <c r="E174" i="26"/>
  <c r="A175" i="26"/>
  <c r="B175" i="26"/>
  <c r="C175" i="26"/>
  <c r="D175" i="26"/>
  <c r="E175" i="26"/>
  <c r="A176" i="26"/>
  <c r="B176" i="26"/>
  <c r="C176" i="26"/>
  <c r="D176" i="26"/>
  <c r="E176" i="26"/>
  <c r="A177" i="26"/>
  <c r="B177" i="26"/>
  <c r="C177" i="26"/>
  <c r="D177" i="26"/>
  <c r="E177" i="26"/>
  <c r="A178" i="26"/>
  <c r="B178" i="26"/>
  <c r="C178" i="26"/>
  <c r="D178" i="26"/>
  <c r="E178" i="26"/>
  <c r="A179" i="26"/>
  <c r="B179" i="26"/>
  <c r="C179" i="26"/>
  <c r="D179" i="26"/>
  <c r="E179" i="26"/>
  <c r="A180" i="26"/>
  <c r="B180" i="26"/>
  <c r="C180" i="26"/>
  <c r="D180" i="26"/>
  <c r="E180" i="26"/>
  <c r="A181" i="26"/>
  <c r="B181" i="26"/>
  <c r="C181" i="26"/>
  <c r="D181" i="26"/>
  <c r="E181" i="26"/>
  <c r="A182" i="26"/>
  <c r="B182" i="26"/>
  <c r="C182" i="26"/>
  <c r="D182" i="26"/>
  <c r="E182" i="26"/>
  <c r="A183" i="26"/>
  <c r="B183" i="26"/>
  <c r="C183" i="26"/>
  <c r="D183" i="26"/>
  <c r="E183" i="26"/>
  <c r="A184" i="26"/>
  <c r="B184" i="26"/>
  <c r="C184" i="26"/>
  <c r="D184" i="26"/>
  <c r="E184" i="26"/>
  <c r="A185" i="26"/>
  <c r="B185" i="26"/>
  <c r="C185" i="26"/>
  <c r="D185" i="26"/>
  <c r="E185" i="26"/>
  <c r="A186" i="26"/>
  <c r="B186" i="26"/>
  <c r="C186" i="26"/>
  <c r="D186" i="26"/>
  <c r="E186" i="26"/>
  <c r="A187" i="26"/>
  <c r="B187" i="26"/>
  <c r="C187" i="26"/>
  <c r="D187" i="26"/>
  <c r="E187" i="26"/>
  <c r="A188" i="26"/>
  <c r="B188" i="26"/>
  <c r="C188" i="26"/>
  <c r="D188" i="26"/>
  <c r="E188" i="26"/>
  <c r="A189" i="26"/>
  <c r="B189" i="26"/>
  <c r="C189" i="26"/>
  <c r="D189" i="26"/>
  <c r="E189" i="26"/>
  <c r="A190" i="26"/>
  <c r="B190" i="26"/>
  <c r="C190" i="26"/>
  <c r="D190" i="26"/>
  <c r="E190" i="26"/>
  <c r="A191" i="26"/>
  <c r="B191" i="26"/>
  <c r="C191" i="26"/>
  <c r="D191" i="26"/>
  <c r="E191" i="26"/>
  <c r="A192" i="26"/>
  <c r="B192" i="26"/>
  <c r="C192" i="26"/>
  <c r="D192" i="26"/>
  <c r="E192" i="26"/>
  <c r="A193" i="26"/>
  <c r="B193" i="26"/>
  <c r="C193" i="26"/>
  <c r="D193" i="26"/>
  <c r="E193" i="26"/>
  <c r="A194" i="26"/>
  <c r="B194" i="26"/>
  <c r="C194" i="26"/>
  <c r="D194" i="26"/>
  <c r="E194" i="26"/>
  <c r="A195" i="26"/>
  <c r="B195" i="26"/>
  <c r="C195" i="26"/>
  <c r="D195" i="26"/>
  <c r="E195" i="26"/>
  <c r="A196" i="26"/>
  <c r="B196" i="26"/>
  <c r="C196" i="26"/>
  <c r="D196" i="26"/>
  <c r="E196" i="26"/>
  <c r="A197" i="26"/>
  <c r="B197" i="26"/>
  <c r="C197" i="26"/>
  <c r="D197" i="26"/>
  <c r="E197" i="26"/>
  <c r="A198" i="26"/>
  <c r="B198" i="26"/>
  <c r="C198" i="26"/>
  <c r="D198" i="26"/>
  <c r="E198" i="26"/>
  <c r="A199" i="26"/>
  <c r="B199" i="26"/>
  <c r="C199" i="26"/>
  <c r="D199" i="26"/>
  <c r="E199" i="26"/>
  <c r="A200" i="26"/>
  <c r="B200" i="26"/>
  <c r="C200" i="26"/>
  <c r="D200" i="26"/>
  <c r="E200" i="26"/>
  <c r="D153" i="26"/>
  <c r="A104" i="26"/>
  <c r="B104" i="26"/>
  <c r="C104" i="26"/>
  <c r="D104" i="26"/>
  <c r="E104" i="26"/>
  <c r="A105" i="26"/>
  <c r="B105" i="26"/>
  <c r="C105" i="26"/>
  <c r="D105" i="26"/>
  <c r="E105" i="26"/>
  <c r="A106" i="26"/>
  <c r="B106" i="26"/>
  <c r="C106" i="26"/>
  <c r="D106" i="26"/>
  <c r="E106" i="26"/>
  <c r="A107" i="26"/>
  <c r="B107" i="26"/>
  <c r="C107" i="26"/>
  <c r="D107" i="26"/>
  <c r="E107" i="26"/>
  <c r="A108" i="26"/>
  <c r="B108" i="26"/>
  <c r="C108" i="26"/>
  <c r="D108" i="26"/>
  <c r="E108" i="26"/>
  <c r="A109" i="26"/>
  <c r="B109" i="26"/>
  <c r="C109" i="26"/>
  <c r="D109" i="26"/>
  <c r="E109" i="26"/>
  <c r="A110" i="26"/>
  <c r="B110" i="26"/>
  <c r="C110" i="26"/>
  <c r="D110" i="26"/>
  <c r="E110" i="26"/>
  <c r="A111" i="26"/>
  <c r="B111" i="26"/>
  <c r="C111" i="26"/>
  <c r="D111" i="26"/>
  <c r="E111" i="26"/>
  <c r="A112" i="26"/>
  <c r="B112" i="26"/>
  <c r="C112" i="26"/>
  <c r="D112" i="26"/>
  <c r="E112" i="26"/>
  <c r="A113" i="26"/>
  <c r="B113" i="26"/>
  <c r="C113" i="26"/>
  <c r="D113" i="26"/>
  <c r="E113" i="26"/>
  <c r="A114" i="26"/>
  <c r="B114" i="26"/>
  <c r="C114" i="26"/>
  <c r="D114" i="26"/>
  <c r="E114" i="26"/>
  <c r="A115" i="26"/>
  <c r="B115" i="26"/>
  <c r="C115" i="26"/>
  <c r="D115" i="26"/>
  <c r="E115" i="26"/>
  <c r="A116" i="26"/>
  <c r="B116" i="26"/>
  <c r="C116" i="26"/>
  <c r="D116" i="26"/>
  <c r="E116" i="26"/>
  <c r="A117" i="26"/>
  <c r="B117" i="26"/>
  <c r="C117" i="26"/>
  <c r="D117" i="26"/>
  <c r="E117" i="26"/>
  <c r="A118" i="26"/>
  <c r="B118" i="26"/>
  <c r="C118" i="26"/>
  <c r="D118" i="26"/>
  <c r="E118" i="26"/>
  <c r="A119" i="26"/>
  <c r="B119" i="26"/>
  <c r="C119" i="26"/>
  <c r="D119" i="26"/>
  <c r="E119" i="26"/>
  <c r="A120" i="26"/>
  <c r="B120" i="26"/>
  <c r="C120" i="26"/>
  <c r="D120" i="26"/>
  <c r="E120" i="26"/>
  <c r="A121" i="26"/>
  <c r="B121" i="26"/>
  <c r="C121" i="26"/>
  <c r="D121" i="26"/>
  <c r="E121" i="26"/>
  <c r="A122" i="26"/>
  <c r="B122" i="26"/>
  <c r="C122" i="26"/>
  <c r="D122" i="26"/>
  <c r="E122" i="26"/>
  <c r="A123" i="26"/>
  <c r="B123" i="26"/>
  <c r="C123" i="26"/>
  <c r="D123" i="26"/>
  <c r="E123" i="26"/>
  <c r="A124" i="26"/>
  <c r="B124" i="26"/>
  <c r="C124" i="26"/>
  <c r="D124" i="26"/>
  <c r="E124" i="26"/>
  <c r="A125" i="26"/>
  <c r="B125" i="26"/>
  <c r="C125" i="26"/>
  <c r="D125" i="26"/>
  <c r="E125" i="26"/>
  <c r="A126" i="26"/>
  <c r="B126" i="26"/>
  <c r="C126" i="26"/>
  <c r="D126" i="26"/>
  <c r="E126" i="26"/>
  <c r="A127" i="26"/>
  <c r="B127" i="26"/>
  <c r="C127" i="26"/>
  <c r="D127" i="26"/>
  <c r="E127" i="26"/>
  <c r="A128" i="26"/>
  <c r="B128" i="26"/>
  <c r="C128" i="26"/>
  <c r="D128" i="26"/>
  <c r="E128" i="26"/>
  <c r="A129" i="26"/>
  <c r="B129" i="26"/>
  <c r="C129" i="26"/>
  <c r="D129" i="26"/>
  <c r="E129" i="26"/>
  <c r="A130" i="26"/>
  <c r="B130" i="26"/>
  <c r="C130" i="26"/>
  <c r="D130" i="26"/>
  <c r="E130" i="26"/>
  <c r="A131" i="26"/>
  <c r="B131" i="26"/>
  <c r="C131" i="26"/>
  <c r="D131" i="26"/>
  <c r="E131" i="26"/>
  <c r="A132" i="26"/>
  <c r="B132" i="26"/>
  <c r="C132" i="26"/>
  <c r="D132" i="26"/>
  <c r="E132" i="26"/>
  <c r="A133" i="26"/>
  <c r="B133" i="26"/>
  <c r="C133" i="26"/>
  <c r="D133" i="26"/>
  <c r="E133" i="26"/>
  <c r="A134" i="26"/>
  <c r="B134" i="26"/>
  <c r="C134" i="26"/>
  <c r="D134" i="26"/>
  <c r="E134" i="26"/>
  <c r="A135" i="26"/>
  <c r="B135" i="26"/>
  <c r="C135" i="26"/>
  <c r="D135" i="26"/>
  <c r="E135" i="26"/>
  <c r="A136" i="26"/>
  <c r="B136" i="26"/>
  <c r="C136" i="26"/>
  <c r="D136" i="26"/>
  <c r="E136" i="26"/>
  <c r="A137" i="26"/>
  <c r="B137" i="26"/>
  <c r="C137" i="26"/>
  <c r="D137" i="26"/>
  <c r="E137" i="26"/>
  <c r="A138" i="26"/>
  <c r="B138" i="26"/>
  <c r="C138" i="26"/>
  <c r="D138" i="26"/>
  <c r="E138" i="26"/>
  <c r="A139" i="26"/>
  <c r="B139" i="26"/>
  <c r="C139" i="26"/>
  <c r="D139" i="26"/>
  <c r="E139" i="26"/>
  <c r="A140" i="26"/>
  <c r="B140" i="26"/>
  <c r="C140" i="26"/>
  <c r="D140" i="26"/>
  <c r="E140" i="26"/>
  <c r="A141" i="26"/>
  <c r="B141" i="26"/>
  <c r="C141" i="26"/>
  <c r="D141" i="26"/>
  <c r="E141" i="26"/>
  <c r="A142" i="26"/>
  <c r="B142" i="26"/>
  <c r="C142" i="26"/>
  <c r="D142" i="26"/>
  <c r="E142" i="26"/>
  <c r="A143" i="26"/>
  <c r="B143" i="26"/>
  <c r="C143" i="26"/>
  <c r="D143" i="26"/>
  <c r="E143" i="26"/>
  <c r="A144" i="26"/>
  <c r="B144" i="26"/>
  <c r="C144" i="26"/>
  <c r="D144" i="26"/>
  <c r="E144" i="26"/>
  <c r="A145" i="26"/>
  <c r="B145" i="26"/>
  <c r="C145" i="26"/>
  <c r="D145" i="26"/>
  <c r="E145" i="26"/>
  <c r="A146" i="26"/>
  <c r="B146" i="26"/>
  <c r="C146" i="26"/>
  <c r="D146" i="26"/>
  <c r="E146" i="26"/>
  <c r="A147" i="26"/>
  <c r="B147" i="26"/>
  <c r="C147" i="26"/>
  <c r="D147" i="26"/>
  <c r="E147" i="26"/>
  <c r="A148" i="26"/>
  <c r="B148" i="26"/>
  <c r="C148" i="26"/>
  <c r="D148" i="26"/>
  <c r="E148" i="26"/>
  <c r="A149" i="26"/>
  <c r="B149" i="26"/>
  <c r="C149" i="26"/>
  <c r="D149" i="26"/>
  <c r="E149" i="26"/>
  <c r="A150" i="26"/>
  <c r="B150" i="26"/>
  <c r="C150" i="26"/>
  <c r="D150" i="26"/>
  <c r="E150" i="26"/>
  <c r="D103" i="26"/>
  <c r="A54" i="26"/>
  <c r="B54" i="26"/>
  <c r="C54" i="26"/>
  <c r="D54" i="26"/>
  <c r="E54" i="26"/>
  <c r="A55" i="26"/>
  <c r="B55" i="26"/>
  <c r="C55" i="26"/>
  <c r="D55" i="26"/>
  <c r="E55" i="26"/>
  <c r="A56" i="26"/>
  <c r="B56" i="26"/>
  <c r="C56" i="26"/>
  <c r="D56" i="26"/>
  <c r="E56" i="26"/>
  <c r="A57" i="26"/>
  <c r="B57" i="26"/>
  <c r="C57" i="26"/>
  <c r="D57" i="26"/>
  <c r="E57" i="26"/>
  <c r="A58" i="26"/>
  <c r="B58" i="26"/>
  <c r="C58" i="26"/>
  <c r="D58" i="26"/>
  <c r="E58" i="26"/>
  <c r="A59" i="26"/>
  <c r="B59" i="26"/>
  <c r="C59" i="26"/>
  <c r="D59" i="26"/>
  <c r="E59" i="26"/>
  <c r="A60" i="26"/>
  <c r="B60" i="26"/>
  <c r="C60" i="26"/>
  <c r="D60" i="26"/>
  <c r="E60" i="26"/>
  <c r="A61" i="26"/>
  <c r="B61" i="26"/>
  <c r="C61" i="26"/>
  <c r="D61" i="26"/>
  <c r="E61" i="26"/>
  <c r="A62" i="26"/>
  <c r="B62" i="26"/>
  <c r="C62" i="26"/>
  <c r="D62" i="26"/>
  <c r="E62" i="26"/>
  <c r="A63" i="26"/>
  <c r="B63" i="26"/>
  <c r="C63" i="26"/>
  <c r="D63" i="26"/>
  <c r="E63" i="26"/>
  <c r="A64" i="26"/>
  <c r="B64" i="26"/>
  <c r="C64" i="26"/>
  <c r="D64" i="26"/>
  <c r="E64" i="26"/>
  <c r="A65" i="26"/>
  <c r="B65" i="26"/>
  <c r="C65" i="26"/>
  <c r="D65" i="26"/>
  <c r="E65" i="26"/>
  <c r="A66" i="26"/>
  <c r="B66" i="26"/>
  <c r="C66" i="26"/>
  <c r="D66" i="26"/>
  <c r="E66" i="26"/>
  <c r="A67" i="26"/>
  <c r="B67" i="26"/>
  <c r="C67" i="26"/>
  <c r="D67" i="26"/>
  <c r="E67" i="26"/>
  <c r="A68" i="26"/>
  <c r="B68" i="26"/>
  <c r="C68" i="26"/>
  <c r="D68" i="26"/>
  <c r="E68" i="26"/>
  <c r="A69" i="26"/>
  <c r="B69" i="26"/>
  <c r="C69" i="26"/>
  <c r="D69" i="26"/>
  <c r="E69" i="26"/>
  <c r="A70" i="26"/>
  <c r="B70" i="26"/>
  <c r="C70" i="26"/>
  <c r="D70" i="26"/>
  <c r="E70" i="26"/>
  <c r="A71" i="26"/>
  <c r="B71" i="26"/>
  <c r="C71" i="26"/>
  <c r="D71" i="26"/>
  <c r="E71" i="26"/>
  <c r="A72" i="26"/>
  <c r="B72" i="26"/>
  <c r="C72" i="26"/>
  <c r="D72" i="26"/>
  <c r="E72" i="26"/>
  <c r="A73" i="26"/>
  <c r="B73" i="26"/>
  <c r="C73" i="26"/>
  <c r="D73" i="26"/>
  <c r="E73" i="26"/>
  <c r="A74" i="26"/>
  <c r="B74" i="26"/>
  <c r="C74" i="26"/>
  <c r="D74" i="26"/>
  <c r="E74" i="26"/>
  <c r="A75" i="26"/>
  <c r="B75" i="26"/>
  <c r="C75" i="26"/>
  <c r="D75" i="26"/>
  <c r="E75" i="26"/>
  <c r="A76" i="26"/>
  <c r="B76" i="26"/>
  <c r="C76" i="26"/>
  <c r="D76" i="26"/>
  <c r="E76" i="26"/>
  <c r="A77" i="26"/>
  <c r="B77" i="26"/>
  <c r="C77" i="26"/>
  <c r="D77" i="26"/>
  <c r="E77" i="26"/>
  <c r="A78" i="26"/>
  <c r="B78" i="26"/>
  <c r="C78" i="26"/>
  <c r="D78" i="26"/>
  <c r="E78" i="26"/>
  <c r="A79" i="26"/>
  <c r="B79" i="26"/>
  <c r="C79" i="26"/>
  <c r="D79" i="26"/>
  <c r="E79" i="26"/>
  <c r="A80" i="26"/>
  <c r="B80" i="26"/>
  <c r="C80" i="26"/>
  <c r="D80" i="26"/>
  <c r="E80" i="26"/>
  <c r="A81" i="26"/>
  <c r="B81" i="26"/>
  <c r="C81" i="26"/>
  <c r="D81" i="26"/>
  <c r="E81" i="26"/>
  <c r="A82" i="26"/>
  <c r="B82" i="26"/>
  <c r="C82" i="26"/>
  <c r="D82" i="26"/>
  <c r="E82" i="26"/>
  <c r="A83" i="26"/>
  <c r="B83" i="26"/>
  <c r="C83" i="26"/>
  <c r="D83" i="26"/>
  <c r="E83" i="26"/>
  <c r="A84" i="26"/>
  <c r="B84" i="26"/>
  <c r="C84" i="26"/>
  <c r="D84" i="26"/>
  <c r="E84" i="26"/>
  <c r="A85" i="26"/>
  <c r="B85" i="26"/>
  <c r="C85" i="26"/>
  <c r="D85" i="26"/>
  <c r="E85" i="26"/>
  <c r="A86" i="26"/>
  <c r="B86" i="26"/>
  <c r="C86" i="26"/>
  <c r="D86" i="26"/>
  <c r="E86" i="26"/>
  <c r="A87" i="26"/>
  <c r="B87" i="26"/>
  <c r="C87" i="26"/>
  <c r="D87" i="26"/>
  <c r="E87" i="26"/>
  <c r="A88" i="26"/>
  <c r="B88" i="26"/>
  <c r="C88" i="26"/>
  <c r="D88" i="26"/>
  <c r="E88" i="26"/>
  <c r="A89" i="26"/>
  <c r="B89" i="26"/>
  <c r="C89" i="26"/>
  <c r="D89" i="26"/>
  <c r="E89" i="26"/>
  <c r="A90" i="26"/>
  <c r="B90" i="26"/>
  <c r="C90" i="26"/>
  <c r="D90" i="26"/>
  <c r="E90" i="26"/>
  <c r="A91" i="26"/>
  <c r="B91" i="26"/>
  <c r="C91" i="26"/>
  <c r="D91" i="26"/>
  <c r="E91" i="26"/>
  <c r="A92" i="26"/>
  <c r="B92" i="26"/>
  <c r="C92" i="26"/>
  <c r="D92" i="26"/>
  <c r="E92" i="26"/>
  <c r="A93" i="26"/>
  <c r="B93" i="26"/>
  <c r="C93" i="26"/>
  <c r="D93" i="26"/>
  <c r="E93" i="26"/>
  <c r="A94" i="26"/>
  <c r="B94" i="26"/>
  <c r="C94" i="26"/>
  <c r="D94" i="26"/>
  <c r="E94" i="26"/>
  <c r="A95" i="26"/>
  <c r="B95" i="26"/>
  <c r="C95" i="26"/>
  <c r="D95" i="26"/>
  <c r="E95" i="26"/>
  <c r="A96" i="26"/>
  <c r="B96" i="26"/>
  <c r="C96" i="26"/>
  <c r="D96" i="26"/>
  <c r="E96" i="26"/>
  <c r="A97" i="26"/>
  <c r="B97" i="26"/>
  <c r="C97" i="26"/>
  <c r="D97" i="26"/>
  <c r="E97" i="26"/>
  <c r="A98" i="26"/>
  <c r="B98" i="26"/>
  <c r="C98" i="26"/>
  <c r="D98" i="26"/>
  <c r="E98" i="26"/>
  <c r="A99" i="26"/>
  <c r="B99" i="26"/>
  <c r="C99" i="26"/>
  <c r="D99" i="26"/>
  <c r="E99" i="26"/>
  <c r="A100" i="26"/>
  <c r="B100" i="26"/>
  <c r="C100" i="26"/>
  <c r="D100" i="26"/>
  <c r="E100" i="26"/>
  <c r="D53" i="26"/>
  <c r="A4" i="26"/>
  <c r="B4" i="26"/>
  <c r="C4" i="26"/>
  <c r="D4" i="26"/>
  <c r="E4" i="26"/>
  <c r="F4" i="26"/>
  <c r="A5" i="26"/>
  <c r="B5" i="26"/>
  <c r="C5" i="26"/>
  <c r="D5" i="26"/>
  <c r="E5" i="26"/>
  <c r="F5" i="26"/>
  <c r="A6" i="26"/>
  <c r="B6" i="26"/>
  <c r="C6" i="26"/>
  <c r="D6" i="26"/>
  <c r="E6" i="26"/>
  <c r="F6" i="26"/>
  <c r="A7" i="26"/>
  <c r="B7" i="26"/>
  <c r="C7" i="26"/>
  <c r="D7" i="26"/>
  <c r="E7" i="26"/>
  <c r="F7" i="26"/>
  <c r="A8" i="26"/>
  <c r="B8" i="26"/>
  <c r="C8" i="26"/>
  <c r="D8" i="26"/>
  <c r="E8" i="26"/>
  <c r="F8" i="26"/>
  <c r="A9" i="26"/>
  <c r="B9" i="26"/>
  <c r="C9" i="26"/>
  <c r="D9" i="26"/>
  <c r="E9" i="26"/>
  <c r="F9" i="26"/>
  <c r="A10" i="26"/>
  <c r="B10" i="26"/>
  <c r="C10" i="26"/>
  <c r="D10" i="26"/>
  <c r="E10" i="26"/>
  <c r="F10" i="26"/>
  <c r="A11" i="26"/>
  <c r="B11" i="26"/>
  <c r="C11" i="26"/>
  <c r="D11" i="26"/>
  <c r="E11" i="26"/>
  <c r="F11" i="26"/>
  <c r="A12" i="26"/>
  <c r="B12" i="26"/>
  <c r="C12" i="26"/>
  <c r="D12" i="26"/>
  <c r="E12" i="26"/>
  <c r="F12" i="26"/>
  <c r="A13" i="26"/>
  <c r="B13" i="26"/>
  <c r="C13" i="26"/>
  <c r="D13" i="26"/>
  <c r="E13" i="26"/>
  <c r="F13" i="26"/>
  <c r="A14" i="26"/>
  <c r="B14" i="26"/>
  <c r="C14" i="26"/>
  <c r="D14" i="26"/>
  <c r="E14" i="26"/>
  <c r="F14" i="26"/>
  <c r="A15" i="26"/>
  <c r="B15" i="26"/>
  <c r="C15" i="26"/>
  <c r="D15" i="26"/>
  <c r="E15" i="26"/>
  <c r="F15" i="26"/>
  <c r="A16" i="26"/>
  <c r="B16" i="26"/>
  <c r="C16" i="26"/>
  <c r="D16" i="26"/>
  <c r="E16" i="26"/>
  <c r="F16" i="26"/>
  <c r="A17" i="26"/>
  <c r="B17" i="26"/>
  <c r="C17" i="26"/>
  <c r="D17" i="26"/>
  <c r="E17" i="26"/>
  <c r="F17" i="26"/>
  <c r="A18" i="26"/>
  <c r="B18" i="26"/>
  <c r="C18" i="26"/>
  <c r="D18" i="26"/>
  <c r="E18" i="26"/>
  <c r="F18" i="26"/>
  <c r="A19" i="26"/>
  <c r="B19" i="26"/>
  <c r="C19" i="26"/>
  <c r="D19" i="26"/>
  <c r="E19" i="26"/>
  <c r="F19" i="26"/>
  <c r="A20" i="26"/>
  <c r="B20" i="26"/>
  <c r="C20" i="26"/>
  <c r="D20" i="26"/>
  <c r="E20" i="26"/>
  <c r="F20" i="26"/>
  <c r="A21" i="26"/>
  <c r="B21" i="26"/>
  <c r="C21" i="26"/>
  <c r="D21" i="26"/>
  <c r="E21" i="26"/>
  <c r="F21" i="26"/>
  <c r="A22" i="26"/>
  <c r="B22" i="26"/>
  <c r="C22" i="26"/>
  <c r="D22" i="26"/>
  <c r="E22" i="26"/>
  <c r="F22" i="26"/>
  <c r="A23" i="26"/>
  <c r="B23" i="26"/>
  <c r="C23" i="26"/>
  <c r="D23" i="26"/>
  <c r="E23" i="26"/>
  <c r="F23" i="26"/>
  <c r="A24" i="26"/>
  <c r="B24" i="26"/>
  <c r="C24" i="26"/>
  <c r="D24" i="26"/>
  <c r="E24" i="26"/>
  <c r="F24" i="26"/>
  <c r="A25" i="26"/>
  <c r="B25" i="26"/>
  <c r="C25" i="26"/>
  <c r="D25" i="26"/>
  <c r="E25" i="26"/>
  <c r="F25" i="26"/>
  <c r="A26" i="26"/>
  <c r="B26" i="26"/>
  <c r="C26" i="26"/>
  <c r="D26" i="26"/>
  <c r="E26" i="26"/>
  <c r="F26" i="26"/>
  <c r="A27" i="26"/>
  <c r="B27" i="26"/>
  <c r="C27" i="26"/>
  <c r="D27" i="26"/>
  <c r="E27" i="26"/>
  <c r="F27" i="26"/>
  <c r="A28" i="26"/>
  <c r="B28" i="26"/>
  <c r="C28" i="26"/>
  <c r="D28" i="26"/>
  <c r="E28" i="26"/>
  <c r="F28" i="26"/>
  <c r="A29" i="26"/>
  <c r="B29" i="26"/>
  <c r="C29" i="26"/>
  <c r="D29" i="26"/>
  <c r="E29" i="26"/>
  <c r="F29" i="26"/>
  <c r="A30" i="26"/>
  <c r="B30" i="26"/>
  <c r="C30" i="26"/>
  <c r="D30" i="26"/>
  <c r="E30" i="26"/>
  <c r="F30" i="26"/>
  <c r="A31" i="26"/>
  <c r="B31" i="26"/>
  <c r="C31" i="26"/>
  <c r="D31" i="26"/>
  <c r="E31" i="26"/>
  <c r="F31" i="26"/>
  <c r="A32" i="26"/>
  <c r="B32" i="26"/>
  <c r="C32" i="26"/>
  <c r="D32" i="26"/>
  <c r="E32" i="26"/>
  <c r="F32" i="26"/>
  <c r="A33" i="26"/>
  <c r="B33" i="26"/>
  <c r="C33" i="26"/>
  <c r="D33" i="26"/>
  <c r="E33" i="26"/>
  <c r="F33" i="26"/>
  <c r="A34" i="26"/>
  <c r="B34" i="26"/>
  <c r="C34" i="26"/>
  <c r="D34" i="26"/>
  <c r="E34" i="26"/>
  <c r="F34" i="26"/>
  <c r="A35" i="26"/>
  <c r="B35" i="26"/>
  <c r="C35" i="26"/>
  <c r="D35" i="26"/>
  <c r="E35" i="26"/>
  <c r="F35" i="26"/>
  <c r="A36" i="26"/>
  <c r="B36" i="26"/>
  <c r="C36" i="26"/>
  <c r="D36" i="26"/>
  <c r="E36" i="26"/>
  <c r="F36" i="26"/>
  <c r="A37" i="26"/>
  <c r="B37" i="26"/>
  <c r="C37" i="26"/>
  <c r="D37" i="26"/>
  <c r="E37" i="26"/>
  <c r="F37" i="26"/>
  <c r="A38" i="26"/>
  <c r="B38" i="26"/>
  <c r="C38" i="26"/>
  <c r="D38" i="26"/>
  <c r="E38" i="26"/>
  <c r="F38" i="26"/>
  <c r="A39" i="26"/>
  <c r="B39" i="26"/>
  <c r="C39" i="26"/>
  <c r="D39" i="26"/>
  <c r="E39" i="26"/>
  <c r="F39" i="26"/>
  <c r="A40" i="26"/>
  <c r="B40" i="26"/>
  <c r="C40" i="26"/>
  <c r="D40" i="26"/>
  <c r="E40" i="26"/>
  <c r="F40" i="26"/>
  <c r="A41" i="26"/>
  <c r="B41" i="26"/>
  <c r="C41" i="26"/>
  <c r="D41" i="26"/>
  <c r="E41" i="26"/>
  <c r="F41" i="26"/>
  <c r="A42" i="26"/>
  <c r="B42" i="26"/>
  <c r="C42" i="26"/>
  <c r="D42" i="26"/>
  <c r="E42" i="26"/>
  <c r="F42" i="26"/>
  <c r="A43" i="26"/>
  <c r="B43" i="26"/>
  <c r="C43" i="26"/>
  <c r="D43" i="26"/>
  <c r="E43" i="26"/>
  <c r="F43" i="26"/>
  <c r="A44" i="26"/>
  <c r="B44" i="26"/>
  <c r="C44" i="26"/>
  <c r="D44" i="26"/>
  <c r="E44" i="26"/>
  <c r="F44" i="26"/>
  <c r="A45" i="26"/>
  <c r="B45" i="26"/>
  <c r="C45" i="26"/>
  <c r="D45" i="26"/>
  <c r="E45" i="26"/>
  <c r="F45" i="26"/>
  <c r="A46" i="26"/>
  <c r="B46" i="26"/>
  <c r="C46" i="26"/>
  <c r="D46" i="26"/>
  <c r="E46" i="26"/>
  <c r="F46" i="26"/>
  <c r="A47" i="26"/>
  <c r="B47" i="26"/>
  <c r="C47" i="26"/>
  <c r="D47" i="26"/>
  <c r="E47" i="26"/>
  <c r="F47" i="26"/>
  <c r="A48" i="26"/>
  <c r="B48" i="26"/>
  <c r="C48" i="26"/>
  <c r="D48" i="26"/>
  <c r="E48" i="26"/>
  <c r="F48" i="26"/>
  <c r="A49" i="26"/>
  <c r="B49" i="26"/>
  <c r="C49" i="26"/>
  <c r="D49" i="26"/>
  <c r="E49" i="26"/>
  <c r="F49" i="26"/>
  <c r="A50" i="26"/>
  <c r="B50" i="26"/>
  <c r="C50" i="26"/>
  <c r="D50" i="26"/>
  <c r="E50" i="26"/>
  <c r="F50" i="26"/>
  <c r="F3" i="26"/>
  <c r="D3" i="26"/>
  <c r="B45" i="22"/>
  <c r="C45" i="22"/>
  <c r="D45" i="22"/>
  <c r="E45" i="22"/>
  <c r="B46" i="22"/>
  <c r="C46" i="22"/>
  <c r="D46" i="22"/>
  <c r="E46" i="22"/>
  <c r="E44" i="22"/>
  <c r="D44" i="22"/>
  <c r="C44" i="22"/>
  <c r="B44" i="22"/>
  <c r="B39" i="22"/>
  <c r="C39" i="22"/>
  <c r="D39" i="22"/>
  <c r="E39" i="22"/>
  <c r="B40" i="22"/>
  <c r="C40" i="22"/>
  <c r="D40" i="22"/>
  <c r="E40" i="22"/>
  <c r="E38" i="22"/>
  <c r="D38" i="22"/>
  <c r="C38" i="22"/>
  <c r="B38" i="22"/>
  <c r="B33" i="22"/>
  <c r="C33" i="22"/>
  <c r="D33" i="22"/>
  <c r="E33" i="22"/>
  <c r="B34" i="22"/>
  <c r="C34" i="22"/>
  <c r="D34" i="22"/>
  <c r="E34" i="22"/>
  <c r="E32" i="22"/>
  <c r="D32" i="22"/>
  <c r="C32" i="22"/>
  <c r="B32" i="22"/>
  <c r="B27" i="22"/>
  <c r="C27" i="22"/>
  <c r="D27" i="22"/>
  <c r="E27" i="22"/>
  <c r="B28" i="22"/>
  <c r="C28" i="22"/>
  <c r="D28" i="22"/>
  <c r="E28" i="22"/>
  <c r="B26" i="22"/>
  <c r="C26" i="22"/>
  <c r="D26" i="22"/>
  <c r="E26" i="22"/>
  <c r="A42" i="22"/>
  <c r="A36" i="22"/>
  <c r="A30" i="22"/>
  <c r="A24" i="22"/>
  <c r="E15" i="22"/>
  <c r="D15" i="22"/>
  <c r="C15" i="22"/>
  <c r="B15" i="22"/>
  <c r="E9" i="22"/>
  <c r="D9" i="22"/>
  <c r="C9" i="22"/>
  <c r="B9" i="22"/>
  <c r="E3" i="22"/>
  <c r="D3" i="22"/>
  <c r="C3" i="22"/>
  <c r="B3" i="22"/>
  <c r="A19" i="22"/>
  <c r="A13" i="22"/>
  <c r="A7" i="22"/>
  <c r="A1" i="22"/>
  <c r="A351" i="27"/>
  <c r="A301" i="27"/>
  <c r="A251" i="27"/>
  <c r="A201" i="27"/>
  <c r="A151" i="27"/>
  <c r="A101" i="27"/>
  <c r="A51" i="27"/>
  <c r="A1" i="27"/>
  <c r="E1" i="25"/>
  <c r="E14" i="25"/>
  <c r="E27" i="25"/>
  <c r="E40" i="25"/>
  <c r="E52" i="25"/>
  <c r="E65" i="25"/>
  <c r="E78" i="25"/>
  <c r="E91" i="25"/>
  <c r="H93" i="25"/>
  <c r="H80" i="25"/>
  <c r="H67" i="25"/>
  <c r="H54" i="25"/>
  <c r="H42" i="25"/>
  <c r="H29" i="25"/>
  <c r="H16" i="25"/>
  <c r="H3" i="25"/>
  <c r="E78" i="24"/>
  <c r="E91" i="24"/>
  <c r="H93" i="24"/>
  <c r="H80" i="24"/>
  <c r="H67" i="24"/>
  <c r="E65" i="24"/>
  <c r="H54" i="24"/>
  <c r="E52" i="24"/>
  <c r="H42" i="24"/>
  <c r="E40" i="24"/>
  <c r="H29" i="24"/>
  <c r="E27" i="24"/>
  <c r="H16" i="24"/>
  <c r="E14" i="24"/>
  <c r="H3" i="24"/>
  <c r="E1" i="24"/>
  <c r="A351" i="26"/>
  <c r="A301" i="26"/>
  <c r="A251" i="26"/>
  <c r="A201" i="26"/>
  <c r="A151" i="26"/>
  <c r="A101" i="26"/>
  <c r="A51" i="26"/>
  <c r="A1" i="26"/>
  <c r="E367" i="23"/>
  <c r="D365" i="23"/>
  <c r="E315" i="23"/>
  <c r="D313" i="23"/>
  <c r="E263" i="23"/>
  <c r="D261" i="23"/>
  <c r="E211" i="23"/>
  <c r="D209" i="23"/>
  <c r="E159" i="23"/>
  <c r="D157" i="23"/>
  <c r="E107" i="23"/>
  <c r="D105" i="23"/>
  <c r="E55" i="23"/>
  <c r="D53" i="23"/>
  <c r="E3" i="23"/>
  <c r="D1" i="23"/>
  <c r="G3" i="8"/>
  <c r="G55" i="8"/>
  <c r="G107" i="8"/>
  <c r="G159" i="8"/>
  <c r="G211" i="8"/>
  <c r="G263" i="8"/>
  <c r="G315" i="8"/>
  <c r="G367" i="8"/>
  <c r="D365" i="8"/>
  <c r="D313" i="8"/>
  <c r="D261" i="8"/>
  <c r="D209" i="8"/>
  <c r="D157" i="8"/>
  <c r="D105" i="8"/>
  <c r="D53" i="8"/>
  <c r="D1" i="8"/>
  <c r="E353" i="27"/>
  <c r="C353" i="27"/>
  <c r="B353" i="27"/>
  <c r="A353" i="27"/>
  <c r="E303" i="27"/>
  <c r="C303" i="27"/>
  <c r="B303" i="27"/>
  <c r="A303" i="27"/>
  <c r="E253" i="27"/>
  <c r="C253" i="27"/>
  <c r="B253" i="27"/>
  <c r="A253" i="27"/>
  <c r="E203" i="27"/>
  <c r="C203" i="27"/>
  <c r="B203" i="27"/>
  <c r="A203" i="27"/>
  <c r="B153" i="27"/>
  <c r="C153" i="27"/>
  <c r="E153" i="27"/>
  <c r="A153" i="27"/>
  <c r="E103" i="27"/>
  <c r="C103" i="27"/>
  <c r="B103" i="27"/>
  <c r="A103" i="27"/>
  <c r="E53" i="27"/>
  <c r="C53" i="27"/>
  <c r="B53" i="27"/>
  <c r="A53" i="27"/>
  <c r="E3" i="27"/>
  <c r="C3" i="27"/>
  <c r="B3" i="27"/>
  <c r="A3" i="27"/>
  <c r="E353" i="26"/>
  <c r="C353" i="26"/>
  <c r="B353" i="26"/>
  <c r="A353" i="26"/>
  <c r="E303" i="26"/>
  <c r="C303" i="26"/>
  <c r="B303" i="26"/>
  <c r="A303" i="26"/>
  <c r="E253" i="26"/>
  <c r="C253" i="26"/>
  <c r="B253" i="26"/>
  <c r="A253" i="26"/>
  <c r="E203" i="26"/>
  <c r="C203" i="26"/>
  <c r="B203" i="26"/>
  <c r="A203" i="26"/>
  <c r="E153" i="26"/>
  <c r="C153" i="26"/>
  <c r="B153" i="26"/>
  <c r="A153" i="26"/>
  <c r="E103" i="26"/>
  <c r="C103" i="26"/>
  <c r="B103" i="26"/>
  <c r="A103" i="26"/>
  <c r="E53" i="26"/>
  <c r="C53" i="26"/>
  <c r="B53" i="26"/>
  <c r="A53" i="26"/>
  <c r="E3" i="26"/>
  <c r="C3" i="26"/>
  <c r="B3" i="26"/>
  <c r="A3" i="26"/>
  <c r="C416" i="23"/>
  <c r="B416" i="23"/>
  <c r="A416" i="23"/>
  <c r="C415" i="23"/>
  <c r="B415" i="23"/>
  <c r="A415" i="23"/>
  <c r="C414" i="23"/>
  <c r="B414" i="23"/>
  <c r="A414" i="23"/>
  <c r="C413" i="23"/>
  <c r="B413" i="23"/>
  <c r="A413" i="23"/>
  <c r="C412" i="23"/>
  <c r="B412" i="23"/>
  <c r="A412" i="23"/>
  <c r="C411" i="23"/>
  <c r="B411" i="23"/>
  <c r="A411" i="23"/>
  <c r="C410" i="23"/>
  <c r="B410" i="23"/>
  <c r="A410" i="23"/>
  <c r="C409" i="23"/>
  <c r="B409" i="23"/>
  <c r="A409" i="23"/>
  <c r="C408" i="23"/>
  <c r="B408" i="23"/>
  <c r="A408" i="23"/>
  <c r="C407" i="23"/>
  <c r="B407" i="23"/>
  <c r="A407" i="23"/>
  <c r="C406" i="23"/>
  <c r="B406" i="23"/>
  <c r="A406" i="23"/>
  <c r="C405" i="23"/>
  <c r="B405" i="23"/>
  <c r="A405" i="23"/>
  <c r="C404" i="23"/>
  <c r="B404" i="23"/>
  <c r="A404" i="23"/>
  <c r="C403" i="23"/>
  <c r="B403" i="23"/>
  <c r="A403" i="23"/>
  <c r="C402" i="23"/>
  <c r="B402" i="23"/>
  <c r="A402" i="23"/>
  <c r="C401" i="23"/>
  <c r="B401" i="23"/>
  <c r="A401" i="23"/>
  <c r="C400" i="23"/>
  <c r="B400" i="23"/>
  <c r="A400" i="23"/>
  <c r="C399" i="23"/>
  <c r="B399" i="23"/>
  <c r="A399" i="23"/>
  <c r="C398" i="23"/>
  <c r="B398" i="23"/>
  <c r="A398" i="23"/>
  <c r="C397" i="23"/>
  <c r="B397" i="23"/>
  <c r="A397" i="23"/>
  <c r="C396" i="23"/>
  <c r="B396" i="23"/>
  <c r="A396" i="23"/>
  <c r="C395" i="23"/>
  <c r="B395" i="23"/>
  <c r="A395" i="23"/>
  <c r="C394" i="23"/>
  <c r="B394" i="23"/>
  <c r="A394" i="23"/>
  <c r="C393" i="23"/>
  <c r="B393" i="23"/>
  <c r="A393" i="23"/>
  <c r="C392" i="23"/>
  <c r="B392" i="23"/>
  <c r="A392" i="23"/>
  <c r="C391" i="23"/>
  <c r="B391" i="23"/>
  <c r="A391" i="23"/>
  <c r="C390" i="23"/>
  <c r="B390" i="23"/>
  <c r="A390" i="23"/>
  <c r="C389" i="23"/>
  <c r="B389" i="23"/>
  <c r="A389" i="23"/>
  <c r="C388" i="23"/>
  <c r="B388" i="23"/>
  <c r="A388" i="23"/>
  <c r="C387" i="23"/>
  <c r="B387" i="23"/>
  <c r="A387" i="23"/>
  <c r="C386" i="23"/>
  <c r="B386" i="23"/>
  <c r="A386" i="23"/>
  <c r="C385" i="23"/>
  <c r="B385" i="23"/>
  <c r="A385" i="23"/>
  <c r="C384" i="23"/>
  <c r="B384" i="23"/>
  <c r="A384" i="23"/>
  <c r="C383" i="23"/>
  <c r="B383" i="23"/>
  <c r="A383" i="23"/>
  <c r="C382" i="23"/>
  <c r="B382" i="23"/>
  <c r="A382" i="23"/>
  <c r="C381" i="23"/>
  <c r="B381" i="23"/>
  <c r="A381" i="23"/>
  <c r="C380" i="23"/>
  <c r="B380" i="23"/>
  <c r="A380" i="23"/>
  <c r="C379" i="23"/>
  <c r="B379" i="23"/>
  <c r="A379" i="23"/>
  <c r="C378" i="23"/>
  <c r="B378" i="23"/>
  <c r="A378" i="23"/>
  <c r="C377" i="23"/>
  <c r="B377" i="23"/>
  <c r="A377" i="23"/>
  <c r="C376" i="23"/>
  <c r="B376" i="23"/>
  <c r="A376" i="23"/>
  <c r="C375" i="23"/>
  <c r="B375" i="23"/>
  <c r="A375" i="23"/>
  <c r="C374" i="23"/>
  <c r="B374" i="23"/>
  <c r="A374" i="23"/>
  <c r="C373" i="23"/>
  <c r="B373" i="23"/>
  <c r="A373" i="23"/>
  <c r="C372" i="23"/>
  <c r="B372" i="23"/>
  <c r="A372" i="23"/>
  <c r="C371" i="23"/>
  <c r="B371" i="23"/>
  <c r="A371" i="23"/>
  <c r="C370" i="23"/>
  <c r="B370" i="23"/>
  <c r="A370" i="23"/>
  <c r="C369" i="23"/>
  <c r="B369" i="23"/>
  <c r="A369" i="23"/>
  <c r="C364" i="23"/>
  <c r="B364" i="23"/>
  <c r="A364" i="23"/>
  <c r="C363" i="23"/>
  <c r="B363" i="23"/>
  <c r="A363" i="23"/>
  <c r="C362" i="23"/>
  <c r="B362" i="23"/>
  <c r="A362" i="23"/>
  <c r="C361" i="23"/>
  <c r="B361" i="23"/>
  <c r="A361" i="23"/>
  <c r="C360" i="23"/>
  <c r="B360" i="23"/>
  <c r="A360" i="23"/>
  <c r="C359" i="23"/>
  <c r="B359" i="23"/>
  <c r="A359" i="23"/>
  <c r="C358" i="23"/>
  <c r="B358" i="23"/>
  <c r="A358" i="23"/>
  <c r="C357" i="23"/>
  <c r="B357" i="23"/>
  <c r="A357" i="23"/>
  <c r="C356" i="23"/>
  <c r="B356" i="23"/>
  <c r="A356" i="23"/>
  <c r="C355" i="23"/>
  <c r="B355" i="23"/>
  <c r="A355" i="23"/>
  <c r="C354" i="23"/>
  <c r="B354" i="23"/>
  <c r="A354" i="23"/>
  <c r="C353" i="23"/>
  <c r="B353" i="23"/>
  <c r="A353" i="23"/>
  <c r="C352" i="23"/>
  <c r="B352" i="23"/>
  <c r="A352" i="23"/>
  <c r="C351" i="23"/>
  <c r="B351" i="23"/>
  <c r="A351" i="23"/>
  <c r="C350" i="23"/>
  <c r="B350" i="23"/>
  <c r="A350" i="23"/>
  <c r="C349" i="23"/>
  <c r="B349" i="23"/>
  <c r="A349" i="23"/>
  <c r="C348" i="23"/>
  <c r="B348" i="23"/>
  <c r="A348" i="23"/>
  <c r="C347" i="23"/>
  <c r="B347" i="23"/>
  <c r="A347" i="23"/>
  <c r="C346" i="23"/>
  <c r="B346" i="23"/>
  <c r="A346" i="23"/>
  <c r="C345" i="23"/>
  <c r="B345" i="23"/>
  <c r="A345" i="23"/>
  <c r="C344" i="23"/>
  <c r="B344" i="23"/>
  <c r="A344" i="23"/>
  <c r="C343" i="23"/>
  <c r="B343" i="23"/>
  <c r="A343" i="23"/>
  <c r="C342" i="23"/>
  <c r="B342" i="23"/>
  <c r="A342" i="23"/>
  <c r="C341" i="23"/>
  <c r="B341" i="23"/>
  <c r="A341" i="23"/>
  <c r="C340" i="23"/>
  <c r="B340" i="23"/>
  <c r="A340" i="23"/>
  <c r="C339" i="23"/>
  <c r="B339" i="23"/>
  <c r="A339" i="23"/>
  <c r="C338" i="23"/>
  <c r="B338" i="23"/>
  <c r="A338" i="23"/>
  <c r="C337" i="23"/>
  <c r="B337" i="23"/>
  <c r="A337" i="23"/>
  <c r="C336" i="23"/>
  <c r="B336" i="23"/>
  <c r="A336" i="23"/>
  <c r="C335" i="23"/>
  <c r="B335" i="23"/>
  <c r="A335" i="23"/>
  <c r="C334" i="23"/>
  <c r="B334" i="23"/>
  <c r="A334" i="23"/>
  <c r="C333" i="23"/>
  <c r="B333" i="23"/>
  <c r="A333" i="23"/>
  <c r="C332" i="23"/>
  <c r="B332" i="23"/>
  <c r="A332" i="23"/>
  <c r="C331" i="23"/>
  <c r="B331" i="23"/>
  <c r="A331" i="23"/>
  <c r="C330" i="23"/>
  <c r="B330" i="23"/>
  <c r="A330" i="23"/>
  <c r="C329" i="23"/>
  <c r="B329" i="23"/>
  <c r="A329" i="23"/>
  <c r="C328" i="23"/>
  <c r="B328" i="23"/>
  <c r="A328" i="23"/>
  <c r="C327" i="23"/>
  <c r="B327" i="23"/>
  <c r="A327" i="23"/>
  <c r="C326" i="23"/>
  <c r="B326" i="23"/>
  <c r="A326" i="23"/>
  <c r="C325" i="23"/>
  <c r="B325" i="23"/>
  <c r="A325" i="23"/>
  <c r="C324" i="23"/>
  <c r="B324" i="23"/>
  <c r="A324" i="23"/>
  <c r="C323" i="23"/>
  <c r="B323" i="23"/>
  <c r="A323" i="23"/>
  <c r="C322" i="23"/>
  <c r="B322" i="23"/>
  <c r="A322" i="23"/>
  <c r="C321" i="23"/>
  <c r="B321" i="23"/>
  <c r="A321" i="23"/>
  <c r="C320" i="23"/>
  <c r="B320" i="23"/>
  <c r="A320" i="23"/>
  <c r="C319" i="23"/>
  <c r="B319" i="23"/>
  <c r="A319" i="23"/>
  <c r="C318" i="23"/>
  <c r="B318" i="23"/>
  <c r="A318" i="23"/>
  <c r="C317" i="23"/>
  <c r="B317" i="23"/>
  <c r="A317" i="23"/>
  <c r="C312" i="23"/>
  <c r="B312" i="23"/>
  <c r="A312" i="23"/>
  <c r="C311" i="23"/>
  <c r="B311" i="23"/>
  <c r="A311" i="23"/>
  <c r="C310" i="23"/>
  <c r="B310" i="23"/>
  <c r="A310" i="23"/>
  <c r="C309" i="23"/>
  <c r="B309" i="23"/>
  <c r="A309" i="23"/>
  <c r="C308" i="23"/>
  <c r="B308" i="23"/>
  <c r="A308" i="23"/>
  <c r="C307" i="23"/>
  <c r="B307" i="23"/>
  <c r="A307" i="23"/>
  <c r="C306" i="23"/>
  <c r="B306" i="23"/>
  <c r="A306" i="23"/>
  <c r="C305" i="23"/>
  <c r="B305" i="23"/>
  <c r="A305" i="23"/>
  <c r="C304" i="23"/>
  <c r="B304" i="23"/>
  <c r="A304" i="23"/>
  <c r="C303" i="23"/>
  <c r="B303" i="23"/>
  <c r="A303" i="23"/>
  <c r="C302" i="23"/>
  <c r="B302" i="23"/>
  <c r="A302" i="23"/>
  <c r="C301" i="23"/>
  <c r="B301" i="23"/>
  <c r="A301" i="23"/>
  <c r="C300" i="23"/>
  <c r="B300" i="23"/>
  <c r="A300" i="23"/>
  <c r="C299" i="23"/>
  <c r="B299" i="23"/>
  <c r="A299" i="23"/>
  <c r="C298" i="23"/>
  <c r="B298" i="23"/>
  <c r="A298" i="23"/>
  <c r="C297" i="23"/>
  <c r="B297" i="23"/>
  <c r="A297" i="23"/>
  <c r="C296" i="23"/>
  <c r="B296" i="23"/>
  <c r="A296" i="23"/>
  <c r="C295" i="23"/>
  <c r="B295" i="23"/>
  <c r="A295" i="23"/>
  <c r="C294" i="23"/>
  <c r="B294" i="23"/>
  <c r="A294" i="23"/>
  <c r="C293" i="23"/>
  <c r="B293" i="23"/>
  <c r="A293" i="23"/>
  <c r="C292" i="23"/>
  <c r="B292" i="23"/>
  <c r="A292" i="23"/>
  <c r="C291" i="23"/>
  <c r="B291" i="23"/>
  <c r="A291" i="23"/>
  <c r="C290" i="23"/>
  <c r="B290" i="23"/>
  <c r="A290" i="23"/>
  <c r="C289" i="23"/>
  <c r="B289" i="23"/>
  <c r="A289" i="23"/>
  <c r="C288" i="23"/>
  <c r="B288" i="23"/>
  <c r="A288" i="23"/>
  <c r="C287" i="23"/>
  <c r="B287" i="23"/>
  <c r="A287" i="23"/>
  <c r="C286" i="23"/>
  <c r="B286" i="23"/>
  <c r="A286" i="23"/>
  <c r="C285" i="23"/>
  <c r="B285" i="23"/>
  <c r="A285" i="23"/>
  <c r="C284" i="23"/>
  <c r="B284" i="23"/>
  <c r="A284" i="23"/>
  <c r="C283" i="23"/>
  <c r="B283" i="23"/>
  <c r="A283" i="23"/>
  <c r="C282" i="23"/>
  <c r="B282" i="23"/>
  <c r="A282" i="23"/>
  <c r="C281" i="23"/>
  <c r="B281" i="23"/>
  <c r="A281" i="23"/>
  <c r="C280" i="23"/>
  <c r="B280" i="23"/>
  <c r="A280" i="23"/>
  <c r="C279" i="23"/>
  <c r="B279" i="23"/>
  <c r="A279" i="23"/>
  <c r="C278" i="23"/>
  <c r="B278" i="23"/>
  <c r="A278" i="23"/>
  <c r="C277" i="23"/>
  <c r="B277" i="23"/>
  <c r="A277" i="23"/>
  <c r="C276" i="23"/>
  <c r="B276" i="23"/>
  <c r="A276" i="23"/>
  <c r="C275" i="23"/>
  <c r="B275" i="23"/>
  <c r="A275" i="23"/>
  <c r="C274" i="23"/>
  <c r="B274" i="23"/>
  <c r="A274" i="23"/>
  <c r="C273" i="23"/>
  <c r="B273" i="23"/>
  <c r="A273" i="23"/>
  <c r="C272" i="23"/>
  <c r="B272" i="23"/>
  <c r="A272" i="23"/>
  <c r="C271" i="23"/>
  <c r="B271" i="23"/>
  <c r="A271" i="23"/>
  <c r="C270" i="23"/>
  <c r="B270" i="23"/>
  <c r="A270" i="23"/>
  <c r="C269" i="23"/>
  <c r="B269" i="23"/>
  <c r="A269" i="23"/>
  <c r="C268" i="23"/>
  <c r="B268" i="23"/>
  <c r="A268" i="23"/>
  <c r="C267" i="23"/>
  <c r="B267" i="23"/>
  <c r="A267" i="23"/>
  <c r="C266" i="23"/>
  <c r="B266" i="23"/>
  <c r="A266" i="23"/>
  <c r="C265" i="23"/>
  <c r="B265" i="23"/>
  <c r="A265" i="23"/>
  <c r="C260" i="23"/>
  <c r="B260" i="23"/>
  <c r="A260" i="23"/>
  <c r="C259" i="23"/>
  <c r="B259" i="23"/>
  <c r="A259" i="23"/>
  <c r="C258" i="23"/>
  <c r="B258" i="23"/>
  <c r="A258" i="23"/>
  <c r="C257" i="23"/>
  <c r="B257" i="23"/>
  <c r="A257" i="23"/>
  <c r="C256" i="23"/>
  <c r="B256" i="23"/>
  <c r="A256" i="23"/>
  <c r="C255" i="23"/>
  <c r="B255" i="23"/>
  <c r="A255" i="23"/>
  <c r="C254" i="23"/>
  <c r="B254" i="23"/>
  <c r="A254" i="23"/>
  <c r="C253" i="23"/>
  <c r="B253" i="23"/>
  <c r="A253" i="23"/>
  <c r="C252" i="23"/>
  <c r="B252" i="23"/>
  <c r="A252" i="23"/>
  <c r="C251" i="23"/>
  <c r="B251" i="23"/>
  <c r="A251" i="23"/>
  <c r="C250" i="23"/>
  <c r="B250" i="23"/>
  <c r="A250" i="23"/>
  <c r="C249" i="23"/>
  <c r="B249" i="23"/>
  <c r="A249" i="23"/>
  <c r="C248" i="23"/>
  <c r="B248" i="23"/>
  <c r="A248" i="23"/>
  <c r="C247" i="23"/>
  <c r="B247" i="23"/>
  <c r="A247" i="23"/>
  <c r="C246" i="23"/>
  <c r="B246" i="23"/>
  <c r="A246" i="23"/>
  <c r="C245" i="23"/>
  <c r="B245" i="23"/>
  <c r="A245" i="23"/>
  <c r="C244" i="23"/>
  <c r="B244" i="23"/>
  <c r="A244" i="23"/>
  <c r="C243" i="23"/>
  <c r="B243" i="23"/>
  <c r="A243" i="23"/>
  <c r="C242" i="23"/>
  <c r="B242" i="23"/>
  <c r="A242" i="23"/>
  <c r="C241" i="23"/>
  <c r="B241" i="23"/>
  <c r="A241" i="23"/>
  <c r="C240" i="23"/>
  <c r="B240" i="23"/>
  <c r="A240" i="23"/>
  <c r="C239" i="23"/>
  <c r="B239" i="23"/>
  <c r="A239" i="23"/>
  <c r="C238" i="23"/>
  <c r="B238" i="23"/>
  <c r="A238" i="23"/>
  <c r="C237" i="23"/>
  <c r="B237" i="23"/>
  <c r="A237" i="23"/>
  <c r="C236" i="23"/>
  <c r="B236" i="23"/>
  <c r="A236" i="23"/>
  <c r="C235" i="23"/>
  <c r="B235" i="23"/>
  <c r="A235" i="23"/>
  <c r="C234" i="23"/>
  <c r="B234" i="23"/>
  <c r="A234" i="23"/>
  <c r="C233" i="23"/>
  <c r="B233" i="23"/>
  <c r="A233" i="23"/>
  <c r="C232" i="23"/>
  <c r="B232" i="23"/>
  <c r="A232" i="23"/>
  <c r="C231" i="23"/>
  <c r="B231" i="23"/>
  <c r="A231" i="23"/>
  <c r="C230" i="23"/>
  <c r="B230" i="23"/>
  <c r="A230" i="23"/>
  <c r="C229" i="23"/>
  <c r="B229" i="23"/>
  <c r="A229" i="23"/>
  <c r="C228" i="23"/>
  <c r="B228" i="23"/>
  <c r="A228" i="23"/>
  <c r="C227" i="23"/>
  <c r="B227" i="23"/>
  <c r="A227" i="23"/>
  <c r="C226" i="23"/>
  <c r="B226" i="23"/>
  <c r="A226" i="23"/>
  <c r="C225" i="23"/>
  <c r="B225" i="23"/>
  <c r="A225" i="23"/>
  <c r="C224" i="23"/>
  <c r="B224" i="23"/>
  <c r="A224" i="23"/>
  <c r="C223" i="23"/>
  <c r="B223" i="23"/>
  <c r="A223" i="23"/>
  <c r="C222" i="23"/>
  <c r="B222" i="23"/>
  <c r="A222" i="23"/>
  <c r="C221" i="23"/>
  <c r="B221" i="23"/>
  <c r="A221" i="23"/>
  <c r="C220" i="23"/>
  <c r="B220" i="23"/>
  <c r="A220" i="23"/>
  <c r="C219" i="23"/>
  <c r="B219" i="23"/>
  <c r="A219" i="23"/>
  <c r="C218" i="23"/>
  <c r="B218" i="23"/>
  <c r="A218" i="23"/>
  <c r="C217" i="23"/>
  <c r="B217" i="23"/>
  <c r="A217" i="23"/>
  <c r="C216" i="23"/>
  <c r="B216" i="23"/>
  <c r="A216" i="23"/>
  <c r="C215" i="23"/>
  <c r="B215" i="23"/>
  <c r="A215" i="23"/>
  <c r="C214" i="23"/>
  <c r="B214" i="23"/>
  <c r="A214" i="23"/>
  <c r="C213" i="23"/>
  <c r="B213" i="23"/>
  <c r="A213" i="23"/>
  <c r="C208" i="23"/>
  <c r="B208" i="23"/>
  <c r="A208" i="23"/>
  <c r="C207" i="23"/>
  <c r="B207" i="23"/>
  <c r="A207" i="23"/>
  <c r="C206" i="23"/>
  <c r="B206" i="23"/>
  <c r="A206" i="23"/>
  <c r="C205" i="23"/>
  <c r="B205" i="23"/>
  <c r="A205" i="23"/>
  <c r="C204" i="23"/>
  <c r="B204" i="23"/>
  <c r="A204" i="23"/>
  <c r="C203" i="23"/>
  <c r="B203" i="23"/>
  <c r="A203" i="23"/>
  <c r="C202" i="23"/>
  <c r="B202" i="23"/>
  <c r="A202" i="23"/>
  <c r="C201" i="23"/>
  <c r="B201" i="23"/>
  <c r="A201" i="23"/>
  <c r="C200" i="23"/>
  <c r="B200" i="23"/>
  <c r="A200" i="23"/>
  <c r="C199" i="23"/>
  <c r="B199" i="23"/>
  <c r="A199" i="23"/>
  <c r="C198" i="23"/>
  <c r="B198" i="23"/>
  <c r="A198" i="23"/>
  <c r="C197" i="23"/>
  <c r="B197" i="23"/>
  <c r="A197" i="23"/>
  <c r="C196" i="23"/>
  <c r="B196" i="23"/>
  <c r="A196" i="23"/>
  <c r="C195" i="23"/>
  <c r="B195" i="23"/>
  <c r="A195" i="23"/>
  <c r="C194" i="23"/>
  <c r="B194" i="23"/>
  <c r="A194" i="23"/>
  <c r="C193" i="23"/>
  <c r="B193" i="23"/>
  <c r="A193" i="23"/>
  <c r="C192" i="23"/>
  <c r="B192" i="23"/>
  <c r="A192" i="23"/>
  <c r="C191" i="23"/>
  <c r="B191" i="23"/>
  <c r="A191" i="23"/>
  <c r="C190" i="23"/>
  <c r="B190" i="23"/>
  <c r="A190" i="23"/>
  <c r="C189" i="23"/>
  <c r="B189" i="23"/>
  <c r="A189" i="23"/>
  <c r="C188" i="23"/>
  <c r="B188" i="23"/>
  <c r="A188" i="23"/>
  <c r="C187" i="23"/>
  <c r="B187" i="23"/>
  <c r="A187" i="23"/>
  <c r="C186" i="23"/>
  <c r="B186" i="23"/>
  <c r="A186" i="23"/>
  <c r="C185" i="23"/>
  <c r="B185" i="23"/>
  <c r="A185" i="23"/>
  <c r="C184" i="23"/>
  <c r="B184" i="23"/>
  <c r="A184" i="23"/>
  <c r="C183" i="23"/>
  <c r="B183" i="23"/>
  <c r="A183" i="23"/>
  <c r="C182" i="23"/>
  <c r="B182" i="23"/>
  <c r="A182" i="23"/>
  <c r="C181" i="23"/>
  <c r="B181" i="23"/>
  <c r="A181" i="23"/>
  <c r="C180" i="23"/>
  <c r="B180" i="23"/>
  <c r="A180" i="23"/>
  <c r="C179" i="23"/>
  <c r="B179" i="23"/>
  <c r="A179" i="23"/>
  <c r="C178" i="23"/>
  <c r="B178" i="23"/>
  <c r="A178" i="23"/>
  <c r="C177" i="23"/>
  <c r="B177" i="23"/>
  <c r="A177" i="23"/>
  <c r="C176" i="23"/>
  <c r="B176" i="23"/>
  <c r="A176" i="23"/>
  <c r="C175" i="23"/>
  <c r="B175" i="23"/>
  <c r="A175" i="23"/>
  <c r="C174" i="23"/>
  <c r="B174" i="23"/>
  <c r="A174" i="23"/>
  <c r="C173" i="23"/>
  <c r="B173" i="23"/>
  <c r="A173" i="23"/>
  <c r="C172" i="23"/>
  <c r="B172" i="23"/>
  <c r="A172" i="23"/>
  <c r="C171" i="23"/>
  <c r="B171" i="23"/>
  <c r="A171" i="23"/>
  <c r="C170" i="23"/>
  <c r="B170" i="23"/>
  <c r="A170" i="23"/>
  <c r="C169" i="23"/>
  <c r="B169" i="23"/>
  <c r="A169" i="23"/>
  <c r="C168" i="23"/>
  <c r="B168" i="23"/>
  <c r="A168" i="23"/>
  <c r="C167" i="23"/>
  <c r="B167" i="23"/>
  <c r="A167" i="23"/>
  <c r="C166" i="23"/>
  <c r="B166" i="23"/>
  <c r="A166" i="23"/>
  <c r="C165" i="23"/>
  <c r="B165" i="23"/>
  <c r="A165" i="23"/>
  <c r="C164" i="23"/>
  <c r="B164" i="23"/>
  <c r="A164" i="23"/>
  <c r="C163" i="23"/>
  <c r="B163" i="23"/>
  <c r="A163" i="23"/>
  <c r="C162" i="23"/>
  <c r="B162" i="23"/>
  <c r="A162" i="23"/>
  <c r="C161" i="23"/>
  <c r="B161" i="23"/>
  <c r="A161" i="23"/>
  <c r="C156" i="23"/>
  <c r="B156" i="23"/>
  <c r="A156" i="23"/>
  <c r="C155" i="23"/>
  <c r="B155" i="23"/>
  <c r="A155" i="23"/>
  <c r="C154" i="23"/>
  <c r="B154" i="23"/>
  <c r="A154" i="23"/>
  <c r="C153" i="23"/>
  <c r="B153" i="23"/>
  <c r="A153" i="23"/>
  <c r="C152" i="23"/>
  <c r="B152" i="23"/>
  <c r="A152" i="23"/>
  <c r="C151" i="23"/>
  <c r="B151" i="23"/>
  <c r="A151" i="23"/>
  <c r="C150" i="23"/>
  <c r="B150" i="23"/>
  <c r="A150" i="23"/>
  <c r="C149" i="23"/>
  <c r="B149" i="23"/>
  <c r="A149" i="23"/>
  <c r="C148" i="23"/>
  <c r="B148" i="23"/>
  <c r="A148" i="23"/>
  <c r="C147" i="23"/>
  <c r="B147" i="23"/>
  <c r="A147" i="23"/>
  <c r="C146" i="23"/>
  <c r="B146" i="23"/>
  <c r="A146" i="23"/>
  <c r="C145" i="23"/>
  <c r="B145" i="23"/>
  <c r="A145" i="23"/>
  <c r="C144" i="23"/>
  <c r="B144" i="23"/>
  <c r="A144" i="23"/>
  <c r="C143" i="23"/>
  <c r="B143" i="23"/>
  <c r="A143" i="23"/>
  <c r="C142" i="23"/>
  <c r="B142" i="23"/>
  <c r="A142" i="23"/>
  <c r="C141" i="23"/>
  <c r="B141" i="23"/>
  <c r="A141" i="23"/>
  <c r="C140" i="23"/>
  <c r="B140" i="23"/>
  <c r="A140" i="23"/>
  <c r="C139" i="23"/>
  <c r="B139" i="23"/>
  <c r="A139" i="23"/>
  <c r="C138" i="23"/>
  <c r="B138" i="23"/>
  <c r="A138" i="23"/>
  <c r="C137" i="23"/>
  <c r="B137" i="23"/>
  <c r="A137" i="23"/>
  <c r="C136" i="23"/>
  <c r="B136" i="23"/>
  <c r="A136" i="23"/>
  <c r="C135" i="23"/>
  <c r="B135" i="23"/>
  <c r="A135" i="23"/>
  <c r="C134" i="23"/>
  <c r="B134" i="23"/>
  <c r="A134" i="23"/>
  <c r="C133" i="23"/>
  <c r="B133" i="23"/>
  <c r="A133" i="23"/>
  <c r="C132" i="23"/>
  <c r="B132" i="23"/>
  <c r="A132" i="23"/>
  <c r="C131" i="23"/>
  <c r="B131" i="23"/>
  <c r="A131" i="23"/>
  <c r="C130" i="23"/>
  <c r="B130" i="23"/>
  <c r="A130" i="23"/>
  <c r="C129" i="23"/>
  <c r="B129" i="23"/>
  <c r="A129" i="23"/>
  <c r="C128" i="23"/>
  <c r="B128" i="23"/>
  <c r="A128" i="23"/>
  <c r="C127" i="23"/>
  <c r="B127" i="23"/>
  <c r="A127" i="23"/>
  <c r="C126" i="23"/>
  <c r="B126" i="23"/>
  <c r="A126" i="23"/>
  <c r="C125" i="23"/>
  <c r="B125" i="23"/>
  <c r="A125" i="23"/>
  <c r="C124" i="23"/>
  <c r="B124" i="23"/>
  <c r="A124" i="23"/>
  <c r="C123" i="23"/>
  <c r="B123" i="23"/>
  <c r="A123" i="23"/>
  <c r="C122" i="23"/>
  <c r="B122" i="23"/>
  <c r="A122" i="23"/>
  <c r="C121" i="23"/>
  <c r="B121" i="23"/>
  <c r="A121" i="23"/>
  <c r="C120" i="23"/>
  <c r="B120" i="23"/>
  <c r="A120" i="23"/>
  <c r="C119" i="23"/>
  <c r="B119" i="23"/>
  <c r="A119" i="23"/>
  <c r="C118" i="23"/>
  <c r="B118" i="23"/>
  <c r="A118" i="23"/>
  <c r="C117" i="23"/>
  <c r="B117" i="23"/>
  <c r="A117" i="23"/>
  <c r="C116" i="23"/>
  <c r="B116" i="23"/>
  <c r="A116" i="23"/>
  <c r="C115" i="23"/>
  <c r="B115" i="23"/>
  <c r="A115" i="23"/>
  <c r="C114" i="23"/>
  <c r="B114" i="23"/>
  <c r="A114" i="23"/>
  <c r="C113" i="23"/>
  <c r="B113" i="23"/>
  <c r="A113" i="23"/>
  <c r="C112" i="23"/>
  <c r="B112" i="23"/>
  <c r="A112" i="23"/>
  <c r="C111" i="23"/>
  <c r="B111" i="23"/>
  <c r="A111" i="23"/>
  <c r="C110" i="23"/>
  <c r="B110" i="23"/>
  <c r="A110" i="23"/>
  <c r="C109" i="23"/>
  <c r="B109" i="23"/>
  <c r="A109" i="23"/>
  <c r="C104" i="23"/>
  <c r="B104" i="23"/>
  <c r="A104" i="23"/>
  <c r="C103" i="23"/>
  <c r="B103" i="23"/>
  <c r="A103" i="23"/>
  <c r="C102" i="23"/>
  <c r="B102" i="23"/>
  <c r="A102" i="23"/>
  <c r="C101" i="23"/>
  <c r="B101" i="23"/>
  <c r="A101" i="23"/>
  <c r="C100" i="23"/>
  <c r="B100" i="23"/>
  <c r="A100" i="23"/>
  <c r="C99" i="23"/>
  <c r="B99" i="23"/>
  <c r="A99" i="23"/>
  <c r="C98" i="23"/>
  <c r="B98" i="23"/>
  <c r="A98" i="23"/>
  <c r="C97" i="23"/>
  <c r="B97" i="23"/>
  <c r="A97" i="23"/>
  <c r="C96" i="23"/>
  <c r="B96" i="23"/>
  <c r="A96" i="23"/>
  <c r="C95" i="23"/>
  <c r="B95" i="23"/>
  <c r="A95" i="23"/>
  <c r="C94" i="23"/>
  <c r="B94" i="23"/>
  <c r="A94" i="23"/>
  <c r="C93" i="23"/>
  <c r="B93" i="23"/>
  <c r="A93" i="23"/>
  <c r="C92" i="23"/>
  <c r="B92" i="23"/>
  <c r="A92" i="23"/>
  <c r="C91" i="23"/>
  <c r="B91" i="23"/>
  <c r="A91" i="23"/>
  <c r="C90" i="23"/>
  <c r="B90" i="23"/>
  <c r="A90" i="23"/>
  <c r="C89" i="23"/>
  <c r="B89" i="23"/>
  <c r="A89" i="23"/>
  <c r="C88" i="23"/>
  <c r="B88" i="23"/>
  <c r="A88" i="23"/>
  <c r="C87" i="23"/>
  <c r="B87" i="23"/>
  <c r="A87" i="23"/>
  <c r="C86" i="23"/>
  <c r="B86" i="23"/>
  <c r="A86" i="23"/>
  <c r="C85" i="23"/>
  <c r="B85" i="23"/>
  <c r="A85" i="23"/>
  <c r="C84" i="23"/>
  <c r="B84" i="23"/>
  <c r="A84" i="23"/>
  <c r="C83" i="23"/>
  <c r="B83" i="23"/>
  <c r="A83" i="23"/>
  <c r="C82" i="23"/>
  <c r="B82" i="23"/>
  <c r="A82" i="23"/>
  <c r="C81" i="23"/>
  <c r="B81" i="23"/>
  <c r="A81" i="23"/>
  <c r="C80" i="23"/>
  <c r="B80" i="23"/>
  <c r="A80" i="23"/>
  <c r="C79" i="23"/>
  <c r="B79" i="23"/>
  <c r="A79" i="23"/>
  <c r="C78" i="23"/>
  <c r="B78" i="23"/>
  <c r="A78" i="23"/>
  <c r="C77" i="23"/>
  <c r="B77" i="23"/>
  <c r="A77" i="23"/>
  <c r="C76" i="23"/>
  <c r="B76" i="23"/>
  <c r="A76" i="23"/>
  <c r="C75" i="23"/>
  <c r="B75" i="23"/>
  <c r="A75" i="23"/>
  <c r="C74" i="23"/>
  <c r="B74" i="23"/>
  <c r="A74" i="23"/>
  <c r="C73" i="23"/>
  <c r="B73" i="23"/>
  <c r="A73" i="23"/>
  <c r="C72" i="23"/>
  <c r="B72" i="23"/>
  <c r="A72" i="23"/>
  <c r="C71" i="23"/>
  <c r="B71" i="23"/>
  <c r="A71" i="23"/>
  <c r="C70" i="23"/>
  <c r="B70" i="23"/>
  <c r="A70" i="23"/>
  <c r="C69" i="23"/>
  <c r="B69" i="23"/>
  <c r="A69" i="23"/>
  <c r="C68" i="23"/>
  <c r="B68" i="23"/>
  <c r="A68" i="23"/>
  <c r="C67" i="23"/>
  <c r="B67" i="23"/>
  <c r="A67" i="23"/>
  <c r="C66" i="23"/>
  <c r="B66" i="23"/>
  <c r="A66" i="23"/>
  <c r="C65" i="23"/>
  <c r="B65" i="23"/>
  <c r="A65" i="23"/>
  <c r="C64" i="23"/>
  <c r="B64" i="23"/>
  <c r="A64" i="23"/>
  <c r="C63" i="23"/>
  <c r="B63" i="23"/>
  <c r="A63" i="23"/>
  <c r="C62" i="23"/>
  <c r="B62" i="23"/>
  <c r="A62" i="23"/>
  <c r="C61" i="23"/>
  <c r="B61" i="23"/>
  <c r="A61" i="23"/>
  <c r="C60" i="23"/>
  <c r="B60" i="23"/>
  <c r="A60" i="23"/>
  <c r="C59" i="23"/>
  <c r="B59" i="23"/>
  <c r="A59" i="23"/>
  <c r="C58" i="23"/>
  <c r="B58" i="23"/>
  <c r="A58" i="23"/>
  <c r="C57" i="23"/>
  <c r="B57" i="23"/>
  <c r="A57" i="23"/>
  <c r="C52" i="23"/>
  <c r="B52" i="23"/>
  <c r="A52" i="23"/>
  <c r="C51" i="23"/>
  <c r="B51" i="23"/>
  <c r="A51" i="23"/>
  <c r="C50" i="23"/>
  <c r="B50" i="23"/>
  <c r="A50" i="23"/>
  <c r="C49" i="23"/>
  <c r="B49" i="23"/>
  <c r="A49" i="23"/>
  <c r="C48" i="23"/>
  <c r="B48" i="23"/>
  <c r="A48" i="23"/>
  <c r="C47" i="23"/>
  <c r="B47" i="23"/>
  <c r="A47" i="23"/>
  <c r="C46" i="23"/>
  <c r="B46" i="23"/>
  <c r="A46" i="23"/>
  <c r="C45" i="23"/>
  <c r="B45" i="23"/>
  <c r="A45" i="23"/>
  <c r="C44" i="23"/>
  <c r="B44" i="23"/>
  <c r="A44" i="23"/>
  <c r="C43" i="23"/>
  <c r="B43" i="23"/>
  <c r="A43" i="23"/>
  <c r="C42" i="23"/>
  <c r="B42" i="23"/>
  <c r="A42" i="23"/>
  <c r="C41" i="23"/>
  <c r="B41" i="23"/>
  <c r="A41" i="23"/>
  <c r="C40" i="23"/>
  <c r="B40" i="23"/>
  <c r="A40" i="23"/>
  <c r="C39" i="23"/>
  <c r="B39" i="23"/>
  <c r="A39" i="23"/>
  <c r="C38" i="23"/>
  <c r="B38" i="23"/>
  <c r="A38" i="23"/>
  <c r="C37" i="23"/>
  <c r="B37" i="23"/>
  <c r="A37" i="23"/>
  <c r="C36" i="23"/>
  <c r="B36" i="23"/>
  <c r="A36" i="23"/>
  <c r="C35" i="23"/>
  <c r="B35" i="23"/>
  <c r="A35" i="23"/>
  <c r="C34" i="23"/>
  <c r="B34" i="23"/>
  <c r="A34" i="23"/>
  <c r="C33" i="23"/>
  <c r="B33" i="23"/>
  <c r="A33" i="23"/>
  <c r="C32" i="23"/>
  <c r="B32" i="23"/>
  <c r="A32" i="23"/>
  <c r="C31" i="23"/>
  <c r="B31" i="23"/>
  <c r="A31" i="23"/>
  <c r="C30" i="23"/>
  <c r="B30" i="23"/>
  <c r="A30" i="23"/>
  <c r="C29" i="23"/>
  <c r="B29" i="23"/>
  <c r="A29" i="23"/>
  <c r="C28" i="23"/>
  <c r="B28" i="23"/>
  <c r="A28" i="23"/>
  <c r="C27" i="23"/>
  <c r="B27" i="23"/>
  <c r="A27" i="23"/>
  <c r="C26" i="23"/>
  <c r="B26" i="23"/>
  <c r="A26" i="23"/>
  <c r="C25" i="23"/>
  <c r="B25" i="23"/>
  <c r="A25" i="23"/>
  <c r="C24" i="23"/>
  <c r="B24" i="23"/>
  <c r="A24" i="23"/>
  <c r="C23" i="23"/>
  <c r="B23" i="23"/>
  <c r="A23" i="23"/>
  <c r="C22" i="23"/>
  <c r="B22" i="23"/>
  <c r="A22" i="23"/>
  <c r="C21" i="23"/>
  <c r="B21" i="23"/>
  <c r="A21" i="23"/>
  <c r="C20" i="23"/>
  <c r="B20" i="23"/>
  <c r="A20" i="23"/>
  <c r="C19" i="23"/>
  <c r="B19" i="23"/>
  <c r="A19" i="23"/>
  <c r="C18" i="23"/>
  <c r="B18" i="23"/>
  <c r="A18" i="23"/>
  <c r="C17" i="23"/>
  <c r="B17" i="23"/>
  <c r="A17" i="23"/>
  <c r="C16" i="23"/>
  <c r="B16" i="23"/>
  <c r="A16" i="23"/>
  <c r="C15" i="23"/>
  <c r="B15" i="23"/>
  <c r="A15" i="23"/>
  <c r="C14" i="23"/>
  <c r="B14" i="23"/>
  <c r="A14" i="23"/>
  <c r="C13" i="23"/>
  <c r="B13" i="23"/>
  <c r="A13" i="23"/>
  <c r="C12" i="23"/>
  <c r="B12" i="23"/>
  <c r="A12" i="23"/>
  <c r="C11" i="23"/>
  <c r="B11" i="23"/>
  <c r="A11" i="23"/>
  <c r="C10" i="23"/>
  <c r="B10" i="23"/>
  <c r="A10" i="23"/>
  <c r="C9" i="23"/>
  <c r="B9" i="23"/>
  <c r="A9" i="23"/>
  <c r="C8" i="23"/>
  <c r="B8" i="23"/>
  <c r="A8" i="23"/>
  <c r="C7" i="23"/>
  <c r="B7" i="23"/>
  <c r="A7" i="23"/>
  <c r="C6" i="23"/>
  <c r="B6" i="23"/>
  <c r="A6" i="23"/>
  <c r="C5" i="23"/>
  <c r="B5" i="23"/>
  <c r="A5" i="23"/>
  <c r="A370" i="8"/>
  <c r="B370" i="8"/>
  <c r="C370" i="8"/>
  <c r="A371" i="8"/>
  <c r="B371" i="8"/>
  <c r="C371" i="8"/>
  <c r="A372" i="8"/>
  <c r="B372" i="8"/>
  <c r="C372" i="8"/>
  <c r="A373" i="8"/>
  <c r="B373" i="8"/>
  <c r="C373" i="8"/>
  <c r="A374" i="8"/>
  <c r="B374" i="8"/>
  <c r="C374" i="8"/>
  <c r="A375" i="8"/>
  <c r="B375" i="8"/>
  <c r="C375" i="8"/>
  <c r="A376" i="8"/>
  <c r="B376" i="8"/>
  <c r="C376" i="8"/>
  <c r="A377" i="8"/>
  <c r="B377" i="8"/>
  <c r="C377" i="8"/>
  <c r="A378" i="8"/>
  <c r="B378" i="8"/>
  <c r="C378" i="8"/>
  <c r="A379" i="8"/>
  <c r="B379" i="8"/>
  <c r="C379" i="8"/>
  <c r="A380" i="8"/>
  <c r="B380" i="8"/>
  <c r="C380" i="8"/>
  <c r="A381" i="8"/>
  <c r="B381" i="8"/>
  <c r="C381" i="8"/>
  <c r="A382" i="8"/>
  <c r="B382" i="8"/>
  <c r="C382" i="8"/>
  <c r="A383" i="8"/>
  <c r="B383" i="8"/>
  <c r="C383" i="8"/>
  <c r="A384" i="8"/>
  <c r="B384" i="8"/>
  <c r="C384" i="8"/>
  <c r="A385" i="8"/>
  <c r="B385" i="8"/>
  <c r="C385" i="8"/>
  <c r="A386" i="8"/>
  <c r="B386" i="8"/>
  <c r="C386" i="8"/>
  <c r="A387" i="8"/>
  <c r="B387" i="8"/>
  <c r="C387" i="8"/>
  <c r="A388" i="8"/>
  <c r="B388" i="8"/>
  <c r="C388" i="8"/>
  <c r="A389" i="8"/>
  <c r="B389" i="8"/>
  <c r="C389" i="8"/>
  <c r="A390" i="8"/>
  <c r="B390" i="8"/>
  <c r="C390" i="8"/>
  <c r="A391" i="8"/>
  <c r="B391" i="8"/>
  <c r="C391" i="8"/>
  <c r="A392" i="8"/>
  <c r="B392" i="8"/>
  <c r="C392" i="8"/>
  <c r="A393" i="8"/>
  <c r="B393" i="8"/>
  <c r="C393" i="8"/>
  <c r="A394" i="8"/>
  <c r="B394" i="8"/>
  <c r="C394" i="8"/>
  <c r="A395" i="8"/>
  <c r="B395" i="8"/>
  <c r="C395" i="8"/>
  <c r="A396" i="8"/>
  <c r="B396" i="8"/>
  <c r="C396" i="8"/>
  <c r="A397" i="8"/>
  <c r="B397" i="8"/>
  <c r="C397" i="8"/>
  <c r="A398" i="8"/>
  <c r="B398" i="8"/>
  <c r="C398" i="8"/>
  <c r="A399" i="8"/>
  <c r="B399" i="8"/>
  <c r="C399" i="8"/>
  <c r="A400" i="8"/>
  <c r="B400" i="8"/>
  <c r="C400" i="8"/>
  <c r="A401" i="8"/>
  <c r="B401" i="8"/>
  <c r="C401" i="8"/>
  <c r="A402" i="8"/>
  <c r="B402" i="8"/>
  <c r="C402" i="8"/>
  <c r="A403" i="8"/>
  <c r="B403" i="8"/>
  <c r="C403" i="8"/>
  <c r="A404" i="8"/>
  <c r="B404" i="8"/>
  <c r="C404" i="8"/>
  <c r="A405" i="8"/>
  <c r="B405" i="8"/>
  <c r="C405" i="8"/>
  <c r="A406" i="8"/>
  <c r="B406" i="8"/>
  <c r="C406" i="8"/>
  <c r="A407" i="8"/>
  <c r="B407" i="8"/>
  <c r="C407" i="8"/>
  <c r="A408" i="8"/>
  <c r="B408" i="8"/>
  <c r="C408" i="8"/>
  <c r="A409" i="8"/>
  <c r="B409" i="8"/>
  <c r="C409" i="8"/>
  <c r="A410" i="8"/>
  <c r="B410" i="8"/>
  <c r="C410" i="8"/>
  <c r="A411" i="8"/>
  <c r="B411" i="8"/>
  <c r="C411" i="8"/>
  <c r="A412" i="8"/>
  <c r="B412" i="8"/>
  <c r="C412" i="8"/>
  <c r="A413" i="8"/>
  <c r="B413" i="8"/>
  <c r="C413" i="8"/>
  <c r="A414" i="8"/>
  <c r="B414" i="8"/>
  <c r="C414" i="8"/>
  <c r="A415" i="8"/>
  <c r="B415" i="8"/>
  <c r="C415" i="8"/>
  <c r="A416" i="8"/>
  <c r="B416" i="8"/>
  <c r="C416" i="8"/>
  <c r="B369" i="8"/>
  <c r="C369" i="8"/>
  <c r="A369" i="8"/>
  <c r="A318" i="8"/>
  <c r="B318" i="8"/>
  <c r="C318" i="8"/>
  <c r="A319" i="8"/>
  <c r="B319" i="8"/>
  <c r="C319" i="8"/>
  <c r="A320" i="8"/>
  <c r="B320" i="8"/>
  <c r="C320" i="8"/>
  <c r="A321" i="8"/>
  <c r="B321" i="8"/>
  <c r="C321" i="8"/>
  <c r="A322" i="8"/>
  <c r="B322" i="8"/>
  <c r="C322" i="8"/>
  <c r="A323" i="8"/>
  <c r="B323" i="8"/>
  <c r="C323" i="8"/>
  <c r="A324" i="8"/>
  <c r="B324" i="8"/>
  <c r="C324" i="8"/>
  <c r="A325" i="8"/>
  <c r="B325" i="8"/>
  <c r="C325" i="8"/>
  <c r="A326" i="8"/>
  <c r="B326" i="8"/>
  <c r="C326" i="8"/>
  <c r="A327" i="8"/>
  <c r="B327" i="8"/>
  <c r="C327" i="8"/>
  <c r="A328" i="8"/>
  <c r="B328" i="8"/>
  <c r="C328" i="8"/>
  <c r="A329" i="8"/>
  <c r="B329" i="8"/>
  <c r="C329" i="8"/>
  <c r="A330" i="8"/>
  <c r="B330" i="8"/>
  <c r="C330" i="8"/>
  <c r="A331" i="8"/>
  <c r="B331" i="8"/>
  <c r="C331" i="8"/>
  <c r="A332" i="8"/>
  <c r="B332" i="8"/>
  <c r="C332" i="8"/>
  <c r="A333" i="8"/>
  <c r="B333" i="8"/>
  <c r="C333" i="8"/>
  <c r="A334" i="8"/>
  <c r="B334" i="8"/>
  <c r="C334" i="8"/>
  <c r="A335" i="8"/>
  <c r="B335" i="8"/>
  <c r="C335" i="8"/>
  <c r="A336" i="8"/>
  <c r="B336" i="8"/>
  <c r="C336" i="8"/>
  <c r="A337" i="8"/>
  <c r="B337" i="8"/>
  <c r="C337" i="8"/>
  <c r="A338" i="8"/>
  <c r="B338" i="8"/>
  <c r="C338" i="8"/>
  <c r="A339" i="8"/>
  <c r="B339" i="8"/>
  <c r="C339" i="8"/>
  <c r="A340" i="8"/>
  <c r="B340" i="8"/>
  <c r="C340" i="8"/>
  <c r="A341" i="8"/>
  <c r="B341" i="8"/>
  <c r="C341" i="8"/>
  <c r="A342" i="8"/>
  <c r="B342" i="8"/>
  <c r="C342" i="8"/>
  <c r="A343" i="8"/>
  <c r="B343" i="8"/>
  <c r="C343" i="8"/>
  <c r="A344" i="8"/>
  <c r="B344" i="8"/>
  <c r="C344" i="8"/>
  <c r="A345" i="8"/>
  <c r="B345" i="8"/>
  <c r="C345" i="8"/>
  <c r="A346" i="8"/>
  <c r="B346" i="8"/>
  <c r="C346" i="8"/>
  <c r="A347" i="8"/>
  <c r="B347" i="8"/>
  <c r="C347" i="8"/>
  <c r="A348" i="8"/>
  <c r="B348" i="8"/>
  <c r="C348" i="8"/>
  <c r="A349" i="8"/>
  <c r="B349" i="8"/>
  <c r="C349" i="8"/>
  <c r="A350" i="8"/>
  <c r="B350" i="8"/>
  <c r="C350" i="8"/>
  <c r="A351" i="8"/>
  <c r="B351" i="8"/>
  <c r="C351" i="8"/>
  <c r="A352" i="8"/>
  <c r="B352" i="8"/>
  <c r="C352" i="8"/>
  <c r="A353" i="8"/>
  <c r="B353" i="8"/>
  <c r="C353" i="8"/>
  <c r="A354" i="8"/>
  <c r="B354" i="8"/>
  <c r="C354" i="8"/>
  <c r="A355" i="8"/>
  <c r="B355" i="8"/>
  <c r="C355" i="8"/>
  <c r="A356" i="8"/>
  <c r="B356" i="8"/>
  <c r="C356" i="8"/>
  <c r="A357" i="8"/>
  <c r="B357" i="8"/>
  <c r="C357" i="8"/>
  <c r="A358" i="8"/>
  <c r="B358" i="8"/>
  <c r="C358" i="8"/>
  <c r="A359" i="8"/>
  <c r="B359" i="8"/>
  <c r="C359" i="8"/>
  <c r="A360" i="8"/>
  <c r="B360" i="8"/>
  <c r="C360" i="8"/>
  <c r="A361" i="8"/>
  <c r="B361" i="8"/>
  <c r="C361" i="8"/>
  <c r="A362" i="8"/>
  <c r="B362" i="8"/>
  <c r="C362" i="8"/>
  <c r="A363" i="8"/>
  <c r="B363" i="8"/>
  <c r="C363" i="8"/>
  <c r="A364" i="8"/>
  <c r="B364" i="8"/>
  <c r="C364" i="8"/>
  <c r="B317" i="8"/>
  <c r="C317" i="8"/>
  <c r="A317" i="8"/>
  <c r="A266" i="8"/>
  <c r="B266" i="8"/>
  <c r="C266" i="8"/>
  <c r="A267" i="8"/>
  <c r="B267" i="8"/>
  <c r="C267" i="8"/>
  <c r="A268" i="8"/>
  <c r="B268" i="8"/>
  <c r="C268" i="8"/>
  <c r="A269" i="8"/>
  <c r="B269" i="8"/>
  <c r="C269" i="8"/>
  <c r="A270" i="8"/>
  <c r="B270" i="8"/>
  <c r="C270" i="8"/>
  <c r="A271" i="8"/>
  <c r="B271" i="8"/>
  <c r="C271" i="8"/>
  <c r="A272" i="8"/>
  <c r="B272" i="8"/>
  <c r="C272" i="8"/>
  <c r="A273" i="8"/>
  <c r="B273" i="8"/>
  <c r="C273" i="8"/>
  <c r="A274" i="8"/>
  <c r="B274" i="8"/>
  <c r="C274" i="8"/>
  <c r="A275" i="8"/>
  <c r="B275" i="8"/>
  <c r="C275" i="8"/>
  <c r="A276" i="8"/>
  <c r="B276" i="8"/>
  <c r="C276" i="8"/>
  <c r="A277" i="8"/>
  <c r="B277" i="8"/>
  <c r="C277" i="8"/>
  <c r="A278" i="8"/>
  <c r="B278" i="8"/>
  <c r="C278" i="8"/>
  <c r="A279" i="8"/>
  <c r="B279" i="8"/>
  <c r="C279" i="8"/>
  <c r="A280" i="8"/>
  <c r="B280" i="8"/>
  <c r="C280" i="8"/>
  <c r="A281" i="8"/>
  <c r="B281" i="8"/>
  <c r="C281" i="8"/>
  <c r="A282" i="8"/>
  <c r="B282" i="8"/>
  <c r="C282" i="8"/>
  <c r="A283" i="8"/>
  <c r="B283" i="8"/>
  <c r="C283" i="8"/>
  <c r="A284" i="8"/>
  <c r="B284" i="8"/>
  <c r="C284" i="8"/>
  <c r="A285" i="8"/>
  <c r="B285" i="8"/>
  <c r="C285" i="8"/>
  <c r="A286" i="8"/>
  <c r="B286" i="8"/>
  <c r="C286" i="8"/>
  <c r="A287" i="8"/>
  <c r="B287" i="8"/>
  <c r="C287" i="8"/>
  <c r="A288" i="8"/>
  <c r="B288" i="8"/>
  <c r="C288" i="8"/>
  <c r="A289" i="8"/>
  <c r="B289" i="8"/>
  <c r="C289" i="8"/>
  <c r="A290" i="8"/>
  <c r="B290" i="8"/>
  <c r="C290" i="8"/>
  <c r="A291" i="8"/>
  <c r="B291" i="8"/>
  <c r="C291" i="8"/>
  <c r="A292" i="8"/>
  <c r="B292" i="8"/>
  <c r="C292" i="8"/>
  <c r="A293" i="8"/>
  <c r="B293" i="8"/>
  <c r="C293" i="8"/>
  <c r="A294" i="8"/>
  <c r="B294" i="8"/>
  <c r="C294" i="8"/>
  <c r="A295" i="8"/>
  <c r="B295" i="8"/>
  <c r="C295" i="8"/>
  <c r="A296" i="8"/>
  <c r="B296" i="8"/>
  <c r="C296" i="8"/>
  <c r="A297" i="8"/>
  <c r="B297" i="8"/>
  <c r="C297" i="8"/>
  <c r="A298" i="8"/>
  <c r="B298" i="8"/>
  <c r="C298" i="8"/>
  <c r="A299" i="8"/>
  <c r="B299" i="8"/>
  <c r="C299" i="8"/>
  <c r="A300" i="8"/>
  <c r="B300" i="8"/>
  <c r="C300" i="8"/>
  <c r="A301" i="8"/>
  <c r="B301" i="8"/>
  <c r="C301" i="8"/>
  <c r="A302" i="8"/>
  <c r="B302" i="8"/>
  <c r="C302" i="8"/>
  <c r="A303" i="8"/>
  <c r="B303" i="8"/>
  <c r="C303" i="8"/>
  <c r="A304" i="8"/>
  <c r="B304" i="8"/>
  <c r="C304" i="8"/>
  <c r="A305" i="8"/>
  <c r="B305" i="8"/>
  <c r="C305" i="8"/>
  <c r="A306" i="8"/>
  <c r="B306" i="8"/>
  <c r="C306" i="8"/>
  <c r="A307" i="8"/>
  <c r="B307" i="8"/>
  <c r="C307" i="8"/>
  <c r="A308" i="8"/>
  <c r="B308" i="8"/>
  <c r="C308" i="8"/>
  <c r="A309" i="8"/>
  <c r="B309" i="8"/>
  <c r="C309" i="8"/>
  <c r="A310" i="8"/>
  <c r="B310" i="8"/>
  <c r="C310" i="8"/>
  <c r="A311" i="8"/>
  <c r="B311" i="8"/>
  <c r="C311" i="8"/>
  <c r="A312" i="8"/>
  <c r="B312" i="8"/>
  <c r="C312" i="8"/>
  <c r="B265" i="8"/>
  <c r="C265" i="8"/>
  <c r="A265" i="8"/>
  <c r="A214" i="8"/>
  <c r="B214" i="8"/>
  <c r="C214" i="8"/>
  <c r="A215" i="8"/>
  <c r="B215" i="8"/>
  <c r="C215" i="8"/>
  <c r="A216" i="8"/>
  <c r="B216" i="8"/>
  <c r="C216" i="8"/>
  <c r="A217" i="8"/>
  <c r="B217" i="8"/>
  <c r="C217" i="8"/>
  <c r="A218" i="8"/>
  <c r="B218" i="8"/>
  <c r="C218" i="8"/>
  <c r="A219" i="8"/>
  <c r="B219" i="8"/>
  <c r="C219" i="8"/>
  <c r="A220" i="8"/>
  <c r="B220" i="8"/>
  <c r="C220" i="8"/>
  <c r="A221" i="8"/>
  <c r="B221" i="8"/>
  <c r="C221" i="8"/>
  <c r="A222" i="8"/>
  <c r="B222" i="8"/>
  <c r="C222" i="8"/>
  <c r="A223" i="8"/>
  <c r="B223" i="8"/>
  <c r="C223" i="8"/>
  <c r="A224" i="8"/>
  <c r="B224" i="8"/>
  <c r="C224" i="8"/>
  <c r="A225" i="8"/>
  <c r="B225" i="8"/>
  <c r="C225" i="8"/>
  <c r="A226" i="8"/>
  <c r="B226" i="8"/>
  <c r="C226" i="8"/>
  <c r="A227" i="8"/>
  <c r="B227" i="8"/>
  <c r="C227" i="8"/>
  <c r="A228" i="8"/>
  <c r="B228" i="8"/>
  <c r="C228" i="8"/>
  <c r="A229" i="8"/>
  <c r="B229" i="8"/>
  <c r="C229" i="8"/>
  <c r="A230" i="8"/>
  <c r="B230" i="8"/>
  <c r="C230" i="8"/>
  <c r="A231" i="8"/>
  <c r="B231" i="8"/>
  <c r="C231" i="8"/>
  <c r="A232" i="8"/>
  <c r="B232" i="8"/>
  <c r="C232" i="8"/>
  <c r="A233" i="8"/>
  <c r="B233" i="8"/>
  <c r="C233" i="8"/>
  <c r="A234" i="8"/>
  <c r="B234" i="8"/>
  <c r="C234" i="8"/>
  <c r="A235" i="8"/>
  <c r="B235" i="8"/>
  <c r="C235" i="8"/>
  <c r="A236" i="8"/>
  <c r="B236" i="8"/>
  <c r="C236" i="8"/>
  <c r="A237" i="8"/>
  <c r="B237" i="8"/>
  <c r="C237" i="8"/>
  <c r="A238" i="8"/>
  <c r="B238" i="8"/>
  <c r="C238" i="8"/>
  <c r="A239" i="8"/>
  <c r="B239" i="8"/>
  <c r="C239" i="8"/>
  <c r="A240" i="8"/>
  <c r="B240" i="8"/>
  <c r="C240" i="8"/>
  <c r="A241" i="8"/>
  <c r="B241" i="8"/>
  <c r="C241" i="8"/>
  <c r="A242" i="8"/>
  <c r="B242" i="8"/>
  <c r="C242" i="8"/>
  <c r="A243" i="8"/>
  <c r="B243" i="8"/>
  <c r="C243" i="8"/>
  <c r="A244" i="8"/>
  <c r="B244" i="8"/>
  <c r="C244" i="8"/>
  <c r="A245" i="8"/>
  <c r="B245" i="8"/>
  <c r="C245" i="8"/>
  <c r="A246" i="8"/>
  <c r="B246" i="8"/>
  <c r="C246" i="8"/>
  <c r="A247" i="8"/>
  <c r="B247" i="8"/>
  <c r="C247" i="8"/>
  <c r="A248" i="8"/>
  <c r="B248" i="8"/>
  <c r="C248" i="8"/>
  <c r="A249" i="8"/>
  <c r="B249" i="8"/>
  <c r="C249" i="8"/>
  <c r="A250" i="8"/>
  <c r="B250" i="8"/>
  <c r="C250" i="8"/>
  <c r="A251" i="8"/>
  <c r="B251" i="8"/>
  <c r="C251" i="8"/>
  <c r="A252" i="8"/>
  <c r="B252" i="8"/>
  <c r="C252" i="8"/>
  <c r="A253" i="8"/>
  <c r="B253" i="8"/>
  <c r="C253" i="8"/>
  <c r="A254" i="8"/>
  <c r="B254" i="8"/>
  <c r="C254" i="8"/>
  <c r="A255" i="8"/>
  <c r="B255" i="8"/>
  <c r="C255" i="8"/>
  <c r="A256" i="8"/>
  <c r="B256" i="8"/>
  <c r="C256" i="8"/>
  <c r="A257" i="8"/>
  <c r="B257" i="8"/>
  <c r="C257" i="8"/>
  <c r="A258" i="8"/>
  <c r="B258" i="8"/>
  <c r="C258" i="8"/>
  <c r="A259" i="8"/>
  <c r="B259" i="8"/>
  <c r="C259" i="8"/>
  <c r="A260" i="8"/>
  <c r="B260" i="8"/>
  <c r="C260" i="8"/>
  <c r="B213" i="8"/>
  <c r="C213" i="8"/>
  <c r="A213" i="8"/>
  <c r="A162" i="8"/>
  <c r="B162" i="8"/>
  <c r="C162" i="8"/>
  <c r="A163" i="8"/>
  <c r="B163" i="8"/>
  <c r="C163" i="8"/>
  <c r="A164" i="8"/>
  <c r="B164" i="8"/>
  <c r="C164" i="8"/>
  <c r="A165" i="8"/>
  <c r="B165" i="8"/>
  <c r="C165" i="8"/>
  <c r="A166" i="8"/>
  <c r="B166" i="8"/>
  <c r="C166" i="8"/>
  <c r="A167" i="8"/>
  <c r="B167" i="8"/>
  <c r="C167" i="8"/>
  <c r="A168" i="8"/>
  <c r="B168" i="8"/>
  <c r="C168" i="8"/>
  <c r="A169" i="8"/>
  <c r="B169" i="8"/>
  <c r="C169" i="8"/>
  <c r="A170" i="8"/>
  <c r="B170" i="8"/>
  <c r="C170" i="8"/>
  <c r="A171" i="8"/>
  <c r="B171" i="8"/>
  <c r="C171" i="8"/>
  <c r="A172" i="8"/>
  <c r="B172" i="8"/>
  <c r="C172" i="8"/>
  <c r="A173" i="8"/>
  <c r="B173" i="8"/>
  <c r="C173" i="8"/>
  <c r="A174" i="8"/>
  <c r="B174" i="8"/>
  <c r="C174" i="8"/>
  <c r="A175" i="8"/>
  <c r="B175" i="8"/>
  <c r="C175" i="8"/>
  <c r="A176" i="8"/>
  <c r="B176" i="8"/>
  <c r="C176" i="8"/>
  <c r="A177" i="8"/>
  <c r="B177" i="8"/>
  <c r="C177" i="8"/>
  <c r="A178" i="8"/>
  <c r="B178" i="8"/>
  <c r="C178" i="8"/>
  <c r="A179" i="8"/>
  <c r="B179" i="8"/>
  <c r="C179" i="8"/>
  <c r="A180" i="8"/>
  <c r="B180" i="8"/>
  <c r="C180" i="8"/>
  <c r="A181" i="8"/>
  <c r="B181" i="8"/>
  <c r="C181" i="8"/>
  <c r="A182" i="8"/>
  <c r="B182" i="8"/>
  <c r="C182" i="8"/>
  <c r="A183" i="8"/>
  <c r="B183" i="8"/>
  <c r="C183" i="8"/>
  <c r="A184" i="8"/>
  <c r="B184" i="8"/>
  <c r="C184" i="8"/>
  <c r="A185" i="8"/>
  <c r="B185" i="8"/>
  <c r="C185" i="8"/>
  <c r="A186" i="8"/>
  <c r="B186" i="8"/>
  <c r="C186" i="8"/>
  <c r="A187" i="8"/>
  <c r="B187" i="8"/>
  <c r="C187" i="8"/>
  <c r="A188" i="8"/>
  <c r="B188" i="8"/>
  <c r="C188" i="8"/>
  <c r="A189" i="8"/>
  <c r="B189" i="8"/>
  <c r="C189" i="8"/>
  <c r="A190" i="8"/>
  <c r="B190" i="8"/>
  <c r="C190" i="8"/>
  <c r="A191" i="8"/>
  <c r="B191" i="8"/>
  <c r="C191" i="8"/>
  <c r="A192" i="8"/>
  <c r="B192" i="8"/>
  <c r="C192" i="8"/>
  <c r="A193" i="8"/>
  <c r="B193" i="8"/>
  <c r="C193" i="8"/>
  <c r="A194" i="8"/>
  <c r="B194" i="8"/>
  <c r="C194" i="8"/>
  <c r="A195" i="8"/>
  <c r="B195" i="8"/>
  <c r="C195" i="8"/>
  <c r="A196" i="8"/>
  <c r="B196" i="8"/>
  <c r="C196" i="8"/>
  <c r="A197" i="8"/>
  <c r="B197" i="8"/>
  <c r="C197" i="8"/>
  <c r="A198" i="8"/>
  <c r="B198" i="8"/>
  <c r="C198" i="8"/>
  <c r="A199" i="8"/>
  <c r="B199" i="8"/>
  <c r="C199" i="8"/>
  <c r="A200" i="8"/>
  <c r="B200" i="8"/>
  <c r="C200" i="8"/>
  <c r="A201" i="8"/>
  <c r="B201" i="8"/>
  <c r="C201" i="8"/>
  <c r="A202" i="8"/>
  <c r="B202" i="8"/>
  <c r="C202" i="8"/>
  <c r="A203" i="8"/>
  <c r="B203" i="8"/>
  <c r="C203" i="8"/>
  <c r="A204" i="8"/>
  <c r="B204" i="8"/>
  <c r="C204" i="8"/>
  <c r="A205" i="8"/>
  <c r="B205" i="8"/>
  <c r="C205" i="8"/>
  <c r="A206" i="8"/>
  <c r="B206" i="8"/>
  <c r="C206" i="8"/>
  <c r="A207" i="8"/>
  <c r="B207" i="8"/>
  <c r="C207" i="8"/>
  <c r="A208" i="8"/>
  <c r="B208" i="8"/>
  <c r="C208" i="8"/>
  <c r="B161" i="8"/>
  <c r="C161" i="8"/>
  <c r="A161" i="8"/>
  <c r="A110" i="8"/>
  <c r="B110" i="8"/>
  <c r="C110" i="8"/>
  <c r="A111" i="8"/>
  <c r="B111" i="8"/>
  <c r="C111" i="8"/>
  <c r="A112" i="8"/>
  <c r="B112" i="8"/>
  <c r="C112" i="8"/>
  <c r="A113" i="8"/>
  <c r="B113" i="8"/>
  <c r="C113" i="8"/>
  <c r="A114" i="8"/>
  <c r="B114" i="8"/>
  <c r="C114" i="8"/>
  <c r="A115" i="8"/>
  <c r="B115" i="8"/>
  <c r="C115" i="8"/>
  <c r="A116" i="8"/>
  <c r="B116" i="8"/>
  <c r="C116" i="8"/>
  <c r="A117" i="8"/>
  <c r="B117" i="8"/>
  <c r="C117" i="8"/>
  <c r="A118" i="8"/>
  <c r="B118" i="8"/>
  <c r="C118" i="8"/>
  <c r="A119" i="8"/>
  <c r="B119" i="8"/>
  <c r="C119" i="8"/>
  <c r="A120" i="8"/>
  <c r="B120" i="8"/>
  <c r="C120" i="8"/>
  <c r="A121" i="8"/>
  <c r="B121" i="8"/>
  <c r="C121" i="8"/>
  <c r="A122" i="8"/>
  <c r="B122" i="8"/>
  <c r="C122" i="8"/>
  <c r="A123" i="8"/>
  <c r="B123" i="8"/>
  <c r="C123" i="8"/>
  <c r="A124" i="8"/>
  <c r="B124" i="8"/>
  <c r="C124" i="8"/>
  <c r="A125" i="8"/>
  <c r="B125" i="8"/>
  <c r="C125" i="8"/>
  <c r="A126" i="8"/>
  <c r="B126" i="8"/>
  <c r="C126" i="8"/>
  <c r="A127" i="8"/>
  <c r="B127" i="8"/>
  <c r="C127" i="8"/>
  <c r="A128" i="8"/>
  <c r="B128" i="8"/>
  <c r="C128" i="8"/>
  <c r="A129" i="8"/>
  <c r="B129" i="8"/>
  <c r="C129" i="8"/>
  <c r="A130" i="8"/>
  <c r="B130" i="8"/>
  <c r="C130" i="8"/>
  <c r="A131" i="8"/>
  <c r="B131" i="8"/>
  <c r="C131" i="8"/>
  <c r="A132" i="8"/>
  <c r="B132" i="8"/>
  <c r="C132" i="8"/>
  <c r="A133" i="8"/>
  <c r="B133" i="8"/>
  <c r="C133" i="8"/>
  <c r="A134" i="8"/>
  <c r="B134" i="8"/>
  <c r="C134" i="8"/>
  <c r="A135" i="8"/>
  <c r="B135" i="8"/>
  <c r="C135" i="8"/>
  <c r="A136" i="8"/>
  <c r="B136" i="8"/>
  <c r="C136" i="8"/>
  <c r="A137" i="8"/>
  <c r="B137" i="8"/>
  <c r="C137" i="8"/>
  <c r="A138" i="8"/>
  <c r="B138" i="8"/>
  <c r="C138" i="8"/>
  <c r="A139" i="8"/>
  <c r="B139" i="8"/>
  <c r="C139" i="8"/>
  <c r="A140" i="8"/>
  <c r="B140" i="8"/>
  <c r="C140" i="8"/>
  <c r="A141" i="8"/>
  <c r="B141" i="8"/>
  <c r="C141" i="8"/>
  <c r="A142" i="8"/>
  <c r="B142" i="8"/>
  <c r="C142" i="8"/>
  <c r="A143" i="8"/>
  <c r="B143" i="8"/>
  <c r="C143" i="8"/>
  <c r="A144" i="8"/>
  <c r="B144" i="8"/>
  <c r="C144" i="8"/>
  <c r="A145" i="8"/>
  <c r="B145" i="8"/>
  <c r="C145" i="8"/>
  <c r="A146" i="8"/>
  <c r="B146" i="8"/>
  <c r="C146" i="8"/>
  <c r="A147" i="8"/>
  <c r="B147" i="8"/>
  <c r="C147" i="8"/>
  <c r="A148" i="8"/>
  <c r="B148" i="8"/>
  <c r="C148" i="8"/>
  <c r="A149" i="8"/>
  <c r="B149" i="8"/>
  <c r="C149" i="8"/>
  <c r="A150" i="8"/>
  <c r="B150" i="8"/>
  <c r="C150" i="8"/>
  <c r="A151" i="8"/>
  <c r="B151" i="8"/>
  <c r="C151" i="8"/>
  <c r="A152" i="8"/>
  <c r="B152" i="8"/>
  <c r="C152" i="8"/>
  <c r="A153" i="8"/>
  <c r="B153" i="8"/>
  <c r="C153" i="8"/>
  <c r="A154" i="8"/>
  <c r="B154" i="8"/>
  <c r="C154" i="8"/>
  <c r="A155" i="8"/>
  <c r="B155" i="8"/>
  <c r="C155" i="8"/>
  <c r="A156" i="8"/>
  <c r="B156" i="8"/>
  <c r="C156" i="8"/>
  <c r="B109" i="8"/>
  <c r="C109" i="8"/>
  <c r="A109" i="8"/>
  <c r="B57" i="8"/>
  <c r="C57" i="8"/>
  <c r="B58" i="8"/>
  <c r="C58" i="8"/>
  <c r="B59" i="8"/>
  <c r="C59" i="8"/>
  <c r="B60" i="8"/>
  <c r="C60" i="8"/>
  <c r="B61" i="8"/>
  <c r="C61" i="8"/>
  <c r="B62" i="8"/>
  <c r="C62" i="8"/>
  <c r="B63" i="8"/>
  <c r="C63" i="8"/>
  <c r="B64" i="8"/>
  <c r="C64" i="8"/>
  <c r="B65" i="8"/>
  <c r="C65" i="8"/>
  <c r="B66" i="8"/>
  <c r="C66" i="8"/>
  <c r="B67" i="8"/>
  <c r="C67" i="8"/>
  <c r="B68" i="8"/>
  <c r="C68" i="8"/>
  <c r="B69" i="8"/>
  <c r="C69" i="8"/>
  <c r="B70" i="8"/>
  <c r="C70" i="8"/>
  <c r="B71" i="8"/>
  <c r="C71" i="8"/>
  <c r="B72" i="8"/>
  <c r="C72" i="8"/>
  <c r="B73" i="8"/>
  <c r="C73" i="8"/>
  <c r="B74" i="8"/>
  <c r="C74" i="8"/>
  <c r="B75" i="8"/>
  <c r="C75" i="8"/>
  <c r="B76" i="8"/>
  <c r="C76" i="8"/>
  <c r="B77" i="8"/>
  <c r="C77" i="8"/>
  <c r="B78" i="8"/>
  <c r="C78" i="8"/>
  <c r="B79" i="8"/>
  <c r="C79" i="8"/>
  <c r="B80" i="8"/>
  <c r="C80" i="8"/>
  <c r="B81" i="8"/>
  <c r="C81" i="8"/>
  <c r="B82" i="8"/>
  <c r="C82" i="8"/>
  <c r="B83" i="8"/>
  <c r="C83" i="8"/>
  <c r="B84" i="8"/>
  <c r="C84" i="8"/>
  <c r="B85" i="8"/>
  <c r="C85" i="8"/>
  <c r="B86" i="8"/>
  <c r="C86" i="8"/>
  <c r="B87" i="8"/>
  <c r="C87" i="8"/>
  <c r="B88" i="8"/>
  <c r="C88" i="8"/>
  <c r="B89" i="8"/>
  <c r="C89" i="8"/>
  <c r="B90" i="8"/>
  <c r="C90" i="8"/>
  <c r="B91" i="8"/>
  <c r="C91" i="8"/>
  <c r="B92" i="8"/>
  <c r="C92" i="8"/>
  <c r="B93" i="8"/>
  <c r="C93" i="8"/>
  <c r="B94" i="8"/>
  <c r="C94" i="8"/>
  <c r="B95" i="8"/>
  <c r="C95" i="8"/>
  <c r="B96" i="8"/>
  <c r="C96" i="8"/>
  <c r="B97" i="8"/>
  <c r="C97" i="8"/>
  <c r="B98" i="8"/>
  <c r="C98" i="8"/>
  <c r="B99" i="8"/>
  <c r="C99" i="8"/>
  <c r="B100" i="8"/>
  <c r="C100" i="8"/>
  <c r="B101" i="8"/>
  <c r="C101" i="8"/>
  <c r="B102" i="8"/>
  <c r="C102" i="8"/>
  <c r="B103" i="8"/>
  <c r="C103" i="8"/>
  <c r="B104" i="8"/>
  <c r="C104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57" i="8"/>
  <c r="B33" i="8"/>
  <c r="C33" i="8"/>
  <c r="B34" i="8"/>
  <c r="C34" i="8"/>
  <c r="B35" i="8"/>
  <c r="C35" i="8"/>
  <c r="B36" i="8"/>
  <c r="C36" i="8"/>
  <c r="B37" i="8"/>
  <c r="C37" i="8"/>
  <c r="B38" i="8"/>
  <c r="C38" i="8"/>
  <c r="B39" i="8"/>
  <c r="C39" i="8"/>
  <c r="B40" i="8"/>
  <c r="C40" i="8"/>
  <c r="B41" i="8"/>
  <c r="C41" i="8"/>
  <c r="B42" i="8"/>
  <c r="C42" i="8"/>
  <c r="B43" i="8"/>
  <c r="C43" i="8"/>
  <c r="B44" i="8"/>
  <c r="C44" i="8"/>
  <c r="B45" i="8"/>
  <c r="C45" i="8"/>
  <c r="B46" i="8"/>
  <c r="C46" i="8"/>
  <c r="B47" i="8"/>
  <c r="C47" i="8"/>
  <c r="B48" i="8"/>
  <c r="C48" i="8"/>
  <c r="B49" i="8"/>
  <c r="C49" i="8"/>
  <c r="B50" i="8"/>
  <c r="C50" i="8"/>
  <c r="B51" i="8"/>
  <c r="C51" i="8"/>
  <c r="B52" i="8"/>
  <c r="C52" i="8"/>
  <c r="B22" i="8"/>
  <c r="C22" i="8"/>
  <c r="B23" i="8"/>
  <c r="C23" i="8"/>
  <c r="B24" i="8"/>
  <c r="C24" i="8"/>
  <c r="B25" i="8"/>
  <c r="C25" i="8"/>
  <c r="B26" i="8"/>
  <c r="C26" i="8"/>
  <c r="B27" i="8"/>
  <c r="C27" i="8"/>
  <c r="B28" i="8"/>
  <c r="C28" i="8"/>
  <c r="B29" i="8"/>
  <c r="C29" i="8"/>
  <c r="B30" i="8"/>
  <c r="C30" i="8"/>
  <c r="B31" i="8"/>
  <c r="C31" i="8"/>
  <c r="B32" i="8"/>
  <c r="C32" i="8"/>
  <c r="B11" i="8"/>
  <c r="C11" i="8"/>
  <c r="B12" i="8"/>
  <c r="C12" i="8"/>
  <c r="B13" i="8"/>
  <c r="C13" i="8"/>
  <c r="B14" i="8"/>
  <c r="C14" i="8"/>
  <c r="B15" i="8"/>
  <c r="C15" i="8"/>
  <c r="B16" i="8"/>
  <c r="C16" i="8"/>
  <c r="B17" i="8"/>
  <c r="C17" i="8"/>
  <c r="B18" i="8"/>
  <c r="C18" i="8"/>
  <c r="B19" i="8"/>
  <c r="C19" i="8"/>
  <c r="B20" i="8"/>
  <c r="C20" i="8"/>
  <c r="B21" i="8"/>
  <c r="C21" i="8"/>
  <c r="B6" i="8"/>
  <c r="C6" i="8"/>
  <c r="B7" i="8"/>
  <c r="C7" i="8"/>
  <c r="B8" i="8"/>
  <c r="C8" i="8"/>
  <c r="B9" i="8"/>
  <c r="C9" i="8"/>
  <c r="B10" i="8"/>
  <c r="C10" i="8"/>
  <c r="C5" i="8"/>
  <c r="B5" i="8"/>
  <c r="A46" i="8"/>
  <c r="A47" i="8"/>
  <c r="A48" i="8"/>
  <c r="A49" i="8"/>
  <c r="A50" i="8"/>
  <c r="A51" i="8"/>
  <c r="A52" i="8"/>
  <c r="A35" i="8"/>
  <c r="A36" i="8"/>
  <c r="A37" i="8"/>
  <c r="A38" i="8"/>
  <c r="A39" i="8"/>
  <c r="A40" i="8"/>
  <c r="A41" i="8"/>
  <c r="A42" i="8"/>
  <c r="A43" i="8"/>
  <c r="A44" i="8"/>
  <c r="A45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5" i="8"/>
  <c r="BS52" i="5"/>
  <c r="AI52" i="5"/>
  <c r="AK52" i="5"/>
  <c r="AM52" i="5"/>
  <c r="AO52" i="5"/>
  <c r="AQ52" i="5"/>
  <c r="AS52" i="5"/>
  <c r="AU52" i="5"/>
  <c r="AW52" i="5"/>
  <c r="AY52" i="5"/>
  <c r="BA52" i="5"/>
  <c r="BC52" i="5"/>
  <c r="BE52" i="5"/>
  <c r="BG52" i="5"/>
  <c r="BI52" i="5"/>
  <c r="BK52" i="5"/>
  <c r="BM52" i="5"/>
  <c r="BO52" i="5"/>
  <c r="BQ52" i="5"/>
  <c r="BU52" i="5"/>
  <c r="BW52" i="5"/>
  <c r="BY52" i="5"/>
  <c r="CA52" i="5"/>
  <c r="CC52" i="5"/>
  <c r="CE52" i="5"/>
</calcChain>
</file>

<file path=xl/sharedStrings.xml><?xml version="1.0" encoding="utf-8"?>
<sst xmlns="http://schemas.openxmlformats.org/spreadsheetml/2006/main" count="21996" uniqueCount="254">
  <si>
    <t>Nom</t>
  </si>
  <si>
    <t>Club</t>
  </si>
  <si>
    <t>Payé ?</t>
  </si>
  <si>
    <t>_</t>
  </si>
  <si>
    <t>D</t>
  </si>
  <si>
    <t>O</t>
  </si>
  <si>
    <t>N</t>
  </si>
  <si>
    <t>Certif. M</t>
  </si>
  <si>
    <t>Prénom</t>
  </si>
  <si>
    <t>License</t>
  </si>
  <si>
    <t>Vlr{QV1}</t>
  </si>
  <si>
    <t>Prs{QV1}</t>
  </si>
  <si>
    <t>-</t>
  </si>
  <si>
    <t>Prs{QV2}</t>
  </si>
  <si>
    <t>Vlr{QV2}</t>
  </si>
  <si>
    <t>Prs{QV3}</t>
  </si>
  <si>
    <t>Vlr{QV3}</t>
  </si>
  <si>
    <t>Pnt{QV1}</t>
  </si>
  <si>
    <t>Pnt{QV}(/500)</t>
  </si>
  <si>
    <t>Pnt{Q}(/1000)</t>
  </si>
  <si>
    <t>Pnt{QV2}</t>
  </si>
  <si>
    <t>Pnt{QV3}</t>
  </si>
  <si>
    <t>Pts max</t>
  </si>
  <si>
    <t>Pnt{QB1}</t>
  </si>
  <si>
    <t>Blq{QB1}</t>
  </si>
  <si>
    <t>Pnt{QB2}</t>
  </si>
  <si>
    <t>Pnt{QB3}</t>
  </si>
  <si>
    <t>Blq{QB2}</t>
  </si>
  <si>
    <t>Blq{QB3}</t>
  </si>
  <si>
    <t>Nbr</t>
  </si>
  <si>
    <t>Pnt{QB4}</t>
  </si>
  <si>
    <t>Blq{QB4}</t>
  </si>
  <si>
    <t>Blq{QB5}</t>
  </si>
  <si>
    <t>Pnt{QB5}</t>
  </si>
  <si>
    <t>Blq{QB6}</t>
  </si>
  <si>
    <t>Pnt{QB6}</t>
  </si>
  <si>
    <t>Pnt{QB7}</t>
  </si>
  <si>
    <t>Blq{QB7}</t>
  </si>
  <si>
    <t>Pnt{QB8}</t>
  </si>
  <si>
    <t>Blq{QB8}</t>
  </si>
  <si>
    <t>Pnt{QB9}</t>
  </si>
  <si>
    <t>Blq{QB9}</t>
  </si>
  <si>
    <t>Pnt{QB10}</t>
  </si>
  <si>
    <t>Blq{QB10}</t>
  </si>
  <si>
    <t>Pnt{QB11}</t>
  </si>
  <si>
    <t>Blq{QB11}</t>
  </si>
  <si>
    <t>Pnt{QB12}</t>
  </si>
  <si>
    <t>Blq{QB12}</t>
  </si>
  <si>
    <t>Pnt{QB13}</t>
  </si>
  <si>
    <t>Blq{QB13}</t>
  </si>
  <si>
    <t>Pnt{QB14}</t>
  </si>
  <si>
    <t>Blq{QB14}</t>
  </si>
  <si>
    <t>Pnt{QB15}</t>
  </si>
  <si>
    <t>Blq{QB15}</t>
  </si>
  <si>
    <t>Pnt{QB16}</t>
  </si>
  <si>
    <t>Blq{QB16}</t>
  </si>
  <si>
    <t>Pnt{QB17}</t>
  </si>
  <si>
    <t>Blq{QB17}</t>
  </si>
  <si>
    <t>Pnt{QB18}</t>
  </si>
  <si>
    <t>Blq{QB18}</t>
  </si>
  <si>
    <t>Pnt{QB19}</t>
  </si>
  <si>
    <t>Blq{QB19}</t>
  </si>
  <si>
    <t>Pnt{QB20}</t>
  </si>
  <si>
    <t>Blq{QB20}</t>
  </si>
  <si>
    <t>Pnt{QB21}</t>
  </si>
  <si>
    <t>Blq{QB21}</t>
  </si>
  <si>
    <t>Pnt{QB22}</t>
  </si>
  <si>
    <t>Blq{QB22}</t>
  </si>
  <si>
    <t>Pnt{QB23}</t>
  </si>
  <si>
    <t>Blq{QB23}</t>
  </si>
  <si>
    <t>Pnt{QB24}</t>
  </si>
  <si>
    <t>Blq{QB24}</t>
  </si>
  <si>
    <t>Pnt{QB25}</t>
  </si>
  <si>
    <t>Blq{QB25}</t>
  </si>
  <si>
    <t>Pnt{QB26}</t>
  </si>
  <si>
    <t>Blq{QB26}</t>
  </si>
  <si>
    <t>Pnt{QB27}</t>
  </si>
  <si>
    <t>Blq{QB27}</t>
  </si>
  <si>
    <t>Pnt{QB28}</t>
  </si>
  <si>
    <t>Blq{QB28}</t>
  </si>
  <si>
    <t>Pnt{QB29}</t>
  </si>
  <si>
    <t>Blq{QB29}</t>
  </si>
  <si>
    <t>Pnt{QB30}</t>
  </si>
  <si>
    <t>Blq{QB30}</t>
  </si>
  <si>
    <t>Pnt{QB}</t>
  </si>
  <si>
    <t>Pnt{QB}/500</t>
  </si>
  <si>
    <t>Plc{Q}</t>
  </si>
  <si>
    <t>Q &gt; F</t>
  </si>
  <si>
    <t>Top</t>
  </si>
  <si>
    <t>Plc{F}</t>
  </si>
  <si>
    <t>Pnt{F}/1000</t>
  </si>
  <si>
    <t>Pnt{FV}/500</t>
  </si>
  <si>
    <t>Pnt{FV}</t>
  </si>
  <si>
    <t>Prs{FV}</t>
  </si>
  <si>
    <t>Vlr{FV}</t>
  </si>
  <si>
    <t>Bns{Q}</t>
  </si>
  <si>
    <t>Fnl</t>
  </si>
  <si>
    <t>Pnt{FB}/500</t>
  </si>
  <si>
    <t>Pnt{FB}</t>
  </si>
  <si>
    <t>Blq{F}</t>
  </si>
  <si>
    <t>Z1</t>
  </si>
  <si>
    <t>Z2</t>
  </si>
  <si>
    <t>Ess{F}</t>
  </si>
  <si>
    <t>Pnt{FBlq}</t>
  </si>
  <si>
    <t>Pnt{FEss}</t>
  </si>
  <si>
    <t>Pnt max</t>
  </si>
  <si>
    <t>Place</t>
  </si>
  <si>
    <t>Médaille</t>
  </si>
  <si>
    <t>Numéro de la voie :</t>
  </si>
  <si>
    <t>Nom du juge :</t>
  </si>
  <si>
    <t>Heure de ramassage :</t>
  </si>
  <si>
    <t>Dossard</t>
  </si>
  <si>
    <t>Prise</t>
  </si>
  <si>
    <t>Valorisation</t>
  </si>
  <si>
    <t>Microbes F</t>
  </si>
  <si>
    <t>Microbes H</t>
  </si>
  <si>
    <t>Cadets H</t>
  </si>
  <si>
    <t>Juniors F</t>
  </si>
  <si>
    <t>Juniors H</t>
  </si>
  <si>
    <t>Numéro du bloc :</t>
  </si>
  <si>
    <t>Validé</t>
  </si>
  <si>
    <t>Poussins F</t>
  </si>
  <si>
    <t>Poussins H</t>
  </si>
  <si>
    <t>Cadets F</t>
  </si>
  <si>
    <t>{Groupe A}</t>
  </si>
  <si>
    <t>Essais</t>
  </si>
  <si>
    <t>Zone 1</t>
  </si>
  <si>
    <t>Zone 2</t>
  </si>
  <si>
    <t>Finale</t>
  </si>
  <si>
    <t>{Groupe B}</t>
  </si>
  <si>
    <t>Benjamins H</t>
  </si>
  <si>
    <t>Benjamins F</t>
  </si>
  <si>
    <t>Minimes F</t>
  </si>
  <si>
    <t>Minimes H</t>
  </si>
  <si>
    <t>Seniors F</t>
  </si>
  <si>
    <t>Seniors H</t>
  </si>
  <si>
    <t>Vétérans F</t>
  </si>
  <si>
    <t>Vétérans H</t>
  </si>
  <si>
    <t>Pnt{QV}</t>
  </si>
  <si>
    <t>Pnt max =</t>
  </si>
  <si>
    <t>Points Q</t>
  </si>
  <si>
    <t>Points F</t>
  </si>
  <si>
    <t>Points</t>
  </si>
  <si>
    <t>Prs max =</t>
  </si>
  <si>
    <t>Heure</t>
  </si>
  <si>
    <t>Benjamin H 8</t>
  </si>
  <si>
    <t>Benjamin H 7</t>
  </si>
  <si>
    <t>Benjamin H 6</t>
  </si>
  <si>
    <t>Benjamin H 5</t>
  </si>
  <si>
    <t>Benjamin H 4</t>
  </si>
  <si>
    <t>Benjamin H 3</t>
  </si>
  <si>
    <t>Benjamin H 2</t>
  </si>
  <si>
    <t>Benjamin H 1</t>
  </si>
  <si>
    <t>Benjamin F 8</t>
  </si>
  <si>
    <t>Benjamin F 7</t>
  </si>
  <si>
    <t>Benjamin F 6</t>
  </si>
  <si>
    <t>Benjamin F 5</t>
  </si>
  <si>
    <t>Benjamin F 4</t>
  </si>
  <si>
    <t>Benjamin F 3</t>
  </si>
  <si>
    <t>Benjamin F 2</t>
  </si>
  <si>
    <t>Benjamin F 1</t>
  </si>
  <si>
    <t>Minimes F 8</t>
  </si>
  <si>
    <t>Minimes F 7</t>
  </si>
  <si>
    <t>Minimes F 6</t>
  </si>
  <si>
    <t>Minimes F 5</t>
  </si>
  <si>
    <t>Minimes F 4</t>
  </si>
  <si>
    <t>Minimes F 3</t>
  </si>
  <si>
    <t>Minimes F 2</t>
  </si>
  <si>
    <t>Minimes F 1</t>
  </si>
  <si>
    <t>Minimes H 8</t>
  </si>
  <si>
    <t>Minimes H 7</t>
  </si>
  <si>
    <t>Minimes H 6</t>
  </si>
  <si>
    <t>Minimes H 5</t>
  </si>
  <si>
    <t>Minimes H 4</t>
  </si>
  <si>
    <t>Minimes H 3</t>
  </si>
  <si>
    <t>Minimes H 2</t>
  </si>
  <si>
    <t>Minimes H 1</t>
  </si>
  <si>
    <t>Seniors F 8</t>
  </si>
  <si>
    <t>Seniors F 7</t>
  </si>
  <si>
    <t>Seniors F 6</t>
  </si>
  <si>
    <t>Seniors F 5</t>
  </si>
  <si>
    <t>Seniors F 4</t>
  </si>
  <si>
    <t>Seniors F 3</t>
  </si>
  <si>
    <t>Seniors F 2</t>
  </si>
  <si>
    <t>Seniors F 1</t>
  </si>
  <si>
    <t>Seniors H 8</t>
  </si>
  <si>
    <t>Seniors H 7</t>
  </si>
  <si>
    <t>Seniors H 6</t>
  </si>
  <si>
    <t>Seniors H 5</t>
  </si>
  <si>
    <t>Seniors H 4</t>
  </si>
  <si>
    <t>Seniors H 3</t>
  </si>
  <si>
    <t>Seniors H 2</t>
  </si>
  <si>
    <t>Seniors H 1</t>
  </si>
  <si>
    <t>Vétérans F 8</t>
  </si>
  <si>
    <t>Vétérans F 7</t>
  </si>
  <si>
    <t>Vétérans F 6</t>
  </si>
  <si>
    <t>Vétérans F 5</t>
  </si>
  <si>
    <t>Vétérans F 4</t>
  </si>
  <si>
    <t>Vétérans F 3</t>
  </si>
  <si>
    <t>Vétérans F 2</t>
  </si>
  <si>
    <t>Vétérans F 1</t>
  </si>
  <si>
    <t>Vétérans H 8</t>
  </si>
  <si>
    <t>Vétérans H 7</t>
  </si>
  <si>
    <t>Vétérans H 6</t>
  </si>
  <si>
    <t>Vétérans H 5</t>
  </si>
  <si>
    <t>Vétérans H 4</t>
  </si>
  <si>
    <t>Vétérans H 3</t>
  </si>
  <si>
    <t>Vétérans H 2</t>
  </si>
  <si>
    <t>Vétérans H 1</t>
  </si>
  <si>
    <t>A 1</t>
  </si>
  <si>
    <t>A 2</t>
  </si>
  <si>
    <t>A 3</t>
  </si>
  <si>
    <t>A 4</t>
  </si>
  <si>
    <t>A 5</t>
  </si>
  <si>
    <t>A 6</t>
  </si>
  <si>
    <t>A 7</t>
  </si>
  <si>
    <t>A 8</t>
  </si>
  <si>
    <t>A 9</t>
  </si>
  <si>
    <t>B 1</t>
  </si>
  <si>
    <t>B 2</t>
  </si>
  <si>
    <t>B 3</t>
  </si>
  <si>
    <t>B 4</t>
  </si>
  <si>
    <t>B 5</t>
  </si>
  <si>
    <t>B 6</t>
  </si>
  <si>
    <t>B 7</t>
  </si>
  <si>
    <t>B 8</t>
  </si>
  <si>
    <t>B 9</t>
  </si>
  <si>
    <t>C 1</t>
  </si>
  <si>
    <t>C 2</t>
  </si>
  <si>
    <t>C 3</t>
  </si>
  <si>
    <t>C 4</t>
  </si>
  <si>
    <t>C 5</t>
  </si>
  <si>
    <t>C 6</t>
  </si>
  <si>
    <t>C 7</t>
  </si>
  <si>
    <t>C 8</t>
  </si>
  <si>
    <t>C 9</t>
  </si>
  <si>
    <t>B 10</t>
  </si>
  <si>
    <t>C 10</t>
  </si>
  <si>
    <t>B 11</t>
  </si>
  <si>
    <t>C 11</t>
  </si>
  <si>
    <t>B 12</t>
  </si>
  <si>
    <t>C 12</t>
  </si>
  <si>
    <t>D 1</t>
  </si>
  <si>
    <t>D 2</t>
  </si>
  <si>
    <t>D 3</t>
  </si>
  <si>
    <t>D 4</t>
  </si>
  <si>
    <t>D 5</t>
  </si>
  <si>
    <t>D 6</t>
  </si>
  <si>
    <t>D 7</t>
  </si>
  <si>
    <t>D 8</t>
  </si>
  <si>
    <t>D 9</t>
  </si>
  <si>
    <t>D 10</t>
  </si>
  <si>
    <t>D 11</t>
  </si>
  <si>
    <t>D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</si>
</sst>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3" x14ac:knownFonts="1">
    <font>
      <sz val="12"/>
      <color theme="1"/>
      <name val="CenturyGothic"/>
      <family val="2"/>
    </font>
    <font>
      <sz val="24"/>
      <color theme="1"/>
      <name val="Source Code Pro"/>
    </font>
    <font>
      <sz val="12"/>
      <color theme="1"/>
      <name val="Source Code Pro"/>
    </font>
    <font>
      <b/>
      <sz val="12"/>
      <color theme="1"/>
      <name val="Source Code Pro"/>
    </font>
    <font>
      <sz val="12"/>
      <color rgb="FF005493"/>
      <name val="Source Code Pro"/>
    </font>
    <font>
      <sz val="12"/>
      <color rgb="FF945200"/>
      <name val="Source Code Pro"/>
    </font>
    <font>
      <sz val="12"/>
      <name val="Source Code Pro"/>
    </font>
    <font>
      <b/>
      <sz val="12"/>
      <name val="Source Code Pro"/>
    </font>
    <font>
      <sz val="12"/>
      <color theme="0"/>
      <name val="Source Code Pro"/>
    </font>
    <font>
      <b/>
      <sz val="12"/>
      <color theme="0"/>
      <name val="Source Code Pro"/>
    </font>
    <font>
      <b/>
      <sz val="12"/>
      <color rgb="FF945200"/>
      <name val="Source Code Pro"/>
    </font>
    <font>
      <sz val="8"/>
      <name val="CenturyGothic"/>
      <family val="2"/>
    </font>
    <font>
      <sz val="10"/>
      <color theme="1"/>
      <name val="Source Code Pro"/>
    </font>
    <font>
      <b/>
      <sz val="10"/>
      <color theme="1"/>
      <name val="Source Code Pro"/>
    </font>
    <font>
      <sz val="20"/>
      <color theme="1"/>
      <name val="Source Code Pro"/>
    </font>
    <font>
      <sz val="10"/>
      <name val="Source Code Pro"/>
    </font>
    <font>
      <sz val="36"/>
      <color theme="1"/>
      <name val="Source Code Pro"/>
    </font>
    <font>
      <b/>
      <sz val="15"/>
      <color theme="1"/>
      <name val="Source Code Pro"/>
    </font>
    <font>
      <b/>
      <sz val="15"/>
      <color theme="1"/>
      <name val="CenturyGothic"/>
      <family val="2"/>
    </font>
    <font>
      <sz val="15"/>
      <color theme="1"/>
      <name val="Source Code Pro"/>
      <family val="2"/>
    </font>
    <font>
      <sz val="15"/>
      <color theme="1"/>
      <name val="CenturyGothic"/>
      <family val="2"/>
    </font>
    <font>
      <sz val="24"/>
      <color theme="1"/>
      <name val="CenturyGothic"/>
      <family val="2"/>
    </font>
    <font>
      <b/>
      <sz val="10"/>
      <name val="Source Code Pro"/>
    </font>
  </fonts>
  <fills count="6">
    <fill>
      <patternFill patternType="none"/>
    </fill>
    <fill>
      <patternFill patternType="gray125"/>
    </fill>
    <fill>
      <patternFill patternType="solid">
        <fgColor rgb="FFFFD579"/>
        <bgColor indexed="64"/>
      </patternFill>
    </fill>
    <fill>
      <patternFill patternType="solid">
        <fgColor rgb="FF76D6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</fills>
  <borders count="4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31">
    <xf numFmtId="0" fontId="0" fillId="0" borderId="0" xfId="0"/>
    <xf numFmtId="0" fontId="1" fillId="0" borderId="0" xfId="0" applyFont="1" applyAlignment="1">
      <alignment horizontal="center"/>
    </xf>
    <xf numFmtId="164" fontId="6" fillId="0" borderId="0" xfId="0" applyNumberFormat="1" applyFont="1" applyProtection="1"/>
    <xf numFmtId="0" fontId="2" fillId="0" borderId="0" xfId="0" applyFon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/>
      <protection locked="0"/>
    </xf>
    <xf numFmtId="0" fontId="2" fillId="0" borderId="0" xfId="0" applyFont="1" applyProtection="1">
      <protection locked="0"/>
    </xf>
    <xf numFmtId="0" fontId="2" fillId="0" borderId="0" xfId="0" applyFont="1" applyAlignment="1" applyProtection="1">
      <alignment horizontal="left"/>
    </xf>
    <xf numFmtId="0" fontId="6" fillId="4" borderId="0" xfId="0" applyFont="1" applyFill="1" applyAlignment="1" applyProtection="1">
      <alignment horizontal="left"/>
    </xf>
    <xf numFmtId="0" fontId="8" fillId="5" borderId="0" xfId="0" applyFont="1" applyFill="1" applyAlignment="1" applyProtection="1">
      <alignment horizontal="left"/>
    </xf>
    <xf numFmtId="0" fontId="5" fillId="2" borderId="0" xfId="0" applyFont="1" applyFill="1" applyAlignment="1" applyProtection="1">
      <alignment horizontal="left"/>
    </xf>
    <xf numFmtId="0" fontId="5" fillId="2" borderId="0" xfId="0" applyFont="1" applyFill="1" applyAlignment="1" applyProtection="1">
      <alignment horizontal="left" vertical="center"/>
      <protection locked="0"/>
    </xf>
    <xf numFmtId="0" fontId="5" fillId="2" borderId="0" xfId="0" applyFont="1" applyFill="1" applyAlignment="1" applyProtection="1">
      <alignment horizontal="center"/>
      <protection locked="0"/>
    </xf>
    <xf numFmtId="0" fontId="4" fillId="3" borderId="0" xfId="0" applyFont="1" applyFill="1" applyAlignment="1" applyProtection="1">
      <alignment horizontal="left"/>
    </xf>
    <xf numFmtId="0" fontId="4" fillId="3" borderId="0" xfId="0" applyFont="1" applyFill="1" applyAlignment="1" applyProtection="1">
      <alignment horizontal="left" vertical="center"/>
    </xf>
    <xf numFmtId="0" fontId="10" fillId="2" borderId="0" xfId="0" applyFont="1" applyFill="1" applyAlignment="1" applyProtection="1">
      <alignment horizontal="center" vertical="center"/>
    </xf>
    <xf numFmtId="0" fontId="10" fillId="2" borderId="0" xfId="0" applyFont="1" applyFill="1" applyAlignment="1" applyProtection="1">
      <alignment horizontal="left"/>
    </xf>
    <xf numFmtId="0" fontId="10" fillId="2" borderId="0" xfId="0" applyFont="1" applyFill="1" applyAlignment="1" applyProtection="1">
      <alignment horizontal="center" vertical="center"/>
      <protection locked="0"/>
    </xf>
    <xf numFmtId="0" fontId="10" fillId="2" borderId="0" xfId="0" applyFont="1" applyFill="1" applyAlignment="1" applyProtection="1">
      <alignment horizontal="left" vertical="center"/>
      <protection locked="0"/>
    </xf>
    <xf numFmtId="0" fontId="9" fillId="5" borderId="0" xfId="0" applyFont="1" applyFill="1" applyAlignment="1" applyProtection="1">
      <alignment horizontal="left"/>
    </xf>
    <xf numFmtId="0" fontId="3" fillId="0" borderId="0" xfId="0" applyFont="1" applyAlignment="1" applyProtection="1">
      <alignment horizontal="left"/>
    </xf>
    <xf numFmtId="1" fontId="3" fillId="0" borderId="0" xfId="0" applyNumberFormat="1" applyFont="1" applyAlignment="1" applyProtection="1">
      <alignment horizontal="center"/>
    </xf>
    <xf numFmtId="0" fontId="6" fillId="0" borderId="0" xfId="0" applyFont="1" applyAlignment="1" applyProtection="1">
      <alignment horizontal="center"/>
    </xf>
    <xf numFmtId="0" fontId="6" fillId="0" borderId="0" xfId="0" applyFont="1" applyFill="1" applyAlignment="1" applyProtection="1">
      <alignment horizontal="center"/>
    </xf>
    <xf numFmtId="0" fontId="6" fillId="0" borderId="0" xfId="0" applyFont="1" applyProtection="1"/>
    <xf numFmtId="0" fontId="9" fillId="0" borderId="0" xfId="0" applyFont="1" applyFill="1" applyAlignment="1" applyProtection="1">
      <alignment horizontal="left"/>
    </xf>
    <xf numFmtId="0" fontId="2" fillId="0" borderId="0" xfId="0" applyFont="1" applyAlignment="1" applyProtection="1">
      <alignment horizontal="center"/>
    </xf>
    <xf numFmtId="164" fontId="2" fillId="0" borderId="0" xfId="0" applyNumberFormat="1" applyFont="1" applyAlignment="1" applyProtection="1">
      <alignment horizontal="center"/>
    </xf>
    <xf numFmtId="1" fontId="3" fillId="0" borderId="0" xfId="0" applyNumberFormat="1" applyFont="1" applyAlignment="1" applyProtection="1">
      <alignment horizontal="left"/>
    </xf>
    <xf numFmtId="0" fontId="3" fillId="0" borderId="0" xfId="0" applyFont="1" applyAlignment="1" applyProtection="1">
      <alignment horizontal="center"/>
    </xf>
    <xf numFmtId="0" fontId="7" fillId="0" borderId="0" xfId="0" applyFont="1" applyFill="1" applyAlignment="1" applyProtection="1">
      <alignment horizontal="center" vertical="center"/>
    </xf>
    <xf numFmtId="1" fontId="7" fillId="0" borderId="0" xfId="0" applyNumberFormat="1" applyFont="1" applyProtection="1"/>
    <xf numFmtId="1" fontId="6" fillId="0" borderId="0" xfId="0" applyNumberFormat="1" applyFont="1" applyProtection="1"/>
    <xf numFmtId="1" fontId="2" fillId="0" borderId="0" xfId="0" applyNumberFormat="1" applyFont="1" applyProtection="1"/>
    <xf numFmtId="0" fontId="2" fillId="0" borderId="0" xfId="0" applyFont="1" applyProtection="1"/>
    <xf numFmtId="0" fontId="3" fillId="0" borderId="0" xfId="0" applyFont="1" applyProtection="1"/>
    <xf numFmtId="1" fontId="3" fillId="0" borderId="0" xfId="0" applyNumberFormat="1" applyFont="1" applyProtection="1"/>
    <xf numFmtId="0" fontId="7" fillId="0" borderId="0" xfId="0" applyFont="1" applyFill="1" applyAlignment="1" applyProtection="1">
      <alignment horizontal="center"/>
    </xf>
    <xf numFmtId="0" fontId="7" fillId="0" borderId="0" xfId="0" applyFont="1" applyAlignment="1" applyProtection="1">
      <alignment horizontal="center"/>
    </xf>
    <xf numFmtId="0" fontId="2" fillId="0" borderId="0" xfId="0" applyFont="1" applyFill="1" applyAlignment="1" applyProtection="1">
      <alignment horizontal="center"/>
    </xf>
    <xf numFmtId="0" fontId="3" fillId="0" borderId="0" xfId="0" applyFont="1" applyFill="1" applyAlignment="1" applyProtection="1">
      <alignment horizontal="center"/>
    </xf>
    <xf numFmtId="1" fontId="3" fillId="0" borderId="0" xfId="0" applyNumberFormat="1" applyFont="1" applyFill="1" applyAlignment="1" applyProtection="1">
      <alignment horizontal="center"/>
    </xf>
    <xf numFmtId="0" fontId="7" fillId="0" borderId="0" xfId="0" applyFont="1" applyProtection="1"/>
    <xf numFmtId="0" fontId="2" fillId="0" borderId="0" xfId="0" applyFont="1" applyFill="1" applyAlignment="1" applyProtection="1">
      <alignment horizontal="center"/>
      <protection locked="0"/>
    </xf>
    <xf numFmtId="0" fontId="6" fillId="0" borderId="0" xfId="0" applyFont="1" applyFill="1" applyAlignment="1" applyProtection="1">
      <alignment horizontal="center"/>
      <protection locked="0"/>
    </xf>
    <xf numFmtId="0" fontId="6" fillId="0" borderId="0" xfId="0" applyFont="1" applyAlignment="1" applyProtection="1">
      <alignment horizontal="center"/>
      <protection locked="0"/>
    </xf>
    <xf numFmtId="0" fontId="6" fillId="0" borderId="0" xfId="0" applyFont="1" applyProtection="1">
      <protection locked="0"/>
    </xf>
    <xf numFmtId="0" fontId="2" fillId="0" borderId="0" xfId="0" applyFont="1" applyFill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left"/>
      <protection locked="0"/>
    </xf>
    <xf numFmtId="0" fontId="3" fillId="4" borderId="0" xfId="0" applyFont="1" applyFill="1" applyAlignment="1" applyProtection="1">
      <alignment horizontal="center" vertical="center"/>
      <protection locked="0"/>
    </xf>
    <xf numFmtId="0" fontId="3" fillId="4" borderId="0" xfId="0" applyFont="1" applyFill="1" applyAlignment="1" applyProtection="1">
      <alignment horizont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left"/>
      <protection locked="0"/>
    </xf>
    <xf numFmtId="0" fontId="12" fillId="0" borderId="0" xfId="0" applyFont="1"/>
    <xf numFmtId="0" fontId="12" fillId="0" borderId="0" xfId="0" applyFont="1" applyBorder="1"/>
    <xf numFmtId="0" fontId="12" fillId="0" borderId="2" xfId="0" applyFont="1" applyBorder="1"/>
    <xf numFmtId="0" fontId="12" fillId="0" borderId="3" xfId="0" applyFont="1" applyBorder="1"/>
    <xf numFmtId="0" fontId="12" fillId="0" borderId="5" xfId="0" applyFont="1" applyBorder="1"/>
    <xf numFmtId="0" fontId="13" fillId="0" borderId="0" xfId="0" applyFont="1" applyAlignment="1">
      <alignment horizontal="center"/>
    </xf>
    <xf numFmtId="0" fontId="12" fillId="0" borderId="6" xfId="0" applyFont="1" applyBorder="1" applyAlignment="1">
      <alignment horizontal="right"/>
    </xf>
    <xf numFmtId="0" fontId="12" fillId="0" borderId="1" xfId="0" applyFont="1" applyBorder="1" applyAlignment="1">
      <alignment horizontal="center"/>
    </xf>
    <xf numFmtId="0" fontId="12" fillId="0" borderId="12" xfId="0" applyFont="1" applyBorder="1" applyAlignment="1">
      <alignment horizontal="center"/>
    </xf>
    <xf numFmtId="0" fontId="12" fillId="0" borderId="11" xfId="0" applyFont="1" applyBorder="1"/>
    <xf numFmtId="0" fontId="12" fillId="0" borderId="13" xfId="0" applyFont="1" applyBorder="1"/>
    <xf numFmtId="0" fontId="13" fillId="0" borderId="17" xfId="0" applyFont="1" applyBorder="1" applyAlignment="1">
      <alignment horizontal="center"/>
    </xf>
    <xf numFmtId="0" fontId="13" fillId="0" borderId="18" xfId="0" applyFont="1" applyBorder="1" applyAlignment="1">
      <alignment horizontal="left"/>
    </xf>
    <xf numFmtId="0" fontId="13" fillId="0" borderId="19" xfId="0" applyFont="1" applyBorder="1" applyAlignment="1">
      <alignment horizontal="left"/>
    </xf>
    <xf numFmtId="0" fontId="15" fillId="0" borderId="1" xfId="0" applyFont="1" applyFill="1" applyBorder="1" applyAlignment="1">
      <alignment horizontal="center"/>
    </xf>
    <xf numFmtId="0" fontId="15" fillId="0" borderId="8" xfId="0" applyFont="1" applyFill="1" applyBorder="1" applyAlignment="1">
      <alignment horizontal="center"/>
    </xf>
    <xf numFmtId="0" fontId="15" fillId="0" borderId="9" xfId="0" applyFont="1" applyFill="1" applyBorder="1" applyAlignment="1">
      <alignment horizontal="center"/>
    </xf>
    <xf numFmtId="0" fontId="12" fillId="0" borderId="9" xfId="0" applyFont="1" applyBorder="1" applyAlignment="1">
      <alignment horizontal="center"/>
    </xf>
    <xf numFmtId="0" fontId="12" fillId="0" borderId="10" xfId="0" applyFont="1" applyBorder="1" applyAlignment="1">
      <alignment horizontal="center"/>
    </xf>
    <xf numFmtId="0" fontId="15" fillId="0" borderId="11" xfId="0" applyFont="1" applyFill="1" applyBorder="1" applyAlignment="1">
      <alignment horizontal="center"/>
    </xf>
    <xf numFmtId="0" fontId="15" fillId="0" borderId="13" xfId="0" applyFont="1" applyFill="1" applyBorder="1" applyAlignment="1">
      <alignment horizontal="center"/>
    </xf>
    <xf numFmtId="0" fontId="15" fillId="0" borderId="14" xfId="0" applyFont="1" applyFill="1" applyBorder="1" applyAlignment="1">
      <alignment horizontal="center"/>
    </xf>
    <xf numFmtId="0" fontId="12" fillId="0" borderId="14" xfId="0" applyFont="1" applyBorder="1" applyAlignment="1">
      <alignment horizontal="center"/>
    </xf>
    <xf numFmtId="0" fontId="12" fillId="0" borderId="15" xfId="0" applyFont="1" applyBorder="1" applyAlignment="1">
      <alignment horizontal="center"/>
    </xf>
    <xf numFmtId="0" fontId="12" fillId="0" borderId="8" xfId="0" applyFont="1" applyBorder="1"/>
    <xf numFmtId="0" fontId="15" fillId="0" borderId="10" xfId="0" applyFont="1" applyFill="1" applyBorder="1" applyAlignment="1">
      <alignment horizontal="center"/>
    </xf>
    <xf numFmtId="0" fontId="15" fillId="0" borderId="12" xfId="0" applyFont="1" applyFill="1" applyBorder="1" applyAlignment="1">
      <alignment horizontal="center"/>
    </xf>
    <xf numFmtId="0" fontId="15" fillId="0" borderId="15" xfId="0" applyFont="1" applyFill="1" applyBorder="1" applyAlignment="1">
      <alignment horizontal="center"/>
    </xf>
    <xf numFmtId="0" fontId="13" fillId="0" borderId="20" xfId="0" applyFont="1" applyBorder="1" applyAlignment="1">
      <alignment horizontal="left"/>
    </xf>
    <xf numFmtId="0" fontId="13" fillId="0" borderId="20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13" fillId="0" borderId="17" xfId="0" applyFont="1" applyBorder="1" applyAlignment="1">
      <alignment horizontal="center"/>
    </xf>
    <xf numFmtId="0" fontId="12" fillId="0" borderId="8" xfId="0" applyFont="1" applyBorder="1" applyAlignment="1">
      <alignment horizontal="center"/>
    </xf>
    <xf numFmtId="0" fontId="12" fillId="0" borderId="11" xfId="0" applyFont="1" applyBorder="1" applyAlignment="1">
      <alignment horizontal="center"/>
    </xf>
    <xf numFmtId="0" fontId="12" fillId="0" borderId="13" xfId="0" applyFont="1" applyBorder="1" applyAlignment="1">
      <alignment horizontal="center"/>
    </xf>
    <xf numFmtId="0" fontId="15" fillId="0" borderId="0" xfId="0" applyFont="1" applyFill="1" applyBorder="1" applyAlignment="1">
      <alignment horizontal="center"/>
    </xf>
    <xf numFmtId="1" fontId="12" fillId="0" borderId="0" xfId="0" applyNumberFormat="1" applyFont="1"/>
    <xf numFmtId="0" fontId="3" fillId="4" borderId="0" xfId="0" applyFont="1" applyFill="1" applyAlignment="1" applyProtection="1">
      <alignment horizontal="left"/>
    </xf>
    <xf numFmtId="0" fontId="13" fillId="0" borderId="17" xfId="0" applyFont="1" applyBorder="1" applyAlignment="1">
      <alignment horizontal="center"/>
    </xf>
    <xf numFmtId="0" fontId="12" fillId="0" borderId="3" xfId="0" applyFont="1" applyBorder="1" applyAlignment="1">
      <alignment horizontal="left"/>
    </xf>
    <xf numFmtId="0" fontId="12" fillId="0" borderId="0" xfId="0" applyFont="1" applyBorder="1" applyAlignment="1">
      <alignment horizontal="left"/>
    </xf>
    <xf numFmtId="0" fontId="14" fillId="0" borderId="0" xfId="0" applyFont="1" applyBorder="1" applyAlignment="1">
      <alignment horizontal="left" vertical="center"/>
    </xf>
    <xf numFmtId="0" fontId="15" fillId="0" borderId="9" xfId="0" applyFont="1" applyFill="1" applyBorder="1" applyAlignment="1">
      <alignment horizontal="left"/>
    </xf>
    <xf numFmtId="0" fontId="15" fillId="0" borderId="21" xfId="0" applyFont="1" applyFill="1" applyBorder="1" applyAlignment="1">
      <alignment horizontal="left"/>
    </xf>
    <xf numFmtId="0" fontId="15" fillId="0" borderId="1" xfId="0" applyFont="1" applyFill="1" applyBorder="1" applyAlignment="1">
      <alignment horizontal="left"/>
    </xf>
    <xf numFmtId="0" fontId="15" fillId="0" borderId="7" xfId="0" applyFont="1" applyFill="1" applyBorder="1" applyAlignment="1">
      <alignment horizontal="left"/>
    </xf>
    <xf numFmtId="0" fontId="15" fillId="0" borderId="14" xfId="0" applyFont="1" applyFill="1" applyBorder="1" applyAlignment="1">
      <alignment horizontal="left"/>
    </xf>
    <xf numFmtId="0" fontId="15" fillId="0" borderId="16" xfId="0" applyFont="1" applyFill="1" applyBorder="1" applyAlignment="1">
      <alignment horizontal="left"/>
    </xf>
    <xf numFmtId="0" fontId="15" fillId="0" borderId="10" xfId="0" applyFont="1" applyFill="1" applyBorder="1" applyAlignment="1">
      <alignment horizontal="left"/>
    </xf>
    <xf numFmtId="0" fontId="15" fillId="0" borderId="12" xfId="0" applyFont="1" applyFill="1" applyBorder="1" applyAlignment="1">
      <alignment horizontal="left"/>
    </xf>
    <xf numFmtId="0" fontId="15" fillId="0" borderId="15" xfId="0" applyFont="1" applyFill="1" applyBorder="1" applyAlignment="1">
      <alignment horizontal="left"/>
    </xf>
    <xf numFmtId="0" fontId="12" fillId="0" borderId="0" xfId="0" applyFont="1" applyAlignment="1">
      <alignment horizontal="left"/>
    </xf>
    <xf numFmtId="0" fontId="14" fillId="0" borderId="22" xfId="0" applyFont="1" applyBorder="1" applyAlignment="1">
      <alignment vertical="top"/>
    </xf>
    <xf numFmtId="0" fontId="12" fillId="0" borderId="23" xfId="0" applyFont="1" applyBorder="1" applyAlignment="1">
      <alignment horizontal="right" vertical="top"/>
    </xf>
    <xf numFmtId="0" fontId="12" fillId="0" borderId="22" xfId="0" applyFont="1" applyBorder="1"/>
    <xf numFmtId="0" fontId="12" fillId="0" borderId="30" xfId="0" applyFont="1" applyBorder="1" applyAlignment="1">
      <alignment horizontal="left"/>
    </xf>
    <xf numFmtId="0" fontId="13" fillId="0" borderId="31" xfId="0" applyFont="1" applyBorder="1" applyAlignment="1">
      <alignment horizontal="center"/>
    </xf>
    <xf numFmtId="0" fontId="13" fillId="0" borderId="33" xfId="0" applyFont="1" applyBorder="1" applyAlignment="1">
      <alignment horizontal="center"/>
    </xf>
    <xf numFmtId="0" fontId="13" fillId="0" borderId="17" xfId="0" applyFont="1" applyBorder="1" applyAlignment="1">
      <alignment horizontal="center"/>
    </xf>
    <xf numFmtId="0" fontId="13" fillId="0" borderId="20" xfId="0" applyFont="1" applyBorder="1" applyAlignment="1">
      <alignment horizontal="center"/>
    </xf>
    <xf numFmtId="1" fontId="12" fillId="0" borderId="0" xfId="0" applyNumberFormat="1" applyFont="1" applyAlignment="1">
      <alignment horizontal="right"/>
    </xf>
    <xf numFmtId="1" fontId="15" fillId="0" borderId="9" xfId="0" applyNumberFormat="1" applyFont="1" applyFill="1" applyBorder="1" applyAlignment="1">
      <alignment horizontal="right"/>
    </xf>
    <xf numFmtId="1" fontId="15" fillId="0" borderId="1" xfId="0" applyNumberFormat="1" applyFont="1" applyFill="1" applyBorder="1" applyAlignment="1">
      <alignment horizontal="right"/>
    </xf>
    <xf numFmtId="0" fontId="12" fillId="0" borderId="0" xfId="0" applyFont="1" applyAlignment="1">
      <alignment horizontal="center"/>
    </xf>
    <xf numFmtId="0" fontId="15" fillId="0" borderId="34" xfId="0" applyFont="1" applyFill="1" applyBorder="1" applyAlignment="1">
      <alignment horizontal="center"/>
    </xf>
    <xf numFmtId="0" fontId="15" fillId="0" borderId="35" xfId="0" applyFont="1" applyFill="1" applyBorder="1" applyAlignment="1">
      <alignment horizontal="left"/>
    </xf>
    <xf numFmtId="1" fontId="13" fillId="0" borderId="18" xfId="0" applyNumberFormat="1" applyFont="1" applyBorder="1" applyAlignment="1">
      <alignment horizontal="right"/>
    </xf>
    <xf numFmtId="1" fontId="15" fillId="0" borderId="14" xfId="0" applyNumberFormat="1" applyFont="1" applyFill="1" applyBorder="1" applyAlignment="1">
      <alignment horizontal="right"/>
    </xf>
    <xf numFmtId="0" fontId="15" fillId="0" borderId="26" xfId="0" applyFont="1" applyFill="1" applyBorder="1" applyAlignment="1">
      <alignment horizontal="center"/>
    </xf>
    <xf numFmtId="0" fontId="15" fillId="0" borderId="27" xfId="0" applyFont="1" applyFill="1" applyBorder="1" applyAlignment="1">
      <alignment horizontal="left"/>
    </xf>
    <xf numFmtId="1" fontId="15" fillId="0" borderId="27" xfId="0" applyNumberFormat="1" applyFont="1" applyFill="1" applyBorder="1" applyAlignment="1">
      <alignment horizontal="right"/>
    </xf>
    <xf numFmtId="0" fontId="15" fillId="0" borderId="28" xfId="0" applyFont="1" applyFill="1" applyBorder="1" applyAlignment="1">
      <alignment horizontal="center"/>
    </xf>
    <xf numFmtId="0" fontId="13" fillId="0" borderId="17" xfId="0" applyFont="1" applyFill="1" applyBorder="1" applyAlignment="1">
      <alignment horizontal="center"/>
    </xf>
    <xf numFmtId="0" fontId="13" fillId="0" borderId="18" xfId="0" applyFont="1" applyFill="1" applyBorder="1" applyAlignment="1">
      <alignment horizontal="left"/>
    </xf>
    <xf numFmtId="0" fontId="13" fillId="0" borderId="20" xfId="0" applyFont="1" applyFill="1" applyBorder="1" applyAlignment="1">
      <alignment horizontal="center"/>
    </xf>
    <xf numFmtId="0" fontId="12" fillId="0" borderId="0" xfId="0" applyFont="1" applyFill="1"/>
    <xf numFmtId="0" fontId="12" fillId="0" borderId="0" xfId="0" applyFont="1" applyFill="1" applyAlignment="1">
      <alignment horizontal="left"/>
    </xf>
    <xf numFmtId="1" fontId="12" fillId="0" borderId="0" xfId="0" applyNumberFormat="1" applyFont="1" applyFill="1" applyAlignment="1">
      <alignment horizontal="right"/>
    </xf>
    <xf numFmtId="0" fontId="12" fillId="0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18" fillId="0" borderId="0" xfId="0" applyFont="1"/>
    <xf numFmtId="0" fontId="20" fillId="0" borderId="0" xfId="0" applyFont="1"/>
    <xf numFmtId="0" fontId="19" fillId="0" borderId="1" xfId="0" applyFont="1" applyBorder="1" applyAlignment="1">
      <alignment horizontal="center"/>
    </xf>
    <xf numFmtId="0" fontId="21" fillId="0" borderId="0" xfId="0" applyFont="1"/>
    <xf numFmtId="0" fontId="19" fillId="0" borderId="8" xfId="0" applyFont="1" applyBorder="1" applyAlignment="1">
      <alignment horizontal="center"/>
    </xf>
    <xf numFmtId="0" fontId="19" fillId="0" borderId="9" xfId="0" applyFont="1" applyBorder="1" applyAlignment="1">
      <alignment horizontal="center"/>
    </xf>
    <xf numFmtId="0" fontId="19" fillId="0" borderId="11" xfId="0" applyFont="1" applyBorder="1" applyAlignment="1">
      <alignment horizontal="center"/>
    </xf>
    <xf numFmtId="0" fontId="19" fillId="0" borderId="13" xfId="0" applyFont="1" applyBorder="1" applyAlignment="1">
      <alignment horizontal="center"/>
    </xf>
    <xf numFmtId="0" fontId="19" fillId="0" borderId="9" xfId="0" applyFont="1" applyBorder="1" applyAlignment="1"/>
    <xf numFmtId="0" fontId="0" fillId="0" borderId="0" xfId="0" applyAlignment="1"/>
    <xf numFmtId="0" fontId="17" fillId="0" borderId="17" xfId="0" applyFont="1" applyBorder="1" applyAlignment="1">
      <alignment horizontal="center" vertical="center"/>
    </xf>
    <xf numFmtId="0" fontId="17" fillId="0" borderId="18" xfId="0" applyFont="1" applyBorder="1" applyAlignment="1">
      <alignment horizontal="center" vertical="center"/>
    </xf>
    <xf numFmtId="0" fontId="17" fillId="0" borderId="18" xfId="0" applyFont="1" applyBorder="1" applyAlignment="1">
      <alignment vertical="center"/>
    </xf>
    <xf numFmtId="0" fontId="19" fillId="0" borderId="1" xfId="0" applyFont="1" applyBorder="1" applyAlignment="1"/>
    <xf numFmtId="0" fontId="19" fillId="0" borderId="14" xfId="0" applyFont="1" applyBorder="1" applyAlignment="1">
      <alignment horizontal="center"/>
    </xf>
    <xf numFmtId="0" fontId="19" fillId="0" borderId="14" xfId="0" applyFont="1" applyBorder="1" applyAlignment="1"/>
    <xf numFmtId="0" fontId="19" fillId="0" borderId="10" xfId="0" applyFont="1" applyBorder="1" applyAlignment="1">
      <alignment horizontal="center"/>
    </xf>
    <xf numFmtId="0" fontId="19" fillId="0" borderId="12" xfId="0" applyFont="1" applyBorder="1" applyAlignment="1">
      <alignment horizontal="center"/>
    </xf>
    <xf numFmtId="0" fontId="19" fillId="0" borderId="15" xfId="0" applyFont="1" applyBorder="1" applyAlignment="1">
      <alignment horizontal="center"/>
    </xf>
    <xf numFmtId="0" fontId="13" fillId="0" borderId="17" xfId="0" applyFont="1" applyBorder="1" applyAlignment="1">
      <alignment horizontal="center"/>
    </xf>
    <xf numFmtId="0" fontId="12" fillId="0" borderId="37" xfId="0" applyFont="1" applyBorder="1"/>
    <xf numFmtId="0" fontId="12" fillId="0" borderId="38" xfId="0" applyFont="1" applyBorder="1"/>
    <xf numFmtId="0" fontId="12" fillId="0" borderId="39" xfId="0" applyFont="1" applyBorder="1"/>
    <xf numFmtId="0" fontId="12" fillId="0" borderId="34" xfId="0" applyFont="1" applyBorder="1"/>
    <xf numFmtId="0" fontId="12" fillId="0" borderId="35" xfId="0" applyFont="1" applyBorder="1" applyAlignment="1">
      <alignment horizontal="center"/>
    </xf>
    <xf numFmtId="0" fontId="12" fillId="0" borderId="36" xfId="0" applyFont="1" applyBorder="1" applyAlignment="1">
      <alignment horizontal="center"/>
    </xf>
    <xf numFmtId="0" fontId="12" fillId="0" borderId="30" xfId="0" applyFont="1" applyBorder="1"/>
    <xf numFmtId="0" fontId="12" fillId="0" borderId="23" xfId="0" applyFont="1" applyBorder="1" applyAlignment="1">
      <alignment horizontal="right"/>
    </xf>
    <xf numFmtId="0" fontId="15" fillId="0" borderId="36" xfId="0" applyFont="1" applyFill="1" applyBorder="1" applyAlignment="1">
      <alignment horizontal="left"/>
    </xf>
    <xf numFmtId="0" fontId="13" fillId="0" borderId="17" xfId="0" applyFont="1" applyBorder="1" applyAlignment="1">
      <alignment horizontal="center"/>
    </xf>
    <xf numFmtId="0" fontId="13" fillId="0" borderId="20" xfId="0" applyFont="1" applyBorder="1" applyAlignment="1">
      <alignment horizontal="center"/>
    </xf>
    <xf numFmtId="164" fontId="6" fillId="0" borderId="0" xfId="0" applyNumberFormat="1" applyFont="1" applyAlignment="1" applyProtection="1">
      <alignment horizontal="right"/>
    </xf>
    <xf numFmtId="0" fontId="6" fillId="0" borderId="0" xfId="0" applyFont="1" applyAlignment="1" applyProtection="1">
      <alignment horizontal="right"/>
    </xf>
    <xf numFmtId="1" fontId="6" fillId="0" borderId="0" xfId="0" applyNumberFormat="1" applyFont="1" applyFill="1" applyAlignment="1" applyProtection="1">
      <alignment horizontal="center"/>
    </xf>
    <xf numFmtId="1" fontId="13" fillId="0" borderId="18" xfId="0" applyNumberFormat="1" applyFont="1" applyFill="1" applyBorder="1" applyAlignment="1">
      <alignment horizontal="right"/>
    </xf>
    <xf numFmtId="0" fontId="19" fillId="0" borderId="8" xfId="0" applyFont="1" applyFill="1" applyBorder="1" applyAlignment="1">
      <alignment horizontal="center"/>
    </xf>
    <xf numFmtId="0" fontId="19" fillId="0" borderId="9" xfId="0" applyFont="1" applyFill="1" applyBorder="1" applyAlignment="1">
      <alignment horizontal="center"/>
    </xf>
    <xf numFmtId="0" fontId="19" fillId="0" borderId="9" xfId="0" applyFont="1" applyFill="1" applyBorder="1" applyAlignment="1"/>
    <xf numFmtId="0" fontId="19" fillId="0" borderId="1" xfId="0" applyFont="1" applyFill="1" applyBorder="1" applyAlignment="1">
      <alignment horizontal="center"/>
    </xf>
    <xf numFmtId="0" fontId="19" fillId="0" borderId="1" xfId="0" applyFont="1" applyFill="1" applyBorder="1" applyAlignment="1"/>
    <xf numFmtId="0" fontId="19" fillId="0" borderId="10" xfId="0" applyFont="1" applyFill="1" applyBorder="1" applyAlignment="1"/>
    <xf numFmtId="0" fontId="19" fillId="0" borderId="11" xfId="0" applyFont="1" applyFill="1" applyBorder="1" applyAlignment="1">
      <alignment horizontal="center"/>
    </xf>
    <xf numFmtId="0" fontId="19" fillId="0" borderId="12" xfId="0" applyFont="1" applyFill="1" applyBorder="1" applyAlignment="1"/>
    <xf numFmtId="0" fontId="19" fillId="0" borderId="13" xfId="0" applyFont="1" applyFill="1" applyBorder="1" applyAlignment="1">
      <alignment horizontal="center"/>
    </xf>
    <xf numFmtId="0" fontId="19" fillId="0" borderId="14" xfId="0" applyFont="1" applyFill="1" applyBorder="1" applyAlignment="1">
      <alignment horizontal="center"/>
    </xf>
    <xf numFmtId="0" fontId="19" fillId="0" borderId="14" xfId="0" applyFont="1" applyFill="1" applyBorder="1" applyAlignment="1"/>
    <xf numFmtId="0" fontId="19" fillId="0" borderId="15" xfId="0" applyFont="1" applyFill="1" applyBorder="1" applyAlignment="1"/>
    <xf numFmtId="0" fontId="19" fillId="0" borderId="10" xfId="0" applyFont="1" applyBorder="1" applyAlignment="1"/>
    <xf numFmtId="0" fontId="19" fillId="0" borderId="12" xfId="0" applyFont="1" applyBorder="1" applyAlignment="1"/>
    <xf numFmtId="0" fontId="19" fillId="0" borderId="15" xfId="0" applyFont="1" applyBorder="1" applyAlignment="1"/>
    <xf numFmtId="0" fontId="17" fillId="0" borderId="20" xfId="0" applyFont="1" applyBorder="1" applyAlignment="1">
      <alignment vertical="center"/>
    </xf>
    <xf numFmtId="0" fontId="19" fillId="0" borderId="34" xfId="0" applyFont="1" applyBorder="1" applyAlignment="1">
      <alignment horizontal="center"/>
    </xf>
    <xf numFmtId="0" fontId="19" fillId="0" borderId="35" xfId="0" applyFont="1" applyBorder="1" applyAlignment="1">
      <alignment horizontal="center"/>
    </xf>
    <xf numFmtId="0" fontId="19" fillId="0" borderId="36" xfId="0" applyFont="1" applyBorder="1" applyAlignment="1">
      <alignment horizontal="center"/>
    </xf>
    <xf numFmtId="164" fontId="2" fillId="0" borderId="0" xfId="0" applyNumberFormat="1" applyFont="1" applyProtection="1"/>
    <xf numFmtId="0" fontId="13" fillId="0" borderId="41" xfId="0" applyFont="1" applyBorder="1" applyAlignment="1">
      <alignment horizontal="center"/>
    </xf>
    <xf numFmtId="0" fontId="13" fillId="0" borderId="42" xfId="0" applyFont="1" applyBorder="1" applyAlignment="1">
      <alignment horizontal="left"/>
    </xf>
    <xf numFmtId="0" fontId="13" fillId="0" borderId="40" xfId="0" applyFont="1" applyBorder="1" applyAlignment="1">
      <alignment horizontal="left"/>
    </xf>
    <xf numFmtId="0" fontId="12" fillId="0" borderId="4" xfId="0" applyFont="1" applyBorder="1"/>
    <xf numFmtId="0" fontId="14" fillId="0" borderId="6" xfId="0" applyFont="1" applyBorder="1" applyAlignment="1">
      <alignment vertical="center"/>
    </xf>
    <xf numFmtId="0" fontId="12" fillId="0" borderId="23" xfId="0" applyFont="1" applyBorder="1"/>
    <xf numFmtId="0" fontId="15" fillId="0" borderId="37" xfId="0" applyFont="1" applyFill="1" applyBorder="1" applyAlignment="1">
      <alignment horizontal="center"/>
    </xf>
    <xf numFmtId="0" fontId="15" fillId="0" borderId="38" xfId="0" applyFont="1" applyFill="1" applyBorder="1" applyAlignment="1">
      <alignment horizontal="center"/>
    </xf>
    <xf numFmtId="0" fontId="15" fillId="0" borderId="39" xfId="0" applyFont="1" applyFill="1" applyBorder="1" applyAlignment="1">
      <alignment horizontal="center"/>
    </xf>
    <xf numFmtId="0" fontId="12" fillId="4" borderId="0" xfId="0" applyFont="1" applyFill="1"/>
    <xf numFmtId="20" fontId="15" fillId="0" borderId="2" xfId="0" applyNumberFormat="1" applyFont="1" applyBorder="1"/>
    <xf numFmtId="20" fontId="15" fillId="0" borderId="5" xfId="0" applyNumberFormat="1" applyFont="1" applyBorder="1"/>
    <xf numFmtId="20" fontId="15" fillId="0" borderId="22" xfId="0" applyNumberFormat="1" applyFont="1" applyBorder="1"/>
    <xf numFmtId="20" fontId="22" fillId="0" borderId="43" xfId="0" applyNumberFormat="1" applyFont="1" applyBorder="1" applyAlignment="1">
      <alignment horizontal="center"/>
    </xf>
    <xf numFmtId="20" fontId="15" fillId="0" borderId="44" xfId="0" applyNumberFormat="1" applyFont="1" applyBorder="1" applyAlignment="1">
      <alignment horizontal="center"/>
    </xf>
    <xf numFmtId="20" fontId="15" fillId="0" borderId="45" xfId="0" applyNumberFormat="1" applyFont="1" applyBorder="1" applyAlignment="1">
      <alignment horizontal="center"/>
    </xf>
    <xf numFmtId="20" fontId="15" fillId="0" borderId="46" xfId="0" applyNumberFormat="1" applyFont="1" applyBorder="1" applyAlignment="1">
      <alignment horizontal="center"/>
    </xf>
    <xf numFmtId="20" fontId="15" fillId="0" borderId="0" xfId="0" applyNumberFormat="1" applyFont="1"/>
    <xf numFmtId="1" fontId="15" fillId="0" borderId="35" xfId="0" applyNumberFormat="1" applyFont="1" applyFill="1" applyBorder="1" applyAlignment="1">
      <alignment horizontal="right"/>
    </xf>
    <xf numFmtId="0" fontId="15" fillId="0" borderId="36" xfId="0" applyFont="1" applyFill="1" applyBorder="1" applyAlignment="1">
      <alignment horizontal="center"/>
    </xf>
    <xf numFmtId="0" fontId="13" fillId="0" borderId="32" xfId="0" applyFont="1" applyBorder="1" applyAlignment="1">
      <alignment horizontal="center"/>
    </xf>
    <xf numFmtId="0" fontId="14" fillId="0" borderId="2" xfId="0" applyFont="1" applyBorder="1" applyAlignment="1">
      <alignment horizontal="right" vertical="top"/>
    </xf>
    <xf numFmtId="0" fontId="14" fillId="0" borderId="3" xfId="0" applyFont="1" applyBorder="1" applyAlignment="1">
      <alignment horizontal="right" vertical="top"/>
    </xf>
    <xf numFmtId="0" fontId="14" fillId="0" borderId="4" xfId="0" applyFont="1" applyBorder="1" applyAlignment="1">
      <alignment horizontal="right" vertical="top"/>
    </xf>
    <xf numFmtId="0" fontId="14" fillId="0" borderId="5" xfId="0" applyFont="1" applyBorder="1" applyAlignment="1">
      <alignment horizontal="right" vertical="top"/>
    </xf>
    <xf numFmtId="0" fontId="14" fillId="0" borderId="0" xfId="0" applyFont="1" applyBorder="1" applyAlignment="1">
      <alignment horizontal="right" vertical="top"/>
    </xf>
    <xf numFmtId="0" fontId="14" fillId="0" borderId="6" xfId="0" applyFont="1" applyBorder="1" applyAlignment="1">
      <alignment horizontal="right" vertical="top"/>
    </xf>
    <xf numFmtId="0" fontId="13" fillId="0" borderId="17" xfId="0" applyFont="1" applyBorder="1" applyAlignment="1">
      <alignment horizontal="center"/>
    </xf>
    <xf numFmtId="0" fontId="13" fillId="0" borderId="20" xfId="0" applyFont="1" applyBorder="1" applyAlignment="1">
      <alignment horizontal="center"/>
    </xf>
    <xf numFmtId="0" fontId="16" fillId="0" borderId="0" xfId="0" applyFont="1" applyFill="1" applyBorder="1" applyAlignment="1">
      <alignment horizontal="center" vertical="center"/>
    </xf>
    <xf numFmtId="0" fontId="13" fillId="0" borderId="18" xfId="0" applyFont="1" applyBorder="1" applyAlignment="1">
      <alignment horizontal="center"/>
    </xf>
    <xf numFmtId="0" fontId="13" fillId="0" borderId="19" xfId="0" applyFont="1" applyBorder="1" applyAlignment="1">
      <alignment horizontal="center"/>
    </xf>
    <xf numFmtId="0" fontId="13" fillId="0" borderId="24" xfId="0" applyFont="1" applyBorder="1" applyAlignment="1">
      <alignment horizontal="center"/>
    </xf>
    <xf numFmtId="0" fontId="13" fillId="0" borderId="29" xfId="0" applyFont="1" applyBorder="1" applyAlignment="1">
      <alignment horizontal="center"/>
    </xf>
    <xf numFmtId="0" fontId="13" fillId="0" borderId="25" xfId="0" applyFont="1" applyBorder="1" applyAlignment="1">
      <alignment horizontal="center"/>
    </xf>
    <xf numFmtId="0" fontId="13" fillId="0" borderId="3" xfId="0" applyFont="1" applyBorder="1" applyAlignment="1">
      <alignment horizontal="center"/>
    </xf>
    <xf numFmtId="0" fontId="13" fillId="0" borderId="4" xfId="0" applyFont="1" applyBorder="1" applyAlignment="1">
      <alignment horizontal="center"/>
    </xf>
    <xf numFmtId="0" fontId="16" fillId="0" borderId="30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1" fontId="1" fillId="0" borderId="2" xfId="0" applyNumberFormat="1" applyFont="1" applyBorder="1" applyAlignment="1">
      <alignment horizontal="center" vertical="center"/>
    </xf>
    <xf numFmtId="1" fontId="1" fillId="0" borderId="3" xfId="0" applyNumberFormat="1" applyFont="1" applyBorder="1" applyAlignment="1">
      <alignment horizontal="center" vertical="center"/>
    </xf>
    <xf numFmtId="1" fontId="1" fillId="0" borderId="4" xfId="0" applyNumberFormat="1" applyFont="1" applyBorder="1" applyAlignment="1">
      <alignment horizontal="center" vertical="center"/>
    </xf>
  </cellXfs>
  <cellStyles count="1">
    <cellStyle name="Normal" xfId="0" builtinId="0"/>
  </cellStyles>
  <dxfs count="872">
    <dxf>
      <font>
        <b/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0"/>
    </dxf>
    <dxf>
      <font>
        <b/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1" formatCode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164" formatCode="0.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1" formatCode="0"/>
      <protection locked="1" hidden="0"/>
    </dxf>
    <dxf>
      <font>
        <b/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1" formatCode="0"/>
      <protection locked="1" hidden="0"/>
    </dxf>
    <dxf>
      <font>
        <b/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ource Code Pro"/>
        <scheme val="none"/>
      </font>
      <numFmt numFmtId="164" formatCode="0.0"/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ource Code Pro"/>
        <scheme val="none"/>
      </font>
      <numFmt numFmtId="1" formatCode="0"/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Source Code Pro"/>
        <scheme val="none"/>
      </font>
      <numFmt numFmtId="164" formatCode="0.0"/>
      <alignment horizontal="right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Source Code Pro"/>
        <scheme val="none"/>
      </font>
      <numFmt numFmtId="164" formatCode="0.0"/>
      <alignment horizontal="right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auto="1"/>
        <name val="Source Code Pro"/>
        <scheme val="none"/>
      </font>
      <numFmt numFmtId="164" formatCode="0.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Source Code Pro"/>
        <scheme val="none"/>
      </font>
      <numFmt numFmtId="1" formatCode="0"/>
      <protection locked="1" hidden="0"/>
    </dxf>
    <dxf>
      <font>
        <strike val="0"/>
        <outline val="0"/>
        <shadow val="0"/>
        <u val="none"/>
        <vertAlign val="baseline"/>
        <sz val="12"/>
        <color auto="1"/>
        <name val="Source Code Pro"/>
        <scheme val="none"/>
      </font>
      <numFmt numFmtId="1" formatCode="0"/>
      <protection locked="1" hidden="0"/>
    </dxf>
    <dxf>
      <font>
        <b/>
        <strike val="0"/>
        <outline val="0"/>
        <shadow val="0"/>
        <u val="none"/>
        <vertAlign val="baseline"/>
        <sz val="12"/>
        <color auto="1"/>
        <name val="Source Code Pro"/>
        <scheme val="none"/>
      </font>
      <numFmt numFmtId="1" formatCode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Source Code Pro"/>
        <scheme val="none"/>
      </font>
      <numFmt numFmtId="1" formatCode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Source Code Pro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center" vertical="center" textRotation="0" wrapText="0" indent="0" justifyLastLine="0" shrinkToFit="0" readingOrder="0"/>
      <protection locked="0" hidden="0"/>
    </dxf>
    <dxf>
      <font>
        <color rgb="FF929000"/>
      </font>
      <fill>
        <patternFill>
          <bgColor rgb="FFFFFD78"/>
        </patternFill>
      </fill>
    </dxf>
    <dxf>
      <font>
        <color rgb="FF5E5E5E"/>
      </font>
      <fill>
        <patternFill>
          <bgColor rgb="FFD6D6D6"/>
        </patternFill>
      </fill>
    </dxf>
    <dxf>
      <font>
        <color rgb="FF945200"/>
      </font>
      <fill>
        <patternFill>
          <bgColor rgb="FFFFD579"/>
        </patternFill>
      </fill>
    </dxf>
    <dxf>
      <font>
        <color theme="1"/>
      </font>
      <fill>
        <patternFill>
          <bgColor theme="1"/>
        </patternFill>
      </fill>
    </dxf>
    <dxf>
      <font>
        <color rgb="FF4E8F00"/>
      </font>
      <fill>
        <patternFill>
          <bgColor rgb="FFD5FC79"/>
        </patternFill>
      </fill>
    </dxf>
    <dxf>
      <font>
        <color rgb="FF4E8F00"/>
      </font>
      <fill>
        <patternFill>
          <bgColor rgb="FFD5FC79"/>
        </patternFill>
      </fill>
    </dxf>
    <dxf>
      <font>
        <color rgb="FF4E8F00"/>
      </font>
      <fill>
        <patternFill>
          <bgColor rgb="FFD5FC79"/>
        </patternFill>
      </fill>
    </dxf>
    <dxf>
      <font>
        <color rgb="FF941651"/>
      </font>
      <fill>
        <patternFill>
          <bgColor rgb="FFFF8AD8"/>
        </patternFill>
      </fill>
    </dxf>
    <dxf>
      <font>
        <color rgb="FF4E8F00"/>
      </font>
      <fill>
        <patternFill>
          <bgColor rgb="FFD5FC79"/>
        </patternFill>
      </fill>
    </dxf>
    <dxf>
      <font>
        <color rgb="FF005493"/>
      </font>
      <fill>
        <patternFill>
          <bgColor rgb="FF76D6FF"/>
        </patternFill>
      </fill>
    </dxf>
    <dxf>
      <font>
        <b/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0"/>
    </dxf>
    <dxf>
      <font>
        <b/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1" formatCode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164" formatCode="0.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1" formatCode="0"/>
      <protection locked="1" hidden="0"/>
    </dxf>
    <dxf>
      <font>
        <b/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1" formatCode="0"/>
      <protection locked="1" hidden="0"/>
    </dxf>
    <dxf>
      <font>
        <b/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ource Code Pro"/>
        <scheme val="none"/>
      </font>
      <numFmt numFmtId="164" formatCode="0.0"/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ource Code Pro"/>
        <scheme val="none"/>
      </font>
      <numFmt numFmtId="1" formatCode="0"/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Source Code Pro"/>
        <scheme val="none"/>
      </font>
      <numFmt numFmtId="164" formatCode="0.0"/>
      <alignment horizontal="right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Source Code Pro"/>
        <scheme val="none"/>
      </font>
      <numFmt numFmtId="164" formatCode="0.0"/>
      <alignment horizontal="right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auto="1"/>
        <name val="Source Code Pro"/>
        <scheme val="none"/>
      </font>
      <numFmt numFmtId="164" formatCode="0.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Source Code Pro"/>
        <scheme val="none"/>
      </font>
      <numFmt numFmtId="1" formatCode="0"/>
      <protection locked="1" hidden="0"/>
    </dxf>
    <dxf>
      <font>
        <strike val="0"/>
        <outline val="0"/>
        <shadow val="0"/>
        <u val="none"/>
        <vertAlign val="baseline"/>
        <sz val="12"/>
        <color auto="1"/>
        <name val="Source Code Pro"/>
        <scheme val="none"/>
      </font>
      <numFmt numFmtId="1" formatCode="0"/>
      <protection locked="1" hidden="0"/>
    </dxf>
    <dxf>
      <font>
        <b/>
        <strike val="0"/>
        <outline val="0"/>
        <shadow val="0"/>
        <u val="none"/>
        <vertAlign val="baseline"/>
        <sz val="12"/>
        <color auto="1"/>
        <name val="Source Code Pro"/>
        <scheme val="none"/>
      </font>
      <numFmt numFmtId="1" formatCode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Source Code Pro"/>
        <scheme val="none"/>
      </font>
      <numFmt numFmtId="1" formatCode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Source Code Pro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center" vertical="center" textRotation="0" wrapText="0" indent="0" justifyLastLine="0" shrinkToFit="0" readingOrder="0"/>
      <protection locked="0" hidden="0"/>
    </dxf>
    <dxf>
      <font>
        <color rgb="FF929000"/>
      </font>
      <fill>
        <patternFill>
          <bgColor rgb="FFFFFD78"/>
        </patternFill>
      </fill>
    </dxf>
    <dxf>
      <font>
        <color rgb="FF5E5E5E"/>
      </font>
      <fill>
        <patternFill>
          <bgColor rgb="FFD6D6D6"/>
        </patternFill>
      </fill>
    </dxf>
    <dxf>
      <font>
        <color rgb="FF945200"/>
      </font>
      <fill>
        <patternFill>
          <bgColor rgb="FFFFD579"/>
        </patternFill>
      </fill>
    </dxf>
    <dxf>
      <font>
        <color theme="1"/>
      </font>
      <fill>
        <patternFill>
          <bgColor theme="1"/>
        </patternFill>
      </fill>
    </dxf>
    <dxf>
      <font>
        <color rgb="FF4E8F00"/>
      </font>
      <fill>
        <patternFill>
          <bgColor rgb="FFD5FC79"/>
        </patternFill>
      </fill>
    </dxf>
    <dxf>
      <font>
        <color rgb="FF4E8F00"/>
      </font>
      <fill>
        <patternFill>
          <bgColor rgb="FFD5FC79"/>
        </patternFill>
      </fill>
    </dxf>
    <dxf>
      <font>
        <color rgb="FF4E8F00"/>
      </font>
      <fill>
        <patternFill>
          <bgColor rgb="FFD5FC79"/>
        </patternFill>
      </fill>
    </dxf>
    <dxf>
      <font>
        <color rgb="FF941651"/>
      </font>
      <fill>
        <patternFill>
          <bgColor rgb="FFFF8AD8"/>
        </patternFill>
      </fill>
    </dxf>
    <dxf>
      <font>
        <color rgb="FF4E8F00"/>
      </font>
      <fill>
        <patternFill>
          <bgColor rgb="FFD5FC79"/>
        </patternFill>
      </fill>
    </dxf>
    <dxf>
      <font>
        <color rgb="FF005493"/>
      </font>
      <fill>
        <patternFill>
          <bgColor rgb="FF76D6FF"/>
        </patternFill>
      </fill>
    </dxf>
    <dxf>
      <font>
        <b/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0"/>
    </dxf>
    <dxf>
      <font>
        <b/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1" formatCode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164" formatCode="0.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1" formatCode="0"/>
      <protection locked="1" hidden="0"/>
    </dxf>
    <dxf>
      <font>
        <b/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1" formatCode="0"/>
      <protection locked="1" hidden="0"/>
    </dxf>
    <dxf>
      <font>
        <b/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ource Code Pro"/>
        <scheme val="none"/>
      </font>
      <numFmt numFmtId="164" formatCode="0.0"/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ource Code Pro"/>
        <scheme val="none"/>
      </font>
      <numFmt numFmtId="1" formatCode="0"/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Source Code Pro"/>
        <scheme val="none"/>
      </font>
      <numFmt numFmtId="164" formatCode="0.0"/>
      <alignment horizontal="right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Source Code Pro"/>
        <scheme val="none"/>
      </font>
      <numFmt numFmtId="164" formatCode="0.0"/>
      <alignment horizontal="right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auto="1"/>
        <name val="Source Code Pro"/>
        <scheme val="none"/>
      </font>
      <numFmt numFmtId="164" formatCode="0.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Source Code Pro"/>
        <scheme val="none"/>
      </font>
      <numFmt numFmtId="1" formatCode="0"/>
      <protection locked="1" hidden="0"/>
    </dxf>
    <dxf>
      <font>
        <strike val="0"/>
        <outline val="0"/>
        <shadow val="0"/>
        <u val="none"/>
        <vertAlign val="baseline"/>
        <sz val="12"/>
        <color auto="1"/>
        <name val="Source Code Pro"/>
        <scheme val="none"/>
      </font>
      <numFmt numFmtId="1" formatCode="0"/>
      <protection locked="1" hidden="0"/>
    </dxf>
    <dxf>
      <font>
        <b/>
        <strike val="0"/>
        <outline val="0"/>
        <shadow val="0"/>
        <u val="none"/>
        <vertAlign val="baseline"/>
        <sz val="12"/>
        <color auto="1"/>
        <name val="Source Code Pro"/>
        <scheme val="none"/>
      </font>
      <numFmt numFmtId="1" formatCode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Source Code Pro"/>
        <scheme val="none"/>
      </font>
      <numFmt numFmtId="1" formatCode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Source Code Pro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center" vertical="center" textRotation="0" wrapText="0" indent="0" justifyLastLine="0" shrinkToFit="0" readingOrder="0"/>
      <protection locked="0" hidden="0"/>
    </dxf>
    <dxf>
      <font>
        <color rgb="FF929000"/>
      </font>
      <fill>
        <patternFill>
          <bgColor rgb="FFFFFD78"/>
        </patternFill>
      </fill>
    </dxf>
    <dxf>
      <font>
        <color rgb="FF5E5E5E"/>
      </font>
      <fill>
        <patternFill>
          <bgColor rgb="FFD6D6D6"/>
        </patternFill>
      </fill>
    </dxf>
    <dxf>
      <font>
        <color rgb="FF945200"/>
      </font>
      <fill>
        <patternFill>
          <bgColor rgb="FFFFD579"/>
        </patternFill>
      </fill>
    </dxf>
    <dxf>
      <font>
        <color theme="1"/>
      </font>
      <fill>
        <patternFill>
          <bgColor theme="1"/>
        </patternFill>
      </fill>
    </dxf>
    <dxf>
      <font>
        <color rgb="FF4E8F00"/>
      </font>
      <fill>
        <patternFill>
          <bgColor rgb="FFD5FC79"/>
        </patternFill>
      </fill>
    </dxf>
    <dxf>
      <font>
        <color rgb="FF4E8F00"/>
      </font>
      <fill>
        <patternFill>
          <bgColor rgb="FFD5FC79"/>
        </patternFill>
      </fill>
    </dxf>
    <dxf>
      <font>
        <color rgb="FF4E8F00"/>
      </font>
      <fill>
        <patternFill>
          <bgColor rgb="FFD5FC79"/>
        </patternFill>
      </fill>
    </dxf>
    <dxf>
      <font>
        <color rgb="FF941651"/>
      </font>
      <fill>
        <patternFill>
          <bgColor rgb="FFFF8AD8"/>
        </patternFill>
      </fill>
    </dxf>
    <dxf>
      <font>
        <color rgb="FF4E8F00"/>
      </font>
      <fill>
        <patternFill>
          <bgColor rgb="FFD5FC79"/>
        </patternFill>
      </fill>
    </dxf>
    <dxf>
      <font>
        <color rgb="FF005493"/>
      </font>
      <fill>
        <patternFill>
          <bgColor rgb="FF76D6FF"/>
        </patternFill>
      </fill>
    </dxf>
    <dxf>
      <font>
        <b/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0"/>
    </dxf>
    <dxf>
      <font>
        <b/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1" formatCode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164" formatCode="0.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1" formatCode="0"/>
      <protection locked="1" hidden="0"/>
    </dxf>
    <dxf>
      <font>
        <b/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1" formatCode="0"/>
      <protection locked="1" hidden="0"/>
    </dxf>
    <dxf>
      <font>
        <b/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ource Code Pro"/>
        <scheme val="none"/>
      </font>
      <numFmt numFmtId="164" formatCode="0.0"/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ource Code Pro"/>
        <scheme val="none"/>
      </font>
      <numFmt numFmtId="1" formatCode="0"/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Source Code Pro"/>
        <scheme val="none"/>
      </font>
      <numFmt numFmtId="164" formatCode="0.0"/>
      <alignment horizontal="right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Source Code Pro"/>
        <scheme val="none"/>
      </font>
      <numFmt numFmtId="164" formatCode="0.0"/>
      <alignment horizontal="right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auto="1"/>
        <name val="Source Code Pro"/>
        <scheme val="none"/>
      </font>
      <numFmt numFmtId="164" formatCode="0.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Source Code Pro"/>
        <scheme val="none"/>
      </font>
      <numFmt numFmtId="1" formatCode="0"/>
      <protection locked="1" hidden="0"/>
    </dxf>
    <dxf>
      <font>
        <strike val="0"/>
        <outline val="0"/>
        <shadow val="0"/>
        <u val="none"/>
        <vertAlign val="baseline"/>
        <sz val="12"/>
        <color auto="1"/>
        <name val="Source Code Pro"/>
        <scheme val="none"/>
      </font>
      <numFmt numFmtId="1" formatCode="0"/>
      <protection locked="1" hidden="0"/>
    </dxf>
    <dxf>
      <font>
        <b/>
        <strike val="0"/>
        <outline val="0"/>
        <shadow val="0"/>
        <u val="none"/>
        <vertAlign val="baseline"/>
        <sz val="12"/>
        <color auto="1"/>
        <name val="Source Code Pro"/>
        <scheme val="none"/>
      </font>
      <numFmt numFmtId="1" formatCode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Source Code Pro"/>
        <scheme val="none"/>
      </font>
      <numFmt numFmtId="1" formatCode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Source Code Pro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center" vertical="center" textRotation="0" wrapText="0" indent="0" justifyLastLine="0" shrinkToFit="0" readingOrder="0"/>
      <protection locked="0" hidden="0"/>
    </dxf>
    <dxf>
      <font>
        <color rgb="FF929000"/>
      </font>
      <fill>
        <patternFill>
          <bgColor rgb="FFFFFD78"/>
        </patternFill>
      </fill>
    </dxf>
    <dxf>
      <font>
        <color rgb="FF5E5E5E"/>
      </font>
      <fill>
        <patternFill>
          <bgColor rgb="FFD6D6D6"/>
        </patternFill>
      </fill>
    </dxf>
    <dxf>
      <font>
        <color rgb="FF945200"/>
      </font>
      <fill>
        <patternFill>
          <bgColor rgb="FFFFD579"/>
        </patternFill>
      </fill>
    </dxf>
    <dxf>
      <font>
        <color theme="1"/>
      </font>
      <fill>
        <patternFill>
          <bgColor theme="1"/>
        </patternFill>
      </fill>
    </dxf>
    <dxf>
      <font>
        <color rgb="FF4E8F00"/>
      </font>
      <fill>
        <patternFill>
          <bgColor rgb="FFD5FC79"/>
        </patternFill>
      </fill>
    </dxf>
    <dxf>
      <font>
        <color rgb="FF4E8F00"/>
      </font>
      <fill>
        <patternFill>
          <bgColor rgb="FFD5FC79"/>
        </patternFill>
      </fill>
    </dxf>
    <dxf>
      <font>
        <color rgb="FF4E8F00"/>
      </font>
      <fill>
        <patternFill>
          <bgColor rgb="FFD5FC79"/>
        </patternFill>
      </fill>
    </dxf>
    <dxf>
      <font>
        <color rgb="FF941651"/>
      </font>
      <fill>
        <patternFill>
          <bgColor rgb="FFFF8AD8"/>
        </patternFill>
      </fill>
    </dxf>
    <dxf>
      <font>
        <color rgb="FF4E8F00"/>
      </font>
      <fill>
        <patternFill>
          <bgColor rgb="FFD5FC79"/>
        </patternFill>
      </fill>
    </dxf>
    <dxf>
      <font>
        <color rgb="FF005493"/>
      </font>
      <fill>
        <patternFill>
          <bgColor rgb="FF76D6FF"/>
        </patternFill>
      </fill>
    </dxf>
    <dxf>
      <font>
        <b/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0"/>
    </dxf>
    <dxf>
      <font>
        <b/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1" formatCode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164" formatCode="0.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1" formatCode="0"/>
      <protection locked="1" hidden="0"/>
    </dxf>
    <dxf>
      <font>
        <b/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1" formatCode="0"/>
      <protection locked="1" hidden="0"/>
    </dxf>
    <dxf>
      <font>
        <b/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ource Code Pro"/>
        <scheme val="none"/>
      </font>
      <numFmt numFmtId="164" formatCode="0.0"/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ource Code Pro"/>
        <scheme val="none"/>
      </font>
      <numFmt numFmtId="1" formatCode="0"/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Source Code Pro"/>
        <scheme val="none"/>
      </font>
      <numFmt numFmtId="164" formatCode="0.0"/>
      <alignment horizontal="right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Source Code Pro"/>
        <scheme val="none"/>
      </font>
      <numFmt numFmtId="164" formatCode="0.0"/>
      <alignment horizontal="right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auto="1"/>
        <name val="Source Code Pro"/>
        <scheme val="none"/>
      </font>
      <numFmt numFmtId="164" formatCode="0.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Source Code Pro"/>
        <scheme val="none"/>
      </font>
      <numFmt numFmtId="1" formatCode="0"/>
      <protection locked="1" hidden="0"/>
    </dxf>
    <dxf>
      <font>
        <strike val="0"/>
        <outline val="0"/>
        <shadow val="0"/>
        <u val="none"/>
        <vertAlign val="baseline"/>
        <sz val="12"/>
        <color auto="1"/>
        <name val="Source Code Pro"/>
        <scheme val="none"/>
      </font>
      <numFmt numFmtId="1" formatCode="0"/>
      <protection locked="1" hidden="0"/>
    </dxf>
    <dxf>
      <font>
        <b/>
        <strike val="0"/>
        <outline val="0"/>
        <shadow val="0"/>
        <u val="none"/>
        <vertAlign val="baseline"/>
        <sz val="12"/>
        <color auto="1"/>
        <name val="Source Code Pro"/>
        <scheme val="none"/>
      </font>
      <numFmt numFmtId="1" formatCode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Source Code Pro"/>
        <scheme val="none"/>
      </font>
      <numFmt numFmtId="1" formatCode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Source Code Pro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center" vertical="center" textRotation="0" wrapText="0" indent="0" justifyLastLine="0" shrinkToFit="0" readingOrder="0"/>
      <protection locked="0" hidden="0"/>
    </dxf>
    <dxf>
      <font>
        <color rgb="FF929000"/>
      </font>
      <fill>
        <patternFill>
          <bgColor rgb="FFFFFD78"/>
        </patternFill>
      </fill>
    </dxf>
    <dxf>
      <font>
        <color rgb="FF5E5E5E"/>
      </font>
      <fill>
        <patternFill>
          <bgColor rgb="FFD6D6D6"/>
        </patternFill>
      </fill>
    </dxf>
    <dxf>
      <font>
        <color rgb="FF945200"/>
      </font>
      <fill>
        <patternFill>
          <bgColor rgb="FFFFD579"/>
        </patternFill>
      </fill>
    </dxf>
    <dxf>
      <font>
        <color theme="1"/>
      </font>
      <fill>
        <patternFill>
          <bgColor theme="1"/>
        </patternFill>
      </fill>
    </dxf>
    <dxf>
      <font>
        <color rgb="FF4E8F00"/>
      </font>
      <fill>
        <patternFill>
          <bgColor rgb="FFD5FC79"/>
        </patternFill>
      </fill>
    </dxf>
    <dxf>
      <font>
        <color rgb="FF4E8F00"/>
      </font>
      <fill>
        <patternFill>
          <bgColor rgb="FFD5FC79"/>
        </patternFill>
      </fill>
    </dxf>
    <dxf>
      <font>
        <color rgb="FF4E8F00"/>
      </font>
      <fill>
        <patternFill>
          <bgColor rgb="FFD5FC79"/>
        </patternFill>
      </fill>
    </dxf>
    <dxf>
      <font>
        <color rgb="FF941651"/>
      </font>
      <fill>
        <patternFill>
          <bgColor rgb="FFFF8AD8"/>
        </patternFill>
      </fill>
    </dxf>
    <dxf>
      <font>
        <color rgb="FF4E8F00"/>
      </font>
      <fill>
        <patternFill>
          <bgColor rgb="FFD5FC79"/>
        </patternFill>
      </fill>
    </dxf>
    <dxf>
      <font>
        <color rgb="FF005493"/>
      </font>
      <fill>
        <patternFill>
          <bgColor rgb="FF76D6FF"/>
        </patternFill>
      </fill>
    </dxf>
    <dxf>
      <font>
        <b/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0"/>
    </dxf>
    <dxf>
      <font>
        <b/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1" formatCode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164" formatCode="0.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1" formatCode="0"/>
      <protection locked="1" hidden="0"/>
    </dxf>
    <dxf>
      <font>
        <b/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1" formatCode="0"/>
      <protection locked="1" hidden="0"/>
    </dxf>
    <dxf>
      <font>
        <b/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ource Code Pro"/>
        <scheme val="none"/>
      </font>
      <numFmt numFmtId="164" formatCode="0.0"/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ource Code Pro"/>
        <scheme val="none"/>
      </font>
      <numFmt numFmtId="1" formatCode="0"/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Source Code Pro"/>
        <scheme val="none"/>
      </font>
      <numFmt numFmtId="164" formatCode="0.0"/>
      <alignment horizontal="right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Source Code Pro"/>
        <scheme val="none"/>
      </font>
      <numFmt numFmtId="164" formatCode="0.0"/>
      <alignment horizontal="right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auto="1"/>
        <name val="Source Code Pro"/>
        <scheme val="none"/>
      </font>
      <numFmt numFmtId="164" formatCode="0.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Source Code Pro"/>
        <scheme val="none"/>
      </font>
      <numFmt numFmtId="1" formatCode="0"/>
      <protection locked="1" hidden="0"/>
    </dxf>
    <dxf>
      <font>
        <strike val="0"/>
        <outline val="0"/>
        <shadow val="0"/>
        <u val="none"/>
        <vertAlign val="baseline"/>
        <sz val="12"/>
        <color auto="1"/>
        <name val="Source Code Pro"/>
        <scheme val="none"/>
      </font>
      <numFmt numFmtId="1" formatCode="0"/>
      <protection locked="1" hidden="0"/>
    </dxf>
    <dxf>
      <font>
        <b/>
        <strike val="0"/>
        <outline val="0"/>
        <shadow val="0"/>
        <u val="none"/>
        <vertAlign val="baseline"/>
        <sz val="12"/>
        <color auto="1"/>
        <name val="Source Code Pro"/>
        <scheme val="none"/>
      </font>
      <numFmt numFmtId="1" formatCode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Source Code Pro"/>
        <scheme val="none"/>
      </font>
      <numFmt numFmtId="1" formatCode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Source Code Pro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center" vertical="center" textRotation="0" wrapText="0" indent="0" justifyLastLine="0" shrinkToFit="0" readingOrder="0"/>
      <protection locked="0" hidden="0"/>
    </dxf>
    <dxf>
      <font>
        <color rgb="FF929000"/>
      </font>
      <fill>
        <patternFill>
          <bgColor rgb="FFFFFD78"/>
        </patternFill>
      </fill>
    </dxf>
    <dxf>
      <font>
        <color rgb="FF5E5E5E"/>
      </font>
      <fill>
        <patternFill>
          <bgColor rgb="FFD6D6D6"/>
        </patternFill>
      </fill>
    </dxf>
    <dxf>
      <font>
        <color rgb="FF945200"/>
      </font>
      <fill>
        <patternFill>
          <bgColor rgb="FFFFD579"/>
        </patternFill>
      </fill>
    </dxf>
    <dxf>
      <font>
        <color theme="1"/>
      </font>
      <fill>
        <patternFill>
          <bgColor theme="1"/>
        </patternFill>
      </fill>
    </dxf>
    <dxf>
      <font>
        <color rgb="FF4E8F00"/>
      </font>
      <fill>
        <patternFill>
          <bgColor rgb="FFD5FC79"/>
        </patternFill>
      </fill>
    </dxf>
    <dxf>
      <font>
        <color rgb="FF4E8F00"/>
      </font>
      <fill>
        <patternFill>
          <bgColor rgb="FFD5FC79"/>
        </patternFill>
      </fill>
    </dxf>
    <dxf>
      <font>
        <color rgb="FF4E8F00"/>
      </font>
      <fill>
        <patternFill>
          <bgColor rgb="FFD5FC79"/>
        </patternFill>
      </fill>
    </dxf>
    <dxf>
      <font>
        <color rgb="FF941651"/>
      </font>
      <fill>
        <patternFill>
          <bgColor rgb="FFFF8AD8"/>
        </patternFill>
      </fill>
    </dxf>
    <dxf>
      <font>
        <color rgb="FF4E8F00"/>
      </font>
      <fill>
        <patternFill>
          <bgColor rgb="FFD5FC79"/>
        </patternFill>
      </fill>
    </dxf>
    <dxf>
      <font>
        <color rgb="FF005493"/>
      </font>
      <fill>
        <patternFill>
          <bgColor rgb="FF76D6FF"/>
        </patternFill>
      </fill>
    </dxf>
    <dxf>
      <font>
        <b/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0"/>
    </dxf>
    <dxf>
      <font>
        <b/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1" formatCode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164" formatCode="0.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1" formatCode="0"/>
      <protection locked="1" hidden="0"/>
    </dxf>
    <dxf>
      <font>
        <b/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1" formatCode="0"/>
      <protection locked="1" hidden="0"/>
    </dxf>
    <dxf>
      <font>
        <b/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ource Code Pro"/>
        <scheme val="none"/>
      </font>
      <numFmt numFmtId="164" formatCode="0.0"/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ource Code Pro"/>
        <scheme val="none"/>
      </font>
      <numFmt numFmtId="1" formatCode="0"/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Source Code Pro"/>
        <scheme val="none"/>
      </font>
      <numFmt numFmtId="164" formatCode="0.0"/>
      <alignment horizontal="right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Source Code Pro"/>
        <scheme val="none"/>
      </font>
      <numFmt numFmtId="164" formatCode="0.0"/>
      <alignment horizontal="right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auto="1"/>
        <name val="Source Code Pro"/>
        <scheme val="none"/>
      </font>
      <numFmt numFmtId="164" formatCode="0.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Source Code Pro"/>
        <scheme val="none"/>
      </font>
      <numFmt numFmtId="1" formatCode="0"/>
      <protection locked="1" hidden="0"/>
    </dxf>
    <dxf>
      <font>
        <strike val="0"/>
        <outline val="0"/>
        <shadow val="0"/>
        <u val="none"/>
        <vertAlign val="baseline"/>
        <sz val="12"/>
        <color auto="1"/>
        <name val="Source Code Pro"/>
        <scheme val="none"/>
      </font>
      <numFmt numFmtId="1" formatCode="0"/>
      <protection locked="1" hidden="0"/>
    </dxf>
    <dxf>
      <font>
        <b/>
        <strike val="0"/>
        <outline val="0"/>
        <shadow val="0"/>
        <u val="none"/>
        <vertAlign val="baseline"/>
        <sz val="12"/>
        <color auto="1"/>
        <name val="Source Code Pro"/>
        <scheme val="none"/>
      </font>
      <numFmt numFmtId="1" formatCode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Source Code Pro"/>
        <scheme val="none"/>
      </font>
      <numFmt numFmtId="1" formatCode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Source Code Pro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center" vertical="center" textRotation="0" wrapText="0" indent="0" justifyLastLine="0" shrinkToFit="0" readingOrder="0"/>
      <protection locked="0" hidden="0"/>
    </dxf>
    <dxf>
      <font>
        <color rgb="FF929000"/>
      </font>
      <fill>
        <patternFill>
          <bgColor rgb="FFFFFD78"/>
        </patternFill>
      </fill>
    </dxf>
    <dxf>
      <font>
        <color rgb="FF5E5E5E"/>
      </font>
      <fill>
        <patternFill>
          <bgColor rgb="FFD6D6D6"/>
        </patternFill>
      </fill>
    </dxf>
    <dxf>
      <font>
        <color rgb="FF945200"/>
      </font>
      <fill>
        <patternFill>
          <bgColor rgb="FFFFD579"/>
        </patternFill>
      </fill>
    </dxf>
    <dxf>
      <font>
        <color theme="1"/>
      </font>
      <fill>
        <patternFill>
          <bgColor theme="1"/>
        </patternFill>
      </fill>
    </dxf>
    <dxf>
      <font>
        <color rgb="FF4E8F00"/>
      </font>
      <fill>
        <patternFill>
          <bgColor rgb="FFD5FC79"/>
        </patternFill>
      </fill>
    </dxf>
    <dxf>
      <font>
        <color rgb="FF4E8F00"/>
      </font>
      <fill>
        <patternFill>
          <bgColor rgb="FFD5FC79"/>
        </patternFill>
      </fill>
    </dxf>
    <dxf>
      <font>
        <color rgb="FF4E8F00"/>
      </font>
      <fill>
        <patternFill>
          <bgColor rgb="FFD5FC79"/>
        </patternFill>
      </fill>
    </dxf>
    <dxf>
      <font>
        <color rgb="FF941651"/>
      </font>
      <fill>
        <patternFill>
          <bgColor rgb="FFFF8AD8"/>
        </patternFill>
      </fill>
    </dxf>
    <dxf>
      <font>
        <color rgb="FF4E8F00"/>
      </font>
      <fill>
        <patternFill>
          <bgColor rgb="FFD5FC79"/>
        </patternFill>
      </fill>
    </dxf>
    <dxf>
      <font>
        <color rgb="FF005493"/>
      </font>
      <fill>
        <patternFill>
          <bgColor rgb="FF76D6FF"/>
        </patternFill>
      </fill>
    </dxf>
    <dxf>
      <font>
        <b/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0"/>
    </dxf>
    <dxf>
      <font>
        <b/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1" formatCode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164" formatCode="0.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1" formatCode="0"/>
      <protection locked="1" hidden="0"/>
    </dxf>
    <dxf>
      <font>
        <b/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1" formatCode="0"/>
      <protection locked="1" hidden="0"/>
    </dxf>
    <dxf>
      <font>
        <b/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alignment horizontal="center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ource Code Pro"/>
        <scheme val="none"/>
      </font>
      <numFmt numFmtId="164" formatCode="0.0"/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numFmt numFmtId="0" formatCode="General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ource Code Pro"/>
        <scheme val="none"/>
      </font>
      <numFmt numFmtId="1" formatCode="0"/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Source Code Pro"/>
        <scheme val="none"/>
      </font>
      <numFmt numFmtId="164" formatCode="0.0"/>
      <alignment horizontal="right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Source Code Pro"/>
        <scheme val="none"/>
      </font>
      <numFmt numFmtId="164" formatCode="0.0"/>
      <alignment horizontal="right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auto="1"/>
        <name val="Source Code Pro"/>
        <scheme val="none"/>
      </font>
      <numFmt numFmtId="164" formatCode="0.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Source Code Pro"/>
        <scheme val="none"/>
      </font>
      <numFmt numFmtId="1" formatCode="0"/>
      <protection locked="1" hidden="0"/>
    </dxf>
    <dxf>
      <font>
        <strike val="0"/>
        <outline val="0"/>
        <shadow val="0"/>
        <u val="none"/>
        <vertAlign val="baseline"/>
        <sz val="12"/>
        <color auto="1"/>
        <name val="Source Code Pro"/>
        <scheme val="none"/>
      </font>
      <numFmt numFmtId="1" formatCode="0"/>
      <protection locked="1" hidden="0"/>
    </dxf>
    <dxf>
      <font>
        <b/>
        <strike val="0"/>
        <outline val="0"/>
        <shadow val="0"/>
        <u val="none"/>
        <vertAlign val="baseline"/>
        <sz val="12"/>
        <color auto="1"/>
        <name val="Source Code Pro"/>
        <scheme val="none"/>
      </font>
      <numFmt numFmtId="1" formatCode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Source Code Pro"/>
        <scheme val="none"/>
      </font>
      <numFmt numFmtId="1" formatCode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Source Code Pro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Source Code Pro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12"/>
        <color rgb="FF945200"/>
        <name val="Source Code Pro"/>
        <scheme val="none"/>
      </font>
      <fill>
        <patternFill patternType="solid">
          <fgColor indexed="64"/>
          <bgColor rgb="FFFFD579"/>
        </patternFill>
      </fill>
      <alignment horizontal="center" vertical="center" textRotation="0" wrapText="0" indent="0" justifyLastLine="0" shrinkToFit="0" readingOrder="0"/>
      <protection locked="0" hidden="0"/>
    </dxf>
    <dxf>
      <font>
        <color rgb="FF929000"/>
      </font>
      <fill>
        <patternFill>
          <bgColor rgb="FFFFFD78"/>
        </patternFill>
      </fill>
    </dxf>
    <dxf>
      <font>
        <color rgb="FF5E5E5E"/>
      </font>
      <fill>
        <patternFill>
          <bgColor rgb="FFD6D6D6"/>
        </patternFill>
      </fill>
    </dxf>
    <dxf>
      <font>
        <color rgb="FF945200"/>
      </font>
      <fill>
        <patternFill>
          <bgColor rgb="FFFFD579"/>
        </patternFill>
      </fill>
    </dxf>
    <dxf>
      <font>
        <color theme="1"/>
      </font>
      <fill>
        <patternFill>
          <bgColor theme="1"/>
        </patternFill>
      </fill>
    </dxf>
    <dxf>
      <font>
        <color rgb="FF4E8F00"/>
      </font>
      <fill>
        <patternFill>
          <bgColor rgb="FFD5FC79"/>
        </patternFill>
      </fill>
    </dxf>
    <dxf>
      <font>
        <color rgb="FF4E8F00"/>
      </font>
      <fill>
        <patternFill>
          <bgColor rgb="FFD5FC79"/>
        </patternFill>
      </fill>
    </dxf>
    <dxf>
      <font>
        <color rgb="FF4E8F00"/>
      </font>
      <fill>
        <patternFill>
          <bgColor rgb="FFD5FC79"/>
        </patternFill>
      </fill>
    </dxf>
    <dxf>
      <font>
        <color rgb="FF941651"/>
      </font>
      <fill>
        <patternFill>
          <bgColor rgb="FFFF8AD8"/>
        </patternFill>
      </fill>
    </dxf>
    <dxf>
      <font>
        <color rgb="FF4E8F00"/>
      </font>
      <fill>
        <patternFill>
          <bgColor rgb="FFD5FC79"/>
        </patternFill>
      </fill>
    </dxf>
    <dxf>
      <font>
        <color rgb="FF005493"/>
      </font>
      <fill>
        <patternFill>
          <bgColor rgb="FF76D6FF"/>
        </patternFill>
      </fill>
    </dxf>
  </dxfs>
  <tableStyles count="0" defaultTableStyle="TableStyleMedium9" defaultPivotStyle="PivotStyleMedium7"/>
  <colors>
    <mruColors>
      <color rgb="FF005493"/>
      <color rgb="FF0096FF"/>
      <color rgb="FF76D6FF"/>
      <color rgb="FFFFD579"/>
      <color rgb="FFFF9300"/>
      <color rgb="FF009051"/>
      <color rgb="FFEBEBEB"/>
      <color rgb="FFD6D6D6"/>
      <color rgb="FF521B93"/>
      <color rgb="FF94165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20" Type="http://schemas.openxmlformats.org/officeDocument/2006/relationships/sharedStrings" Target="sharedStrings.xml"/><Relationship Id="rId21" Type="http://schemas.openxmlformats.org/officeDocument/2006/relationships/calcChain" Target="calcChain.xml"/><Relationship Id="rId10" Type="http://schemas.openxmlformats.org/officeDocument/2006/relationships/worksheet" Target="worksheets/sheet10.xml"/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worksheet" Target="worksheets/sheet14.xml"/><Relationship Id="rId15" Type="http://schemas.openxmlformats.org/officeDocument/2006/relationships/worksheet" Target="worksheets/sheet15.xml"/><Relationship Id="rId16" Type="http://schemas.openxmlformats.org/officeDocument/2006/relationships/worksheet" Target="worksheets/sheet16.xml"/><Relationship Id="rId17" Type="http://schemas.openxmlformats.org/officeDocument/2006/relationships/externalLink" Target="externalLinks/externalLink1.xml"/><Relationship Id="rId18" Type="http://schemas.openxmlformats.org/officeDocument/2006/relationships/theme" Target="theme/theme1.xml"/><Relationship Id="rId19" Type="http://schemas.openxmlformats.org/officeDocument/2006/relationships/styles" Target="style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.# Open/161120/2016 Excel Open/Excel Open 2016/Open2016_Timin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g F"/>
      <sheetName val="Tmg"/>
      <sheetName val="Tmg 1"/>
      <sheetName val="Tmg 2"/>
      <sheetName val="Lst"/>
      <sheetName val="Dnn"/>
    </sheetNames>
    <sheetDataSet>
      <sheetData sheetId="0"/>
      <sheetData sheetId="1"/>
      <sheetData sheetId="2"/>
      <sheetData sheetId="3"/>
      <sheetData sheetId="4"/>
      <sheetData sheetId="5">
        <row r="3">
          <cell r="M3">
            <v>0.37916666666666665</v>
          </cell>
          <cell r="O3">
            <v>0.38333333333333303</v>
          </cell>
          <cell r="R3">
            <v>0.39166666666666666</v>
          </cell>
          <cell r="T3">
            <v>0.39583333333333304</v>
          </cell>
        </row>
        <row r="4">
          <cell r="M4">
            <v>0.38333333333333303</v>
          </cell>
          <cell r="O4">
            <v>0.38750000000000001</v>
          </cell>
          <cell r="R4">
            <v>0.39583333333333304</v>
          </cell>
          <cell r="T4">
            <v>0.4</v>
          </cell>
        </row>
        <row r="5">
          <cell r="M5">
            <v>0.391666666666667</v>
          </cell>
          <cell r="O5">
            <v>0.391666666666667</v>
          </cell>
          <cell r="R5">
            <v>0.40416666666666701</v>
          </cell>
          <cell r="T5">
            <v>0.40416666666666701</v>
          </cell>
        </row>
        <row r="6">
          <cell r="M6">
            <v>0.39583333333333298</v>
          </cell>
          <cell r="O6">
            <v>0.4</v>
          </cell>
          <cell r="R6">
            <v>0.40833333333333299</v>
          </cell>
          <cell r="T6">
            <v>0.41250000000000003</v>
          </cell>
        </row>
        <row r="7">
          <cell r="M7">
            <v>0.4</v>
          </cell>
          <cell r="O7">
            <v>0.40416666666666701</v>
          </cell>
          <cell r="R7">
            <v>0.41250000000000003</v>
          </cell>
          <cell r="T7">
            <v>0.41666666666666702</v>
          </cell>
        </row>
        <row r="8">
          <cell r="M8">
            <v>0.40833333333333299</v>
          </cell>
          <cell r="O8">
            <v>0.40833333333333299</v>
          </cell>
          <cell r="R8">
            <v>0.420833333333333</v>
          </cell>
          <cell r="T8">
            <v>0.420833333333333</v>
          </cell>
        </row>
        <row r="9">
          <cell r="M9">
            <v>0.41249999999999998</v>
          </cell>
          <cell r="O9">
            <v>0.41666666666666702</v>
          </cell>
          <cell r="R9">
            <v>0.42499999999999999</v>
          </cell>
          <cell r="T9">
            <v>0.42916666666666703</v>
          </cell>
        </row>
        <row r="10">
          <cell r="M10">
            <v>0.41666666666666702</v>
          </cell>
          <cell r="O10">
            <v>0.420833333333333</v>
          </cell>
          <cell r="R10">
            <v>0.42916666666666703</v>
          </cell>
          <cell r="T10">
            <v>0.43333333333333302</v>
          </cell>
        </row>
        <row r="18">
          <cell r="M18">
            <v>0.44166666666666665</v>
          </cell>
          <cell r="O18">
            <v>0.44583333333333303</v>
          </cell>
          <cell r="R18">
            <v>0.45416666666666666</v>
          </cell>
          <cell r="T18">
            <v>0.45833333333333304</v>
          </cell>
        </row>
        <row r="19">
          <cell r="M19">
            <v>0.44583333333333303</v>
          </cell>
          <cell r="O19">
            <v>0.45</v>
          </cell>
          <cell r="R19">
            <v>0.45833333333333304</v>
          </cell>
          <cell r="T19">
            <v>0.46250000000000002</v>
          </cell>
        </row>
        <row r="20">
          <cell r="M20">
            <v>0.454166666666667</v>
          </cell>
          <cell r="O20">
            <v>0.454166666666667</v>
          </cell>
          <cell r="R20">
            <v>0.46666666666666701</v>
          </cell>
          <cell r="T20">
            <v>0.46666666666666701</v>
          </cell>
        </row>
        <row r="21">
          <cell r="M21">
            <v>0.45833333333333298</v>
          </cell>
          <cell r="O21">
            <v>0.46250000000000002</v>
          </cell>
          <cell r="R21">
            <v>0.47083333333333299</v>
          </cell>
          <cell r="T21">
            <v>0.47500000000000003</v>
          </cell>
        </row>
        <row r="22">
          <cell r="M22">
            <v>0.46250000000000002</v>
          </cell>
          <cell r="O22">
            <v>0.46666666666666701</v>
          </cell>
          <cell r="R22">
            <v>0.47500000000000003</v>
          </cell>
          <cell r="T22">
            <v>0.47916666666666702</v>
          </cell>
        </row>
        <row r="23">
          <cell r="M23">
            <v>0.47083333333333299</v>
          </cell>
          <cell r="O23">
            <v>0.47083333333333299</v>
          </cell>
          <cell r="R23">
            <v>0.483333333333333</v>
          </cell>
          <cell r="T23">
            <v>0.483333333333333</v>
          </cell>
        </row>
        <row r="24">
          <cell r="M24">
            <v>0.47499999999999998</v>
          </cell>
          <cell r="O24">
            <v>0.47916666666666702</v>
          </cell>
          <cell r="R24">
            <v>0.48749999999999999</v>
          </cell>
          <cell r="T24">
            <v>0.49166666666666703</v>
          </cell>
        </row>
        <row r="25">
          <cell r="M25">
            <v>0.47916666666666702</v>
          </cell>
          <cell r="O25">
            <v>0.483333333333333</v>
          </cell>
          <cell r="R25">
            <v>0.49166666666666703</v>
          </cell>
          <cell r="T25">
            <v>0.49583333333333302</v>
          </cell>
        </row>
        <row r="35">
          <cell r="M35">
            <v>0.50416666666666665</v>
          </cell>
          <cell r="O35">
            <v>0.50833333333333297</v>
          </cell>
          <cell r="R35">
            <v>0.51666666666666661</v>
          </cell>
          <cell r="T35">
            <v>0.52083333333333293</v>
          </cell>
        </row>
        <row r="36">
          <cell r="M36">
            <v>0.50833333333333297</v>
          </cell>
          <cell r="O36">
            <v>0.51249999999999996</v>
          </cell>
          <cell r="R36">
            <v>0.52083333333333293</v>
          </cell>
          <cell r="T36">
            <v>0.52499999999999991</v>
          </cell>
        </row>
        <row r="37">
          <cell r="M37">
            <v>0.51666666666666705</v>
          </cell>
          <cell r="O37">
            <v>0.51666666666666705</v>
          </cell>
          <cell r="R37">
            <v>0.52916666666666701</v>
          </cell>
          <cell r="T37">
            <v>0.52916666666666701</v>
          </cell>
        </row>
        <row r="38">
          <cell r="M38">
            <v>0.52083333333333304</v>
          </cell>
          <cell r="O38">
            <v>0.52500000000000002</v>
          </cell>
          <cell r="R38">
            <v>0.53333333333333299</v>
          </cell>
          <cell r="T38">
            <v>0.53749999999999998</v>
          </cell>
        </row>
        <row r="39">
          <cell r="M39">
            <v>0.52500000000000002</v>
          </cell>
          <cell r="O39">
            <v>0.52916666666666701</v>
          </cell>
          <cell r="R39">
            <v>0.53749999999999998</v>
          </cell>
          <cell r="T39">
            <v>0.54166666666666696</v>
          </cell>
        </row>
        <row r="40">
          <cell r="M40">
            <v>0.53333333333333299</v>
          </cell>
          <cell r="O40">
            <v>0.53749999999999998</v>
          </cell>
          <cell r="R40">
            <v>0.54583333333333295</v>
          </cell>
          <cell r="T40">
            <v>0.54999999999999993</v>
          </cell>
        </row>
        <row r="41">
          <cell r="M41">
            <v>0.54166666666666663</v>
          </cell>
          <cell r="O41">
            <v>0.54583333333333328</v>
          </cell>
          <cell r="R41">
            <v>0.55416666666666659</v>
          </cell>
          <cell r="T41">
            <v>0.55833333333333324</v>
          </cell>
        </row>
        <row r="42">
          <cell r="M42">
            <v>0.55416666666666703</v>
          </cell>
          <cell r="O42">
            <v>0.5625</v>
          </cell>
          <cell r="R42">
            <v>0.56666666666666698</v>
          </cell>
          <cell r="T42">
            <v>0.57499999999999996</v>
          </cell>
        </row>
        <row r="55">
          <cell r="M55">
            <v>0.58750000000000002</v>
          </cell>
          <cell r="O55">
            <v>0.59166666666666634</v>
          </cell>
          <cell r="R55">
            <v>0.6</v>
          </cell>
          <cell r="T55">
            <v>0.6041666666666663</v>
          </cell>
        </row>
        <row r="56">
          <cell r="M56">
            <v>0.59166666666666634</v>
          </cell>
          <cell r="O56">
            <v>0.59583333333333333</v>
          </cell>
          <cell r="R56">
            <v>0.6041666666666663</v>
          </cell>
          <cell r="T56">
            <v>0.60833333333333328</v>
          </cell>
        </row>
        <row r="57">
          <cell r="M57">
            <v>0.60000000000000042</v>
          </cell>
          <cell r="O57">
            <v>0.60000000000000042</v>
          </cell>
          <cell r="R57">
            <v>0.61250000000000038</v>
          </cell>
          <cell r="T57">
            <v>0.61250000000000038</v>
          </cell>
        </row>
        <row r="58">
          <cell r="M58">
            <v>0.60416666666666641</v>
          </cell>
          <cell r="O58">
            <v>0.60833333333333339</v>
          </cell>
          <cell r="R58">
            <v>0.61666666666666636</v>
          </cell>
          <cell r="T58">
            <v>0.62083333333333335</v>
          </cell>
        </row>
        <row r="59">
          <cell r="M59">
            <v>0.60833333333333339</v>
          </cell>
          <cell r="O59">
            <v>0.61250000000000038</v>
          </cell>
          <cell r="R59">
            <v>0.62083333333333335</v>
          </cell>
          <cell r="T59">
            <v>0.62500000000000033</v>
          </cell>
        </row>
        <row r="60">
          <cell r="M60">
            <v>0.61666666666666636</v>
          </cell>
          <cell r="O60">
            <v>0.62083333333333335</v>
          </cell>
          <cell r="R60">
            <v>0.62916666666666632</v>
          </cell>
          <cell r="T60">
            <v>0.6333333333333333</v>
          </cell>
        </row>
        <row r="61">
          <cell r="M61">
            <v>0.625</v>
          </cell>
          <cell r="O61">
            <v>0.62916666666666665</v>
          </cell>
          <cell r="R61">
            <v>0.63749999999999996</v>
          </cell>
          <cell r="T61">
            <v>0.64166666666666661</v>
          </cell>
        </row>
        <row r="62">
          <cell r="M62">
            <v>0.6375000000000004</v>
          </cell>
          <cell r="O62">
            <v>0.64583333333333337</v>
          </cell>
          <cell r="R62">
            <v>0.65000000000000036</v>
          </cell>
          <cell r="T62">
            <v>0.65833333333333333</v>
          </cell>
        </row>
      </sheetData>
    </sheetDataSet>
  </externalBook>
</externalLink>
</file>

<file path=xl/tables/table1.xml><?xml version="1.0" encoding="utf-8"?>
<table xmlns="http://schemas.openxmlformats.org/spreadsheetml/2006/main" id="2" name="Tableau2" displayName="Tableau2" ref="C1:CW49" totalsRowShown="0">
  <autoFilter ref="C1:CW49"/>
  <sortState ref="C2:CW49">
    <sortCondition ref="CV1:CV49"/>
  </sortState>
  <tableColumns count="99">
    <tableColumn id="1" name="D" dataDxfId="861"/>
    <tableColumn id="2" name="Nom" dataDxfId="860"/>
    <tableColumn id="3" name="Prénom" dataDxfId="859"/>
    <tableColumn id="83" name="Fnl" dataDxfId="858">
      <calculatedColumnFormula>IF(Tableau2[[#This Row],[Q &gt; F]]="","","Q")</calculatedColumnFormula>
    </tableColumn>
    <tableColumn id="4" name="Club" dataDxfId="857"/>
    <tableColumn id="5" name="License" dataDxfId="856"/>
    <tableColumn id="6" name="Certif. M" dataDxfId="855"/>
    <tableColumn id="7" name="Payé ?" dataDxfId="854"/>
    <tableColumn id="86" name="Plc{Q}" dataDxfId="853">
      <calculatedColumnFormula>IF(Tableau2[[#This Row],[Pnt{Q}(/1000)]]=0,"",RANK(Tableau2[[#This Row],[Pnt{Q}(/1000)]],Tableau2[Pnt{Q}(/1000)]))</calculatedColumnFormula>
    </tableColumn>
    <tableColumn id="9" name="Pnt{Q}(/1000)" dataDxfId="852">
      <calculatedColumnFormula>IFERROR(Tableau2[[#This Row],[Pnt{QV}(/500)]]+Tableau2[[#This Row],[Pnt{QB}/500]],0)</calculatedColumnFormula>
    </tableColumn>
    <tableColumn id="10" name="Pnt{QV}(/500)" dataDxfId="851">
      <calculatedColumnFormula>IFERROR((Tableau2[[#This Row],[Pnt{QV}]]/$N$52)*500,0)</calculatedColumnFormula>
    </tableColumn>
    <tableColumn id="8" name="Pnt{QV}" dataDxfId="850">
      <calculatedColumnFormula>SUM(Tableau2[[#This Row],[Pnt{QV1}]],Tableau2[[#This Row],[Pnt{QV2}]],Tableau2[[#This Row],[Pnt{QV3}]])</calculatedColumnFormula>
    </tableColumn>
    <tableColumn id="11" name="Pnt{QV1}" dataDxfId="849">
      <calculatedColumnFormula>IFERROR(((Tableau2[[#This Row],[Prs{QV1}]]/P$52)*1000)+IF(Tableau2[[#This Row],[Vlr{QV1}]]="o",2,0),0)</calculatedColumnFormula>
    </tableColumn>
    <tableColumn id="12" name="Prs{QV1}" dataDxfId="848"/>
    <tableColumn id="13" name="Vlr{QV1}" dataDxfId="847"/>
    <tableColumn id="25" name="Pnt{QV2}" dataDxfId="846">
      <calculatedColumnFormula>IFERROR(((Tableau2[[#This Row],[Prs{QV2}]]/S$52)*1000)+IF(Tableau2[[#This Row],[Vlr{QV2}]]="o",2,0),0)</calculatedColumnFormula>
    </tableColumn>
    <tableColumn id="14" name="Prs{QV2}" dataDxfId="845"/>
    <tableColumn id="15" name="Vlr{QV2}" dataDxfId="844"/>
    <tableColumn id="26" name="Pnt{QV3}" dataDxfId="843">
      <calculatedColumnFormula>IFERROR(((Tableau2[[#This Row],[Prs{QV3}]]/V$52)*1000)+IF(Tableau2[[#This Row],[Vlr{QV3}]]="o",2,0),0)</calculatedColumnFormula>
    </tableColumn>
    <tableColumn id="16" name="Prs{QV3}" dataDxfId="842"/>
    <tableColumn id="17" name="Vlr{QV3}" dataDxfId="841"/>
    <tableColumn id="84" name="Pnt{QB}/500" dataDxfId="840">
      <calculatedColumnFormula>IF((Tableau2[[#This Row],[Pnt{QB}]]/Y$52)*500=0,0,(Tableau2[[#This Row],[Pnt{QB}]]/Y$52)*500)</calculatedColumnFormula>
    </tableColumn>
    <tableColumn id="18" name="Pnt{QB}" dataDxfId="839">
      <calculatedColumnFormula>Tableau2[[#This Row],[Pnt{QB1}]]+Tableau2[[#This Row],[Pnt{QB2}]]+Tableau2[[#This Row],[Pnt{QB3}]]+Tableau2[[#This Row],[Pnt{QB4}]]+Tableau2[[#This Row],[Pnt{QB5}]]+Tableau2[[#This Row],[Pnt{QB6}]]+Tableau2[[#This Row],[Pnt{QB7}]]+Tableau2[[#This Row],[Pnt{QB8}]]+Tableau2[[#This Row],[Pnt{QB9}]]+Tableau2[[#This Row],[Pnt{QB10}]]+Tableau2[[#This Row],[Pnt{QB11}]]+Tableau2[[#This Row],[Pnt{QB12}]]+Tableau2[[#This Row],[Pnt{QB13}]]+Tableau2[[#This Row],[Pnt{QB14}]]+Tableau2[[#This Row],[Pnt{QB15}]]+Tableau2[[#This Row],[Pnt{QB16}]]+Tableau2[[#This Row],[Pnt{QB17}]]+Tableau2[[#This Row],[Pnt{QB18}]]+Tableau2[[#This Row],[Pnt{QB19}]]+Tableau2[[#This Row],[Pnt{QB20}]]+Tableau2[[#This Row],[Pnt{QB21}]]+Tableau2[[#This Row],[Pnt{QB22}]]+Tableau2[[#This Row],[Pnt{QB23}]]+Tableau2[[#This Row],[Pnt{QB24}]]+Tableau2[[#This Row],[Pnt{QB25}]]+Tableau2[[#This Row],[Pnt{QB26}]]+Tableau2[[#This Row],[Pnt{QB27}]]+Tableau2[[#This Row],[Pnt{QB28}]]+Tableau2[[#This Row],[Pnt{QB29}]]+Tableau2[[#This Row],[Pnt{QB30}]]</calculatedColumnFormula>
    </tableColumn>
    <tableColumn id="19" name="Pnt{QB1}" dataDxfId="838">
      <calculatedColumnFormula>IF(Tableau2[[#This Row],[Blq{QB1}]]="o",(1000/AA$52),0)</calculatedColumnFormula>
    </tableColumn>
    <tableColumn id="20" name="Blq{QB1}" dataDxfId="837"/>
    <tableColumn id="21" name="Pnt{QB2}" dataDxfId="836">
      <calculatedColumnFormula>IF(Tableau2[[#This Row],[Blq{QB2}]]="o",(1000/AC$52),0)</calculatedColumnFormula>
    </tableColumn>
    <tableColumn id="22" name="Blq{QB2}" dataDxfId="835"/>
    <tableColumn id="23" name="Pnt{QB3}" dataDxfId="834">
      <calculatedColumnFormula>IF(Tableau2[[#This Row],[Blq{QB3}]]="o",(1000/AE$52),0)</calculatedColumnFormula>
    </tableColumn>
    <tableColumn id="24" name="Blq{QB3}" dataDxfId="833"/>
    <tableColumn id="27" name="Pnt{QB4}" dataDxfId="832">
      <calculatedColumnFormula>IF(Tableau2[[#This Row],[Blq{QB4}]]="o",(1000/AG$52),0)</calculatedColumnFormula>
    </tableColumn>
    <tableColumn id="28" name="Blq{QB4}" dataDxfId="831"/>
    <tableColumn id="29" name="Pnt{QB5}" dataDxfId="830">
      <calculatedColumnFormula>IF(Tableau2[[#This Row],[Blq{QB5}]]="o",(1000/AI$52),0)</calculatedColumnFormula>
    </tableColumn>
    <tableColumn id="30" name="Blq{QB5}" dataDxfId="829"/>
    <tableColumn id="31" name="Pnt{QB6}" dataDxfId="828">
      <calculatedColumnFormula>IF(Tableau2[[#This Row],[Blq{QB6}]]="o",(1000/AK$52),0)</calculatedColumnFormula>
    </tableColumn>
    <tableColumn id="32" name="Blq{QB6}" dataDxfId="827"/>
    <tableColumn id="33" name="Pnt{QB7}" dataDxfId="826">
      <calculatedColumnFormula>IF(Tableau2[[#This Row],[Blq{QB7}]]="o",(1000/AM$52),0)</calculatedColumnFormula>
    </tableColumn>
    <tableColumn id="34" name="Blq{QB7}" dataDxfId="825"/>
    <tableColumn id="35" name="Pnt{QB8}" dataDxfId="824">
      <calculatedColumnFormula>IF(Tableau2[[#This Row],[Blq{QB8}]]="o",(1000/AO$52),0)</calculatedColumnFormula>
    </tableColumn>
    <tableColumn id="36" name="Blq{QB8}" dataDxfId="823"/>
    <tableColumn id="37" name="Pnt{QB9}" dataDxfId="822">
      <calculatedColumnFormula>IF(Tableau2[[#This Row],[Blq{QB9}]]="o",(1000/AQ$52),0)</calculatedColumnFormula>
    </tableColumn>
    <tableColumn id="38" name="Blq{QB9}" dataDxfId="821"/>
    <tableColumn id="39" name="Pnt{QB10}" dataDxfId="820">
      <calculatedColumnFormula>IF(Tableau2[[#This Row],[Blq{QB10}]]="o",(1000/AS$52),0)</calculatedColumnFormula>
    </tableColumn>
    <tableColumn id="40" name="Blq{QB10}" dataDxfId="819"/>
    <tableColumn id="41" name="Pnt{QB11}" dataDxfId="818">
      <calculatedColumnFormula>IF(Tableau2[[#This Row],[Blq{QB11}]]="o",(1000/AU$52),0)</calculatedColumnFormula>
    </tableColumn>
    <tableColumn id="42" name="Blq{QB11}" dataDxfId="817"/>
    <tableColumn id="43" name="Pnt{QB12}" dataDxfId="816">
      <calculatedColumnFormula>IF(Tableau2[[#This Row],[Blq{QB12}]]="o",(1000/AW$52),0)</calculatedColumnFormula>
    </tableColumn>
    <tableColumn id="44" name="Blq{QB12}" dataDxfId="815"/>
    <tableColumn id="45" name="Pnt{QB13}" dataDxfId="814">
      <calculatedColumnFormula>IF(Tableau2[[#This Row],[Blq{QB13}]]="o",(1000/AY$52),0)</calculatedColumnFormula>
    </tableColumn>
    <tableColumn id="46" name="Blq{QB13}" dataDxfId="813"/>
    <tableColumn id="47" name="Pnt{QB14}" dataDxfId="812">
      <calculatedColumnFormula>IF(Tableau2[[#This Row],[Blq{QB14}]]="o",(1000/BA$52),0)</calculatedColumnFormula>
    </tableColumn>
    <tableColumn id="48" name="Blq{QB14}" dataDxfId="811"/>
    <tableColumn id="49" name="Pnt{QB15}" dataDxfId="810">
      <calculatedColumnFormula>IF(Tableau2[[#This Row],[Blq{QB15}]]="o",(1000/BC$52),0)</calculatedColumnFormula>
    </tableColumn>
    <tableColumn id="50" name="Blq{QB15}" dataDxfId="809"/>
    <tableColumn id="51" name="Pnt{QB16}" dataDxfId="808">
      <calculatedColumnFormula>IF(Tableau2[[#This Row],[Blq{QB16}]]="o",(1000/BE$52),0)</calculatedColumnFormula>
    </tableColumn>
    <tableColumn id="52" name="Blq{QB16}" dataDxfId="807"/>
    <tableColumn id="53" name="Pnt{QB17}" dataDxfId="806">
      <calculatedColumnFormula>IF(Tableau2[[#This Row],[Blq{QB17}]]="o",(1000/BG$52),0)</calculatedColumnFormula>
    </tableColumn>
    <tableColumn id="54" name="Blq{QB17}" dataDxfId="805"/>
    <tableColumn id="55" name="Pnt{QB18}" dataDxfId="804">
      <calculatedColumnFormula>IF(Tableau2[[#This Row],[Blq{QB18}]]="o",(1000/BI$52),0)</calculatedColumnFormula>
    </tableColumn>
    <tableColumn id="56" name="Blq{QB18}" dataDxfId="803"/>
    <tableColumn id="57" name="Pnt{QB19}" dataDxfId="802">
      <calculatedColumnFormula>IF(Tableau2[[#This Row],[Blq{QB19}]]="o",(1000/BK$52),0)</calculatedColumnFormula>
    </tableColumn>
    <tableColumn id="58" name="Blq{QB19}" dataDxfId="801"/>
    <tableColumn id="59" name="Pnt{QB20}" dataDxfId="800">
      <calculatedColumnFormula>IF(Tableau2[[#This Row],[Blq{QB20}]]="o",(1000/BM$52),0)</calculatedColumnFormula>
    </tableColumn>
    <tableColumn id="60" name="Blq{QB20}" dataDxfId="799"/>
    <tableColumn id="61" name="Pnt{QB21}" dataDxfId="798">
      <calculatedColumnFormula>IF(Tableau2[[#This Row],[Blq{QB21}]]="o",(1000/BO$52),0)</calculatedColumnFormula>
    </tableColumn>
    <tableColumn id="62" name="Blq{QB21}" dataDxfId="797"/>
    <tableColumn id="63" name="Pnt{QB22}" dataDxfId="796">
      <calculatedColumnFormula>IF(Tableau2[[#This Row],[Blq{QB22}]]="o",(1000/BQ$52),0)</calculatedColumnFormula>
    </tableColumn>
    <tableColumn id="64" name="Blq{QB22}" dataDxfId="795"/>
    <tableColumn id="65" name="Pnt{QB23}" dataDxfId="794">
      <calculatedColumnFormula>IF(Tableau2[[#This Row],[Blq{QB23}]]="o",(1000/BS$52),0)</calculatedColumnFormula>
    </tableColumn>
    <tableColumn id="66" name="Blq{QB23}" dataDxfId="793"/>
    <tableColumn id="67" name="Pnt{QB24}" dataDxfId="792">
      <calculatedColumnFormula>IF(Tableau2[[#This Row],[Blq{QB24}]]="o",(1000/BU$52),0)</calculatedColumnFormula>
    </tableColumn>
    <tableColumn id="68" name="Blq{QB24}" dataDxfId="791"/>
    <tableColumn id="69" name="Pnt{QB25}" dataDxfId="790">
      <calculatedColumnFormula>IF(Tableau2[[#This Row],[Blq{QB25}]]="o",(1000/BW$52),0)</calculatedColumnFormula>
    </tableColumn>
    <tableColumn id="70" name="Blq{QB25}" dataDxfId="789"/>
    <tableColumn id="71" name="Pnt{QB26}" dataDxfId="788">
      <calculatedColumnFormula>IF(Tableau2[[#This Row],[Blq{QB26}]]="o",(1000/BY$52),0)</calculatedColumnFormula>
    </tableColumn>
    <tableColumn id="72" name="Blq{QB26}" dataDxfId="787"/>
    <tableColumn id="73" name="Pnt{QB27}" dataDxfId="786">
      <calculatedColumnFormula>IF(Tableau2[[#This Row],[Blq{QB27}]]="o",(1000/CA$52),0)</calculatedColumnFormula>
    </tableColumn>
    <tableColumn id="74" name="Blq{QB27}" dataDxfId="785"/>
    <tableColumn id="75" name="Pnt{QB28}" dataDxfId="784">
      <calculatedColumnFormula>IF(Tableau2[[#This Row],[Blq{QB28}]]="o",(1000/CC$52),0)</calculatedColumnFormula>
    </tableColumn>
    <tableColumn id="76" name="Blq{QB28}" dataDxfId="783"/>
    <tableColumn id="77" name="Pnt{QB29}" dataDxfId="782">
      <calculatedColumnFormula>IF(Tableau2[[#This Row],[Blq{QB29}]]="o",(1000/CE$52),0)</calculatedColumnFormula>
    </tableColumn>
    <tableColumn id="78" name="Blq{QB29}" dataDxfId="781"/>
    <tableColumn id="79" name="Pnt{QB30}" dataDxfId="780">
      <calculatedColumnFormula>IF(Tableau2[[#This Row],[Blq{QB30}]]="o",(1000/CG$52),0)</calculatedColumnFormula>
    </tableColumn>
    <tableColumn id="80" name="Blq{QB30}" dataDxfId="779"/>
    <tableColumn id="109" name="Bns{Q}" dataDxfId="778">
      <calculatedColumnFormula>IFERROR((8-Tableau2[[#This Row],[Plc{Q}]])/100,0)</calculatedColumnFormula>
    </tableColumn>
    <tableColumn id="89" name="Q &gt; F" dataDxfId="777">
      <calculatedColumnFormula>IF(OR(1=Tableau2[[#This Row],[Plc{Q}]],2=Tableau2[[#This Row],[Plc{Q}]],3=Tableau2[[#This Row],[Plc{Q}]],4=Tableau2[[#This Row],[Plc{Q}]],5=Tableau2[[#This Row],[Plc{Q}]],6=Tableau2[[#This Row],[Plc{Q}]],7=Tableau2[[#This Row],[Plc{Q}]],8=Tableau2[[#This Row],[Plc{Q}]]),"Qualifié(e)","")</calculatedColumnFormula>
    </tableColumn>
    <tableColumn id="90" name="Plc{F}" dataDxfId="776">
      <calculatedColumnFormula>IF(Tableau2[[#This Row],[Pnt{F}/1000]]=0,"",RANK(Tableau2[[#This Row],[Pnt{F}/1000]],Tableau2[Pnt{F}/1000]))</calculatedColumnFormula>
    </tableColumn>
    <tableColumn id="91" name="Pnt{F}/1000" dataDxfId="775">
      <calculatedColumnFormula>IFERROR(Tableau2[[#This Row],[Pnt{FV}/500]]+Tableau2[[#This Row],[Pnt{FB}/500]]+Tableau2[[#This Row],[Bns{Q}]],0)</calculatedColumnFormula>
    </tableColumn>
    <tableColumn id="92" name="Pnt{FV}/500" dataDxfId="774">
      <calculatedColumnFormula>IFERROR((Tableau2[[#This Row],[Pnt{FV}]]/$CM$52)*500,0)</calculatedColumnFormula>
    </tableColumn>
    <tableColumn id="93" name="Pnt{FV}" dataDxfId="773">
      <calculatedColumnFormula>IFERROR(((Tableau2[[#This Row],[Prs{FV}]]/CN$52)*1000)+IF(Tableau2[[#This Row],[Vlr{FV}]]="o",2,0),0)</calculatedColumnFormula>
    </tableColumn>
    <tableColumn id="94" name="Prs{FV}" dataDxfId="772"/>
    <tableColumn id="95" name="Vlr{FV}" dataDxfId="771"/>
    <tableColumn id="96" name="Pnt{FB}/500" dataDxfId="770">
      <calculatedColumnFormula>(Tableau2[[#This Row],[Pnt{FB}]]/CQ$52)*500</calculatedColumnFormula>
    </tableColumn>
    <tableColumn id="97" name="Pnt{FB}" dataDxfId="769">
      <calculatedColumnFormula>Tableau2[[#This Row],[Pnt{FBlq}]]+Tableau2[[#This Row],[Pnt{FEss}]]</calculatedColumnFormula>
    </tableColumn>
    <tableColumn id="85" name="Pnt{FBlq}" dataDxfId="768">
      <calculatedColumnFormula>IF(Tableau2[[#This Row],[Blq{F}]]="n",0,IF(Tableau2[[#This Row],[Blq{F}]]="Z1",100,IF(Tableau2[[#This Row],[Blq{F}]]="Z2",200,IF(Tableau2[[#This Row],[Blq{F}]]="Top",300,0))))</calculatedColumnFormula>
    </tableColumn>
    <tableColumn id="98" name="Blq{F}" dataDxfId="767"/>
    <tableColumn id="111" name="Pnt{FEss}" dataDxfId="766">
      <calculatedColumnFormula>IFERROR((100-(Tableau2[[#This Row],[Ess{F}]])),0)</calculatedColumnFormula>
    </tableColumn>
    <tableColumn id="99" name="Ess{F}" dataDxfId="765"/>
    <tableColumn id="100" name="Place" dataDxfId="764">
      <calculatedColumnFormula>IF(Tableau2[[#This Row],[Fnl]]="Q",Tableau2[[#This Row],[Plc{F}]],Tableau2[[#This Row],[Plc{Q}]])</calculatedColumnFormula>
    </tableColumn>
    <tableColumn id="101" name="Médaille" dataDxfId="763">
      <calculatedColumnFormula>IF(Tableau2[[#This Row],[Place]]=1,"Or",IF(Tableau2[[#This Row],[Place]]=2,"Argent",IF(Tableau2[[#This Row],[Place]]=3,"Bronze","")))</calculatedColumnFormula>
    </tableColumn>
  </tableColumns>
  <tableStyleInfo name="TableStyleMedium8" showFirstColumn="0" showLastColumn="0" showRowStripes="1" showColumnStripes="0"/>
</table>
</file>

<file path=xl/tables/table2.xml><?xml version="1.0" encoding="utf-8"?>
<table xmlns="http://schemas.openxmlformats.org/spreadsheetml/2006/main" id="1" name="Tableau22" displayName="Tableau22" ref="C1:CW49" totalsRowShown="0">
  <autoFilter ref="C1:CW49"/>
  <sortState ref="C2:CW49">
    <sortCondition ref="CV1:CV49"/>
  </sortState>
  <tableColumns count="99">
    <tableColumn id="1" name="D" dataDxfId="752"/>
    <tableColumn id="2" name="Nom" dataDxfId="751"/>
    <tableColumn id="3" name="Prénom" dataDxfId="750"/>
    <tableColumn id="83" name="Fnl" dataDxfId="749">
      <calculatedColumnFormula>IF(Tableau22[[#This Row],[Q &gt; F]]="","","Q")</calculatedColumnFormula>
    </tableColumn>
    <tableColumn id="4" name="Club" dataDxfId="748"/>
    <tableColumn id="5" name="License" dataDxfId="747"/>
    <tableColumn id="6" name="Certif. M" dataDxfId="746"/>
    <tableColumn id="7" name="Payé ?" dataDxfId="745"/>
    <tableColumn id="86" name="Plc{Q}" dataDxfId="744">
      <calculatedColumnFormula>IF(Tableau22[[#This Row],[Pnt{Q}(/1000)]]=0,"",RANK(Tableau22[[#This Row],[Pnt{Q}(/1000)]],Tableau22[Pnt{Q}(/1000)]))</calculatedColumnFormula>
    </tableColumn>
    <tableColumn id="9" name="Pnt{Q}(/1000)" dataDxfId="743">
      <calculatedColumnFormula>IFERROR(Tableau22[[#This Row],[Pnt{QV}(/500)]]+Tableau22[[#This Row],[Pnt{QB}/500]],0)</calculatedColumnFormula>
    </tableColumn>
    <tableColumn id="10" name="Pnt{QV}(/500)" dataDxfId="742">
      <calculatedColumnFormula>IFERROR((Tableau22[[#This Row],[Pnt{QV}]]/$N$52)*500,0)</calculatedColumnFormula>
    </tableColumn>
    <tableColumn id="8" name="Pnt{QV}" dataDxfId="741">
      <calculatedColumnFormula>SUM(Tableau22[[#This Row],[Pnt{QV1}]],Tableau22[[#This Row],[Pnt{QV2}]],Tableau22[[#This Row],[Pnt{QV3}]])</calculatedColumnFormula>
    </tableColumn>
    <tableColumn id="11" name="Pnt{QV1}" dataDxfId="740">
      <calculatedColumnFormula>IFERROR(((Tableau22[[#This Row],[Prs{QV1}]]/P$52)*1000)+IF(Tableau22[[#This Row],[Vlr{QV1}]]="o",2,0),0)</calculatedColumnFormula>
    </tableColumn>
    <tableColumn id="12" name="Prs{QV1}" dataDxfId="739"/>
    <tableColumn id="13" name="Vlr{QV1}" dataDxfId="738"/>
    <tableColumn id="25" name="Pnt{QV2}" dataDxfId="737">
      <calculatedColumnFormula>IFERROR(((Tableau22[[#This Row],[Prs{QV2}]]/S$52)*1000)+IF(Tableau22[[#This Row],[Vlr{QV2}]]="o",2,0),0)</calculatedColumnFormula>
    </tableColumn>
    <tableColumn id="14" name="Prs{QV2}" dataDxfId="736"/>
    <tableColumn id="15" name="Vlr{QV2}" dataDxfId="735"/>
    <tableColumn id="26" name="Pnt{QV3}" dataDxfId="734">
      <calculatedColumnFormula>IFERROR(((Tableau22[[#This Row],[Prs{QV3}]]/V$52)*1000)+IF(Tableau22[[#This Row],[Vlr{QV3}]]="o",2,0),0)</calculatedColumnFormula>
    </tableColumn>
    <tableColumn id="16" name="Prs{QV3}" dataDxfId="733"/>
    <tableColumn id="17" name="Vlr{QV3}" dataDxfId="732"/>
    <tableColumn id="84" name="Pnt{QB}/500" dataDxfId="731">
      <calculatedColumnFormula>IF((Tableau22[[#This Row],[Pnt{QB}]]/Y$52)*500=0,0,(Tableau22[[#This Row],[Pnt{QB}]]/Y$52)*500)</calculatedColumnFormula>
    </tableColumn>
    <tableColumn id="18" name="Pnt{QB}" dataDxfId="730">
      <calculatedColumnFormula>Tableau22[[#This Row],[Pnt{QB1}]]+Tableau22[[#This Row],[Pnt{QB2}]]+Tableau22[[#This Row],[Pnt{QB3}]]+Tableau22[[#This Row],[Pnt{QB4}]]+Tableau22[[#This Row],[Pnt{QB5}]]+Tableau22[[#This Row],[Pnt{QB6}]]+Tableau22[[#This Row],[Pnt{QB7}]]+Tableau22[[#This Row],[Pnt{QB8}]]+Tableau22[[#This Row],[Pnt{QB9}]]+Tableau22[[#This Row],[Pnt{QB10}]]+Tableau22[[#This Row],[Pnt{QB11}]]+Tableau22[[#This Row],[Pnt{QB12}]]+Tableau22[[#This Row],[Pnt{QB13}]]+Tableau22[[#This Row],[Pnt{QB14}]]+Tableau22[[#This Row],[Pnt{QB15}]]+Tableau22[[#This Row],[Pnt{QB16}]]+Tableau22[[#This Row],[Pnt{QB17}]]+Tableau22[[#This Row],[Pnt{QB18}]]+Tableau22[[#This Row],[Pnt{QB19}]]+Tableau22[[#This Row],[Pnt{QB20}]]+Tableau22[[#This Row],[Pnt{QB21}]]+Tableau22[[#This Row],[Pnt{QB22}]]+Tableau22[[#This Row],[Pnt{QB23}]]+Tableau22[[#This Row],[Pnt{QB24}]]+Tableau22[[#This Row],[Pnt{QB25}]]+Tableau22[[#This Row],[Pnt{QB26}]]+Tableau22[[#This Row],[Pnt{QB27}]]+Tableau22[[#This Row],[Pnt{QB28}]]+Tableau22[[#This Row],[Pnt{QB29}]]+Tableau22[[#This Row],[Pnt{QB30}]]</calculatedColumnFormula>
    </tableColumn>
    <tableColumn id="19" name="Pnt{QB1}" dataDxfId="729">
      <calculatedColumnFormula>IF(Tableau22[[#This Row],[Blq{QB1}]]="o",(1000/AA$52),0)</calculatedColumnFormula>
    </tableColumn>
    <tableColumn id="20" name="Blq{QB1}" dataDxfId="728"/>
    <tableColumn id="21" name="Pnt{QB2}" dataDxfId="727">
      <calculatedColumnFormula>IF(Tableau22[[#This Row],[Blq{QB2}]]="o",(1000/AC$52),0)</calculatedColumnFormula>
    </tableColumn>
    <tableColumn id="22" name="Blq{QB2}" dataDxfId="726"/>
    <tableColumn id="23" name="Pnt{QB3}" dataDxfId="725">
      <calculatedColumnFormula>IF(Tableau22[[#This Row],[Blq{QB3}]]="o",(1000/AE$52),0)</calculatedColumnFormula>
    </tableColumn>
    <tableColumn id="24" name="Blq{QB3}" dataDxfId="724"/>
    <tableColumn id="27" name="Pnt{QB4}" dataDxfId="723">
      <calculatedColumnFormula>IF(Tableau22[[#This Row],[Blq{QB4}]]="o",(1000/AG$52),0)</calculatedColumnFormula>
    </tableColumn>
    <tableColumn id="28" name="Blq{QB4}" dataDxfId="722"/>
    <tableColumn id="29" name="Pnt{QB5}" dataDxfId="721">
      <calculatedColumnFormula>IF(Tableau22[[#This Row],[Blq{QB5}]]="o",(1000/AI$52),0)</calculatedColumnFormula>
    </tableColumn>
    <tableColumn id="30" name="Blq{QB5}" dataDxfId="720"/>
    <tableColumn id="31" name="Pnt{QB6}" dataDxfId="719">
      <calculatedColumnFormula>IF(Tableau22[[#This Row],[Blq{QB6}]]="o",(1000/AK$52),0)</calculatedColumnFormula>
    </tableColumn>
    <tableColumn id="32" name="Blq{QB6}" dataDxfId="718"/>
    <tableColumn id="33" name="Pnt{QB7}" dataDxfId="717">
      <calculatedColumnFormula>IF(Tableau22[[#This Row],[Blq{QB7}]]="o",(1000/AM$52),0)</calculatedColumnFormula>
    </tableColumn>
    <tableColumn id="34" name="Blq{QB7}" dataDxfId="716"/>
    <tableColumn id="35" name="Pnt{QB8}" dataDxfId="715">
      <calculatedColumnFormula>IF(Tableau22[[#This Row],[Blq{QB8}]]="o",(1000/AO$52),0)</calculatedColumnFormula>
    </tableColumn>
    <tableColumn id="36" name="Blq{QB8}" dataDxfId="714"/>
    <tableColumn id="37" name="Pnt{QB9}" dataDxfId="713">
      <calculatedColumnFormula>IF(Tableau22[[#This Row],[Blq{QB9}]]="o",(1000/AQ$52),0)</calculatedColumnFormula>
    </tableColumn>
    <tableColumn id="38" name="Blq{QB9}" dataDxfId="712"/>
    <tableColumn id="39" name="Pnt{QB10}" dataDxfId="711">
      <calculatedColumnFormula>IF(Tableau22[[#This Row],[Blq{QB10}]]="o",(1000/AS$52),0)</calculatedColumnFormula>
    </tableColumn>
    <tableColumn id="40" name="Blq{QB10}" dataDxfId="710"/>
    <tableColumn id="41" name="Pnt{QB11}" dataDxfId="709">
      <calculatedColumnFormula>IF(Tableau22[[#This Row],[Blq{QB11}]]="o",(1000/AU$52),0)</calculatedColumnFormula>
    </tableColumn>
    <tableColumn id="42" name="Blq{QB11}" dataDxfId="708"/>
    <tableColumn id="43" name="Pnt{QB12}" dataDxfId="707">
      <calculatedColumnFormula>IF(Tableau22[[#This Row],[Blq{QB12}]]="o",(1000/AW$52),0)</calculatedColumnFormula>
    </tableColumn>
    <tableColumn id="44" name="Blq{QB12}" dataDxfId="706"/>
    <tableColumn id="45" name="Pnt{QB13}" dataDxfId="705">
      <calculatedColumnFormula>IF(Tableau22[[#This Row],[Blq{QB13}]]="o",(1000/AY$52),0)</calculatedColumnFormula>
    </tableColumn>
    <tableColumn id="46" name="Blq{QB13}" dataDxfId="704"/>
    <tableColumn id="47" name="Pnt{QB14}" dataDxfId="703">
      <calculatedColumnFormula>IF(Tableau22[[#This Row],[Blq{QB14}]]="o",(1000/BA$52),0)</calculatedColumnFormula>
    </tableColumn>
    <tableColumn id="48" name="Blq{QB14}" dataDxfId="702"/>
    <tableColumn id="49" name="Pnt{QB15}" dataDxfId="701">
      <calculatedColumnFormula>IF(Tableau22[[#This Row],[Blq{QB15}]]="o",(1000/BC$52),0)</calculatedColumnFormula>
    </tableColumn>
    <tableColumn id="50" name="Blq{QB15}" dataDxfId="700"/>
    <tableColumn id="51" name="Pnt{QB16}" dataDxfId="699">
      <calculatedColumnFormula>IF(Tableau22[[#This Row],[Blq{QB16}]]="o",(1000/BE$52),0)</calculatedColumnFormula>
    </tableColumn>
    <tableColumn id="52" name="Blq{QB16}" dataDxfId="698"/>
    <tableColumn id="53" name="Pnt{QB17}" dataDxfId="697">
      <calculatedColumnFormula>IF(Tableau22[[#This Row],[Blq{QB17}]]="o",(1000/BG$52),0)</calculatedColumnFormula>
    </tableColumn>
    <tableColumn id="54" name="Blq{QB17}" dataDxfId="696"/>
    <tableColumn id="55" name="Pnt{QB18}" dataDxfId="695">
      <calculatedColumnFormula>IF(Tableau22[[#This Row],[Blq{QB18}]]="o",(1000/BI$52),0)</calculatedColumnFormula>
    </tableColumn>
    <tableColumn id="56" name="Blq{QB18}" dataDxfId="694"/>
    <tableColumn id="57" name="Pnt{QB19}" dataDxfId="693">
      <calculatedColumnFormula>IF(Tableau22[[#This Row],[Blq{QB19}]]="o",(1000/BK$52),0)</calculatedColumnFormula>
    </tableColumn>
    <tableColumn id="58" name="Blq{QB19}" dataDxfId="692"/>
    <tableColumn id="59" name="Pnt{QB20}" dataDxfId="691">
      <calculatedColumnFormula>IF(Tableau22[[#This Row],[Blq{QB20}]]="o",(1000/BM$52),0)</calculatedColumnFormula>
    </tableColumn>
    <tableColumn id="60" name="Blq{QB20}" dataDxfId="690"/>
    <tableColumn id="61" name="Pnt{QB21}" dataDxfId="689">
      <calculatedColumnFormula>IF(Tableau22[[#This Row],[Blq{QB21}]]="o",(1000/BO$52),0)</calculatedColumnFormula>
    </tableColumn>
    <tableColumn id="62" name="Blq{QB21}" dataDxfId="688"/>
    <tableColumn id="63" name="Pnt{QB22}" dataDxfId="687">
      <calculatedColumnFormula>IF(Tableau22[[#This Row],[Blq{QB22}]]="o",(1000/BQ$52),0)</calculatedColumnFormula>
    </tableColumn>
    <tableColumn id="64" name="Blq{QB22}" dataDxfId="686"/>
    <tableColumn id="65" name="Pnt{QB23}" dataDxfId="685">
      <calculatedColumnFormula>IF(Tableau22[[#This Row],[Blq{QB23}]]="o",(1000/BS$52),0)</calculatedColumnFormula>
    </tableColumn>
    <tableColumn id="66" name="Blq{QB23}" dataDxfId="684"/>
    <tableColumn id="67" name="Pnt{QB24}" dataDxfId="683">
      <calculatedColumnFormula>IF(Tableau22[[#This Row],[Blq{QB24}]]="o",(1000/BU$52),0)</calculatedColumnFormula>
    </tableColumn>
    <tableColumn id="68" name="Blq{QB24}" dataDxfId="682"/>
    <tableColumn id="69" name="Pnt{QB25}" dataDxfId="681">
      <calculatedColumnFormula>IF(Tableau22[[#This Row],[Blq{QB25}]]="o",(1000/BW$52),0)</calculatedColumnFormula>
    </tableColumn>
    <tableColumn id="70" name="Blq{QB25}" dataDxfId="680"/>
    <tableColumn id="71" name="Pnt{QB26}" dataDxfId="679">
      <calculatedColumnFormula>IF(Tableau22[[#This Row],[Blq{QB26}]]="o",(1000/BY$52),0)</calculatedColumnFormula>
    </tableColumn>
    <tableColumn id="72" name="Blq{QB26}" dataDxfId="678"/>
    <tableColumn id="73" name="Pnt{QB27}" dataDxfId="677">
      <calculatedColumnFormula>IF(Tableau22[[#This Row],[Blq{QB27}]]="o",(1000/CA$52),0)</calculatedColumnFormula>
    </tableColumn>
    <tableColumn id="74" name="Blq{QB27}" dataDxfId="676"/>
    <tableColumn id="75" name="Pnt{QB28}" dataDxfId="675">
      <calculatedColumnFormula>IF(Tableau22[[#This Row],[Blq{QB28}]]="o",(1000/CC$52),0)</calculatedColumnFormula>
    </tableColumn>
    <tableColumn id="76" name="Blq{QB28}" dataDxfId="674"/>
    <tableColumn id="77" name="Pnt{QB29}" dataDxfId="673">
      <calculatedColumnFormula>IF(Tableau22[[#This Row],[Blq{QB29}]]="o",(1000/CE$52),0)</calculatedColumnFormula>
    </tableColumn>
    <tableColumn id="78" name="Blq{QB29}" dataDxfId="672"/>
    <tableColumn id="79" name="Pnt{QB30}" dataDxfId="671">
      <calculatedColumnFormula>IF(Tableau22[[#This Row],[Blq{QB30}]]="o",(1000/CG$52),0)</calculatedColumnFormula>
    </tableColumn>
    <tableColumn id="80" name="Blq{QB30}" dataDxfId="670"/>
    <tableColumn id="109" name="Bns{Q}" dataDxfId="669">
      <calculatedColumnFormula>IFERROR((8-Tableau22[[#This Row],[Plc{Q}]])/100,0)</calculatedColumnFormula>
    </tableColumn>
    <tableColumn id="89" name="Q &gt; F" dataDxfId="668">
      <calculatedColumnFormula>IF(OR(1=Tableau22[[#This Row],[Plc{Q}]],2=Tableau22[[#This Row],[Plc{Q}]],3=Tableau22[[#This Row],[Plc{Q}]],4=Tableau22[[#This Row],[Plc{Q}]],5=Tableau22[[#This Row],[Plc{Q}]],6=Tableau22[[#This Row],[Plc{Q}]],7=Tableau22[[#This Row],[Plc{Q}]],8=Tableau22[[#This Row],[Plc{Q}]]),"Qualifié(e)","")</calculatedColumnFormula>
    </tableColumn>
    <tableColumn id="90" name="Plc{F}" dataDxfId="667">
      <calculatedColumnFormula>IF(Tableau22[[#This Row],[Pnt{F}/1000]]=0,"",RANK(Tableau22[[#This Row],[Pnt{F}/1000]],Tableau22[Pnt{F}/1000]))</calculatedColumnFormula>
    </tableColumn>
    <tableColumn id="91" name="Pnt{F}/1000" dataDxfId="666">
      <calculatedColumnFormula>IFERROR(Tableau22[[#This Row],[Pnt{FV}/500]]+Tableau22[[#This Row],[Pnt{FB}/500]]+Tableau22[[#This Row],[Bns{Q}]],0)</calculatedColumnFormula>
    </tableColumn>
    <tableColumn id="92" name="Pnt{FV}/500" dataDxfId="665">
      <calculatedColumnFormula>IFERROR((Tableau22[[#This Row],[Pnt{FV}]]/$CM$52)*500,0)</calculatedColumnFormula>
    </tableColumn>
    <tableColumn id="93" name="Pnt{FV}" dataDxfId="664">
      <calculatedColumnFormula>IFERROR(((Tableau22[[#This Row],[Prs{FV}]]/CN$52)*1000)+IF(Tableau22[[#This Row],[Vlr{FV}]]="o",2,0),0)</calculatedColumnFormula>
    </tableColumn>
    <tableColumn id="94" name="Prs{FV}" dataDxfId="663"/>
    <tableColumn id="95" name="Vlr{FV}" dataDxfId="662"/>
    <tableColumn id="96" name="Pnt{FB}/500" dataDxfId="661">
      <calculatedColumnFormula>(Tableau22[[#This Row],[Pnt{FB}]]/CQ$52)*500</calculatedColumnFormula>
    </tableColumn>
    <tableColumn id="97" name="Pnt{FB}" dataDxfId="660">
      <calculatedColumnFormula>Tableau22[[#This Row],[Pnt{FBlq}]]+Tableau22[[#This Row],[Pnt{FEss}]]</calculatedColumnFormula>
    </tableColumn>
    <tableColumn id="85" name="Pnt{FBlq}" dataDxfId="659">
      <calculatedColumnFormula>IF(Tableau22[[#This Row],[Blq{F}]]="n",0,IF(Tableau22[[#This Row],[Blq{F}]]="Z1",100,IF(Tableau22[[#This Row],[Blq{F}]]="Z2",200,IF(Tableau22[[#This Row],[Blq{F}]]="Top",300,0))))</calculatedColumnFormula>
    </tableColumn>
    <tableColumn id="98" name="Blq{F}" dataDxfId="658"/>
    <tableColumn id="111" name="Pnt{FEss}" dataDxfId="657">
      <calculatedColumnFormula>IFERROR((100-(Tableau22[[#This Row],[Ess{F}]])),0)</calculatedColumnFormula>
    </tableColumn>
    <tableColumn id="99" name="Ess{F}" dataDxfId="656"/>
    <tableColumn id="100" name="Place" dataDxfId="655">
      <calculatedColumnFormula>IF(Tableau22[[#This Row],[Fnl]]="Q",Tableau22[[#This Row],[Plc{F}]],Tableau22[[#This Row],[Plc{Q}]])</calculatedColumnFormula>
    </tableColumn>
    <tableColumn id="101" name="Médaille" dataDxfId="654">
      <calculatedColumnFormula>IF(Tableau22[[#This Row],[Place]]=1,"Or",IF(Tableau22[[#This Row],[Place]]=2,"Argent",IF(Tableau22[[#This Row],[Place]]=3,"Bronze","")))</calculatedColumnFormula>
    </tableColumn>
  </tableColumns>
  <tableStyleInfo name="TableStyleMedium8" showFirstColumn="0" showLastColumn="0" showRowStripes="1" showColumnStripes="0"/>
</table>
</file>

<file path=xl/tables/table3.xml><?xml version="1.0" encoding="utf-8"?>
<table xmlns="http://schemas.openxmlformats.org/spreadsheetml/2006/main" id="3" name="Tableau224" displayName="Tableau224" ref="C1:CW49" totalsRowShown="0">
  <autoFilter ref="C1:CW49"/>
  <sortState ref="C2:CW49">
    <sortCondition ref="CV1:CV49"/>
  </sortState>
  <tableColumns count="99">
    <tableColumn id="1" name="D" dataDxfId="643"/>
    <tableColumn id="2" name="Nom" dataDxfId="642"/>
    <tableColumn id="3" name="Prénom" dataDxfId="641"/>
    <tableColumn id="83" name="Fnl" dataDxfId="640">
      <calculatedColumnFormula>IF(Tableau224[[#This Row],[Q &gt; F]]="","","Q")</calculatedColumnFormula>
    </tableColumn>
    <tableColumn id="4" name="Club" dataDxfId="639"/>
    <tableColumn id="5" name="License" dataDxfId="638"/>
    <tableColumn id="6" name="Certif. M" dataDxfId="637"/>
    <tableColumn id="7" name="Payé ?" dataDxfId="636"/>
    <tableColumn id="86" name="Plc{Q}" dataDxfId="635">
      <calculatedColumnFormula>IF(Tableau224[[#This Row],[Pnt{Q}(/1000)]]=0,"",RANK(Tableau224[[#This Row],[Pnt{Q}(/1000)]],Tableau224[Pnt{Q}(/1000)]))</calculatedColumnFormula>
    </tableColumn>
    <tableColumn id="9" name="Pnt{Q}(/1000)" dataDxfId="634">
      <calculatedColumnFormula>IFERROR(Tableau224[[#This Row],[Pnt{QV}(/500)]]+Tableau224[[#This Row],[Pnt{QB}/500]],0)</calculatedColumnFormula>
    </tableColumn>
    <tableColumn id="10" name="Pnt{QV}(/500)" dataDxfId="633">
      <calculatedColumnFormula>IFERROR((Tableau224[[#This Row],[Pnt{QV}]]/$N$52)*500,0)</calculatedColumnFormula>
    </tableColumn>
    <tableColumn id="8" name="Pnt{QV}" dataDxfId="632">
      <calculatedColumnFormula>SUM(Tableau224[[#This Row],[Pnt{QV1}]],Tableau224[[#This Row],[Pnt{QV2}]],Tableau224[[#This Row],[Pnt{QV3}]])</calculatedColumnFormula>
    </tableColumn>
    <tableColumn id="11" name="Pnt{QV1}" dataDxfId="631">
      <calculatedColumnFormula>IFERROR(((Tableau224[[#This Row],[Prs{QV1}]]/P$52)*1000)+IF(Tableau224[[#This Row],[Vlr{QV1}]]="o",2,0),0)</calculatedColumnFormula>
    </tableColumn>
    <tableColumn id="12" name="Prs{QV1}" dataDxfId="630"/>
    <tableColumn id="13" name="Vlr{QV1}" dataDxfId="629"/>
    <tableColumn id="25" name="Pnt{QV2}" dataDxfId="628">
      <calculatedColumnFormula>IFERROR(((Tableau224[[#This Row],[Prs{QV2}]]/S$52)*1000)+IF(Tableau224[[#This Row],[Vlr{QV2}]]="o",2,0),0)</calculatedColumnFormula>
    </tableColumn>
    <tableColumn id="14" name="Prs{QV2}" dataDxfId="627"/>
    <tableColumn id="15" name="Vlr{QV2}" dataDxfId="626"/>
    <tableColumn id="26" name="Pnt{QV3}" dataDxfId="625">
      <calculatedColumnFormula>IFERROR(((Tableau224[[#This Row],[Prs{QV3}]]/V$52)*1000)+IF(Tableau224[[#This Row],[Vlr{QV3}]]="o",2,0),0)</calculatedColumnFormula>
    </tableColumn>
    <tableColumn id="16" name="Prs{QV3}" dataDxfId="624"/>
    <tableColumn id="17" name="Vlr{QV3}" dataDxfId="623"/>
    <tableColumn id="84" name="Pnt{QB}/500" dataDxfId="622">
      <calculatedColumnFormula>IF((Tableau224[[#This Row],[Pnt{QB}]]/Y$52)*500=0,0,(Tableau224[[#This Row],[Pnt{QB}]]/Y$52)*500)</calculatedColumnFormula>
    </tableColumn>
    <tableColumn id="18" name="Pnt{QB}" dataDxfId="621">
      <calculatedColumnFormula>Tableau224[[#This Row],[Pnt{QB1}]]+Tableau224[[#This Row],[Pnt{QB2}]]+Tableau224[[#This Row],[Pnt{QB3}]]+Tableau224[[#This Row],[Pnt{QB4}]]+Tableau224[[#This Row],[Pnt{QB5}]]+Tableau224[[#This Row],[Pnt{QB6}]]+Tableau224[[#This Row],[Pnt{QB7}]]+Tableau224[[#This Row],[Pnt{QB8}]]+Tableau224[[#This Row],[Pnt{QB9}]]+Tableau224[[#This Row],[Pnt{QB10}]]+Tableau224[[#This Row],[Pnt{QB11}]]+Tableau224[[#This Row],[Pnt{QB12}]]+Tableau224[[#This Row],[Pnt{QB13}]]+Tableau224[[#This Row],[Pnt{QB14}]]+Tableau224[[#This Row],[Pnt{QB15}]]+Tableau224[[#This Row],[Pnt{QB16}]]+Tableau224[[#This Row],[Pnt{QB17}]]+Tableau224[[#This Row],[Pnt{QB18}]]+Tableau224[[#This Row],[Pnt{QB19}]]+Tableau224[[#This Row],[Pnt{QB20}]]+Tableau224[[#This Row],[Pnt{QB21}]]+Tableau224[[#This Row],[Pnt{QB22}]]+Tableau224[[#This Row],[Pnt{QB23}]]+Tableau224[[#This Row],[Pnt{QB24}]]+Tableau224[[#This Row],[Pnt{QB25}]]+Tableau224[[#This Row],[Pnt{QB26}]]+Tableau224[[#This Row],[Pnt{QB27}]]+Tableau224[[#This Row],[Pnt{QB28}]]+Tableau224[[#This Row],[Pnt{QB29}]]+Tableau224[[#This Row],[Pnt{QB30}]]</calculatedColumnFormula>
    </tableColumn>
    <tableColumn id="19" name="Pnt{QB1}" dataDxfId="620">
      <calculatedColumnFormula>IF(Tableau224[[#This Row],[Blq{QB1}]]="o",(1000/AA$52),0)</calculatedColumnFormula>
    </tableColumn>
    <tableColumn id="20" name="Blq{QB1}" dataDxfId="619"/>
    <tableColumn id="21" name="Pnt{QB2}" dataDxfId="618">
      <calculatedColumnFormula>IF(Tableau224[[#This Row],[Blq{QB2}]]="o",(1000/AC$52),0)</calculatedColumnFormula>
    </tableColumn>
    <tableColumn id="22" name="Blq{QB2}" dataDxfId="617"/>
    <tableColumn id="23" name="Pnt{QB3}" dataDxfId="616">
      <calculatedColumnFormula>IF(Tableau224[[#This Row],[Blq{QB3}]]="o",(1000/AE$52),0)</calculatedColumnFormula>
    </tableColumn>
    <tableColumn id="24" name="Blq{QB3}" dataDxfId="615"/>
    <tableColumn id="27" name="Pnt{QB4}" dataDxfId="614">
      <calculatedColumnFormula>IF(Tableau224[[#This Row],[Blq{QB4}]]="o",(1000/AG$52),0)</calculatedColumnFormula>
    </tableColumn>
    <tableColumn id="28" name="Blq{QB4}" dataDxfId="613"/>
    <tableColumn id="29" name="Pnt{QB5}" dataDxfId="612">
      <calculatedColumnFormula>IF(Tableau224[[#This Row],[Blq{QB5}]]="o",(1000/AI$52),0)</calculatedColumnFormula>
    </tableColumn>
    <tableColumn id="30" name="Blq{QB5}" dataDxfId="611"/>
    <tableColumn id="31" name="Pnt{QB6}" dataDxfId="610">
      <calculatedColumnFormula>IF(Tableau224[[#This Row],[Blq{QB6}]]="o",(1000/AK$52),0)</calculatedColumnFormula>
    </tableColumn>
    <tableColumn id="32" name="Blq{QB6}" dataDxfId="609"/>
    <tableColumn id="33" name="Pnt{QB7}" dataDxfId="608">
      <calculatedColumnFormula>IF(Tableau224[[#This Row],[Blq{QB7}]]="o",(1000/AM$52),0)</calculatedColumnFormula>
    </tableColumn>
    <tableColumn id="34" name="Blq{QB7}" dataDxfId="607"/>
    <tableColumn id="35" name="Pnt{QB8}" dataDxfId="606">
      <calculatedColumnFormula>IF(Tableau224[[#This Row],[Blq{QB8}]]="o",(1000/AO$52),0)</calculatedColumnFormula>
    </tableColumn>
    <tableColumn id="36" name="Blq{QB8}" dataDxfId="605"/>
    <tableColumn id="37" name="Pnt{QB9}" dataDxfId="604">
      <calculatedColumnFormula>IF(Tableau224[[#This Row],[Blq{QB9}]]="o",(1000/AQ$52),0)</calculatedColumnFormula>
    </tableColumn>
    <tableColumn id="38" name="Blq{QB9}" dataDxfId="603"/>
    <tableColumn id="39" name="Pnt{QB10}" dataDxfId="602">
      <calculatedColumnFormula>IF(Tableau224[[#This Row],[Blq{QB10}]]="o",(1000/AS$52),0)</calculatedColumnFormula>
    </tableColumn>
    <tableColumn id="40" name="Blq{QB10}" dataDxfId="601"/>
    <tableColumn id="41" name="Pnt{QB11}" dataDxfId="600">
      <calculatedColumnFormula>IF(Tableau224[[#This Row],[Blq{QB11}]]="o",(1000/AU$52),0)</calculatedColumnFormula>
    </tableColumn>
    <tableColumn id="42" name="Blq{QB11}" dataDxfId="599"/>
    <tableColumn id="43" name="Pnt{QB12}" dataDxfId="598">
      <calculatedColumnFormula>IF(Tableau224[[#This Row],[Blq{QB12}]]="o",(1000/AW$52),0)</calculatedColumnFormula>
    </tableColumn>
    <tableColumn id="44" name="Blq{QB12}" dataDxfId="597"/>
    <tableColumn id="45" name="Pnt{QB13}" dataDxfId="596">
      <calculatedColumnFormula>IF(Tableau224[[#This Row],[Blq{QB13}]]="o",(1000/AY$52),0)</calculatedColumnFormula>
    </tableColumn>
    <tableColumn id="46" name="Blq{QB13}" dataDxfId="595"/>
    <tableColumn id="47" name="Pnt{QB14}" dataDxfId="594">
      <calculatedColumnFormula>IF(Tableau224[[#This Row],[Blq{QB14}]]="o",(1000/BA$52),0)</calculatedColumnFormula>
    </tableColumn>
    <tableColumn id="48" name="Blq{QB14}" dataDxfId="593"/>
    <tableColumn id="49" name="Pnt{QB15}" dataDxfId="592">
      <calculatedColumnFormula>IF(Tableau224[[#This Row],[Blq{QB15}]]="o",(1000/BC$52),0)</calculatedColumnFormula>
    </tableColumn>
    <tableColumn id="50" name="Blq{QB15}" dataDxfId="591"/>
    <tableColumn id="51" name="Pnt{QB16}" dataDxfId="590">
      <calculatedColumnFormula>IF(Tableau224[[#This Row],[Blq{QB16}]]="o",(1000/BE$52),0)</calculatedColumnFormula>
    </tableColumn>
    <tableColumn id="52" name="Blq{QB16}" dataDxfId="589"/>
    <tableColumn id="53" name="Pnt{QB17}" dataDxfId="588">
      <calculatedColumnFormula>IF(Tableau224[[#This Row],[Blq{QB17}]]="o",(1000/BG$52),0)</calculatedColumnFormula>
    </tableColumn>
    <tableColumn id="54" name="Blq{QB17}" dataDxfId="587"/>
    <tableColumn id="55" name="Pnt{QB18}" dataDxfId="586">
      <calculatedColumnFormula>IF(Tableau224[[#This Row],[Blq{QB18}]]="o",(1000/BI$52),0)</calculatedColumnFormula>
    </tableColumn>
    <tableColumn id="56" name="Blq{QB18}" dataDxfId="585"/>
    <tableColumn id="57" name="Pnt{QB19}" dataDxfId="584">
      <calculatedColumnFormula>IF(Tableau224[[#This Row],[Blq{QB19}]]="o",(1000/BK$52),0)</calculatedColumnFormula>
    </tableColumn>
    <tableColumn id="58" name="Blq{QB19}" dataDxfId="583"/>
    <tableColumn id="59" name="Pnt{QB20}" dataDxfId="582">
      <calculatedColumnFormula>IF(Tableau224[[#This Row],[Blq{QB20}]]="o",(1000/BM$52),0)</calculatedColumnFormula>
    </tableColumn>
    <tableColumn id="60" name="Blq{QB20}" dataDxfId="581"/>
    <tableColumn id="61" name="Pnt{QB21}" dataDxfId="580">
      <calculatedColumnFormula>IF(Tableau224[[#This Row],[Blq{QB21}]]="o",(1000/BO$52),0)</calculatedColumnFormula>
    </tableColumn>
    <tableColumn id="62" name="Blq{QB21}" dataDxfId="579"/>
    <tableColumn id="63" name="Pnt{QB22}" dataDxfId="578">
      <calculatedColumnFormula>IF(Tableau224[[#This Row],[Blq{QB22}]]="o",(1000/BQ$52),0)</calculatedColumnFormula>
    </tableColumn>
    <tableColumn id="64" name="Blq{QB22}" dataDxfId="577"/>
    <tableColumn id="65" name="Pnt{QB23}" dataDxfId="576">
      <calculatedColumnFormula>IF(Tableau224[[#This Row],[Blq{QB23}]]="o",(1000/BS$52),0)</calculatedColumnFormula>
    </tableColumn>
    <tableColumn id="66" name="Blq{QB23}" dataDxfId="575"/>
    <tableColumn id="67" name="Pnt{QB24}" dataDxfId="574">
      <calculatedColumnFormula>IF(Tableau224[[#This Row],[Blq{QB24}]]="o",(1000/BU$52),0)</calculatedColumnFormula>
    </tableColumn>
    <tableColumn id="68" name="Blq{QB24}" dataDxfId="573"/>
    <tableColumn id="69" name="Pnt{QB25}" dataDxfId="572">
      <calculatedColumnFormula>IF(Tableau224[[#This Row],[Blq{QB25}]]="o",(1000/BW$52),0)</calculatedColumnFormula>
    </tableColumn>
    <tableColumn id="70" name="Blq{QB25}" dataDxfId="571"/>
    <tableColumn id="71" name="Pnt{QB26}" dataDxfId="570">
      <calculatedColumnFormula>IF(Tableau224[[#This Row],[Blq{QB26}]]="o",(1000/BY$52),0)</calculatedColumnFormula>
    </tableColumn>
    <tableColumn id="72" name="Blq{QB26}" dataDxfId="569"/>
    <tableColumn id="73" name="Pnt{QB27}" dataDxfId="568">
      <calculatedColumnFormula>IF(Tableau224[[#This Row],[Blq{QB27}]]="o",(1000/CA$52),0)</calculatedColumnFormula>
    </tableColumn>
    <tableColumn id="74" name="Blq{QB27}" dataDxfId="567"/>
    <tableColumn id="75" name="Pnt{QB28}" dataDxfId="566">
      <calculatedColumnFormula>IF(Tableau224[[#This Row],[Blq{QB28}]]="o",(1000/CC$52),0)</calculatedColumnFormula>
    </tableColumn>
    <tableColumn id="76" name="Blq{QB28}" dataDxfId="565"/>
    <tableColumn id="77" name="Pnt{QB29}" dataDxfId="564">
      <calculatedColumnFormula>IF(Tableau224[[#This Row],[Blq{QB29}]]="o",(1000/CE$52),0)</calculatedColumnFormula>
    </tableColumn>
    <tableColumn id="78" name="Blq{QB29}" dataDxfId="563"/>
    <tableColumn id="79" name="Pnt{QB30}" dataDxfId="562">
      <calculatedColumnFormula>IF(Tableau224[[#This Row],[Blq{QB30}]]="o",(1000/CG$52),0)</calculatedColumnFormula>
    </tableColumn>
    <tableColumn id="80" name="Blq{QB30}" dataDxfId="561"/>
    <tableColumn id="109" name="Bns{Q}" dataDxfId="560">
      <calculatedColumnFormula>IFERROR((8-Tableau224[[#This Row],[Plc{Q}]])/100,0)</calculatedColumnFormula>
    </tableColumn>
    <tableColumn id="89" name="Q &gt; F" dataDxfId="559">
      <calculatedColumnFormula>IF(OR(1=Tableau224[[#This Row],[Plc{Q}]],2=Tableau224[[#This Row],[Plc{Q}]],3=Tableau224[[#This Row],[Plc{Q}]],4=Tableau224[[#This Row],[Plc{Q}]],5=Tableau224[[#This Row],[Plc{Q}]],6=Tableau224[[#This Row],[Plc{Q}]],7=Tableau224[[#This Row],[Plc{Q}]],8=Tableau224[[#This Row],[Plc{Q}]]),"Qualifié(e)","")</calculatedColumnFormula>
    </tableColumn>
    <tableColumn id="90" name="Plc{F}" dataDxfId="558">
      <calculatedColumnFormula>IF(Tableau224[[#This Row],[Pnt{F}/1000]]=0,"",RANK(Tableau224[[#This Row],[Pnt{F}/1000]],Tableau224[Pnt{F}/1000]))</calculatedColumnFormula>
    </tableColumn>
    <tableColumn id="91" name="Pnt{F}/1000" dataDxfId="557">
      <calculatedColumnFormula>IFERROR(Tableau224[[#This Row],[Pnt{FV}/500]]+Tableau224[[#This Row],[Pnt{FB}/500]]+Tableau224[[#This Row],[Bns{Q}]],0)</calculatedColumnFormula>
    </tableColumn>
    <tableColumn id="92" name="Pnt{FV}/500" dataDxfId="556">
      <calculatedColumnFormula>IFERROR((Tableau224[[#This Row],[Pnt{FV}]]/$CM$52)*500,0)</calculatedColumnFormula>
    </tableColumn>
    <tableColumn id="93" name="Pnt{FV}" dataDxfId="555">
      <calculatedColumnFormula>IFERROR(((Tableau224[[#This Row],[Prs{FV}]]/CN$52)*1000)+IF(Tableau224[[#This Row],[Vlr{FV}]]="o",2,0),0)</calculatedColumnFormula>
    </tableColumn>
    <tableColumn id="94" name="Prs{FV}" dataDxfId="554"/>
    <tableColumn id="95" name="Vlr{FV}" dataDxfId="553"/>
    <tableColumn id="96" name="Pnt{FB}/500" dataDxfId="552">
      <calculatedColumnFormula>(Tableau224[[#This Row],[Pnt{FB}]]/CQ$52)*500</calculatedColumnFormula>
    </tableColumn>
    <tableColumn id="97" name="Pnt{FB}" dataDxfId="551">
      <calculatedColumnFormula>Tableau224[[#This Row],[Pnt{FBlq}]]+Tableau224[[#This Row],[Pnt{FEss}]]</calculatedColumnFormula>
    </tableColumn>
    <tableColumn id="85" name="Pnt{FBlq}" dataDxfId="550">
      <calculatedColumnFormula>IF(Tableau224[[#This Row],[Blq{F}]]="n",0,IF(Tableau224[[#This Row],[Blq{F}]]="Z1",100,IF(Tableau224[[#This Row],[Blq{F}]]="Z2",200,IF(Tableau224[[#This Row],[Blq{F}]]="Top",300,0))))</calculatedColumnFormula>
    </tableColumn>
    <tableColumn id="98" name="Blq{F}" dataDxfId="549"/>
    <tableColumn id="111" name="Pnt{FEss}" dataDxfId="548">
      <calculatedColumnFormula>IFERROR((100-(Tableau224[[#This Row],[Ess{F}]])),0)</calculatedColumnFormula>
    </tableColumn>
    <tableColumn id="99" name="Ess{F}" dataDxfId="547"/>
    <tableColumn id="100" name="Place" dataDxfId="546">
      <calculatedColumnFormula>IF(Tableau224[[#This Row],[Fnl]]="Q",Tableau224[[#This Row],[Plc{F}]],Tableau224[[#This Row],[Plc{Q}]])</calculatedColumnFormula>
    </tableColumn>
    <tableColumn id="101" name="Médaille" dataDxfId="545">
      <calculatedColumnFormula>IF(Tableau224[[#This Row],[Place]]=1,"Or",IF(Tableau224[[#This Row],[Place]]=2,"Argent",IF(Tableau224[[#This Row],[Place]]=3,"Bronze","")))</calculatedColumnFormula>
    </tableColumn>
  </tableColumns>
  <tableStyleInfo name="TableStyleMedium8" showFirstColumn="0" showLastColumn="0" showRowStripes="1" showColumnStripes="0"/>
</table>
</file>

<file path=xl/tables/table4.xml><?xml version="1.0" encoding="utf-8"?>
<table xmlns="http://schemas.openxmlformats.org/spreadsheetml/2006/main" id="4" name="Tableau2245" displayName="Tableau2245" ref="C1:CW49" totalsRowShown="0">
  <autoFilter ref="C1:CW49"/>
  <sortState ref="C2:CW49">
    <sortCondition ref="CV1:CV49"/>
  </sortState>
  <tableColumns count="99">
    <tableColumn id="1" name="D" dataDxfId="534"/>
    <tableColumn id="2" name="Nom" dataDxfId="533"/>
    <tableColumn id="3" name="Prénom" dataDxfId="532"/>
    <tableColumn id="83" name="Fnl" dataDxfId="531">
      <calculatedColumnFormula>IF(Tableau2245[[#This Row],[Q &gt; F]]="","","Q")</calculatedColumnFormula>
    </tableColumn>
    <tableColumn id="4" name="Club" dataDxfId="530"/>
    <tableColumn id="5" name="License" dataDxfId="529"/>
    <tableColumn id="6" name="Certif. M" dataDxfId="528"/>
    <tableColumn id="7" name="Payé ?" dataDxfId="527"/>
    <tableColumn id="86" name="Plc{Q}" dataDxfId="526">
      <calculatedColumnFormula>IF(Tableau2245[[#This Row],[Pnt{Q}(/1000)]]=0,"",RANK(Tableau2245[[#This Row],[Pnt{Q}(/1000)]],Tableau2245[Pnt{Q}(/1000)]))</calculatedColumnFormula>
    </tableColumn>
    <tableColumn id="9" name="Pnt{Q}(/1000)" dataDxfId="525">
      <calculatedColumnFormula>IFERROR(Tableau2245[[#This Row],[Pnt{QV}(/500)]]+Tableau2245[[#This Row],[Pnt{QB}/500]],0)</calculatedColumnFormula>
    </tableColumn>
    <tableColumn id="10" name="Pnt{QV}(/500)" dataDxfId="524">
      <calculatedColumnFormula>IFERROR((Tableau2245[[#This Row],[Pnt{QV}]]/$N$52)*500,0)</calculatedColumnFormula>
    </tableColumn>
    <tableColumn id="8" name="Pnt{QV}" dataDxfId="523">
      <calculatedColumnFormula>SUM(Tableau2245[[#This Row],[Pnt{QV1}]],Tableau2245[[#This Row],[Pnt{QV2}]],Tableau2245[[#This Row],[Pnt{QV3}]])</calculatedColumnFormula>
    </tableColumn>
    <tableColumn id="11" name="Pnt{QV1}" dataDxfId="522">
      <calculatedColumnFormula>IFERROR(((Tableau2245[[#This Row],[Prs{QV1}]]/P$52)*1000)+IF(Tableau2245[[#This Row],[Vlr{QV1}]]="o",2,0),0)</calculatedColumnFormula>
    </tableColumn>
    <tableColumn id="12" name="Prs{QV1}" dataDxfId="521"/>
    <tableColumn id="13" name="Vlr{QV1}" dataDxfId="520"/>
    <tableColumn id="25" name="Pnt{QV2}" dataDxfId="519">
      <calculatedColumnFormula>IFERROR(((Tableau2245[[#This Row],[Prs{QV2}]]/S$52)*1000)+IF(Tableau2245[[#This Row],[Vlr{QV2}]]="o",2,0),0)</calculatedColumnFormula>
    </tableColumn>
    <tableColumn id="14" name="Prs{QV2}" dataDxfId="518"/>
    <tableColumn id="15" name="Vlr{QV2}" dataDxfId="517"/>
    <tableColumn id="26" name="Pnt{QV3}" dataDxfId="516">
      <calculatedColumnFormula>IFERROR(((Tableau2245[[#This Row],[Prs{QV3}]]/V$52)*1000)+IF(Tableau2245[[#This Row],[Vlr{QV3}]]="o",2,0),0)</calculatedColumnFormula>
    </tableColumn>
    <tableColumn id="16" name="Prs{QV3}" dataDxfId="515"/>
    <tableColumn id="17" name="Vlr{QV3}" dataDxfId="514"/>
    <tableColumn id="84" name="Pnt{QB}/500" dataDxfId="513">
      <calculatedColumnFormula>IF((Tableau2245[[#This Row],[Pnt{QB}]]/Y$52)*500=0,0,(Tableau2245[[#This Row],[Pnt{QB}]]/Y$52)*500)</calculatedColumnFormula>
    </tableColumn>
    <tableColumn id="18" name="Pnt{QB}" dataDxfId="512">
      <calculatedColumnFormula>Tableau2245[[#This Row],[Pnt{QB1}]]+Tableau2245[[#This Row],[Pnt{QB2}]]+Tableau2245[[#This Row],[Pnt{QB3}]]+Tableau2245[[#This Row],[Pnt{QB4}]]+Tableau2245[[#This Row],[Pnt{QB5}]]+Tableau2245[[#This Row],[Pnt{QB6}]]+Tableau2245[[#This Row],[Pnt{QB7}]]+Tableau2245[[#This Row],[Pnt{QB8}]]+Tableau2245[[#This Row],[Pnt{QB9}]]+Tableau2245[[#This Row],[Pnt{QB10}]]+Tableau2245[[#This Row],[Pnt{QB11}]]+Tableau2245[[#This Row],[Pnt{QB12}]]+Tableau2245[[#This Row],[Pnt{QB13}]]+Tableau2245[[#This Row],[Pnt{QB14}]]+Tableau2245[[#This Row],[Pnt{QB15}]]+Tableau2245[[#This Row],[Pnt{QB16}]]+Tableau2245[[#This Row],[Pnt{QB17}]]+Tableau2245[[#This Row],[Pnt{QB18}]]+Tableau2245[[#This Row],[Pnt{QB19}]]+Tableau2245[[#This Row],[Pnt{QB20}]]+Tableau2245[[#This Row],[Pnt{QB21}]]+Tableau2245[[#This Row],[Pnt{QB22}]]+Tableau2245[[#This Row],[Pnt{QB23}]]+Tableau2245[[#This Row],[Pnt{QB24}]]+Tableau2245[[#This Row],[Pnt{QB25}]]+Tableau2245[[#This Row],[Pnt{QB26}]]+Tableau2245[[#This Row],[Pnt{QB27}]]+Tableau2245[[#This Row],[Pnt{QB28}]]+Tableau2245[[#This Row],[Pnt{QB29}]]+Tableau2245[[#This Row],[Pnt{QB30}]]</calculatedColumnFormula>
    </tableColumn>
    <tableColumn id="19" name="Pnt{QB1}" dataDxfId="511">
      <calculatedColumnFormula>IF(Tableau2245[[#This Row],[Blq{QB1}]]="o",(1000/AA$52),0)</calculatedColumnFormula>
    </tableColumn>
    <tableColumn id="20" name="Blq{QB1}" dataDxfId="510"/>
    <tableColumn id="21" name="Pnt{QB2}" dataDxfId="509">
      <calculatedColumnFormula>IF(Tableau2245[[#This Row],[Blq{QB2}]]="o",(1000/AC$52),0)</calculatedColumnFormula>
    </tableColumn>
    <tableColumn id="22" name="Blq{QB2}" dataDxfId="508"/>
    <tableColumn id="23" name="Pnt{QB3}" dataDxfId="507">
      <calculatedColumnFormula>IF(Tableau2245[[#This Row],[Blq{QB3}]]="o",(1000/AE$52),0)</calculatedColumnFormula>
    </tableColumn>
    <tableColumn id="24" name="Blq{QB3}" dataDxfId="506"/>
    <tableColumn id="27" name="Pnt{QB4}" dataDxfId="505">
      <calculatedColumnFormula>IF(Tableau2245[[#This Row],[Blq{QB4}]]="o",(1000/AG$52),0)</calculatedColumnFormula>
    </tableColumn>
    <tableColumn id="28" name="Blq{QB4}" dataDxfId="504"/>
    <tableColumn id="29" name="Pnt{QB5}" dataDxfId="503">
      <calculatedColumnFormula>IF(Tableau2245[[#This Row],[Blq{QB5}]]="o",(1000/AI$52),0)</calculatedColumnFormula>
    </tableColumn>
    <tableColumn id="30" name="Blq{QB5}" dataDxfId="502"/>
    <tableColumn id="31" name="Pnt{QB6}" dataDxfId="501">
      <calculatedColumnFormula>IF(Tableau2245[[#This Row],[Blq{QB6}]]="o",(1000/AK$52),0)</calculatedColumnFormula>
    </tableColumn>
    <tableColumn id="32" name="Blq{QB6}" dataDxfId="500"/>
    <tableColumn id="33" name="Pnt{QB7}" dataDxfId="499">
      <calculatedColumnFormula>IF(Tableau2245[[#This Row],[Blq{QB7}]]="o",(1000/AM$52),0)</calculatedColumnFormula>
    </tableColumn>
    <tableColumn id="34" name="Blq{QB7}" dataDxfId="498"/>
    <tableColumn id="35" name="Pnt{QB8}" dataDxfId="497">
      <calculatedColumnFormula>IF(Tableau2245[[#This Row],[Blq{QB8}]]="o",(1000/AO$52),0)</calculatedColumnFormula>
    </tableColumn>
    <tableColumn id="36" name="Blq{QB8}" dataDxfId="496"/>
    <tableColumn id="37" name="Pnt{QB9}" dataDxfId="495">
      <calculatedColumnFormula>IF(Tableau2245[[#This Row],[Blq{QB9}]]="o",(1000/AQ$52),0)</calculatedColumnFormula>
    </tableColumn>
    <tableColumn id="38" name="Blq{QB9}" dataDxfId="494"/>
    <tableColumn id="39" name="Pnt{QB10}" dataDxfId="493">
      <calculatedColumnFormula>IF(Tableau2245[[#This Row],[Blq{QB10}]]="o",(1000/AS$52),0)</calculatedColumnFormula>
    </tableColumn>
    <tableColumn id="40" name="Blq{QB10}" dataDxfId="492"/>
    <tableColumn id="41" name="Pnt{QB11}" dataDxfId="491">
      <calculatedColumnFormula>IF(Tableau2245[[#This Row],[Blq{QB11}]]="o",(1000/AU$52),0)</calculatedColumnFormula>
    </tableColumn>
    <tableColumn id="42" name="Blq{QB11}" dataDxfId="490"/>
    <tableColumn id="43" name="Pnt{QB12}" dataDxfId="489">
      <calculatedColumnFormula>IF(Tableau2245[[#This Row],[Blq{QB12}]]="o",(1000/AW$52),0)</calculatedColumnFormula>
    </tableColumn>
    <tableColumn id="44" name="Blq{QB12}" dataDxfId="488"/>
    <tableColumn id="45" name="Pnt{QB13}" dataDxfId="487">
      <calculatedColumnFormula>IF(Tableau2245[[#This Row],[Blq{QB13}]]="o",(1000/AY$52),0)</calculatedColumnFormula>
    </tableColumn>
    <tableColumn id="46" name="Blq{QB13}" dataDxfId="486"/>
    <tableColumn id="47" name="Pnt{QB14}" dataDxfId="485">
      <calculatedColumnFormula>IF(Tableau2245[[#This Row],[Blq{QB14}]]="o",(1000/BA$52),0)</calculatedColumnFormula>
    </tableColumn>
    <tableColumn id="48" name="Blq{QB14}" dataDxfId="484"/>
    <tableColumn id="49" name="Pnt{QB15}" dataDxfId="483">
      <calculatedColumnFormula>IF(Tableau2245[[#This Row],[Blq{QB15}]]="o",(1000/BC$52),0)</calculatedColumnFormula>
    </tableColumn>
    <tableColumn id="50" name="Blq{QB15}" dataDxfId="482"/>
    <tableColumn id="51" name="Pnt{QB16}" dataDxfId="481">
      <calculatedColumnFormula>IF(Tableau2245[[#This Row],[Blq{QB16}]]="o",(1000/BE$52),0)</calculatedColumnFormula>
    </tableColumn>
    <tableColumn id="52" name="Blq{QB16}" dataDxfId="480"/>
    <tableColumn id="53" name="Pnt{QB17}" dataDxfId="479">
      <calculatedColumnFormula>IF(Tableau2245[[#This Row],[Blq{QB17}]]="o",(1000/BG$52),0)</calculatedColumnFormula>
    </tableColumn>
    <tableColumn id="54" name="Blq{QB17}" dataDxfId="478"/>
    <tableColumn id="55" name="Pnt{QB18}" dataDxfId="477">
      <calculatedColumnFormula>IF(Tableau2245[[#This Row],[Blq{QB18}]]="o",(1000/BI$52),0)</calculatedColumnFormula>
    </tableColumn>
    <tableColumn id="56" name="Blq{QB18}" dataDxfId="476"/>
    <tableColumn id="57" name="Pnt{QB19}" dataDxfId="475">
      <calculatedColumnFormula>IF(Tableau2245[[#This Row],[Blq{QB19}]]="o",(1000/BK$52),0)</calculatedColumnFormula>
    </tableColumn>
    <tableColumn id="58" name="Blq{QB19}" dataDxfId="474"/>
    <tableColumn id="59" name="Pnt{QB20}" dataDxfId="473">
      <calculatedColumnFormula>IF(Tableau2245[[#This Row],[Blq{QB20}]]="o",(1000/BM$52),0)</calculatedColumnFormula>
    </tableColumn>
    <tableColumn id="60" name="Blq{QB20}" dataDxfId="472"/>
    <tableColumn id="61" name="Pnt{QB21}" dataDxfId="471">
      <calculatedColumnFormula>IF(Tableau2245[[#This Row],[Blq{QB21}]]="o",(1000/BO$52),0)</calculatedColumnFormula>
    </tableColumn>
    <tableColumn id="62" name="Blq{QB21}" dataDxfId="470"/>
    <tableColumn id="63" name="Pnt{QB22}" dataDxfId="469">
      <calculatedColumnFormula>IF(Tableau2245[[#This Row],[Blq{QB22}]]="o",(1000/BQ$52),0)</calculatedColumnFormula>
    </tableColumn>
    <tableColumn id="64" name="Blq{QB22}" dataDxfId="468"/>
    <tableColumn id="65" name="Pnt{QB23}" dataDxfId="467">
      <calculatedColumnFormula>IF(Tableau2245[[#This Row],[Blq{QB23}]]="o",(1000/BS$52),0)</calculatedColumnFormula>
    </tableColumn>
    <tableColumn id="66" name="Blq{QB23}" dataDxfId="466"/>
    <tableColumn id="67" name="Pnt{QB24}" dataDxfId="465">
      <calculatedColumnFormula>IF(Tableau2245[[#This Row],[Blq{QB24}]]="o",(1000/BU$52),0)</calculatedColumnFormula>
    </tableColumn>
    <tableColumn id="68" name="Blq{QB24}" dataDxfId="464"/>
    <tableColumn id="69" name="Pnt{QB25}" dataDxfId="463">
      <calculatedColumnFormula>IF(Tableau2245[[#This Row],[Blq{QB25}]]="o",(1000/BW$52),0)</calculatedColumnFormula>
    </tableColumn>
    <tableColumn id="70" name="Blq{QB25}" dataDxfId="462"/>
    <tableColumn id="71" name="Pnt{QB26}" dataDxfId="461">
      <calculatedColumnFormula>IF(Tableau2245[[#This Row],[Blq{QB26}]]="o",(1000/BY$52),0)</calculatedColumnFormula>
    </tableColumn>
    <tableColumn id="72" name="Blq{QB26}" dataDxfId="460"/>
    <tableColumn id="73" name="Pnt{QB27}" dataDxfId="459">
      <calculatedColumnFormula>IF(Tableau2245[[#This Row],[Blq{QB27}]]="o",(1000/CA$52),0)</calculatedColumnFormula>
    </tableColumn>
    <tableColumn id="74" name="Blq{QB27}" dataDxfId="458"/>
    <tableColumn id="75" name="Pnt{QB28}" dataDxfId="457">
      <calculatedColumnFormula>IF(Tableau2245[[#This Row],[Blq{QB28}]]="o",(1000/CC$52),0)</calculatedColumnFormula>
    </tableColumn>
    <tableColumn id="76" name="Blq{QB28}" dataDxfId="456"/>
    <tableColumn id="77" name="Pnt{QB29}" dataDxfId="455">
      <calculatedColumnFormula>IF(Tableau2245[[#This Row],[Blq{QB29}]]="o",(1000/CE$52),0)</calculatedColumnFormula>
    </tableColumn>
    <tableColumn id="78" name="Blq{QB29}" dataDxfId="454"/>
    <tableColumn id="79" name="Pnt{QB30}" dataDxfId="453">
      <calculatedColumnFormula>IF(Tableau2245[[#This Row],[Blq{QB30}]]="o",(1000/CG$52),0)</calculatedColumnFormula>
    </tableColumn>
    <tableColumn id="80" name="Blq{QB30}" dataDxfId="452"/>
    <tableColumn id="109" name="Bns{Q}" dataDxfId="451">
      <calculatedColumnFormula>IFERROR((8-Tableau2245[[#This Row],[Plc{Q}]])/100,0)</calculatedColumnFormula>
    </tableColumn>
    <tableColumn id="89" name="Q &gt; F" dataDxfId="450">
      <calculatedColumnFormula>IF(OR(1=Tableau2245[[#This Row],[Plc{Q}]],2=Tableau2245[[#This Row],[Plc{Q}]],3=Tableau2245[[#This Row],[Plc{Q}]],4=Tableau2245[[#This Row],[Plc{Q}]],5=Tableau2245[[#This Row],[Plc{Q}]],6=Tableau2245[[#This Row],[Plc{Q}]],7=Tableau2245[[#This Row],[Plc{Q}]],8=Tableau2245[[#This Row],[Plc{Q}]]),"Qualifié(e)","")</calculatedColumnFormula>
    </tableColumn>
    <tableColumn id="90" name="Plc{F}" dataDxfId="449">
      <calculatedColumnFormula>IF(Tableau2245[[#This Row],[Pnt{F}/1000]]=0,"",RANK(Tableau2245[[#This Row],[Pnt{F}/1000]],Tableau2245[Pnt{F}/1000]))</calculatedColumnFormula>
    </tableColumn>
    <tableColumn id="91" name="Pnt{F}/1000" dataDxfId="448">
      <calculatedColumnFormula>IFERROR(Tableau2245[[#This Row],[Pnt{FV}/500]]+Tableau2245[[#This Row],[Pnt{FB}/500]]+Tableau2245[[#This Row],[Bns{Q}]],0)</calculatedColumnFormula>
    </tableColumn>
    <tableColumn id="92" name="Pnt{FV}/500" dataDxfId="447">
      <calculatedColumnFormula>IFERROR((Tableau2245[[#This Row],[Pnt{FV}]]/$CM$52)*500,0)</calculatedColumnFormula>
    </tableColumn>
    <tableColumn id="93" name="Pnt{FV}" dataDxfId="446">
      <calculatedColumnFormula>IFERROR(((Tableau2245[[#This Row],[Prs{FV}]]/CN$52)*1000)+IF(Tableau2245[[#This Row],[Vlr{FV}]]="o",2,0),0)</calculatedColumnFormula>
    </tableColumn>
    <tableColumn id="94" name="Prs{FV}" dataDxfId="445"/>
    <tableColumn id="95" name="Vlr{FV}" dataDxfId="444"/>
    <tableColumn id="96" name="Pnt{FB}/500" dataDxfId="443">
      <calculatedColumnFormula>(Tableau2245[[#This Row],[Pnt{FB}]]/CQ$52)*500</calculatedColumnFormula>
    </tableColumn>
    <tableColumn id="97" name="Pnt{FB}" dataDxfId="442">
      <calculatedColumnFormula>Tableau2245[[#This Row],[Pnt{FBlq}]]+Tableau2245[[#This Row],[Pnt{FEss}]]</calculatedColumnFormula>
    </tableColumn>
    <tableColumn id="85" name="Pnt{FBlq}" dataDxfId="441">
      <calculatedColumnFormula>IF(Tableau2245[[#This Row],[Blq{F}]]="n",0,IF(Tableau2245[[#This Row],[Blq{F}]]="Z1",100,IF(Tableau2245[[#This Row],[Blq{F}]]="Z2",200,IF(Tableau2245[[#This Row],[Blq{F}]]="Top",300,0))))</calculatedColumnFormula>
    </tableColumn>
    <tableColumn id="98" name="Blq{F}" dataDxfId="440"/>
    <tableColumn id="111" name="Pnt{FEss}" dataDxfId="439">
      <calculatedColumnFormula>IFERROR((100-(Tableau2245[[#This Row],[Ess{F}]])),0)</calculatedColumnFormula>
    </tableColumn>
    <tableColumn id="99" name="Ess{F}" dataDxfId="438"/>
    <tableColumn id="100" name="Place" dataDxfId="437">
      <calculatedColumnFormula>IF(Tableau2245[[#This Row],[Fnl]]="Q",Tableau2245[[#This Row],[Plc{F}]],Tableau2245[[#This Row],[Plc{Q}]])</calculatedColumnFormula>
    </tableColumn>
    <tableColumn id="101" name="Médaille" dataDxfId="436">
      <calculatedColumnFormula>IF(Tableau2245[[#This Row],[Place]]=1,"Or",IF(Tableau2245[[#This Row],[Place]]=2,"Argent",IF(Tableau2245[[#This Row],[Place]]=3,"Bronze","")))</calculatedColumnFormula>
    </tableColumn>
  </tableColumns>
  <tableStyleInfo name="TableStyleMedium8" showFirstColumn="0" showLastColumn="0" showRowStripes="1" showColumnStripes="0"/>
</table>
</file>

<file path=xl/tables/table5.xml><?xml version="1.0" encoding="utf-8"?>
<table xmlns="http://schemas.openxmlformats.org/spreadsheetml/2006/main" id="5" name="Tableau22456" displayName="Tableau22456" ref="C1:CW49" totalsRowShown="0">
  <autoFilter ref="C1:CW49"/>
  <sortState ref="C2:CW49">
    <sortCondition ref="CV1:CV49"/>
  </sortState>
  <tableColumns count="99">
    <tableColumn id="1" name="D" dataDxfId="425"/>
    <tableColumn id="2" name="Nom" dataDxfId="424"/>
    <tableColumn id="3" name="Prénom" dataDxfId="423"/>
    <tableColumn id="83" name="Fnl" dataDxfId="422">
      <calculatedColumnFormula>IF(Tableau22456[[#This Row],[Q &gt; F]]="","","Q")</calculatedColumnFormula>
    </tableColumn>
    <tableColumn id="4" name="Club" dataDxfId="421"/>
    <tableColumn id="5" name="License" dataDxfId="420"/>
    <tableColumn id="6" name="Certif. M" dataDxfId="419"/>
    <tableColumn id="7" name="Payé ?" dataDxfId="418"/>
    <tableColumn id="86" name="Plc{Q}" dataDxfId="417">
      <calculatedColumnFormula>IF(Tableau22456[[#This Row],[Pnt{Q}(/1000)]]=0,"",RANK(Tableau22456[[#This Row],[Pnt{Q}(/1000)]],Tableau22456[Pnt{Q}(/1000)]))</calculatedColumnFormula>
    </tableColumn>
    <tableColumn id="9" name="Pnt{Q}(/1000)" dataDxfId="416">
      <calculatedColumnFormula>IFERROR(Tableau22456[[#This Row],[Pnt{QV}(/500)]]+Tableau22456[[#This Row],[Pnt{QB}/500]],0)</calculatedColumnFormula>
    </tableColumn>
    <tableColumn id="10" name="Pnt{QV}(/500)" dataDxfId="415">
      <calculatedColumnFormula>IFERROR((Tableau22456[[#This Row],[Pnt{QV}]]/$N$52)*500,0)</calculatedColumnFormula>
    </tableColumn>
    <tableColumn id="8" name="Pnt{QV}" dataDxfId="414">
      <calculatedColumnFormula>SUM(Tableau22456[[#This Row],[Pnt{QV1}]],Tableau22456[[#This Row],[Pnt{QV2}]],Tableau22456[[#This Row],[Pnt{QV3}]])</calculatedColumnFormula>
    </tableColumn>
    <tableColumn id="11" name="Pnt{QV1}" dataDxfId="413">
      <calculatedColumnFormula>IFERROR(((Tableau22456[[#This Row],[Prs{QV1}]]/P$52)*1000)+IF(Tableau22456[[#This Row],[Vlr{QV1}]]="o",2,0),0)</calculatedColumnFormula>
    </tableColumn>
    <tableColumn id="12" name="Prs{QV1}" dataDxfId="412"/>
    <tableColumn id="13" name="Vlr{QV1}" dataDxfId="411"/>
    <tableColumn id="25" name="Pnt{QV2}" dataDxfId="410">
      <calculatedColumnFormula>IFERROR(((Tableau22456[[#This Row],[Prs{QV2}]]/S$52)*1000)+IF(Tableau22456[[#This Row],[Vlr{QV2}]]="o",2,0),0)</calculatedColumnFormula>
    </tableColumn>
    <tableColumn id="14" name="Prs{QV2}" dataDxfId="409"/>
    <tableColumn id="15" name="Vlr{QV2}" dataDxfId="408"/>
    <tableColumn id="26" name="Pnt{QV3}" dataDxfId="407">
      <calculatedColumnFormula>IFERROR(((Tableau22456[[#This Row],[Prs{QV3}]]/V$52)*1000)+IF(Tableau22456[[#This Row],[Vlr{QV3}]]="o",2,0),0)</calculatedColumnFormula>
    </tableColumn>
    <tableColumn id="16" name="Prs{QV3}" dataDxfId="406"/>
    <tableColumn id="17" name="Vlr{QV3}" dataDxfId="405"/>
    <tableColumn id="84" name="Pnt{QB}/500" dataDxfId="404">
      <calculatedColumnFormula>IF((Tableau22456[[#This Row],[Pnt{QB}]]/Y$52)*500=0,0,(Tableau22456[[#This Row],[Pnt{QB}]]/Y$52)*500)</calculatedColumnFormula>
    </tableColumn>
    <tableColumn id="18" name="Pnt{QB}" dataDxfId="403">
      <calculatedColumnFormula>Tableau22456[[#This Row],[Pnt{QB1}]]+Tableau22456[[#This Row],[Pnt{QB2}]]+Tableau22456[[#This Row],[Pnt{QB3}]]+Tableau22456[[#This Row],[Pnt{QB4}]]+Tableau22456[[#This Row],[Pnt{QB5}]]+Tableau22456[[#This Row],[Pnt{QB6}]]+Tableau22456[[#This Row],[Pnt{QB7}]]+Tableau22456[[#This Row],[Pnt{QB8}]]+Tableau22456[[#This Row],[Pnt{QB9}]]+Tableau22456[[#This Row],[Pnt{QB10}]]+Tableau22456[[#This Row],[Pnt{QB11}]]+Tableau22456[[#This Row],[Pnt{QB12}]]+Tableau22456[[#This Row],[Pnt{QB13}]]+Tableau22456[[#This Row],[Pnt{QB14}]]+Tableau22456[[#This Row],[Pnt{QB15}]]+Tableau22456[[#This Row],[Pnt{QB16}]]+Tableau22456[[#This Row],[Pnt{QB17}]]+Tableau22456[[#This Row],[Pnt{QB18}]]+Tableau22456[[#This Row],[Pnt{QB19}]]+Tableau22456[[#This Row],[Pnt{QB20}]]+Tableau22456[[#This Row],[Pnt{QB21}]]+Tableau22456[[#This Row],[Pnt{QB22}]]+Tableau22456[[#This Row],[Pnt{QB23}]]+Tableau22456[[#This Row],[Pnt{QB24}]]+Tableau22456[[#This Row],[Pnt{QB25}]]+Tableau22456[[#This Row],[Pnt{QB26}]]+Tableau22456[[#This Row],[Pnt{QB27}]]+Tableau22456[[#This Row],[Pnt{QB28}]]+Tableau22456[[#This Row],[Pnt{QB29}]]+Tableau22456[[#This Row],[Pnt{QB30}]]</calculatedColumnFormula>
    </tableColumn>
    <tableColumn id="19" name="Pnt{QB1}" dataDxfId="402">
      <calculatedColumnFormula>IF(Tableau22456[[#This Row],[Blq{QB1}]]="o",(1000/AA$52),0)</calculatedColumnFormula>
    </tableColumn>
    <tableColumn id="20" name="Blq{QB1}" dataDxfId="401"/>
    <tableColumn id="21" name="Pnt{QB2}" dataDxfId="400">
      <calculatedColumnFormula>IF(Tableau22456[[#This Row],[Blq{QB2}]]="o",(1000/AC$52),0)</calculatedColumnFormula>
    </tableColumn>
    <tableColumn id="22" name="Blq{QB2}" dataDxfId="399"/>
    <tableColumn id="23" name="Pnt{QB3}" dataDxfId="398">
      <calculatedColumnFormula>IF(Tableau22456[[#This Row],[Blq{QB3}]]="o",(1000/AE$52),0)</calculatedColumnFormula>
    </tableColumn>
    <tableColumn id="24" name="Blq{QB3}" dataDxfId="397"/>
    <tableColumn id="27" name="Pnt{QB4}" dataDxfId="396">
      <calculatedColumnFormula>IF(Tableau22456[[#This Row],[Blq{QB4}]]="o",(1000/AG$52),0)</calculatedColumnFormula>
    </tableColumn>
    <tableColumn id="28" name="Blq{QB4}" dataDxfId="395"/>
    <tableColumn id="29" name="Pnt{QB5}" dataDxfId="394">
      <calculatedColumnFormula>IF(Tableau22456[[#This Row],[Blq{QB5}]]="o",(1000/AI$52),0)</calculatedColumnFormula>
    </tableColumn>
    <tableColumn id="30" name="Blq{QB5}" dataDxfId="393"/>
    <tableColumn id="31" name="Pnt{QB6}" dataDxfId="392">
      <calculatedColumnFormula>IF(Tableau22456[[#This Row],[Blq{QB6}]]="o",(1000/AK$52),0)</calculatedColumnFormula>
    </tableColumn>
    <tableColumn id="32" name="Blq{QB6}" dataDxfId="391"/>
    <tableColumn id="33" name="Pnt{QB7}" dataDxfId="390">
      <calculatedColumnFormula>IF(Tableau22456[[#This Row],[Blq{QB7}]]="o",(1000/AM$52),0)</calculatedColumnFormula>
    </tableColumn>
    <tableColumn id="34" name="Blq{QB7}" dataDxfId="389"/>
    <tableColumn id="35" name="Pnt{QB8}" dataDxfId="388">
      <calculatedColumnFormula>IF(Tableau22456[[#This Row],[Blq{QB8}]]="o",(1000/AO$52),0)</calculatedColumnFormula>
    </tableColumn>
    <tableColumn id="36" name="Blq{QB8}" dataDxfId="387"/>
    <tableColumn id="37" name="Pnt{QB9}" dataDxfId="386">
      <calculatedColumnFormula>IF(Tableau22456[[#This Row],[Blq{QB9}]]="o",(1000/AQ$52),0)</calculatedColumnFormula>
    </tableColumn>
    <tableColumn id="38" name="Blq{QB9}" dataDxfId="385"/>
    <tableColumn id="39" name="Pnt{QB10}" dataDxfId="384">
      <calculatedColumnFormula>IF(Tableau22456[[#This Row],[Blq{QB10}]]="o",(1000/AS$52),0)</calculatedColumnFormula>
    </tableColumn>
    <tableColumn id="40" name="Blq{QB10}" dataDxfId="383"/>
    <tableColumn id="41" name="Pnt{QB11}" dataDxfId="382">
      <calculatedColumnFormula>IF(Tableau22456[[#This Row],[Blq{QB11}]]="o",(1000/AU$52),0)</calculatedColumnFormula>
    </tableColumn>
    <tableColumn id="42" name="Blq{QB11}" dataDxfId="381"/>
    <tableColumn id="43" name="Pnt{QB12}" dataDxfId="380">
      <calculatedColumnFormula>IF(Tableau22456[[#This Row],[Blq{QB12}]]="o",(1000/AW$52),0)</calculatedColumnFormula>
    </tableColumn>
    <tableColumn id="44" name="Blq{QB12}" dataDxfId="379"/>
    <tableColumn id="45" name="Pnt{QB13}" dataDxfId="378">
      <calculatedColumnFormula>IF(Tableau22456[[#This Row],[Blq{QB13}]]="o",(1000/AY$52),0)</calculatedColumnFormula>
    </tableColumn>
    <tableColumn id="46" name="Blq{QB13}" dataDxfId="377"/>
    <tableColumn id="47" name="Pnt{QB14}" dataDxfId="376">
      <calculatedColumnFormula>IF(Tableau22456[[#This Row],[Blq{QB14}]]="o",(1000/BA$52),0)</calculatedColumnFormula>
    </tableColumn>
    <tableColumn id="48" name="Blq{QB14}" dataDxfId="375"/>
    <tableColumn id="49" name="Pnt{QB15}" dataDxfId="374">
      <calculatedColumnFormula>IF(Tableau22456[[#This Row],[Blq{QB15}]]="o",(1000/BC$52),0)</calculatedColumnFormula>
    </tableColumn>
    <tableColumn id="50" name="Blq{QB15}" dataDxfId="373"/>
    <tableColumn id="51" name="Pnt{QB16}" dataDxfId="372">
      <calculatedColumnFormula>IF(Tableau22456[[#This Row],[Blq{QB16}]]="o",(1000/BE$52),0)</calculatedColumnFormula>
    </tableColumn>
    <tableColumn id="52" name="Blq{QB16}" dataDxfId="371"/>
    <tableColumn id="53" name="Pnt{QB17}" dataDxfId="370">
      <calculatedColumnFormula>IF(Tableau22456[[#This Row],[Blq{QB17}]]="o",(1000/BG$52),0)</calculatedColumnFormula>
    </tableColumn>
    <tableColumn id="54" name="Blq{QB17}" dataDxfId="369"/>
    <tableColumn id="55" name="Pnt{QB18}" dataDxfId="368">
      <calculatedColumnFormula>IF(Tableau22456[[#This Row],[Blq{QB18}]]="o",(1000/BI$52),0)</calculatedColumnFormula>
    </tableColumn>
    <tableColumn id="56" name="Blq{QB18}" dataDxfId="367"/>
    <tableColumn id="57" name="Pnt{QB19}" dataDxfId="366">
      <calculatedColumnFormula>IF(Tableau22456[[#This Row],[Blq{QB19}]]="o",(1000/BK$52),0)</calculatedColumnFormula>
    </tableColumn>
    <tableColumn id="58" name="Blq{QB19}" dataDxfId="365"/>
    <tableColumn id="59" name="Pnt{QB20}" dataDxfId="364">
      <calculatedColumnFormula>IF(Tableau22456[[#This Row],[Blq{QB20}]]="o",(1000/BM$52),0)</calculatedColumnFormula>
    </tableColumn>
    <tableColumn id="60" name="Blq{QB20}" dataDxfId="363"/>
    <tableColumn id="61" name="Pnt{QB21}" dataDxfId="362">
      <calculatedColumnFormula>IF(Tableau22456[[#This Row],[Blq{QB21}]]="o",(1000/BO$52),0)</calculatedColumnFormula>
    </tableColumn>
    <tableColumn id="62" name="Blq{QB21}" dataDxfId="361"/>
    <tableColumn id="63" name="Pnt{QB22}" dataDxfId="360">
      <calculatedColumnFormula>IF(Tableau22456[[#This Row],[Blq{QB22}]]="o",(1000/BQ$52),0)</calculatedColumnFormula>
    </tableColumn>
    <tableColumn id="64" name="Blq{QB22}" dataDxfId="359"/>
    <tableColumn id="65" name="Pnt{QB23}" dataDxfId="358">
      <calculatedColumnFormula>IF(Tableau22456[[#This Row],[Blq{QB23}]]="o",(1000/BS$52),0)</calculatedColumnFormula>
    </tableColumn>
    <tableColumn id="66" name="Blq{QB23}" dataDxfId="357"/>
    <tableColumn id="67" name="Pnt{QB24}" dataDxfId="356">
      <calculatedColumnFormula>IF(Tableau22456[[#This Row],[Blq{QB24}]]="o",(1000/BU$52),0)</calculatedColumnFormula>
    </tableColumn>
    <tableColumn id="68" name="Blq{QB24}" dataDxfId="355"/>
    <tableColumn id="69" name="Pnt{QB25}" dataDxfId="354">
      <calculatedColumnFormula>IF(Tableau22456[[#This Row],[Blq{QB25}]]="o",(1000/BW$52),0)</calculatedColumnFormula>
    </tableColumn>
    <tableColumn id="70" name="Blq{QB25}" dataDxfId="353"/>
    <tableColumn id="71" name="Pnt{QB26}" dataDxfId="352">
      <calculatedColumnFormula>IF(Tableau22456[[#This Row],[Blq{QB26}]]="o",(1000/BY$52),0)</calculatedColumnFormula>
    </tableColumn>
    <tableColumn id="72" name="Blq{QB26}" dataDxfId="351"/>
    <tableColumn id="73" name="Pnt{QB27}" dataDxfId="350">
      <calculatedColumnFormula>IF(Tableau22456[[#This Row],[Blq{QB27}]]="o",(1000/CA$52),0)</calculatedColumnFormula>
    </tableColumn>
    <tableColumn id="74" name="Blq{QB27}" dataDxfId="349"/>
    <tableColumn id="75" name="Pnt{QB28}" dataDxfId="348">
      <calculatedColumnFormula>IF(Tableau22456[[#This Row],[Blq{QB28}]]="o",(1000/CC$52),0)</calculatedColumnFormula>
    </tableColumn>
    <tableColumn id="76" name="Blq{QB28}" dataDxfId="347"/>
    <tableColumn id="77" name="Pnt{QB29}" dataDxfId="346">
      <calculatedColumnFormula>IF(Tableau22456[[#This Row],[Blq{QB29}]]="o",(1000/CE$52),0)</calculatedColumnFormula>
    </tableColumn>
    <tableColumn id="78" name="Blq{QB29}" dataDxfId="345"/>
    <tableColumn id="79" name="Pnt{QB30}" dataDxfId="344">
      <calculatedColumnFormula>IF(Tableau22456[[#This Row],[Blq{QB30}]]="o",(1000/CG$52),0)</calculatedColumnFormula>
    </tableColumn>
    <tableColumn id="80" name="Blq{QB30}" dataDxfId="343"/>
    <tableColumn id="109" name="Bns{Q}" dataDxfId="342">
      <calculatedColumnFormula>IFERROR((8-Tableau22456[[#This Row],[Plc{Q}]])/100,0)</calculatedColumnFormula>
    </tableColumn>
    <tableColumn id="89" name="Q &gt; F" dataDxfId="341">
      <calculatedColumnFormula>IF(OR(1=Tableau22456[[#This Row],[Plc{Q}]],2=Tableau22456[[#This Row],[Plc{Q}]],3=Tableau22456[[#This Row],[Plc{Q}]],4=Tableau22456[[#This Row],[Plc{Q}]],5=Tableau22456[[#This Row],[Plc{Q}]],6=Tableau22456[[#This Row],[Plc{Q}]],7=Tableau22456[[#This Row],[Plc{Q}]],8=Tableau22456[[#This Row],[Plc{Q}]]),"Qualifié(e)","")</calculatedColumnFormula>
    </tableColumn>
    <tableColumn id="90" name="Plc{F}" dataDxfId="340">
      <calculatedColumnFormula>IF(Tableau22456[[#This Row],[Pnt{F}/1000]]=0,"",RANK(Tableau22456[[#This Row],[Pnt{F}/1000]],Tableau22456[Pnt{F}/1000]))</calculatedColumnFormula>
    </tableColumn>
    <tableColumn id="91" name="Pnt{F}/1000" dataDxfId="339">
      <calculatedColumnFormula>IFERROR(Tableau22456[[#This Row],[Pnt{FV}/500]]+Tableau22456[[#This Row],[Pnt{FB}/500]]+Tableau22456[[#This Row],[Bns{Q}]],0)</calculatedColumnFormula>
    </tableColumn>
    <tableColumn id="92" name="Pnt{FV}/500" dataDxfId="338">
      <calculatedColumnFormula>IFERROR((Tableau22456[[#This Row],[Pnt{FV}]]/$CM$52)*500,0)</calculatedColumnFormula>
    </tableColumn>
    <tableColumn id="93" name="Pnt{FV}" dataDxfId="337">
      <calculatedColumnFormula>IFERROR(((Tableau22456[[#This Row],[Prs{FV}]]/CN$52)*1000)+IF(Tableau22456[[#This Row],[Vlr{FV}]]="o",2,0),0)</calculatedColumnFormula>
    </tableColumn>
    <tableColumn id="94" name="Prs{FV}" dataDxfId="336"/>
    <tableColumn id="95" name="Vlr{FV}" dataDxfId="335"/>
    <tableColumn id="96" name="Pnt{FB}/500" dataDxfId="334">
      <calculatedColumnFormula>(Tableau22456[[#This Row],[Pnt{FB}]]/CQ$52)*500</calculatedColumnFormula>
    </tableColumn>
    <tableColumn id="97" name="Pnt{FB}" dataDxfId="333">
      <calculatedColumnFormula>Tableau22456[[#This Row],[Pnt{FBlq}]]+Tableau22456[[#This Row],[Pnt{FEss}]]</calculatedColumnFormula>
    </tableColumn>
    <tableColumn id="85" name="Pnt{FBlq}" dataDxfId="332">
      <calculatedColumnFormula>IF(Tableau22456[[#This Row],[Blq{F}]]="n",0,IF(Tableau22456[[#This Row],[Blq{F}]]="Z1",100,IF(Tableau22456[[#This Row],[Blq{F}]]="Z2",200,IF(Tableau22456[[#This Row],[Blq{F}]]="Top",300,0))))</calculatedColumnFormula>
    </tableColumn>
    <tableColumn id="98" name="Blq{F}" dataDxfId="331"/>
    <tableColumn id="111" name="Pnt{FEss}" dataDxfId="330">
      <calculatedColumnFormula>IFERROR((100-(Tableau22456[[#This Row],[Ess{F}]])),0)</calculatedColumnFormula>
    </tableColumn>
    <tableColumn id="99" name="Ess{F}" dataDxfId="329"/>
    <tableColumn id="100" name="Place" dataDxfId="328">
      <calculatedColumnFormula>IF(Tableau22456[[#This Row],[Fnl]]="Q",Tableau22456[[#This Row],[Plc{F}]],Tableau22456[[#This Row],[Plc{Q}]])</calculatedColumnFormula>
    </tableColumn>
    <tableColumn id="101" name="Médaille" dataDxfId="327">
      <calculatedColumnFormula>IF(Tableau22456[[#This Row],[Place]]=1,"Or",IF(Tableau22456[[#This Row],[Place]]=2,"Argent",IF(Tableau22456[[#This Row],[Place]]=3,"Bronze","")))</calculatedColumnFormula>
    </tableColumn>
  </tableColumns>
  <tableStyleInfo name="TableStyleMedium8" showFirstColumn="0" showLastColumn="0" showRowStripes="1" showColumnStripes="0"/>
</table>
</file>

<file path=xl/tables/table6.xml><?xml version="1.0" encoding="utf-8"?>
<table xmlns="http://schemas.openxmlformats.org/spreadsheetml/2006/main" id="6" name="Tableau224567" displayName="Tableau224567" ref="C1:CW49" totalsRowShown="0">
  <autoFilter ref="C1:CW49"/>
  <sortState ref="C2:CW49">
    <sortCondition ref="CV1:CV49"/>
  </sortState>
  <tableColumns count="99">
    <tableColumn id="1" name="D" dataDxfId="316"/>
    <tableColumn id="2" name="Nom" dataDxfId="315"/>
    <tableColumn id="3" name="Prénom" dataDxfId="314"/>
    <tableColumn id="83" name="Fnl" dataDxfId="313">
      <calculatedColumnFormula>IF(Tableau224567[[#This Row],[Q &gt; F]]="","","Q")</calculatedColumnFormula>
    </tableColumn>
    <tableColumn id="4" name="Club" dataDxfId="312"/>
    <tableColumn id="5" name="License" dataDxfId="311"/>
    <tableColumn id="6" name="Certif. M" dataDxfId="310"/>
    <tableColumn id="7" name="Payé ?" dataDxfId="309"/>
    <tableColumn id="86" name="Plc{Q}" dataDxfId="308">
      <calculatedColumnFormula>IF(Tableau224567[[#This Row],[Pnt{Q}(/1000)]]=0,"",RANK(Tableau224567[[#This Row],[Pnt{Q}(/1000)]],Tableau224567[Pnt{Q}(/1000)]))</calculatedColumnFormula>
    </tableColumn>
    <tableColumn id="9" name="Pnt{Q}(/1000)" dataDxfId="307">
      <calculatedColumnFormula>IFERROR(Tableau224567[[#This Row],[Pnt{QV}(/500)]]+Tableau224567[[#This Row],[Pnt{QB}/500]],0)</calculatedColumnFormula>
    </tableColumn>
    <tableColumn id="10" name="Pnt{QV}(/500)" dataDxfId="306">
      <calculatedColumnFormula>IFERROR((Tableau224567[[#This Row],[Pnt{QV}]]/$N$52)*500,0)</calculatedColumnFormula>
    </tableColumn>
    <tableColumn id="8" name="Pnt{QV}" dataDxfId="305">
      <calculatedColumnFormula>SUM(Tableau224567[[#This Row],[Pnt{QV1}]],Tableau224567[[#This Row],[Pnt{QV2}]],Tableau224567[[#This Row],[Pnt{QV3}]])</calculatedColumnFormula>
    </tableColumn>
    <tableColumn id="11" name="Pnt{QV1}" dataDxfId="304">
      <calculatedColumnFormula>IFERROR(((Tableau224567[[#This Row],[Prs{QV1}]]/P$52)*1000)+IF(Tableau224567[[#This Row],[Vlr{QV1}]]="o",2,0),0)</calculatedColumnFormula>
    </tableColumn>
    <tableColumn id="12" name="Prs{QV1}" dataDxfId="303"/>
    <tableColumn id="13" name="Vlr{QV1}" dataDxfId="302"/>
    <tableColumn id="25" name="Pnt{QV2}" dataDxfId="301">
      <calculatedColumnFormula>IFERROR(((Tableau224567[[#This Row],[Prs{QV2}]]/S$52)*1000)+IF(Tableau224567[[#This Row],[Vlr{QV2}]]="o",2,0),0)</calculatedColumnFormula>
    </tableColumn>
    <tableColumn id="14" name="Prs{QV2}" dataDxfId="300"/>
    <tableColumn id="15" name="Vlr{QV2}" dataDxfId="299"/>
    <tableColumn id="26" name="Pnt{QV3}" dataDxfId="298">
      <calculatedColumnFormula>IFERROR(((Tableau224567[[#This Row],[Prs{QV3}]]/V$52)*1000)+IF(Tableau224567[[#This Row],[Vlr{QV3}]]="o",2,0),0)</calculatedColumnFormula>
    </tableColumn>
    <tableColumn id="16" name="Prs{QV3}" dataDxfId="297"/>
    <tableColumn id="17" name="Vlr{QV3}" dataDxfId="296"/>
    <tableColumn id="84" name="Pnt{QB}/500" dataDxfId="295">
      <calculatedColumnFormula>IF((Tableau224567[[#This Row],[Pnt{QB}]]/Y$52)*500=0,0,(Tableau224567[[#This Row],[Pnt{QB}]]/Y$52)*500)</calculatedColumnFormula>
    </tableColumn>
    <tableColumn id="18" name="Pnt{QB}" dataDxfId="294">
      <calculatedColumnFormula>Tableau224567[[#This Row],[Pnt{QB1}]]+Tableau224567[[#This Row],[Pnt{QB2}]]+Tableau224567[[#This Row],[Pnt{QB3}]]+Tableau224567[[#This Row],[Pnt{QB4}]]+Tableau224567[[#This Row],[Pnt{QB5}]]+Tableau224567[[#This Row],[Pnt{QB6}]]+Tableau224567[[#This Row],[Pnt{QB7}]]+Tableau224567[[#This Row],[Pnt{QB8}]]+Tableau224567[[#This Row],[Pnt{QB9}]]+Tableau224567[[#This Row],[Pnt{QB10}]]+Tableau224567[[#This Row],[Pnt{QB11}]]+Tableau224567[[#This Row],[Pnt{QB12}]]+Tableau224567[[#This Row],[Pnt{QB13}]]+Tableau224567[[#This Row],[Pnt{QB14}]]+Tableau224567[[#This Row],[Pnt{QB15}]]+Tableau224567[[#This Row],[Pnt{QB16}]]+Tableau224567[[#This Row],[Pnt{QB17}]]+Tableau224567[[#This Row],[Pnt{QB18}]]+Tableau224567[[#This Row],[Pnt{QB19}]]+Tableau224567[[#This Row],[Pnt{QB20}]]+Tableau224567[[#This Row],[Pnt{QB21}]]+Tableau224567[[#This Row],[Pnt{QB22}]]+Tableau224567[[#This Row],[Pnt{QB23}]]+Tableau224567[[#This Row],[Pnt{QB24}]]+Tableau224567[[#This Row],[Pnt{QB25}]]+Tableau224567[[#This Row],[Pnt{QB26}]]+Tableau224567[[#This Row],[Pnt{QB27}]]+Tableau224567[[#This Row],[Pnt{QB28}]]+Tableau224567[[#This Row],[Pnt{QB29}]]+Tableau224567[[#This Row],[Pnt{QB30}]]</calculatedColumnFormula>
    </tableColumn>
    <tableColumn id="19" name="Pnt{QB1}" dataDxfId="293">
      <calculatedColumnFormula>IF(Tableau224567[[#This Row],[Blq{QB1}]]="o",(1000/AA$52),0)</calculatedColumnFormula>
    </tableColumn>
    <tableColumn id="20" name="Blq{QB1}" dataDxfId="292"/>
    <tableColumn id="21" name="Pnt{QB2}" dataDxfId="291">
      <calculatedColumnFormula>IF(Tableau224567[[#This Row],[Blq{QB2}]]="o",(1000/AC$52),0)</calculatedColumnFormula>
    </tableColumn>
    <tableColumn id="22" name="Blq{QB2}" dataDxfId="290"/>
    <tableColumn id="23" name="Pnt{QB3}" dataDxfId="289">
      <calculatedColumnFormula>IF(Tableau224567[[#This Row],[Blq{QB3}]]="o",(1000/AE$52),0)</calculatedColumnFormula>
    </tableColumn>
    <tableColumn id="24" name="Blq{QB3}" dataDxfId="288"/>
    <tableColumn id="27" name="Pnt{QB4}" dataDxfId="287">
      <calculatedColumnFormula>IF(Tableau224567[[#This Row],[Blq{QB4}]]="o",(1000/AG$52),0)</calculatedColumnFormula>
    </tableColumn>
    <tableColumn id="28" name="Blq{QB4}" dataDxfId="286"/>
    <tableColumn id="29" name="Pnt{QB5}" dataDxfId="285">
      <calculatedColumnFormula>IF(Tableau224567[[#This Row],[Blq{QB5}]]="o",(1000/AI$52),0)</calculatedColumnFormula>
    </tableColumn>
    <tableColumn id="30" name="Blq{QB5}" dataDxfId="284"/>
    <tableColumn id="31" name="Pnt{QB6}" dataDxfId="283">
      <calculatedColumnFormula>IF(Tableau224567[[#This Row],[Blq{QB6}]]="o",(1000/AK$52),0)</calculatedColumnFormula>
    </tableColumn>
    <tableColumn id="32" name="Blq{QB6}" dataDxfId="282"/>
    <tableColumn id="33" name="Pnt{QB7}" dataDxfId="281">
      <calculatedColumnFormula>IF(Tableau224567[[#This Row],[Blq{QB7}]]="o",(1000/AM$52),0)</calculatedColumnFormula>
    </tableColumn>
    <tableColumn id="34" name="Blq{QB7}" dataDxfId="280"/>
    <tableColumn id="35" name="Pnt{QB8}" dataDxfId="279">
      <calculatedColumnFormula>IF(Tableau224567[[#This Row],[Blq{QB8}]]="o",(1000/AO$52),0)</calculatedColumnFormula>
    </tableColumn>
    <tableColumn id="36" name="Blq{QB8}" dataDxfId="278"/>
    <tableColumn id="37" name="Pnt{QB9}" dataDxfId="277">
      <calculatedColumnFormula>IF(Tableau224567[[#This Row],[Blq{QB9}]]="o",(1000/AQ$52),0)</calculatedColumnFormula>
    </tableColumn>
    <tableColumn id="38" name="Blq{QB9}" dataDxfId="276"/>
    <tableColumn id="39" name="Pnt{QB10}" dataDxfId="275">
      <calculatedColumnFormula>IF(Tableau224567[[#This Row],[Blq{QB10}]]="o",(1000/AS$52),0)</calculatedColumnFormula>
    </tableColumn>
    <tableColumn id="40" name="Blq{QB10}" dataDxfId="274"/>
    <tableColumn id="41" name="Pnt{QB11}" dataDxfId="273">
      <calculatedColumnFormula>IF(Tableau224567[[#This Row],[Blq{QB11}]]="o",(1000/AU$52),0)</calculatedColumnFormula>
    </tableColumn>
    <tableColumn id="42" name="Blq{QB11}" dataDxfId="272"/>
    <tableColumn id="43" name="Pnt{QB12}" dataDxfId="271">
      <calculatedColumnFormula>IF(Tableau224567[[#This Row],[Blq{QB12}]]="o",(1000/AW$52),0)</calculatedColumnFormula>
    </tableColumn>
    <tableColumn id="44" name="Blq{QB12}" dataDxfId="270"/>
    <tableColumn id="45" name="Pnt{QB13}" dataDxfId="269">
      <calculatedColumnFormula>IF(Tableau224567[[#This Row],[Blq{QB13}]]="o",(1000/AY$52),0)</calculatedColumnFormula>
    </tableColumn>
    <tableColumn id="46" name="Blq{QB13}" dataDxfId="268"/>
    <tableColumn id="47" name="Pnt{QB14}" dataDxfId="267">
      <calculatedColumnFormula>IF(Tableau224567[[#This Row],[Blq{QB14}]]="o",(1000/BA$52),0)</calculatedColumnFormula>
    </tableColumn>
    <tableColumn id="48" name="Blq{QB14}" dataDxfId="266"/>
    <tableColumn id="49" name="Pnt{QB15}" dataDxfId="265">
      <calculatedColumnFormula>IF(Tableau224567[[#This Row],[Blq{QB15}]]="o",(1000/BC$52),0)</calculatedColumnFormula>
    </tableColumn>
    <tableColumn id="50" name="Blq{QB15}" dataDxfId="264"/>
    <tableColumn id="51" name="Pnt{QB16}" dataDxfId="263">
      <calculatedColumnFormula>IF(Tableau224567[[#This Row],[Blq{QB16}]]="o",(1000/BE$52),0)</calculatedColumnFormula>
    </tableColumn>
    <tableColumn id="52" name="Blq{QB16}" dataDxfId="262"/>
    <tableColumn id="53" name="Pnt{QB17}" dataDxfId="261">
      <calculatedColumnFormula>IF(Tableau224567[[#This Row],[Blq{QB17}]]="o",(1000/BG$52),0)</calculatedColumnFormula>
    </tableColumn>
    <tableColumn id="54" name="Blq{QB17}" dataDxfId="260"/>
    <tableColumn id="55" name="Pnt{QB18}" dataDxfId="259">
      <calculatedColumnFormula>IF(Tableau224567[[#This Row],[Blq{QB18}]]="o",(1000/BI$52),0)</calculatedColumnFormula>
    </tableColumn>
    <tableColumn id="56" name="Blq{QB18}" dataDxfId="258"/>
    <tableColumn id="57" name="Pnt{QB19}" dataDxfId="257">
      <calculatedColumnFormula>IF(Tableau224567[[#This Row],[Blq{QB19}]]="o",(1000/BK$52),0)</calculatedColumnFormula>
    </tableColumn>
    <tableColumn id="58" name="Blq{QB19}" dataDxfId="256"/>
    <tableColumn id="59" name="Pnt{QB20}" dataDxfId="255">
      <calculatedColumnFormula>IF(Tableau224567[[#This Row],[Blq{QB20}]]="o",(1000/BM$52),0)</calculatedColumnFormula>
    </tableColumn>
    <tableColumn id="60" name="Blq{QB20}" dataDxfId="254"/>
    <tableColumn id="61" name="Pnt{QB21}" dataDxfId="253">
      <calculatedColumnFormula>IF(Tableau224567[[#This Row],[Blq{QB21}]]="o",(1000/BO$52),0)</calculatedColumnFormula>
    </tableColumn>
    <tableColumn id="62" name="Blq{QB21}" dataDxfId="252"/>
    <tableColumn id="63" name="Pnt{QB22}" dataDxfId="251">
      <calculatedColumnFormula>IF(Tableau224567[[#This Row],[Blq{QB22}]]="o",(1000/BQ$52),0)</calculatedColumnFormula>
    </tableColumn>
    <tableColumn id="64" name="Blq{QB22}" dataDxfId="250"/>
    <tableColumn id="65" name="Pnt{QB23}" dataDxfId="249">
      <calculatedColumnFormula>IF(Tableau224567[[#This Row],[Blq{QB23}]]="o",(1000/BS$52),0)</calculatedColumnFormula>
    </tableColumn>
    <tableColumn id="66" name="Blq{QB23}" dataDxfId="248"/>
    <tableColumn id="67" name="Pnt{QB24}" dataDxfId="247">
      <calculatedColumnFormula>IF(Tableau224567[[#This Row],[Blq{QB24}]]="o",(1000/BU$52),0)</calculatedColumnFormula>
    </tableColumn>
    <tableColumn id="68" name="Blq{QB24}" dataDxfId="246"/>
    <tableColumn id="69" name="Pnt{QB25}" dataDxfId="245">
      <calculatedColumnFormula>IF(Tableau224567[[#This Row],[Blq{QB25}]]="o",(1000/BW$52),0)</calculatedColumnFormula>
    </tableColumn>
    <tableColumn id="70" name="Blq{QB25}" dataDxfId="244"/>
    <tableColumn id="71" name="Pnt{QB26}" dataDxfId="243">
      <calculatedColumnFormula>IF(Tableau224567[[#This Row],[Blq{QB26}]]="o",(1000/BY$52),0)</calculatedColumnFormula>
    </tableColumn>
    <tableColumn id="72" name="Blq{QB26}" dataDxfId="242"/>
    <tableColumn id="73" name="Pnt{QB27}" dataDxfId="241">
      <calculatedColumnFormula>IF(Tableau224567[[#This Row],[Blq{QB27}]]="o",(1000/CA$52),0)</calculatedColumnFormula>
    </tableColumn>
    <tableColumn id="74" name="Blq{QB27}" dataDxfId="240"/>
    <tableColumn id="75" name="Pnt{QB28}" dataDxfId="239">
      <calculatedColumnFormula>IF(Tableau224567[[#This Row],[Blq{QB28}]]="o",(1000/CC$52),0)</calculatedColumnFormula>
    </tableColumn>
    <tableColumn id="76" name="Blq{QB28}" dataDxfId="238"/>
    <tableColumn id="77" name="Pnt{QB29}" dataDxfId="237">
      <calculatedColumnFormula>IF(Tableau224567[[#This Row],[Blq{QB29}]]="o",(1000/CE$52),0)</calculatedColumnFormula>
    </tableColumn>
    <tableColumn id="78" name="Blq{QB29}" dataDxfId="236"/>
    <tableColumn id="79" name="Pnt{QB30}" dataDxfId="235">
      <calculatedColumnFormula>IF(Tableau224567[[#This Row],[Blq{QB30}]]="o",(1000/CG$52),0)</calculatedColumnFormula>
    </tableColumn>
    <tableColumn id="80" name="Blq{QB30}" dataDxfId="234"/>
    <tableColumn id="109" name="Bns{Q}" dataDxfId="233">
      <calculatedColumnFormula>IFERROR((8-Tableau224567[[#This Row],[Plc{Q}]])/100,0)</calculatedColumnFormula>
    </tableColumn>
    <tableColumn id="89" name="Q &gt; F" dataDxfId="232">
      <calculatedColumnFormula>IF(OR(1=Tableau224567[[#This Row],[Plc{Q}]],2=Tableau224567[[#This Row],[Plc{Q}]],3=Tableau224567[[#This Row],[Plc{Q}]],4=Tableau224567[[#This Row],[Plc{Q}]],5=Tableau224567[[#This Row],[Plc{Q}]],6=Tableau224567[[#This Row],[Plc{Q}]],7=Tableau224567[[#This Row],[Plc{Q}]],8=Tableau224567[[#This Row],[Plc{Q}]]),"Qualifié(e)","")</calculatedColumnFormula>
    </tableColumn>
    <tableColumn id="90" name="Plc{F}" dataDxfId="231">
      <calculatedColumnFormula>IF(Tableau224567[[#This Row],[Pnt{F}/1000]]=0,"",RANK(Tableau224567[[#This Row],[Pnt{F}/1000]],Tableau224567[Pnt{F}/1000]))</calculatedColumnFormula>
    </tableColumn>
    <tableColumn id="91" name="Pnt{F}/1000" dataDxfId="230">
      <calculatedColumnFormula>IFERROR(Tableau224567[[#This Row],[Pnt{FV}/500]]+Tableau224567[[#This Row],[Pnt{FB}/500]]+Tableau224567[[#This Row],[Bns{Q}]],0)</calculatedColumnFormula>
    </tableColumn>
    <tableColumn id="92" name="Pnt{FV}/500" dataDxfId="229">
      <calculatedColumnFormula>IFERROR((Tableau224567[[#This Row],[Pnt{FV}]]/$CM$52)*500,0)</calculatedColumnFormula>
    </tableColumn>
    <tableColumn id="93" name="Pnt{FV}" dataDxfId="228">
      <calculatedColumnFormula>IFERROR(((Tableau224567[[#This Row],[Prs{FV}]]/CN$52)*1000)+IF(Tableau224567[[#This Row],[Vlr{FV}]]="o",2,0),0)</calculatedColumnFormula>
    </tableColumn>
    <tableColumn id="94" name="Prs{FV}" dataDxfId="227"/>
    <tableColumn id="95" name="Vlr{FV}" dataDxfId="226"/>
    <tableColumn id="96" name="Pnt{FB}/500" dataDxfId="225">
      <calculatedColumnFormula>(Tableau224567[[#This Row],[Pnt{FB}]]/CQ$52)*500</calculatedColumnFormula>
    </tableColumn>
    <tableColumn id="97" name="Pnt{FB}" dataDxfId="224">
      <calculatedColumnFormula>Tableau224567[[#This Row],[Pnt{FBlq}]]+Tableau224567[[#This Row],[Pnt{FEss}]]</calculatedColumnFormula>
    </tableColumn>
    <tableColumn id="85" name="Pnt{FBlq}" dataDxfId="223">
      <calculatedColumnFormula>IF(Tableau224567[[#This Row],[Blq{F}]]="n",0,IF(Tableau224567[[#This Row],[Blq{F}]]="Z1",100,IF(Tableau224567[[#This Row],[Blq{F}]]="Z2",200,IF(Tableau224567[[#This Row],[Blq{F}]]="Top",300,0))))</calculatedColumnFormula>
    </tableColumn>
    <tableColumn id="98" name="Blq{F}" dataDxfId="222"/>
    <tableColumn id="111" name="Pnt{FEss}" dataDxfId="221">
      <calculatedColumnFormula>IFERROR((100-(Tableau224567[[#This Row],[Ess{F}]])),0)</calculatedColumnFormula>
    </tableColumn>
    <tableColumn id="99" name="Ess{F}" dataDxfId="220"/>
    <tableColumn id="100" name="Place" dataDxfId="219">
      <calculatedColumnFormula>IF(Tableau224567[[#This Row],[Fnl]]="Q",Tableau224567[[#This Row],[Plc{F}]],Tableau224567[[#This Row],[Plc{Q}]])</calculatedColumnFormula>
    </tableColumn>
    <tableColumn id="101" name="Médaille" dataDxfId="218">
      <calculatedColumnFormula>IF(Tableau224567[[#This Row],[Place]]=1,"Or",IF(Tableau224567[[#This Row],[Place]]=2,"Argent",IF(Tableau224567[[#This Row],[Place]]=3,"Bronze","")))</calculatedColumnFormula>
    </tableColumn>
  </tableColumns>
  <tableStyleInfo name="TableStyleMedium8" showFirstColumn="0" showLastColumn="0" showRowStripes="1" showColumnStripes="0"/>
</table>
</file>

<file path=xl/tables/table7.xml><?xml version="1.0" encoding="utf-8"?>
<table xmlns="http://schemas.openxmlformats.org/spreadsheetml/2006/main" id="7" name="Tableau2245678" displayName="Tableau2245678" ref="C1:CW49" totalsRowShown="0">
  <autoFilter ref="C1:CW49"/>
  <sortState ref="C2:CW49">
    <sortCondition ref="CV1:CV49"/>
  </sortState>
  <tableColumns count="99">
    <tableColumn id="1" name="D" dataDxfId="207"/>
    <tableColumn id="2" name="Nom" dataDxfId="206"/>
    <tableColumn id="3" name="Prénom" dataDxfId="205"/>
    <tableColumn id="83" name="Fnl" dataDxfId="204">
      <calculatedColumnFormula>IF(Tableau2245678[[#This Row],[Q &gt; F]]="","","Q")</calculatedColumnFormula>
    </tableColumn>
    <tableColumn id="4" name="Club" dataDxfId="203"/>
    <tableColumn id="5" name="License" dataDxfId="202"/>
    <tableColumn id="6" name="Certif. M" dataDxfId="201"/>
    <tableColumn id="7" name="Payé ?" dataDxfId="200"/>
    <tableColumn id="86" name="Plc{Q}" dataDxfId="199">
      <calculatedColumnFormula>IF(Tableau2245678[[#This Row],[Pnt{Q}(/1000)]]=0,"",RANK(Tableau2245678[[#This Row],[Pnt{Q}(/1000)]],Tableau2245678[Pnt{Q}(/1000)]))</calculatedColumnFormula>
    </tableColumn>
    <tableColumn id="9" name="Pnt{Q}(/1000)" dataDxfId="198">
      <calculatedColumnFormula>IFERROR(Tableau2245678[[#This Row],[Pnt{QV}(/500)]]+Tableau2245678[[#This Row],[Pnt{QB}/500]],0)</calculatedColumnFormula>
    </tableColumn>
    <tableColumn id="10" name="Pnt{QV}(/500)" dataDxfId="197">
      <calculatedColumnFormula>IFERROR((Tableau2245678[[#This Row],[Pnt{QV}]]/$N$52)*500,0)</calculatedColumnFormula>
    </tableColumn>
    <tableColumn id="8" name="Pnt{QV}" dataDxfId="196">
      <calculatedColumnFormula>SUM(Tableau2245678[[#This Row],[Pnt{QV1}]],Tableau2245678[[#This Row],[Pnt{QV2}]],Tableau2245678[[#This Row],[Pnt{QV3}]])</calculatedColumnFormula>
    </tableColumn>
    <tableColumn id="11" name="Pnt{QV1}" dataDxfId="195">
      <calculatedColumnFormula>IFERROR(((Tableau2245678[[#This Row],[Prs{QV1}]]/P$52)*1000)+IF(Tableau2245678[[#This Row],[Vlr{QV1}]]="o",2,0),0)</calculatedColumnFormula>
    </tableColumn>
    <tableColumn id="12" name="Prs{QV1}" dataDxfId="194"/>
    <tableColumn id="13" name="Vlr{QV1}" dataDxfId="193"/>
    <tableColumn id="25" name="Pnt{QV2}" dataDxfId="192">
      <calculatedColumnFormula>IFERROR(((Tableau2245678[[#This Row],[Prs{QV2}]]/S$52)*1000)+IF(Tableau2245678[[#This Row],[Vlr{QV2}]]="o",2,0),0)</calculatedColumnFormula>
    </tableColumn>
    <tableColumn id="14" name="Prs{QV2}" dataDxfId="191"/>
    <tableColumn id="15" name="Vlr{QV2}" dataDxfId="190"/>
    <tableColumn id="26" name="Pnt{QV3}" dataDxfId="189">
      <calculatedColumnFormula>IFERROR(((Tableau2245678[[#This Row],[Prs{QV3}]]/V$52)*1000)+IF(Tableau2245678[[#This Row],[Vlr{QV3}]]="o",2,0),0)</calculatedColumnFormula>
    </tableColumn>
    <tableColumn id="16" name="Prs{QV3}" dataDxfId="188"/>
    <tableColumn id="17" name="Vlr{QV3}" dataDxfId="187"/>
    <tableColumn id="84" name="Pnt{QB}/500" dataDxfId="186">
      <calculatedColumnFormula>IF((Tableau2245678[[#This Row],[Pnt{QB}]]/Y$52)*500=0,0,(Tableau2245678[[#This Row],[Pnt{QB}]]/Y$52)*500)</calculatedColumnFormula>
    </tableColumn>
    <tableColumn id="18" name="Pnt{QB}" dataDxfId="185">
      <calculatedColumnFormula>Tableau2245678[[#This Row],[Pnt{QB1}]]+Tableau2245678[[#This Row],[Pnt{QB2}]]+Tableau2245678[[#This Row],[Pnt{QB3}]]+Tableau2245678[[#This Row],[Pnt{QB4}]]+Tableau2245678[[#This Row],[Pnt{QB5}]]+Tableau2245678[[#This Row],[Pnt{QB6}]]+Tableau2245678[[#This Row],[Pnt{QB7}]]+Tableau2245678[[#This Row],[Pnt{QB8}]]+Tableau2245678[[#This Row],[Pnt{QB9}]]+Tableau2245678[[#This Row],[Pnt{QB10}]]+Tableau2245678[[#This Row],[Pnt{QB11}]]+Tableau2245678[[#This Row],[Pnt{QB12}]]+Tableau2245678[[#This Row],[Pnt{QB13}]]+Tableau2245678[[#This Row],[Pnt{QB14}]]+Tableau2245678[[#This Row],[Pnt{QB15}]]+Tableau2245678[[#This Row],[Pnt{QB16}]]+Tableau2245678[[#This Row],[Pnt{QB17}]]+Tableau2245678[[#This Row],[Pnt{QB18}]]+Tableau2245678[[#This Row],[Pnt{QB19}]]+Tableau2245678[[#This Row],[Pnt{QB20}]]+Tableau2245678[[#This Row],[Pnt{QB21}]]+Tableau2245678[[#This Row],[Pnt{QB22}]]+Tableau2245678[[#This Row],[Pnt{QB23}]]+Tableau2245678[[#This Row],[Pnt{QB24}]]+Tableau2245678[[#This Row],[Pnt{QB25}]]+Tableau2245678[[#This Row],[Pnt{QB26}]]+Tableau2245678[[#This Row],[Pnt{QB27}]]+Tableau2245678[[#This Row],[Pnt{QB28}]]+Tableau2245678[[#This Row],[Pnt{QB29}]]+Tableau2245678[[#This Row],[Pnt{QB30}]]</calculatedColumnFormula>
    </tableColumn>
    <tableColumn id="19" name="Pnt{QB1}" dataDxfId="184">
      <calculatedColumnFormula>IF(Tableau2245678[[#This Row],[Blq{QB1}]]="o",(1000/AA$52),0)</calculatedColumnFormula>
    </tableColumn>
    <tableColumn id="20" name="Blq{QB1}" dataDxfId="183"/>
    <tableColumn id="21" name="Pnt{QB2}" dataDxfId="182">
      <calculatedColumnFormula>IF(Tableau2245678[[#This Row],[Blq{QB2}]]="o",(1000/AC$52),0)</calculatedColumnFormula>
    </tableColumn>
    <tableColumn id="22" name="Blq{QB2}" dataDxfId="181"/>
    <tableColumn id="23" name="Pnt{QB3}" dataDxfId="180">
      <calculatedColumnFormula>IF(Tableau2245678[[#This Row],[Blq{QB3}]]="o",(1000/AE$52),0)</calculatedColumnFormula>
    </tableColumn>
    <tableColumn id="24" name="Blq{QB3}" dataDxfId="179"/>
    <tableColumn id="27" name="Pnt{QB4}" dataDxfId="178">
      <calculatedColumnFormula>IF(Tableau2245678[[#This Row],[Blq{QB4}]]="o",(1000/AG$52),0)</calculatedColumnFormula>
    </tableColumn>
    <tableColumn id="28" name="Blq{QB4}" dataDxfId="177"/>
    <tableColumn id="29" name="Pnt{QB5}" dataDxfId="176">
      <calculatedColumnFormula>IF(Tableau2245678[[#This Row],[Blq{QB5}]]="o",(1000/AI$52),0)</calculatedColumnFormula>
    </tableColumn>
    <tableColumn id="30" name="Blq{QB5}" dataDxfId="175"/>
    <tableColumn id="31" name="Pnt{QB6}" dataDxfId="174">
      <calculatedColumnFormula>IF(Tableau2245678[[#This Row],[Blq{QB6}]]="o",(1000/AK$52),0)</calculatedColumnFormula>
    </tableColumn>
    <tableColumn id="32" name="Blq{QB6}" dataDxfId="173"/>
    <tableColumn id="33" name="Pnt{QB7}" dataDxfId="172">
      <calculatedColumnFormula>IF(Tableau2245678[[#This Row],[Blq{QB7}]]="o",(1000/AM$52),0)</calculatedColumnFormula>
    </tableColumn>
    <tableColumn id="34" name="Blq{QB7}" dataDxfId="171"/>
    <tableColumn id="35" name="Pnt{QB8}" dataDxfId="170">
      <calculatedColumnFormula>IF(Tableau2245678[[#This Row],[Blq{QB8}]]="o",(1000/AO$52),0)</calculatedColumnFormula>
    </tableColumn>
    <tableColumn id="36" name="Blq{QB8}" dataDxfId="169"/>
    <tableColumn id="37" name="Pnt{QB9}" dataDxfId="168">
      <calculatedColumnFormula>IF(Tableau2245678[[#This Row],[Blq{QB9}]]="o",(1000/AQ$52),0)</calculatedColumnFormula>
    </tableColumn>
    <tableColumn id="38" name="Blq{QB9}" dataDxfId="167"/>
    <tableColumn id="39" name="Pnt{QB10}" dataDxfId="166">
      <calculatedColumnFormula>IF(Tableau2245678[[#This Row],[Blq{QB10}]]="o",(1000/AS$52),0)</calculatedColumnFormula>
    </tableColumn>
    <tableColumn id="40" name="Blq{QB10}" dataDxfId="165"/>
    <tableColumn id="41" name="Pnt{QB11}" dataDxfId="164">
      <calculatedColumnFormula>IF(Tableau2245678[[#This Row],[Blq{QB11}]]="o",(1000/AU$52),0)</calculatedColumnFormula>
    </tableColumn>
    <tableColumn id="42" name="Blq{QB11}" dataDxfId="163"/>
    <tableColumn id="43" name="Pnt{QB12}" dataDxfId="162">
      <calculatedColumnFormula>IF(Tableau2245678[[#This Row],[Blq{QB12}]]="o",(1000/AW$52),0)</calculatedColumnFormula>
    </tableColumn>
    <tableColumn id="44" name="Blq{QB12}" dataDxfId="161"/>
    <tableColumn id="45" name="Pnt{QB13}" dataDxfId="160">
      <calculatedColumnFormula>IF(Tableau2245678[[#This Row],[Blq{QB13}]]="o",(1000/AY$52),0)</calculatedColumnFormula>
    </tableColumn>
    <tableColumn id="46" name="Blq{QB13}" dataDxfId="159"/>
    <tableColumn id="47" name="Pnt{QB14}" dataDxfId="158">
      <calculatedColumnFormula>IF(Tableau2245678[[#This Row],[Blq{QB14}]]="o",(1000/BA$52),0)</calculatedColumnFormula>
    </tableColumn>
    <tableColumn id="48" name="Blq{QB14}" dataDxfId="157"/>
    <tableColumn id="49" name="Pnt{QB15}" dataDxfId="156">
      <calculatedColumnFormula>IF(Tableau2245678[[#This Row],[Blq{QB15}]]="o",(1000/BC$52),0)</calculatedColumnFormula>
    </tableColumn>
    <tableColumn id="50" name="Blq{QB15}" dataDxfId="155"/>
    <tableColumn id="51" name="Pnt{QB16}" dataDxfId="154">
      <calculatedColumnFormula>IF(Tableau2245678[[#This Row],[Blq{QB16}]]="o",(1000/BE$52),0)</calculatedColumnFormula>
    </tableColumn>
    <tableColumn id="52" name="Blq{QB16}" dataDxfId="153"/>
    <tableColumn id="53" name="Pnt{QB17}" dataDxfId="152">
      <calculatedColumnFormula>IF(Tableau2245678[[#This Row],[Blq{QB17}]]="o",(1000/BG$52),0)</calculatedColumnFormula>
    </tableColumn>
    <tableColumn id="54" name="Blq{QB17}" dataDxfId="151"/>
    <tableColumn id="55" name="Pnt{QB18}" dataDxfId="150">
      <calculatedColumnFormula>IF(Tableau2245678[[#This Row],[Blq{QB18}]]="o",(1000/BI$52),0)</calculatedColumnFormula>
    </tableColumn>
    <tableColumn id="56" name="Blq{QB18}" dataDxfId="149"/>
    <tableColumn id="57" name="Pnt{QB19}" dataDxfId="148">
      <calculatedColumnFormula>IF(Tableau2245678[[#This Row],[Blq{QB19}]]="o",(1000/BK$52),0)</calculatedColumnFormula>
    </tableColumn>
    <tableColumn id="58" name="Blq{QB19}" dataDxfId="147"/>
    <tableColumn id="59" name="Pnt{QB20}" dataDxfId="146">
      <calculatedColumnFormula>IF(Tableau2245678[[#This Row],[Blq{QB20}]]="o",(1000/BM$52),0)</calculatedColumnFormula>
    </tableColumn>
    <tableColumn id="60" name="Blq{QB20}" dataDxfId="145"/>
    <tableColumn id="61" name="Pnt{QB21}" dataDxfId="144">
      <calculatedColumnFormula>IF(Tableau2245678[[#This Row],[Blq{QB21}]]="o",(1000/BO$52),0)</calculatedColumnFormula>
    </tableColumn>
    <tableColumn id="62" name="Blq{QB21}" dataDxfId="143"/>
    <tableColumn id="63" name="Pnt{QB22}" dataDxfId="142">
      <calculatedColumnFormula>IF(Tableau2245678[[#This Row],[Blq{QB22}]]="o",(1000/BQ$52),0)</calculatedColumnFormula>
    </tableColumn>
    <tableColumn id="64" name="Blq{QB22}" dataDxfId="141"/>
    <tableColumn id="65" name="Pnt{QB23}" dataDxfId="140">
      <calculatedColumnFormula>IF(Tableau2245678[[#This Row],[Blq{QB23}]]="o",(1000/BS$52),0)</calculatedColumnFormula>
    </tableColumn>
    <tableColumn id="66" name="Blq{QB23}" dataDxfId="139"/>
    <tableColumn id="67" name="Pnt{QB24}" dataDxfId="138">
      <calculatedColumnFormula>IF(Tableau2245678[[#This Row],[Blq{QB24}]]="o",(1000/BU$52),0)</calculatedColumnFormula>
    </tableColumn>
    <tableColumn id="68" name="Blq{QB24}" dataDxfId="137"/>
    <tableColumn id="69" name="Pnt{QB25}" dataDxfId="136">
      <calculatedColumnFormula>IF(Tableau2245678[[#This Row],[Blq{QB25}]]="o",(1000/BW$52),0)</calculatedColumnFormula>
    </tableColumn>
    <tableColumn id="70" name="Blq{QB25}" dataDxfId="135"/>
    <tableColumn id="71" name="Pnt{QB26}" dataDxfId="134">
      <calculatedColumnFormula>IF(Tableau2245678[[#This Row],[Blq{QB26}]]="o",(1000/BY$52),0)</calculatedColumnFormula>
    </tableColumn>
    <tableColumn id="72" name="Blq{QB26}" dataDxfId="133"/>
    <tableColumn id="73" name="Pnt{QB27}" dataDxfId="132">
      <calculatedColumnFormula>IF(Tableau2245678[[#This Row],[Blq{QB27}]]="o",(1000/CA$52),0)</calculatedColumnFormula>
    </tableColumn>
    <tableColumn id="74" name="Blq{QB27}" dataDxfId="131"/>
    <tableColumn id="75" name="Pnt{QB28}" dataDxfId="130">
      <calculatedColumnFormula>IF(Tableau2245678[[#This Row],[Blq{QB28}]]="o",(1000/CC$52),0)</calculatedColumnFormula>
    </tableColumn>
    <tableColumn id="76" name="Blq{QB28}" dataDxfId="129"/>
    <tableColumn id="77" name="Pnt{QB29}" dataDxfId="128">
      <calculatedColumnFormula>IF(Tableau2245678[[#This Row],[Blq{QB29}]]="o",(1000/CE$52),0)</calculatedColumnFormula>
    </tableColumn>
    <tableColumn id="78" name="Blq{QB29}" dataDxfId="127"/>
    <tableColumn id="79" name="Pnt{QB30}" dataDxfId="126">
      <calculatedColumnFormula>IF(Tableau2245678[[#This Row],[Blq{QB30}]]="o",(1000/CG$52),0)</calculatedColumnFormula>
    </tableColumn>
    <tableColumn id="80" name="Blq{QB30}" dataDxfId="125"/>
    <tableColumn id="109" name="Bns{Q}" dataDxfId="124">
      <calculatedColumnFormula>IFERROR((8-Tableau2245678[[#This Row],[Plc{Q}]])/100,0)</calculatedColumnFormula>
    </tableColumn>
    <tableColumn id="89" name="Q &gt; F" dataDxfId="123">
      <calculatedColumnFormula>IF(OR(1=Tableau2245678[[#This Row],[Plc{Q}]],2=Tableau2245678[[#This Row],[Plc{Q}]],3=Tableau2245678[[#This Row],[Plc{Q}]],4=Tableau2245678[[#This Row],[Plc{Q}]],5=Tableau2245678[[#This Row],[Plc{Q}]],6=Tableau2245678[[#This Row],[Plc{Q}]],7=Tableau2245678[[#This Row],[Plc{Q}]],8=Tableau2245678[[#This Row],[Plc{Q}]]),"Qualifié(e)","")</calculatedColumnFormula>
    </tableColumn>
    <tableColumn id="90" name="Plc{F}" dataDxfId="122">
      <calculatedColumnFormula>IF(Tableau2245678[[#This Row],[Pnt{F}/1000]]=0,"",RANK(Tableau2245678[[#This Row],[Pnt{F}/1000]],Tableau2245678[Pnt{F}/1000]))</calculatedColumnFormula>
    </tableColumn>
    <tableColumn id="91" name="Pnt{F}/1000" dataDxfId="121">
      <calculatedColumnFormula>IFERROR(Tableau2245678[[#This Row],[Pnt{FV}/500]]+Tableau2245678[[#This Row],[Pnt{FB}/500]]+Tableau2245678[[#This Row],[Bns{Q}]],0)</calculatedColumnFormula>
    </tableColumn>
    <tableColumn id="92" name="Pnt{FV}/500" dataDxfId="120">
      <calculatedColumnFormula>IFERROR((Tableau2245678[[#This Row],[Pnt{FV}]]/$CM$52)*500,0)</calculatedColumnFormula>
    </tableColumn>
    <tableColumn id="93" name="Pnt{FV}" dataDxfId="119">
      <calculatedColumnFormula>IFERROR(((Tableau2245678[[#This Row],[Prs{FV}]]/CN$52)*1000)+IF(Tableau2245678[[#This Row],[Vlr{FV}]]="o",2,0),0)</calculatedColumnFormula>
    </tableColumn>
    <tableColumn id="94" name="Prs{FV}" dataDxfId="118"/>
    <tableColumn id="95" name="Vlr{FV}" dataDxfId="117"/>
    <tableColumn id="96" name="Pnt{FB}/500" dataDxfId="116">
      <calculatedColumnFormula>(Tableau2245678[[#This Row],[Pnt{FB}]]/CQ$52)*500</calculatedColumnFormula>
    </tableColumn>
    <tableColumn id="97" name="Pnt{FB}" dataDxfId="115">
      <calculatedColumnFormula>Tableau2245678[[#This Row],[Pnt{FBlq}]]+Tableau2245678[[#This Row],[Pnt{FEss}]]</calculatedColumnFormula>
    </tableColumn>
    <tableColumn id="85" name="Pnt{FBlq}" dataDxfId="114">
      <calculatedColumnFormula>IF(Tableau2245678[[#This Row],[Blq{F}]]="n",0,IF(Tableau2245678[[#This Row],[Blq{F}]]="Z1",100,IF(Tableau2245678[[#This Row],[Blq{F}]]="Z2",200,IF(Tableau2245678[[#This Row],[Blq{F}]]="Top",300,0))))</calculatedColumnFormula>
    </tableColumn>
    <tableColumn id="98" name="Blq{F}" dataDxfId="113"/>
    <tableColumn id="111" name="Pnt{FEss}" dataDxfId="112">
      <calculatedColumnFormula>IFERROR((100-(Tableau2245678[[#This Row],[Ess{F}]])),0)</calculatedColumnFormula>
    </tableColumn>
    <tableColumn id="99" name="Ess{F}" dataDxfId="111"/>
    <tableColumn id="100" name="Place" dataDxfId="110">
      <calculatedColumnFormula>IF(Tableau2245678[[#This Row],[Fnl]]="Q",Tableau2245678[[#This Row],[Plc{F}]],Tableau2245678[[#This Row],[Plc{Q}]])</calculatedColumnFormula>
    </tableColumn>
    <tableColumn id="101" name="Médaille" dataDxfId="109">
      <calculatedColumnFormula>IF(Tableau2245678[[#This Row],[Place]]=1,"Or",IF(Tableau2245678[[#This Row],[Place]]=2,"Argent",IF(Tableau2245678[[#This Row],[Place]]=3,"Bronze","")))</calculatedColumnFormula>
    </tableColumn>
  </tableColumns>
  <tableStyleInfo name="TableStyleMedium8" showFirstColumn="0" showLastColumn="0" showRowStripes="1" showColumnStripes="0"/>
</table>
</file>

<file path=xl/tables/table8.xml><?xml version="1.0" encoding="utf-8"?>
<table xmlns="http://schemas.openxmlformats.org/spreadsheetml/2006/main" id="8" name="Tableau22456789" displayName="Tableau22456789" ref="C1:CW49" totalsRowShown="0">
  <autoFilter ref="C1:CW49"/>
  <sortState ref="C2:CW49">
    <sortCondition ref="CV1:CV49"/>
  </sortState>
  <tableColumns count="99">
    <tableColumn id="1" name="D" dataDxfId="98"/>
    <tableColumn id="2" name="Nom" dataDxfId="97"/>
    <tableColumn id="3" name="Prénom" dataDxfId="96"/>
    <tableColumn id="83" name="Fnl" dataDxfId="95">
      <calculatedColumnFormula>IF(Tableau22456789[[#This Row],[Q &gt; F]]="","","Q")</calculatedColumnFormula>
    </tableColumn>
    <tableColumn id="4" name="Club" dataDxfId="94"/>
    <tableColumn id="5" name="License" dataDxfId="93"/>
    <tableColumn id="6" name="Certif. M" dataDxfId="92"/>
    <tableColumn id="7" name="Payé ?" dataDxfId="91"/>
    <tableColumn id="86" name="Plc{Q}" dataDxfId="90">
      <calculatedColumnFormula>IF(Tableau22456789[[#This Row],[Pnt{Q}(/1000)]]=0,"",RANK(Tableau22456789[[#This Row],[Pnt{Q}(/1000)]],Tableau22456789[Pnt{Q}(/1000)]))</calculatedColumnFormula>
    </tableColumn>
    <tableColumn id="9" name="Pnt{Q}(/1000)" dataDxfId="89">
      <calculatedColumnFormula>IFERROR(Tableau22456789[[#This Row],[Pnt{QV}(/500)]]+Tableau22456789[[#This Row],[Pnt{QB}/500]],0)</calculatedColumnFormula>
    </tableColumn>
    <tableColumn id="10" name="Pnt{QV}(/500)" dataDxfId="88">
      <calculatedColumnFormula>IFERROR((Tableau22456789[[#This Row],[Pnt{QV}]]/$N$52)*500,0)</calculatedColumnFormula>
    </tableColumn>
    <tableColumn id="8" name="Pnt{QV}" dataDxfId="87">
      <calculatedColumnFormula>SUM(Tableau22456789[[#This Row],[Pnt{QV1}]],Tableau22456789[[#This Row],[Pnt{QV2}]],Tableau22456789[[#This Row],[Pnt{QV3}]])</calculatedColumnFormula>
    </tableColumn>
    <tableColumn id="11" name="Pnt{QV1}" dataDxfId="86">
      <calculatedColumnFormula>IFERROR(((Tableau22456789[[#This Row],[Prs{QV1}]]/P$52)*1000)+IF(Tableau22456789[[#This Row],[Vlr{QV1}]]="o",2,0),0)</calculatedColumnFormula>
    </tableColumn>
    <tableColumn id="12" name="Prs{QV1}" dataDxfId="85"/>
    <tableColumn id="13" name="Vlr{QV1}" dataDxfId="84"/>
    <tableColumn id="25" name="Pnt{QV2}" dataDxfId="83">
      <calculatedColumnFormula>IFERROR(((Tableau22456789[[#This Row],[Prs{QV2}]]/S$52)*1000)+IF(Tableau22456789[[#This Row],[Vlr{QV2}]]="o",2,0),0)</calculatedColumnFormula>
    </tableColumn>
    <tableColumn id="14" name="Prs{QV2}" dataDxfId="82"/>
    <tableColumn id="15" name="Vlr{QV2}" dataDxfId="81"/>
    <tableColumn id="26" name="Pnt{QV3}" dataDxfId="80">
      <calculatedColumnFormula>IFERROR(((Tableau22456789[[#This Row],[Prs{QV3}]]/V$52)*1000)+IF(Tableau22456789[[#This Row],[Vlr{QV3}]]="o",2,0),0)</calculatedColumnFormula>
    </tableColumn>
    <tableColumn id="16" name="Prs{QV3}" dataDxfId="79"/>
    <tableColumn id="17" name="Vlr{QV3}" dataDxfId="78"/>
    <tableColumn id="84" name="Pnt{QB}/500" dataDxfId="77">
      <calculatedColumnFormula>IF((Tableau22456789[[#This Row],[Pnt{QB}]]/Y$52)*500=0,0,(Tableau22456789[[#This Row],[Pnt{QB}]]/Y$52)*500)</calculatedColumnFormula>
    </tableColumn>
    <tableColumn id="18" name="Pnt{QB}" dataDxfId="76">
      <calculatedColumnFormula>Tableau22456789[[#This Row],[Pnt{QB1}]]+Tableau22456789[[#This Row],[Pnt{QB2}]]+Tableau22456789[[#This Row],[Pnt{QB3}]]+Tableau22456789[[#This Row],[Pnt{QB4}]]+Tableau22456789[[#This Row],[Pnt{QB5}]]+Tableau22456789[[#This Row],[Pnt{QB6}]]+Tableau22456789[[#This Row],[Pnt{QB7}]]+Tableau22456789[[#This Row],[Pnt{QB8}]]+Tableau22456789[[#This Row],[Pnt{QB9}]]+Tableau22456789[[#This Row],[Pnt{QB10}]]+Tableau22456789[[#This Row],[Pnt{QB11}]]+Tableau22456789[[#This Row],[Pnt{QB12}]]+Tableau22456789[[#This Row],[Pnt{QB13}]]+Tableau22456789[[#This Row],[Pnt{QB14}]]+Tableau22456789[[#This Row],[Pnt{QB15}]]+Tableau22456789[[#This Row],[Pnt{QB16}]]+Tableau22456789[[#This Row],[Pnt{QB17}]]+Tableau22456789[[#This Row],[Pnt{QB18}]]+Tableau22456789[[#This Row],[Pnt{QB19}]]+Tableau22456789[[#This Row],[Pnt{QB20}]]+Tableau22456789[[#This Row],[Pnt{QB21}]]+Tableau22456789[[#This Row],[Pnt{QB22}]]+Tableau22456789[[#This Row],[Pnt{QB23}]]+Tableau22456789[[#This Row],[Pnt{QB24}]]+Tableau22456789[[#This Row],[Pnt{QB25}]]+Tableau22456789[[#This Row],[Pnt{QB26}]]+Tableau22456789[[#This Row],[Pnt{QB27}]]+Tableau22456789[[#This Row],[Pnt{QB28}]]+Tableau22456789[[#This Row],[Pnt{QB29}]]+Tableau22456789[[#This Row],[Pnt{QB30}]]</calculatedColumnFormula>
    </tableColumn>
    <tableColumn id="19" name="Pnt{QB1}" dataDxfId="75">
      <calculatedColumnFormula>IF(Tableau22456789[[#This Row],[Blq{QB1}]]="o",(1000/AA$52),0)</calculatedColumnFormula>
    </tableColumn>
    <tableColumn id="20" name="Blq{QB1}" dataDxfId="74"/>
    <tableColumn id="21" name="Pnt{QB2}" dataDxfId="73">
      <calculatedColumnFormula>IF(Tableau22456789[[#This Row],[Blq{QB2}]]="o",(1000/AC$52),0)</calculatedColumnFormula>
    </tableColumn>
    <tableColumn id="22" name="Blq{QB2}" dataDxfId="72"/>
    <tableColumn id="23" name="Pnt{QB3}" dataDxfId="71">
      <calculatedColumnFormula>IF(Tableau22456789[[#This Row],[Blq{QB3}]]="o",(1000/AE$52),0)</calculatedColumnFormula>
    </tableColumn>
    <tableColumn id="24" name="Blq{QB3}" dataDxfId="70"/>
    <tableColumn id="27" name="Pnt{QB4}" dataDxfId="69">
      <calculatedColumnFormula>IF(Tableau22456789[[#This Row],[Blq{QB4}]]="o",(1000/AG$52),0)</calculatedColumnFormula>
    </tableColumn>
    <tableColumn id="28" name="Blq{QB4}" dataDxfId="68"/>
    <tableColumn id="29" name="Pnt{QB5}" dataDxfId="67">
      <calculatedColumnFormula>IF(Tableau22456789[[#This Row],[Blq{QB5}]]="o",(1000/AI$52),0)</calculatedColumnFormula>
    </tableColumn>
    <tableColumn id="30" name="Blq{QB5}" dataDxfId="66"/>
    <tableColumn id="31" name="Pnt{QB6}" dataDxfId="65">
      <calculatedColumnFormula>IF(Tableau22456789[[#This Row],[Blq{QB6}]]="o",(1000/AK$52),0)</calculatedColumnFormula>
    </tableColumn>
    <tableColumn id="32" name="Blq{QB6}" dataDxfId="64"/>
    <tableColumn id="33" name="Pnt{QB7}" dataDxfId="63">
      <calculatedColumnFormula>IF(Tableau22456789[[#This Row],[Blq{QB7}]]="o",(1000/AM$52),0)</calculatedColumnFormula>
    </tableColumn>
    <tableColumn id="34" name="Blq{QB7}" dataDxfId="62"/>
    <tableColumn id="35" name="Pnt{QB8}" dataDxfId="61">
      <calculatedColumnFormula>IF(Tableau22456789[[#This Row],[Blq{QB8}]]="o",(1000/AO$52),0)</calculatedColumnFormula>
    </tableColumn>
    <tableColumn id="36" name="Blq{QB8}" dataDxfId="60"/>
    <tableColumn id="37" name="Pnt{QB9}" dataDxfId="59">
      <calculatedColumnFormula>IF(Tableau22456789[[#This Row],[Blq{QB9}]]="o",(1000/AQ$52),0)</calculatedColumnFormula>
    </tableColumn>
    <tableColumn id="38" name="Blq{QB9}" dataDxfId="58"/>
    <tableColumn id="39" name="Pnt{QB10}" dataDxfId="57">
      <calculatedColumnFormula>IF(Tableau22456789[[#This Row],[Blq{QB10}]]="o",(1000/AS$52),0)</calculatedColumnFormula>
    </tableColumn>
    <tableColumn id="40" name="Blq{QB10}" dataDxfId="56"/>
    <tableColumn id="41" name="Pnt{QB11}" dataDxfId="55">
      <calculatedColumnFormula>IF(Tableau22456789[[#This Row],[Blq{QB11}]]="o",(1000/AU$52),0)</calculatedColumnFormula>
    </tableColumn>
    <tableColumn id="42" name="Blq{QB11}" dataDxfId="54"/>
    <tableColumn id="43" name="Pnt{QB12}" dataDxfId="53">
      <calculatedColumnFormula>IF(Tableau22456789[[#This Row],[Blq{QB12}]]="o",(1000/AW$52),0)</calculatedColumnFormula>
    </tableColumn>
    <tableColumn id="44" name="Blq{QB12}" dataDxfId="52"/>
    <tableColumn id="45" name="Pnt{QB13}" dataDxfId="51">
      <calculatedColumnFormula>IF(Tableau22456789[[#This Row],[Blq{QB13}]]="o",(1000/AY$52),0)</calculatedColumnFormula>
    </tableColumn>
    <tableColumn id="46" name="Blq{QB13}" dataDxfId="50"/>
    <tableColumn id="47" name="Pnt{QB14}" dataDxfId="49">
      <calculatedColumnFormula>IF(Tableau22456789[[#This Row],[Blq{QB14}]]="o",(1000/BA$52),0)</calculatedColumnFormula>
    </tableColumn>
    <tableColumn id="48" name="Blq{QB14}" dataDxfId="48"/>
    <tableColumn id="49" name="Pnt{QB15}" dataDxfId="47">
      <calculatedColumnFormula>IF(Tableau22456789[[#This Row],[Blq{QB15}]]="o",(1000/BC$52),0)</calculatedColumnFormula>
    </tableColumn>
    <tableColumn id="50" name="Blq{QB15}" dataDxfId="46"/>
    <tableColumn id="51" name="Pnt{QB16}" dataDxfId="45">
      <calculatedColumnFormula>IF(Tableau22456789[[#This Row],[Blq{QB16}]]="o",(1000/BE$52),0)</calculatedColumnFormula>
    </tableColumn>
    <tableColumn id="52" name="Blq{QB16}" dataDxfId="44"/>
    <tableColumn id="53" name="Pnt{QB17}" dataDxfId="43">
      <calculatedColumnFormula>IF(Tableau22456789[[#This Row],[Blq{QB17}]]="o",(1000/BG$52),0)</calculatedColumnFormula>
    </tableColumn>
    <tableColumn id="54" name="Blq{QB17}" dataDxfId="42"/>
    <tableColumn id="55" name="Pnt{QB18}" dataDxfId="41">
      <calculatedColumnFormula>IF(Tableau22456789[[#This Row],[Blq{QB18}]]="o",(1000/BI$52),0)</calculatedColumnFormula>
    </tableColumn>
    <tableColumn id="56" name="Blq{QB18}" dataDxfId="40"/>
    <tableColumn id="57" name="Pnt{QB19}" dataDxfId="39">
      <calculatedColumnFormula>IF(Tableau22456789[[#This Row],[Blq{QB19}]]="o",(1000/BK$52),0)</calculatedColumnFormula>
    </tableColumn>
    <tableColumn id="58" name="Blq{QB19}" dataDxfId="38"/>
    <tableColumn id="59" name="Pnt{QB20}" dataDxfId="37">
      <calculatedColumnFormula>IF(Tableau22456789[[#This Row],[Blq{QB20}]]="o",(1000/BM$52),0)</calculatedColumnFormula>
    </tableColumn>
    <tableColumn id="60" name="Blq{QB20}" dataDxfId="36"/>
    <tableColumn id="61" name="Pnt{QB21}" dataDxfId="35">
      <calculatedColumnFormula>IF(Tableau22456789[[#This Row],[Blq{QB21}]]="o",(1000/BO$52),0)</calculatedColumnFormula>
    </tableColumn>
    <tableColumn id="62" name="Blq{QB21}" dataDxfId="34"/>
    <tableColumn id="63" name="Pnt{QB22}" dataDxfId="33">
      <calculatedColumnFormula>IF(Tableau22456789[[#This Row],[Blq{QB22}]]="o",(1000/BQ$52),0)</calculatedColumnFormula>
    </tableColumn>
    <tableColumn id="64" name="Blq{QB22}" dataDxfId="32"/>
    <tableColumn id="65" name="Pnt{QB23}" dataDxfId="31">
      <calculatedColumnFormula>IF(Tableau22456789[[#This Row],[Blq{QB23}]]="o",(1000/BS$52),0)</calculatedColumnFormula>
    </tableColumn>
    <tableColumn id="66" name="Blq{QB23}" dataDxfId="30"/>
    <tableColumn id="67" name="Pnt{QB24}" dataDxfId="29">
      <calculatedColumnFormula>IF(Tableau22456789[[#This Row],[Blq{QB24}]]="o",(1000/BU$52),0)</calculatedColumnFormula>
    </tableColumn>
    <tableColumn id="68" name="Blq{QB24}" dataDxfId="28"/>
    <tableColumn id="69" name="Pnt{QB25}" dataDxfId="27">
      <calculatedColumnFormula>IF(Tableau22456789[[#This Row],[Blq{QB25}]]="o",(1000/BW$52),0)</calculatedColumnFormula>
    </tableColumn>
    <tableColumn id="70" name="Blq{QB25}" dataDxfId="26"/>
    <tableColumn id="71" name="Pnt{QB26}" dataDxfId="25">
      <calculatedColumnFormula>IF(Tableau22456789[[#This Row],[Blq{QB26}]]="o",(1000/BY$52),0)</calculatedColumnFormula>
    </tableColumn>
    <tableColumn id="72" name="Blq{QB26}" dataDxfId="24"/>
    <tableColumn id="73" name="Pnt{QB27}" dataDxfId="23">
      <calculatedColumnFormula>IF(Tableau22456789[[#This Row],[Blq{QB27}]]="o",(1000/CA$52),0)</calculatedColumnFormula>
    </tableColumn>
    <tableColumn id="74" name="Blq{QB27}" dataDxfId="22"/>
    <tableColumn id="75" name="Pnt{QB28}" dataDxfId="21">
      <calculatedColumnFormula>IF(Tableau22456789[[#This Row],[Blq{QB28}]]="o",(1000/CC$52),0)</calculatedColumnFormula>
    </tableColumn>
    <tableColumn id="76" name="Blq{QB28}" dataDxfId="20"/>
    <tableColumn id="77" name="Pnt{QB29}" dataDxfId="19">
      <calculatedColumnFormula>IF(Tableau22456789[[#This Row],[Blq{QB29}]]="o",(1000/CE$52),0)</calculatedColumnFormula>
    </tableColumn>
    <tableColumn id="78" name="Blq{QB29}" dataDxfId="18"/>
    <tableColumn id="79" name="Pnt{QB30}" dataDxfId="17">
      <calculatedColumnFormula>IF(Tableau22456789[[#This Row],[Blq{QB30}]]="o",(1000/CG$52),0)</calculatedColumnFormula>
    </tableColumn>
    <tableColumn id="80" name="Blq{QB30}" dataDxfId="16"/>
    <tableColumn id="109" name="Bns{Q}" dataDxfId="15">
      <calculatedColumnFormula>IFERROR((8-Tableau22456789[[#This Row],[Plc{Q}]])/100,0)</calculatedColumnFormula>
    </tableColumn>
    <tableColumn id="89" name="Q &gt; F" dataDxfId="14">
      <calculatedColumnFormula>IF(OR(1=Tableau22456789[[#This Row],[Plc{Q}]],2=Tableau22456789[[#This Row],[Plc{Q}]],3=Tableau22456789[[#This Row],[Plc{Q}]],4=Tableau22456789[[#This Row],[Plc{Q}]],5=Tableau22456789[[#This Row],[Plc{Q}]],6=Tableau22456789[[#This Row],[Plc{Q}]],7=Tableau22456789[[#This Row],[Plc{Q}]],8=Tableau22456789[[#This Row],[Plc{Q}]]),"Qualifié(e)","")</calculatedColumnFormula>
    </tableColumn>
    <tableColumn id="90" name="Plc{F}" dataDxfId="13">
      <calculatedColumnFormula>IF(Tableau22456789[[#This Row],[Pnt{F}/1000]]=0,"",RANK(Tableau22456789[[#This Row],[Pnt{F}/1000]],Tableau22456789[Pnt{F}/1000]))</calculatedColumnFormula>
    </tableColumn>
    <tableColumn id="91" name="Pnt{F}/1000" dataDxfId="12">
      <calculatedColumnFormula>IFERROR(Tableau22456789[[#This Row],[Pnt{FV}/500]]+Tableau22456789[[#This Row],[Pnt{FB}/500]]+Tableau22456789[[#This Row],[Bns{Q}]],0)</calculatedColumnFormula>
    </tableColumn>
    <tableColumn id="92" name="Pnt{FV}/500" dataDxfId="11">
      <calculatedColumnFormula>IFERROR((Tableau22456789[[#This Row],[Pnt{FV}]]/$CM$52)*500,0)</calculatedColumnFormula>
    </tableColumn>
    <tableColumn id="93" name="Pnt{FV}" dataDxfId="10">
      <calculatedColumnFormula>IFERROR(((Tableau22456789[[#This Row],[Prs{FV}]]/CN$52)*1000)+IF(Tableau22456789[[#This Row],[Vlr{FV}]]="o",2,0),0)</calculatedColumnFormula>
    </tableColumn>
    <tableColumn id="94" name="Prs{FV}" dataDxfId="9"/>
    <tableColumn id="95" name="Vlr{FV}" dataDxfId="8"/>
    <tableColumn id="96" name="Pnt{FB}/500" dataDxfId="7">
      <calculatedColumnFormula>(Tableau22456789[[#This Row],[Pnt{FB}]]/CQ$52)*500</calculatedColumnFormula>
    </tableColumn>
    <tableColumn id="97" name="Pnt{FB}" dataDxfId="6">
      <calculatedColumnFormula>Tableau22456789[[#This Row],[Pnt{FBlq}]]+Tableau22456789[[#This Row],[Pnt{FEss}]]</calculatedColumnFormula>
    </tableColumn>
    <tableColumn id="85" name="Pnt{FBlq}" dataDxfId="5">
      <calculatedColumnFormula>IF(Tableau22456789[[#This Row],[Blq{F}]]="n",0,IF(Tableau22456789[[#This Row],[Blq{F}]]="Z1",100,IF(Tableau22456789[[#This Row],[Blq{F}]]="Z2",200,IF(Tableau22456789[[#This Row],[Blq{F}]]="Top",300,0))))</calculatedColumnFormula>
    </tableColumn>
    <tableColumn id="98" name="Blq{F}" dataDxfId="4"/>
    <tableColumn id="111" name="Pnt{FEss}" dataDxfId="3">
      <calculatedColumnFormula>IFERROR((100-(Tableau22456789[[#This Row],[Ess{F}]])),0)</calculatedColumnFormula>
    </tableColumn>
    <tableColumn id="99" name="Ess{F}" dataDxfId="2"/>
    <tableColumn id="100" name="Place" dataDxfId="1">
      <calculatedColumnFormula>IF(Tableau22456789[[#This Row],[Fnl]]="Q",Tableau22456789[[#This Row],[Plc{F}]],Tableau22456789[[#This Row],[Plc{Q}]])</calculatedColumnFormula>
    </tableColumn>
    <tableColumn id="101" name="Médaille" dataDxfId="0">
      <calculatedColumnFormula>IF(Tableau22456789[[#This Row],[Place]]=1,"Or",IF(Tableau22456789[[#This Row],[Place]]=2,"Argent",IF(Tableau22456789[[#This Row],[Place]]=3,"Bronze","")))</calculatedColumnFormula>
    </tableColumn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945200"/>
  </sheetPr>
  <dimension ref="A1:CW52"/>
  <sheetViews>
    <sheetView workbookViewId="0">
      <pane xSplit="6" ySplit="1" topLeftCell="G2" activePane="bottomRight" state="frozen"/>
      <selection pane="topRight" activeCell="E1" sqref="E1"/>
      <selection pane="bottomLeft" activeCell="A2" sqref="A2"/>
      <selection pane="bottomRight" activeCell="C2" sqref="C2"/>
    </sheetView>
  </sheetViews>
  <sheetFormatPr baseColWidth="10" defaultRowHeight="16" x14ac:dyDescent="0.2"/>
  <cols>
    <col min="1" max="2" width="7.140625" style="33" hidden="1" customWidth="1"/>
    <col min="3" max="3" width="6.5703125" style="50" bestFit="1" customWidth="1"/>
    <col min="4" max="5" width="11.140625" style="51" customWidth="1"/>
    <col min="6" max="6" width="6.28515625" style="36" bestFit="1" customWidth="1"/>
    <col min="7" max="7" width="18.42578125" style="47" bestFit="1" customWidth="1"/>
    <col min="8" max="8" width="11.140625" style="3" customWidth="1"/>
    <col min="9" max="10" width="11.140625" style="5" customWidth="1"/>
    <col min="11" max="11" width="9.42578125" style="34" customWidth="1"/>
    <col min="12" max="12" width="16.5703125" style="41" bestFit="1" customWidth="1"/>
    <col min="13" max="13" width="16.5703125" style="23" customWidth="1"/>
    <col min="14" max="14" width="10.42578125" style="23" hidden="1" customWidth="1"/>
    <col min="15" max="15" width="11.42578125" style="23" hidden="1" customWidth="1"/>
    <col min="16" max="16" width="11.42578125" style="44" customWidth="1"/>
    <col min="17" max="17" width="11.42578125" style="4" bestFit="1" customWidth="1"/>
    <col min="18" max="18" width="11.42578125" style="164" hidden="1" customWidth="1"/>
    <col min="19" max="19" width="11.42578125" style="45" bestFit="1" customWidth="1"/>
    <col min="20" max="20" width="11.42578125" style="5" bestFit="1" customWidth="1"/>
    <col min="21" max="21" width="11.42578125" style="164" hidden="1" customWidth="1"/>
    <col min="22" max="22" width="11.42578125" style="45" bestFit="1" customWidth="1"/>
    <col min="23" max="23" width="12.140625" style="5" customWidth="1"/>
    <col min="24" max="24" width="12.140625" style="33" customWidth="1"/>
    <col min="25" max="25" width="12" style="33" hidden="1" customWidth="1"/>
    <col min="26" max="26" width="11.42578125" style="33" hidden="1" customWidth="1"/>
    <col min="27" max="27" width="12.140625" style="4" customWidth="1"/>
    <col min="28" max="28" width="12.140625" style="33" hidden="1" customWidth="1"/>
    <col min="29" max="29" width="12.140625" style="5" customWidth="1"/>
    <col min="30" max="30" width="11.42578125" style="33" hidden="1" customWidth="1"/>
    <col min="31" max="31" width="11.42578125" style="5" bestFit="1" customWidth="1"/>
    <col min="32" max="32" width="11.42578125" style="33" hidden="1" customWidth="1"/>
    <col min="33" max="33" width="10.7109375" style="5"/>
    <col min="34" max="34" width="10.7109375" style="33" hidden="1" customWidth="1"/>
    <col min="35" max="35" width="10.7109375" style="5"/>
    <col min="36" max="36" width="10.7109375" style="33" hidden="1" customWidth="1"/>
    <col min="37" max="37" width="10.7109375" style="5"/>
    <col min="38" max="38" width="10.7109375" style="33" hidden="1" customWidth="1"/>
    <col min="39" max="39" width="10.7109375" style="5"/>
    <col min="40" max="40" width="10.7109375" style="33" hidden="1" customWidth="1"/>
    <col min="41" max="41" width="10.7109375" style="5"/>
    <col min="42" max="42" width="10.7109375" style="33" hidden="1" customWidth="1"/>
    <col min="43" max="43" width="10.7109375" style="5"/>
    <col min="44" max="44" width="10.7109375" style="33" hidden="1" customWidth="1"/>
    <col min="45" max="45" width="10.7109375" style="5"/>
    <col min="46" max="46" width="10.7109375" style="33" hidden="1" customWidth="1"/>
    <col min="47" max="47" width="10.7109375" style="5"/>
    <col min="48" max="48" width="10.7109375" style="33" hidden="1" customWidth="1"/>
    <col min="49" max="49" width="10.7109375" style="5"/>
    <col min="50" max="50" width="10.7109375" style="33" hidden="1" customWidth="1"/>
    <col min="51" max="51" width="10.7109375" style="5"/>
    <col min="52" max="52" width="10.7109375" style="33" hidden="1" customWidth="1"/>
    <col min="53" max="53" width="10.7109375" style="5"/>
    <col min="54" max="54" width="10.7109375" style="33" hidden="1" customWidth="1"/>
    <col min="55" max="55" width="10.7109375" style="5"/>
    <col min="56" max="56" width="10.7109375" style="33" hidden="1" customWidth="1"/>
    <col min="57" max="57" width="10.7109375" style="5"/>
    <col min="58" max="58" width="10.7109375" style="33" hidden="1" customWidth="1"/>
    <col min="59" max="59" width="10.7109375" style="5"/>
    <col min="60" max="60" width="10.7109375" style="33" hidden="1" customWidth="1"/>
    <col min="61" max="61" width="10.7109375" style="5"/>
    <col min="62" max="62" width="10.7109375" style="33" hidden="1" customWidth="1"/>
    <col min="63" max="63" width="10.7109375" style="5"/>
    <col min="64" max="64" width="10.7109375" style="33" hidden="1" customWidth="1"/>
    <col min="65" max="65" width="10.7109375" style="5"/>
    <col min="66" max="66" width="10.7109375" style="33" hidden="1" customWidth="1"/>
    <col min="67" max="67" width="10.7109375" style="5"/>
    <col min="68" max="68" width="10.7109375" style="33" hidden="1" customWidth="1"/>
    <col min="69" max="69" width="10.7109375" style="5"/>
    <col min="70" max="70" width="10.7109375" style="33" hidden="1" customWidth="1"/>
    <col min="71" max="71" width="10.7109375" style="5"/>
    <col min="72" max="72" width="10.7109375" style="33" hidden="1" customWidth="1"/>
    <col min="73" max="73" width="10.7109375" style="5"/>
    <col min="74" max="74" width="10.7109375" style="33" hidden="1" customWidth="1"/>
    <col min="75" max="75" width="10.7109375" style="5"/>
    <col min="76" max="76" width="10.7109375" style="33" hidden="1" customWidth="1"/>
    <col min="77" max="77" width="10.7109375" style="5"/>
    <col min="78" max="78" width="10.7109375" style="33" hidden="1" customWidth="1"/>
    <col min="79" max="79" width="10.7109375" style="5"/>
    <col min="80" max="80" width="12.42578125" style="33" hidden="1" customWidth="1"/>
    <col min="81" max="81" width="12.42578125" style="5" bestFit="1" customWidth="1"/>
    <col min="82" max="82" width="12.42578125" style="33" hidden="1" customWidth="1"/>
    <col min="83" max="83" width="10.7109375" style="5"/>
    <col min="84" max="84" width="10.7109375" style="33" hidden="1" customWidth="1"/>
    <col min="85" max="85" width="10.7109375" style="5"/>
    <col min="86" max="86" width="9.42578125" style="33" hidden="1" customWidth="1"/>
    <col min="87" max="87" width="12.28515625" style="33" bestFit="1" customWidth="1"/>
    <col min="88" max="88" width="9.42578125" style="28" bestFit="1" customWidth="1"/>
    <col min="89" max="89" width="14.5703125" style="35" bestFit="1" customWidth="1"/>
    <col min="90" max="90" width="14.5703125" style="33" customWidth="1"/>
    <col min="91" max="91" width="14.5703125" style="33" hidden="1" customWidth="1"/>
    <col min="92" max="92" width="10.7109375" style="4" customWidth="1"/>
    <col min="93" max="93" width="10.7109375" style="4"/>
    <col min="94" max="94" width="14.5703125" style="33" bestFit="1" customWidth="1"/>
    <col min="95" max="96" width="10.42578125" style="33" hidden="1" customWidth="1"/>
    <col min="97" max="97" width="9.42578125" style="4" bestFit="1" customWidth="1"/>
    <col min="98" max="98" width="12.42578125" style="25" hidden="1" customWidth="1"/>
    <col min="99" max="99" width="9.42578125" style="4" bestFit="1" customWidth="1"/>
    <col min="100" max="100" width="8.42578125" style="28" bestFit="1" customWidth="1"/>
    <col min="101" max="101" width="11.42578125" style="28" bestFit="1" customWidth="1"/>
    <col min="102" max="16384" width="10.7109375" style="33"/>
  </cols>
  <sheetData>
    <row r="1" spans="1:101" s="6" customFormat="1" x14ac:dyDescent="0.2">
      <c r="A1" s="89" t="s">
        <v>86</v>
      </c>
      <c r="B1" s="89" t="s">
        <v>89</v>
      </c>
      <c r="C1" s="14" t="s">
        <v>4</v>
      </c>
      <c r="D1" s="15" t="s">
        <v>0</v>
      </c>
      <c r="E1" s="15" t="s">
        <v>8</v>
      </c>
      <c r="F1" s="24" t="s">
        <v>96</v>
      </c>
      <c r="G1" s="9" t="s">
        <v>1</v>
      </c>
      <c r="H1" s="13" t="s">
        <v>9</v>
      </c>
      <c r="I1" s="12" t="s">
        <v>7</v>
      </c>
      <c r="J1" s="12" t="s">
        <v>2</v>
      </c>
      <c r="K1" s="18" t="s">
        <v>86</v>
      </c>
      <c r="L1" s="18" t="s">
        <v>19</v>
      </c>
      <c r="M1" s="8" t="s">
        <v>18</v>
      </c>
      <c r="N1" s="7" t="s">
        <v>138</v>
      </c>
      <c r="O1" s="7" t="s">
        <v>17</v>
      </c>
      <c r="P1" s="9" t="s">
        <v>11</v>
      </c>
      <c r="Q1" s="12" t="s">
        <v>10</v>
      </c>
      <c r="R1" s="7" t="s">
        <v>20</v>
      </c>
      <c r="S1" s="9" t="s">
        <v>13</v>
      </c>
      <c r="T1" s="12" t="s">
        <v>14</v>
      </c>
      <c r="U1" s="7" t="s">
        <v>21</v>
      </c>
      <c r="V1" s="9" t="s">
        <v>15</v>
      </c>
      <c r="W1" s="12" t="s">
        <v>16</v>
      </c>
      <c r="X1" s="8" t="s">
        <v>85</v>
      </c>
      <c r="Y1" s="7" t="s">
        <v>84</v>
      </c>
      <c r="Z1" s="7" t="s">
        <v>23</v>
      </c>
      <c r="AA1" s="12" t="s">
        <v>24</v>
      </c>
      <c r="AB1" s="7" t="s">
        <v>25</v>
      </c>
      <c r="AC1" s="12" t="s">
        <v>27</v>
      </c>
      <c r="AD1" s="7" t="s">
        <v>26</v>
      </c>
      <c r="AE1" s="12" t="s">
        <v>28</v>
      </c>
      <c r="AF1" s="7" t="s">
        <v>30</v>
      </c>
      <c r="AG1" s="12" t="s">
        <v>31</v>
      </c>
      <c r="AH1" s="7" t="s">
        <v>33</v>
      </c>
      <c r="AI1" s="12" t="s">
        <v>32</v>
      </c>
      <c r="AJ1" s="7" t="s">
        <v>35</v>
      </c>
      <c r="AK1" s="12" t="s">
        <v>34</v>
      </c>
      <c r="AL1" s="7" t="s">
        <v>36</v>
      </c>
      <c r="AM1" s="12" t="s">
        <v>37</v>
      </c>
      <c r="AN1" s="7" t="s">
        <v>38</v>
      </c>
      <c r="AO1" s="12" t="s">
        <v>39</v>
      </c>
      <c r="AP1" s="7" t="s">
        <v>40</v>
      </c>
      <c r="AQ1" s="12" t="s">
        <v>41</v>
      </c>
      <c r="AR1" s="7" t="s">
        <v>42</v>
      </c>
      <c r="AS1" s="12" t="s">
        <v>43</v>
      </c>
      <c r="AT1" s="7" t="s">
        <v>44</v>
      </c>
      <c r="AU1" s="12" t="s">
        <v>45</v>
      </c>
      <c r="AV1" s="7" t="s">
        <v>46</v>
      </c>
      <c r="AW1" s="12" t="s">
        <v>47</v>
      </c>
      <c r="AX1" s="7" t="s">
        <v>48</v>
      </c>
      <c r="AY1" s="12" t="s">
        <v>49</v>
      </c>
      <c r="AZ1" s="7" t="s">
        <v>50</v>
      </c>
      <c r="BA1" s="12" t="s">
        <v>51</v>
      </c>
      <c r="BB1" s="7" t="s">
        <v>52</v>
      </c>
      <c r="BC1" s="12" t="s">
        <v>53</v>
      </c>
      <c r="BD1" s="7" t="s">
        <v>54</v>
      </c>
      <c r="BE1" s="12" t="s">
        <v>55</v>
      </c>
      <c r="BF1" s="7" t="s">
        <v>56</v>
      </c>
      <c r="BG1" s="12" t="s">
        <v>57</v>
      </c>
      <c r="BH1" s="7" t="s">
        <v>58</v>
      </c>
      <c r="BI1" s="12" t="s">
        <v>59</v>
      </c>
      <c r="BJ1" s="7" t="s">
        <v>60</v>
      </c>
      <c r="BK1" s="12" t="s">
        <v>61</v>
      </c>
      <c r="BL1" s="7" t="s">
        <v>62</v>
      </c>
      <c r="BM1" s="12" t="s">
        <v>63</v>
      </c>
      <c r="BN1" s="7" t="s">
        <v>64</v>
      </c>
      <c r="BO1" s="12" t="s">
        <v>65</v>
      </c>
      <c r="BP1" s="7" t="s">
        <v>66</v>
      </c>
      <c r="BQ1" s="12" t="s">
        <v>67</v>
      </c>
      <c r="BR1" s="7" t="s">
        <v>68</v>
      </c>
      <c r="BS1" s="12" t="s">
        <v>69</v>
      </c>
      <c r="BT1" s="7" t="s">
        <v>70</v>
      </c>
      <c r="BU1" s="12" t="s">
        <v>71</v>
      </c>
      <c r="BV1" s="7" t="s">
        <v>72</v>
      </c>
      <c r="BW1" s="12" t="s">
        <v>73</v>
      </c>
      <c r="BX1" s="7" t="s">
        <v>74</v>
      </c>
      <c r="BY1" s="12" t="s">
        <v>75</v>
      </c>
      <c r="BZ1" s="7" t="s">
        <v>76</v>
      </c>
      <c r="CA1" s="12" t="s">
        <v>77</v>
      </c>
      <c r="CB1" s="7" t="s">
        <v>78</v>
      </c>
      <c r="CC1" s="12" t="s">
        <v>79</v>
      </c>
      <c r="CD1" s="7" t="s">
        <v>80</v>
      </c>
      <c r="CE1" s="12" t="s">
        <v>81</v>
      </c>
      <c r="CF1" s="7" t="s">
        <v>82</v>
      </c>
      <c r="CG1" s="12" t="s">
        <v>83</v>
      </c>
      <c r="CH1" s="7" t="s">
        <v>95</v>
      </c>
      <c r="CI1" s="8" t="s">
        <v>87</v>
      </c>
      <c r="CJ1" s="18" t="s">
        <v>89</v>
      </c>
      <c r="CK1" s="27" t="s">
        <v>90</v>
      </c>
      <c r="CL1" s="6" t="s">
        <v>91</v>
      </c>
      <c r="CM1" s="7" t="s">
        <v>92</v>
      </c>
      <c r="CN1" s="9" t="s">
        <v>93</v>
      </c>
      <c r="CO1" s="12" t="s">
        <v>94</v>
      </c>
      <c r="CP1" s="6" t="s">
        <v>97</v>
      </c>
      <c r="CQ1" s="7" t="s">
        <v>98</v>
      </c>
      <c r="CR1" s="7" t="s">
        <v>103</v>
      </c>
      <c r="CS1" s="12" t="s">
        <v>99</v>
      </c>
      <c r="CT1" s="7" t="s">
        <v>104</v>
      </c>
      <c r="CU1" s="9" t="s">
        <v>102</v>
      </c>
      <c r="CV1" s="19" t="s">
        <v>106</v>
      </c>
      <c r="CW1" s="19" t="s">
        <v>107</v>
      </c>
    </row>
    <row r="2" spans="1:101" x14ac:dyDescent="0.2">
      <c r="A2" s="33" t="str">
        <f>Tableau2[[#This Row],[Plc{Q}]]</f>
        <v/>
      </c>
      <c r="B2" s="33" t="str">
        <f>Tableau2[[#This Row],[Place]]</f>
        <v/>
      </c>
      <c r="C2" s="16" t="s">
        <v>12</v>
      </c>
      <c r="D2" s="17" t="s">
        <v>12</v>
      </c>
      <c r="E2" s="17" t="s">
        <v>12</v>
      </c>
      <c r="F2" s="29" t="str">
        <f>IF(Tableau2[[#This Row],[Q &gt; F]]="","","Q")</f>
        <v/>
      </c>
      <c r="G2" s="10" t="s">
        <v>12</v>
      </c>
      <c r="H2" s="3" t="s">
        <v>3</v>
      </c>
      <c r="I2" s="3" t="s">
        <v>3</v>
      </c>
      <c r="J2" s="3" t="s">
        <v>3</v>
      </c>
      <c r="K2" s="30" t="str">
        <f>IF(Tableau2[[#This Row],[Pnt{Q}(/1000)]]=0,"",RANK(Tableau2[[#This Row],[Pnt{Q}(/1000)]],Tableau2[Pnt{Q}(/1000)]))</f>
        <v/>
      </c>
      <c r="L2" s="30">
        <f>IFERROR(Tableau2[[#This Row],[Pnt{QV}(/500)]]+Tableau2[[#This Row],[Pnt{QB}/500]],0)</f>
        <v>0</v>
      </c>
      <c r="M2" s="31">
        <f>IFERROR((Tableau2[[#This Row],[Pnt{QV}]]/$N$52)*500,0)</f>
        <v>0</v>
      </c>
      <c r="N2" s="31">
        <f>SUM(Tableau2[[#This Row],[Pnt{QV1}]],Tableau2[[#This Row],[Pnt{QV2}]],Tableau2[[#This Row],[Pnt{QV3}]])</f>
        <v>0</v>
      </c>
      <c r="O2" s="2">
        <f>IFERROR(((Tableau2[[#This Row],[Prs{QV1}]]/P$52)*1000)+IF(Tableau2[[#This Row],[Vlr{QV1}]]="o",2,0),0)</f>
        <v>0</v>
      </c>
      <c r="P2" s="11" t="s">
        <v>12</v>
      </c>
      <c r="Q2" s="4" t="s">
        <v>3</v>
      </c>
      <c r="R2" s="2">
        <f>IFERROR(((Tableau2[[#This Row],[Prs{QV2}]]/S$52)*1000)+IF(Tableau2[[#This Row],[Vlr{QV2}]]="o",2,0),0)</f>
        <v>0</v>
      </c>
      <c r="S2" s="11" t="s">
        <v>12</v>
      </c>
      <c r="T2" s="4" t="s">
        <v>3</v>
      </c>
      <c r="U2" s="2">
        <f>IFERROR(((Tableau2[[#This Row],[Prs{QV3}]]/V$52)*1000)+IF(Tableau2[[#This Row],[Vlr{QV3}]]="o",2,0),0)</f>
        <v>0</v>
      </c>
      <c r="V2" s="11" t="s">
        <v>12</v>
      </c>
      <c r="W2" s="4" t="s">
        <v>3</v>
      </c>
      <c r="X2" s="32">
        <f>IF((Tableau2[[#This Row],[Pnt{QB}]]/Y$52)*500=0,0,(Tableau2[[#This Row],[Pnt{QB}]]/Y$52)*500)</f>
        <v>0</v>
      </c>
      <c r="Y2" s="33">
        <f>Tableau2[[#This Row],[Pnt{QB1}]]+Tableau2[[#This Row],[Pnt{QB2}]]+Tableau2[[#This Row],[Pnt{QB3}]]+Tableau2[[#This Row],[Pnt{QB4}]]+Tableau2[[#This Row],[Pnt{QB5}]]+Tableau2[[#This Row],[Pnt{QB6}]]+Tableau2[[#This Row],[Pnt{QB7}]]+Tableau2[[#This Row],[Pnt{QB8}]]+Tableau2[[#This Row],[Pnt{QB9}]]+Tableau2[[#This Row],[Pnt{QB10}]]+Tableau2[[#This Row],[Pnt{QB11}]]+Tableau2[[#This Row],[Pnt{QB12}]]+Tableau2[[#This Row],[Pnt{QB13}]]+Tableau2[[#This Row],[Pnt{QB14}]]+Tableau2[[#This Row],[Pnt{QB15}]]+Tableau2[[#This Row],[Pnt{QB16}]]+Tableau2[[#This Row],[Pnt{QB17}]]+Tableau2[[#This Row],[Pnt{QB18}]]+Tableau2[[#This Row],[Pnt{QB19}]]+Tableau2[[#This Row],[Pnt{QB20}]]+Tableau2[[#This Row],[Pnt{QB21}]]+Tableau2[[#This Row],[Pnt{QB22}]]+Tableau2[[#This Row],[Pnt{QB23}]]+Tableau2[[#This Row],[Pnt{QB24}]]+Tableau2[[#This Row],[Pnt{QB25}]]+Tableau2[[#This Row],[Pnt{QB26}]]+Tableau2[[#This Row],[Pnt{QB27}]]+Tableau2[[#This Row],[Pnt{QB28}]]+Tableau2[[#This Row],[Pnt{QB29}]]+Tableau2[[#This Row],[Pnt{QB30}]]</f>
        <v>0</v>
      </c>
      <c r="Z2" s="33">
        <f>IF(Tableau2[[#This Row],[Blq{QB1}]]="o",(1000/AA$52),0)</f>
        <v>0</v>
      </c>
      <c r="AA2" s="4" t="s">
        <v>3</v>
      </c>
      <c r="AB2" s="33">
        <f>IF(Tableau2[[#This Row],[Blq{QB2}]]="o",(1000/AC$52),0)</f>
        <v>0</v>
      </c>
      <c r="AC2" s="4" t="s">
        <v>3</v>
      </c>
      <c r="AD2" s="33">
        <f>IF(Tableau2[[#This Row],[Blq{QB3}]]="o",(1000/AE$52),0)</f>
        <v>0</v>
      </c>
      <c r="AE2" s="4" t="s">
        <v>3</v>
      </c>
      <c r="AF2" s="33">
        <f>IF(Tableau2[[#This Row],[Blq{QB4}]]="o",(1000/AG$52),0)</f>
        <v>0</v>
      </c>
      <c r="AG2" s="4" t="s">
        <v>3</v>
      </c>
      <c r="AH2" s="33">
        <f>IF(Tableau2[[#This Row],[Blq{QB5}]]="o",(1000/AI$52),0)</f>
        <v>0</v>
      </c>
      <c r="AI2" s="4" t="s">
        <v>3</v>
      </c>
      <c r="AJ2" s="33">
        <f>IF(Tableau2[[#This Row],[Blq{QB6}]]="o",(1000/AK$52),0)</f>
        <v>0</v>
      </c>
      <c r="AK2" s="4" t="s">
        <v>3</v>
      </c>
      <c r="AL2" s="33">
        <f>IF(Tableau2[[#This Row],[Blq{QB7}]]="o",(1000/AM$52),0)</f>
        <v>0</v>
      </c>
      <c r="AM2" s="4" t="s">
        <v>3</v>
      </c>
      <c r="AN2" s="33">
        <f>IF(Tableau2[[#This Row],[Blq{QB8}]]="o",(1000/AO$52),0)</f>
        <v>0</v>
      </c>
      <c r="AO2" s="4" t="s">
        <v>3</v>
      </c>
      <c r="AP2" s="33">
        <f>IF(Tableau2[[#This Row],[Blq{QB9}]]="o",(1000/AQ$52),0)</f>
        <v>0</v>
      </c>
      <c r="AQ2" s="4" t="s">
        <v>3</v>
      </c>
      <c r="AR2" s="33">
        <f>IF(Tableau2[[#This Row],[Blq{QB10}]]="o",(1000/AS$52),0)</f>
        <v>0</v>
      </c>
      <c r="AS2" s="4" t="s">
        <v>3</v>
      </c>
      <c r="AT2" s="33">
        <f>IF(Tableau2[[#This Row],[Blq{QB11}]]="o",(1000/AU$52),0)</f>
        <v>0</v>
      </c>
      <c r="AU2" s="4" t="s">
        <v>3</v>
      </c>
      <c r="AV2" s="33">
        <f>IF(Tableau2[[#This Row],[Blq{QB12}]]="o",(1000/AW$52),0)</f>
        <v>0</v>
      </c>
      <c r="AW2" s="4" t="s">
        <v>3</v>
      </c>
      <c r="AX2" s="33">
        <f>IF(Tableau2[[#This Row],[Blq{QB13}]]="o",(1000/AY$52),0)</f>
        <v>0</v>
      </c>
      <c r="AY2" s="4" t="s">
        <v>3</v>
      </c>
      <c r="AZ2" s="33">
        <f>IF(Tableau2[[#This Row],[Blq{QB14}]]="o",(1000/BA$52),0)</f>
        <v>0</v>
      </c>
      <c r="BA2" s="4" t="s">
        <v>3</v>
      </c>
      <c r="BB2" s="33">
        <f>IF(Tableau2[[#This Row],[Blq{QB15}]]="o",(1000/BC$52),0)</f>
        <v>0</v>
      </c>
      <c r="BC2" s="4" t="s">
        <v>3</v>
      </c>
      <c r="BD2" s="33">
        <f>IF(Tableau2[[#This Row],[Blq{QB16}]]="o",(1000/BE$52),0)</f>
        <v>0</v>
      </c>
      <c r="BE2" s="4" t="s">
        <v>3</v>
      </c>
      <c r="BF2" s="33">
        <f>IF(Tableau2[[#This Row],[Blq{QB17}]]="o",(1000/BG$52),0)</f>
        <v>0</v>
      </c>
      <c r="BG2" s="4" t="s">
        <v>3</v>
      </c>
      <c r="BH2" s="33">
        <f>IF(Tableau2[[#This Row],[Blq{QB18}]]="o",(1000/BI$52),0)</f>
        <v>0</v>
      </c>
      <c r="BI2" s="4" t="s">
        <v>3</v>
      </c>
      <c r="BJ2" s="33">
        <f>IF(Tableau2[[#This Row],[Blq{QB19}]]="o",(1000/BK$52),0)</f>
        <v>0</v>
      </c>
      <c r="BK2" s="4" t="s">
        <v>3</v>
      </c>
      <c r="BL2" s="33">
        <f>IF(Tableau2[[#This Row],[Blq{QB20}]]="o",(1000/BM$52),0)</f>
        <v>0</v>
      </c>
      <c r="BM2" s="4" t="s">
        <v>3</v>
      </c>
      <c r="BN2" s="33">
        <f>IF(Tableau2[[#This Row],[Blq{QB21}]]="o",(1000/BO$52),0)</f>
        <v>0</v>
      </c>
      <c r="BO2" s="4" t="s">
        <v>3</v>
      </c>
      <c r="BP2" s="33">
        <f>IF(Tableau2[[#This Row],[Blq{QB22}]]="o",(1000/BQ$52),0)</f>
        <v>0</v>
      </c>
      <c r="BQ2" s="4" t="s">
        <v>3</v>
      </c>
      <c r="BR2" s="33">
        <f>IF(Tableau2[[#This Row],[Blq{QB23}]]="o",(1000/BS$52),0)</f>
        <v>0</v>
      </c>
      <c r="BS2" s="4" t="s">
        <v>3</v>
      </c>
      <c r="BT2" s="33">
        <f>IF(Tableau2[[#This Row],[Blq{QB24}]]="o",(1000/BU$52),0)</f>
        <v>0</v>
      </c>
      <c r="BU2" s="4" t="s">
        <v>3</v>
      </c>
      <c r="BV2" s="33">
        <f>IF(Tableau2[[#This Row],[Blq{QB25}]]="o",(1000/BW$52),0)</f>
        <v>0</v>
      </c>
      <c r="BW2" s="4" t="s">
        <v>3</v>
      </c>
      <c r="BX2" s="33">
        <f>IF(Tableau2[[#This Row],[Blq{QB26}]]="o",(1000/BY$52),0)</f>
        <v>0</v>
      </c>
      <c r="BY2" s="4" t="s">
        <v>3</v>
      </c>
      <c r="BZ2" s="33">
        <f>IF(Tableau2[[#This Row],[Blq{QB27}]]="o",(1000/CA$52),0)</f>
        <v>0</v>
      </c>
      <c r="CA2" s="4" t="s">
        <v>3</v>
      </c>
      <c r="CB2" s="33">
        <f>IF(Tableau2[[#This Row],[Blq{QB28}]]="o",(1000/CC$52),0)</f>
        <v>0</v>
      </c>
      <c r="CC2" s="4" t="s">
        <v>3</v>
      </c>
      <c r="CD2" s="33">
        <f>IF(Tableau2[[#This Row],[Blq{QB29}]]="o",(1000/CE$52),0)</f>
        <v>0</v>
      </c>
      <c r="CE2" s="4" t="s">
        <v>3</v>
      </c>
      <c r="CF2" s="33">
        <f>IF(Tableau2[[#This Row],[Blq{QB30}]]="o",(1000/CG$52),0)</f>
        <v>0</v>
      </c>
      <c r="CG2" s="4" t="s">
        <v>3</v>
      </c>
      <c r="CH2" s="26">
        <f>IFERROR((8-Tableau2[[#This Row],[Plc{Q}]])/100,0)</f>
        <v>0</v>
      </c>
      <c r="CI2" s="25" t="str">
        <f>IF(OR(1=Tableau2[[#This Row],[Plc{Q}]],2=Tableau2[[#This Row],[Plc{Q}]],3=Tableau2[[#This Row],[Plc{Q}]],4=Tableau2[[#This Row],[Plc{Q}]],5=Tableau2[[#This Row],[Plc{Q}]],6=Tableau2[[#This Row],[Plc{Q}]],7=Tableau2[[#This Row],[Plc{Q}]],8=Tableau2[[#This Row],[Plc{Q}]]),"Qualifié(e)","")</f>
        <v/>
      </c>
      <c r="CJ2" s="34" t="str">
        <f>IF(Tableau2[[#This Row],[Pnt{F}/1000]]=0,"",RANK(Tableau2[[#This Row],[Pnt{F}/1000]],Tableau2[Pnt{F}/1000]))</f>
        <v/>
      </c>
      <c r="CK2" s="35">
        <f>IFERROR(Tableau2[[#This Row],[Pnt{FV}/500]]+Tableau2[[#This Row],[Pnt{FB}/500]]+Tableau2[[#This Row],[Bns{Q}]],0)</f>
        <v>0</v>
      </c>
      <c r="CL2" s="31">
        <f>IFERROR((Tableau2[[#This Row],[Pnt{FV}]]/$CM$52)*500,0)</f>
        <v>0</v>
      </c>
      <c r="CM2" s="2">
        <f>IFERROR(((Tableau2[[#This Row],[Prs{FV}]]/CN$52)*1000)+IF(Tableau2[[#This Row],[Vlr{FV}]]="o",2,0),0)</f>
        <v>0</v>
      </c>
      <c r="CN2" s="11" t="s">
        <v>12</v>
      </c>
      <c r="CO2" s="4" t="s">
        <v>3</v>
      </c>
      <c r="CP2" s="32">
        <f>(Tableau2[[#This Row],[Pnt{FB}]]/CQ$52)*500</f>
        <v>0</v>
      </c>
      <c r="CQ2" s="33">
        <f>Tableau2[[#This Row],[Pnt{FBlq}]]+Tableau2[[#This Row],[Pnt{FEss}]]</f>
        <v>0</v>
      </c>
      <c r="CR2" s="33">
        <f>IF(Tableau2[[#This Row],[Blq{F}]]="n",0,IF(Tableau2[[#This Row],[Blq{F}]]="Z1",100,IF(Tableau2[[#This Row],[Blq{F}]]="Z2",200,IF(Tableau2[[#This Row],[Blq{F}]]="Top",300,0))))</f>
        <v>0</v>
      </c>
      <c r="CS2" s="4" t="s">
        <v>3</v>
      </c>
      <c r="CT2" s="25">
        <f>IFERROR((100-(Tableau2[[#This Row],[Ess{F}]])),0)</f>
        <v>0</v>
      </c>
      <c r="CU2" s="11" t="s">
        <v>12</v>
      </c>
      <c r="CV2" s="28" t="str">
        <f>IF(Tableau2[[#This Row],[Fnl]]="Q",Tableau2[[#This Row],[Plc{F}]],Tableau2[[#This Row],[Plc{Q}]])</f>
        <v/>
      </c>
      <c r="CW2" s="28" t="str">
        <f>IF(Tableau2[[#This Row],[Place]]=1,"Or",IF(Tableau2[[#This Row],[Place]]=2,"Argent",IF(Tableau2[[#This Row],[Place]]=3,"Bronze","")))</f>
        <v/>
      </c>
    </row>
    <row r="3" spans="1:101" x14ac:dyDescent="0.2">
      <c r="A3" s="33" t="str">
        <f>Tableau2[[#This Row],[Plc{Q}]]</f>
        <v/>
      </c>
      <c r="B3" s="33" t="str">
        <f>Tableau2[[#This Row],[Place]]</f>
        <v/>
      </c>
      <c r="C3" s="16" t="s">
        <v>12</v>
      </c>
      <c r="D3" s="17" t="s">
        <v>12</v>
      </c>
      <c r="E3" s="17" t="s">
        <v>12</v>
      </c>
      <c r="F3" s="29" t="str">
        <f>IF(Tableau2[[#This Row],[Q &gt; F]]="","","Q")</f>
        <v/>
      </c>
      <c r="G3" s="10" t="s">
        <v>12</v>
      </c>
      <c r="H3" s="3" t="s">
        <v>3</v>
      </c>
      <c r="I3" s="3" t="s">
        <v>3</v>
      </c>
      <c r="J3" s="3" t="s">
        <v>3</v>
      </c>
      <c r="K3" s="30" t="str">
        <f>IF(Tableau2[[#This Row],[Pnt{Q}(/1000)]]=0,"",RANK(Tableau2[[#This Row],[Pnt{Q}(/1000)]],Tableau2[Pnt{Q}(/1000)]))</f>
        <v/>
      </c>
      <c r="L3" s="30">
        <f>IFERROR(Tableau2[[#This Row],[Pnt{QV}(/500)]]+Tableau2[[#This Row],[Pnt{QB}/500]],0)</f>
        <v>0</v>
      </c>
      <c r="M3" s="31">
        <f>IFERROR((Tableau2[[#This Row],[Pnt{QV}]]/$N$52)*500,0)</f>
        <v>0</v>
      </c>
      <c r="N3" s="31">
        <f>SUM(Tableau2[[#This Row],[Pnt{QV1}]],Tableau2[[#This Row],[Pnt{QV2}]],Tableau2[[#This Row],[Pnt{QV3}]])</f>
        <v>0</v>
      </c>
      <c r="O3" s="2">
        <f>IFERROR(((Tableau2[[#This Row],[Prs{QV1}]]/P$52)*1000)+IF(Tableau2[[#This Row],[Vlr{QV1}]]="o",2,0),0)</f>
        <v>0</v>
      </c>
      <c r="P3" s="11" t="s">
        <v>12</v>
      </c>
      <c r="Q3" s="4" t="s">
        <v>3</v>
      </c>
      <c r="R3" s="163">
        <f>IFERROR(((Tableau2[[#This Row],[Prs{QV2}]]/S$52)*1000)+IF(Tableau2[[#This Row],[Vlr{QV2}]]="o",2,0),0)</f>
        <v>0</v>
      </c>
      <c r="S3" s="11" t="s">
        <v>12</v>
      </c>
      <c r="T3" s="4" t="s">
        <v>3</v>
      </c>
      <c r="U3" s="163">
        <f>IFERROR(((Tableau2[[#This Row],[Prs{QV3}]]/V$52)*1000)+IF(Tableau2[[#This Row],[Vlr{QV3}]]="o",2,0),0)</f>
        <v>0</v>
      </c>
      <c r="V3" s="11" t="s">
        <v>12</v>
      </c>
      <c r="W3" s="4" t="s">
        <v>3</v>
      </c>
      <c r="X3" s="32">
        <f>IF((Tableau2[[#This Row],[Pnt{QB}]]/Y$52)*500=0,0,(Tableau2[[#This Row],[Pnt{QB}]]/Y$52)*500)</f>
        <v>0</v>
      </c>
      <c r="Y3" s="33">
        <f>Tableau2[[#This Row],[Pnt{QB1}]]+Tableau2[[#This Row],[Pnt{QB2}]]+Tableau2[[#This Row],[Pnt{QB3}]]+Tableau2[[#This Row],[Pnt{QB4}]]+Tableau2[[#This Row],[Pnt{QB5}]]+Tableau2[[#This Row],[Pnt{QB6}]]+Tableau2[[#This Row],[Pnt{QB7}]]+Tableau2[[#This Row],[Pnt{QB8}]]+Tableau2[[#This Row],[Pnt{QB9}]]+Tableau2[[#This Row],[Pnt{QB10}]]+Tableau2[[#This Row],[Pnt{QB11}]]+Tableau2[[#This Row],[Pnt{QB12}]]+Tableau2[[#This Row],[Pnt{QB13}]]+Tableau2[[#This Row],[Pnt{QB14}]]+Tableau2[[#This Row],[Pnt{QB15}]]+Tableau2[[#This Row],[Pnt{QB16}]]+Tableau2[[#This Row],[Pnt{QB17}]]+Tableau2[[#This Row],[Pnt{QB18}]]+Tableau2[[#This Row],[Pnt{QB19}]]+Tableau2[[#This Row],[Pnt{QB20}]]+Tableau2[[#This Row],[Pnt{QB21}]]+Tableau2[[#This Row],[Pnt{QB22}]]+Tableau2[[#This Row],[Pnt{QB23}]]+Tableau2[[#This Row],[Pnt{QB24}]]+Tableau2[[#This Row],[Pnt{QB25}]]+Tableau2[[#This Row],[Pnt{QB26}]]+Tableau2[[#This Row],[Pnt{QB27}]]+Tableau2[[#This Row],[Pnt{QB28}]]+Tableau2[[#This Row],[Pnt{QB29}]]+Tableau2[[#This Row],[Pnt{QB30}]]</f>
        <v>0</v>
      </c>
      <c r="Z3" s="33">
        <f>IF(Tableau2[[#This Row],[Blq{QB1}]]="o",(1000/AA$52),0)</f>
        <v>0</v>
      </c>
      <c r="AA3" s="4" t="s">
        <v>3</v>
      </c>
      <c r="AB3" s="33">
        <f>IF(Tableau2[[#This Row],[Blq{QB2}]]="o",(1000/AC$52),0)</f>
        <v>0</v>
      </c>
      <c r="AC3" s="4" t="s">
        <v>3</v>
      </c>
      <c r="AD3" s="33">
        <f>IF(Tableau2[[#This Row],[Blq{QB3}]]="o",(1000/AE$52),0)</f>
        <v>0</v>
      </c>
      <c r="AE3" s="4" t="s">
        <v>3</v>
      </c>
      <c r="AF3" s="33">
        <f>IF(Tableau2[[#This Row],[Blq{QB4}]]="o",(1000/AG$52),0)</f>
        <v>0</v>
      </c>
      <c r="AG3" s="4" t="s">
        <v>3</v>
      </c>
      <c r="AH3" s="33">
        <f>IF(Tableau2[[#This Row],[Blq{QB5}]]="o",(1000/AI$52),0)</f>
        <v>0</v>
      </c>
      <c r="AI3" s="4" t="s">
        <v>3</v>
      </c>
      <c r="AJ3" s="33">
        <f>IF(Tableau2[[#This Row],[Blq{QB6}]]="o",(1000/AK$52),0)</f>
        <v>0</v>
      </c>
      <c r="AK3" s="4" t="s">
        <v>3</v>
      </c>
      <c r="AL3" s="33">
        <f>IF(Tableau2[[#This Row],[Blq{QB7}]]="o",(1000/AM$52),0)</f>
        <v>0</v>
      </c>
      <c r="AM3" s="4" t="s">
        <v>3</v>
      </c>
      <c r="AN3" s="33">
        <f>IF(Tableau2[[#This Row],[Blq{QB8}]]="o",(1000/AO$52),0)</f>
        <v>0</v>
      </c>
      <c r="AO3" s="4" t="s">
        <v>3</v>
      </c>
      <c r="AP3" s="33">
        <f>IF(Tableau2[[#This Row],[Blq{QB9}]]="o",(1000/AQ$52),0)</f>
        <v>0</v>
      </c>
      <c r="AQ3" s="4" t="s">
        <v>3</v>
      </c>
      <c r="AR3" s="33">
        <f>IF(Tableau2[[#This Row],[Blq{QB10}]]="o",(1000/AS$52),0)</f>
        <v>0</v>
      </c>
      <c r="AS3" s="4" t="s">
        <v>3</v>
      </c>
      <c r="AT3" s="33">
        <f>IF(Tableau2[[#This Row],[Blq{QB11}]]="o",(1000/AU$52),0)</f>
        <v>0</v>
      </c>
      <c r="AU3" s="4" t="s">
        <v>3</v>
      </c>
      <c r="AV3" s="33">
        <f>IF(Tableau2[[#This Row],[Blq{QB12}]]="o",(1000/AW$52),0)</f>
        <v>0</v>
      </c>
      <c r="AW3" s="4" t="s">
        <v>3</v>
      </c>
      <c r="AX3" s="33">
        <f>IF(Tableau2[[#This Row],[Blq{QB13}]]="o",(1000/AY$52),0)</f>
        <v>0</v>
      </c>
      <c r="AY3" s="4" t="s">
        <v>3</v>
      </c>
      <c r="AZ3" s="33">
        <f>IF(Tableau2[[#This Row],[Blq{QB14}]]="o",(1000/BA$52),0)</f>
        <v>0</v>
      </c>
      <c r="BA3" s="4" t="s">
        <v>3</v>
      </c>
      <c r="BB3" s="33">
        <f>IF(Tableau2[[#This Row],[Blq{QB15}]]="o",(1000/BC$52),0)</f>
        <v>0</v>
      </c>
      <c r="BC3" s="4" t="s">
        <v>3</v>
      </c>
      <c r="BD3" s="33">
        <f>IF(Tableau2[[#This Row],[Blq{QB16}]]="o",(1000/BE$52),0)</f>
        <v>0</v>
      </c>
      <c r="BE3" s="4" t="s">
        <v>3</v>
      </c>
      <c r="BF3" s="33">
        <f>IF(Tableau2[[#This Row],[Blq{QB17}]]="o",(1000/BG$52),0)</f>
        <v>0</v>
      </c>
      <c r="BG3" s="4" t="s">
        <v>3</v>
      </c>
      <c r="BH3" s="33">
        <f>IF(Tableau2[[#This Row],[Blq{QB18}]]="o",(1000/BI$52),0)</f>
        <v>0</v>
      </c>
      <c r="BI3" s="4" t="s">
        <v>3</v>
      </c>
      <c r="BJ3" s="33">
        <f>IF(Tableau2[[#This Row],[Blq{QB19}]]="o",(1000/BK$52),0)</f>
        <v>0</v>
      </c>
      <c r="BK3" s="4" t="s">
        <v>3</v>
      </c>
      <c r="BL3" s="33">
        <f>IF(Tableau2[[#This Row],[Blq{QB20}]]="o",(1000/BM$52),0)</f>
        <v>0</v>
      </c>
      <c r="BM3" s="4" t="s">
        <v>3</v>
      </c>
      <c r="BN3" s="33">
        <f>IF(Tableau2[[#This Row],[Blq{QB21}]]="o",(1000/BO$52),0)</f>
        <v>0</v>
      </c>
      <c r="BO3" s="4" t="s">
        <v>3</v>
      </c>
      <c r="BP3" s="33">
        <f>IF(Tableau2[[#This Row],[Blq{QB22}]]="o",(1000/BQ$52),0)</f>
        <v>0</v>
      </c>
      <c r="BQ3" s="4" t="s">
        <v>3</v>
      </c>
      <c r="BR3" s="33">
        <f>IF(Tableau2[[#This Row],[Blq{QB23}]]="o",(1000/BS$52),0)</f>
        <v>0</v>
      </c>
      <c r="BS3" s="4" t="s">
        <v>3</v>
      </c>
      <c r="BT3" s="33">
        <f>IF(Tableau2[[#This Row],[Blq{QB24}]]="o",(1000/BU$52),0)</f>
        <v>0</v>
      </c>
      <c r="BU3" s="4" t="s">
        <v>3</v>
      </c>
      <c r="BV3" s="33">
        <f>IF(Tableau2[[#This Row],[Blq{QB25}]]="o",(1000/BW$52),0)</f>
        <v>0</v>
      </c>
      <c r="BW3" s="4" t="s">
        <v>3</v>
      </c>
      <c r="BX3" s="33">
        <f>IF(Tableau2[[#This Row],[Blq{QB26}]]="o",(1000/BY$52),0)</f>
        <v>0</v>
      </c>
      <c r="BY3" s="4" t="s">
        <v>3</v>
      </c>
      <c r="BZ3" s="33">
        <f>IF(Tableau2[[#This Row],[Blq{QB27}]]="o",(1000/CA$52),0)</f>
        <v>0</v>
      </c>
      <c r="CA3" s="4" t="s">
        <v>3</v>
      </c>
      <c r="CB3" s="33">
        <f>IF(Tableau2[[#This Row],[Blq{QB28}]]="o",(1000/CC$52),0)</f>
        <v>0</v>
      </c>
      <c r="CC3" s="4" t="s">
        <v>3</v>
      </c>
      <c r="CD3" s="33">
        <f>IF(Tableau2[[#This Row],[Blq{QB29}]]="o",(1000/CE$52),0)</f>
        <v>0</v>
      </c>
      <c r="CE3" s="4" t="s">
        <v>3</v>
      </c>
      <c r="CF3" s="33">
        <f>IF(Tableau2[[#This Row],[Blq{QB30}]]="o",(1000/CG$52),0)</f>
        <v>0</v>
      </c>
      <c r="CG3" s="4" t="s">
        <v>3</v>
      </c>
      <c r="CH3" s="26">
        <f>IFERROR((8-Tableau2[[#This Row],[Plc{Q}]])/100,0)</f>
        <v>0</v>
      </c>
      <c r="CI3" s="25" t="str">
        <f>IF(OR(1=Tableau2[[#This Row],[Plc{Q}]],2=Tableau2[[#This Row],[Plc{Q}]],3=Tableau2[[#This Row],[Plc{Q}]],4=Tableau2[[#This Row],[Plc{Q}]],5=Tableau2[[#This Row],[Plc{Q}]],6=Tableau2[[#This Row],[Plc{Q}]],7=Tableau2[[#This Row],[Plc{Q}]],8=Tableau2[[#This Row],[Plc{Q}]]),"Qualifié(e)","")</f>
        <v/>
      </c>
      <c r="CJ3" s="34" t="str">
        <f>IF(Tableau2[[#This Row],[Pnt{F}/1000]]=0,"",RANK(Tableau2[[#This Row],[Pnt{F}/1000]],Tableau2[Pnt{F}/1000]))</f>
        <v/>
      </c>
      <c r="CK3" s="35">
        <f>IFERROR(Tableau2[[#This Row],[Pnt{FV}/500]]+Tableau2[[#This Row],[Pnt{FB}/500]]+Tableau2[[#This Row],[Bns{Q}]],0)</f>
        <v>0</v>
      </c>
      <c r="CL3" s="32">
        <f>IFERROR((Tableau2[[#This Row],[Pnt{FV}]]/$CM$52)*500,0)</f>
        <v>0</v>
      </c>
      <c r="CM3" s="186">
        <f>IFERROR(((Tableau2[[#This Row],[Prs{FV}]]/CN$52)*1000)+IF(Tableau2[[#This Row],[Vlr{FV}]]="o",2,0),0)</f>
        <v>0</v>
      </c>
      <c r="CN3" s="11" t="s">
        <v>12</v>
      </c>
      <c r="CO3" s="4" t="s">
        <v>3</v>
      </c>
      <c r="CP3" s="32">
        <f>(Tableau2[[#This Row],[Pnt{FB}]]/CQ$52)*500</f>
        <v>0</v>
      </c>
      <c r="CQ3" s="33">
        <f>Tableau2[[#This Row],[Pnt{FBlq}]]+Tableau2[[#This Row],[Pnt{FEss}]]</f>
        <v>0</v>
      </c>
      <c r="CR3" s="33">
        <f>IF(Tableau2[[#This Row],[Blq{F}]]="n",0,IF(Tableau2[[#This Row],[Blq{F}]]="Z1",100,IF(Tableau2[[#This Row],[Blq{F}]]="Z2",200,IF(Tableau2[[#This Row],[Blq{F}]]="Top",300,0))))</f>
        <v>0</v>
      </c>
      <c r="CS3" s="4" t="s">
        <v>3</v>
      </c>
      <c r="CT3" s="25">
        <f>IFERROR((100-(Tableau2[[#This Row],[Ess{F}]])),0)</f>
        <v>0</v>
      </c>
      <c r="CU3" s="11" t="s">
        <v>12</v>
      </c>
      <c r="CV3" s="28" t="str">
        <f>IF(Tableau2[[#This Row],[Fnl]]="Q",Tableau2[[#This Row],[Plc{F}]],Tableau2[[#This Row],[Plc{Q}]])</f>
        <v/>
      </c>
      <c r="CW3" s="28" t="str">
        <f>IF(Tableau2[[#This Row],[Place]]=1,"Or",IF(Tableau2[[#This Row],[Place]]=2,"Argent",IF(Tableau2[[#This Row],[Place]]=3,"Bronze","")))</f>
        <v/>
      </c>
    </row>
    <row r="4" spans="1:101" x14ac:dyDescent="0.2">
      <c r="A4" s="33" t="str">
        <f>Tableau2[[#This Row],[Plc{Q}]]</f>
        <v/>
      </c>
      <c r="B4" s="33" t="str">
        <f>Tableau2[[#This Row],[Place]]</f>
        <v/>
      </c>
      <c r="C4" s="16" t="s">
        <v>12</v>
      </c>
      <c r="D4" s="17" t="s">
        <v>12</v>
      </c>
      <c r="E4" s="17" t="s">
        <v>12</v>
      </c>
      <c r="F4" s="29" t="str">
        <f>IF(Tableau2[[#This Row],[Q &gt; F]]="","","Q")</f>
        <v/>
      </c>
      <c r="G4" s="10" t="s">
        <v>12</v>
      </c>
      <c r="H4" s="3" t="s">
        <v>3</v>
      </c>
      <c r="I4" s="3" t="s">
        <v>3</v>
      </c>
      <c r="J4" s="3" t="s">
        <v>3</v>
      </c>
      <c r="K4" s="30" t="str">
        <f>IF(Tableau2[[#This Row],[Pnt{Q}(/1000)]]=0,"",RANK(Tableau2[[#This Row],[Pnt{Q}(/1000)]],Tableau2[Pnt{Q}(/1000)]))</f>
        <v/>
      </c>
      <c r="L4" s="30">
        <f>IFERROR(Tableau2[[#This Row],[Pnt{QV}(/500)]]+Tableau2[[#This Row],[Pnt{QB}/500]],0)</f>
        <v>0</v>
      </c>
      <c r="M4" s="31">
        <f>IFERROR((Tableau2[[#This Row],[Pnt{QV}]]/$N$52)*500,0)</f>
        <v>0</v>
      </c>
      <c r="N4" s="31">
        <f>SUM(Tableau2[[#This Row],[Pnt{QV1}]],Tableau2[[#This Row],[Pnt{QV2}]],Tableau2[[#This Row],[Pnt{QV3}]])</f>
        <v>0</v>
      </c>
      <c r="O4" s="2">
        <f>IFERROR(((Tableau2[[#This Row],[Prs{QV1}]]/P$52)*1000)+IF(Tableau2[[#This Row],[Vlr{QV1}]]="o",2,0),0)</f>
        <v>0</v>
      </c>
      <c r="P4" s="11" t="s">
        <v>12</v>
      </c>
      <c r="Q4" s="4" t="s">
        <v>3</v>
      </c>
      <c r="R4" s="163">
        <f>IFERROR(((Tableau2[[#This Row],[Prs{QV2}]]/S$52)*1000)+IF(Tableau2[[#This Row],[Vlr{QV2}]]="o",2,0),0)</f>
        <v>0</v>
      </c>
      <c r="S4" s="11" t="s">
        <v>12</v>
      </c>
      <c r="T4" s="4" t="s">
        <v>3</v>
      </c>
      <c r="U4" s="163">
        <f>IFERROR(((Tableau2[[#This Row],[Prs{QV3}]]/V$52)*1000)+IF(Tableau2[[#This Row],[Vlr{QV3}]]="o",2,0),0)</f>
        <v>0</v>
      </c>
      <c r="V4" s="11" t="s">
        <v>12</v>
      </c>
      <c r="W4" s="4" t="s">
        <v>3</v>
      </c>
      <c r="X4" s="32">
        <f>IF((Tableau2[[#This Row],[Pnt{QB}]]/Y$52)*500=0,0,(Tableau2[[#This Row],[Pnt{QB}]]/Y$52)*500)</f>
        <v>0</v>
      </c>
      <c r="Y4" s="33">
        <f>Tableau2[[#This Row],[Pnt{QB1}]]+Tableau2[[#This Row],[Pnt{QB2}]]+Tableau2[[#This Row],[Pnt{QB3}]]+Tableau2[[#This Row],[Pnt{QB4}]]+Tableau2[[#This Row],[Pnt{QB5}]]+Tableau2[[#This Row],[Pnt{QB6}]]+Tableau2[[#This Row],[Pnt{QB7}]]+Tableau2[[#This Row],[Pnt{QB8}]]+Tableau2[[#This Row],[Pnt{QB9}]]+Tableau2[[#This Row],[Pnt{QB10}]]+Tableau2[[#This Row],[Pnt{QB11}]]+Tableau2[[#This Row],[Pnt{QB12}]]+Tableau2[[#This Row],[Pnt{QB13}]]+Tableau2[[#This Row],[Pnt{QB14}]]+Tableau2[[#This Row],[Pnt{QB15}]]+Tableau2[[#This Row],[Pnt{QB16}]]+Tableau2[[#This Row],[Pnt{QB17}]]+Tableau2[[#This Row],[Pnt{QB18}]]+Tableau2[[#This Row],[Pnt{QB19}]]+Tableau2[[#This Row],[Pnt{QB20}]]+Tableau2[[#This Row],[Pnt{QB21}]]+Tableau2[[#This Row],[Pnt{QB22}]]+Tableau2[[#This Row],[Pnt{QB23}]]+Tableau2[[#This Row],[Pnt{QB24}]]+Tableau2[[#This Row],[Pnt{QB25}]]+Tableau2[[#This Row],[Pnt{QB26}]]+Tableau2[[#This Row],[Pnt{QB27}]]+Tableau2[[#This Row],[Pnt{QB28}]]+Tableau2[[#This Row],[Pnt{QB29}]]+Tableau2[[#This Row],[Pnt{QB30}]]</f>
        <v>0</v>
      </c>
      <c r="Z4" s="33">
        <f>IF(Tableau2[[#This Row],[Blq{QB1}]]="o",(1000/AA$52),0)</f>
        <v>0</v>
      </c>
      <c r="AA4" s="4" t="s">
        <v>3</v>
      </c>
      <c r="AB4" s="33">
        <f>IF(Tableau2[[#This Row],[Blq{QB2}]]="o",(1000/AC$52),0)</f>
        <v>0</v>
      </c>
      <c r="AC4" s="4" t="s">
        <v>3</v>
      </c>
      <c r="AD4" s="33">
        <f>IF(Tableau2[[#This Row],[Blq{QB3}]]="o",(1000/AE$52),0)</f>
        <v>0</v>
      </c>
      <c r="AE4" s="4" t="s">
        <v>3</v>
      </c>
      <c r="AF4" s="33">
        <f>IF(Tableau2[[#This Row],[Blq{QB4}]]="o",(1000/AG$52),0)</f>
        <v>0</v>
      </c>
      <c r="AG4" s="4" t="s">
        <v>3</v>
      </c>
      <c r="AH4" s="33">
        <f>IF(Tableau2[[#This Row],[Blq{QB5}]]="o",(1000/AI$52),0)</f>
        <v>0</v>
      </c>
      <c r="AI4" s="4" t="s">
        <v>3</v>
      </c>
      <c r="AJ4" s="33">
        <f>IF(Tableau2[[#This Row],[Blq{QB6}]]="o",(1000/AK$52),0)</f>
        <v>0</v>
      </c>
      <c r="AK4" s="4" t="s">
        <v>3</v>
      </c>
      <c r="AL4" s="33">
        <f>IF(Tableau2[[#This Row],[Blq{QB7}]]="o",(1000/AM$52),0)</f>
        <v>0</v>
      </c>
      <c r="AM4" s="4" t="s">
        <v>3</v>
      </c>
      <c r="AN4" s="33">
        <f>IF(Tableau2[[#This Row],[Blq{QB8}]]="o",(1000/AO$52),0)</f>
        <v>0</v>
      </c>
      <c r="AO4" s="4" t="s">
        <v>3</v>
      </c>
      <c r="AP4" s="33">
        <f>IF(Tableau2[[#This Row],[Blq{QB9}]]="o",(1000/AQ$52),0)</f>
        <v>0</v>
      </c>
      <c r="AQ4" s="4" t="s">
        <v>3</v>
      </c>
      <c r="AR4" s="33">
        <f>IF(Tableau2[[#This Row],[Blq{QB10}]]="o",(1000/AS$52),0)</f>
        <v>0</v>
      </c>
      <c r="AS4" s="4" t="s">
        <v>3</v>
      </c>
      <c r="AT4" s="33">
        <f>IF(Tableau2[[#This Row],[Blq{QB11}]]="o",(1000/AU$52),0)</f>
        <v>0</v>
      </c>
      <c r="AU4" s="4" t="s">
        <v>3</v>
      </c>
      <c r="AV4" s="33">
        <f>IF(Tableau2[[#This Row],[Blq{QB12}]]="o",(1000/AW$52),0)</f>
        <v>0</v>
      </c>
      <c r="AW4" s="4" t="s">
        <v>3</v>
      </c>
      <c r="AX4" s="33">
        <f>IF(Tableau2[[#This Row],[Blq{QB13}]]="o",(1000/AY$52),0)</f>
        <v>0</v>
      </c>
      <c r="AY4" s="4" t="s">
        <v>3</v>
      </c>
      <c r="AZ4" s="33">
        <f>IF(Tableau2[[#This Row],[Blq{QB14}]]="o",(1000/BA$52),0)</f>
        <v>0</v>
      </c>
      <c r="BA4" s="4" t="s">
        <v>3</v>
      </c>
      <c r="BB4" s="33">
        <f>IF(Tableau2[[#This Row],[Blq{QB15}]]="o",(1000/BC$52),0)</f>
        <v>0</v>
      </c>
      <c r="BC4" s="4" t="s">
        <v>3</v>
      </c>
      <c r="BD4" s="33">
        <f>IF(Tableau2[[#This Row],[Blq{QB16}]]="o",(1000/BE$52),0)</f>
        <v>0</v>
      </c>
      <c r="BE4" s="4" t="s">
        <v>3</v>
      </c>
      <c r="BF4" s="33">
        <f>IF(Tableau2[[#This Row],[Blq{QB17}]]="o",(1000/BG$52),0)</f>
        <v>0</v>
      </c>
      <c r="BG4" s="4" t="s">
        <v>3</v>
      </c>
      <c r="BH4" s="33">
        <f>IF(Tableau2[[#This Row],[Blq{QB18}]]="o",(1000/BI$52),0)</f>
        <v>0</v>
      </c>
      <c r="BI4" s="4" t="s">
        <v>3</v>
      </c>
      <c r="BJ4" s="33">
        <f>IF(Tableau2[[#This Row],[Blq{QB19}]]="o",(1000/BK$52),0)</f>
        <v>0</v>
      </c>
      <c r="BK4" s="4" t="s">
        <v>3</v>
      </c>
      <c r="BL4" s="33">
        <f>IF(Tableau2[[#This Row],[Blq{QB20}]]="o",(1000/BM$52),0)</f>
        <v>0</v>
      </c>
      <c r="BM4" s="4" t="s">
        <v>3</v>
      </c>
      <c r="BN4" s="33">
        <f>IF(Tableau2[[#This Row],[Blq{QB21}]]="o",(1000/BO$52),0)</f>
        <v>0</v>
      </c>
      <c r="BO4" s="4" t="s">
        <v>3</v>
      </c>
      <c r="BP4" s="33">
        <f>IF(Tableau2[[#This Row],[Blq{QB22}]]="o",(1000/BQ$52),0)</f>
        <v>0</v>
      </c>
      <c r="BQ4" s="4" t="s">
        <v>3</v>
      </c>
      <c r="BR4" s="33">
        <f>IF(Tableau2[[#This Row],[Blq{QB23}]]="o",(1000/BS$52),0)</f>
        <v>0</v>
      </c>
      <c r="BS4" s="4" t="s">
        <v>3</v>
      </c>
      <c r="BT4" s="33">
        <f>IF(Tableau2[[#This Row],[Blq{QB24}]]="o",(1000/BU$52),0)</f>
        <v>0</v>
      </c>
      <c r="BU4" s="4" t="s">
        <v>3</v>
      </c>
      <c r="BV4" s="33">
        <f>IF(Tableau2[[#This Row],[Blq{QB25}]]="o",(1000/BW$52),0)</f>
        <v>0</v>
      </c>
      <c r="BW4" s="4" t="s">
        <v>3</v>
      </c>
      <c r="BX4" s="33">
        <f>IF(Tableau2[[#This Row],[Blq{QB26}]]="o",(1000/BY$52),0)</f>
        <v>0</v>
      </c>
      <c r="BY4" s="4" t="s">
        <v>3</v>
      </c>
      <c r="BZ4" s="33">
        <f>IF(Tableau2[[#This Row],[Blq{QB27}]]="o",(1000/CA$52),0)</f>
        <v>0</v>
      </c>
      <c r="CA4" s="4" t="s">
        <v>3</v>
      </c>
      <c r="CB4" s="33">
        <f>IF(Tableau2[[#This Row],[Blq{QB28}]]="o",(1000/CC$52),0)</f>
        <v>0</v>
      </c>
      <c r="CC4" s="4" t="s">
        <v>3</v>
      </c>
      <c r="CD4" s="33">
        <f>IF(Tableau2[[#This Row],[Blq{QB29}]]="o",(1000/CE$52),0)</f>
        <v>0</v>
      </c>
      <c r="CE4" s="4" t="s">
        <v>3</v>
      </c>
      <c r="CF4" s="33">
        <f>IF(Tableau2[[#This Row],[Blq{QB30}]]="o",(1000/CG$52),0)</f>
        <v>0</v>
      </c>
      <c r="CG4" s="4" t="s">
        <v>3</v>
      </c>
      <c r="CH4" s="26">
        <f>IFERROR((8-Tableau2[[#This Row],[Plc{Q}]])/100,0)</f>
        <v>0</v>
      </c>
      <c r="CI4" s="25" t="str">
        <f>IF(OR(1=Tableau2[[#This Row],[Plc{Q}]],2=Tableau2[[#This Row],[Plc{Q}]],3=Tableau2[[#This Row],[Plc{Q}]],4=Tableau2[[#This Row],[Plc{Q}]],5=Tableau2[[#This Row],[Plc{Q}]],6=Tableau2[[#This Row],[Plc{Q}]],7=Tableau2[[#This Row],[Plc{Q}]],8=Tableau2[[#This Row],[Plc{Q}]]),"Qualifié(e)","")</f>
        <v/>
      </c>
      <c r="CJ4" s="34" t="str">
        <f>IF(Tableau2[[#This Row],[Pnt{F}/1000]]=0,"",RANK(Tableau2[[#This Row],[Pnt{F}/1000]],Tableau2[Pnt{F}/1000]))</f>
        <v/>
      </c>
      <c r="CK4" s="35">
        <f>IFERROR(Tableau2[[#This Row],[Pnt{FV}/500]]+Tableau2[[#This Row],[Pnt{FB}/500]]+Tableau2[[#This Row],[Bns{Q}]],0)</f>
        <v>0</v>
      </c>
      <c r="CL4" s="32">
        <f>IFERROR((Tableau2[[#This Row],[Pnt{FV}]]/$CM$52)*500,0)</f>
        <v>0</v>
      </c>
      <c r="CM4" s="186">
        <f>IFERROR(((Tableau2[[#This Row],[Prs{FV}]]/CN$52)*1000)+IF(Tableau2[[#This Row],[Vlr{FV}]]="o",2,0),0)</f>
        <v>0</v>
      </c>
      <c r="CN4" s="11" t="s">
        <v>12</v>
      </c>
      <c r="CO4" s="4" t="s">
        <v>3</v>
      </c>
      <c r="CP4" s="32">
        <f>(Tableau2[[#This Row],[Pnt{FB}]]/CQ$52)*500</f>
        <v>0</v>
      </c>
      <c r="CQ4" s="33">
        <f>Tableau2[[#This Row],[Pnt{FBlq}]]+Tableau2[[#This Row],[Pnt{FEss}]]</f>
        <v>0</v>
      </c>
      <c r="CR4" s="33">
        <f>IF(Tableau2[[#This Row],[Blq{F}]]="n",0,IF(Tableau2[[#This Row],[Blq{F}]]="Z1",100,IF(Tableau2[[#This Row],[Blq{F}]]="Z2",200,IF(Tableau2[[#This Row],[Blq{F}]]="Top",300,0))))</f>
        <v>0</v>
      </c>
      <c r="CS4" s="4" t="s">
        <v>3</v>
      </c>
      <c r="CT4" s="25">
        <f>IFERROR((100-(Tableau2[[#This Row],[Ess{F}]])),0)</f>
        <v>0</v>
      </c>
      <c r="CU4" s="11" t="s">
        <v>12</v>
      </c>
      <c r="CV4" s="28" t="str">
        <f>IF(Tableau2[[#This Row],[Fnl]]="Q",Tableau2[[#This Row],[Plc{F}]],Tableau2[[#This Row],[Plc{Q}]])</f>
        <v/>
      </c>
      <c r="CW4" s="28" t="str">
        <f>IF(Tableau2[[#This Row],[Place]]=1,"Or",IF(Tableau2[[#This Row],[Place]]=2,"Argent",IF(Tableau2[[#This Row],[Place]]=3,"Bronze","")))</f>
        <v/>
      </c>
    </row>
    <row r="5" spans="1:101" x14ac:dyDescent="0.2">
      <c r="A5" s="33" t="str">
        <f>Tableau2[[#This Row],[Plc{Q}]]</f>
        <v/>
      </c>
      <c r="B5" s="33" t="str">
        <f>Tableau2[[#This Row],[Place]]</f>
        <v/>
      </c>
      <c r="C5" s="16" t="s">
        <v>12</v>
      </c>
      <c r="D5" s="17" t="s">
        <v>12</v>
      </c>
      <c r="E5" s="17" t="s">
        <v>12</v>
      </c>
      <c r="F5" s="29" t="str">
        <f>IF(Tableau2[[#This Row],[Q &gt; F]]="","","Q")</f>
        <v/>
      </c>
      <c r="G5" s="10" t="s">
        <v>12</v>
      </c>
      <c r="H5" s="3" t="s">
        <v>3</v>
      </c>
      <c r="I5" s="3" t="s">
        <v>3</v>
      </c>
      <c r="J5" s="3" t="s">
        <v>3</v>
      </c>
      <c r="K5" s="30" t="str">
        <f>IF(Tableau2[[#This Row],[Pnt{Q}(/1000)]]=0,"",RANK(Tableau2[[#This Row],[Pnt{Q}(/1000)]],Tableau2[Pnt{Q}(/1000)]))</f>
        <v/>
      </c>
      <c r="L5" s="30">
        <f>IFERROR(Tableau2[[#This Row],[Pnt{QV}(/500)]]+Tableau2[[#This Row],[Pnt{QB}/500]],0)</f>
        <v>0</v>
      </c>
      <c r="M5" s="31">
        <f>IFERROR((Tableau2[[#This Row],[Pnt{QV}]]/$N$52)*500,0)</f>
        <v>0</v>
      </c>
      <c r="N5" s="31">
        <f>SUM(Tableau2[[#This Row],[Pnt{QV1}]],Tableau2[[#This Row],[Pnt{QV2}]],Tableau2[[#This Row],[Pnt{QV3}]])</f>
        <v>0</v>
      </c>
      <c r="O5" s="2">
        <f>IFERROR(((Tableau2[[#This Row],[Prs{QV1}]]/P$52)*1000)+IF(Tableau2[[#This Row],[Vlr{QV1}]]="o",2,0),0)</f>
        <v>0</v>
      </c>
      <c r="P5" s="11" t="s">
        <v>12</v>
      </c>
      <c r="Q5" s="4" t="s">
        <v>3</v>
      </c>
      <c r="R5" s="163">
        <f>IFERROR(((Tableau2[[#This Row],[Prs{QV2}]]/S$52)*1000)+IF(Tableau2[[#This Row],[Vlr{QV2}]]="o",2,0),0)</f>
        <v>0</v>
      </c>
      <c r="S5" s="11" t="s">
        <v>12</v>
      </c>
      <c r="T5" s="4" t="s">
        <v>3</v>
      </c>
      <c r="U5" s="163">
        <f>IFERROR(((Tableau2[[#This Row],[Prs{QV3}]]/V$52)*1000)+IF(Tableau2[[#This Row],[Vlr{QV3}]]="o",2,0),0)</f>
        <v>0</v>
      </c>
      <c r="V5" s="11" t="s">
        <v>12</v>
      </c>
      <c r="W5" s="4" t="s">
        <v>3</v>
      </c>
      <c r="X5" s="32">
        <f>IF((Tableau2[[#This Row],[Pnt{QB}]]/Y$52)*500=0,0,(Tableau2[[#This Row],[Pnt{QB}]]/Y$52)*500)</f>
        <v>0</v>
      </c>
      <c r="Y5" s="33">
        <f>Tableau2[[#This Row],[Pnt{QB1}]]+Tableau2[[#This Row],[Pnt{QB2}]]+Tableau2[[#This Row],[Pnt{QB3}]]+Tableau2[[#This Row],[Pnt{QB4}]]+Tableau2[[#This Row],[Pnt{QB5}]]+Tableau2[[#This Row],[Pnt{QB6}]]+Tableau2[[#This Row],[Pnt{QB7}]]+Tableau2[[#This Row],[Pnt{QB8}]]+Tableau2[[#This Row],[Pnt{QB9}]]+Tableau2[[#This Row],[Pnt{QB10}]]+Tableau2[[#This Row],[Pnt{QB11}]]+Tableau2[[#This Row],[Pnt{QB12}]]+Tableau2[[#This Row],[Pnt{QB13}]]+Tableau2[[#This Row],[Pnt{QB14}]]+Tableau2[[#This Row],[Pnt{QB15}]]+Tableau2[[#This Row],[Pnt{QB16}]]+Tableau2[[#This Row],[Pnt{QB17}]]+Tableau2[[#This Row],[Pnt{QB18}]]+Tableau2[[#This Row],[Pnt{QB19}]]+Tableau2[[#This Row],[Pnt{QB20}]]+Tableau2[[#This Row],[Pnt{QB21}]]+Tableau2[[#This Row],[Pnt{QB22}]]+Tableau2[[#This Row],[Pnt{QB23}]]+Tableau2[[#This Row],[Pnt{QB24}]]+Tableau2[[#This Row],[Pnt{QB25}]]+Tableau2[[#This Row],[Pnt{QB26}]]+Tableau2[[#This Row],[Pnt{QB27}]]+Tableau2[[#This Row],[Pnt{QB28}]]+Tableau2[[#This Row],[Pnt{QB29}]]+Tableau2[[#This Row],[Pnt{QB30}]]</f>
        <v>0</v>
      </c>
      <c r="Z5" s="33">
        <f>IF(Tableau2[[#This Row],[Blq{QB1}]]="o",(1000/AA$52),0)</f>
        <v>0</v>
      </c>
      <c r="AA5" s="4" t="s">
        <v>3</v>
      </c>
      <c r="AB5" s="33">
        <f>IF(Tableau2[[#This Row],[Blq{QB2}]]="o",(1000/AC$52),0)</f>
        <v>0</v>
      </c>
      <c r="AC5" s="4" t="s">
        <v>3</v>
      </c>
      <c r="AD5" s="33">
        <f>IF(Tableau2[[#This Row],[Blq{QB3}]]="o",(1000/AE$52),0)</f>
        <v>0</v>
      </c>
      <c r="AE5" s="4" t="s">
        <v>3</v>
      </c>
      <c r="AF5" s="33">
        <f>IF(Tableau2[[#This Row],[Blq{QB4}]]="o",(1000/AG$52),0)</f>
        <v>0</v>
      </c>
      <c r="AG5" s="4" t="s">
        <v>3</v>
      </c>
      <c r="AH5" s="33">
        <f>IF(Tableau2[[#This Row],[Blq{QB5}]]="o",(1000/AI$52),0)</f>
        <v>0</v>
      </c>
      <c r="AI5" s="4" t="s">
        <v>3</v>
      </c>
      <c r="AJ5" s="33">
        <f>IF(Tableau2[[#This Row],[Blq{QB6}]]="o",(1000/AK$52),0)</f>
        <v>0</v>
      </c>
      <c r="AK5" s="4" t="s">
        <v>3</v>
      </c>
      <c r="AL5" s="33">
        <f>IF(Tableau2[[#This Row],[Blq{QB7}]]="o",(1000/AM$52),0)</f>
        <v>0</v>
      </c>
      <c r="AM5" s="4" t="s">
        <v>3</v>
      </c>
      <c r="AN5" s="33">
        <f>IF(Tableau2[[#This Row],[Blq{QB8}]]="o",(1000/AO$52),0)</f>
        <v>0</v>
      </c>
      <c r="AO5" s="4" t="s">
        <v>3</v>
      </c>
      <c r="AP5" s="33">
        <f>IF(Tableau2[[#This Row],[Blq{QB9}]]="o",(1000/AQ$52),0)</f>
        <v>0</v>
      </c>
      <c r="AQ5" s="4" t="s">
        <v>3</v>
      </c>
      <c r="AR5" s="33">
        <f>IF(Tableau2[[#This Row],[Blq{QB10}]]="o",(1000/AS$52),0)</f>
        <v>0</v>
      </c>
      <c r="AS5" s="4" t="s">
        <v>3</v>
      </c>
      <c r="AT5" s="33">
        <f>IF(Tableau2[[#This Row],[Blq{QB11}]]="o",(1000/AU$52),0)</f>
        <v>0</v>
      </c>
      <c r="AU5" s="4" t="s">
        <v>3</v>
      </c>
      <c r="AV5" s="33">
        <f>IF(Tableau2[[#This Row],[Blq{QB12}]]="o",(1000/AW$52),0)</f>
        <v>0</v>
      </c>
      <c r="AW5" s="4" t="s">
        <v>3</v>
      </c>
      <c r="AX5" s="33">
        <f>IF(Tableau2[[#This Row],[Blq{QB13}]]="o",(1000/AY$52),0)</f>
        <v>0</v>
      </c>
      <c r="AY5" s="4" t="s">
        <v>3</v>
      </c>
      <c r="AZ5" s="33">
        <f>IF(Tableau2[[#This Row],[Blq{QB14}]]="o",(1000/BA$52),0)</f>
        <v>0</v>
      </c>
      <c r="BA5" s="4" t="s">
        <v>3</v>
      </c>
      <c r="BB5" s="33">
        <f>IF(Tableau2[[#This Row],[Blq{QB15}]]="o",(1000/BC$52),0)</f>
        <v>0</v>
      </c>
      <c r="BC5" s="4" t="s">
        <v>3</v>
      </c>
      <c r="BD5" s="33">
        <f>IF(Tableau2[[#This Row],[Blq{QB16}]]="o",(1000/BE$52),0)</f>
        <v>0</v>
      </c>
      <c r="BE5" s="4" t="s">
        <v>3</v>
      </c>
      <c r="BF5" s="33">
        <f>IF(Tableau2[[#This Row],[Blq{QB17}]]="o",(1000/BG$52),0)</f>
        <v>0</v>
      </c>
      <c r="BG5" s="4" t="s">
        <v>3</v>
      </c>
      <c r="BH5" s="33">
        <f>IF(Tableau2[[#This Row],[Blq{QB18}]]="o",(1000/BI$52),0)</f>
        <v>0</v>
      </c>
      <c r="BI5" s="4" t="s">
        <v>3</v>
      </c>
      <c r="BJ5" s="33">
        <f>IF(Tableau2[[#This Row],[Blq{QB19}]]="o",(1000/BK$52),0)</f>
        <v>0</v>
      </c>
      <c r="BK5" s="4" t="s">
        <v>3</v>
      </c>
      <c r="BL5" s="33">
        <f>IF(Tableau2[[#This Row],[Blq{QB20}]]="o",(1000/BM$52),0)</f>
        <v>0</v>
      </c>
      <c r="BM5" s="4" t="s">
        <v>3</v>
      </c>
      <c r="BN5" s="33">
        <f>IF(Tableau2[[#This Row],[Blq{QB21}]]="o",(1000/BO$52),0)</f>
        <v>0</v>
      </c>
      <c r="BO5" s="4" t="s">
        <v>3</v>
      </c>
      <c r="BP5" s="33">
        <f>IF(Tableau2[[#This Row],[Blq{QB22}]]="o",(1000/BQ$52),0)</f>
        <v>0</v>
      </c>
      <c r="BQ5" s="4" t="s">
        <v>3</v>
      </c>
      <c r="BR5" s="33">
        <f>IF(Tableau2[[#This Row],[Blq{QB23}]]="o",(1000/BS$52),0)</f>
        <v>0</v>
      </c>
      <c r="BS5" s="4" t="s">
        <v>3</v>
      </c>
      <c r="BT5" s="33">
        <f>IF(Tableau2[[#This Row],[Blq{QB24}]]="o",(1000/BU$52),0)</f>
        <v>0</v>
      </c>
      <c r="BU5" s="4" t="s">
        <v>3</v>
      </c>
      <c r="BV5" s="33">
        <f>IF(Tableau2[[#This Row],[Blq{QB25}]]="o",(1000/BW$52),0)</f>
        <v>0</v>
      </c>
      <c r="BW5" s="4" t="s">
        <v>3</v>
      </c>
      <c r="BX5" s="33">
        <f>IF(Tableau2[[#This Row],[Blq{QB26}]]="o",(1000/BY$52),0)</f>
        <v>0</v>
      </c>
      <c r="BY5" s="4" t="s">
        <v>3</v>
      </c>
      <c r="BZ5" s="33">
        <f>IF(Tableau2[[#This Row],[Blq{QB27}]]="o",(1000/CA$52),0)</f>
        <v>0</v>
      </c>
      <c r="CA5" s="4" t="s">
        <v>3</v>
      </c>
      <c r="CB5" s="33">
        <f>IF(Tableau2[[#This Row],[Blq{QB28}]]="o",(1000/CC$52),0)</f>
        <v>0</v>
      </c>
      <c r="CC5" s="4" t="s">
        <v>3</v>
      </c>
      <c r="CD5" s="33">
        <f>IF(Tableau2[[#This Row],[Blq{QB29}]]="o",(1000/CE$52),0)</f>
        <v>0</v>
      </c>
      <c r="CE5" s="4" t="s">
        <v>3</v>
      </c>
      <c r="CF5" s="33">
        <f>IF(Tableau2[[#This Row],[Blq{QB30}]]="o",(1000/CG$52),0)</f>
        <v>0</v>
      </c>
      <c r="CG5" s="4" t="s">
        <v>3</v>
      </c>
      <c r="CH5" s="26">
        <f>IFERROR((8-Tableau2[[#This Row],[Plc{Q}]])/100,0)</f>
        <v>0</v>
      </c>
      <c r="CI5" s="25" t="str">
        <f>IF(OR(1=Tableau2[[#This Row],[Plc{Q}]],2=Tableau2[[#This Row],[Plc{Q}]],3=Tableau2[[#This Row],[Plc{Q}]],4=Tableau2[[#This Row],[Plc{Q}]],5=Tableau2[[#This Row],[Plc{Q}]],6=Tableau2[[#This Row],[Plc{Q}]],7=Tableau2[[#This Row],[Plc{Q}]],8=Tableau2[[#This Row],[Plc{Q}]]),"Qualifié(e)","")</f>
        <v/>
      </c>
      <c r="CJ5" s="34" t="str">
        <f>IF(Tableau2[[#This Row],[Pnt{F}/1000]]=0,"",RANK(Tableau2[[#This Row],[Pnt{F}/1000]],Tableau2[Pnt{F}/1000]))</f>
        <v/>
      </c>
      <c r="CK5" s="35">
        <f>IFERROR(Tableau2[[#This Row],[Pnt{FV}/500]]+Tableau2[[#This Row],[Pnt{FB}/500]]+Tableau2[[#This Row],[Bns{Q}]],0)</f>
        <v>0</v>
      </c>
      <c r="CL5" s="32">
        <f>IFERROR((Tableau2[[#This Row],[Pnt{FV}]]/$CM$52)*500,0)</f>
        <v>0</v>
      </c>
      <c r="CM5" s="186">
        <f>IFERROR(((Tableau2[[#This Row],[Prs{FV}]]/CN$52)*1000)+IF(Tableau2[[#This Row],[Vlr{FV}]]="o",2,0),0)</f>
        <v>0</v>
      </c>
      <c r="CN5" s="11" t="s">
        <v>12</v>
      </c>
      <c r="CO5" s="4" t="s">
        <v>3</v>
      </c>
      <c r="CP5" s="32">
        <f>(Tableau2[[#This Row],[Pnt{FB}]]/CQ$52)*500</f>
        <v>0</v>
      </c>
      <c r="CQ5" s="33">
        <f>Tableau2[[#This Row],[Pnt{FBlq}]]+Tableau2[[#This Row],[Pnt{FEss}]]</f>
        <v>0</v>
      </c>
      <c r="CR5" s="33">
        <f>IF(Tableau2[[#This Row],[Blq{F}]]="n",0,IF(Tableau2[[#This Row],[Blq{F}]]="Z1",100,IF(Tableau2[[#This Row],[Blq{F}]]="Z2",200,IF(Tableau2[[#This Row],[Blq{F}]]="Top",300,0))))</f>
        <v>0</v>
      </c>
      <c r="CS5" s="4" t="s">
        <v>3</v>
      </c>
      <c r="CT5" s="25">
        <f>IFERROR((100-(Tableau2[[#This Row],[Ess{F}]])),0)</f>
        <v>0</v>
      </c>
      <c r="CU5" s="11" t="s">
        <v>12</v>
      </c>
      <c r="CV5" s="28" t="str">
        <f>IF(Tableau2[[#This Row],[Fnl]]="Q",Tableau2[[#This Row],[Plc{F}]],Tableau2[[#This Row],[Plc{Q}]])</f>
        <v/>
      </c>
      <c r="CW5" s="28" t="str">
        <f>IF(Tableau2[[#This Row],[Place]]=1,"Or",IF(Tableau2[[#This Row],[Place]]=2,"Argent",IF(Tableau2[[#This Row],[Place]]=3,"Bronze","")))</f>
        <v/>
      </c>
    </row>
    <row r="6" spans="1:101" x14ac:dyDescent="0.2">
      <c r="A6" s="33" t="str">
        <f>Tableau2[[#This Row],[Plc{Q}]]</f>
        <v/>
      </c>
      <c r="B6" s="33" t="str">
        <f>Tableau2[[#This Row],[Place]]</f>
        <v/>
      </c>
      <c r="C6" s="16" t="s">
        <v>12</v>
      </c>
      <c r="D6" s="17" t="s">
        <v>12</v>
      </c>
      <c r="E6" s="17" t="s">
        <v>12</v>
      </c>
      <c r="F6" s="29" t="str">
        <f>IF(Tableau2[[#This Row],[Q &gt; F]]="","","Q")</f>
        <v/>
      </c>
      <c r="G6" s="10" t="s">
        <v>12</v>
      </c>
      <c r="H6" s="3" t="s">
        <v>3</v>
      </c>
      <c r="I6" s="3" t="s">
        <v>3</v>
      </c>
      <c r="J6" s="3" t="s">
        <v>3</v>
      </c>
      <c r="K6" s="30" t="str">
        <f>IF(Tableau2[[#This Row],[Pnt{Q}(/1000)]]=0,"",RANK(Tableau2[[#This Row],[Pnt{Q}(/1000)]],Tableau2[Pnt{Q}(/1000)]))</f>
        <v/>
      </c>
      <c r="L6" s="30">
        <f>IFERROR(Tableau2[[#This Row],[Pnt{QV}(/500)]]+Tableau2[[#This Row],[Pnt{QB}/500]],0)</f>
        <v>0</v>
      </c>
      <c r="M6" s="31">
        <f>IFERROR((Tableau2[[#This Row],[Pnt{QV}]]/$N$52)*500,0)</f>
        <v>0</v>
      </c>
      <c r="N6" s="31">
        <f>SUM(Tableau2[[#This Row],[Pnt{QV1}]],Tableau2[[#This Row],[Pnt{QV2}]],Tableau2[[#This Row],[Pnt{QV3}]])</f>
        <v>0</v>
      </c>
      <c r="O6" s="2">
        <f>IFERROR(((Tableau2[[#This Row],[Prs{QV1}]]/P$52)*1000)+IF(Tableau2[[#This Row],[Vlr{QV1}]]="o",2,0),0)</f>
        <v>0</v>
      </c>
      <c r="P6" s="11" t="s">
        <v>12</v>
      </c>
      <c r="Q6" s="4" t="s">
        <v>3</v>
      </c>
      <c r="R6" s="163">
        <f>IFERROR(((Tableau2[[#This Row],[Prs{QV2}]]/S$52)*1000)+IF(Tableau2[[#This Row],[Vlr{QV2}]]="o",2,0),0)</f>
        <v>0</v>
      </c>
      <c r="S6" s="11" t="s">
        <v>12</v>
      </c>
      <c r="T6" s="4" t="s">
        <v>3</v>
      </c>
      <c r="U6" s="163">
        <f>IFERROR(((Tableau2[[#This Row],[Prs{QV3}]]/V$52)*1000)+IF(Tableau2[[#This Row],[Vlr{QV3}]]="o",2,0),0)</f>
        <v>0</v>
      </c>
      <c r="V6" s="11" t="s">
        <v>12</v>
      </c>
      <c r="W6" s="4" t="s">
        <v>3</v>
      </c>
      <c r="X6" s="32">
        <f>IF((Tableau2[[#This Row],[Pnt{QB}]]/Y$52)*500=0,0,(Tableau2[[#This Row],[Pnt{QB}]]/Y$52)*500)</f>
        <v>0</v>
      </c>
      <c r="Y6" s="33">
        <f>Tableau2[[#This Row],[Pnt{QB1}]]+Tableau2[[#This Row],[Pnt{QB2}]]+Tableau2[[#This Row],[Pnt{QB3}]]+Tableau2[[#This Row],[Pnt{QB4}]]+Tableau2[[#This Row],[Pnt{QB5}]]+Tableau2[[#This Row],[Pnt{QB6}]]+Tableau2[[#This Row],[Pnt{QB7}]]+Tableau2[[#This Row],[Pnt{QB8}]]+Tableau2[[#This Row],[Pnt{QB9}]]+Tableau2[[#This Row],[Pnt{QB10}]]+Tableau2[[#This Row],[Pnt{QB11}]]+Tableau2[[#This Row],[Pnt{QB12}]]+Tableau2[[#This Row],[Pnt{QB13}]]+Tableau2[[#This Row],[Pnt{QB14}]]+Tableau2[[#This Row],[Pnt{QB15}]]+Tableau2[[#This Row],[Pnt{QB16}]]+Tableau2[[#This Row],[Pnt{QB17}]]+Tableau2[[#This Row],[Pnt{QB18}]]+Tableau2[[#This Row],[Pnt{QB19}]]+Tableau2[[#This Row],[Pnt{QB20}]]+Tableau2[[#This Row],[Pnt{QB21}]]+Tableau2[[#This Row],[Pnt{QB22}]]+Tableau2[[#This Row],[Pnt{QB23}]]+Tableau2[[#This Row],[Pnt{QB24}]]+Tableau2[[#This Row],[Pnt{QB25}]]+Tableau2[[#This Row],[Pnt{QB26}]]+Tableau2[[#This Row],[Pnt{QB27}]]+Tableau2[[#This Row],[Pnt{QB28}]]+Tableau2[[#This Row],[Pnt{QB29}]]+Tableau2[[#This Row],[Pnt{QB30}]]</f>
        <v>0</v>
      </c>
      <c r="Z6" s="33">
        <f>IF(Tableau2[[#This Row],[Blq{QB1}]]="o",(1000/AA$52),0)</f>
        <v>0</v>
      </c>
      <c r="AA6" s="4" t="s">
        <v>3</v>
      </c>
      <c r="AB6" s="33">
        <f>IF(Tableau2[[#This Row],[Blq{QB2}]]="o",(1000/AC$52),0)</f>
        <v>0</v>
      </c>
      <c r="AC6" s="4" t="s">
        <v>3</v>
      </c>
      <c r="AD6" s="33">
        <f>IF(Tableau2[[#This Row],[Blq{QB3}]]="o",(1000/AE$52),0)</f>
        <v>0</v>
      </c>
      <c r="AE6" s="4" t="s">
        <v>3</v>
      </c>
      <c r="AF6" s="33">
        <f>IF(Tableau2[[#This Row],[Blq{QB4}]]="o",(1000/AG$52),0)</f>
        <v>0</v>
      </c>
      <c r="AG6" s="4" t="s">
        <v>3</v>
      </c>
      <c r="AH6" s="33">
        <f>IF(Tableau2[[#This Row],[Blq{QB5}]]="o",(1000/AI$52),0)</f>
        <v>0</v>
      </c>
      <c r="AI6" s="4" t="s">
        <v>3</v>
      </c>
      <c r="AJ6" s="33">
        <f>IF(Tableau2[[#This Row],[Blq{QB6}]]="o",(1000/AK$52),0)</f>
        <v>0</v>
      </c>
      <c r="AK6" s="4" t="s">
        <v>3</v>
      </c>
      <c r="AL6" s="33">
        <f>IF(Tableau2[[#This Row],[Blq{QB7}]]="o",(1000/AM$52),0)</f>
        <v>0</v>
      </c>
      <c r="AM6" s="4" t="s">
        <v>3</v>
      </c>
      <c r="AN6" s="33">
        <f>IF(Tableau2[[#This Row],[Blq{QB8}]]="o",(1000/AO$52),0)</f>
        <v>0</v>
      </c>
      <c r="AO6" s="4" t="s">
        <v>3</v>
      </c>
      <c r="AP6" s="33">
        <f>IF(Tableau2[[#This Row],[Blq{QB9}]]="o",(1000/AQ$52),0)</f>
        <v>0</v>
      </c>
      <c r="AQ6" s="4" t="s">
        <v>3</v>
      </c>
      <c r="AR6" s="33">
        <f>IF(Tableau2[[#This Row],[Blq{QB10}]]="o",(1000/AS$52),0)</f>
        <v>0</v>
      </c>
      <c r="AS6" s="4" t="s">
        <v>3</v>
      </c>
      <c r="AT6" s="33">
        <f>IF(Tableau2[[#This Row],[Blq{QB11}]]="o",(1000/AU$52),0)</f>
        <v>0</v>
      </c>
      <c r="AU6" s="4" t="s">
        <v>3</v>
      </c>
      <c r="AV6" s="33">
        <f>IF(Tableau2[[#This Row],[Blq{QB12}]]="o",(1000/AW$52),0)</f>
        <v>0</v>
      </c>
      <c r="AW6" s="4" t="s">
        <v>3</v>
      </c>
      <c r="AX6" s="33">
        <f>IF(Tableau2[[#This Row],[Blq{QB13}]]="o",(1000/AY$52),0)</f>
        <v>0</v>
      </c>
      <c r="AY6" s="4" t="s">
        <v>3</v>
      </c>
      <c r="AZ6" s="33">
        <f>IF(Tableau2[[#This Row],[Blq{QB14}]]="o",(1000/BA$52),0)</f>
        <v>0</v>
      </c>
      <c r="BA6" s="4" t="s">
        <v>3</v>
      </c>
      <c r="BB6" s="33">
        <f>IF(Tableau2[[#This Row],[Blq{QB15}]]="o",(1000/BC$52),0)</f>
        <v>0</v>
      </c>
      <c r="BC6" s="4" t="s">
        <v>3</v>
      </c>
      <c r="BD6" s="33">
        <f>IF(Tableau2[[#This Row],[Blq{QB16}]]="o",(1000/BE$52),0)</f>
        <v>0</v>
      </c>
      <c r="BE6" s="4" t="s">
        <v>3</v>
      </c>
      <c r="BF6" s="33">
        <f>IF(Tableau2[[#This Row],[Blq{QB17}]]="o",(1000/BG$52),0)</f>
        <v>0</v>
      </c>
      <c r="BG6" s="4" t="s">
        <v>3</v>
      </c>
      <c r="BH6" s="33">
        <f>IF(Tableau2[[#This Row],[Blq{QB18}]]="o",(1000/BI$52),0)</f>
        <v>0</v>
      </c>
      <c r="BI6" s="4" t="s">
        <v>3</v>
      </c>
      <c r="BJ6" s="33">
        <f>IF(Tableau2[[#This Row],[Blq{QB19}]]="o",(1000/BK$52),0)</f>
        <v>0</v>
      </c>
      <c r="BK6" s="4" t="s">
        <v>3</v>
      </c>
      <c r="BL6" s="33">
        <f>IF(Tableau2[[#This Row],[Blq{QB20}]]="o",(1000/BM$52),0)</f>
        <v>0</v>
      </c>
      <c r="BM6" s="4" t="s">
        <v>3</v>
      </c>
      <c r="BN6" s="33">
        <f>IF(Tableau2[[#This Row],[Blq{QB21}]]="o",(1000/BO$52),0)</f>
        <v>0</v>
      </c>
      <c r="BO6" s="4" t="s">
        <v>3</v>
      </c>
      <c r="BP6" s="33">
        <f>IF(Tableau2[[#This Row],[Blq{QB22}]]="o",(1000/BQ$52),0)</f>
        <v>0</v>
      </c>
      <c r="BQ6" s="4" t="s">
        <v>3</v>
      </c>
      <c r="BR6" s="33">
        <f>IF(Tableau2[[#This Row],[Blq{QB23}]]="o",(1000/BS$52),0)</f>
        <v>0</v>
      </c>
      <c r="BS6" s="4" t="s">
        <v>3</v>
      </c>
      <c r="BT6" s="33">
        <f>IF(Tableau2[[#This Row],[Blq{QB24}]]="o",(1000/BU$52),0)</f>
        <v>0</v>
      </c>
      <c r="BU6" s="4" t="s">
        <v>3</v>
      </c>
      <c r="BV6" s="33">
        <f>IF(Tableau2[[#This Row],[Blq{QB25}]]="o",(1000/BW$52),0)</f>
        <v>0</v>
      </c>
      <c r="BW6" s="4" t="s">
        <v>3</v>
      </c>
      <c r="BX6" s="33">
        <f>IF(Tableau2[[#This Row],[Blq{QB26}]]="o",(1000/BY$52),0)</f>
        <v>0</v>
      </c>
      <c r="BY6" s="4" t="s">
        <v>3</v>
      </c>
      <c r="BZ6" s="33">
        <f>IF(Tableau2[[#This Row],[Blq{QB27}]]="o",(1000/CA$52),0)</f>
        <v>0</v>
      </c>
      <c r="CA6" s="4" t="s">
        <v>3</v>
      </c>
      <c r="CB6" s="33">
        <f>IF(Tableau2[[#This Row],[Blq{QB28}]]="o",(1000/CC$52),0)</f>
        <v>0</v>
      </c>
      <c r="CC6" s="4" t="s">
        <v>3</v>
      </c>
      <c r="CD6" s="33">
        <f>IF(Tableau2[[#This Row],[Blq{QB29}]]="o",(1000/CE$52),0)</f>
        <v>0</v>
      </c>
      <c r="CE6" s="4" t="s">
        <v>3</v>
      </c>
      <c r="CF6" s="33">
        <f>IF(Tableau2[[#This Row],[Blq{QB30}]]="o",(1000/CG$52),0)</f>
        <v>0</v>
      </c>
      <c r="CG6" s="4" t="s">
        <v>3</v>
      </c>
      <c r="CH6" s="26">
        <f>IFERROR((8-Tableau2[[#This Row],[Plc{Q}]])/100,0)</f>
        <v>0</v>
      </c>
      <c r="CI6" s="25" t="str">
        <f>IF(OR(1=Tableau2[[#This Row],[Plc{Q}]],2=Tableau2[[#This Row],[Plc{Q}]],3=Tableau2[[#This Row],[Plc{Q}]],4=Tableau2[[#This Row],[Plc{Q}]],5=Tableau2[[#This Row],[Plc{Q}]],6=Tableau2[[#This Row],[Plc{Q}]],7=Tableau2[[#This Row],[Plc{Q}]],8=Tableau2[[#This Row],[Plc{Q}]]),"Qualifié(e)","")</f>
        <v/>
      </c>
      <c r="CJ6" s="34" t="str">
        <f>IF(Tableau2[[#This Row],[Pnt{F}/1000]]=0,"",RANK(Tableau2[[#This Row],[Pnt{F}/1000]],Tableau2[Pnt{F}/1000]))</f>
        <v/>
      </c>
      <c r="CK6" s="35">
        <f>IFERROR(Tableau2[[#This Row],[Pnt{FV}/500]]+Tableau2[[#This Row],[Pnt{FB}/500]]+Tableau2[[#This Row],[Bns{Q}]],0)</f>
        <v>0</v>
      </c>
      <c r="CL6" s="32">
        <f>IFERROR((Tableau2[[#This Row],[Pnt{FV}]]/$CM$52)*500,0)</f>
        <v>0</v>
      </c>
      <c r="CM6" s="186">
        <f>IFERROR(((Tableau2[[#This Row],[Prs{FV}]]/CN$52)*1000)+IF(Tableau2[[#This Row],[Vlr{FV}]]="o",2,0),0)</f>
        <v>0</v>
      </c>
      <c r="CN6" s="11" t="s">
        <v>12</v>
      </c>
      <c r="CO6" s="4" t="s">
        <v>3</v>
      </c>
      <c r="CP6" s="32">
        <f>(Tableau2[[#This Row],[Pnt{FB}]]/CQ$52)*500</f>
        <v>0</v>
      </c>
      <c r="CQ6" s="33">
        <f>Tableau2[[#This Row],[Pnt{FBlq}]]+Tableau2[[#This Row],[Pnt{FEss}]]</f>
        <v>0</v>
      </c>
      <c r="CR6" s="33">
        <f>IF(Tableau2[[#This Row],[Blq{F}]]="n",0,IF(Tableau2[[#This Row],[Blq{F}]]="Z1",100,IF(Tableau2[[#This Row],[Blq{F}]]="Z2",200,IF(Tableau2[[#This Row],[Blq{F}]]="Top",300,0))))</f>
        <v>0</v>
      </c>
      <c r="CS6" s="4" t="s">
        <v>3</v>
      </c>
      <c r="CT6" s="25">
        <f>IFERROR((100-(Tableau2[[#This Row],[Ess{F}]])),0)</f>
        <v>0</v>
      </c>
      <c r="CU6" s="11" t="s">
        <v>12</v>
      </c>
      <c r="CV6" s="28" t="str">
        <f>IF(Tableau2[[#This Row],[Fnl]]="Q",Tableau2[[#This Row],[Plc{F}]],Tableau2[[#This Row],[Plc{Q}]])</f>
        <v/>
      </c>
      <c r="CW6" s="28" t="str">
        <f>IF(Tableau2[[#This Row],[Place]]=1,"Or",IF(Tableau2[[#This Row],[Place]]=2,"Argent",IF(Tableau2[[#This Row],[Place]]=3,"Bronze","")))</f>
        <v/>
      </c>
    </row>
    <row r="7" spans="1:101" x14ac:dyDescent="0.2">
      <c r="A7" s="33" t="str">
        <f>Tableau2[[#This Row],[Plc{Q}]]</f>
        <v/>
      </c>
      <c r="B7" s="33" t="str">
        <f>Tableau2[[#This Row],[Place]]</f>
        <v/>
      </c>
      <c r="C7" s="16" t="s">
        <v>12</v>
      </c>
      <c r="D7" s="17" t="s">
        <v>12</v>
      </c>
      <c r="E7" s="17" t="s">
        <v>12</v>
      </c>
      <c r="F7" s="29" t="str">
        <f>IF(Tableau2[[#This Row],[Q &gt; F]]="","","Q")</f>
        <v/>
      </c>
      <c r="G7" s="10" t="s">
        <v>12</v>
      </c>
      <c r="H7" s="3" t="s">
        <v>3</v>
      </c>
      <c r="I7" s="3" t="s">
        <v>3</v>
      </c>
      <c r="J7" s="3" t="s">
        <v>3</v>
      </c>
      <c r="K7" s="30" t="str">
        <f>IF(Tableau2[[#This Row],[Pnt{Q}(/1000)]]=0,"",RANK(Tableau2[[#This Row],[Pnt{Q}(/1000)]],Tableau2[Pnt{Q}(/1000)]))</f>
        <v/>
      </c>
      <c r="L7" s="30">
        <f>IFERROR(Tableau2[[#This Row],[Pnt{QV}(/500)]]+Tableau2[[#This Row],[Pnt{QB}/500]],0)</f>
        <v>0</v>
      </c>
      <c r="M7" s="31">
        <f>IFERROR((Tableau2[[#This Row],[Pnt{QV}]]/$N$52)*500,0)</f>
        <v>0</v>
      </c>
      <c r="N7" s="31">
        <f>SUM(Tableau2[[#This Row],[Pnt{QV1}]],Tableau2[[#This Row],[Pnt{QV2}]],Tableau2[[#This Row],[Pnt{QV3}]])</f>
        <v>0</v>
      </c>
      <c r="O7" s="2">
        <f>IFERROR(((Tableau2[[#This Row],[Prs{QV1}]]/P$52)*1000)+IF(Tableau2[[#This Row],[Vlr{QV1}]]="o",2,0),0)</f>
        <v>0</v>
      </c>
      <c r="P7" s="11" t="s">
        <v>12</v>
      </c>
      <c r="Q7" s="4" t="s">
        <v>3</v>
      </c>
      <c r="R7" s="163">
        <f>IFERROR(((Tableau2[[#This Row],[Prs{QV2}]]/S$52)*1000)+IF(Tableau2[[#This Row],[Vlr{QV2}]]="o",2,0),0)</f>
        <v>0</v>
      </c>
      <c r="S7" s="11" t="s">
        <v>12</v>
      </c>
      <c r="T7" s="4" t="s">
        <v>3</v>
      </c>
      <c r="U7" s="163">
        <f>IFERROR(((Tableau2[[#This Row],[Prs{QV3}]]/V$52)*1000)+IF(Tableau2[[#This Row],[Vlr{QV3}]]="o",2,0),0)</f>
        <v>0</v>
      </c>
      <c r="V7" s="11" t="s">
        <v>12</v>
      </c>
      <c r="W7" s="4" t="s">
        <v>3</v>
      </c>
      <c r="X7" s="32">
        <f>IF((Tableau2[[#This Row],[Pnt{QB}]]/Y$52)*500=0,0,(Tableau2[[#This Row],[Pnt{QB}]]/Y$52)*500)</f>
        <v>0</v>
      </c>
      <c r="Y7" s="33">
        <f>Tableau2[[#This Row],[Pnt{QB1}]]+Tableau2[[#This Row],[Pnt{QB2}]]+Tableau2[[#This Row],[Pnt{QB3}]]+Tableau2[[#This Row],[Pnt{QB4}]]+Tableau2[[#This Row],[Pnt{QB5}]]+Tableau2[[#This Row],[Pnt{QB6}]]+Tableau2[[#This Row],[Pnt{QB7}]]+Tableau2[[#This Row],[Pnt{QB8}]]+Tableau2[[#This Row],[Pnt{QB9}]]+Tableau2[[#This Row],[Pnt{QB10}]]+Tableau2[[#This Row],[Pnt{QB11}]]+Tableau2[[#This Row],[Pnt{QB12}]]+Tableau2[[#This Row],[Pnt{QB13}]]+Tableau2[[#This Row],[Pnt{QB14}]]+Tableau2[[#This Row],[Pnt{QB15}]]+Tableau2[[#This Row],[Pnt{QB16}]]+Tableau2[[#This Row],[Pnt{QB17}]]+Tableau2[[#This Row],[Pnt{QB18}]]+Tableau2[[#This Row],[Pnt{QB19}]]+Tableau2[[#This Row],[Pnt{QB20}]]+Tableau2[[#This Row],[Pnt{QB21}]]+Tableau2[[#This Row],[Pnt{QB22}]]+Tableau2[[#This Row],[Pnt{QB23}]]+Tableau2[[#This Row],[Pnt{QB24}]]+Tableau2[[#This Row],[Pnt{QB25}]]+Tableau2[[#This Row],[Pnt{QB26}]]+Tableau2[[#This Row],[Pnt{QB27}]]+Tableau2[[#This Row],[Pnt{QB28}]]+Tableau2[[#This Row],[Pnt{QB29}]]+Tableau2[[#This Row],[Pnt{QB30}]]</f>
        <v>0</v>
      </c>
      <c r="Z7" s="33">
        <f>IF(Tableau2[[#This Row],[Blq{QB1}]]="o",(1000/AA$52),0)</f>
        <v>0</v>
      </c>
      <c r="AA7" s="4" t="s">
        <v>3</v>
      </c>
      <c r="AB7" s="33">
        <f>IF(Tableau2[[#This Row],[Blq{QB2}]]="o",(1000/AC$52),0)</f>
        <v>0</v>
      </c>
      <c r="AC7" s="4" t="s">
        <v>3</v>
      </c>
      <c r="AD7" s="33">
        <f>IF(Tableau2[[#This Row],[Blq{QB3}]]="o",(1000/AE$52),0)</f>
        <v>0</v>
      </c>
      <c r="AE7" s="4" t="s">
        <v>3</v>
      </c>
      <c r="AF7" s="33">
        <f>IF(Tableau2[[#This Row],[Blq{QB4}]]="o",(1000/AG$52),0)</f>
        <v>0</v>
      </c>
      <c r="AG7" s="4" t="s">
        <v>3</v>
      </c>
      <c r="AH7" s="33">
        <f>IF(Tableau2[[#This Row],[Blq{QB5}]]="o",(1000/AI$52),0)</f>
        <v>0</v>
      </c>
      <c r="AI7" s="4" t="s">
        <v>3</v>
      </c>
      <c r="AJ7" s="33">
        <f>IF(Tableau2[[#This Row],[Blq{QB6}]]="o",(1000/AK$52),0)</f>
        <v>0</v>
      </c>
      <c r="AK7" s="4" t="s">
        <v>3</v>
      </c>
      <c r="AL7" s="33">
        <f>IF(Tableau2[[#This Row],[Blq{QB7}]]="o",(1000/AM$52),0)</f>
        <v>0</v>
      </c>
      <c r="AM7" s="4" t="s">
        <v>3</v>
      </c>
      <c r="AN7" s="33">
        <f>IF(Tableau2[[#This Row],[Blq{QB8}]]="o",(1000/AO$52),0)</f>
        <v>0</v>
      </c>
      <c r="AO7" s="4" t="s">
        <v>3</v>
      </c>
      <c r="AP7" s="33">
        <f>IF(Tableau2[[#This Row],[Blq{QB9}]]="o",(1000/AQ$52),0)</f>
        <v>0</v>
      </c>
      <c r="AQ7" s="4" t="s">
        <v>3</v>
      </c>
      <c r="AR7" s="33">
        <f>IF(Tableau2[[#This Row],[Blq{QB10}]]="o",(1000/AS$52),0)</f>
        <v>0</v>
      </c>
      <c r="AS7" s="4" t="s">
        <v>3</v>
      </c>
      <c r="AT7" s="33">
        <f>IF(Tableau2[[#This Row],[Blq{QB11}]]="o",(1000/AU$52),0)</f>
        <v>0</v>
      </c>
      <c r="AU7" s="4" t="s">
        <v>3</v>
      </c>
      <c r="AV7" s="33">
        <f>IF(Tableau2[[#This Row],[Blq{QB12}]]="o",(1000/AW$52),0)</f>
        <v>0</v>
      </c>
      <c r="AW7" s="4" t="s">
        <v>3</v>
      </c>
      <c r="AX7" s="33">
        <f>IF(Tableau2[[#This Row],[Blq{QB13}]]="o",(1000/AY$52),0)</f>
        <v>0</v>
      </c>
      <c r="AY7" s="4" t="s">
        <v>3</v>
      </c>
      <c r="AZ7" s="33">
        <f>IF(Tableau2[[#This Row],[Blq{QB14}]]="o",(1000/BA$52),0)</f>
        <v>0</v>
      </c>
      <c r="BA7" s="4" t="s">
        <v>3</v>
      </c>
      <c r="BB7" s="33">
        <f>IF(Tableau2[[#This Row],[Blq{QB15}]]="o",(1000/BC$52),0)</f>
        <v>0</v>
      </c>
      <c r="BC7" s="4" t="s">
        <v>3</v>
      </c>
      <c r="BD7" s="33">
        <f>IF(Tableau2[[#This Row],[Blq{QB16}]]="o",(1000/BE$52),0)</f>
        <v>0</v>
      </c>
      <c r="BE7" s="4" t="s">
        <v>3</v>
      </c>
      <c r="BF7" s="33">
        <f>IF(Tableau2[[#This Row],[Blq{QB17}]]="o",(1000/BG$52),0)</f>
        <v>0</v>
      </c>
      <c r="BG7" s="4" t="s">
        <v>3</v>
      </c>
      <c r="BH7" s="33">
        <f>IF(Tableau2[[#This Row],[Blq{QB18}]]="o",(1000/BI$52),0)</f>
        <v>0</v>
      </c>
      <c r="BI7" s="4" t="s">
        <v>3</v>
      </c>
      <c r="BJ7" s="33">
        <f>IF(Tableau2[[#This Row],[Blq{QB19}]]="o",(1000/BK$52),0)</f>
        <v>0</v>
      </c>
      <c r="BK7" s="4" t="s">
        <v>3</v>
      </c>
      <c r="BL7" s="33">
        <f>IF(Tableau2[[#This Row],[Blq{QB20}]]="o",(1000/BM$52),0)</f>
        <v>0</v>
      </c>
      <c r="BM7" s="4" t="s">
        <v>3</v>
      </c>
      <c r="BN7" s="33">
        <f>IF(Tableau2[[#This Row],[Blq{QB21}]]="o",(1000/BO$52),0)</f>
        <v>0</v>
      </c>
      <c r="BO7" s="4" t="s">
        <v>3</v>
      </c>
      <c r="BP7" s="33">
        <f>IF(Tableau2[[#This Row],[Blq{QB22}]]="o",(1000/BQ$52),0)</f>
        <v>0</v>
      </c>
      <c r="BQ7" s="4" t="s">
        <v>3</v>
      </c>
      <c r="BR7" s="33">
        <f>IF(Tableau2[[#This Row],[Blq{QB23}]]="o",(1000/BS$52),0)</f>
        <v>0</v>
      </c>
      <c r="BS7" s="4" t="s">
        <v>3</v>
      </c>
      <c r="BT7" s="33">
        <f>IF(Tableau2[[#This Row],[Blq{QB24}]]="o",(1000/BU$52),0)</f>
        <v>0</v>
      </c>
      <c r="BU7" s="4" t="s">
        <v>3</v>
      </c>
      <c r="BV7" s="33">
        <f>IF(Tableau2[[#This Row],[Blq{QB25}]]="o",(1000/BW$52),0)</f>
        <v>0</v>
      </c>
      <c r="BW7" s="4" t="s">
        <v>3</v>
      </c>
      <c r="BX7" s="33">
        <f>IF(Tableau2[[#This Row],[Blq{QB26}]]="o",(1000/BY$52),0)</f>
        <v>0</v>
      </c>
      <c r="BY7" s="4" t="s">
        <v>3</v>
      </c>
      <c r="BZ7" s="33">
        <f>IF(Tableau2[[#This Row],[Blq{QB27}]]="o",(1000/CA$52),0)</f>
        <v>0</v>
      </c>
      <c r="CA7" s="4" t="s">
        <v>3</v>
      </c>
      <c r="CB7" s="33">
        <f>IF(Tableau2[[#This Row],[Blq{QB28}]]="o",(1000/CC$52),0)</f>
        <v>0</v>
      </c>
      <c r="CC7" s="4" t="s">
        <v>3</v>
      </c>
      <c r="CD7" s="33">
        <f>IF(Tableau2[[#This Row],[Blq{QB29}]]="o",(1000/CE$52),0)</f>
        <v>0</v>
      </c>
      <c r="CE7" s="4" t="s">
        <v>3</v>
      </c>
      <c r="CF7" s="33">
        <f>IF(Tableau2[[#This Row],[Blq{QB30}]]="o",(1000/CG$52),0)</f>
        <v>0</v>
      </c>
      <c r="CG7" s="4" t="s">
        <v>3</v>
      </c>
      <c r="CH7" s="26">
        <f>IFERROR((8-Tableau2[[#This Row],[Plc{Q}]])/100,0)</f>
        <v>0</v>
      </c>
      <c r="CI7" s="25" t="str">
        <f>IF(OR(1=Tableau2[[#This Row],[Plc{Q}]],2=Tableau2[[#This Row],[Plc{Q}]],3=Tableau2[[#This Row],[Plc{Q}]],4=Tableau2[[#This Row],[Plc{Q}]],5=Tableau2[[#This Row],[Plc{Q}]],6=Tableau2[[#This Row],[Plc{Q}]],7=Tableau2[[#This Row],[Plc{Q}]],8=Tableau2[[#This Row],[Plc{Q}]]),"Qualifié(e)","")</f>
        <v/>
      </c>
      <c r="CJ7" s="34" t="str">
        <f>IF(Tableau2[[#This Row],[Pnt{F}/1000]]=0,"",RANK(Tableau2[[#This Row],[Pnt{F}/1000]],Tableau2[Pnt{F}/1000]))</f>
        <v/>
      </c>
      <c r="CK7" s="35">
        <f>IFERROR(Tableau2[[#This Row],[Pnt{FV}/500]]+Tableau2[[#This Row],[Pnt{FB}/500]]+Tableau2[[#This Row],[Bns{Q}]],0)</f>
        <v>0</v>
      </c>
      <c r="CL7" s="32">
        <f>IFERROR((Tableau2[[#This Row],[Pnt{FV}]]/$CM$52)*500,0)</f>
        <v>0</v>
      </c>
      <c r="CM7" s="186">
        <f>IFERROR(((Tableau2[[#This Row],[Prs{FV}]]/CN$52)*1000)+IF(Tableau2[[#This Row],[Vlr{FV}]]="o",2,0),0)</f>
        <v>0</v>
      </c>
      <c r="CN7" s="11" t="s">
        <v>12</v>
      </c>
      <c r="CO7" s="4" t="s">
        <v>3</v>
      </c>
      <c r="CP7" s="32">
        <f>(Tableau2[[#This Row],[Pnt{FB}]]/CQ$52)*500</f>
        <v>0</v>
      </c>
      <c r="CQ7" s="33">
        <f>Tableau2[[#This Row],[Pnt{FBlq}]]+Tableau2[[#This Row],[Pnt{FEss}]]</f>
        <v>0</v>
      </c>
      <c r="CR7" s="33">
        <f>IF(Tableau2[[#This Row],[Blq{F}]]="n",0,IF(Tableau2[[#This Row],[Blq{F}]]="Z1",100,IF(Tableau2[[#This Row],[Blq{F}]]="Z2",200,IF(Tableau2[[#This Row],[Blq{F}]]="Top",300,0))))</f>
        <v>0</v>
      </c>
      <c r="CS7" s="4" t="s">
        <v>3</v>
      </c>
      <c r="CT7" s="25">
        <f>IFERROR((100-(Tableau2[[#This Row],[Ess{F}]])),0)</f>
        <v>0</v>
      </c>
      <c r="CU7" s="11" t="s">
        <v>12</v>
      </c>
      <c r="CV7" s="28" t="str">
        <f>IF(Tableau2[[#This Row],[Fnl]]="Q",Tableau2[[#This Row],[Plc{F}]],Tableau2[[#This Row],[Plc{Q}]])</f>
        <v/>
      </c>
      <c r="CW7" s="28" t="str">
        <f>IF(Tableau2[[#This Row],[Place]]=1,"Or",IF(Tableau2[[#This Row],[Place]]=2,"Argent",IF(Tableau2[[#This Row],[Place]]=3,"Bronze","")))</f>
        <v/>
      </c>
    </row>
    <row r="8" spans="1:101" x14ac:dyDescent="0.2">
      <c r="A8" s="33" t="str">
        <f>Tableau2[[#This Row],[Plc{Q}]]</f>
        <v/>
      </c>
      <c r="B8" s="33" t="str">
        <f>Tableau2[[#This Row],[Place]]</f>
        <v/>
      </c>
      <c r="C8" s="16" t="s">
        <v>12</v>
      </c>
      <c r="D8" s="17" t="s">
        <v>12</v>
      </c>
      <c r="E8" s="17" t="s">
        <v>12</v>
      </c>
      <c r="F8" s="29" t="str">
        <f>IF(Tableau2[[#This Row],[Q &gt; F]]="","","Q")</f>
        <v/>
      </c>
      <c r="G8" s="10" t="s">
        <v>12</v>
      </c>
      <c r="H8" s="3" t="s">
        <v>3</v>
      </c>
      <c r="I8" s="3" t="s">
        <v>3</v>
      </c>
      <c r="J8" s="3" t="s">
        <v>3</v>
      </c>
      <c r="K8" s="30" t="str">
        <f>IF(Tableau2[[#This Row],[Pnt{Q}(/1000)]]=0,"",RANK(Tableau2[[#This Row],[Pnt{Q}(/1000)]],Tableau2[Pnt{Q}(/1000)]))</f>
        <v/>
      </c>
      <c r="L8" s="30">
        <f>IFERROR(Tableau2[[#This Row],[Pnt{QV}(/500)]]+Tableau2[[#This Row],[Pnt{QB}/500]],0)</f>
        <v>0</v>
      </c>
      <c r="M8" s="31">
        <f>IFERROR((Tableau2[[#This Row],[Pnt{QV}]]/$N$52)*500,0)</f>
        <v>0</v>
      </c>
      <c r="N8" s="31">
        <f>SUM(Tableau2[[#This Row],[Pnt{QV1}]],Tableau2[[#This Row],[Pnt{QV2}]],Tableau2[[#This Row],[Pnt{QV3}]])</f>
        <v>0</v>
      </c>
      <c r="O8" s="2">
        <f>IFERROR(((Tableau2[[#This Row],[Prs{QV1}]]/P$52)*1000)+IF(Tableau2[[#This Row],[Vlr{QV1}]]="o",2,0),0)</f>
        <v>0</v>
      </c>
      <c r="P8" s="11" t="s">
        <v>12</v>
      </c>
      <c r="Q8" s="4" t="s">
        <v>3</v>
      </c>
      <c r="R8" s="163">
        <f>IFERROR(((Tableau2[[#This Row],[Prs{QV2}]]/S$52)*1000)+IF(Tableau2[[#This Row],[Vlr{QV2}]]="o",2,0),0)</f>
        <v>0</v>
      </c>
      <c r="S8" s="11" t="s">
        <v>12</v>
      </c>
      <c r="T8" s="4" t="s">
        <v>3</v>
      </c>
      <c r="U8" s="163">
        <f>IFERROR(((Tableau2[[#This Row],[Prs{QV3}]]/V$52)*1000)+IF(Tableau2[[#This Row],[Vlr{QV3}]]="o",2,0),0)</f>
        <v>0</v>
      </c>
      <c r="V8" s="11" t="s">
        <v>12</v>
      </c>
      <c r="W8" s="4" t="s">
        <v>3</v>
      </c>
      <c r="X8" s="32">
        <f>IF((Tableau2[[#This Row],[Pnt{QB}]]/Y$52)*500=0,0,(Tableau2[[#This Row],[Pnt{QB}]]/Y$52)*500)</f>
        <v>0</v>
      </c>
      <c r="Y8" s="33">
        <f>Tableau2[[#This Row],[Pnt{QB1}]]+Tableau2[[#This Row],[Pnt{QB2}]]+Tableau2[[#This Row],[Pnt{QB3}]]+Tableau2[[#This Row],[Pnt{QB4}]]+Tableau2[[#This Row],[Pnt{QB5}]]+Tableau2[[#This Row],[Pnt{QB6}]]+Tableau2[[#This Row],[Pnt{QB7}]]+Tableau2[[#This Row],[Pnt{QB8}]]+Tableau2[[#This Row],[Pnt{QB9}]]+Tableau2[[#This Row],[Pnt{QB10}]]+Tableau2[[#This Row],[Pnt{QB11}]]+Tableau2[[#This Row],[Pnt{QB12}]]+Tableau2[[#This Row],[Pnt{QB13}]]+Tableau2[[#This Row],[Pnt{QB14}]]+Tableau2[[#This Row],[Pnt{QB15}]]+Tableau2[[#This Row],[Pnt{QB16}]]+Tableau2[[#This Row],[Pnt{QB17}]]+Tableau2[[#This Row],[Pnt{QB18}]]+Tableau2[[#This Row],[Pnt{QB19}]]+Tableau2[[#This Row],[Pnt{QB20}]]+Tableau2[[#This Row],[Pnt{QB21}]]+Tableau2[[#This Row],[Pnt{QB22}]]+Tableau2[[#This Row],[Pnt{QB23}]]+Tableau2[[#This Row],[Pnt{QB24}]]+Tableau2[[#This Row],[Pnt{QB25}]]+Tableau2[[#This Row],[Pnt{QB26}]]+Tableau2[[#This Row],[Pnt{QB27}]]+Tableau2[[#This Row],[Pnt{QB28}]]+Tableau2[[#This Row],[Pnt{QB29}]]+Tableau2[[#This Row],[Pnt{QB30}]]</f>
        <v>0</v>
      </c>
      <c r="Z8" s="33">
        <f>IF(Tableau2[[#This Row],[Blq{QB1}]]="o",(1000/AA$52),0)</f>
        <v>0</v>
      </c>
      <c r="AA8" s="4" t="s">
        <v>3</v>
      </c>
      <c r="AB8" s="33">
        <f>IF(Tableau2[[#This Row],[Blq{QB2}]]="o",(1000/AC$52),0)</f>
        <v>0</v>
      </c>
      <c r="AC8" s="4" t="s">
        <v>3</v>
      </c>
      <c r="AD8" s="33">
        <f>IF(Tableau2[[#This Row],[Blq{QB3}]]="o",(1000/AE$52),0)</f>
        <v>0</v>
      </c>
      <c r="AE8" s="4" t="s">
        <v>3</v>
      </c>
      <c r="AF8" s="33">
        <f>IF(Tableau2[[#This Row],[Blq{QB4}]]="o",(1000/AG$52),0)</f>
        <v>0</v>
      </c>
      <c r="AG8" s="4" t="s">
        <v>3</v>
      </c>
      <c r="AH8" s="33">
        <f>IF(Tableau2[[#This Row],[Blq{QB5}]]="o",(1000/AI$52),0)</f>
        <v>0</v>
      </c>
      <c r="AI8" s="4" t="s">
        <v>3</v>
      </c>
      <c r="AJ8" s="33">
        <f>IF(Tableau2[[#This Row],[Blq{QB6}]]="o",(1000/AK$52),0)</f>
        <v>0</v>
      </c>
      <c r="AK8" s="4" t="s">
        <v>3</v>
      </c>
      <c r="AL8" s="33">
        <f>IF(Tableau2[[#This Row],[Blq{QB7}]]="o",(1000/AM$52),0)</f>
        <v>0</v>
      </c>
      <c r="AM8" s="4" t="s">
        <v>3</v>
      </c>
      <c r="AN8" s="33">
        <f>IF(Tableau2[[#This Row],[Blq{QB8}]]="o",(1000/AO$52),0)</f>
        <v>0</v>
      </c>
      <c r="AO8" s="4" t="s">
        <v>3</v>
      </c>
      <c r="AP8" s="33">
        <f>IF(Tableau2[[#This Row],[Blq{QB9}]]="o",(1000/AQ$52),0)</f>
        <v>0</v>
      </c>
      <c r="AQ8" s="4" t="s">
        <v>3</v>
      </c>
      <c r="AR8" s="33">
        <f>IF(Tableau2[[#This Row],[Blq{QB10}]]="o",(1000/AS$52),0)</f>
        <v>0</v>
      </c>
      <c r="AS8" s="4" t="s">
        <v>3</v>
      </c>
      <c r="AT8" s="33">
        <f>IF(Tableau2[[#This Row],[Blq{QB11}]]="o",(1000/AU$52),0)</f>
        <v>0</v>
      </c>
      <c r="AU8" s="4" t="s">
        <v>3</v>
      </c>
      <c r="AV8" s="33">
        <f>IF(Tableau2[[#This Row],[Blq{QB12}]]="o",(1000/AW$52),0)</f>
        <v>0</v>
      </c>
      <c r="AW8" s="4" t="s">
        <v>3</v>
      </c>
      <c r="AX8" s="33">
        <f>IF(Tableau2[[#This Row],[Blq{QB13}]]="o",(1000/AY$52),0)</f>
        <v>0</v>
      </c>
      <c r="AY8" s="4" t="s">
        <v>3</v>
      </c>
      <c r="AZ8" s="33">
        <f>IF(Tableau2[[#This Row],[Blq{QB14}]]="o",(1000/BA$52),0)</f>
        <v>0</v>
      </c>
      <c r="BA8" s="4" t="s">
        <v>3</v>
      </c>
      <c r="BB8" s="33">
        <f>IF(Tableau2[[#This Row],[Blq{QB15}]]="o",(1000/BC$52),0)</f>
        <v>0</v>
      </c>
      <c r="BC8" s="4" t="s">
        <v>3</v>
      </c>
      <c r="BD8" s="33">
        <f>IF(Tableau2[[#This Row],[Blq{QB16}]]="o",(1000/BE$52),0)</f>
        <v>0</v>
      </c>
      <c r="BE8" s="4" t="s">
        <v>3</v>
      </c>
      <c r="BF8" s="33">
        <f>IF(Tableau2[[#This Row],[Blq{QB17}]]="o",(1000/BG$52),0)</f>
        <v>0</v>
      </c>
      <c r="BG8" s="4" t="s">
        <v>3</v>
      </c>
      <c r="BH8" s="33">
        <f>IF(Tableau2[[#This Row],[Blq{QB18}]]="o",(1000/BI$52),0)</f>
        <v>0</v>
      </c>
      <c r="BI8" s="4" t="s">
        <v>3</v>
      </c>
      <c r="BJ8" s="33">
        <f>IF(Tableau2[[#This Row],[Blq{QB19}]]="o",(1000/BK$52),0)</f>
        <v>0</v>
      </c>
      <c r="BK8" s="4" t="s">
        <v>3</v>
      </c>
      <c r="BL8" s="33">
        <f>IF(Tableau2[[#This Row],[Blq{QB20}]]="o",(1000/BM$52),0)</f>
        <v>0</v>
      </c>
      <c r="BM8" s="4" t="s">
        <v>3</v>
      </c>
      <c r="BN8" s="33">
        <f>IF(Tableau2[[#This Row],[Blq{QB21}]]="o",(1000/BO$52),0)</f>
        <v>0</v>
      </c>
      <c r="BO8" s="4" t="s">
        <v>3</v>
      </c>
      <c r="BP8" s="33">
        <f>IF(Tableau2[[#This Row],[Blq{QB22}]]="o",(1000/BQ$52),0)</f>
        <v>0</v>
      </c>
      <c r="BQ8" s="4" t="s">
        <v>3</v>
      </c>
      <c r="BR8" s="33">
        <f>IF(Tableau2[[#This Row],[Blq{QB23}]]="o",(1000/BS$52),0)</f>
        <v>0</v>
      </c>
      <c r="BS8" s="4" t="s">
        <v>3</v>
      </c>
      <c r="BT8" s="33">
        <f>IF(Tableau2[[#This Row],[Blq{QB24}]]="o",(1000/BU$52),0)</f>
        <v>0</v>
      </c>
      <c r="BU8" s="4" t="s">
        <v>3</v>
      </c>
      <c r="BV8" s="33">
        <f>IF(Tableau2[[#This Row],[Blq{QB25}]]="o",(1000/BW$52),0)</f>
        <v>0</v>
      </c>
      <c r="BW8" s="4" t="s">
        <v>3</v>
      </c>
      <c r="BX8" s="33">
        <f>IF(Tableau2[[#This Row],[Blq{QB26}]]="o",(1000/BY$52),0)</f>
        <v>0</v>
      </c>
      <c r="BY8" s="4" t="s">
        <v>3</v>
      </c>
      <c r="BZ8" s="33">
        <f>IF(Tableau2[[#This Row],[Blq{QB27}]]="o",(1000/CA$52),0)</f>
        <v>0</v>
      </c>
      <c r="CA8" s="4" t="s">
        <v>3</v>
      </c>
      <c r="CB8" s="33">
        <f>IF(Tableau2[[#This Row],[Blq{QB28}]]="o",(1000/CC$52),0)</f>
        <v>0</v>
      </c>
      <c r="CC8" s="4" t="s">
        <v>3</v>
      </c>
      <c r="CD8" s="33">
        <f>IF(Tableau2[[#This Row],[Blq{QB29}]]="o",(1000/CE$52),0)</f>
        <v>0</v>
      </c>
      <c r="CE8" s="4" t="s">
        <v>3</v>
      </c>
      <c r="CF8" s="33">
        <f>IF(Tableau2[[#This Row],[Blq{QB30}]]="o",(1000/CG$52),0)</f>
        <v>0</v>
      </c>
      <c r="CG8" s="4" t="s">
        <v>3</v>
      </c>
      <c r="CH8" s="26">
        <f>IFERROR((8-Tableau2[[#This Row],[Plc{Q}]])/100,0)</f>
        <v>0</v>
      </c>
      <c r="CI8" s="25" t="str">
        <f>IF(OR(1=Tableau2[[#This Row],[Plc{Q}]],2=Tableau2[[#This Row],[Plc{Q}]],3=Tableau2[[#This Row],[Plc{Q}]],4=Tableau2[[#This Row],[Plc{Q}]],5=Tableau2[[#This Row],[Plc{Q}]],6=Tableau2[[#This Row],[Plc{Q}]],7=Tableau2[[#This Row],[Plc{Q}]],8=Tableau2[[#This Row],[Plc{Q}]]),"Qualifié(e)","")</f>
        <v/>
      </c>
      <c r="CJ8" s="34" t="str">
        <f>IF(Tableau2[[#This Row],[Pnt{F}/1000]]=0,"",RANK(Tableau2[[#This Row],[Pnt{F}/1000]],Tableau2[Pnt{F}/1000]))</f>
        <v/>
      </c>
      <c r="CK8" s="35">
        <f>IFERROR(Tableau2[[#This Row],[Pnt{FV}/500]]+Tableau2[[#This Row],[Pnt{FB}/500]]+Tableau2[[#This Row],[Bns{Q}]],0)</f>
        <v>0</v>
      </c>
      <c r="CL8" s="32">
        <f>IFERROR((Tableau2[[#This Row],[Pnt{FV}]]/$CM$52)*500,0)</f>
        <v>0</v>
      </c>
      <c r="CM8" s="186">
        <f>IFERROR(((Tableau2[[#This Row],[Prs{FV}]]/CN$52)*1000)+IF(Tableau2[[#This Row],[Vlr{FV}]]="o",2,0),0)</f>
        <v>0</v>
      </c>
      <c r="CN8" s="11" t="s">
        <v>12</v>
      </c>
      <c r="CO8" s="4" t="s">
        <v>3</v>
      </c>
      <c r="CP8" s="32">
        <f>(Tableau2[[#This Row],[Pnt{FB}]]/CQ$52)*500</f>
        <v>0</v>
      </c>
      <c r="CQ8" s="33">
        <f>Tableau2[[#This Row],[Pnt{FBlq}]]+Tableau2[[#This Row],[Pnt{FEss}]]</f>
        <v>0</v>
      </c>
      <c r="CR8" s="33">
        <f>IF(Tableau2[[#This Row],[Blq{F}]]="n",0,IF(Tableau2[[#This Row],[Blq{F}]]="Z1",100,IF(Tableau2[[#This Row],[Blq{F}]]="Z2",200,IF(Tableau2[[#This Row],[Blq{F}]]="Top",300,0))))</f>
        <v>0</v>
      </c>
      <c r="CS8" s="4" t="s">
        <v>3</v>
      </c>
      <c r="CT8" s="25">
        <f>IFERROR((100-(Tableau2[[#This Row],[Ess{F}]])),0)</f>
        <v>0</v>
      </c>
      <c r="CU8" s="11" t="s">
        <v>12</v>
      </c>
      <c r="CV8" s="28" t="str">
        <f>IF(Tableau2[[#This Row],[Fnl]]="Q",Tableau2[[#This Row],[Plc{F}]],Tableau2[[#This Row],[Plc{Q}]])</f>
        <v/>
      </c>
      <c r="CW8" s="28" t="str">
        <f>IF(Tableau2[[#This Row],[Place]]=1,"Or",IF(Tableau2[[#This Row],[Place]]=2,"Argent",IF(Tableau2[[#This Row],[Place]]=3,"Bronze","")))</f>
        <v/>
      </c>
    </row>
    <row r="9" spans="1:101" x14ac:dyDescent="0.2">
      <c r="A9" s="33" t="str">
        <f>Tableau2[[#This Row],[Plc{Q}]]</f>
        <v/>
      </c>
      <c r="B9" s="33" t="str">
        <f>Tableau2[[#This Row],[Place]]</f>
        <v/>
      </c>
      <c r="C9" s="16" t="s">
        <v>12</v>
      </c>
      <c r="D9" s="17" t="s">
        <v>12</v>
      </c>
      <c r="E9" s="17" t="s">
        <v>12</v>
      </c>
      <c r="F9" s="36" t="str">
        <f>IF(Tableau2[[#This Row],[Q &gt; F]]="","","Q")</f>
        <v/>
      </c>
      <c r="G9" s="10" t="s">
        <v>12</v>
      </c>
      <c r="H9" s="3" t="s">
        <v>3</v>
      </c>
      <c r="I9" s="3" t="s">
        <v>3</v>
      </c>
      <c r="J9" s="3" t="s">
        <v>3</v>
      </c>
      <c r="K9" s="30" t="str">
        <f>IF(Tableau2[[#This Row],[Pnt{Q}(/1000)]]=0,"",RANK(Tableau2[[#This Row],[Pnt{Q}(/1000)]],Tableau2[Pnt{Q}(/1000)]))</f>
        <v/>
      </c>
      <c r="L9" s="30">
        <f>IFERROR(Tableau2[[#This Row],[Pnt{QV}(/500)]]+Tableau2[[#This Row],[Pnt{QB}/500]],0)</f>
        <v>0</v>
      </c>
      <c r="M9" s="31">
        <f>IFERROR((Tableau2[[#This Row],[Pnt{QV}]]/$N$52)*500,0)</f>
        <v>0</v>
      </c>
      <c r="N9" s="31">
        <f>SUM(Tableau2[[#This Row],[Pnt{QV1}]],Tableau2[[#This Row],[Pnt{QV2}]],Tableau2[[#This Row],[Pnt{QV3}]])</f>
        <v>0</v>
      </c>
      <c r="O9" s="2">
        <f>IFERROR(((Tableau2[[#This Row],[Prs{QV1}]]/P$52)*1000)+IF(Tableau2[[#This Row],[Vlr{QV1}]]="o",2,0),0)</f>
        <v>0</v>
      </c>
      <c r="P9" s="11" t="s">
        <v>12</v>
      </c>
      <c r="Q9" s="4" t="s">
        <v>3</v>
      </c>
      <c r="R9" s="163">
        <f>IFERROR(((Tableau2[[#This Row],[Prs{QV2}]]/S$52)*1000)+IF(Tableau2[[#This Row],[Vlr{QV2}]]="o",2,0),0)</f>
        <v>0</v>
      </c>
      <c r="S9" s="11" t="s">
        <v>12</v>
      </c>
      <c r="T9" s="4" t="s">
        <v>3</v>
      </c>
      <c r="U9" s="163">
        <f>IFERROR(((Tableau2[[#This Row],[Prs{QV3}]]/V$52)*1000)+IF(Tableau2[[#This Row],[Vlr{QV3}]]="o",2,0),0)</f>
        <v>0</v>
      </c>
      <c r="V9" s="11" t="s">
        <v>12</v>
      </c>
      <c r="W9" s="4" t="s">
        <v>3</v>
      </c>
      <c r="X9" s="32">
        <f>IF((Tableau2[[#This Row],[Pnt{QB}]]/Y$52)*500=0,0,(Tableau2[[#This Row],[Pnt{QB}]]/Y$52)*500)</f>
        <v>0</v>
      </c>
      <c r="Y9" s="33">
        <f>Tableau2[[#This Row],[Pnt{QB1}]]+Tableau2[[#This Row],[Pnt{QB2}]]+Tableau2[[#This Row],[Pnt{QB3}]]+Tableau2[[#This Row],[Pnt{QB4}]]+Tableau2[[#This Row],[Pnt{QB5}]]+Tableau2[[#This Row],[Pnt{QB6}]]+Tableau2[[#This Row],[Pnt{QB7}]]+Tableau2[[#This Row],[Pnt{QB8}]]+Tableau2[[#This Row],[Pnt{QB9}]]+Tableau2[[#This Row],[Pnt{QB10}]]+Tableau2[[#This Row],[Pnt{QB11}]]+Tableau2[[#This Row],[Pnt{QB12}]]+Tableau2[[#This Row],[Pnt{QB13}]]+Tableau2[[#This Row],[Pnt{QB14}]]+Tableau2[[#This Row],[Pnt{QB15}]]+Tableau2[[#This Row],[Pnt{QB16}]]+Tableau2[[#This Row],[Pnt{QB17}]]+Tableau2[[#This Row],[Pnt{QB18}]]+Tableau2[[#This Row],[Pnt{QB19}]]+Tableau2[[#This Row],[Pnt{QB20}]]+Tableau2[[#This Row],[Pnt{QB21}]]+Tableau2[[#This Row],[Pnt{QB22}]]+Tableau2[[#This Row],[Pnt{QB23}]]+Tableau2[[#This Row],[Pnt{QB24}]]+Tableau2[[#This Row],[Pnt{QB25}]]+Tableau2[[#This Row],[Pnt{QB26}]]+Tableau2[[#This Row],[Pnt{QB27}]]+Tableau2[[#This Row],[Pnt{QB28}]]+Tableau2[[#This Row],[Pnt{QB29}]]+Tableau2[[#This Row],[Pnt{QB30}]]</f>
        <v>0</v>
      </c>
      <c r="Z9" s="33">
        <f>IF(Tableau2[[#This Row],[Blq{QB1}]]="o",(1000/AA$52),0)</f>
        <v>0</v>
      </c>
      <c r="AA9" s="4" t="s">
        <v>3</v>
      </c>
      <c r="AB9" s="33">
        <f>IF(Tableau2[[#This Row],[Blq{QB2}]]="o",(1000/AC$52),0)</f>
        <v>0</v>
      </c>
      <c r="AC9" s="4" t="s">
        <v>3</v>
      </c>
      <c r="AD9" s="33">
        <f>IF(Tableau2[[#This Row],[Blq{QB3}]]="o",(1000/AE$52),0)</f>
        <v>0</v>
      </c>
      <c r="AE9" s="4" t="s">
        <v>3</v>
      </c>
      <c r="AF9" s="33">
        <f>IF(Tableau2[[#This Row],[Blq{QB4}]]="o",(1000/AG$52),0)</f>
        <v>0</v>
      </c>
      <c r="AG9" s="4" t="s">
        <v>3</v>
      </c>
      <c r="AH9" s="33">
        <f>IF(Tableau2[[#This Row],[Blq{QB5}]]="o",(1000/AI$52),0)</f>
        <v>0</v>
      </c>
      <c r="AI9" s="4" t="s">
        <v>3</v>
      </c>
      <c r="AJ9" s="33">
        <f>IF(Tableau2[[#This Row],[Blq{QB6}]]="o",(1000/AK$52),0)</f>
        <v>0</v>
      </c>
      <c r="AK9" s="4" t="s">
        <v>3</v>
      </c>
      <c r="AL9" s="33">
        <f>IF(Tableau2[[#This Row],[Blq{QB7}]]="o",(1000/AM$52),0)</f>
        <v>0</v>
      </c>
      <c r="AM9" s="4" t="s">
        <v>3</v>
      </c>
      <c r="AN9" s="33">
        <f>IF(Tableau2[[#This Row],[Blq{QB8}]]="o",(1000/AO$52),0)</f>
        <v>0</v>
      </c>
      <c r="AO9" s="4" t="s">
        <v>3</v>
      </c>
      <c r="AP9" s="33">
        <f>IF(Tableau2[[#This Row],[Blq{QB9}]]="o",(1000/AQ$52),0)</f>
        <v>0</v>
      </c>
      <c r="AQ9" s="4" t="s">
        <v>3</v>
      </c>
      <c r="AR9" s="33">
        <f>IF(Tableau2[[#This Row],[Blq{QB10}]]="o",(1000/AS$52),0)</f>
        <v>0</v>
      </c>
      <c r="AS9" s="4" t="s">
        <v>3</v>
      </c>
      <c r="AT9" s="33">
        <f>IF(Tableau2[[#This Row],[Blq{QB11}]]="o",(1000/AU$52),0)</f>
        <v>0</v>
      </c>
      <c r="AU9" s="4" t="s">
        <v>3</v>
      </c>
      <c r="AV9" s="33">
        <f>IF(Tableau2[[#This Row],[Blq{QB12}]]="o",(1000/AW$52),0)</f>
        <v>0</v>
      </c>
      <c r="AW9" s="4" t="s">
        <v>3</v>
      </c>
      <c r="AX9" s="33">
        <f>IF(Tableau2[[#This Row],[Blq{QB13}]]="o",(1000/AY$52),0)</f>
        <v>0</v>
      </c>
      <c r="AY9" s="4" t="s">
        <v>3</v>
      </c>
      <c r="AZ9" s="33">
        <f>IF(Tableau2[[#This Row],[Blq{QB14}]]="o",(1000/BA$52),0)</f>
        <v>0</v>
      </c>
      <c r="BA9" s="4" t="s">
        <v>3</v>
      </c>
      <c r="BB9" s="33">
        <f>IF(Tableau2[[#This Row],[Blq{QB15}]]="o",(1000/BC$52),0)</f>
        <v>0</v>
      </c>
      <c r="BC9" s="4" t="s">
        <v>3</v>
      </c>
      <c r="BD9" s="33">
        <f>IF(Tableau2[[#This Row],[Blq{QB16}]]="o",(1000/BE$52),0)</f>
        <v>0</v>
      </c>
      <c r="BE9" s="4" t="s">
        <v>3</v>
      </c>
      <c r="BF9" s="33">
        <f>IF(Tableau2[[#This Row],[Blq{QB17}]]="o",(1000/BG$52),0)</f>
        <v>0</v>
      </c>
      <c r="BG9" s="4" t="s">
        <v>3</v>
      </c>
      <c r="BH9" s="33">
        <f>IF(Tableau2[[#This Row],[Blq{QB18}]]="o",(1000/BI$52),0)</f>
        <v>0</v>
      </c>
      <c r="BI9" s="4" t="s">
        <v>3</v>
      </c>
      <c r="BJ9" s="33">
        <f>IF(Tableau2[[#This Row],[Blq{QB19}]]="o",(1000/BK$52),0)</f>
        <v>0</v>
      </c>
      <c r="BK9" s="4" t="s">
        <v>3</v>
      </c>
      <c r="BL9" s="33">
        <f>IF(Tableau2[[#This Row],[Blq{QB20}]]="o",(1000/BM$52),0)</f>
        <v>0</v>
      </c>
      <c r="BM9" s="4" t="s">
        <v>3</v>
      </c>
      <c r="BN9" s="33">
        <f>IF(Tableau2[[#This Row],[Blq{QB21}]]="o",(1000/BO$52),0)</f>
        <v>0</v>
      </c>
      <c r="BO9" s="4" t="s">
        <v>3</v>
      </c>
      <c r="BP9" s="33">
        <f>IF(Tableau2[[#This Row],[Blq{QB22}]]="o",(1000/BQ$52),0)</f>
        <v>0</v>
      </c>
      <c r="BQ9" s="4" t="s">
        <v>3</v>
      </c>
      <c r="BR9" s="33">
        <f>IF(Tableau2[[#This Row],[Blq{QB23}]]="o",(1000/BS$52),0)</f>
        <v>0</v>
      </c>
      <c r="BS9" s="4" t="s">
        <v>3</v>
      </c>
      <c r="BT9" s="33">
        <f>IF(Tableau2[[#This Row],[Blq{QB24}]]="o",(1000/BU$52),0)</f>
        <v>0</v>
      </c>
      <c r="BU9" s="4" t="s">
        <v>3</v>
      </c>
      <c r="BV9" s="33">
        <f>IF(Tableau2[[#This Row],[Blq{QB25}]]="o",(1000/BW$52),0)</f>
        <v>0</v>
      </c>
      <c r="BW9" s="4" t="s">
        <v>3</v>
      </c>
      <c r="BX9" s="33">
        <f>IF(Tableau2[[#This Row],[Blq{QB26}]]="o",(1000/BY$52),0)</f>
        <v>0</v>
      </c>
      <c r="BY9" s="4" t="s">
        <v>3</v>
      </c>
      <c r="BZ9" s="33">
        <f>IF(Tableau2[[#This Row],[Blq{QB27}]]="o",(1000/CA$52),0)</f>
        <v>0</v>
      </c>
      <c r="CA9" s="4" t="s">
        <v>3</v>
      </c>
      <c r="CB9" s="33">
        <f>IF(Tableau2[[#This Row],[Blq{QB28}]]="o",(1000/CC$52),0)</f>
        <v>0</v>
      </c>
      <c r="CC9" s="4" t="s">
        <v>3</v>
      </c>
      <c r="CD9" s="33">
        <f>IF(Tableau2[[#This Row],[Blq{QB29}]]="o",(1000/CE$52),0)</f>
        <v>0</v>
      </c>
      <c r="CE9" s="4" t="s">
        <v>3</v>
      </c>
      <c r="CF9" s="33">
        <f>IF(Tableau2[[#This Row],[Blq{QB30}]]="o",(1000/CG$52),0)</f>
        <v>0</v>
      </c>
      <c r="CG9" s="4" t="s">
        <v>3</v>
      </c>
      <c r="CH9" s="26">
        <f>IFERROR((8-Tableau2[[#This Row],[Plc{Q}]])/100,0)</f>
        <v>0</v>
      </c>
      <c r="CI9" s="25" t="str">
        <f>IF(OR(1=Tableau2[[#This Row],[Plc{Q}]],2=Tableau2[[#This Row],[Plc{Q}]],3=Tableau2[[#This Row],[Plc{Q}]],4=Tableau2[[#This Row],[Plc{Q}]],5=Tableau2[[#This Row],[Plc{Q}]],6=Tableau2[[#This Row],[Plc{Q}]],7=Tableau2[[#This Row],[Plc{Q}]],8=Tableau2[[#This Row],[Plc{Q}]]),"Qualifié(e)","")</f>
        <v/>
      </c>
      <c r="CJ9" s="34" t="str">
        <f>IF(Tableau2[[#This Row],[Pnt{F}/1000]]=0,"",RANK(Tableau2[[#This Row],[Pnt{F}/1000]],Tableau2[Pnt{F}/1000]))</f>
        <v/>
      </c>
      <c r="CK9" s="35">
        <f>IFERROR(Tableau2[[#This Row],[Pnt{FV}/500]]+Tableau2[[#This Row],[Pnt{FB}/500]]+Tableau2[[#This Row],[Bns{Q}]],0)</f>
        <v>0</v>
      </c>
      <c r="CL9" s="32">
        <f>IFERROR((Tableau2[[#This Row],[Pnt{FV}]]/$CM$52)*500,0)</f>
        <v>0</v>
      </c>
      <c r="CM9" s="186">
        <f>IFERROR(((Tableau2[[#This Row],[Prs{FV}]]/CN$52)*1000)+IF(Tableau2[[#This Row],[Vlr{FV}]]="o",2,0),0)</f>
        <v>0</v>
      </c>
      <c r="CN9" s="11" t="s">
        <v>12</v>
      </c>
      <c r="CO9" s="4" t="s">
        <v>3</v>
      </c>
      <c r="CP9" s="32">
        <f>(Tableau2[[#This Row],[Pnt{FB}]]/CQ$52)*500</f>
        <v>0</v>
      </c>
      <c r="CQ9" s="33">
        <f>Tableau2[[#This Row],[Pnt{FBlq}]]+Tableau2[[#This Row],[Pnt{FEss}]]</f>
        <v>0</v>
      </c>
      <c r="CR9" s="33">
        <f>IF(Tableau2[[#This Row],[Blq{F}]]="n",0,IF(Tableau2[[#This Row],[Blq{F}]]="Z1",100,IF(Tableau2[[#This Row],[Blq{F}]]="Z2",200,IF(Tableau2[[#This Row],[Blq{F}]]="Top",300,0))))</f>
        <v>0</v>
      </c>
      <c r="CS9" s="4" t="s">
        <v>3</v>
      </c>
      <c r="CT9" s="25">
        <f>IFERROR((100-(Tableau2[[#This Row],[Ess{F}]])),0)</f>
        <v>0</v>
      </c>
      <c r="CU9" s="11" t="s">
        <v>12</v>
      </c>
      <c r="CV9" s="28" t="str">
        <f>IF(Tableau2[[#This Row],[Fnl]]="Q",Tableau2[[#This Row],[Plc{F}]],Tableau2[[#This Row],[Plc{Q}]])</f>
        <v/>
      </c>
      <c r="CW9" s="28" t="str">
        <f>IF(Tableau2[[#This Row],[Place]]=1,"Or",IF(Tableau2[[#This Row],[Place]]=2,"Argent",IF(Tableau2[[#This Row],[Place]]=3,"Bronze","")))</f>
        <v/>
      </c>
    </row>
    <row r="10" spans="1:101" x14ac:dyDescent="0.2">
      <c r="A10" s="33" t="str">
        <f>Tableau2[[#This Row],[Plc{Q}]]</f>
        <v/>
      </c>
      <c r="B10" s="33" t="str">
        <f>Tableau2[[#This Row],[Place]]</f>
        <v/>
      </c>
      <c r="C10" s="16" t="s">
        <v>12</v>
      </c>
      <c r="D10" s="17" t="s">
        <v>12</v>
      </c>
      <c r="E10" s="17" t="s">
        <v>12</v>
      </c>
      <c r="F10" s="29" t="str">
        <f>IF(Tableau2[[#This Row],[Q &gt; F]]="","","Q")</f>
        <v/>
      </c>
      <c r="G10" s="10" t="s">
        <v>12</v>
      </c>
      <c r="H10" s="3" t="s">
        <v>3</v>
      </c>
      <c r="I10" s="3" t="s">
        <v>3</v>
      </c>
      <c r="J10" s="3" t="s">
        <v>3</v>
      </c>
      <c r="K10" s="30" t="str">
        <f>IF(Tableau2[[#This Row],[Pnt{Q}(/1000)]]=0,"",RANK(Tableau2[[#This Row],[Pnt{Q}(/1000)]],Tableau2[Pnt{Q}(/1000)]))</f>
        <v/>
      </c>
      <c r="L10" s="30">
        <f>IFERROR(Tableau2[[#This Row],[Pnt{QV}(/500)]]+Tableau2[[#This Row],[Pnt{QB}/500]],0)</f>
        <v>0</v>
      </c>
      <c r="M10" s="31">
        <f>IFERROR((Tableau2[[#This Row],[Pnt{QV}]]/$N$52)*500,0)</f>
        <v>0</v>
      </c>
      <c r="N10" s="31">
        <f>SUM(Tableau2[[#This Row],[Pnt{QV1}]],Tableau2[[#This Row],[Pnt{QV2}]],Tableau2[[#This Row],[Pnt{QV3}]])</f>
        <v>0</v>
      </c>
      <c r="O10" s="2">
        <f>IFERROR(((Tableau2[[#This Row],[Prs{QV1}]]/P$52)*1000)+IF(Tableau2[[#This Row],[Vlr{QV1}]]="o",2,0),0)</f>
        <v>0</v>
      </c>
      <c r="P10" s="11" t="s">
        <v>12</v>
      </c>
      <c r="Q10" s="4" t="s">
        <v>3</v>
      </c>
      <c r="R10" s="163">
        <f>IFERROR(((Tableau2[[#This Row],[Prs{QV2}]]/S$52)*1000)+IF(Tableau2[[#This Row],[Vlr{QV2}]]="o",2,0),0)</f>
        <v>0</v>
      </c>
      <c r="S10" s="11" t="s">
        <v>12</v>
      </c>
      <c r="T10" s="4" t="s">
        <v>3</v>
      </c>
      <c r="U10" s="163">
        <f>IFERROR(((Tableau2[[#This Row],[Prs{QV3}]]/V$52)*1000)+IF(Tableau2[[#This Row],[Vlr{QV3}]]="o",2,0),0)</f>
        <v>0</v>
      </c>
      <c r="V10" s="11" t="s">
        <v>12</v>
      </c>
      <c r="W10" s="4" t="s">
        <v>3</v>
      </c>
      <c r="X10" s="32">
        <f>IF((Tableau2[[#This Row],[Pnt{QB}]]/Y$52)*500=0,0,(Tableau2[[#This Row],[Pnt{QB}]]/Y$52)*500)</f>
        <v>0</v>
      </c>
      <c r="Y10" s="33">
        <f>Tableau2[[#This Row],[Pnt{QB1}]]+Tableau2[[#This Row],[Pnt{QB2}]]+Tableau2[[#This Row],[Pnt{QB3}]]+Tableau2[[#This Row],[Pnt{QB4}]]+Tableau2[[#This Row],[Pnt{QB5}]]+Tableau2[[#This Row],[Pnt{QB6}]]+Tableau2[[#This Row],[Pnt{QB7}]]+Tableau2[[#This Row],[Pnt{QB8}]]+Tableau2[[#This Row],[Pnt{QB9}]]+Tableau2[[#This Row],[Pnt{QB10}]]+Tableau2[[#This Row],[Pnt{QB11}]]+Tableau2[[#This Row],[Pnt{QB12}]]+Tableau2[[#This Row],[Pnt{QB13}]]+Tableau2[[#This Row],[Pnt{QB14}]]+Tableau2[[#This Row],[Pnt{QB15}]]+Tableau2[[#This Row],[Pnt{QB16}]]+Tableau2[[#This Row],[Pnt{QB17}]]+Tableau2[[#This Row],[Pnt{QB18}]]+Tableau2[[#This Row],[Pnt{QB19}]]+Tableau2[[#This Row],[Pnt{QB20}]]+Tableau2[[#This Row],[Pnt{QB21}]]+Tableau2[[#This Row],[Pnt{QB22}]]+Tableau2[[#This Row],[Pnt{QB23}]]+Tableau2[[#This Row],[Pnt{QB24}]]+Tableau2[[#This Row],[Pnt{QB25}]]+Tableau2[[#This Row],[Pnt{QB26}]]+Tableau2[[#This Row],[Pnt{QB27}]]+Tableau2[[#This Row],[Pnt{QB28}]]+Tableau2[[#This Row],[Pnt{QB29}]]+Tableau2[[#This Row],[Pnt{QB30}]]</f>
        <v>0</v>
      </c>
      <c r="Z10" s="33">
        <f>IF(Tableau2[[#This Row],[Blq{QB1}]]="o",(1000/AA$52),0)</f>
        <v>0</v>
      </c>
      <c r="AA10" s="4" t="s">
        <v>3</v>
      </c>
      <c r="AB10" s="33">
        <f>IF(Tableau2[[#This Row],[Blq{QB2}]]="o",(1000/AC$52),0)</f>
        <v>0</v>
      </c>
      <c r="AC10" s="4" t="s">
        <v>3</v>
      </c>
      <c r="AD10" s="33">
        <f>IF(Tableau2[[#This Row],[Blq{QB3}]]="o",(1000/AE$52),0)</f>
        <v>0</v>
      </c>
      <c r="AE10" s="4" t="s">
        <v>3</v>
      </c>
      <c r="AF10" s="33">
        <f>IF(Tableau2[[#This Row],[Blq{QB4}]]="o",(1000/AG$52),0)</f>
        <v>0</v>
      </c>
      <c r="AG10" s="4" t="s">
        <v>3</v>
      </c>
      <c r="AH10" s="33">
        <f>IF(Tableau2[[#This Row],[Blq{QB5}]]="o",(1000/AI$52),0)</f>
        <v>0</v>
      </c>
      <c r="AI10" s="4" t="s">
        <v>3</v>
      </c>
      <c r="AJ10" s="33">
        <f>IF(Tableau2[[#This Row],[Blq{QB6}]]="o",(1000/AK$52),0)</f>
        <v>0</v>
      </c>
      <c r="AK10" s="4" t="s">
        <v>3</v>
      </c>
      <c r="AL10" s="33">
        <f>IF(Tableau2[[#This Row],[Blq{QB7}]]="o",(1000/AM$52),0)</f>
        <v>0</v>
      </c>
      <c r="AM10" s="4" t="s">
        <v>3</v>
      </c>
      <c r="AN10" s="33">
        <f>IF(Tableau2[[#This Row],[Blq{QB8}]]="o",(1000/AO$52),0)</f>
        <v>0</v>
      </c>
      <c r="AO10" s="4" t="s">
        <v>3</v>
      </c>
      <c r="AP10" s="33">
        <f>IF(Tableau2[[#This Row],[Blq{QB9}]]="o",(1000/AQ$52),0)</f>
        <v>0</v>
      </c>
      <c r="AQ10" s="4" t="s">
        <v>3</v>
      </c>
      <c r="AR10" s="33">
        <f>IF(Tableau2[[#This Row],[Blq{QB10}]]="o",(1000/AS$52),0)</f>
        <v>0</v>
      </c>
      <c r="AS10" s="4" t="s">
        <v>3</v>
      </c>
      <c r="AT10" s="33">
        <f>IF(Tableau2[[#This Row],[Blq{QB11}]]="o",(1000/AU$52),0)</f>
        <v>0</v>
      </c>
      <c r="AU10" s="4" t="s">
        <v>3</v>
      </c>
      <c r="AV10" s="33">
        <f>IF(Tableau2[[#This Row],[Blq{QB12}]]="o",(1000/AW$52),0)</f>
        <v>0</v>
      </c>
      <c r="AW10" s="4" t="s">
        <v>3</v>
      </c>
      <c r="AX10" s="33">
        <f>IF(Tableau2[[#This Row],[Blq{QB13}]]="o",(1000/AY$52),0)</f>
        <v>0</v>
      </c>
      <c r="AY10" s="4" t="s">
        <v>3</v>
      </c>
      <c r="AZ10" s="33">
        <f>IF(Tableau2[[#This Row],[Blq{QB14}]]="o",(1000/BA$52),0)</f>
        <v>0</v>
      </c>
      <c r="BA10" s="4" t="s">
        <v>3</v>
      </c>
      <c r="BB10" s="33">
        <f>IF(Tableau2[[#This Row],[Blq{QB15}]]="o",(1000/BC$52),0)</f>
        <v>0</v>
      </c>
      <c r="BC10" s="4" t="s">
        <v>3</v>
      </c>
      <c r="BD10" s="33">
        <f>IF(Tableau2[[#This Row],[Blq{QB16}]]="o",(1000/BE$52),0)</f>
        <v>0</v>
      </c>
      <c r="BE10" s="4" t="s">
        <v>3</v>
      </c>
      <c r="BF10" s="33">
        <f>IF(Tableau2[[#This Row],[Blq{QB17}]]="o",(1000/BG$52),0)</f>
        <v>0</v>
      </c>
      <c r="BG10" s="4" t="s">
        <v>3</v>
      </c>
      <c r="BH10" s="33">
        <f>IF(Tableau2[[#This Row],[Blq{QB18}]]="o",(1000/BI$52),0)</f>
        <v>0</v>
      </c>
      <c r="BI10" s="4" t="s">
        <v>3</v>
      </c>
      <c r="BJ10" s="33">
        <f>IF(Tableau2[[#This Row],[Blq{QB19}]]="o",(1000/BK$52),0)</f>
        <v>0</v>
      </c>
      <c r="BK10" s="4" t="s">
        <v>3</v>
      </c>
      <c r="BL10" s="33">
        <f>IF(Tableau2[[#This Row],[Blq{QB20}]]="o",(1000/BM$52),0)</f>
        <v>0</v>
      </c>
      <c r="BM10" s="4" t="s">
        <v>3</v>
      </c>
      <c r="BN10" s="33">
        <f>IF(Tableau2[[#This Row],[Blq{QB21}]]="o",(1000/BO$52),0)</f>
        <v>0</v>
      </c>
      <c r="BO10" s="4" t="s">
        <v>3</v>
      </c>
      <c r="BP10" s="33">
        <f>IF(Tableau2[[#This Row],[Blq{QB22}]]="o",(1000/BQ$52),0)</f>
        <v>0</v>
      </c>
      <c r="BQ10" s="4" t="s">
        <v>3</v>
      </c>
      <c r="BR10" s="33">
        <f>IF(Tableau2[[#This Row],[Blq{QB23}]]="o",(1000/BS$52),0)</f>
        <v>0</v>
      </c>
      <c r="BS10" s="4" t="s">
        <v>3</v>
      </c>
      <c r="BT10" s="33">
        <f>IF(Tableau2[[#This Row],[Blq{QB24}]]="o",(1000/BU$52),0)</f>
        <v>0</v>
      </c>
      <c r="BU10" s="4" t="s">
        <v>3</v>
      </c>
      <c r="BV10" s="33">
        <f>IF(Tableau2[[#This Row],[Blq{QB25}]]="o",(1000/BW$52),0)</f>
        <v>0</v>
      </c>
      <c r="BW10" s="4" t="s">
        <v>3</v>
      </c>
      <c r="BX10" s="33">
        <f>IF(Tableau2[[#This Row],[Blq{QB26}]]="o",(1000/BY$52),0)</f>
        <v>0</v>
      </c>
      <c r="BY10" s="4" t="s">
        <v>3</v>
      </c>
      <c r="BZ10" s="33">
        <f>IF(Tableau2[[#This Row],[Blq{QB27}]]="o",(1000/CA$52),0)</f>
        <v>0</v>
      </c>
      <c r="CA10" s="4" t="s">
        <v>3</v>
      </c>
      <c r="CB10" s="33">
        <f>IF(Tableau2[[#This Row],[Blq{QB28}]]="o",(1000/CC$52),0)</f>
        <v>0</v>
      </c>
      <c r="CC10" s="4" t="s">
        <v>3</v>
      </c>
      <c r="CD10" s="33">
        <f>IF(Tableau2[[#This Row],[Blq{QB29}]]="o",(1000/CE$52),0)</f>
        <v>0</v>
      </c>
      <c r="CE10" s="4" t="s">
        <v>3</v>
      </c>
      <c r="CF10" s="33">
        <f>IF(Tableau2[[#This Row],[Blq{QB30}]]="o",(1000/CG$52),0)</f>
        <v>0</v>
      </c>
      <c r="CG10" s="4" t="s">
        <v>3</v>
      </c>
      <c r="CH10" s="26">
        <f>IFERROR((8-Tableau2[[#This Row],[Plc{Q}]])/100,0)</f>
        <v>0</v>
      </c>
      <c r="CI10" s="25" t="str">
        <f>IF(OR(1=Tableau2[[#This Row],[Plc{Q}]],2=Tableau2[[#This Row],[Plc{Q}]],3=Tableau2[[#This Row],[Plc{Q}]],4=Tableau2[[#This Row],[Plc{Q}]],5=Tableau2[[#This Row],[Plc{Q}]],6=Tableau2[[#This Row],[Plc{Q}]],7=Tableau2[[#This Row],[Plc{Q}]],8=Tableau2[[#This Row],[Plc{Q}]]),"Qualifié(e)","")</f>
        <v/>
      </c>
      <c r="CJ10" s="34" t="str">
        <f>IF(Tableau2[[#This Row],[Pnt{F}/1000]]=0,"",RANK(Tableau2[[#This Row],[Pnt{F}/1000]],Tableau2[Pnt{F}/1000]))</f>
        <v/>
      </c>
      <c r="CK10" s="35">
        <f>IFERROR(Tableau2[[#This Row],[Pnt{FV}/500]]+Tableau2[[#This Row],[Pnt{FB}/500]]+Tableau2[[#This Row],[Bns{Q}]],0)</f>
        <v>0</v>
      </c>
      <c r="CL10" s="32">
        <f>IFERROR((Tableau2[[#This Row],[Pnt{FV}]]/$CM$52)*500,0)</f>
        <v>0</v>
      </c>
      <c r="CM10" s="186">
        <f>IFERROR(((Tableau2[[#This Row],[Prs{FV}]]/CN$52)*1000)+IF(Tableau2[[#This Row],[Vlr{FV}]]="o",2,0),0)</f>
        <v>0</v>
      </c>
      <c r="CN10" s="11" t="s">
        <v>12</v>
      </c>
      <c r="CO10" s="4" t="s">
        <v>3</v>
      </c>
      <c r="CP10" s="32">
        <f>(Tableau2[[#This Row],[Pnt{FB}]]/CQ$52)*500</f>
        <v>0</v>
      </c>
      <c r="CQ10" s="33">
        <f>Tableau2[[#This Row],[Pnt{FBlq}]]+Tableau2[[#This Row],[Pnt{FEss}]]</f>
        <v>0</v>
      </c>
      <c r="CR10" s="33">
        <f>IF(Tableau2[[#This Row],[Blq{F}]]="n",0,IF(Tableau2[[#This Row],[Blq{F}]]="Z1",100,IF(Tableau2[[#This Row],[Blq{F}]]="Z2",200,IF(Tableau2[[#This Row],[Blq{F}]]="Top",300,0))))</f>
        <v>0</v>
      </c>
      <c r="CS10" s="4" t="s">
        <v>3</v>
      </c>
      <c r="CT10" s="25">
        <f>IFERROR((100-(Tableau2[[#This Row],[Ess{F}]])),0)</f>
        <v>0</v>
      </c>
      <c r="CU10" s="11" t="s">
        <v>12</v>
      </c>
      <c r="CV10" s="28" t="str">
        <f>IF(Tableau2[[#This Row],[Fnl]]="Q",Tableau2[[#This Row],[Plc{F}]],Tableau2[[#This Row],[Plc{Q}]])</f>
        <v/>
      </c>
      <c r="CW10" s="28" t="str">
        <f>IF(Tableau2[[#This Row],[Place]]=1,"Or",IF(Tableau2[[#This Row],[Place]]=2,"Argent",IF(Tableau2[[#This Row],[Place]]=3,"Bronze","")))</f>
        <v/>
      </c>
    </row>
    <row r="11" spans="1:101" x14ac:dyDescent="0.2">
      <c r="A11" s="33" t="str">
        <f>Tableau2[[#This Row],[Plc{Q}]]</f>
        <v/>
      </c>
      <c r="B11" s="33" t="str">
        <f>Tableau2[[#This Row],[Place]]</f>
        <v/>
      </c>
      <c r="C11" s="16" t="s">
        <v>12</v>
      </c>
      <c r="D11" s="17" t="s">
        <v>12</v>
      </c>
      <c r="E11" s="17" t="s">
        <v>12</v>
      </c>
      <c r="F11" s="29" t="str">
        <f>IF(Tableau2[[#This Row],[Q &gt; F]]="","","Q")</f>
        <v/>
      </c>
      <c r="G11" s="10" t="s">
        <v>12</v>
      </c>
      <c r="H11" s="3" t="s">
        <v>3</v>
      </c>
      <c r="I11" s="3" t="s">
        <v>3</v>
      </c>
      <c r="J11" s="3" t="s">
        <v>3</v>
      </c>
      <c r="K11" s="30" t="str">
        <f>IF(Tableau2[[#This Row],[Pnt{Q}(/1000)]]=0,"",RANK(Tableau2[[#This Row],[Pnt{Q}(/1000)]],Tableau2[Pnt{Q}(/1000)]))</f>
        <v/>
      </c>
      <c r="L11" s="30">
        <f>IFERROR(Tableau2[[#This Row],[Pnt{QV}(/500)]]+Tableau2[[#This Row],[Pnt{QB}/500]],0)</f>
        <v>0</v>
      </c>
      <c r="M11" s="31">
        <f>IFERROR((Tableau2[[#This Row],[Pnt{QV}]]/$N$52)*500,0)</f>
        <v>0</v>
      </c>
      <c r="N11" s="31">
        <f>SUM(Tableau2[[#This Row],[Pnt{QV1}]],Tableau2[[#This Row],[Pnt{QV2}]],Tableau2[[#This Row],[Pnt{QV3}]])</f>
        <v>0</v>
      </c>
      <c r="O11" s="2">
        <f>IFERROR(((Tableau2[[#This Row],[Prs{QV1}]]/P$52)*1000)+IF(Tableau2[[#This Row],[Vlr{QV1}]]="o",2,0),0)</f>
        <v>0</v>
      </c>
      <c r="P11" s="11" t="s">
        <v>12</v>
      </c>
      <c r="Q11" s="4" t="s">
        <v>3</v>
      </c>
      <c r="R11" s="163">
        <f>IFERROR(((Tableau2[[#This Row],[Prs{QV2}]]/S$52)*1000)+IF(Tableau2[[#This Row],[Vlr{QV2}]]="o",2,0),0)</f>
        <v>0</v>
      </c>
      <c r="S11" s="11" t="s">
        <v>12</v>
      </c>
      <c r="T11" s="4" t="s">
        <v>3</v>
      </c>
      <c r="U11" s="163">
        <f>IFERROR(((Tableau2[[#This Row],[Prs{QV3}]]/V$52)*1000)+IF(Tableau2[[#This Row],[Vlr{QV3}]]="o",2,0),0)</f>
        <v>0</v>
      </c>
      <c r="V11" s="11" t="s">
        <v>12</v>
      </c>
      <c r="W11" s="4" t="s">
        <v>3</v>
      </c>
      <c r="X11" s="32">
        <f>IF((Tableau2[[#This Row],[Pnt{QB}]]/Y$52)*500=0,0,(Tableau2[[#This Row],[Pnt{QB}]]/Y$52)*500)</f>
        <v>0</v>
      </c>
      <c r="Y11" s="33">
        <f>Tableau2[[#This Row],[Pnt{QB1}]]+Tableau2[[#This Row],[Pnt{QB2}]]+Tableau2[[#This Row],[Pnt{QB3}]]+Tableau2[[#This Row],[Pnt{QB4}]]+Tableau2[[#This Row],[Pnt{QB5}]]+Tableau2[[#This Row],[Pnt{QB6}]]+Tableau2[[#This Row],[Pnt{QB7}]]+Tableau2[[#This Row],[Pnt{QB8}]]+Tableau2[[#This Row],[Pnt{QB9}]]+Tableau2[[#This Row],[Pnt{QB10}]]+Tableau2[[#This Row],[Pnt{QB11}]]+Tableau2[[#This Row],[Pnt{QB12}]]+Tableau2[[#This Row],[Pnt{QB13}]]+Tableau2[[#This Row],[Pnt{QB14}]]+Tableau2[[#This Row],[Pnt{QB15}]]+Tableau2[[#This Row],[Pnt{QB16}]]+Tableau2[[#This Row],[Pnt{QB17}]]+Tableau2[[#This Row],[Pnt{QB18}]]+Tableau2[[#This Row],[Pnt{QB19}]]+Tableau2[[#This Row],[Pnt{QB20}]]+Tableau2[[#This Row],[Pnt{QB21}]]+Tableau2[[#This Row],[Pnt{QB22}]]+Tableau2[[#This Row],[Pnt{QB23}]]+Tableau2[[#This Row],[Pnt{QB24}]]+Tableau2[[#This Row],[Pnt{QB25}]]+Tableau2[[#This Row],[Pnt{QB26}]]+Tableau2[[#This Row],[Pnt{QB27}]]+Tableau2[[#This Row],[Pnt{QB28}]]+Tableau2[[#This Row],[Pnt{QB29}]]+Tableau2[[#This Row],[Pnt{QB30}]]</f>
        <v>0</v>
      </c>
      <c r="Z11" s="33">
        <f>IF(Tableau2[[#This Row],[Blq{QB1}]]="o",(1000/AA$52),0)</f>
        <v>0</v>
      </c>
      <c r="AA11" s="4" t="s">
        <v>3</v>
      </c>
      <c r="AB11" s="33">
        <f>IF(Tableau2[[#This Row],[Blq{QB2}]]="o",(1000/AC$52),0)</f>
        <v>0</v>
      </c>
      <c r="AC11" s="4" t="s">
        <v>3</v>
      </c>
      <c r="AD11" s="33">
        <f>IF(Tableau2[[#This Row],[Blq{QB3}]]="o",(1000/AE$52),0)</f>
        <v>0</v>
      </c>
      <c r="AE11" s="4" t="s">
        <v>3</v>
      </c>
      <c r="AF11" s="33">
        <f>IF(Tableau2[[#This Row],[Blq{QB4}]]="o",(1000/AG$52),0)</f>
        <v>0</v>
      </c>
      <c r="AG11" s="4" t="s">
        <v>3</v>
      </c>
      <c r="AH11" s="33">
        <f>IF(Tableau2[[#This Row],[Blq{QB5}]]="o",(1000/AI$52),0)</f>
        <v>0</v>
      </c>
      <c r="AI11" s="4" t="s">
        <v>3</v>
      </c>
      <c r="AJ11" s="33">
        <f>IF(Tableau2[[#This Row],[Blq{QB6}]]="o",(1000/AK$52),0)</f>
        <v>0</v>
      </c>
      <c r="AK11" s="4" t="s">
        <v>3</v>
      </c>
      <c r="AL11" s="33">
        <f>IF(Tableau2[[#This Row],[Blq{QB7}]]="o",(1000/AM$52),0)</f>
        <v>0</v>
      </c>
      <c r="AM11" s="4" t="s">
        <v>3</v>
      </c>
      <c r="AN11" s="33">
        <f>IF(Tableau2[[#This Row],[Blq{QB8}]]="o",(1000/AO$52),0)</f>
        <v>0</v>
      </c>
      <c r="AO11" s="4" t="s">
        <v>3</v>
      </c>
      <c r="AP11" s="33">
        <f>IF(Tableau2[[#This Row],[Blq{QB9}]]="o",(1000/AQ$52),0)</f>
        <v>0</v>
      </c>
      <c r="AQ11" s="4" t="s">
        <v>3</v>
      </c>
      <c r="AR11" s="33">
        <f>IF(Tableau2[[#This Row],[Blq{QB10}]]="o",(1000/AS$52),0)</f>
        <v>0</v>
      </c>
      <c r="AS11" s="4" t="s">
        <v>3</v>
      </c>
      <c r="AT11" s="33">
        <f>IF(Tableau2[[#This Row],[Blq{QB11}]]="o",(1000/AU$52),0)</f>
        <v>0</v>
      </c>
      <c r="AU11" s="4" t="s">
        <v>3</v>
      </c>
      <c r="AV11" s="33">
        <f>IF(Tableau2[[#This Row],[Blq{QB12}]]="o",(1000/AW$52),0)</f>
        <v>0</v>
      </c>
      <c r="AW11" s="4" t="s">
        <v>3</v>
      </c>
      <c r="AX11" s="33">
        <f>IF(Tableau2[[#This Row],[Blq{QB13}]]="o",(1000/AY$52),0)</f>
        <v>0</v>
      </c>
      <c r="AY11" s="4" t="s">
        <v>3</v>
      </c>
      <c r="AZ11" s="33">
        <f>IF(Tableau2[[#This Row],[Blq{QB14}]]="o",(1000/BA$52),0)</f>
        <v>0</v>
      </c>
      <c r="BA11" s="4" t="s">
        <v>3</v>
      </c>
      <c r="BB11" s="33">
        <f>IF(Tableau2[[#This Row],[Blq{QB15}]]="o",(1000/BC$52),0)</f>
        <v>0</v>
      </c>
      <c r="BC11" s="4" t="s">
        <v>3</v>
      </c>
      <c r="BD11" s="33">
        <f>IF(Tableau2[[#This Row],[Blq{QB16}]]="o",(1000/BE$52),0)</f>
        <v>0</v>
      </c>
      <c r="BE11" s="4" t="s">
        <v>3</v>
      </c>
      <c r="BF11" s="33">
        <f>IF(Tableau2[[#This Row],[Blq{QB17}]]="o",(1000/BG$52),0)</f>
        <v>0</v>
      </c>
      <c r="BG11" s="4" t="s">
        <v>3</v>
      </c>
      <c r="BH11" s="33">
        <f>IF(Tableau2[[#This Row],[Blq{QB18}]]="o",(1000/BI$52),0)</f>
        <v>0</v>
      </c>
      <c r="BI11" s="4" t="s">
        <v>3</v>
      </c>
      <c r="BJ11" s="33">
        <f>IF(Tableau2[[#This Row],[Blq{QB19}]]="o",(1000/BK$52),0)</f>
        <v>0</v>
      </c>
      <c r="BK11" s="4" t="s">
        <v>3</v>
      </c>
      <c r="BL11" s="33">
        <f>IF(Tableau2[[#This Row],[Blq{QB20}]]="o",(1000/BM$52),0)</f>
        <v>0</v>
      </c>
      <c r="BM11" s="4" t="s">
        <v>3</v>
      </c>
      <c r="BN11" s="33">
        <f>IF(Tableau2[[#This Row],[Blq{QB21}]]="o",(1000/BO$52),0)</f>
        <v>0</v>
      </c>
      <c r="BO11" s="4" t="s">
        <v>3</v>
      </c>
      <c r="BP11" s="33">
        <f>IF(Tableau2[[#This Row],[Blq{QB22}]]="o",(1000/BQ$52),0)</f>
        <v>0</v>
      </c>
      <c r="BQ11" s="4" t="s">
        <v>3</v>
      </c>
      <c r="BR11" s="33">
        <f>IF(Tableau2[[#This Row],[Blq{QB23}]]="o",(1000/BS$52),0)</f>
        <v>0</v>
      </c>
      <c r="BS11" s="4" t="s">
        <v>3</v>
      </c>
      <c r="BT11" s="33">
        <f>IF(Tableau2[[#This Row],[Blq{QB24}]]="o",(1000/BU$52),0)</f>
        <v>0</v>
      </c>
      <c r="BU11" s="4" t="s">
        <v>3</v>
      </c>
      <c r="BV11" s="33">
        <f>IF(Tableau2[[#This Row],[Blq{QB25}]]="o",(1000/BW$52),0)</f>
        <v>0</v>
      </c>
      <c r="BW11" s="4" t="s">
        <v>3</v>
      </c>
      <c r="BX11" s="33">
        <f>IF(Tableau2[[#This Row],[Blq{QB26}]]="o",(1000/BY$52),0)</f>
        <v>0</v>
      </c>
      <c r="BY11" s="4" t="s">
        <v>3</v>
      </c>
      <c r="BZ11" s="33">
        <f>IF(Tableau2[[#This Row],[Blq{QB27}]]="o",(1000/CA$52),0)</f>
        <v>0</v>
      </c>
      <c r="CA11" s="4" t="s">
        <v>3</v>
      </c>
      <c r="CB11" s="33">
        <f>IF(Tableau2[[#This Row],[Blq{QB28}]]="o",(1000/CC$52),0)</f>
        <v>0</v>
      </c>
      <c r="CC11" s="4" t="s">
        <v>3</v>
      </c>
      <c r="CD11" s="33">
        <f>IF(Tableau2[[#This Row],[Blq{QB29}]]="o",(1000/CE$52),0)</f>
        <v>0</v>
      </c>
      <c r="CE11" s="4" t="s">
        <v>3</v>
      </c>
      <c r="CF11" s="33">
        <f>IF(Tableau2[[#This Row],[Blq{QB30}]]="o",(1000/CG$52),0)</f>
        <v>0</v>
      </c>
      <c r="CG11" s="4" t="s">
        <v>3</v>
      </c>
      <c r="CH11" s="26">
        <f>IFERROR((8-Tableau2[[#This Row],[Plc{Q}]])/100,0)</f>
        <v>0</v>
      </c>
      <c r="CI11" s="25" t="str">
        <f>IF(OR(1=Tableau2[[#This Row],[Plc{Q}]],2=Tableau2[[#This Row],[Plc{Q}]],3=Tableau2[[#This Row],[Plc{Q}]],4=Tableau2[[#This Row],[Plc{Q}]],5=Tableau2[[#This Row],[Plc{Q}]],6=Tableau2[[#This Row],[Plc{Q}]],7=Tableau2[[#This Row],[Plc{Q}]],8=Tableau2[[#This Row],[Plc{Q}]]),"Qualifié(e)","")</f>
        <v/>
      </c>
      <c r="CJ11" s="34" t="str">
        <f>IF(Tableau2[[#This Row],[Pnt{F}/1000]]=0,"",RANK(Tableau2[[#This Row],[Pnt{F}/1000]],Tableau2[Pnt{F}/1000]))</f>
        <v/>
      </c>
      <c r="CK11" s="35">
        <f>IFERROR(Tableau2[[#This Row],[Pnt{FV}/500]]+Tableau2[[#This Row],[Pnt{FB}/500]]+Tableau2[[#This Row],[Bns{Q}]],0)</f>
        <v>0</v>
      </c>
      <c r="CL11" s="32">
        <f>IFERROR((Tableau2[[#This Row],[Pnt{FV}]]/$CM$52)*500,0)</f>
        <v>0</v>
      </c>
      <c r="CM11" s="186">
        <f>IFERROR(((Tableau2[[#This Row],[Prs{FV}]]/CN$52)*1000)+IF(Tableau2[[#This Row],[Vlr{FV}]]="o",2,0),0)</f>
        <v>0</v>
      </c>
      <c r="CN11" s="11" t="s">
        <v>12</v>
      </c>
      <c r="CO11" s="4" t="s">
        <v>3</v>
      </c>
      <c r="CP11" s="32">
        <f>(Tableau2[[#This Row],[Pnt{FB}]]/CQ$52)*500</f>
        <v>0</v>
      </c>
      <c r="CQ11" s="33">
        <f>Tableau2[[#This Row],[Pnt{FBlq}]]+Tableau2[[#This Row],[Pnt{FEss}]]</f>
        <v>0</v>
      </c>
      <c r="CR11" s="33">
        <f>IF(Tableau2[[#This Row],[Blq{F}]]="n",0,IF(Tableau2[[#This Row],[Blq{F}]]="Z1",100,IF(Tableau2[[#This Row],[Blq{F}]]="Z2",200,IF(Tableau2[[#This Row],[Blq{F}]]="Top",300,0))))</f>
        <v>0</v>
      </c>
      <c r="CS11" s="4" t="s">
        <v>3</v>
      </c>
      <c r="CT11" s="25">
        <f>IFERROR((100-(Tableau2[[#This Row],[Ess{F}]])),0)</f>
        <v>0</v>
      </c>
      <c r="CU11" s="11" t="s">
        <v>12</v>
      </c>
      <c r="CV11" s="28" t="str">
        <f>IF(Tableau2[[#This Row],[Fnl]]="Q",Tableau2[[#This Row],[Plc{F}]],Tableau2[[#This Row],[Plc{Q}]])</f>
        <v/>
      </c>
      <c r="CW11" s="28" t="str">
        <f>IF(Tableau2[[#This Row],[Place]]=1,"Or",IF(Tableau2[[#This Row],[Place]]=2,"Argent",IF(Tableau2[[#This Row],[Place]]=3,"Bronze","")))</f>
        <v/>
      </c>
    </row>
    <row r="12" spans="1:101" x14ac:dyDescent="0.2">
      <c r="A12" s="33" t="str">
        <f>Tableau2[[#This Row],[Plc{Q}]]</f>
        <v/>
      </c>
      <c r="B12" s="33" t="str">
        <f>Tableau2[[#This Row],[Place]]</f>
        <v/>
      </c>
      <c r="C12" s="16" t="s">
        <v>12</v>
      </c>
      <c r="D12" s="17" t="s">
        <v>12</v>
      </c>
      <c r="E12" s="17" t="s">
        <v>12</v>
      </c>
      <c r="F12" s="29" t="str">
        <f>IF(Tableau2[[#This Row],[Q &gt; F]]="","","Q")</f>
        <v/>
      </c>
      <c r="G12" s="10" t="s">
        <v>12</v>
      </c>
      <c r="H12" s="3" t="s">
        <v>3</v>
      </c>
      <c r="I12" s="3" t="s">
        <v>3</v>
      </c>
      <c r="J12" s="3" t="s">
        <v>3</v>
      </c>
      <c r="K12" s="30" t="str">
        <f>IF(Tableau2[[#This Row],[Pnt{Q}(/1000)]]=0,"",RANK(Tableau2[[#This Row],[Pnt{Q}(/1000)]],Tableau2[Pnt{Q}(/1000)]))</f>
        <v/>
      </c>
      <c r="L12" s="30">
        <f>IFERROR(Tableau2[[#This Row],[Pnt{QV}(/500)]]+Tableau2[[#This Row],[Pnt{QB}/500]],0)</f>
        <v>0</v>
      </c>
      <c r="M12" s="31">
        <f>IFERROR((Tableau2[[#This Row],[Pnt{QV}]]/$N$52)*500,0)</f>
        <v>0</v>
      </c>
      <c r="N12" s="31">
        <f>SUM(Tableau2[[#This Row],[Pnt{QV1}]],Tableau2[[#This Row],[Pnt{QV2}]],Tableau2[[#This Row],[Pnt{QV3}]])</f>
        <v>0</v>
      </c>
      <c r="O12" s="2">
        <f>IFERROR(((Tableau2[[#This Row],[Prs{QV1}]]/P$52)*1000)+IF(Tableau2[[#This Row],[Vlr{QV1}]]="o",2,0),0)</f>
        <v>0</v>
      </c>
      <c r="P12" s="11" t="s">
        <v>12</v>
      </c>
      <c r="Q12" s="4" t="s">
        <v>3</v>
      </c>
      <c r="R12" s="163">
        <f>IFERROR(((Tableau2[[#This Row],[Prs{QV2}]]/S$52)*1000)+IF(Tableau2[[#This Row],[Vlr{QV2}]]="o",2,0),0)</f>
        <v>0</v>
      </c>
      <c r="S12" s="11" t="s">
        <v>12</v>
      </c>
      <c r="T12" s="4" t="s">
        <v>3</v>
      </c>
      <c r="U12" s="163">
        <f>IFERROR(((Tableau2[[#This Row],[Prs{QV3}]]/V$52)*1000)+IF(Tableau2[[#This Row],[Vlr{QV3}]]="o",2,0),0)</f>
        <v>0</v>
      </c>
      <c r="V12" s="11" t="s">
        <v>12</v>
      </c>
      <c r="W12" s="4" t="s">
        <v>3</v>
      </c>
      <c r="X12" s="32">
        <f>IF((Tableau2[[#This Row],[Pnt{QB}]]/Y$52)*500=0,0,(Tableau2[[#This Row],[Pnt{QB}]]/Y$52)*500)</f>
        <v>0</v>
      </c>
      <c r="Y12" s="33">
        <f>Tableau2[[#This Row],[Pnt{QB1}]]+Tableau2[[#This Row],[Pnt{QB2}]]+Tableau2[[#This Row],[Pnt{QB3}]]+Tableau2[[#This Row],[Pnt{QB4}]]+Tableau2[[#This Row],[Pnt{QB5}]]+Tableau2[[#This Row],[Pnt{QB6}]]+Tableau2[[#This Row],[Pnt{QB7}]]+Tableau2[[#This Row],[Pnt{QB8}]]+Tableau2[[#This Row],[Pnt{QB9}]]+Tableau2[[#This Row],[Pnt{QB10}]]+Tableau2[[#This Row],[Pnt{QB11}]]+Tableau2[[#This Row],[Pnt{QB12}]]+Tableau2[[#This Row],[Pnt{QB13}]]+Tableau2[[#This Row],[Pnt{QB14}]]+Tableau2[[#This Row],[Pnt{QB15}]]+Tableau2[[#This Row],[Pnt{QB16}]]+Tableau2[[#This Row],[Pnt{QB17}]]+Tableau2[[#This Row],[Pnt{QB18}]]+Tableau2[[#This Row],[Pnt{QB19}]]+Tableau2[[#This Row],[Pnt{QB20}]]+Tableau2[[#This Row],[Pnt{QB21}]]+Tableau2[[#This Row],[Pnt{QB22}]]+Tableau2[[#This Row],[Pnt{QB23}]]+Tableau2[[#This Row],[Pnt{QB24}]]+Tableau2[[#This Row],[Pnt{QB25}]]+Tableau2[[#This Row],[Pnt{QB26}]]+Tableau2[[#This Row],[Pnt{QB27}]]+Tableau2[[#This Row],[Pnt{QB28}]]+Tableau2[[#This Row],[Pnt{QB29}]]+Tableau2[[#This Row],[Pnt{QB30}]]</f>
        <v>0</v>
      </c>
      <c r="Z12" s="33">
        <f>IF(Tableau2[[#This Row],[Blq{QB1}]]="o",(1000/AA$52),0)</f>
        <v>0</v>
      </c>
      <c r="AA12" s="4" t="s">
        <v>3</v>
      </c>
      <c r="AB12" s="33">
        <f>IF(Tableau2[[#This Row],[Blq{QB2}]]="o",(1000/AC$52),0)</f>
        <v>0</v>
      </c>
      <c r="AC12" s="4" t="s">
        <v>3</v>
      </c>
      <c r="AD12" s="33">
        <f>IF(Tableau2[[#This Row],[Blq{QB3}]]="o",(1000/AE$52),0)</f>
        <v>0</v>
      </c>
      <c r="AE12" s="4" t="s">
        <v>3</v>
      </c>
      <c r="AF12" s="33">
        <f>IF(Tableau2[[#This Row],[Blq{QB4}]]="o",(1000/AG$52),0)</f>
        <v>0</v>
      </c>
      <c r="AG12" s="4" t="s">
        <v>3</v>
      </c>
      <c r="AH12" s="33">
        <f>IF(Tableau2[[#This Row],[Blq{QB5}]]="o",(1000/AI$52),0)</f>
        <v>0</v>
      </c>
      <c r="AI12" s="4" t="s">
        <v>3</v>
      </c>
      <c r="AJ12" s="33">
        <f>IF(Tableau2[[#This Row],[Blq{QB6}]]="o",(1000/AK$52),0)</f>
        <v>0</v>
      </c>
      <c r="AK12" s="4" t="s">
        <v>3</v>
      </c>
      <c r="AL12" s="33">
        <f>IF(Tableau2[[#This Row],[Blq{QB7}]]="o",(1000/AM$52),0)</f>
        <v>0</v>
      </c>
      <c r="AM12" s="4" t="s">
        <v>3</v>
      </c>
      <c r="AN12" s="33">
        <f>IF(Tableau2[[#This Row],[Blq{QB8}]]="o",(1000/AO$52),0)</f>
        <v>0</v>
      </c>
      <c r="AO12" s="4" t="s">
        <v>3</v>
      </c>
      <c r="AP12" s="33">
        <f>IF(Tableau2[[#This Row],[Blq{QB9}]]="o",(1000/AQ$52),0)</f>
        <v>0</v>
      </c>
      <c r="AQ12" s="4" t="s">
        <v>3</v>
      </c>
      <c r="AR12" s="33">
        <f>IF(Tableau2[[#This Row],[Blq{QB10}]]="o",(1000/AS$52),0)</f>
        <v>0</v>
      </c>
      <c r="AS12" s="4" t="s">
        <v>3</v>
      </c>
      <c r="AT12" s="33">
        <f>IF(Tableau2[[#This Row],[Blq{QB11}]]="o",(1000/AU$52),0)</f>
        <v>0</v>
      </c>
      <c r="AU12" s="4" t="s">
        <v>3</v>
      </c>
      <c r="AV12" s="33">
        <f>IF(Tableau2[[#This Row],[Blq{QB12}]]="o",(1000/AW$52),0)</f>
        <v>0</v>
      </c>
      <c r="AW12" s="4" t="s">
        <v>3</v>
      </c>
      <c r="AX12" s="33">
        <f>IF(Tableau2[[#This Row],[Blq{QB13}]]="o",(1000/AY$52),0)</f>
        <v>0</v>
      </c>
      <c r="AY12" s="4" t="s">
        <v>3</v>
      </c>
      <c r="AZ12" s="33">
        <f>IF(Tableau2[[#This Row],[Blq{QB14}]]="o",(1000/BA$52),0)</f>
        <v>0</v>
      </c>
      <c r="BA12" s="4" t="s">
        <v>3</v>
      </c>
      <c r="BB12" s="33">
        <f>IF(Tableau2[[#This Row],[Blq{QB15}]]="o",(1000/BC$52),0)</f>
        <v>0</v>
      </c>
      <c r="BC12" s="4" t="s">
        <v>3</v>
      </c>
      <c r="BD12" s="33">
        <f>IF(Tableau2[[#This Row],[Blq{QB16}]]="o",(1000/BE$52),0)</f>
        <v>0</v>
      </c>
      <c r="BE12" s="4" t="s">
        <v>3</v>
      </c>
      <c r="BF12" s="33">
        <f>IF(Tableau2[[#This Row],[Blq{QB17}]]="o",(1000/BG$52),0)</f>
        <v>0</v>
      </c>
      <c r="BG12" s="4" t="s">
        <v>3</v>
      </c>
      <c r="BH12" s="33">
        <f>IF(Tableau2[[#This Row],[Blq{QB18}]]="o",(1000/BI$52),0)</f>
        <v>0</v>
      </c>
      <c r="BI12" s="4" t="s">
        <v>3</v>
      </c>
      <c r="BJ12" s="33">
        <f>IF(Tableau2[[#This Row],[Blq{QB19}]]="o",(1000/BK$52),0)</f>
        <v>0</v>
      </c>
      <c r="BK12" s="4" t="s">
        <v>3</v>
      </c>
      <c r="BL12" s="33">
        <f>IF(Tableau2[[#This Row],[Blq{QB20}]]="o",(1000/BM$52),0)</f>
        <v>0</v>
      </c>
      <c r="BM12" s="4" t="s">
        <v>3</v>
      </c>
      <c r="BN12" s="33">
        <f>IF(Tableau2[[#This Row],[Blq{QB21}]]="o",(1000/BO$52),0)</f>
        <v>0</v>
      </c>
      <c r="BO12" s="4" t="s">
        <v>3</v>
      </c>
      <c r="BP12" s="33">
        <f>IF(Tableau2[[#This Row],[Blq{QB22}]]="o",(1000/BQ$52),0)</f>
        <v>0</v>
      </c>
      <c r="BQ12" s="4" t="s">
        <v>3</v>
      </c>
      <c r="BR12" s="33">
        <f>IF(Tableau2[[#This Row],[Blq{QB23}]]="o",(1000/BS$52),0)</f>
        <v>0</v>
      </c>
      <c r="BS12" s="4" t="s">
        <v>3</v>
      </c>
      <c r="BT12" s="33">
        <f>IF(Tableau2[[#This Row],[Blq{QB24}]]="o",(1000/BU$52),0)</f>
        <v>0</v>
      </c>
      <c r="BU12" s="4" t="s">
        <v>3</v>
      </c>
      <c r="BV12" s="33">
        <f>IF(Tableau2[[#This Row],[Blq{QB25}]]="o",(1000/BW$52),0)</f>
        <v>0</v>
      </c>
      <c r="BW12" s="4" t="s">
        <v>3</v>
      </c>
      <c r="BX12" s="33">
        <f>IF(Tableau2[[#This Row],[Blq{QB26}]]="o",(1000/BY$52),0)</f>
        <v>0</v>
      </c>
      <c r="BY12" s="4" t="s">
        <v>3</v>
      </c>
      <c r="BZ12" s="33">
        <f>IF(Tableau2[[#This Row],[Blq{QB27}]]="o",(1000/CA$52),0)</f>
        <v>0</v>
      </c>
      <c r="CA12" s="4" t="s">
        <v>3</v>
      </c>
      <c r="CB12" s="33">
        <f>IF(Tableau2[[#This Row],[Blq{QB28}]]="o",(1000/CC$52),0)</f>
        <v>0</v>
      </c>
      <c r="CC12" s="4" t="s">
        <v>3</v>
      </c>
      <c r="CD12" s="33">
        <f>IF(Tableau2[[#This Row],[Blq{QB29}]]="o",(1000/CE$52),0)</f>
        <v>0</v>
      </c>
      <c r="CE12" s="4" t="s">
        <v>3</v>
      </c>
      <c r="CF12" s="33">
        <f>IF(Tableau2[[#This Row],[Blq{QB30}]]="o",(1000/CG$52),0)</f>
        <v>0</v>
      </c>
      <c r="CG12" s="4" t="s">
        <v>3</v>
      </c>
      <c r="CH12" s="26">
        <f>IFERROR((8-Tableau2[[#This Row],[Plc{Q}]])/100,0)</f>
        <v>0</v>
      </c>
      <c r="CI12" s="25" t="str">
        <f>IF(OR(1=Tableau2[[#This Row],[Plc{Q}]],2=Tableau2[[#This Row],[Plc{Q}]],3=Tableau2[[#This Row],[Plc{Q}]],4=Tableau2[[#This Row],[Plc{Q}]],5=Tableau2[[#This Row],[Plc{Q}]],6=Tableau2[[#This Row],[Plc{Q}]],7=Tableau2[[#This Row],[Plc{Q}]],8=Tableau2[[#This Row],[Plc{Q}]]),"Qualifié(e)","")</f>
        <v/>
      </c>
      <c r="CJ12" s="34" t="str">
        <f>IF(Tableau2[[#This Row],[Pnt{F}/1000]]=0,"",RANK(Tableau2[[#This Row],[Pnt{F}/1000]],Tableau2[Pnt{F}/1000]))</f>
        <v/>
      </c>
      <c r="CK12" s="35">
        <f>IFERROR(Tableau2[[#This Row],[Pnt{FV}/500]]+Tableau2[[#This Row],[Pnt{FB}/500]]+Tableau2[[#This Row],[Bns{Q}]],0)</f>
        <v>0</v>
      </c>
      <c r="CL12" s="32">
        <f>IFERROR((Tableau2[[#This Row],[Pnt{FV}]]/$CM$52)*500,0)</f>
        <v>0</v>
      </c>
      <c r="CM12" s="186">
        <f>IFERROR(((Tableau2[[#This Row],[Prs{FV}]]/CN$52)*1000)+IF(Tableau2[[#This Row],[Vlr{FV}]]="o",2,0),0)</f>
        <v>0</v>
      </c>
      <c r="CN12" s="11" t="s">
        <v>12</v>
      </c>
      <c r="CO12" s="4" t="s">
        <v>3</v>
      </c>
      <c r="CP12" s="32">
        <f>(Tableau2[[#This Row],[Pnt{FB}]]/CQ$52)*500</f>
        <v>0</v>
      </c>
      <c r="CQ12" s="33">
        <f>Tableau2[[#This Row],[Pnt{FBlq}]]+Tableau2[[#This Row],[Pnt{FEss}]]</f>
        <v>0</v>
      </c>
      <c r="CR12" s="33">
        <f>IF(Tableau2[[#This Row],[Blq{F}]]="n",0,IF(Tableau2[[#This Row],[Blq{F}]]="Z1",100,IF(Tableau2[[#This Row],[Blq{F}]]="Z2",200,IF(Tableau2[[#This Row],[Blq{F}]]="Top",300,0))))</f>
        <v>0</v>
      </c>
      <c r="CS12" s="4" t="s">
        <v>3</v>
      </c>
      <c r="CT12" s="25">
        <f>IFERROR((100-(Tableau2[[#This Row],[Ess{F}]])),0)</f>
        <v>0</v>
      </c>
      <c r="CU12" s="11" t="s">
        <v>12</v>
      </c>
      <c r="CV12" s="28" t="str">
        <f>IF(Tableau2[[#This Row],[Fnl]]="Q",Tableau2[[#This Row],[Plc{F}]],Tableau2[[#This Row],[Plc{Q}]])</f>
        <v/>
      </c>
      <c r="CW12" s="28" t="str">
        <f>IF(Tableau2[[#This Row],[Place]]=1,"Or",IF(Tableau2[[#This Row],[Place]]=2,"Argent",IF(Tableau2[[#This Row],[Place]]=3,"Bronze","")))</f>
        <v/>
      </c>
    </row>
    <row r="13" spans="1:101" x14ac:dyDescent="0.2">
      <c r="A13" s="33" t="str">
        <f>Tableau2[[#This Row],[Plc{Q}]]</f>
        <v/>
      </c>
      <c r="B13" s="33" t="str">
        <f>Tableau2[[#This Row],[Place]]</f>
        <v/>
      </c>
      <c r="C13" s="16" t="s">
        <v>12</v>
      </c>
      <c r="D13" s="17" t="s">
        <v>12</v>
      </c>
      <c r="E13" s="17" t="s">
        <v>12</v>
      </c>
      <c r="F13" s="29" t="str">
        <f>IF(Tableau2[[#This Row],[Q &gt; F]]="","","Q")</f>
        <v/>
      </c>
      <c r="G13" s="10" t="s">
        <v>12</v>
      </c>
      <c r="H13" s="3" t="s">
        <v>3</v>
      </c>
      <c r="I13" s="3" t="s">
        <v>3</v>
      </c>
      <c r="J13" s="3" t="s">
        <v>3</v>
      </c>
      <c r="K13" s="30" t="str">
        <f>IF(Tableau2[[#This Row],[Pnt{Q}(/1000)]]=0,"",RANK(Tableau2[[#This Row],[Pnt{Q}(/1000)]],Tableau2[Pnt{Q}(/1000)]))</f>
        <v/>
      </c>
      <c r="L13" s="30">
        <f>IFERROR(Tableau2[[#This Row],[Pnt{QV}(/500)]]+Tableau2[[#This Row],[Pnt{QB}/500]],0)</f>
        <v>0</v>
      </c>
      <c r="M13" s="31">
        <f>IFERROR((Tableau2[[#This Row],[Pnt{QV}]]/$N$52)*500,0)</f>
        <v>0</v>
      </c>
      <c r="N13" s="31">
        <f>SUM(Tableau2[[#This Row],[Pnt{QV1}]],Tableau2[[#This Row],[Pnt{QV2}]],Tableau2[[#This Row],[Pnt{QV3}]])</f>
        <v>0</v>
      </c>
      <c r="O13" s="2">
        <f>IFERROR(((Tableau2[[#This Row],[Prs{QV1}]]/P$52)*1000)+IF(Tableau2[[#This Row],[Vlr{QV1}]]="o",2,0),0)</f>
        <v>0</v>
      </c>
      <c r="P13" s="11" t="s">
        <v>12</v>
      </c>
      <c r="Q13" s="4" t="s">
        <v>3</v>
      </c>
      <c r="R13" s="163">
        <f>IFERROR(((Tableau2[[#This Row],[Prs{QV2}]]/S$52)*1000)+IF(Tableau2[[#This Row],[Vlr{QV2}]]="o",2,0),0)</f>
        <v>0</v>
      </c>
      <c r="S13" s="11" t="s">
        <v>12</v>
      </c>
      <c r="T13" s="4" t="s">
        <v>3</v>
      </c>
      <c r="U13" s="163">
        <f>IFERROR(((Tableau2[[#This Row],[Prs{QV3}]]/V$52)*1000)+IF(Tableau2[[#This Row],[Vlr{QV3}]]="o",2,0),0)</f>
        <v>0</v>
      </c>
      <c r="V13" s="11" t="s">
        <v>12</v>
      </c>
      <c r="W13" s="4" t="s">
        <v>3</v>
      </c>
      <c r="X13" s="32">
        <f>IF((Tableau2[[#This Row],[Pnt{QB}]]/Y$52)*500=0,0,(Tableau2[[#This Row],[Pnt{QB}]]/Y$52)*500)</f>
        <v>0</v>
      </c>
      <c r="Y13" s="33">
        <f>Tableau2[[#This Row],[Pnt{QB1}]]+Tableau2[[#This Row],[Pnt{QB2}]]+Tableau2[[#This Row],[Pnt{QB3}]]+Tableau2[[#This Row],[Pnt{QB4}]]+Tableau2[[#This Row],[Pnt{QB5}]]+Tableau2[[#This Row],[Pnt{QB6}]]+Tableau2[[#This Row],[Pnt{QB7}]]+Tableau2[[#This Row],[Pnt{QB8}]]+Tableau2[[#This Row],[Pnt{QB9}]]+Tableau2[[#This Row],[Pnt{QB10}]]+Tableau2[[#This Row],[Pnt{QB11}]]+Tableau2[[#This Row],[Pnt{QB12}]]+Tableau2[[#This Row],[Pnt{QB13}]]+Tableau2[[#This Row],[Pnt{QB14}]]+Tableau2[[#This Row],[Pnt{QB15}]]+Tableau2[[#This Row],[Pnt{QB16}]]+Tableau2[[#This Row],[Pnt{QB17}]]+Tableau2[[#This Row],[Pnt{QB18}]]+Tableau2[[#This Row],[Pnt{QB19}]]+Tableau2[[#This Row],[Pnt{QB20}]]+Tableau2[[#This Row],[Pnt{QB21}]]+Tableau2[[#This Row],[Pnt{QB22}]]+Tableau2[[#This Row],[Pnt{QB23}]]+Tableau2[[#This Row],[Pnt{QB24}]]+Tableau2[[#This Row],[Pnt{QB25}]]+Tableau2[[#This Row],[Pnt{QB26}]]+Tableau2[[#This Row],[Pnt{QB27}]]+Tableau2[[#This Row],[Pnt{QB28}]]+Tableau2[[#This Row],[Pnt{QB29}]]+Tableau2[[#This Row],[Pnt{QB30}]]</f>
        <v>0</v>
      </c>
      <c r="Z13" s="33">
        <f>IF(Tableau2[[#This Row],[Blq{QB1}]]="o",(1000/AA$52),0)</f>
        <v>0</v>
      </c>
      <c r="AA13" s="4" t="s">
        <v>3</v>
      </c>
      <c r="AB13" s="33">
        <f>IF(Tableau2[[#This Row],[Blq{QB2}]]="o",(1000/AC$52),0)</f>
        <v>0</v>
      </c>
      <c r="AC13" s="4" t="s">
        <v>3</v>
      </c>
      <c r="AD13" s="33">
        <f>IF(Tableau2[[#This Row],[Blq{QB3}]]="o",(1000/AE$52),0)</f>
        <v>0</v>
      </c>
      <c r="AE13" s="4" t="s">
        <v>3</v>
      </c>
      <c r="AF13" s="33">
        <f>IF(Tableau2[[#This Row],[Blq{QB4}]]="o",(1000/AG$52),0)</f>
        <v>0</v>
      </c>
      <c r="AG13" s="4" t="s">
        <v>3</v>
      </c>
      <c r="AH13" s="33">
        <f>IF(Tableau2[[#This Row],[Blq{QB5}]]="o",(1000/AI$52),0)</f>
        <v>0</v>
      </c>
      <c r="AI13" s="4" t="s">
        <v>3</v>
      </c>
      <c r="AJ13" s="33">
        <f>IF(Tableau2[[#This Row],[Blq{QB6}]]="o",(1000/AK$52),0)</f>
        <v>0</v>
      </c>
      <c r="AK13" s="4" t="s">
        <v>3</v>
      </c>
      <c r="AL13" s="33">
        <f>IF(Tableau2[[#This Row],[Blq{QB7}]]="o",(1000/AM$52),0)</f>
        <v>0</v>
      </c>
      <c r="AM13" s="4" t="s">
        <v>3</v>
      </c>
      <c r="AN13" s="33">
        <f>IF(Tableau2[[#This Row],[Blq{QB8}]]="o",(1000/AO$52),0)</f>
        <v>0</v>
      </c>
      <c r="AO13" s="4" t="s">
        <v>3</v>
      </c>
      <c r="AP13" s="33">
        <f>IF(Tableau2[[#This Row],[Blq{QB9}]]="o",(1000/AQ$52),0)</f>
        <v>0</v>
      </c>
      <c r="AQ13" s="4" t="s">
        <v>3</v>
      </c>
      <c r="AR13" s="33">
        <f>IF(Tableau2[[#This Row],[Blq{QB10}]]="o",(1000/AS$52),0)</f>
        <v>0</v>
      </c>
      <c r="AS13" s="4" t="s">
        <v>3</v>
      </c>
      <c r="AT13" s="33">
        <f>IF(Tableau2[[#This Row],[Blq{QB11}]]="o",(1000/AU$52),0)</f>
        <v>0</v>
      </c>
      <c r="AU13" s="4" t="s">
        <v>3</v>
      </c>
      <c r="AV13" s="33">
        <f>IF(Tableau2[[#This Row],[Blq{QB12}]]="o",(1000/AW$52),0)</f>
        <v>0</v>
      </c>
      <c r="AW13" s="4" t="s">
        <v>3</v>
      </c>
      <c r="AX13" s="33">
        <f>IF(Tableau2[[#This Row],[Blq{QB13}]]="o",(1000/AY$52),0)</f>
        <v>0</v>
      </c>
      <c r="AY13" s="4" t="s">
        <v>3</v>
      </c>
      <c r="AZ13" s="33">
        <f>IF(Tableau2[[#This Row],[Blq{QB14}]]="o",(1000/BA$52),0)</f>
        <v>0</v>
      </c>
      <c r="BA13" s="4" t="s">
        <v>3</v>
      </c>
      <c r="BB13" s="33">
        <f>IF(Tableau2[[#This Row],[Blq{QB15}]]="o",(1000/BC$52),0)</f>
        <v>0</v>
      </c>
      <c r="BC13" s="4" t="s">
        <v>3</v>
      </c>
      <c r="BD13" s="33">
        <f>IF(Tableau2[[#This Row],[Blq{QB16}]]="o",(1000/BE$52),0)</f>
        <v>0</v>
      </c>
      <c r="BE13" s="4" t="s">
        <v>3</v>
      </c>
      <c r="BF13" s="33">
        <f>IF(Tableau2[[#This Row],[Blq{QB17}]]="o",(1000/BG$52),0)</f>
        <v>0</v>
      </c>
      <c r="BG13" s="4" t="s">
        <v>3</v>
      </c>
      <c r="BH13" s="33">
        <f>IF(Tableau2[[#This Row],[Blq{QB18}]]="o",(1000/BI$52),0)</f>
        <v>0</v>
      </c>
      <c r="BI13" s="4" t="s">
        <v>3</v>
      </c>
      <c r="BJ13" s="33">
        <f>IF(Tableau2[[#This Row],[Blq{QB19}]]="o",(1000/BK$52),0)</f>
        <v>0</v>
      </c>
      <c r="BK13" s="4" t="s">
        <v>3</v>
      </c>
      <c r="BL13" s="33">
        <f>IF(Tableau2[[#This Row],[Blq{QB20}]]="o",(1000/BM$52),0)</f>
        <v>0</v>
      </c>
      <c r="BM13" s="4" t="s">
        <v>3</v>
      </c>
      <c r="BN13" s="33">
        <f>IF(Tableau2[[#This Row],[Blq{QB21}]]="o",(1000/BO$52),0)</f>
        <v>0</v>
      </c>
      <c r="BO13" s="4" t="s">
        <v>3</v>
      </c>
      <c r="BP13" s="33">
        <f>IF(Tableau2[[#This Row],[Blq{QB22}]]="o",(1000/BQ$52),0)</f>
        <v>0</v>
      </c>
      <c r="BQ13" s="4" t="s">
        <v>3</v>
      </c>
      <c r="BR13" s="33">
        <f>IF(Tableau2[[#This Row],[Blq{QB23}]]="o",(1000/BS$52),0)</f>
        <v>0</v>
      </c>
      <c r="BS13" s="4" t="s">
        <v>3</v>
      </c>
      <c r="BT13" s="33">
        <f>IF(Tableau2[[#This Row],[Blq{QB24}]]="o",(1000/BU$52),0)</f>
        <v>0</v>
      </c>
      <c r="BU13" s="4" t="s">
        <v>3</v>
      </c>
      <c r="BV13" s="33">
        <f>IF(Tableau2[[#This Row],[Blq{QB25}]]="o",(1000/BW$52),0)</f>
        <v>0</v>
      </c>
      <c r="BW13" s="4" t="s">
        <v>3</v>
      </c>
      <c r="BX13" s="33">
        <f>IF(Tableau2[[#This Row],[Blq{QB26}]]="o",(1000/BY$52),0)</f>
        <v>0</v>
      </c>
      <c r="BY13" s="4" t="s">
        <v>3</v>
      </c>
      <c r="BZ13" s="33">
        <f>IF(Tableau2[[#This Row],[Blq{QB27}]]="o",(1000/CA$52),0)</f>
        <v>0</v>
      </c>
      <c r="CA13" s="4" t="s">
        <v>3</v>
      </c>
      <c r="CB13" s="33">
        <f>IF(Tableau2[[#This Row],[Blq{QB28}]]="o",(1000/CC$52),0)</f>
        <v>0</v>
      </c>
      <c r="CC13" s="4" t="s">
        <v>3</v>
      </c>
      <c r="CD13" s="33">
        <f>IF(Tableau2[[#This Row],[Blq{QB29}]]="o",(1000/CE$52),0)</f>
        <v>0</v>
      </c>
      <c r="CE13" s="4" t="s">
        <v>3</v>
      </c>
      <c r="CF13" s="33">
        <f>IF(Tableau2[[#This Row],[Blq{QB30}]]="o",(1000/CG$52),0)</f>
        <v>0</v>
      </c>
      <c r="CG13" s="4" t="s">
        <v>3</v>
      </c>
      <c r="CH13" s="26">
        <f>IFERROR((8-Tableau2[[#This Row],[Plc{Q}]])/100,0)</f>
        <v>0</v>
      </c>
      <c r="CI13" s="25" t="str">
        <f>IF(OR(1=Tableau2[[#This Row],[Plc{Q}]],2=Tableau2[[#This Row],[Plc{Q}]],3=Tableau2[[#This Row],[Plc{Q}]],4=Tableau2[[#This Row],[Plc{Q}]],5=Tableau2[[#This Row],[Plc{Q}]],6=Tableau2[[#This Row],[Plc{Q}]],7=Tableau2[[#This Row],[Plc{Q}]],8=Tableau2[[#This Row],[Plc{Q}]]),"Qualifié(e)","")</f>
        <v/>
      </c>
      <c r="CJ13" s="34" t="str">
        <f>IF(Tableau2[[#This Row],[Pnt{F}/1000]]=0,"",RANK(Tableau2[[#This Row],[Pnt{F}/1000]],Tableau2[Pnt{F}/1000]))</f>
        <v/>
      </c>
      <c r="CK13" s="35">
        <f>IFERROR(Tableau2[[#This Row],[Pnt{FV}/500]]+Tableau2[[#This Row],[Pnt{FB}/500]]+Tableau2[[#This Row],[Bns{Q}]],0)</f>
        <v>0</v>
      </c>
      <c r="CL13" s="32">
        <f>IFERROR((Tableau2[[#This Row],[Pnt{FV}]]/$CM$52)*500,0)</f>
        <v>0</v>
      </c>
      <c r="CM13" s="186">
        <f>IFERROR(((Tableau2[[#This Row],[Prs{FV}]]/CN$52)*1000)+IF(Tableau2[[#This Row],[Vlr{FV}]]="o",2,0),0)</f>
        <v>0</v>
      </c>
      <c r="CN13" s="11" t="s">
        <v>12</v>
      </c>
      <c r="CO13" s="4" t="s">
        <v>3</v>
      </c>
      <c r="CP13" s="32">
        <f>(Tableau2[[#This Row],[Pnt{FB}]]/CQ$52)*500</f>
        <v>0</v>
      </c>
      <c r="CQ13" s="33">
        <f>Tableau2[[#This Row],[Pnt{FBlq}]]+Tableau2[[#This Row],[Pnt{FEss}]]</f>
        <v>0</v>
      </c>
      <c r="CR13" s="33">
        <f>IF(Tableau2[[#This Row],[Blq{F}]]="n",0,IF(Tableau2[[#This Row],[Blq{F}]]="Z1",100,IF(Tableau2[[#This Row],[Blq{F}]]="Z2",200,IF(Tableau2[[#This Row],[Blq{F}]]="Top",300,0))))</f>
        <v>0</v>
      </c>
      <c r="CS13" s="4" t="s">
        <v>3</v>
      </c>
      <c r="CT13" s="25">
        <f>IFERROR((100-(Tableau2[[#This Row],[Ess{F}]])),0)</f>
        <v>0</v>
      </c>
      <c r="CU13" s="11" t="s">
        <v>12</v>
      </c>
      <c r="CV13" s="28" t="str">
        <f>IF(Tableau2[[#This Row],[Fnl]]="Q",Tableau2[[#This Row],[Plc{F}]],Tableau2[[#This Row],[Plc{Q}]])</f>
        <v/>
      </c>
      <c r="CW13" s="28" t="str">
        <f>IF(Tableau2[[#This Row],[Place]]=1,"Or",IF(Tableau2[[#This Row],[Place]]=2,"Argent",IF(Tableau2[[#This Row],[Place]]=3,"Bronze","")))</f>
        <v/>
      </c>
    </row>
    <row r="14" spans="1:101" x14ac:dyDescent="0.2">
      <c r="A14" s="33" t="str">
        <f>Tableau2[[#This Row],[Plc{Q}]]</f>
        <v/>
      </c>
      <c r="B14" s="33" t="str">
        <f>Tableau2[[#This Row],[Place]]</f>
        <v/>
      </c>
      <c r="C14" s="16" t="s">
        <v>12</v>
      </c>
      <c r="D14" s="17" t="s">
        <v>12</v>
      </c>
      <c r="E14" s="17" t="s">
        <v>12</v>
      </c>
      <c r="F14" s="29" t="str">
        <f>IF(Tableau2[[#This Row],[Q &gt; F]]="","","Q")</f>
        <v/>
      </c>
      <c r="G14" s="10" t="s">
        <v>12</v>
      </c>
      <c r="H14" s="3" t="s">
        <v>3</v>
      </c>
      <c r="I14" s="3" t="s">
        <v>3</v>
      </c>
      <c r="J14" s="3" t="s">
        <v>3</v>
      </c>
      <c r="K14" s="30" t="str">
        <f>IF(Tableau2[[#This Row],[Pnt{Q}(/1000)]]=0,"",RANK(Tableau2[[#This Row],[Pnt{Q}(/1000)]],Tableau2[Pnt{Q}(/1000)]))</f>
        <v/>
      </c>
      <c r="L14" s="30">
        <f>IFERROR(Tableau2[[#This Row],[Pnt{QV}(/500)]]+Tableau2[[#This Row],[Pnt{QB}/500]],0)</f>
        <v>0</v>
      </c>
      <c r="M14" s="31">
        <f>IFERROR((Tableau2[[#This Row],[Pnt{QV}]]/$N$52)*500,0)</f>
        <v>0</v>
      </c>
      <c r="N14" s="31">
        <f>SUM(Tableau2[[#This Row],[Pnt{QV1}]],Tableau2[[#This Row],[Pnt{QV2}]],Tableau2[[#This Row],[Pnt{QV3}]])</f>
        <v>0</v>
      </c>
      <c r="O14" s="2">
        <f>IFERROR(((Tableau2[[#This Row],[Prs{QV1}]]/P$52)*1000)+IF(Tableau2[[#This Row],[Vlr{QV1}]]="o",2,0),0)</f>
        <v>0</v>
      </c>
      <c r="P14" s="11" t="s">
        <v>12</v>
      </c>
      <c r="Q14" s="4" t="s">
        <v>3</v>
      </c>
      <c r="R14" s="163">
        <f>IFERROR(((Tableau2[[#This Row],[Prs{QV2}]]/S$52)*1000)+IF(Tableau2[[#This Row],[Vlr{QV2}]]="o",2,0),0)</f>
        <v>0</v>
      </c>
      <c r="S14" s="11" t="s">
        <v>12</v>
      </c>
      <c r="T14" s="4" t="s">
        <v>3</v>
      </c>
      <c r="U14" s="163">
        <f>IFERROR(((Tableau2[[#This Row],[Prs{QV3}]]/V$52)*1000)+IF(Tableau2[[#This Row],[Vlr{QV3}]]="o",2,0),0)</f>
        <v>0</v>
      </c>
      <c r="V14" s="11" t="s">
        <v>12</v>
      </c>
      <c r="W14" s="4" t="s">
        <v>3</v>
      </c>
      <c r="X14" s="32">
        <f>IF((Tableau2[[#This Row],[Pnt{QB}]]/Y$52)*500=0,0,(Tableau2[[#This Row],[Pnt{QB}]]/Y$52)*500)</f>
        <v>0</v>
      </c>
      <c r="Y14" s="33">
        <f>Tableau2[[#This Row],[Pnt{QB1}]]+Tableau2[[#This Row],[Pnt{QB2}]]+Tableau2[[#This Row],[Pnt{QB3}]]+Tableau2[[#This Row],[Pnt{QB4}]]+Tableau2[[#This Row],[Pnt{QB5}]]+Tableau2[[#This Row],[Pnt{QB6}]]+Tableau2[[#This Row],[Pnt{QB7}]]+Tableau2[[#This Row],[Pnt{QB8}]]+Tableau2[[#This Row],[Pnt{QB9}]]+Tableau2[[#This Row],[Pnt{QB10}]]+Tableau2[[#This Row],[Pnt{QB11}]]+Tableau2[[#This Row],[Pnt{QB12}]]+Tableau2[[#This Row],[Pnt{QB13}]]+Tableau2[[#This Row],[Pnt{QB14}]]+Tableau2[[#This Row],[Pnt{QB15}]]+Tableau2[[#This Row],[Pnt{QB16}]]+Tableau2[[#This Row],[Pnt{QB17}]]+Tableau2[[#This Row],[Pnt{QB18}]]+Tableau2[[#This Row],[Pnt{QB19}]]+Tableau2[[#This Row],[Pnt{QB20}]]+Tableau2[[#This Row],[Pnt{QB21}]]+Tableau2[[#This Row],[Pnt{QB22}]]+Tableau2[[#This Row],[Pnt{QB23}]]+Tableau2[[#This Row],[Pnt{QB24}]]+Tableau2[[#This Row],[Pnt{QB25}]]+Tableau2[[#This Row],[Pnt{QB26}]]+Tableau2[[#This Row],[Pnt{QB27}]]+Tableau2[[#This Row],[Pnt{QB28}]]+Tableau2[[#This Row],[Pnt{QB29}]]+Tableau2[[#This Row],[Pnt{QB30}]]</f>
        <v>0</v>
      </c>
      <c r="Z14" s="33">
        <f>IF(Tableau2[[#This Row],[Blq{QB1}]]="o",(1000/AA$52),0)</f>
        <v>0</v>
      </c>
      <c r="AA14" s="4" t="s">
        <v>3</v>
      </c>
      <c r="AB14" s="33">
        <f>IF(Tableau2[[#This Row],[Blq{QB2}]]="o",(1000/AC$52),0)</f>
        <v>0</v>
      </c>
      <c r="AC14" s="4" t="s">
        <v>3</v>
      </c>
      <c r="AD14" s="33">
        <f>IF(Tableau2[[#This Row],[Blq{QB3}]]="o",(1000/AE$52),0)</f>
        <v>0</v>
      </c>
      <c r="AE14" s="4" t="s">
        <v>3</v>
      </c>
      <c r="AF14" s="33">
        <f>IF(Tableau2[[#This Row],[Blq{QB4}]]="o",(1000/AG$52),0)</f>
        <v>0</v>
      </c>
      <c r="AG14" s="4" t="s">
        <v>3</v>
      </c>
      <c r="AH14" s="33">
        <f>IF(Tableau2[[#This Row],[Blq{QB5}]]="o",(1000/AI$52),0)</f>
        <v>0</v>
      </c>
      <c r="AI14" s="4" t="s">
        <v>3</v>
      </c>
      <c r="AJ14" s="33">
        <f>IF(Tableau2[[#This Row],[Blq{QB6}]]="o",(1000/AK$52),0)</f>
        <v>0</v>
      </c>
      <c r="AK14" s="4" t="s">
        <v>3</v>
      </c>
      <c r="AL14" s="33">
        <f>IF(Tableau2[[#This Row],[Blq{QB7}]]="o",(1000/AM$52),0)</f>
        <v>0</v>
      </c>
      <c r="AM14" s="4" t="s">
        <v>3</v>
      </c>
      <c r="AN14" s="33">
        <f>IF(Tableau2[[#This Row],[Blq{QB8}]]="o",(1000/AO$52),0)</f>
        <v>0</v>
      </c>
      <c r="AO14" s="4" t="s">
        <v>3</v>
      </c>
      <c r="AP14" s="33">
        <f>IF(Tableau2[[#This Row],[Blq{QB9}]]="o",(1000/AQ$52),0)</f>
        <v>0</v>
      </c>
      <c r="AQ14" s="4" t="s">
        <v>3</v>
      </c>
      <c r="AR14" s="33">
        <f>IF(Tableau2[[#This Row],[Blq{QB10}]]="o",(1000/AS$52),0)</f>
        <v>0</v>
      </c>
      <c r="AS14" s="4" t="s">
        <v>3</v>
      </c>
      <c r="AT14" s="33">
        <f>IF(Tableau2[[#This Row],[Blq{QB11}]]="o",(1000/AU$52),0)</f>
        <v>0</v>
      </c>
      <c r="AU14" s="4" t="s">
        <v>3</v>
      </c>
      <c r="AV14" s="33">
        <f>IF(Tableau2[[#This Row],[Blq{QB12}]]="o",(1000/AW$52),0)</f>
        <v>0</v>
      </c>
      <c r="AW14" s="4" t="s">
        <v>3</v>
      </c>
      <c r="AX14" s="33">
        <f>IF(Tableau2[[#This Row],[Blq{QB13}]]="o",(1000/AY$52),0)</f>
        <v>0</v>
      </c>
      <c r="AY14" s="4" t="s">
        <v>3</v>
      </c>
      <c r="AZ14" s="33">
        <f>IF(Tableau2[[#This Row],[Blq{QB14}]]="o",(1000/BA$52),0)</f>
        <v>0</v>
      </c>
      <c r="BA14" s="4" t="s">
        <v>3</v>
      </c>
      <c r="BB14" s="33">
        <f>IF(Tableau2[[#This Row],[Blq{QB15}]]="o",(1000/BC$52),0)</f>
        <v>0</v>
      </c>
      <c r="BC14" s="4" t="s">
        <v>3</v>
      </c>
      <c r="BD14" s="33">
        <f>IF(Tableau2[[#This Row],[Blq{QB16}]]="o",(1000/BE$52),0)</f>
        <v>0</v>
      </c>
      <c r="BE14" s="4" t="s">
        <v>3</v>
      </c>
      <c r="BF14" s="33">
        <f>IF(Tableau2[[#This Row],[Blq{QB17}]]="o",(1000/BG$52),0)</f>
        <v>0</v>
      </c>
      <c r="BG14" s="4" t="s">
        <v>3</v>
      </c>
      <c r="BH14" s="33">
        <f>IF(Tableau2[[#This Row],[Blq{QB18}]]="o",(1000/BI$52),0)</f>
        <v>0</v>
      </c>
      <c r="BI14" s="4" t="s">
        <v>3</v>
      </c>
      <c r="BJ14" s="33">
        <f>IF(Tableau2[[#This Row],[Blq{QB19}]]="o",(1000/BK$52),0)</f>
        <v>0</v>
      </c>
      <c r="BK14" s="4" t="s">
        <v>3</v>
      </c>
      <c r="BL14" s="33">
        <f>IF(Tableau2[[#This Row],[Blq{QB20}]]="o",(1000/BM$52),0)</f>
        <v>0</v>
      </c>
      <c r="BM14" s="4" t="s">
        <v>3</v>
      </c>
      <c r="BN14" s="33">
        <f>IF(Tableau2[[#This Row],[Blq{QB21}]]="o",(1000/BO$52),0)</f>
        <v>0</v>
      </c>
      <c r="BO14" s="4" t="s">
        <v>3</v>
      </c>
      <c r="BP14" s="33">
        <f>IF(Tableau2[[#This Row],[Blq{QB22}]]="o",(1000/BQ$52),0)</f>
        <v>0</v>
      </c>
      <c r="BQ14" s="4" t="s">
        <v>3</v>
      </c>
      <c r="BR14" s="33">
        <f>IF(Tableau2[[#This Row],[Blq{QB23}]]="o",(1000/BS$52),0)</f>
        <v>0</v>
      </c>
      <c r="BS14" s="4" t="s">
        <v>3</v>
      </c>
      <c r="BT14" s="33">
        <f>IF(Tableau2[[#This Row],[Blq{QB24}]]="o",(1000/BU$52),0)</f>
        <v>0</v>
      </c>
      <c r="BU14" s="4" t="s">
        <v>3</v>
      </c>
      <c r="BV14" s="33">
        <f>IF(Tableau2[[#This Row],[Blq{QB25}]]="o",(1000/BW$52),0)</f>
        <v>0</v>
      </c>
      <c r="BW14" s="4" t="s">
        <v>3</v>
      </c>
      <c r="BX14" s="33">
        <f>IF(Tableau2[[#This Row],[Blq{QB26}]]="o",(1000/BY$52),0)</f>
        <v>0</v>
      </c>
      <c r="BY14" s="4" t="s">
        <v>3</v>
      </c>
      <c r="BZ14" s="33">
        <f>IF(Tableau2[[#This Row],[Blq{QB27}]]="o",(1000/CA$52),0)</f>
        <v>0</v>
      </c>
      <c r="CA14" s="4" t="s">
        <v>3</v>
      </c>
      <c r="CB14" s="33">
        <f>IF(Tableau2[[#This Row],[Blq{QB28}]]="o",(1000/CC$52),0)</f>
        <v>0</v>
      </c>
      <c r="CC14" s="4" t="s">
        <v>3</v>
      </c>
      <c r="CD14" s="33">
        <f>IF(Tableau2[[#This Row],[Blq{QB29}]]="o",(1000/CE$52),0)</f>
        <v>0</v>
      </c>
      <c r="CE14" s="4" t="s">
        <v>3</v>
      </c>
      <c r="CF14" s="33">
        <f>IF(Tableau2[[#This Row],[Blq{QB30}]]="o",(1000/CG$52),0)</f>
        <v>0</v>
      </c>
      <c r="CG14" s="4" t="s">
        <v>3</v>
      </c>
      <c r="CH14" s="26">
        <f>IFERROR((8-Tableau2[[#This Row],[Plc{Q}]])/100,0)</f>
        <v>0</v>
      </c>
      <c r="CI14" s="25" t="str">
        <f>IF(OR(1=Tableau2[[#This Row],[Plc{Q}]],2=Tableau2[[#This Row],[Plc{Q}]],3=Tableau2[[#This Row],[Plc{Q}]],4=Tableau2[[#This Row],[Plc{Q}]],5=Tableau2[[#This Row],[Plc{Q}]],6=Tableau2[[#This Row],[Plc{Q}]],7=Tableau2[[#This Row],[Plc{Q}]],8=Tableau2[[#This Row],[Plc{Q}]]),"Qualifié(e)","")</f>
        <v/>
      </c>
      <c r="CJ14" s="34" t="str">
        <f>IF(Tableau2[[#This Row],[Pnt{F}/1000]]=0,"",RANK(Tableau2[[#This Row],[Pnt{F}/1000]],Tableau2[Pnt{F}/1000]))</f>
        <v/>
      </c>
      <c r="CK14" s="35">
        <f>IFERROR(Tableau2[[#This Row],[Pnt{FV}/500]]+Tableau2[[#This Row],[Pnt{FB}/500]]+Tableau2[[#This Row],[Bns{Q}]],0)</f>
        <v>0</v>
      </c>
      <c r="CL14" s="32">
        <f>IFERROR((Tableau2[[#This Row],[Pnt{FV}]]/$CM$52)*500,0)</f>
        <v>0</v>
      </c>
      <c r="CM14" s="186">
        <f>IFERROR(((Tableau2[[#This Row],[Prs{FV}]]/CN$52)*1000)+IF(Tableau2[[#This Row],[Vlr{FV}]]="o",2,0),0)</f>
        <v>0</v>
      </c>
      <c r="CN14" s="11" t="s">
        <v>12</v>
      </c>
      <c r="CO14" s="4" t="s">
        <v>3</v>
      </c>
      <c r="CP14" s="32">
        <f>(Tableau2[[#This Row],[Pnt{FB}]]/CQ$52)*500</f>
        <v>0</v>
      </c>
      <c r="CQ14" s="33">
        <f>Tableau2[[#This Row],[Pnt{FBlq}]]+Tableau2[[#This Row],[Pnt{FEss}]]</f>
        <v>0</v>
      </c>
      <c r="CR14" s="33">
        <f>IF(Tableau2[[#This Row],[Blq{F}]]="n",0,IF(Tableau2[[#This Row],[Blq{F}]]="Z1",100,IF(Tableau2[[#This Row],[Blq{F}]]="Z2",200,IF(Tableau2[[#This Row],[Blq{F}]]="Top",300,0))))</f>
        <v>0</v>
      </c>
      <c r="CS14" s="4" t="s">
        <v>3</v>
      </c>
      <c r="CT14" s="25">
        <f>IFERROR((100-(Tableau2[[#This Row],[Ess{F}]])),0)</f>
        <v>0</v>
      </c>
      <c r="CU14" s="11" t="s">
        <v>12</v>
      </c>
      <c r="CV14" s="28" t="str">
        <f>IF(Tableau2[[#This Row],[Fnl]]="Q",Tableau2[[#This Row],[Plc{F}]],Tableau2[[#This Row],[Plc{Q}]])</f>
        <v/>
      </c>
      <c r="CW14" s="28" t="str">
        <f>IF(Tableau2[[#This Row],[Place]]=1,"Or",IF(Tableau2[[#This Row],[Place]]=2,"Argent",IF(Tableau2[[#This Row],[Place]]=3,"Bronze","")))</f>
        <v/>
      </c>
    </row>
    <row r="15" spans="1:101" x14ac:dyDescent="0.2">
      <c r="A15" s="33" t="str">
        <f>Tableau2[[#This Row],[Plc{Q}]]</f>
        <v/>
      </c>
      <c r="B15" s="33" t="str">
        <f>Tableau2[[#This Row],[Place]]</f>
        <v/>
      </c>
      <c r="C15" s="16" t="s">
        <v>12</v>
      </c>
      <c r="D15" s="17" t="s">
        <v>12</v>
      </c>
      <c r="E15" s="17" t="s">
        <v>12</v>
      </c>
      <c r="F15" s="29" t="str">
        <f>IF(Tableau2[[#This Row],[Q &gt; F]]="","","Q")</f>
        <v/>
      </c>
      <c r="G15" s="10" t="s">
        <v>12</v>
      </c>
      <c r="H15" s="3" t="s">
        <v>3</v>
      </c>
      <c r="I15" s="3" t="s">
        <v>3</v>
      </c>
      <c r="J15" s="3" t="s">
        <v>3</v>
      </c>
      <c r="K15" s="30" t="str">
        <f>IF(Tableau2[[#This Row],[Pnt{Q}(/1000)]]=0,"",RANK(Tableau2[[#This Row],[Pnt{Q}(/1000)]],Tableau2[Pnt{Q}(/1000)]))</f>
        <v/>
      </c>
      <c r="L15" s="30">
        <f>IFERROR(Tableau2[[#This Row],[Pnt{QV}(/500)]]+Tableau2[[#This Row],[Pnt{QB}/500]],0)</f>
        <v>0</v>
      </c>
      <c r="M15" s="31">
        <f>IFERROR((Tableau2[[#This Row],[Pnt{QV}]]/$N$52)*500,0)</f>
        <v>0</v>
      </c>
      <c r="N15" s="31">
        <f>SUM(Tableau2[[#This Row],[Pnt{QV1}]],Tableau2[[#This Row],[Pnt{QV2}]],Tableau2[[#This Row],[Pnt{QV3}]])</f>
        <v>0</v>
      </c>
      <c r="O15" s="2">
        <f>IFERROR(((Tableau2[[#This Row],[Prs{QV1}]]/P$52)*1000)+IF(Tableau2[[#This Row],[Vlr{QV1}]]="o",2,0),0)</f>
        <v>0</v>
      </c>
      <c r="P15" s="11" t="s">
        <v>12</v>
      </c>
      <c r="Q15" s="4" t="s">
        <v>3</v>
      </c>
      <c r="R15" s="163">
        <f>IFERROR(((Tableau2[[#This Row],[Prs{QV2}]]/S$52)*1000)+IF(Tableau2[[#This Row],[Vlr{QV2}]]="o",2,0),0)</f>
        <v>0</v>
      </c>
      <c r="S15" s="11" t="s">
        <v>12</v>
      </c>
      <c r="T15" s="4" t="s">
        <v>3</v>
      </c>
      <c r="U15" s="163">
        <f>IFERROR(((Tableau2[[#This Row],[Prs{QV3}]]/V$52)*1000)+IF(Tableau2[[#This Row],[Vlr{QV3}]]="o",2,0),0)</f>
        <v>0</v>
      </c>
      <c r="V15" s="11" t="s">
        <v>12</v>
      </c>
      <c r="W15" s="4" t="s">
        <v>3</v>
      </c>
      <c r="X15" s="32">
        <f>IF((Tableau2[[#This Row],[Pnt{QB}]]/Y$52)*500=0,0,(Tableau2[[#This Row],[Pnt{QB}]]/Y$52)*500)</f>
        <v>0</v>
      </c>
      <c r="Y15" s="33">
        <f>Tableau2[[#This Row],[Pnt{QB1}]]+Tableau2[[#This Row],[Pnt{QB2}]]+Tableau2[[#This Row],[Pnt{QB3}]]+Tableau2[[#This Row],[Pnt{QB4}]]+Tableau2[[#This Row],[Pnt{QB5}]]+Tableau2[[#This Row],[Pnt{QB6}]]+Tableau2[[#This Row],[Pnt{QB7}]]+Tableau2[[#This Row],[Pnt{QB8}]]+Tableau2[[#This Row],[Pnt{QB9}]]+Tableau2[[#This Row],[Pnt{QB10}]]+Tableau2[[#This Row],[Pnt{QB11}]]+Tableau2[[#This Row],[Pnt{QB12}]]+Tableau2[[#This Row],[Pnt{QB13}]]+Tableau2[[#This Row],[Pnt{QB14}]]+Tableau2[[#This Row],[Pnt{QB15}]]+Tableau2[[#This Row],[Pnt{QB16}]]+Tableau2[[#This Row],[Pnt{QB17}]]+Tableau2[[#This Row],[Pnt{QB18}]]+Tableau2[[#This Row],[Pnt{QB19}]]+Tableau2[[#This Row],[Pnt{QB20}]]+Tableau2[[#This Row],[Pnt{QB21}]]+Tableau2[[#This Row],[Pnt{QB22}]]+Tableau2[[#This Row],[Pnt{QB23}]]+Tableau2[[#This Row],[Pnt{QB24}]]+Tableau2[[#This Row],[Pnt{QB25}]]+Tableau2[[#This Row],[Pnt{QB26}]]+Tableau2[[#This Row],[Pnt{QB27}]]+Tableau2[[#This Row],[Pnt{QB28}]]+Tableau2[[#This Row],[Pnt{QB29}]]+Tableau2[[#This Row],[Pnt{QB30}]]</f>
        <v>0</v>
      </c>
      <c r="Z15" s="33">
        <f>IF(Tableau2[[#This Row],[Blq{QB1}]]="o",(1000/AA$52),0)</f>
        <v>0</v>
      </c>
      <c r="AA15" s="4" t="s">
        <v>3</v>
      </c>
      <c r="AB15" s="33">
        <f>IF(Tableau2[[#This Row],[Blq{QB2}]]="o",(1000/AC$52),0)</f>
        <v>0</v>
      </c>
      <c r="AC15" s="4" t="s">
        <v>3</v>
      </c>
      <c r="AD15" s="33">
        <f>IF(Tableau2[[#This Row],[Blq{QB3}]]="o",(1000/AE$52),0)</f>
        <v>0</v>
      </c>
      <c r="AE15" s="4" t="s">
        <v>3</v>
      </c>
      <c r="AF15" s="33">
        <f>IF(Tableau2[[#This Row],[Blq{QB4}]]="o",(1000/AG$52),0)</f>
        <v>0</v>
      </c>
      <c r="AG15" s="4" t="s">
        <v>3</v>
      </c>
      <c r="AH15" s="33">
        <f>IF(Tableau2[[#This Row],[Blq{QB5}]]="o",(1000/AI$52),0)</f>
        <v>0</v>
      </c>
      <c r="AI15" s="4" t="s">
        <v>3</v>
      </c>
      <c r="AJ15" s="33">
        <f>IF(Tableau2[[#This Row],[Blq{QB6}]]="o",(1000/AK$52),0)</f>
        <v>0</v>
      </c>
      <c r="AK15" s="4" t="s">
        <v>3</v>
      </c>
      <c r="AL15" s="33">
        <f>IF(Tableau2[[#This Row],[Blq{QB7}]]="o",(1000/AM$52),0)</f>
        <v>0</v>
      </c>
      <c r="AM15" s="4" t="s">
        <v>3</v>
      </c>
      <c r="AN15" s="33">
        <f>IF(Tableau2[[#This Row],[Blq{QB8}]]="o",(1000/AO$52),0)</f>
        <v>0</v>
      </c>
      <c r="AO15" s="4" t="s">
        <v>3</v>
      </c>
      <c r="AP15" s="33">
        <f>IF(Tableau2[[#This Row],[Blq{QB9}]]="o",(1000/AQ$52),0)</f>
        <v>0</v>
      </c>
      <c r="AQ15" s="4" t="s">
        <v>3</v>
      </c>
      <c r="AR15" s="33">
        <f>IF(Tableau2[[#This Row],[Blq{QB10}]]="o",(1000/AS$52),0)</f>
        <v>0</v>
      </c>
      <c r="AS15" s="4" t="s">
        <v>3</v>
      </c>
      <c r="AT15" s="33">
        <f>IF(Tableau2[[#This Row],[Blq{QB11}]]="o",(1000/AU$52),0)</f>
        <v>0</v>
      </c>
      <c r="AU15" s="4" t="s">
        <v>3</v>
      </c>
      <c r="AV15" s="33">
        <f>IF(Tableau2[[#This Row],[Blq{QB12}]]="o",(1000/AW$52),0)</f>
        <v>0</v>
      </c>
      <c r="AW15" s="4" t="s">
        <v>3</v>
      </c>
      <c r="AX15" s="33">
        <f>IF(Tableau2[[#This Row],[Blq{QB13}]]="o",(1000/AY$52),0)</f>
        <v>0</v>
      </c>
      <c r="AY15" s="4" t="s">
        <v>3</v>
      </c>
      <c r="AZ15" s="33">
        <f>IF(Tableau2[[#This Row],[Blq{QB14}]]="o",(1000/BA$52),0)</f>
        <v>0</v>
      </c>
      <c r="BA15" s="4" t="s">
        <v>3</v>
      </c>
      <c r="BB15" s="33">
        <f>IF(Tableau2[[#This Row],[Blq{QB15}]]="o",(1000/BC$52),0)</f>
        <v>0</v>
      </c>
      <c r="BC15" s="4" t="s">
        <v>3</v>
      </c>
      <c r="BD15" s="33">
        <f>IF(Tableau2[[#This Row],[Blq{QB16}]]="o",(1000/BE$52),0)</f>
        <v>0</v>
      </c>
      <c r="BE15" s="4" t="s">
        <v>3</v>
      </c>
      <c r="BF15" s="33">
        <f>IF(Tableau2[[#This Row],[Blq{QB17}]]="o",(1000/BG$52),0)</f>
        <v>0</v>
      </c>
      <c r="BG15" s="4" t="s">
        <v>3</v>
      </c>
      <c r="BH15" s="33">
        <f>IF(Tableau2[[#This Row],[Blq{QB18}]]="o",(1000/BI$52),0)</f>
        <v>0</v>
      </c>
      <c r="BI15" s="4" t="s">
        <v>3</v>
      </c>
      <c r="BJ15" s="33">
        <f>IF(Tableau2[[#This Row],[Blq{QB19}]]="o",(1000/BK$52),0)</f>
        <v>0</v>
      </c>
      <c r="BK15" s="4" t="s">
        <v>3</v>
      </c>
      <c r="BL15" s="33">
        <f>IF(Tableau2[[#This Row],[Blq{QB20}]]="o",(1000/BM$52),0)</f>
        <v>0</v>
      </c>
      <c r="BM15" s="4" t="s">
        <v>3</v>
      </c>
      <c r="BN15" s="33">
        <f>IF(Tableau2[[#This Row],[Blq{QB21}]]="o",(1000/BO$52),0)</f>
        <v>0</v>
      </c>
      <c r="BO15" s="4" t="s">
        <v>3</v>
      </c>
      <c r="BP15" s="33">
        <f>IF(Tableau2[[#This Row],[Blq{QB22}]]="o",(1000/BQ$52),0)</f>
        <v>0</v>
      </c>
      <c r="BQ15" s="4" t="s">
        <v>3</v>
      </c>
      <c r="BR15" s="33">
        <f>IF(Tableau2[[#This Row],[Blq{QB23}]]="o",(1000/BS$52),0)</f>
        <v>0</v>
      </c>
      <c r="BS15" s="4" t="s">
        <v>3</v>
      </c>
      <c r="BT15" s="33">
        <f>IF(Tableau2[[#This Row],[Blq{QB24}]]="o",(1000/BU$52),0)</f>
        <v>0</v>
      </c>
      <c r="BU15" s="4" t="s">
        <v>3</v>
      </c>
      <c r="BV15" s="33">
        <f>IF(Tableau2[[#This Row],[Blq{QB25}]]="o",(1000/BW$52),0)</f>
        <v>0</v>
      </c>
      <c r="BW15" s="4" t="s">
        <v>3</v>
      </c>
      <c r="BX15" s="33">
        <f>IF(Tableau2[[#This Row],[Blq{QB26}]]="o",(1000/BY$52),0)</f>
        <v>0</v>
      </c>
      <c r="BY15" s="4" t="s">
        <v>3</v>
      </c>
      <c r="BZ15" s="33">
        <f>IF(Tableau2[[#This Row],[Blq{QB27}]]="o",(1000/CA$52),0)</f>
        <v>0</v>
      </c>
      <c r="CA15" s="4" t="s">
        <v>3</v>
      </c>
      <c r="CB15" s="33">
        <f>IF(Tableau2[[#This Row],[Blq{QB28}]]="o",(1000/CC$52),0)</f>
        <v>0</v>
      </c>
      <c r="CC15" s="4" t="s">
        <v>3</v>
      </c>
      <c r="CD15" s="33">
        <f>IF(Tableau2[[#This Row],[Blq{QB29}]]="o",(1000/CE$52),0)</f>
        <v>0</v>
      </c>
      <c r="CE15" s="4" t="s">
        <v>3</v>
      </c>
      <c r="CF15" s="33">
        <f>IF(Tableau2[[#This Row],[Blq{QB30}]]="o",(1000/CG$52),0)</f>
        <v>0</v>
      </c>
      <c r="CG15" s="4" t="s">
        <v>3</v>
      </c>
      <c r="CH15" s="26">
        <f>IFERROR((8-Tableau2[[#This Row],[Plc{Q}]])/100,0)</f>
        <v>0</v>
      </c>
      <c r="CI15" s="25" t="str">
        <f>IF(OR(1=Tableau2[[#This Row],[Plc{Q}]],2=Tableau2[[#This Row],[Plc{Q}]],3=Tableau2[[#This Row],[Plc{Q}]],4=Tableau2[[#This Row],[Plc{Q}]],5=Tableau2[[#This Row],[Plc{Q}]],6=Tableau2[[#This Row],[Plc{Q}]],7=Tableau2[[#This Row],[Plc{Q}]],8=Tableau2[[#This Row],[Plc{Q}]]),"Qualifié(e)","")</f>
        <v/>
      </c>
      <c r="CJ15" s="34" t="str">
        <f>IF(Tableau2[[#This Row],[Pnt{F}/1000]]=0,"",RANK(Tableau2[[#This Row],[Pnt{F}/1000]],Tableau2[Pnt{F}/1000]))</f>
        <v/>
      </c>
      <c r="CK15" s="35">
        <f>IFERROR(Tableau2[[#This Row],[Pnt{FV}/500]]+Tableau2[[#This Row],[Pnt{FB}/500]]+Tableau2[[#This Row],[Bns{Q}]],0)</f>
        <v>0</v>
      </c>
      <c r="CL15" s="32">
        <f>IFERROR((Tableau2[[#This Row],[Pnt{FV}]]/$CM$52)*500,0)</f>
        <v>0</v>
      </c>
      <c r="CM15" s="186">
        <f>IFERROR(((Tableau2[[#This Row],[Prs{FV}]]/CN$52)*1000)+IF(Tableau2[[#This Row],[Vlr{FV}]]="o",2,0),0)</f>
        <v>0</v>
      </c>
      <c r="CN15" s="11" t="s">
        <v>12</v>
      </c>
      <c r="CO15" s="4" t="s">
        <v>3</v>
      </c>
      <c r="CP15" s="32">
        <f>(Tableau2[[#This Row],[Pnt{FB}]]/CQ$52)*500</f>
        <v>0</v>
      </c>
      <c r="CQ15" s="33">
        <f>Tableau2[[#This Row],[Pnt{FBlq}]]+Tableau2[[#This Row],[Pnt{FEss}]]</f>
        <v>0</v>
      </c>
      <c r="CR15" s="33">
        <f>IF(Tableau2[[#This Row],[Blq{F}]]="n",0,IF(Tableau2[[#This Row],[Blq{F}]]="Z1",100,IF(Tableau2[[#This Row],[Blq{F}]]="Z2",200,IF(Tableau2[[#This Row],[Blq{F}]]="Top",300,0))))</f>
        <v>0</v>
      </c>
      <c r="CS15" s="4" t="s">
        <v>3</v>
      </c>
      <c r="CT15" s="25">
        <f>IFERROR((100-(Tableau2[[#This Row],[Ess{F}]])),0)</f>
        <v>0</v>
      </c>
      <c r="CU15" s="11" t="s">
        <v>12</v>
      </c>
      <c r="CV15" s="28" t="str">
        <f>IF(Tableau2[[#This Row],[Fnl]]="Q",Tableau2[[#This Row],[Plc{F}]],Tableau2[[#This Row],[Plc{Q}]])</f>
        <v/>
      </c>
      <c r="CW15" s="28" t="str">
        <f>IF(Tableau2[[#This Row],[Place]]=1,"Or",IF(Tableau2[[#This Row],[Place]]=2,"Argent",IF(Tableau2[[#This Row],[Place]]=3,"Bronze","")))</f>
        <v/>
      </c>
    </row>
    <row r="16" spans="1:101" x14ac:dyDescent="0.2">
      <c r="A16" s="33" t="str">
        <f>Tableau2[[#This Row],[Plc{Q}]]</f>
        <v/>
      </c>
      <c r="B16" s="33" t="str">
        <f>Tableau2[[#This Row],[Place]]</f>
        <v/>
      </c>
      <c r="C16" s="16" t="s">
        <v>12</v>
      </c>
      <c r="D16" s="17" t="s">
        <v>12</v>
      </c>
      <c r="E16" s="17" t="s">
        <v>12</v>
      </c>
      <c r="F16" s="29" t="str">
        <f>IF(Tableau2[[#This Row],[Q &gt; F]]="","","Q")</f>
        <v/>
      </c>
      <c r="G16" s="10" t="s">
        <v>12</v>
      </c>
      <c r="H16" s="3" t="s">
        <v>3</v>
      </c>
      <c r="I16" s="3" t="s">
        <v>3</v>
      </c>
      <c r="J16" s="3" t="s">
        <v>3</v>
      </c>
      <c r="K16" s="30" t="str">
        <f>IF(Tableau2[[#This Row],[Pnt{Q}(/1000)]]=0,"",RANK(Tableau2[[#This Row],[Pnt{Q}(/1000)]],Tableau2[Pnt{Q}(/1000)]))</f>
        <v/>
      </c>
      <c r="L16" s="30">
        <f>IFERROR(Tableau2[[#This Row],[Pnt{QV}(/500)]]+Tableau2[[#This Row],[Pnt{QB}/500]],0)</f>
        <v>0</v>
      </c>
      <c r="M16" s="31">
        <f>IFERROR((Tableau2[[#This Row],[Pnt{QV}]]/$N$52)*500,0)</f>
        <v>0</v>
      </c>
      <c r="N16" s="31">
        <f>SUM(Tableau2[[#This Row],[Pnt{QV1}]],Tableau2[[#This Row],[Pnt{QV2}]],Tableau2[[#This Row],[Pnt{QV3}]])</f>
        <v>0</v>
      </c>
      <c r="O16" s="2">
        <f>IFERROR(((Tableau2[[#This Row],[Prs{QV1}]]/P$52)*1000)+IF(Tableau2[[#This Row],[Vlr{QV1}]]="o",2,0),0)</f>
        <v>0</v>
      </c>
      <c r="P16" s="11" t="s">
        <v>12</v>
      </c>
      <c r="Q16" s="4" t="s">
        <v>3</v>
      </c>
      <c r="R16" s="163">
        <f>IFERROR(((Tableau2[[#This Row],[Prs{QV2}]]/S$52)*1000)+IF(Tableau2[[#This Row],[Vlr{QV2}]]="o",2,0),0)</f>
        <v>0</v>
      </c>
      <c r="S16" s="11" t="s">
        <v>12</v>
      </c>
      <c r="T16" s="4" t="s">
        <v>3</v>
      </c>
      <c r="U16" s="163">
        <f>IFERROR(((Tableau2[[#This Row],[Prs{QV3}]]/V$52)*1000)+IF(Tableau2[[#This Row],[Vlr{QV3}]]="o",2,0),0)</f>
        <v>0</v>
      </c>
      <c r="V16" s="11" t="s">
        <v>12</v>
      </c>
      <c r="W16" s="4" t="s">
        <v>3</v>
      </c>
      <c r="X16" s="32">
        <f>IF((Tableau2[[#This Row],[Pnt{QB}]]/Y$52)*500=0,0,(Tableau2[[#This Row],[Pnt{QB}]]/Y$52)*500)</f>
        <v>0</v>
      </c>
      <c r="Y16" s="33">
        <f>Tableau2[[#This Row],[Pnt{QB1}]]+Tableau2[[#This Row],[Pnt{QB2}]]+Tableau2[[#This Row],[Pnt{QB3}]]+Tableau2[[#This Row],[Pnt{QB4}]]+Tableau2[[#This Row],[Pnt{QB5}]]+Tableau2[[#This Row],[Pnt{QB6}]]+Tableau2[[#This Row],[Pnt{QB7}]]+Tableau2[[#This Row],[Pnt{QB8}]]+Tableau2[[#This Row],[Pnt{QB9}]]+Tableau2[[#This Row],[Pnt{QB10}]]+Tableau2[[#This Row],[Pnt{QB11}]]+Tableau2[[#This Row],[Pnt{QB12}]]+Tableau2[[#This Row],[Pnt{QB13}]]+Tableau2[[#This Row],[Pnt{QB14}]]+Tableau2[[#This Row],[Pnt{QB15}]]+Tableau2[[#This Row],[Pnt{QB16}]]+Tableau2[[#This Row],[Pnt{QB17}]]+Tableau2[[#This Row],[Pnt{QB18}]]+Tableau2[[#This Row],[Pnt{QB19}]]+Tableau2[[#This Row],[Pnt{QB20}]]+Tableau2[[#This Row],[Pnt{QB21}]]+Tableau2[[#This Row],[Pnt{QB22}]]+Tableau2[[#This Row],[Pnt{QB23}]]+Tableau2[[#This Row],[Pnt{QB24}]]+Tableau2[[#This Row],[Pnt{QB25}]]+Tableau2[[#This Row],[Pnt{QB26}]]+Tableau2[[#This Row],[Pnt{QB27}]]+Tableau2[[#This Row],[Pnt{QB28}]]+Tableau2[[#This Row],[Pnt{QB29}]]+Tableau2[[#This Row],[Pnt{QB30}]]</f>
        <v>0</v>
      </c>
      <c r="Z16" s="33">
        <f>IF(Tableau2[[#This Row],[Blq{QB1}]]="o",(1000/AA$52),0)</f>
        <v>0</v>
      </c>
      <c r="AA16" s="4" t="s">
        <v>3</v>
      </c>
      <c r="AB16" s="33">
        <f>IF(Tableau2[[#This Row],[Blq{QB2}]]="o",(1000/AC$52),0)</f>
        <v>0</v>
      </c>
      <c r="AC16" s="4" t="s">
        <v>3</v>
      </c>
      <c r="AD16" s="33">
        <f>IF(Tableau2[[#This Row],[Blq{QB3}]]="o",(1000/AE$52),0)</f>
        <v>0</v>
      </c>
      <c r="AE16" s="4" t="s">
        <v>3</v>
      </c>
      <c r="AF16" s="33">
        <f>IF(Tableau2[[#This Row],[Blq{QB4}]]="o",(1000/AG$52),0)</f>
        <v>0</v>
      </c>
      <c r="AG16" s="4" t="s">
        <v>3</v>
      </c>
      <c r="AH16" s="33">
        <f>IF(Tableau2[[#This Row],[Blq{QB5}]]="o",(1000/AI$52),0)</f>
        <v>0</v>
      </c>
      <c r="AI16" s="4" t="s">
        <v>3</v>
      </c>
      <c r="AJ16" s="33">
        <f>IF(Tableau2[[#This Row],[Blq{QB6}]]="o",(1000/AK$52),0)</f>
        <v>0</v>
      </c>
      <c r="AK16" s="4" t="s">
        <v>3</v>
      </c>
      <c r="AL16" s="33">
        <f>IF(Tableau2[[#This Row],[Blq{QB7}]]="o",(1000/AM$52),0)</f>
        <v>0</v>
      </c>
      <c r="AM16" s="4" t="s">
        <v>3</v>
      </c>
      <c r="AN16" s="33">
        <f>IF(Tableau2[[#This Row],[Blq{QB8}]]="o",(1000/AO$52),0)</f>
        <v>0</v>
      </c>
      <c r="AO16" s="4" t="s">
        <v>3</v>
      </c>
      <c r="AP16" s="33">
        <f>IF(Tableau2[[#This Row],[Blq{QB9}]]="o",(1000/AQ$52),0)</f>
        <v>0</v>
      </c>
      <c r="AQ16" s="4" t="s">
        <v>3</v>
      </c>
      <c r="AR16" s="33">
        <f>IF(Tableau2[[#This Row],[Blq{QB10}]]="o",(1000/AS$52),0)</f>
        <v>0</v>
      </c>
      <c r="AS16" s="4" t="s">
        <v>3</v>
      </c>
      <c r="AT16" s="33">
        <f>IF(Tableau2[[#This Row],[Blq{QB11}]]="o",(1000/AU$52),0)</f>
        <v>0</v>
      </c>
      <c r="AU16" s="4" t="s">
        <v>3</v>
      </c>
      <c r="AV16" s="33">
        <f>IF(Tableau2[[#This Row],[Blq{QB12}]]="o",(1000/AW$52),0)</f>
        <v>0</v>
      </c>
      <c r="AW16" s="4" t="s">
        <v>3</v>
      </c>
      <c r="AX16" s="33">
        <f>IF(Tableau2[[#This Row],[Blq{QB13}]]="o",(1000/AY$52),0)</f>
        <v>0</v>
      </c>
      <c r="AY16" s="4" t="s">
        <v>3</v>
      </c>
      <c r="AZ16" s="33">
        <f>IF(Tableau2[[#This Row],[Blq{QB14}]]="o",(1000/BA$52),0)</f>
        <v>0</v>
      </c>
      <c r="BA16" s="4" t="s">
        <v>3</v>
      </c>
      <c r="BB16" s="33">
        <f>IF(Tableau2[[#This Row],[Blq{QB15}]]="o",(1000/BC$52),0)</f>
        <v>0</v>
      </c>
      <c r="BC16" s="4" t="s">
        <v>3</v>
      </c>
      <c r="BD16" s="33">
        <f>IF(Tableau2[[#This Row],[Blq{QB16}]]="o",(1000/BE$52),0)</f>
        <v>0</v>
      </c>
      <c r="BE16" s="4" t="s">
        <v>3</v>
      </c>
      <c r="BF16" s="33">
        <f>IF(Tableau2[[#This Row],[Blq{QB17}]]="o",(1000/BG$52),0)</f>
        <v>0</v>
      </c>
      <c r="BG16" s="4" t="s">
        <v>3</v>
      </c>
      <c r="BH16" s="33">
        <f>IF(Tableau2[[#This Row],[Blq{QB18}]]="o",(1000/BI$52),0)</f>
        <v>0</v>
      </c>
      <c r="BI16" s="4" t="s">
        <v>3</v>
      </c>
      <c r="BJ16" s="33">
        <f>IF(Tableau2[[#This Row],[Blq{QB19}]]="o",(1000/BK$52),0)</f>
        <v>0</v>
      </c>
      <c r="BK16" s="4" t="s">
        <v>3</v>
      </c>
      <c r="BL16" s="33">
        <f>IF(Tableau2[[#This Row],[Blq{QB20}]]="o",(1000/BM$52),0)</f>
        <v>0</v>
      </c>
      <c r="BM16" s="4" t="s">
        <v>3</v>
      </c>
      <c r="BN16" s="33">
        <f>IF(Tableau2[[#This Row],[Blq{QB21}]]="o",(1000/BO$52),0)</f>
        <v>0</v>
      </c>
      <c r="BO16" s="4" t="s">
        <v>3</v>
      </c>
      <c r="BP16" s="33">
        <f>IF(Tableau2[[#This Row],[Blq{QB22}]]="o",(1000/BQ$52),0)</f>
        <v>0</v>
      </c>
      <c r="BQ16" s="4" t="s">
        <v>3</v>
      </c>
      <c r="BR16" s="33">
        <f>IF(Tableau2[[#This Row],[Blq{QB23}]]="o",(1000/BS$52),0)</f>
        <v>0</v>
      </c>
      <c r="BS16" s="4" t="s">
        <v>3</v>
      </c>
      <c r="BT16" s="33">
        <f>IF(Tableau2[[#This Row],[Blq{QB24}]]="o",(1000/BU$52),0)</f>
        <v>0</v>
      </c>
      <c r="BU16" s="4" t="s">
        <v>3</v>
      </c>
      <c r="BV16" s="33">
        <f>IF(Tableau2[[#This Row],[Blq{QB25}]]="o",(1000/BW$52),0)</f>
        <v>0</v>
      </c>
      <c r="BW16" s="4" t="s">
        <v>3</v>
      </c>
      <c r="BX16" s="33">
        <f>IF(Tableau2[[#This Row],[Blq{QB26}]]="o",(1000/BY$52),0)</f>
        <v>0</v>
      </c>
      <c r="BY16" s="4" t="s">
        <v>3</v>
      </c>
      <c r="BZ16" s="33">
        <f>IF(Tableau2[[#This Row],[Blq{QB27}]]="o",(1000/CA$52),0)</f>
        <v>0</v>
      </c>
      <c r="CA16" s="4" t="s">
        <v>3</v>
      </c>
      <c r="CB16" s="33">
        <f>IF(Tableau2[[#This Row],[Blq{QB28}]]="o",(1000/CC$52),0)</f>
        <v>0</v>
      </c>
      <c r="CC16" s="4" t="s">
        <v>3</v>
      </c>
      <c r="CD16" s="33">
        <f>IF(Tableau2[[#This Row],[Blq{QB29}]]="o",(1000/CE$52),0)</f>
        <v>0</v>
      </c>
      <c r="CE16" s="4" t="s">
        <v>3</v>
      </c>
      <c r="CF16" s="33">
        <f>IF(Tableau2[[#This Row],[Blq{QB30}]]="o",(1000/CG$52),0)</f>
        <v>0</v>
      </c>
      <c r="CG16" s="4" t="s">
        <v>3</v>
      </c>
      <c r="CH16" s="26">
        <f>IFERROR((8-Tableau2[[#This Row],[Plc{Q}]])/100,0)</f>
        <v>0</v>
      </c>
      <c r="CI16" s="25" t="str">
        <f>IF(OR(1=Tableau2[[#This Row],[Plc{Q}]],2=Tableau2[[#This Row],[Plc{Q}]],3=Tableau2[[#This Row],[Plc{Q}]],4=Tableau2[[#This Row],[Plc{Q}]],5=Tableau2[[#This Row],[Plc{Q}]],6=Tableau2[[#This Row],[Plc{Q}]],7=Tableau2[[#This Row],[Plc{Q}]],8=Tableau2[[#This Row],[Plc{Q}]]),"Qualifié(e)","")</f>
        <v/>
      </c>
      <c r="CJ16" s="34" t="str">
        <f>IF(Tableau2[[#This Row],[Pnt{F}/1000]]=0,"",RANK(Tableau2[[#This Row],[Pnt{F}/1000]],Tableau2[Pnt{F}/1000]))</f>
        <v/>
      </c>
      <c r="CK16" s="35">
        <f>IFERROR(Tableau2[[#This Row],[Pnt{FV}/500]]+Tableau2[[#This Row],[Pnt{FB}/500]]+Tableau2[[#This Row],[Bns{Q}]],0)</f>
        <v>0</v>
      </c>
      <c r="CL16" s="32">
        <f>IFERROR((Tableau2[[#This Row],[Pnt{FV}]]/$CM$52)*500,0)</f>
        <v>0</v>
      </c>
      <c r="CM16" s="186">
        <f>IFERROR(((Tableau2[[#This Row],[Prs{FV}]]/CN$52)*1000)+IF(Tableau2[[#This Row],[Vlr{FV}]]="o",2,0),0)</f>
        <v>0</v>
      </c>
      <c r="CN16" s="11" t="s">
        <v>12</v>
      </c>
      <c r="CO16" s="4" t="s">
        <v>3</v>
      </c>
      <c r="CP16" s="32">
        <f>(Tableau2[[#This Row],[Pnt{FB}]]/CQ$52)*500</f>
        <v>0</v>
      </c>
      <c r="CQ16" s="33">
        <f>Tableau2[[#This Row],[Pnt{FBlq}]]+Tableau2[[#This Row],[Pnt{FEss}]]</f>
        <v>0</v>
      </c>
      <c r="CR16" s="33">
        <f>IF(Tableau2[[#This Row],[Blq{F}]]="n",0,IF(Tableau2[[#This Row],[Blq{F}]]="Z1",100,IF(Tableau2[[#This Row],[Blq{F}]]="Z2",200,IF(Tableau2[[#This Row],[Blq{F}]]="Top",300,0))))</f>
        <v>0</v>
      </c>
      <c r="CS16" s="4" t="s">
        <v>3</v>
      </c>
      <c r="CT16" s="25">
        <f>IFERROR((100-(Tableau2[[#This Row],[Ess{F}]])),0)</f>
        <v>0</v>
      </c>
      <c r="CU16" s="11" t="s">
        <v>12</v>
      </c>
      <c r="CV16" s="28" t="str">
        <f>IF(Tableau2[[#This Row],[Fnl]]="Q",Tableau2[[#This Row],[Plc{F}]],Tableau2[[#This Row],[Plc{Q}]])</f>
        <v/>
      </c>
      <c r="CW16" s="28" t="str">
        <f>IF(Tableau2[[#This Row],[Place]]=1,"Or",IF(Tableau2[[#This Row],[Place]]=2,"Argent",IF(Tableau2[[#This Row],[Place]]=3,"Bronze","")))</f>
        <v/>
      </c>
    </row>
    <row r="17" spans="1:101" x14ac:dyDescent="0.2">
      <c r="A17" s="33" t="str">
        <f>Tableau2[[#This Row],[Plc{Q}]]</f>
        <v/>
      </c>
      <c r="B17" s="33" t="str">
        <f>Tableau2[[#This Row],[Place]]</f>
        <v/>
      </c>
      <c r="C17" s="16" t="s">
        <v>12</v>
      </c>
      <c r="D17" s="17" t="s">
        <v>12</v>
      </c>
      <c r="E17" s="17" t="s">
        <v>12</v>
      </c>
      <c r="F17" s="29" t="str">
        <f>IF(Tableau2[[#This Row],[Q &gt; F]]="","","Q")</f>
        <v/>
      </c>
      <c r="G17" s="10" t="s">
        <v>12</v>
      </c>
      <c r="H17" s="3" t="s">
        <v>3</v>
      </c>
      <c r="I17" s="3" t="s">
        <v>3</v>
      </c>
      <c r="J17" s="3" t="s">
        <v>3</v>
      </c>
      <c r="K17" s="30" t="str">
        <f>IF(Tableau2[[#This Row],[Pnt{Q}(/1000)]]=0,"",RANK(Tableau2[[#This Row],[Pnt{Q}(/1000)]],Tableau2[Pnt{Q}(/1000)]))</f>
        <v/>
      </c>
      <c r="L17" s="30">
        <f>IFERROR(Tableau2[[#This Row],[Pnt{QV}(/500)]]+Tableau2[[#This Row],[Pnt{QB}/500]],0)</f>
        <v>0</v>
      </c>
      <c r="M17" s="31">
        <f>IFERROR((Tableau2[[#This Row],[Pnt{QV}]]/$N$52)*500,0)</f>
        <v>0</v>
      </c>
      <c r="N17" s="31">
        <f>SUM(Tableau2[[#This Row],[Pnt{QV1}]],Tableau2[[#This Row],[Pnt{QV2}]],Tableau2[[#This Row],[Pnt{QV3}]])</f>
        <v>0</v>
      </c>
      <c r="O17" s="2">
        <f>IFERROR(((Tableau2[[#This Row],[Prs{QV1}]]/P$52)*1000)+IF(Tableau2[[#This Row],[Vlr{QV1}]]="o",2,0),0)</f>
        <v>0</v>
      </c>
      <c r="P17" s="11" t="s">
        <v>12</v>
      </c>
      <c r="Q17" s="4" t="s">
        <v>3</v>
      </c>
      <c r="R17" s="163">
        <f>IFERROR(((Tableau2[[#This Row],[Prs{QV2}]]/S$52)*1000)+IF(Tableau2[[#This Row],[Vlr{QV2}]]="o",2,0),0)</f>
        <v>0</v>
      </c>
      <c r="S17" s="11" t="s">
        <v>12</v>
      </c>
      <c r="T17" s="4" t="s">
        <v>3</v>
      </c>
      <c r="U17" s="163">
        <f>IFERROR(((Tableau2[[#This Row],[Prs{QV3}]]/V$52)*1000)+IF(Tableau2[[#This Row],[Vlr{QV3}]]="o",2,0),0)</f>
        <v>0</v>
      </c>
      <c r="V17" s="11" t="s">
        <v>12</v>
      </c>
      <c r="W17" s="4" t="s">
        <v>3</v>
      </c>
      <c r="X17" s="32">
        <f>IF((Tableau2[[#This Row],[Pnt{QB}]]/Y$52)*500=0,0,(Tableau2[[#This Row],[Pnt{QB}]]/Y$52)*500)</f>
        <v>0</v>
      </c>
      <c r="Y17" s="33">
        <f>Tableau2[[#This Row],[Pnt{QB1}]]+Tableau2[[#This Row],[Pnt{QB2}]]+Tableau2[[#This Row],[Pnt{QB3}]]+Tableau2[[#This Row],[Pnt{QB4}]]+Tableau2[[#This Row],[Pnt{QB5}]]+Tableau2[[#This Row],[Pnt{QB6}]]+Tableau2[[#This Row],[Pnt{QB7}]]+Tableau2[[#This Row],[Pnt{QB8}]]+Tableau2[[#This Row],[Pnt{QB9}]]+Tableau2[[#This Row],[Pnt{QB10}]]+Tableau2[[#This Row],[Pnt{QB11}]]+Tableau2[[#This Row],[Pnt{QB12}]]+Tableau2[[#This Row],[Pnt{QB13}]]+Tableau2[[#This Row],[Pnt{QB14}]]+Tableau2[[#This Row],[Pnt{QB15}]]+Tableau2[[#This Row],[Pnt{QB16}]]+Tableau2[[#This Row],[Pnt{QB17}]]+Tableau2[[#This Row],[Pnt{QB18}]]+Tableau2[[#This Row],[Pnt{QB19}]]+Tableau2[[#This Row],[Pnt{QB20}]]+Tableau2[[#This Row],[Pnt{QB21}]]+Tableau2[[#This Row],[Pnt{QB22}]]+Tableau2[[#This Row],[Pnt{QB23}]]+Tableau2[[#This Row],[Pnt{QB24}]]+Tableau2[[#This Row],[Pnt{QB25}]]+Tableau2[[#This Row],[Pnt{QB26}]]+Tableau2[[#This Row],[Pnt{QB27}]]+Tableau2[[#This Row],[Pnt{QB28}]]+Tableau2[[#This Row],[Pnt{QB29}]]+Tableau2[[#This Row],[Pnt{QB30}]]</f>
        <v>0</v>
      </c>
      <c r="Z17" s="33">
        <f>IF(Tableau2[[#This Row],[Blq{QB1}]]="o",(1000/AA$52),0)</f>
        <v>0</v>
      </c>
      <c r="AA17" s="4" t="s">
        <v>3</v>
      </c>
      <c r="AB17" s="33">
        <f>IF(Tableau2[[#This Row],[Blq{QB2}]]="o",(1000/AC$52),0)</f>
        <v>0</v>
      </c>
      <c r="AC17" s="4" t="s">
        <v>3</v>
      </c>
      <c r="AD17" s="33">
        <f>IF(Tableau2[[#This Row],[Blq{QB3}]]="o",(1000/AE$52),0)</f>
        <v>0</v>
      </c>
      <c r="AE17" s="4" t="s">
        <v>3</v>
      </c>
      <c r="AF17" s="33">
        <f>IF(Tableau2[[#This Row],[Blq{QB4}]]="o",(1000/AG$52),0)</f>
        <v>0</v>
      </c>
      <c r="AG17" s="4" t="s">
        <v>3</v>
      </c>
      <c r="AH17" s="33">
        <f>IF(Tableau2[[#This Row],[Blq{QB5}]]="o",(1000/AI$52),0)</f>
        <v>0</v>
      </c>
      <c r="AI17" s="4" t="s">
        <v>3</v>
      </c>
      <c r="AJ17" s="33">
        <f>IF(Tableau2[[#This Row],[Blq{QB6}]]="o",(1000/AK$52),0)</f>
        <v>0</v>
      </c>
      <c r="AK17" s="4" t="s">
        <v>3</v>
      </c>
      <c r="AL17" s="33">
        <f>IF(Tableau2[[#This Row],[Blq{QB7}]]="o",(1000/AM$52),0)</f>
        <v>0</v>
      </c>
      <c r="AM17" s="4" t="s">
        <v>3</v>
      </c>
      <c r="AN17" s="33">
        <f>IF(Tableau2[[#This Row],[Blq{QB8}]]="o",(1000/AO$52),0)</f>
        <v>0</v>
      </c>
      <c r="AO17" s="4" t="s">
        <v>3</v>
      </c>
      <c r="AP17" s="33">
        <f>IF(Tableau2[[#This Row],[Blq{QB9}]]="o",(1000/AQ$52),0)</f>
        <v>0</v>
      </c>
      <c r="AQ17" s="4" t="s">
        <v>3</v>
      </c>
      <c r="AR17" s="33">
        <f>IF(Tableau2[[#This Row],[Blq{QB10}]]="o",(1000/AS$52),0)</f>
        <v>0</v>
      </c>
      <c r="AS17" s="4" t="s">
        <v>3</v>
      </c>
      <c r="AT17" s="33">
        <f>IF(Tableau2[[#This Row],[Blq{QB11}]]="o",(1000/AU$52),0)</f>
        <v>0</v>
      </c>
      <c r="AU17" s="4" t="s">
        <v>3</v>
      </c>
      <c r="AV17" s="33">
        <f>IF(Tableau2[[#This Row],[Blq{QB12}]]="o",(1000/AW$52),0)</f>
        <v>0</v>
      </c>
      <c r="AW17" s="4" t="s">
        <v>3</v>
      </c>
      <c r="AX17" s="33">
        <f>IF(Tableau2[[#This Row],[Blq{QB13}]]="o",(1000/AY$52),0)</f>
        <v>0</v>
      </c>
      <c r="AY17" s="4" t="s">
        <v>3</v>
      </c>
      <c r="AZ17" s="33">
        <f>IF(Tableau2[[#This Row],[Blq{QB14}]]="o",(1000/BA$52),0)</f>
        <v>0</v>
      </c>
      <c r="BA17" s="4" t="s">
        <v>3</v>
      </c>
      <c r="BB17" s="33">
        <f>IF(Tableau2[[#This Row],[Blq{QB15}]]="o",(1000/BC$52),0)</f>
        <v>0</v>
      </c>
      <c r="BC17" s="4" t="s">
        <v>3</v>
      </c>
      <c r="BD17" s="33">
        <f>IF(Tableau2[[#This Row],[Blq{QB16}]]="o",(1000/BE$52),0)</f>
        <v>0</v>
      </c>
      <c r="BE17" s="4" t="s">
        <v>3</v>
      </c>
      <c r="BF17" s="33">
        <f>IF(Tableau2[[#This Row],[Blq{QB17}]]="o",(1000/BG$52),0)</f>
        <v>0</v>
      </c>
      <c r="BG17" s="4" t="s">
        <v>3</v>
      </c>
      <c r="BH17" s="33">
        <f>IF(Tableau2[[#This Row],[Blq{QB18}]]="o",(1000/BI$52),0)</f>
        <v>0</v>
      </c>
      <c r="BI17" s="4" t="s">
        <v>3</v>
      </c>
      <c r="BJ17" s="33">
        <f>IF(Tableau2[[#This Row],[Blq{QB19}]]="o",(1000/BK$52),0)</f>
        <v>0</v>
      </c>
      <c r="BK17" s="4" t="s">
        <v>3</v>
      </c>
      <c r="BL17" s="33">
        <f>IF(Tableau2[[#This Row],[Blq{QB20}]]="o",(1000/BM$52),0)</f>
        <v>0</v>
      </c>
      <c r="BM17" s="4" t="s">
        <v>3</v>
      </c>
      <c r="BN17" s="33">
        <f>IF(Tableau2[[#This Row],[Blq{QB21}]]="o",(1000/BO$52),0)</f>
        <v>0</v>
      </c>
      <c r="BO17" s="4" t="s">
        <v>3</v>
      </c>
      <c r="BP17" s="33">
        <f>IF(Tableau2[[#This Row],[Blq{QB22}]]="o",(1000/BQ$52),0)</f>
        <v>0</v>
      </c>
      <c r="BQ17" s="4" t="s">
        <v>3</v>
      </c>
      <c r="BR17" s="33">
        <f>IF(Tableau2[[#This Row],[Blq{QB23}]]="o",(1000/BS$52),0)</f>
        <v>0</v>
      </c>
      <c r="BS17" s="4" t="s">
        <v>3</v>
      </c>
      <c r="BT17" s="33">
        <f>IF(Tableau2[[#This Row],[Blq{QB24}]]="o",(1000/BU$52),0)</f>
        <v>0</v>
      </c>
      <c r="BU17" s="4" t="s">
        <v>3</v>
      </c>
      <c r="BV17" s="33">
        <f>IF(Tableau2[[#This Row],[Blq{QB25}]]="o",(1000/BW$52),0)</f>
        <v>0</v>
      </c>
      <c r="BW17" s="4" t="s">
        <v>3</v>
      </c>
      <c r="BX17" s="33">
        <f>IF(Tableau2[[#This Row],[Blq{QB26}]]="o",(1000/BY$52),0)</f>
        <v>0</v>
      </c>
      <c r="BY17" s="4" t="s">
        <v>3</v>
      </c>
      <c r="BZ17" s="33">
        <f>IF(Tableau2[[#This Row],[Blq{QB27}]]="o",(1000/CA$52),0)</f>
        <v>0</v>
      </c>
      <c r="CA17" s="4" t="s">
        <v>3</v>
      </c>
      <c r="CB17" s="33">
        <f>IF(Tableau2[[#This Row],[Blq{QB28}]]="o",(1000/CC$52),0)</f>
        <v>0</v>
      </c>
      <c r="CC17" s="4" t="s">
        <v>3</v>
      </c>
      <c r="CD17" s="33">
        <f>IF(Tableau2[[#This Row],[Blq{QB29}]]="o",(1000/CE$52),0)</f>
        <v>0</v>
      </c>
      <c r="CE17" s="4" t="s">
        <v>3</v>
      </c>
      <c r="CF17" s="33">
        <f>IF(Tableau2[[#This Row],[Blq{QB30}]]="o",(1000/CG$52),0)</f>
        <v>0</v>
      </c>
      <c r="CG17" s="4" t="s">
        <v>3</v>
      </c>
      <c r="CH17" s="26">
        <f>IFERROR((8-Tableau2[[#This Row],[Plc{Q}]])/100,0)</f>
        <v>0</v>
      </c>
      <c r="CI17" s="25" t="str">
        <f>IF(OR(1=Tableau2[[#This Row],[Plc{Q}]],2=Tableau2[[#This Row],[Plc{Q}]],3=Tableau2[[#This Row],[Plc{Q}]],4=Tableau2[[#This Row],[Plc{Q}]],5=Tableau2[[#This Row],[Plc{Q}]],6=Tableau2[[#This Row],[Plc{Q}]],7=Tableau2[[#This Row],[Plc{Q}]],8=Tableau2[[#This Row],[Plc{Q}]]),"Qualifié(e)","")</f>
        <v/>
      </c>
      <c r="CJ17" s="34" t="str">
        <f>IF(Tableau2[[#This Row],[Pnt{F}/1000]]=0,"",RANK(Tableau2[[#This Row],[Pnt{F}/1000]],Tableau2[Pnt{F}/1000]))</f>
        <v/>
      </c>
      <c r="CK17" s="35">
        <f>IFERROR(Tableau2[[#This Row],[Pnt{FV}/500]]+Tableau2[[#This Row],[Pnt{FB}/500]]+Tableau2[[#This Row],[Bns{Q}]],0)</f>
        <v>0</v>
      </c>
      <c r="CL17" s="32">
        <f>IFERROR((Tableau2[[#This Row],[Pnt{FV}]]/$CM$52)*500,0)</f>
        <v>0</v>
      </c>
      <c r="CM17" s="186">
        <f>IFERROR(((Tableau2[[#This Row],[Prs{FV}]]/CN$52)*1000)+IF(Tableau2[[#This Row],[Vlr{FV}]]="o",2,0),0)</f>
        <v>0</v>
      </c>
      <c r="CN17" s="11" t="s">
        <v>12</v>
      </c>
      <c r="CO17" s="4" t="s">
        <v>3</v>
      </c>
      <c r="CP17" s="32">
        <f>(Tableau2[[#This Row],[Pnt{FB}]]/CQ$52)*500</f>
        <v>0</v>
      </c>
      <c r="CQ17" s="33">
        <f>Tableau2[[#This Row],[Pnt{FBlq}]]+Tableau2[[#This Row],[Pnt{FEss}]]</f>
        <v>0</v>
      </c>
      <c r="CR17" s="33">
        <f>IF(Tableau2[[#This Row],[Blq{F}]]="n",0,IF(Tableau2[[#This Row],[Blq{F}]]="Z1",100,IF(Tableau2[[#This Row],[Blq{F}]]="Z2",200,IF(Tableau2[[#This Row],[Blq{F}]]="Top",300,0))))</f>
        <v>0</v>
      </c>
      <c r="CS17" s="4" t="s">
        <v>3</v>
      </c>
      <c r="CT17" s="25">
        <f>IFERROR((100-(Tableau2[[#This Row],[Ess{F}]])),0)</f>
        <v>0</v>
      </c>
      <c r="CU17" s="11" t="s">
        <v>12</v>
      </c>
      <c r="CV17" s="28" t="str">
        <f>IF(Tableau2[[#This Row],[Fnl]]="Q",Tableau2[[#This Row],[Plc{F}]],Tableau2[[#This Row],[Plc{Q}]])</f>
        <v/>
      </c>
      <c r="CW17" s="28" t="str">
        <f>IF(Tableau2[[#This Row],[Place]]=1,"Or",IF(Tableau2[[#This Row],[Place]]=2,"Argent",IF(Tableau2[[#This Row],[Place]]=3,"Bronze","")))</f>
        <v/>
      </c>
    </row>
    <row r="18" spans="1:101" x14ac:dyDescent="0.2">
      <c r="A18" s="33" t="str">
        <f>Tableau2[[#This Row],[Plc{Q}]]</f>
        <v/>
      </c>
      <c r="B18" s="33" t="str">
        <f>Tableau2[[#This Row],[Place]]</f>
        <v/>
      </c>
      <c r="C18" s="16" t="s">
        <v>12</v>
      </c>
      <c r="D18" s="17" t="s">
        <v>12</v>
      </c>
      <c r="E18" s="17" t="s">
        <v>12</v>
      </c>
      <c r="F18" s="29" t="str">
        <f>IF(Tableau2[[#This Row],[Q &gt; F]]="","","Q")</f>
        <v/>
      </c>
      <c r="G18" s="10" t="s">
        <v>12</v>
      </c>
      <c r="H18" s="3" t="s">
        <v>3</v>
      </c>
      <c r="I18" s="3" t="s">
        <v>3</v>
      </c>
      <c r="J18" s="3" t="s">
        <v>3</v>
      </c>
      <c r="K18" s="30" t="str">
        <f>IF(Tableau2[[#This Row],[Pnt{Q}(/1000)]]=0,"",RANK(Tableau2[[#This Row],[Pnt{Q}(/1000)]],Tableau2[Pnt{Q}(/1000)]))</f>
        <v/>
      </c>
      <c r="L18" s="30">
        <f>IFERROR(Tableau2[[#This Row],[Pnt{QV}(/500)]]+Tableau2[[#This Row],[Pnt{QB}/500]],0)</f>
        <v>0</v>
      </c>
      <c r="M18" s="31">
        <f>IFERROR((Tableau2[[#This Row],[Pnt{QV}]]/$N$52)*500,0)</f>
        <v>0</v>
      </c>
      <c r="N18" s="31">
        <f>SUM(Tableau2[[#This Row],[Pnt{QV1}]],Tableau2[[#This Row],[Pnt{QV2}]],Tableau2[[#This Row],[Pnt{QV3}]])</f>
        <v>0</v>
      </c>
      <c r="O18" s="2">
        <f>IFERROR(((Tableau2[[#This Row],[Prs{QV1}]]/P$52)*1000)+IF(Tableau2[[#This Row],[Vlr{QV1}]]="o",2,0),0)</f>
        <v>0</v>
      </c>
      <c r="P18" s="11" t="s">
        <v>12</v>
      </c>
      <c r="Q18" s="4" t="s">
        <v>3</v>
      </c>
      <c r="R18" s="163">
        <f>IFERROR(((Tableau2[[#This Row],[Prs{QV2}]]/S$52)*1000)+IF(Tableau2[[#This Row],[Vlr{QV2}]]="o",2,0),0)</f>
        <v>0</v>
      </c>
      <c r="S18" s="11" t="s">
        <v>12</v>
      </c>
      <c r="T18" s="4" t="s">
        <v>3</v>
      </c>
      <c r="U18" s="163">
        <f>IFERROR(((Tableau2[[#This Row],[Prs{QV3}]]/V$52)*1000)+IF(Tableau2[[#This Row],[Vlr{QV3}]]="o",2,0),0)</f>
        <v>0</v>
      </c>
      <c r="V18" s="11" t="s">
        <v>12</v>
      </c>
      <c r="W18" s="4" t="s">
        <v>3</v>
      </c>
      <c r="X18" s="32">
        <f>IF((Tableau2[[#This Row],[Pnt{QB}]]/Y$52)*500=0,0,(Tableau2[[#This Row],[Pnt{QB}]]/Y$52)*500)</f>
        <v>0</v>
      </c>
      <c r="Y18" s="33">
        <f>Tableau2[[#This Row],[Pnt{QB1}]]+Tableau2[[#This Row],[Pnt{QB2}]]+Tableau2[[#This Row],[Pnt{QB3}]]+Tableau2[[#This Row],[Pnt{QB4}]]+Tableau2[[#This Row],[Pnt{QB5}]]+Tableau2[[#This Row],[Pnt{QB6}]]+Tableau2[[#This Row],[Pnt{QB7}]]+Tableau2[[#This Row],[Pnt{QB8}]]+Tableau2[[#This Row],[Pnt{QB9}]]+Tableau2[[#This Row],[Pnt{QB10}]]+Tableau2[[#This Row],[Pnt{QB11}]]+Tableau2[[#This Row],[Pnt{QB12}]]+Tableau2[[#This Row],[Pnt{QB13}]]+Tableau2[[#This Row],[Pnt{QB14}]]+Tableau2[[#This Row],[Pnt{QB15}]]+Tableau2[[#This Row],[Pnt{QB16}]]+Tableau2[[#This Row],[Pnt{QB17}]]+Tableau2[[#This Row],[Pnt{QB18}]]+Tableau2[[#This Row],[Pnt{QB19}]]+Tableau2[[#This Row],[Pnt{QB20}]]+Tableau2[[#This Row],[Pnt{QB21}]]+Tableau2[[#This Row],[Pnt{QB22}]]+Tableau2[[#This Row],[Pnt{QB23}]]+Tableau2[[#This Row],[Pnt{QB24}]]+Tableau2[[#This Row],[Pnt{QB25}]]+Tableau2[[#This Row],[Pnt{QB26}]]+Tableau2[[#This Row],[Pnt{QB27}]]+Tableau2[[#This Row],[Pnt{QB28}]]+Tableau2[[#This Row],[Pnt{QB29}]]+Tableau2[[#This Row],[Pnt{QB30}]]</f>
        <v>0</v>
      </c>
      <c r="Z18" s="33">
        <f>IF(Tableau2[[#This Row],[Blq{QB1}]]="o",(1000/AA$52),0)</f>
        <v>0</v>
      </c>
      <c r="AA18" s="4" t="s">
        <v>3</v>
      </c>
      <c r="AB18" s="33">
        <f>IF(Tableau2[[#This Row],[Blq{QB2}]]="o",(1000/AC$52),0)</f>
        <v>0</v>
      </c>
      <c r="AC18" s="4" t="s">
        <v>3</v>
      </c>
      <c r="AD18" s="33">
        <f>IF(Tableau2[[#This Row],[Blq{QB3}]]="o",(1000/AE$52),0)</f>
        <v>0</v>
      </c>
      <c r="AE18" s="4" t="s">
        <v>3</v>
      </c>
      <c r="AF18" s="33">
        <f>IF(Tableau2[[#This Row],[Blq{QB4}]]="o",(1000/AG$52),0)</f>
        <v>0</v>
      </c>
      <c r="AG18" s="4" t="s">
        <v>3</v>
      </c>
      <c r="AH18" s="33">
        <f>IF(Tableau2[[#This Row],[Blq{QB5}]]="o",(1000/AI$52),0)</f>
        <v>0</v>
      </c>
      <c r="AI18" s="4" t="s">
        <v>3</v>
      </c>
      <c r="AJ18" s="33">
        <f>IF(Tableau2[[#This Row],[Blq{QB6}]]="o",(1000/AK$52),0)</f>
        <v>0</v>
      </c>
      <c r="AK18" s="4" t="s">
        <v>3</v>
      </c>
      <c r="AL18" s="33">
        <f>IF(Tableau2[[#This Row],[Blq{QB7}]]="o",(1000/AM$52),0)</f>
        <v>0</v>
      </c>
      <c r="AM18" s="4" t="s">
        <v>3</v>
      </c>
      <c r="AN18" s="33">
        <f>IF(Tableau2[[#This Row],[Blq{QB8}]]="o",(1000/AO$52),0)</f>
        <v>0</v>
      </c>
      <c r="AO18" s="4" t="s">
        <v>3</v>
      </c>
      <c r="AP18" s="33">
        <f>IF(Tableau2[[#This Row],[Blq{QB9}]]="o",(1000/AQ$52),0)</f>
        <v>0</v>
      </c>
      <c r="AQ18" s="4" t="s">
        <v>3</v>
      </c>
      <c r="AR18" s="33">
        <f>IF(Tableau2[[#This Row],[Blq{QB10}]]="o",(1000/AS$52),0)</f>
        <v>0</v>
      </c>
      <c r="AS18" s="4" t="s">
        <v>3</v>
      </c>
      <c r="AT18" s="33">
        <f>IF(Tableau2[[#This Row],[Blq{QB11}]]="o",(1000/AU$52),0)</f>
        <v>0</v>
      </c>
      <c r="AU18" s="4" t="s">
        <v>3</v>
      </c>
      <c r="AV18" s="33">
        <f>IF(Tableau2[[#This Row],[Blq{QB12}]]="o",(1000/AW$52),0)</f>
        <v>0</v>
      </c>
      <c r="AW18" s="4" t="s">
        <v>3</v>
      </c>
      <c r="AX18" s="33">
        <f>IF(Tableau2[[#This Row],[Blq{QB13}]]="o",(1000/AY$52),0)</f>
        <v>0</v>
      </c>
      <c r="AY18" s="4" t="s">
        <v>3</v>
      </c>
      <c r="AZ18" s="33">
        <f>IF(Tableau2[[#This Row],[Blq{QB14}]]="o",(1000/BA$52),0)</f>
        <v>0</v>
      </c>
      <c r="BA18" s="4" t="s">
        <v>3</v>
      </c>
      <c r="BB18" s="33">
        <f>IF(Tableau2[[#This Row],[Blq{QB15}]]="o",(1000/BC$52),0)</f>
        <v>0</v>
      </c>
      <c r="BC18" s="4" t="s">
        <v>3</v>
      </c>
      <c r="BD18" s="33">
        <f>IF(Tableau2[[#This Row],[Blq{QB16}]]="o",(1000/BE$52),0)</f>
        <v>0</v>
      </c>
      <c r="BE18" s="4" t="s">
        <v>3</v>
      </c>
      <c r="BF18" s="33">
        <f>IF(Tableau2[[#This Row],[Blq{QB17}]]="o",(1000/BG$52),0)</f>
        <v>0</v>
      </c>
      <c r="BG18" s="4" t="s">
        <v>3</v>
      </c>
      <c r="BH18" s="33">
        <f>IF(Tableau2[[#This Row],[Blq{QB18}]]="o",(1000/BI$52),0)</f>
        <v>0</v>
      </c>
      <c r="BI18" s="4" t="s">
        <v>3</v>
      </c>
      <c r="BJ18" s="33">
        <f>IF(Tableau2[[#This Row],[Blq{QB19}]]="o",(1000/BK$52),0)</f>
        <v>0</v>
      </c>
      <c r="BK18" s="4" t="s">
        <v>3</v>
      </c>
      <c r="BL18" s="33">
        <f>IF(Tableau2[[#This Row],[Blq{QB20}]]="o",(1000/BM$52),0)</f>
        <v>0</v>
      </c>
      <c r="BM18" s="4" t="s">
        <v>3</v>
      </c>
      <c r="BN18" s="33">
        <f>IF(Tableau2[[#This Row],[Blq{QB21}]]="o",(1000/BO$52),0)</f>
        <v>0</v>
      </c>
      <c r="BO18" s="4" t="s">
        <v>3</v>
      </c>
      <c r="BP18" s="33">
        <f>IF(Tableau2[[#This Row],[Blq{QB22}]]="o",(1000/BQ$52),0)</f>
        <v>0</v>
      </c>
      <c r="BQ18" s="4" t="s">
        <v>3</v>
      </c>
      <c r="BR18" s="33">
        <f>IF(Tableau2[[#This Row],[Blq{QB23}]]="o",(1000/BS$52),0)</f>
        <v>0</v>
      </c>
      <c r="BS18" s="4" t="s">
        <v>3</v>
      </c>
      <c r="BT18" s="33">
        <f>IF(Tableau2[[#This Row],[Blq{QB24}]]="o",(1000/BU$52),0)</f>
        <v>0</v>
      </c>
      <c r="BU18" s="4" t="s">
        <v>3</v>
      </c>
      <c r="BV18" s="33">
        <f>IF(Tableau2[[#This Row],[Blq{QB25}]]="o",(1000/BW$52),0)</f>
        <v>0</v>
      </c>
      <c r="BW18" s="4" t="s">
        <v>3</v>
      </c>
      <c r="BX18" s="33">
        <f>IF(Tableau2[[#This Row],[Blq{QB26}]]="o",(1000/BY$52),0)</f>
        <v>0</v>
      </c>
      <c r="BY18" s="4" t="s">
        <v>3</v>
      </c>
      <c r="BZ18" s="33">
        <f>IF(Tableau2[[#This Row],[Blq{QB27}]]="o",(1000/CA$52),0)</f>
        <v>0</v>
      </c>
      <c r="CA18" s="4" t="s">
        <v>3</v>
      </c>
      <c r="CB18" s="33">
        <f>IF(Tableau2[[#This Row],[Blq{QB28}]]="o",(1000/CC$52),0)</f>
        <v>0</v>
      </c>
      <c r="CC18" s="4" t="s">
        <v>3</v>
      </c>
      <c r="CD18" s="33">
        <f>IF(Tableau2[[#This Row],[Blq{QB29}]]="o",(1000/CE$52),0)</f>
        <v>0</v>
      </c>
      <c r="CE18" s="4" t="s">
        <v>3</v>
      </c>
      <c r="CF18" s="33">
        <f>IF(Tableau2[[#This Row],[Blq{QB30}]]="o",(1000/CG$52),0)</f>
        <v>0</v>
      </c>
      <c r="CG18" s="4" t="s">
        <v>3</v>
      </c>
      <c r="CH18" s="26">
        <f>IFERROR((8-Tableau2[[#This Row],[Plc{Q}]])/100,0)</f>
        <v>0</v>
      </c>
      <c r="CI18" s="25" t="str">
        <f>IF(OR(1=Tableau2[[#This Row],[Plc{Q}]],2=Tableau2[[#This Row],[Plc{Q}]],3=Tableau2[[#This Row],[Plc{Q}]],4=Tableau2[[#This Row],[Plc{Q}]],5=Tableau2[[#This Row],[Plc{Q}]],6=Tableau2[[#This Row],[Plc{Q}]],7=Tableau2[[#This Row],[Plc{Q}]],8=Tableau2[[#This Row],[Plc{Q}]]),"Qualifié(e)","")</f>
        <v/>
      </c>
      <c r="CJ18" s="34" t="str">
        <f>IF(Tableau2[[#This Row],[Pnt{F}/1000]]=0,"",RANK(Tableau2[[#This Row],[Pnt{F}/1000]],Tableau2[Pnt{F}/1000]))</f>
        <v/>
      </c>
      <c r="CK18" s="35">
        <f>IFERROR(Tableau2[[#This Row],[Pnt{FV}/500]]+Tableau2[[#This Row],[Pnt{FB}/500]]+Tableau2[[#This Row],[Bns{Q}]],0)</f>
        <v>0</v>
      </c>
      <c r="CL18" s="32">
        <f>IFERROR((Tableau2[[#This Row],[Pnt{FV}]]/$CM$52)*500,0)</f>
        <v>0</v>
      </c>
      <c r="CM18" s="186">
        <f>IFERROR(((Tableau2[[#This Row],[Prs{FV}]]/CN$52)*1000)+IF(Tableau2[[#This Row],[Vlr{FV}]]="o",2,0),0)</f>
        <v>0</v>
      </c>
      <c r="CN18" s="11" t="s">
        <v>12</v>
      </c>
      <c r="CO18" s="4" t="s">
        <v>3</v>
      </c>
      <c r="CP18" s="32">
        <f>(Tableau2[[#This Row],[Pnt{FB}]]/CQ$52)*500</f>
        <v>0</v>
      </c>
      <c r="CQ18" s="33">
        <f>Tableau2[[#This Row],[Pnt{FBlq}]]+Tableau2[[#This Row],[Pnt{FEss}]]</f>
        <v>0</v>
      </c>
      <c r="CR18" s="33">
        <f>IF(Tableau2[[#This Row],[Blq{F}]]="n",0,IF(Tableau2[[#This Row],[Blq{F}]]="Z1",100,IF(Tableau2[[#This Row],[Blq{F}]]="Z2",200,IF(Tableau2[[#This Row],[Blq{F}]]="Top",300,0))))</f>
        <v>0</v>
      </c>
      <c r="CS18" s="4" t="s">
        <v>3</v>
      </c>
      <c r="CT18" s="25">
        <f>IFERROR((100-(Tableau2[[#This Row],[Ess{F}]])),0)</f>
        <v>0</v>
      </c>
      <c r="CU18" s="11" t="s">
        <v>12</v>
      </c>
      <c r="CV18" s="28" t="str">
        <f>IF(Tableau2[[#This Row],[Fnl]]="Q",Tableau2[[#This Row],[Plc{F}]],Tableau2[[#This Row],[Plc{Q}]])</f>
        <v/>
      </c>
      <c r="CW18" s="28" t="str">
        <f>IF(Tableau2[[#This Row],[Place]]=1,"Or",IF(Tableau2[[#This Row],[Place]]=2,"Argent",IF(Tableau2[[#This Row],[Place]]=3,"Bronze","")))</f>
        <v/>
      </c>
    </row>
    <row r="19" spans="1:101" x14ac:dyDescent="0.2">
      <c r="A19" s="33" t="str">
        <f>Tableau2[[#This Row],[Plc{Q}]]</f>
        <v/>
      </c>
      <c r="B19" s="33" t="str">
        <f>Tableau2[[#This Row],[Place]]</f>
        <v/>
      </c>
      <c r="C19" s="16" t="s">
        <v>12</v>
      </c>
      <c r="D19" s="17" t="s">
        <v>12</v>
      </c>
      <c r="E19" s="17" t="s">
        <v>12</v>
      </c>
      <c r="F19" s="29" t="str">
        <f>IF(Tableau2[[#This Row],[Q &gt; F]]="","","Q")</f>
        <v/>
      </c>
      <c r="G19" s="10" t="s">
        <v>12</v>
      </c>
      <c r="H19" s="3" t="s">
        <v>3</v>
      </c>
      <c r="I19" s="3" t="s">
        <v>3</v>
      </c>
      <c r="J19" s="3" t="s">
        <v>3</v>
      </c>
      <c r="K19" s="30" t="str">
        <f>IF(Tableau2[[#This Row],[Pnt{Q}(/1000)]]=0,"",RANK(Tableau2[[#This Row],[Pnt{Q}(/1000)]],Tableau2[Pnt{Q}(/1000)]))</f>
        <v/>
      </c>
      <c r="L19" s="30">
        <f>IFERROR(Tableau2[[#This Row],[Pnt{QV}(/500)]]+Tableau2[[#This Row],[Pnt{QB}/500]],0)</f>
        <v>0</v>
      </c>
      <c r="M19" s="31">
        <f>IFERROR((Tableau2[[#This Row],[Pnt{QV}]]/$N$52)*500,0)</f>
        <v>0</v>
      </c>
      <c r="N19" s="31">
        <f>SUM(Tableau2[[#This Row],[Pnt{QV1}]],Tableau2[[#This Row],[Pnt{QV2}]],Tableau2[[#This Row],[Pnt{QV3}]])</f>
        <v>0</v>
      </c>
      <c r="O19" s="2">
        <f>IFERROR(((Tableau2[[#This Row],[Prs{QV1}]]/P$52)*1000)+IF(Tableau2[[#This Row],[Vlr{QV1}]]="o",2,0),0)</f>
        <v>0</v>
      </c>
      <c r="P19" s="11" t="s">
        <v>12</v>
      </c>
      <c r="Q19" s="4" t="s">
        <v>3</v>
      </c>
      <c r="R19" s="163">
        <f>IFERROR(((Tableau2[[#This Row],[Prs{QV2}]]/S$52)*1000)+IF(Tableau2[[#This Row],[Vlr{QV2}]]="o",2,0),0)</f>
        <v>0</v>
      </c>
      <c r="S19" s="11" t="s">
        <v>12</v>
      </c>
      <c r="T19" s="4" t="s">
        <v>3</v>
      </c>
      <c r="U19" s="163">
        <f>IFERROR(((Tableau2[[#This Row],[Prs{QV3}]]/V$52)*1000)+IF(Tableau2[[#This Row],[Vlr{QV3}]]="o",2,0),0)</f>
        <v>0</v>
      </c>
      <c r="V19" s="11" t="s">
        <v>12</v>
      </c>
      <c r="W19" s="4" t="s">
        <v>3</v>
      </c>
      <c r="X19" s="32">
        <f>IF((Tableau2[[#This Row],[Pnt{QB}]]/Y$52)*500=0,0,(Tableau2[[#This Row],[Pnt{QB}]]/Y$52)*500)</f>
        <v>0</v>
      </c>
      <c r="Y19" s="33">
        <f>Tableau2[[#This Row],[Pnt{QB1}]]+Tableau2[[#This Row],[Pnt{QB2}]]+Tableau2[[#This Row],[Pnt{QB3}]]+Tableau2[[#This Row],[Pnt{QB4}]]+Tableau2[[#This Row],[Pnt{QB5}]]+Tableau2[[#This Row],[Pnt{QB6}]]+Tableau2[[#This Row],[Pnt{QB7}]]+Tableau2[[#This Row],[Pnt{QB8}]]+Tableau2[[#This Row],[Pnt{QB9}]]+Tableau2[[#This Row],[Pnt{QB10}]]+Tableau2[[#This Row],[Pnt{QB11}]]+Tableau2[[#This Row],[Pnt{QB12}]]+Tableau2[[#This Row],[Pnt{QB13}]]+Tableau2[[#This Row],[Pnt{QB14}]]+Tableau2[[#This Row],[Pnt{QB15}]]+Tableau2[[#This Row],[Pnt{QB16}]]+Tableau2[[#This Row],[Pnt{QB17}]]+Tableau2[[#This Row],[Pnt{QB18}]]+Tableau2[[#This Row],[Pnt{QB19}]]+Tableau2[[#This Row],[Pnt{QB20}]]+Tableau2[[#This Row],[Pnt{QB21}]]+Tableau2[[#This Row],[Pnt{QB22}]]+Tableau2[[#This Row],[Pnt{QB23}]]+Tableau2[[#This Row],[Pnt{QB24}]]+Tableau2[[#This Row],[Pnt{QB25}]]+Tableau2[[#This Row],[Pnt{QB26}]]+Tableau2[[#This Row],[Pnt{QB27}]]+Tableau2[[#This Row],[Pnt{QB28}]]+Tableau2[[#This Row],[Pnt{QB29}]]+Tableau2[[#This Row],[Pnt{QB30}]]</f>
        <v>0</v>
      </c>
      <c r="Z19" s="33">
        <f>IF(Tableau2[[#This Row],[Blq{QB1}]]="o",(1000/AA$52),0)</f>
        <v>0</v>
      </c>
      <c r="AA19" s="4" t="s">
        <v>3</v>
      </c>
      <c r="AB19" s="33">
        <f>IF(Tableau2[[#This Row],[Blq{QB2}]]="o",(1000/AC$52),0)</f>
        <v>0</v>
      </c>
      <c r="AC19" s="4" t="s">
        <v>3</v>
      </c>
      <c r="AD19" s="33">
        <f>IF(Tableau2[[#This Row],[Blq{QB3}]]="o",(1000/AE$52),0)</f>
        <v>0</v>
      </c>
      <c r="AE19" s="4" t="s">
        <v>3</v>
      </c>
      <c r="AF19" s="33">
        <f>IF(Tableau2[[#This Row],[Blq{QB4}]]="o",(1000/AG$52),0)</f>
        <v>0</v>
      </c>
      <c r="AG19" s="4" t="s">
        <v>3</v>
      </c>
      <c r="AH19" s="33">
        <f>IF(Tableau2[[#This Row],[Blq{QB5}]]="o",(1000/AI$52),0)</f>
        <v>0</v>
      </c>
      <c r="AI19" s="4" t="s">
        <v>3</v>
      </c>
      <c r="AJ19" s="33">
        <f>IF(Tableau2[[#This Row],[Blq{QB6}]]="o",(1000/AK$52),0)</f>
        <v>0</v>
      </c>
      <c r="AK19" s="4" t="s">
        <v>3</v>
      </c>
      <c r="AL19" s="33">
        <f>IF(Tableau2[[#This Row],[Blq{QB7}]]="o",(1000/AM$52),0)</f>
        <v>0</v>
      </c>
      <c r="AM19" s="4" t="s">
        <v>3</v>
      </c>
      <c r="AN19" s="33">
        <f>IF(Tableau2[[#This Row],[Blq{QB8}]]="o",(1000/AO$52),0)</f>
        <v>0</v>
      </c>
      <c r="AO19" s="4" t="s">
        <v>3</v>
      </c>
      <c r="AP19" s="33">
        <f>IF(Tableau2[[#This Row],[Blq{QB9}]]="o",(1000/AQ$52),0)</f>
        <v>0</v>
      </c>
      <c r="AQ19" s="4" t="s">
        <v>3</v>
      </c>
      <c r="AR19" s="33">
        <f>IF(Tableau2[[#This Row],[Blq{QB10}]]="o",(1000/AS$52),0)</f>
        <v>0</v>
      </c>
      <c r="AS19" s="4" t="s">
        <v>3</v>
      </c>
      <c r="AT19" s="33">
        <f>IF(Tableau2[[#This Row],[Blq{QB11}]]="o",(1000/AU$52),0)</f>
        <v>0</v>
      </c>
      <c r="AU19" s="4" t="s">
        <v>3</v>
      </c>
      <c r="AV19" s="33">
        <f>IF(Tableau2[[#This Row],[Blq{QB12}]]="o",(1000/AW$52),0)</f>
        <v>0</v>
      </c>
      <c r="AW19" s="4" t="s">
        <v>3</v>
      </c>
      <c r="AX19" s="33">
        <f>IF(Tableau2[[#This Row],[Blq{QB13}]]="o",(1000/AY$52),0)</f>
        <v>0</v>
      </c>
      <c r="AY19" s="4" t="s">
        <v>3</v>
      </c>
      <c r="AZ19" s="33">
        <f>IF(Tableau2[[#This Row],[Blq{QB14}]]="o",(1000/BA$52),0)</f>
        <v>0</v>
      </c>
      <c r="BA19" s="4" t="s">
        <v>3</v>
      </c>
      <c r="BB19" s="33">
        <f>IF(Tableau2[[#This Row],[Blq{QB15}]]="o",(1000/BC$52),0)</f>
        <v>0</v>
      </c>
      <c r="BC19" s="4" t="s">
        <v>3</v>
      </c>
      <c r="BD19" s="33">
        <f>IF(Tableau2[[#This Row],[Blq{QB16}]]="o",(1000/BE$52),0)</f>
        <v>0</v>
      </c>
      <c r="BE19" s="4" t="s">
        <v>3</v>
      </c>
      <c r="BF19" s="33">
        <f>IF(Tableau2[[#This Row],[Blq{QB17}]]="o",(1000/BG$52),0)</f>
        <v>0</v>
      </c>
      <c r="BG19" s="4" t="s">
        <v>3</v>
      </c>
      <c r="BH19" s="33">
        <f>IF(Tableau2[[#This Row],[Blq{QB18}]]="o",(1000/BI$52),0)</f>
        <v>0</v>
      </c>
      <c r="BI19" s="4" t="s">
        <v>3</v>
      </c>
      <c r="BJ19" s="33">
        <f>IF(Tableau2[[#This Row],[Blq{QB19}]]="o",(1000/BK$52),0)</f>
        <v>0</v>
      </c>
      <c r="BK19" s="4" t="s">
        <v>3</v>
      </c>
      <c r="BL19" s="33">
        <f>IF(Tableau2[[#This Row],[Blq{QB20}]]="o",(1000/BM$52),0)</f>
        <v>0</v>
      </c>
      <c r="BM19" s="4" t="s">
        <v>3</v>
      </c>
      <c r="BN19" s="33">
        <f>IF(Tableau2[[#This Row],[Blq{QB21}]]="o",(1000/BO$52),0)</f>
        <v>0</v>
      </c>
      <c r="BO19" s="4" t="s">
        <v>3</v>
      </c>
      <c r="BP19" s="33">
        <f>IF(Tableau2[[#This Row],[Blq{QB22}]]="o",(1000/BQ$52),0)</f>
        <v>0</v>
      </c>
      <c r="BQ19" s="4" t="s">
        <v>3</v>
      </c>
      <c r="BR19" s="33">
        <f>IF(Tableau2[[#This Row],[Blq{QB23}]]="o",(1000/BS$52),0)</f>
        <v>0</v>
      </c>
      <c r="BS19" s="4" t="s">
        <v>3</v>
      </c>
      <c r="BT19" s="33">
        <f>IF(Tableau2[[#This Row],[Blq{QB24}]]="o",(1000/BU$52),0)</f>
        <v>0</v>
      </c>
      <c r="BU19" s="4" t="s">
        <v>3</v>
      </c>
      <c r="BV19" s="33">
        <f>IF(Tableau2[[#This Row],[Blq{QB25}]]="o",(1000/BW$52),0)</f>
        <v>0</v>
      </c>
      <c r="BW19" s="4" t="s">
        <v>3</v>
      </c>
      <c r="BX19" s="33">
        <f>IF(Tableau2[[#This Row],[Blq{QB26}]]="o",(1000/BY$52),0)</f>
        <v>0</v>
      </c>
      <c r="BY19" s="4" t="s">
        <v>3</v>
      </c>
      <c r="BZ19" s="33">
        <f>IF(Tableau2[[#This Row],[Blq{QB27}]]="o",(1000/CA$52),0)</f>
        <v>0</v>
      </c>
      <c r="CA19" s="4" t="s">
        <v>3</v>
      </c>
      <c r="CB19" s="33">
        <f>IF(Tableau2[[#This Row],[Blq{QB28}]]="o",(1000/CC$52),0)</f>
        <v>0</v>
      </c>
      <c r="CC19" s="4" t="s">
        <v>3</v>
      </c>
      <c r="CD19" s="33">
        <f>IF(Tableau2[[#This Row],[Blq{QB29}]]="o",(1000/CE$52),0)</f>
        <v>0</v>
      </c>
      <c r="CE19" s="4" t="s">
        <v>3</v>
      </c>
      <c r="CF19" s="33">
        <f>IF(Tableau2[[#This Row],[Blq{QB30}]]="o",(1000/CG$52),0)</f>
        <v>0</v>
      </c>
      <c r="CG19" s="4" t="s">
        <v>3</v>
      </c>
      <c r="CH19" s="26">
        <f>IFERROR((8-Tableau2[[#This Row],[Plc{Q}]])/100,0)</f>
        <v>0</v>
      </c>
      <c r="CI19" s="25" t="str">
        <f>IF(OR(1=Tableau2[[#This Row],[Plc{Q}]],2=Tableau2[[#This Row],[Plc{Q}]],3=Tableau2[[#This Row],[Plc{Q}]],4=Tableau2[[#This Row],[Plc{Q}]],5=Tableau2[[#This Row],[Plc{Q}]],6=Tableau2[[#This Row],[Plc{Q}]],7=Tableau2[[#This Row],[Plc{Q}]],8=Tableau2[[#This Row],[Plc{Q}]]),"Qualifié(e)","")</f>
        <v/>
      </c>
      <c r="CJ19" s="34" t="str">
        <f>IF(Tableau2[[#This Row],[Pnt{F}/1000]]=0,"",RANK(Tableau2[[#This Row],[Pnt{F}/1000]],Tableau2[Pnt{F}/1000]))</f>
        <v/>
      </c>
      <c r="CK19" s="35">
        <f>IFERROR(Tableau2[[#This Row],[Pnt{FV}/500]]+Tableau2[[#This Row],[Pnt{FB}/500]]+Tableau2[[#This Row],[Bns{Q}]],0)</f>
        <v>0</v>
      </c>
      <c r="CL19" s="32">
        <f>IFERROR((Tableau2[[#This Row],[Pnt{FV}]]/$CM$52)*500,0)</f>
        <v>0</v>
      </c>
      <c r="CM19" s="186">
        <f>IFERROR(((Tableau2[[#This Row],[Prs{FV}]]/CN$52)*1000)+IF(Tableau2[[#This Row],[Vlr{FV}]]="o",2,0),0)</f>
        <v>0</v>
      </c>
      <c r="CN19" s="11" t="s">
        <v>12</v>
      </c>
      <c r="CO19" s="4" t="s">
        <v>3</v>
      </c>
      <c r="CP19" s="32">
        <f>(Tableau2[[#This Row],[Pnt{FB}]]/CQ$52)*500</f>
        <v>0</v>
      </c>
      <c r="CQ19" s="33">
        <f>Tableau2[[#This Row],[Pnt{FBlq}]]+Tableau2[[#This Row],[Pnt{FEss}]]</f>
        <v>0</v>
      </c>
      <c r="CR19" s="33">
        <f>IF(Tableau2[[#This Row],[Blq{F}]]="n",0,IF(Tableau2[[#This Row],[Blq{F}]]="Z1",100,IF(Tableau2[[#This Row],[Blq{F}]]="Z2",200,IF(Tableau2[[#This Row],[Blq{F}]]="Top",300,0))))</f>
        <v>0</v>
      </c>
      <c r="CS19" s="4" t="s">
        <v>3</v>
      </c>
      <c r="CT19" s="25">
        <f>IFERROR((100-(Tableau2[[#This Row],[Ess{F}]])),0)</f>
        <v>0</v>
      </c>
      <c r="CU19" s="11" t="s">
        <v>12</v>
      </c>
      <c r="CV19" s="28" t="str">
        <f>IF(Tableau2[[#This Row],[Fnl]]="Q",Tableau2[[#This Row],[Plc{F}]],Tableau2[[#This Row],[Plc{Q}]])</f>
        <v/>
      </c>
      <c r="CW19" s="28" t="str">
        <f>IF(Tableau2[[#This Row],[Place]]=1,"Or",IF(Tableau2[[#This Row],[Place]]=2,"Argent",IF(Tableau2[[#This Row],[Place]]=3,"Bronze","")))</f>
        <v/>
      </c>
    </row>
    <row r="20" spans="1:101" x14ac:dyDescent="0.2">
      <c r="A20" s="33" t="str">
        <f>Tableau2[[#This Row],[Plc{Q}]]</f>
        <v/>
      </c>
      <c r="B20" s="33" t="str">
        <f>Tableau2[[#This Row],[Place]]</f>
        <v/>
      </c>
      <c r="C20" s="16" t="s">
        <v>12</v>
      </c>
      <c r="D20" s="17" t="s">
        <v>12</v>
      </c>
      <c r="E20" s="17" t="s">
        <v>12</v>
      </c>
      <c r="F20" s="29" t="str">
        <f>IF(Tableau2[[#This Row],[Q &gt; F]]="","","Q")</f>
        <v/>
      </c>
      <c r="G20" s="10" t="s">
        <v>12</v>
      </c>
      <c r="H20" s="3" t="s">
        <v>3</v>
      </c>
      <c r="I20" s="3" t="s">
        <v>3</v>
      </c>
      <c r="J20" s="3" t="s">
        <v>3</v>
      </c>
      <c r="K20" s="30" t="str">
        <f>IF(Tableau2[[#This Row],[Pnt{Q}(/1000)]]=0,"",RANK(Tableau2[[#This Row],[Pnt{Q}(/1000)]],Tableau2[Pnt{Q}(/1000)]))</f>
        <v/>
      </c>
      <c r="L20" s="30">
        <f>IFERROR(Tableau2[[#This Row],[Pnt{QV}(/500)]]+Tableau2[[#This Row],[Pnt{QB}/500]],0)</f>
        <v>0</v>
      </c>
      <c r="M20" s="31">
        <f>IFERROR((Tableau2[[#This Row],[Pnt{QV}]]/$N$52)*500,0)</f>
        <v>0</v>
      </c>
      <c r="N20" s="31">
        <f>SUM(Tableau2[[#This Row],[Pnt{QV1}]],Tableau2[[#This Row],[Pnt{QV2}]],Tableau2[[#This Row],[Pnt{QV3}]])</f>
        <v>0</v>
      </c>
      <c r="O20" s="2">
        <f>IFERROR(((Tableau2[[#This Row],[Prs{QV1}]]/P$52)*1000)+IF(Tableau2[[#This Row],[Vlr{QV1}]]="o",2,0),0)</f>
        <v>0</v>
      </c>
      <c r="P20" s="11" t="s">
        <v>12</v>
      </c>
      <c r="Q20" s="4" t="s">
        <v>3</v>
      </c>
      <c r="R20" s="163">
        <f>IFERROR(((Tableau2[[#This Row],[Prs{QV2}]]/S$52)*1000)+IF(Tableau2[[#This Row],[Vlr{QV2}]]="o",2,0),0)</f>
        <v>0</v>
      </c>
      <c r="S20" s="11" t="s">
        <v>12</v>
      </c>
      <c r="T20" s="4" t="s">
        <v>3</v>
      </c>
      <c r="U20" s="163">
        <f>IFERROR(((Tableau2[[#This Row],[Prs{QV3}]]/V$52)*1000)+IF(Tableau2[[#This Row],[Vlr{QV3}]]="o",2,0),0)</f>
        <v>0</v>
      </c>
      <c r="V20" s="11" t="s">
        <v>12</v>
      </c>
      <c r="W20" s="4" t="s">
        <v>3</v>
      </c>
      <c r="X20" s="32">
        <f>IF((Tableau2[[#This Row],[Pnt{QB}]]/Y$52)*500=0,0,(Tableau2[[#This Row],[Pnt{QB}]]/Y$52)*500)</f>
        <v>0</v>
      </c>
      <c r="Y20" s="33">
        <f>Tableau2[[#This Row],[Pnt{QB1}]]+Tableau2[[#This Row],[Pnt{QB2}]]+Tableau2[[#This Row],[Pnt{QB3}]]+Tableau2[[#This Row],[Pnt{QB4}]]+Tableau2[[#This Row],[Pnt{QB5}]]+Tableau2[[#This Row],[Pnt{QB6}]]+Tableau2[[#This Row],[Pnt{QB7}]]+Tableau2[[#This Row],[Pnt{QB8}]]+Tableau2[[#This Row],[Pnt{QB9}]]+Tableau2[[#This Row],[Pnt{QB10}]]+Tableau2[[#This Row],[Pnt{QB11}]]+Tableau2[[#This Row],[Pnt{QB12}]]+Tableau2[[#This Row],[Pnt{QB13}]]+Tableau2[[#This Row],[Pnt{QB14}]]+Tableau2[[#This Row],[Pnt{QB15}]]+Tableau2[[#This Row],[Pnt{QB16}]]+Tableau2[[#This Row],[Pnt{QB17}]]+Tableau2[[#This Row],[Pnt{QB18}]]+Tableau2[[#This Row],[Pnt{QB19}]]+Tableau2[[#This Row],[Pnt{QB20}]]+Tableau2[[#This Row],[Pnt{QB21}]]+Tableau2[[#This Row],[Pnt{QB22}]]+Tableau2[[#This Row],[Pnt{QB23}]]+Tableau2[[#This Row],[Pnt{QB24}]]+Tableau2[[#This Row],[Pnt{QB25}]]+Tableau2[[#This Row],[Pnt{QB26}]]+Tableau2[[#This Row],[Pnt{QB27}]]+Tableau2[[#This Row],[Pnt{QB28}]]+Tableau2[[#This Row],[Pnt{QB29}]]+Tableau2[[#This Row],[Pnt{QB30}]]</f>
        <v>0</v>
      </c>
      <c r="Z20" s="33">
        <f>IF(Tableau2[[#This Row],[Blq{QB1}]]="o",(1000/AA$52),0)</f>
        <v>0</v>
      </c>
      <c r="AA20" s="4" t="s">
        <v>3</v>
      </c>
      <c r="AB20" s="33">
        <f>IF(Tableau2[[#This Row],[Blq{QB2}]]="o",(1000/AC$52),0)</f>
        <v>0</v>
      </c>
      <c r="AC20" s="4" t="s">
        <v>3</v>
      </c>
      <c r="AD20" s="33">
        <f>IF(Tableau2[[#This Row],[Blq{QB3}]]="o",(1000/AE$52),0)</f>
        <v>0</v>
      </c>
      <c r="AE20" s="4" t="s">
        <v>3</v>
      </c>
      <c r="AF20" s="33">
        <f>IF(Tableau2[[#This Row],[Blq{QB4}]]="o",(1000/AG$52),0)</f>
        <v>0</v>
      </c>
      <c r="AG20" s="4" t="s">
        <v>3</v>
      </c>
      <c r="AH20" s="33">
        <f>IF(Tableau2[[#This Row],[Blq{QB5}]]="o",(1000/AI$52),0)</f>
        <v>0</v>
      </c>
      <c r="AI20" s="4" t="s">
        <v>3</v>
      </c>
      <c r="AJ20" s="33">
        <f>IF(Tableau2[[#This Row],[Blq{QB6}]]="o",(1000/AK$52),0)</f>
        <v>0</v>
      </c>
      <c r="AK20" s="4" t="s">
        <v>3</v>
      </c>
      <c r="AL20" s="33">
        <f>IF(Tableau2[[#This Row],[Blq{QB7}]]="o",(1000/AM$52),0)</f>
        <v>0</v>
      </c>
      <c r="AM20" s="4" t="s">
        <v>3</v>
      </c>
      <c r="AN20" s="33">
        <f>IF(Tableau2[[#This Row],[Blq{QB8}]]="o",(1000/AO$52),0)</f>
        <v>0</v>
      </c>
      <c r="AO20" s="4" t="s">
        <v>3</v>
      </c>
      <c r="AP20" s="33">
        <f>IF(Tableau2[[#This Row],[Blq{QB9}]]="o",(1000/AQ$52),0)</f>
        <v>0</v>
      </c>
      <c r="AQ20" s="4" t="s">
        <v>3</v>
      </c>
      <c r="AR20" s="33">
        <f>IF(Tableau2[[#This Row],[Blq{QB10}]]="o",(1000/AS$52),0)</f>
        <v>0</v>
      </c>
      <c r="AS20" s="4" t="s">
        <v>3</v>
      </c>
      <c r="AT20" s="33">
        <f>IF(Tableau2[[#This Row],[Blq{QB11}]]="o",(1000/AU$52),0)</f>
        <v>0</v>
      </c>
      <c r="AU20" s="4" t="s">
        <v>3</v>
      </c>
      <c r="AV20" s="33">
        <f>IF(Tableau2[[#This Row],[Blq{QB12}]]="o",(1000/AW$52),0)</f>
        <v>0</v>
      </c>
      <c r="AW20" s="4" t="s">
        <v>3</v>
      </c>
      <c r="AX20" s="33">
        <f>IF(Tableau2[[#This Row],[Blq{QB13}]]="o",(1000/AY$52),0)</f>
        <v>0</v>
      </c>
      <c r="AY20" s="4" t="s">
        <v>3</v>
      </c>
      <c r="AZ20" s="33">
        <f>IF(Tableau2[[#This Row],[Blq{QB14}]]="o",(1000/BA$52),0)</f>
        <v>0</v>
      </c>
      <c r="BA20" s="4" t="s">
        <v>3</v>
      </c>
      <c r="BB20" s="33">
        <f>IF(Tableau2[[#This Row],[Blq{QB15}]]="o",(1000/BC$52),0)</f>
        <v>0</v>
      </c>
      <c r="BC20" s="4" t="s">
        <v>3</v>
      </c>
      <c r="BD20" s="33">
        <f>IF(Tableau2[[#This Row],[Blq{QB16}]]="o",(1000/BE$52),0)</f>
        <v>0</v>
      </c>
      <c r="BE20" s="4" t="s">
        <v>3</v>
      </c>
      <c r="BF20" s="33">
        <f>IF(Tableau2[[#This Row],[Blq{QB17}]]="o",(1000/BG$52),0)</f>
        <v>0</v>
      </c>
      <c r="BG20" s="4" t="s">
        <v>3</v>
      </c>
      <c r="BH20" s="33">
        <f>IF(Tableau2[[#This Row],[Blq{QB18}]]="o",(1000/BI$52),0)</f>
        <v>0</v>
      </c>
      <c r="BI20" s="4" t="s">
        <v>3</v>
      </c>
      <c r="BJ20" s="33">
        <f>IF(Tableau2[[#This Row],[Blq{QB19}]]="o",(1000/BK$52),0)</f>
        <v>0</v>
      </c>
      <c r="BK20" s="4" t="s">
        <v>3</v>
      </c>
      <c r="BL20" s="33">
        <f>IF(Tableau2[[#This Row],[Blq{QB20}]]="o",(1000/BM$52),0)</f>
        <v>0</v>
      </c>
      <c r="BM20" s="4" t="s">
        <v>3</v>
      </c>
      <c r="BN20" s="33">
        <f>IF(Tableau2[[#This Row],[Blq{QB21}]]="o",(1000/BO$52),0)</f>
        <v>0</v>
      </c>
      <c r="BO20" s="4" t="s">
        <v>3</v>
      </c>
      <c r="BP20" s="33">
        <f>IF(Tableau2[[#This Row],[Blq{QB22}]]="o",(1000/BQ$52),0)</f>
        <v>0</v>
      </c>
      <c r="BQ20" s="4" t="s">
        <v>3</v>
      </c>
      <c r="BR20" s="33">
        <f>IF(Tableau2[[#This Row],[Blq{QB23}]]="o",(1000/BS$52),0)</f>
        <v>0</v>
      </c>
      <c r="BS20" s="4" t="s">
        <v>3</v>
      </c>
      <c r="BT20" s="33">
        <f>IF(Tableau2[[#This Row],[Blq{QB24}]]="o",(1000/BU$52),0)</f>
        <v>0</v>
      </c>
      <c r="BU20" s="4" t="s">
        <v>3</v>
      </c>
      <c r="BV20" s="33">
        <f>IF(Tableau2[[#This Row],[Blq{QB25}]]="o",(1000/BW$52),0)</f>
        <v>0</v>
      </c>
      <c r="BW20" s="4" t="s">
        <v>3</v>
      </c>
      <c r="BX20" s="33">
        <f>IF(Tableau2[[#This Row],[Blq{QB26}]]="o",(1000/BY$52),0)</f>
        <v>0</v>
      </c>
      <c r="BY20" s="4" t="s">
        <v>3</v>
      </c>
      <c r="BZ20" s="33">
        <f>IF(Tableau2[[#This Row],[Blq{QB27}]]="o",(1000/CA$52),0)</f>
        <v>0</v>
      </c>
      <c r="CA20" s="4" t="s">
        <v>3</v>
      </c>
      <c r="CB20" s="33">
        <f>IF(Tableau2[[#This Row],[Blq{QB28}]]="o",(1000/CC$52),0)</f>
        <v>0</v>
      </c>
      <c r="CC20" s="4" t="s">
        <v>3</v>
      </c>
      <c r="CD20" s="33">
        <f>IF(Tableau2[[#This Row],[Blq{QB29}]]="o",(1000/CE$52),0)</f>
        <v>0</v>
      </c>
      <c r="CE20" s="4" t="s">
        <v>3</v>
      </c>
      <c r="CF20" s="33">
        <f>IF(Tableau2[[#This Row],[Blq{QB30}]]="o",(1000/CG$52),0)</f>
        <v>0</v>
      </c>
      <c r="CG20" s="4" t="s">
        <v>3</v>
      </c>
      <c r="CH20" s="26">
        <f>IFERROR((8-Tableau2[[#This Row],[Plc{Q}]])/100,0)</f>
        <v>0</v>
      </c>
      <c r="CI20" s="25" t="str">
        <f>IF(OR(1=Tableau2[[#This Row],[Plc{Q}]],2=Tableau2[[#This Row],[Plc{Q}]],3=Tableau2[[#This Row],[Plc{Q}]],4=Tableau2[[#This Row],[Plc{Q}]],5=Tableau2[[#This Row],[Plc{Q}]],6=Tableau2[[#This Row],[Plc{Q}]],7=Tableau2[[#This Row],[Plc{Q}]],8=Tableau2[[#This Row],[Plc{Q}]]),"Qualifié(e)","")</f>
        <v/>
      </c>
      <c r="CJ20" s="34" t="str">
        <f>IF(Tableau2[[#This Row],[Pnt{F}/1000]]=0,"",RANK(Tableau2[[#This Row],[Pnt{F}/1000]],Tableau2[Pnt{F}/1000]))</f>
        <v/>
      </c>
      <c r="CK20" s="35">
        <f>IFERROR(Tableau2[[#This Row],[Pnt{FV}/500]]+Tableau2[[#This Row],[Pnt{FB}/500]]+Tableau2[[#This Row],[Bns{Q}]],0)</f>
        <v>0</v>
      </c>
      <c r="CL20" s="32">
        <f>IFERROR((Tableau2[[#This Row],[Pnt{FV}]]/$CM$52)*500,0)</f>
        <v>0</v>
      </c>
      <c r="CM20" s="186">
        <f>IFERROR(((Tableau2[[#This Row],[Prs{FV}]]/CN$52)*1000)+IF(Tableau2[[#This Row],[Vlr{FV}]]="o",2,0),0)</f>
        <v>0</v>
      </c>
      <c r="CN20" s="11" t="s">
        <v>12</v>
      </c>
      <c r="CO20" s="4" t="s">
        <v>3</v>
      </c>
      <c r="CP20" s="32">
        <f>(Tableau2[[#This Row],[Pnt{FB}]]/CQ$52)*500</f>
        <v>0</v>
      </c>
      <c r="CQ20" s="33">
        <f>Tableau2[[#This Row],[Pnt{FBlq}]]+Tableau2[[#This Row],[Pnt{FEss}]]</f>
        <v>0</v>
      </c>
      <c r="CR20" s="33">
        <f>IF(Tableau2[[#This Row],[Blq{F}]]="n",0,IF(Tableau2[[#This Row],[Blq{F}]]="Z1",100,IF(Tableau2[[#This Row],[Blq{F}]]="Z2",200,IF(Tableau2[[#This Row],[Blq{F}]]="Top",300,0))))</f>
        <v>0</v>
      </c>
      <c r="CS20" s="4" t="s">
        <v>3</v>
      </c>
      <c r="CT20" s="25">
        <f>IFERROR((100-(Tableau2[[#This Row],[Ess{F}]])),0)</f>
        <v>0</v>
      </c>
      <c r="CU20" s="11" t="s">
        <v>12</v>
      </c>
      <c r="CV20" s="28" t="str">
        <f>IF(Tableau2[[#This Row],[Fnl]]="Q",Tableau2[[#This Row],[Plc{F}]],Tableau2[[#This Row],[Plc{Q}]])</f>
        <v/>
      </c>
      <c r="CW20" s="28" t="str">
        <f>IF(Tableau2[[#This Row],[Place]]=1,"Or",IF(Tableau2[[#This Row],[Place]]=2,"Argent",IF(Tableau2[[#This Row],[Place]]=3,"Bronze","")))</f>
        <v/>
      </c>
    </row>
    <row r="21" spans="1:101" x14ac:dyDescent="0.2">
      <c r="A21" s="33" t="str">
        <f>Tableau2[[#This Row],[Plc{Q}]]</f>
        <v/>
      </c>
      <c r="B21" s="33" t="str">
        <f>Tableau2[[#This Row],[Place]]</f>
        <v/>
      </c>
      <c r="C21" s="16" t="s">
        <v>12</v>
      </c>
      <c r="D21" s="17" t="s">
        <v>12</v>
      </c>
      <c r="E21" s="17" t="s">
        <v>12</v>
      </c>
      <c r="F21" s="29" t="str">
        <f>IF(Tableau2[[#This Row],[Q &gt; F]]="","","Q")</f>
        <v/>
      </c>
      <c r="G21" s="10" t="s">
        <v>12</v>
      </c>
      <c r="H21" s="3" t="s">
        <v>3</v>
      </c>
      <c r="I21" s="3" t="s">
        <v>3</v>
      </c>
      <c r="J21" s="3" t="s">
        <v>3</v>
      </c>
      <c r="K21" s="30" t="str">
        <f>IF(Tableau2[[#This Row],[Pnt{Q}(/1000)]]=0,"",RANK(Tableau2[[#This Row],[Pnt{Q}(/1000)]],Tableau2[Pnt{Q}(/1000)]))</f>
        <v/>
      </c>
      <c r="L21" s="30">
        <f>IFERROR(Tableau2[[#This Row],[Pnt{QV}(/500)]]+Tableau2[[#This Row],[Pnt{QB}/500]],0)</f>
        <v>0</v>
      </c>
      <c r="M21" s="31">
        <f>IFERROR((Tableau2[[#This Row],[Pnt{QV}]]/$N$52)*500,0)</f>
        <v>0</v>
      </c>
      <c r="N21" s="31">
        <f>SUM(Tableau2[[#This Row],[Pnt{QV1}]],Tableau2[[#This Row],[Pnt{QV2}]],Tableau2[[#This Row],[Pnt{QV3}]])</f>
        <v>0</v>
      </c>
      <c r="O21" s="2">
        <f>IFERROR(((Tableau2[[#This Row],[Prs{QV1}]]/P$52)*1000)+IF(Tableau2[[#This Row],[Vlr{QV1}]]="o",2,0),0)</f>
        <v>0</v>
      </c>
      <c r="P21" s="11" t="s">
        <v>12</v>
      </c>
      <c r="Q21" s="4" t="s">
        <v>3</v>
      </c>
      <c r="R21" s="163">
        <f>IFERROR(((Tableau2[[#This Row],[Prs{QV2}]]/S$52)*1000)+IF(Tableau2[[#This Row],[Vlr{QV2}]]="o",2,0),0)</f>
        <v>0</v>
      </c>
      <c r="S21" s="11" t="s">
        <v>12</v>
      </c>
      <c r="T21" s="4" t="s">
        <v>3</v>
      </c>
      <c r="U21" s="163">
        <f>IFERROR(((Tableau2[[#This Row],[Prs{QV3}]]/V$52)*1000)+IF(Tableau2[[#This Row],[Vlr{QV3}]]="o",2,0),0)</f>
        <v>0</v>
      </c>
      <c r="V21" s="11" t="s">
        <v>12</v>
      </c>
      <c r="W21" s="4" t="s">
        <v>3</v>
      </c>
      <c r="X21" s="32">
        <f>IF((Tableau2[[#This Row],[Pnt{QB}]]/Y$52)*500=0,0,(Tableau2[[#This Row],[Pnt{QB}]]/Y$52)*500)</f>
        <v>0</v>
      </c>
      <c r="Y21" s="33">
        <f>Tableau2[[#This Row],[Pnt{QB1}]]+Tableau2[[#This Row],[Pnt{QB2}]]+Tableau2[[#This Row],[Pnt{QB3}]]+Tableau2[[#This Row],[Pnt{QB4}]]+Tableau2[[#This Row],[Pnt{QB5}]]+Tableau2[[#This Row],[Pnt{QB6}]]+Tableau2[[#This Row],[Pnt{QB7}]]+Tableau2[[#This Row],[Pnt{QB8}]]+Tableau2[[#This Row],[Pnt{QB9}]]+Tableau2[[#This Row],[Pnt{QB10}]]+Tableau2[[#This Row],[Pnt{QB11}]]+Tableau2[[#This Row],[Pnt{QB12}]]+Tableau2[[#This Row],[Pnt{QB13}]]+Tableau2[[#This Row],[Pnt{QB14}]]+Tableau2[[#This Row],[Pnt{QB15}]]+Tableau2[[#This Row],[Pnt{QB16}]]+Tableau2[[#This Row],[Pnt{QB17}]]+Tableau2[[#This Row],[Pnt{QB18}]]+Tableau2[[#This Row],[Pnt{QB19}]]+Tableau2[[#This Row],[Pnt{QB20}]]+Tableau2[[#This Row],[Pnt{QB21}]]+Tableau2[[#This Row],[Pnt{QB22}]]+Tableau2[[#This Row],[Pnt{QB23}]]+Tableau2[[#This Row],[Pnt{QB24}]]+Tableau2[[#This Row],[Pnt{QB25}]]+Tableau2[[#This Row],[Pnt{QB26}]]+Tableau2[[#This Row],[Pnt{QB27}]]+Tableau2[[#This Row],[Pnt{QB28}]]+Tableau2[[#This Row],[Pnt{QB29}]]+Tableau2[[#This Row],[Pnt{QB30}]]</f>
        <v>0</v>
      </c>
      <c r="Z21" s="33">
        <f>IF(Tableau2[[#This Row],[Blq{QB1}]]="o",(1000/AA$52),0)</f>
        <v>0</v>
      </c>
      <c r="AA21" s="4" t="s">
        <v>3</v>
      </c>
      <c r="AB21" s="33">
        <f>IF(Tableau2[[#This Row],[Blq{QB2}]]="o",(1000/AC$52),0)</f>
        <v>0</v>
      </c>
      <c r="AC21" s="4" t="s">
        <v>3</v>
      </c>
      <c r="AD21" s="33">
        <f>IF(Tableau2[[#This Row],[Blq{QB3}]]="o",(1000/AE$52),0)</f>
        <v>0</v>
      </c>
      <c r="AE21" s="4" t="s">
        <v>3</v>
      </c>
      <c r="AF21" s="33">
        <f>IF(Tableau2[[#This Row],[Blq{QB4}]]="o",(1000/AG$52),0)</f>
        <v>0</v>
      </c>
      <c r="AG21" s="4" t="s">
        <v>3</v>
      </c>
      <c r="AH21" s="33">
        <f>IF(Tableau2[[#This Row],[Blq{QB5}]]="o",(1000/AI$52),0)</f>
        <v>0</v>
      </c>
      <c r="AI21" s="4" t="s">
        <v>3</v>
      </c>
      <c r="AJ21" s="33">
        <f>IF(Tableau2[[#This Row],[Blq{QB6}]]="o",(1000/AK$52),0)</f>
        <v>0</v>
      </c>
      <c r="AK21" s="4" t="s">
        <v>3</v>
      </c>
      <c r="AL21" s="33">
        <f>IF(Tableau2[[#This Row],[Blq{QB7}]]="o",(1000/AM$52),0)</f>
        <v>0</v>
      </c>
      <c r="AM21" s="4" t="s">
        <v>3</v>
      </c>
      <c r="AN21" s="33">
        <f>IF(Tableau2[[#This Row],[Blq{QB8}]]="o",(1000/AO$52),0)</f>
        <v>0</v>
      </c>
      <c r="AO21" s="4" t="s">
        <v>3</v>
      </c>
      <c r="AP21" s="33">
        <f>IF(Tableau2[[#This Row],[Blq{QB9}]]="o",(1000/AQ$52),0)</f>
        <v>0</v>
      </c>
      <c r="AQ21" s="4" t="s">
        <v>3</v>
      </c>
      <c r="AR21" s="33">
        <f>IF(Tableau2[[#This Row],[Blq{QB10}]]="o",(1000/AS$52),0)</f>
        <v>0</v>
      </c>
      <c r="AS21" s="4" t="s">
        <v>3</v>
      </c>
      <c r="AT21" s="33">
        <f>IF(Tableau2[[#This Row],[Blq{QB11}]]="o",(1000/AU$52),0)</f>
        <v>0</v>
      </c>
      <c r="AU21" s="4" t="s">
        <v>3</v>
      </c>
      <c r="AV21" s="33">
        <f>IF(Tableau2[[#This Row],[Blq{QB12}]]="o",(1000/AW$52),0)</f>
        <v>0</v>
      </c>
      <c r="AW21" s="4" t="s">
        <v>3</v>
      </c>
      <c r="AX21" s="33">
        <f>IF(Tableau2[[#This Row],[Blq{QB13}]]="o",(1000/AY$52),0)</f>
        <v>0</v>
      </c>
      <c r="AY21" s="4" t="s">
        <v>3</v>
      </c>
      <c r="AZ21" s="33">
        <f>IF(Tableau2[[#This Row],[Blq{QB14}]]="o",(1000/BA$52),0)</f>
        <v>0</v>
      </c>
      <c r="BA21" s="4" t="s">
        <v>3</v>
      </c>
      <c r="BB21" s="33">
        <f>IF(Tableau2[[#This Row],[Blq{QB15}]]="o",(1000/BC$52),0)</f>
        <v>0</v>
      </c>
      <c r="BC21" s="4" t="s">
        <v>3</v>
      </c>
      <c r="BD21" s="33">
        <f>IF(Tableau2[[#This Row],[Blq{QB16}]]="o",(1000/BE$52),0)</f>
        <v>0</v>
      </c>
      <c r="BE21" s="4" t="s">
        <v>3</v>
      </c>
      <c r="BF21" s="33">
        <f>IF(Tableau2[[#This Row],[Blq{QB17}]]="o",(1000/BG$52),0)</f>
        <v>0</v>
      </c>
      <c r="BG21" s="4" t="s">
        <v>3</v>
      </c>
      <c r="BH21" s="33">
        <f>IF(Tableau2[[#This Row],[Blq{QB18}]]="o",(1000/BI$52),0)</f>
        <v>0</v>
      </c>
      <c r="BI21" s="4" t="s">
        <v>3</v>
      </c>
      <c r="BJ21" s="33">
        <f>IF(Tableau2[[#This Row],[Blq{QB19}]]="o",(1000/BK$52),0)</f>
        <v>0</v>
      </c>
      <c r="BK21" s="4" t="s">
        <v>3</v>
      </c>
      <c r="BL21" s="33">
        <f>IF(Tableau2[[#This Row],[Blq{QB20}]]="o",(1000/BM$52),0)</f>
        <v>0</v>
      </c>
      <c r="BM21" s="4" t="s">
        <v>3</v>
      </c>
      <c r="BN21" s="33">
        <f>IF(Tableau2[[#This Row],[Blq{QB21}]]="o",(1000/BO$52),0)</f>
        <v>0</v>
      </c>
      <c r="BO21" s="4" t="s">
        <v>3</v>
      </c>
      <c r="BP21" s="33">
        <f>IF(Tableau2[[#This Row],[Blq{QB22}]]="o",(1000/BQ$52),0)</f>
        <v>0</v>
      </c>
      <c r="BQ21" s="4" t="s">
        <v>3</v>
      </c>
      <c r="BR21" s="33">
        <f>IF(Tableau2[[#This Row],[Blq{QB23}]]="o",(1000/BS$52),0)</f>
        <v>0</v>
      </c>
      <c r="BS21" s="4" t="s">
        <v>3</v>
      </c>
      <c r="BT21" s="33">
        <f>IF(Tableau2[[#This Row],[Blq{QB24}]]="o",(1000/BU$52),0)</f>
        <v>0</v>
      </c>
      <c r="BU21" s="4" t="s">
        <v>3</v>
      </c>
      <c r="BV21" s="33">
        <f>IF(Tableau2[[#This Row],[Blq{QB25}]]="o",(1000/BW$52),0)</f>
        <v>0</v>
      </c>
      <c r="BW21" s="4" t="s">
        <v>3</v>
      </c>
      <c r="BX21" s="33">
        <f>IF(Tableau2[[#This Row],[Blq{QB26}]]="o",(1000/BY$52),0)</f>
        <v>0</v>
      </c>
      <c r="BY21" s="4" t="s">
        <v>3</v>
      </c>
      <c r="BZ21" s="33">
        <f>IF(Tableau2[[#This Row],[Blq{QB27}]]="o",(1000/CA$52),0)</f>
        <v>0</v>
      </c>
      <c r="CA21" s="4" t="s">
        <v>3</v>
      </c>
      <c r="CB21" s="33">
        <f>IF(Tableau2[[#This Row],[Blq{QB28}]]="o",(1000/CC$52),0)</f>
        <v>0</v>
      </c>
      <c r="CC21" s="4" t="s">
        <v>3</v>
      </c>
      <c r="CD21" s="33">
        <f>IF(Tableau2[[#This Row],[Blq{QB29}]]="o",(1000/CE$52),0)</f>
        <v>0</v>
      </c>
      <c r="CE21" s="4" t="s">
        <v>3</v>
      </c>
      <c r="CF21" s="33">
        <f>IF(Tableau2[[#This Row],[Blq{QB30}]]="o",(1000/CG$52),0)</f>
        <v>0</v>
      </c>
      <c r="CG21" s="4" t="s">
        <v>3</v>
      </c>
      <c r="CH21" s="26">
        <f>IFERROR((8-Tableau2[[#This Row],[Plc{Q}]])/100,0)</f>
        <v>0</v>
      </c>
      <c r="CI21" s="25" t="str">
        <f>IF(OR(1=Tableau2[[#This Row],[Plc{Q}]],2=Tableau2[[#This Row],[Plc{Q}]],3=Tableau2[[#This Row],[Plc{Q}]],4=Tableau2[[#This Row],[Plc{Q}]],5=Tableau2[[#This Row],[Plc{Q}]],6=Tableau2[[#This Row],[Plc{Q}]],7=Tableau2[[#This Row],[Plc{Q}]],8=Tableau2[[#This Row],[Plc{Q}]]),"Qualifié(e)","")</f>
        <v/>
      </c>
      <c r="CJ21" s="34" t="str">
        <f>IF(Tableau2[[#This Row],[Pnt{F}/1000]]=0,"",RANK(Tableau2[[#This Row],[Pnt{F}/1000]],Tableau2[Pnt{F}/1000]))</f>
        <v/>
      </c>
      <c r="CK21" s="35">
        <f>IFERROR(Tableau2[[#This Row],[Pnt{FV}/500]]+Tableau2[[#This Row],[Pnt{FB}/500]]+Tableau2[[#This Row],[Bns{Q}]],0)</f>
        <v>0</v>
      </c>
      <c r="CL21" s="32">
        <f>IFERROR((Tableau2[[#This Row],[Pnt{FV}]]/$CM$52)*500,0)</f>
        <v>0</v>
      </c>
      <c r="CM21" s="186">
        <f>IFERROR(((Tableau2[[#This Row],[Prs{FV}]]/CN$52)*1000)+IF(Tableau2[[#This Row],[Vlr{FV}]]="o",2,0),0)</f>
        <v>0</v>
      </c>
      <c r="CN21" s="11" t="s">
        <v>12</v>
      </c>
      <c r="CO21" s="4" t="s">
        <v>3</v>
      </c>
      <c r="CP21" s="32">
        <f>(Tableau2[[#This Row],[Pnt{FB}]]/CQ$52)*500</f>
        <v>0</v>
      </c>
      <c r="CQ21" s="33">
        <f>Tableau2[[#This Row],[Pnt{FBlq}]]+Tableau2[[#This Row],[Pnt{FEss}]]</f>
        <v>0</v>
      </c>
      <c r="CR21" s="33">
        <f>IF(Tableau2[[#This Row],[Blq{F}]]="n",0,IF(Tableau2[[#This Row],[Blq{F}]]="Z1",100,IF(Tableau2[[#This Row],[Blq{F}]]="Z2",200,IF(Tableau2[[#This Row],[Blq{F}]]="Top",300,0))))</f>
        <v>0</v>
      </c>
      <c r="CS21" s="4" t="s">
        <v>3</v>
      </c>
      <c r="CT21" s="25">
        <f>IFERROR((100-(Tableau2[[#This Row],[Ess{F}]])),0)</f>
        <v>0</v>
      </c>
      <c r="CU21" s="11" t="s">
        <v>12</v>
      </c>
      <c r="CV21" s="28" t="str">
        <f>IF(Tableau2[[#This Row],[Fnl]]="Q",Tableau2[[#This Row],[Plc{F}]],Tableau2[[#This Row],[Plc{Q}]])</f>
        <v/>
      </c>
      <c r="CW21" s="28" t="str">
        <f>IF(Tableau2[[#This Row],[Place]]=1,"Or",IF(Tableau2[[#This Row],[Place]]=2,"Argent",IF(Tableau2[[#This Row],[Place]]=3,"Bronze","")))</f>
        <v/>
      </c>
    </row>
    <row r="22" spans="1:101" x14ac:dyDescent="0.2">
      <c r="A22" s="33" t="str">
        <f>Tableau2[[#This Row],[Plc{Q}]]</f>
        <v/>
      </c>
      <c r="B22" s="33" t="str">
        <f>Tableau2[[#This Row],[Place]]</f>
        <v/>
      </c>
      <c r="C22" s="16" t="s">
        <v>12</v>
      </c>
      <c r="D22" s="17" t="s">
        <v>12</v>
      </c>
      <c r="E22" s="17" t="s">
        <v>12</v>
      </c>
      <c r="F22" s="29" t="str">
        <f>IF(Tableau2[[#This Row],[Q &gt; F]]="","","Q")</f>
        <v/>
      </c>
      <c r="G22" s="10" t="s">
        <v>12</v>
      </c>
      <c r="H22" s="3" t="s">
        <v>3</v>
      </c>
      <c r="I22" s="3" t="s">
        <v>3</v>
      </c>
      <c r="J22" s="3" t="s">
        <v>3</v>
      </c>
      <c r="K22" s="30" t="str">
        <f>IF(Tableau2[[#This Row],[Pnt{Q}(/1000)]]=0,"",RANK(Tableau2[[#This Row],[Pnt{Q}(/1000)]],Tableau2[Pnt{Q}(/1000)]))</f>
        <v/>
      </c>
      <c r="L22" s="30">
        <f>IFERROR(Tableau2[[#This Row],[Pnt{QV}(/500)]]+Tableau2[[#This Row],[Pnt{QB}/500]],0)</f>
        <v>0</v>
      </c>
      <c r="M22" s="31">
        <f>IFERROR((Tableau2[[#This Row],[Pnt{QV}]]/$N$52)*500,0)</f>
        <v>0</v>
      </c>
      <c r="N22" s="31">
        <f>SUM(Tableau2[[#This Row],[Pnt{QV1}]],Tableau2[[#This Row],[Pnt{QV2}]],Tableau2[[#This Row],[Pnt{QV3}]])</f>
        <v>0</v>
      </c>
      <c r="O22" s="2">
        <f>IFERROR(((Tableau2[[#This Row],[Prs{QV1}]]/P$52)*1000)+IF(Tableau2[[#This Row],[Vlr{QV1}]]="o",2,0),0)</f>
        <v>0</v>
      </c>
      <c r="P22" s="11" t="s">
        <v>12</v>
      </c>
      <c r="Q22" s="4" t="s">
        <v>3</v>
      </c>
      <c r="R22" s="163">
        <f>IFERROR(((Tableau2[[#This Row],[Prs{QV2}]]/S$52)*1000)+IF(Tableau2[[#This Row],[Vlr{QV2}]]="o",2,0),0)</f>
        <v>0</v>
      </c>
      <c r="S22" s="11" t="s">
        <v>12</v>
      </c>
      <c r="T22" s="4" t="s">
        <v>3</v>
      </c>
      <c r="U22" s="163">
        <f>IFERROR(((Tableau2[[#This Row],[Prs{QV3}]]/V$52)*1000)+IF(Tableau2[[#This Row],[Vlr{QV3}]]="o",2,0),0)</f>
        <v>0</v>
      </c>
      <c r="V22" s="11" t="s">
        <v>12</v>
      </c>
      <c r="W22" s="4" t="s">
        <v>3</v>
      </c>
      <c r="X22" s="32">
        <f>IF((Tableau2[[#This Row],[Pnt{QB}]]/Y$52)*500=0,0,(Tableau2[[#This Row],[Pnt{QB}]]/Y$52)*500)</f>
        <v>0</v>
      </c>
      <c r="Y22" s="33">
        <f>Tableau2[[#This Row],[Pnt{QB1}]]+Tableau2[[#This Row],[Pnt{QB2}]]+Tableau2[[#This Row],[Pnt{QB3}]]+Tableau2[[#This Row],[Pnt{QB4}]]+Tableau2[[#This Row],[Pnt{QB5}]]+Tableau2[[#This Row],[Pnt{QB6}]]+Tableau2[[#This Row],[Pnt{QB7}]]+Tableau2[[#This Row],[Pnt{QB8}]]+Tableau2[[#This Row],[Pnt{QB9}]]+Tableau2[[#This Row],[Pnt{QB10}]]+Tableau2[[#This Row],[Pnt{QB11}]]+Tableau2[[#This Row],[Pnt{QB12}]]+Tableau2[[#This Row],[Pnt{QB13}]]+Tableau2[[#This Row],[Pnt{QB14}]]+Tableau2[[#This Row],[Pnt{QB15}]]+Tableau2[[#This Row],[Pnt{QB16}]]+Tableau2[[#This Row],[Pnt{QB17}]]+Tableau2[[#This Row],[Pnt{QB18}]]+Tableau2[[#This Row],[Pnt{QB19}]]+Tableau2[[#This Row],[Pnt{QB20}]]+Tableau2[[#This Row],[Pnt{QB21}]]+Tableau2[[#This Row],[Pnt{QB22}]]+Tableau2[[#This Row],[Pnt{QB23}]]+Tableau2[[#This Row],[Pnt{QB24}]]+Tableau2[[#This Row],[Pnt{QB25}]]+Tableau2[[#This Row],[Pnt{QB26}]]+Tableau2[[#This Row],[Pnt{QB27}]]+Tableau2[[#This Row],[Pnt{QB28}]]+Tableau2[[#This Row],[Pnt{QB29}]]+Tableau2[[#This Row],[Pnt{QB30}]]</f>
        <v>0</v>
      </c>
      <c r="Z22" s="33">
        <f>IF(Tableau2[[#This Row],[Blq{QB1}]]="o",(1000/AA$52),0)</f>
        <v>0</v>
      </c>
      <c r="AA22" s="4" t="s">
        <v>3</v>
      </c>
      <c r="AB22" s="33">
        <f>IF(Tableau2[[#This Row],[Blq{QB2}]]="o",(1000/AC$52),0)</f>
        <v>0</v>
      </c>
      <c r="AC22" s="4" t="s">
        <v>3</v>
      </c>
      <c r="AD22" s="33">
        <f>IF(Tableau2[[#This Row],[Blq{QB3}]]="o",(1000/AE$52),0)</f>
        <v>0</v>
      </c>
      <c r="AE22" s="4" t="s">
        <v>3</v>
      </c>
      <c r="AF22" s="33">
        <f>IF(Tableau2[[#This Row],[Blq{QB4}]]="o",(1000/AG$52),0)</f>
        <v>0</v>
      </c>
      <c r="AG22" s="4" t="s">
        <v>3</v>
      </c>
      <c r="AH22" s="33">
        <f>IF(Tableau2[[#This Row],[Blq{QB5}]]="o",(1000/AI$52),0)</f>
        <v>0</v>
      </c>
      <c r="AI22" s="4" t="s">
        <v>3</v>
      </c>
      <c r="AJ22" s="33">
        <f>IF(Tableau2[[#This Row],[Blq{QB6}]]="o",(1000/AK$52),0)</f>
        <v>0</v>
      </c>
      <c r="AK22" s="4" t="s">
        <v>3</v>
      </c>
      <c r="AL22" s="33">
        <f>IF(Tableau2[[#This Row],[Blq{QB7}]]="o",(1000/AM$52),0)</f>
        <v>0</v>
      </c>
      <c r="AM22" s="4" t="s">
        <v>3</v>
      </c>
      <c r="AN22" s="33">
        <f>IF(Tableau2[[#This Row],[Blq{QB8}]]="o",(1000/AO$52),0)</f>
        <v>0</v>
      </c>
      <c r="AO22" s="4" t="s">
        <v>3</v>
      </c>
      <c r="AP22" s="33">
        <f>IF(Tableau2[[#This Row],[Blq{QB9}]]="o",(1000/AQ$52),0)</f>
        <v>0</v>
      </c>
      <c r="AQ22" s="4" t="s">
        <v>3</v>
      </c>
      <c r="AR22" s="33">
        <f>IF(Tableau2[[#This Row],[Blq{QB10}]]="o",(1000/AS$52),0)</f>
        <v>0</v>
      </c>
      <c r="AS22" s="4" t="s">
        <v>3</v>
      </c>
      <c r="AT22" s="33">
        <f>IF(Tableau2[[#This Row],[Blq{QB11}]]="o",(1000/AU$52),0)</f>
        <v>0</v>
      </c>
      <c r="AU22" s="4" t="s">
        <v>3</v>
      </c>
      <c r="AV22" s="33">
        <f>IF(Tableau2[[#This Row],[Blq{QB12}]]="o",(1000/AW$52),0)</f>
        <v>0</v>
      </c>
      <c r="AW22" s="4" t="s">
        <v>3</v>
      </c>
      <c r="AX22" s="33">
        <f>IF(Tableau2[[#This Row],[Blq{QB13}]]="o",(1000/AY$52),0)</f>
        <v>0</v>
      </c>
      <c r="AY22" s="4" t="s">
        <v>3</v>
      </c>
      <c r="AZ22" s="33">
        <f>IF(Tableau2[[#This Row],[Blq{QB14}]]="o",(1000/BA$52),0)</f>
        <v>0</v>
      </c>
      <c r="BA22" s="4" t="s">
        <v>3</v>
      </c>
      <c r="BB22" s="33">
        <f>IF(Tableau2[[#This Row],[Blq{QB15}]]="o",(1000/BC$52),0)</f>
        <v>0</v>
      </c>
      <c r="BC22" s="4" t="s">
        <v>3</v>
      </c>
      <c r="BD22" s="33">
        <f>IF(Tableau2[[#This Row],[Blq{QB16}]]="o",(1000/BE$52),0)</f>
        <v>0</v>
      </c>
      <c r="BE22" s="4" t="s">
        <v>3</v>
      </c>
      <c r="BF22" s="33">
        <f>IF(Tableau2[[#This Row],[Blq{QB17}]]="o",(1000/BG$52),0)</f>
        <v>0</v>
      </c>
      <c r="BG22" s="4" t="s">
        <v>3</v>
      </c>
      <c r="BH22" s="33">
        <f>IF(Tableau2[[#This Row],[Blq{QB18}]]="o",(1000/BI$52),0)</f>
        <v>0</v>
      </c>
      <c r="BI22" s="4" t="s">
        <v>3</v>
      </c>
      <c r="BJ22" s="33">
        <f>IF(Tableau2[[#This Row],[Blq{QB19}]]="o",(1000/BK$52),0)</f>
        <v>0</v>
      </c>
      <c r="BK22" s="4" t="s">
        <v>3</v>
      </c>
      <c r="BL22" s="33">
        <f>IF(Tableau2[[#This Row],[Blq{QB20}]]="o",(1000/BM$52),0)</f>
        <v>0</v>
      </c>
      <c r="BM22" s="4" t="s">
        <v>3</v>
      </c>
      <c r="BN22" s="33">
        <f>IF(Tableau2[[#This Row],[Blq{QB21}]]="o",(1000/BO$52),0)</f>
        <v>0</v>
      </c>
      <c r="BO22" s="4" t="s">
        <v>3</v>
      </c>
      <c r="BP22" s="33">
        <f>IF(Tableau2[[#This Row],[Blq{QB22}]]="o",(1000/BQ$52),0)</f>
        <v>0</v>
      </c>
      <c r="BQ22" s="4" t="s">
        <v>3</v>
      </c>
      <c r="BR22" s="33">
        <f>IF(Tableau2[[#This Row],[Blq{QB23}]]="o",(1000/BS$52),0)</f>
        <v>0</v>
      </c>
      <c r="BS22" s="4" t="s">
        <v>3</v>
      </c>
      <c r="BT22" s="33">
        <f>IF(Tableau2[[#This Row],[Blq{QB24}]]="o",(1000/BU$52),0)</f>
        <v>0</v>
      </c>
      <c r="BU22" s="4" t="s">
        <v>3</v>
      </c>
      <c r="BV22" s="33">
        <f>IF(Tableau2[[#This Row],[Blq{QB25}]]="o",(1000/BW$52),0)</f>
        <v>0</v>
      </c>
      <c r="BW22" s="4" t="s">
        <v>3</v>
      </c>
      <c r="BX22" s="33">
        <f>IF(Tableau2[[#This Row],[Blq{QB26}]]="o",(1000/BY$52),0)</f>
        <v>0</v>
      </c>
      <c r="BY22" s="4" t="s">
        <v>3</v>
      </c>
      <c r="BZ22" s="33">
        <f>IF(Tableau2[[#This Row],[Blq{QB27}]]="o",(1000/CA$52),0)</f>
        <v>0</v>
      </c>
      <c r="CA22" s="4" t="s">
        <v>3</v>
      </c>
      <c r="CB22" s="33">
        <f>IF(Tableau2[[#This Row],[Blq{QB28}]]="o",(1000/CC$52),0)</f>
        <v>0</v>
      </c>
      <c r="CC22" s="4" t="s">
        <v>3</v>
      </c>
      <c r="CD22" s="33">
        <f>IF(Tableau2[[#This Row],[Blq{QB29}]]="o",(1000/CE$52),0)</f>
        <v>0</v>
      </c>
      <c r="CE22" s="4" t="s">
        <v>3</v>
      </c>
      <c r="CF22" s="33">
        <f>IF(Tableau2[[#This Row],[Blq{QB30}]]="o",(1000/CG$52),0)</f>
        <v>0</v>
      </c>
      <c r="CG22" s="4" t="s">
        <v>3</v>
      </c>
      <c r="CH22" s="26">
        <f>IFERROR((8-Tableau2[[#This Row],[Plc{Q}]])/100,0)</f>
        <v>0</v>
      </c>
      <c r="CI22" s="25" t="str">
        <f>IF(OR(1=Tableau2[[#This Row],[Plc{Q}]],2=Tableau2[[#This Row],[Plc{Q}]],3=Tableau2[[#This Row],[Plc{Q}]],4=Tableau2[[#This Row],[Plc{Q}]],5=Tableau2[[#This Row],[Plc{Q}]],6=Tableau2[[#This Row],[Plc{Q}]],7=Tableau2[[#This Row],[Plc{Q}]],8=Tableau2[[#This Row],[Plc{Q}]]),"Qualifié(e)","")</f>
        <v/>
      </c>
      <c r="CJ22" s="34" t="str">
        <f>IF(Tableau2[[#This Row],[Pnt{F}/1000]]=0,"",RANK(Tableau2[[#This Row],[Pnt{F}/1000]],Tableau2[Pnt{F}/1000]))</f>
        <v/>
      </c>
      <c r="CK22" s="35">
        <f>IFERROR(Tableau2[[#This Row],[Pnt{FV}/500]]+Tableau2[[#This Row],[Pnt{FB}/500]]+Tableau2[[#This Row],[Bns{Q}]],0)</f>
        <v>0</v>
      </c>
      <c r="CL22" s="32">
        <f>IFERROR((Tableau2[[#This Row],[Pnt{FV}]]/$CM$52)*500,0)</f>
        <v>0</v>
      </c>
      <c r="CM22" s="186">
        <f>IFERROR(((Tableau2[[#This Row],[Prs{FV}]]/CN$52)*1000)+IF(Tableau2[[#This Row],[Vlr{FV}]]="o",2,0),0)</f>
        <v>0</v>
      </c>
      <c r="CN22" s="11" t="s">
        <v>12</v>
      </c>
      <c r="CO22" s="4" t="s">
        <v>3</v>
      </c>
      <c r="CP22" s="32">
        <f>(Tableau2[[#This Row],[Pnt{FB}]]/CQ$52)*500</f>
        <v>0</v>
      </c>
      <c r="CQ22" s="33">
        <f>Tableau2[[#This Row],[Pnt{FBlq}]]+Tableau2[[#This Row],[Pnt{FEss}]]</f>
        <v>0</v>
      </c>
      <c r="CR22" s="33">
        <f>IF(Tableau2[[#This Row],[Blq{F}]]="n",0,IF(Tableau2[[#This Row],[Blq{F}]]="Z1",100,IF(Tableau2[[#This Row],[Blq{F}]]="Z2",200,IF(Tableau2[[#This Row],[Blq{F}]]="Top",300,0))))</f>
        <v>0</v>
      </c>
      <c r="CS22" s="4" t="s">
        <v>3</v>
      </c>
      <c r="CT22" s="25">
        <f>IFERROR((100-(Tableau2[[#This Row],[Ess{F}]])),0)</f>
        <v>0</v>
      </c>
      <c r="CU22" s="11" t="s">
        <v>12</v>
      </c>
      <c r="CV22" s="28" t="str">
        <f>IF(Tableau2[[#This Row],[Fnl]]="Q",Tableau2[[#This Row],[Plc{F}]],Tableau2[[#This Row],[Plc{Q}]])</f>
        <v/>
      </c>
      <c r="CW22" s="28" t="str">
        <f>IF(Tableau2[[#This Row],[Place]]=1,"Or",IF(Tableau2[[#This Row],[Place]]=2,"Argent",IF(Tableau2[[#This Row],[Place]]=3,"Bronze","")))</f>
        <v/>
      </c>
    </row>
    <row r="23" spans="1:101" x14ac:dyDescent="0.2">
      <c r="A23" s="33" t="str">
        <f>Tableau2[[#This Row],[Plc{Q}]]</f>
        <v/>
      </c>
      <c r="B23" s="33" t="str">
        <f>Tableau2[[#This Row],[Place]]</f>
        <v/>
      </c>
      <c r="C23" s="16" t="s">
        <v>12</v>
      </c>
      <c r="D23" s="17" t="s">
        <v>12</v>
      </c>
      <c r="E23" s="17" t="s">
        <v>12</v>
      </c>
      <c r="F23" s="29" t="str">
        <f>IF(Tableau2[[#This Row],[Q &gt; F]]="","","Q")</f>
        <v/>
      </c>
      <c r="G23" s="10" t="s">
        <v>12</v>
      </c>
      <c r="H23" s="3" t="s">
        <v>3</v>
      </c>
      <c r="I23" s="3" t="s">
        <v>3</v>
      </c>
      <c r="J23" s="3" t="s">
        <v>3</v>
      </c>
      <c r="K23" s="30" t="str">
        <f>IF(Tableau2[[#This Row],[Pnt{Q}(/1000)]]=0,"",RANK(Tableau2[[#This Row],[Pnt{Q}(/1000)]],Tableau2[Pnt{Q}(/1000)]))</f>
        <v/>
      </c>
      <c r="L23" s="30">
        <f>IFERROR(Tableau2[[#This Row],[Pnt{QV}(/500)]]+Tableau2[[#This Row],[Pnt{QB}/500]],0)</f>
        <v>0</v>
      </c>
      <c r="M23" s="31">
        <f>IFERROR((Tableau2[[#This Row],[Pnt{QV}]]/$N$52)*500,0)</f>
        <v>0</v>
      </c>
      <c r="N23" s="31">
        <f>SUM(Tableau2[[#This Row],[Pnt{QV1}]],Tableau2[[#This Row],[Pnt{QV2}]],Tableau2[[#This Row],[Pnt{QV3}]])</f>
        <v>0</v>
      </c>
      <c r="O23" s="2">
        <f>IFERROR(((Tableau2[[#This Row],[Prs{QV1}]]/P$52)*1000)+IF(Tableau2[[#This Row],[Vlr{QV1}]]="o",2,0),0)</f>
        <v>0</v>
      </c>
      <c r="P23" s="11" t="s">
        <v>12</v>
      </c>
      <c r="Q23" s="4" t="s">
        <v>3</v>
      </c>
      <c r="R23" s="163">
        <f>IFERROR(((Tableau2[[#This Row],[Prs{QV2}]]/S$52)*1000)+IF(Tableau2[[#This Row],[Vlr{QV2}]]="o",2,0),0)</f>
        <v>0</v>
      </c>
      <c r="S23" s="11" t="s">
        <v>12</v>
      </c>
      <c r="T23" s="4" t="s">
        <v>3</v>
      </c>
      <c r="U23" s="163">
        <f>IFERROR(((Tableau2[[#This Row],[Prs{QV3}]]/V$52)*1000)+IF(Tableau2[[#This Row],[Vlr{QV3}]]="o",2,0),0)</f>
        <v>0</v>
      </c>
      <c r="V23" s="11" t="s">
        <v>12</v>
      </c>
      <c r="W23" s="4" t="s">
        <v>3</v>
      </c>
      <c r="X23" s="32">
        <f>IF((Tableau2[[#This Row],[Pnt{QB}]]/Y$52)*500=0,0,(Tableau2[[#This Row],[Pnt{QB}]]/Y$52)*500)</f>
        <v>0</v>
      </c>
      <c r="Y23" s="33">
        <f>Tableau2[[#This Row],[Pnt{QB1}]]+Tableau2[[#This Row],[Pnt{QB2}]]+Tableau2[[#This Row],[Pnt{QB3}]]+Tableau2[[#This Row],[Pnt{QB4}]]+Tableau2[[#This Row],[Pnt{QB5}]]+Tableau2[[#This Row],[Pnt{QB6}]]+Tableau2[[#This Row],[Pnt{QB7}]]+Tableau2[[#This Row],[Pnt{QB8}]]+Tableau2[[#This Row],[Pnt{QB9}]]+Tableau2[[#This Row],[Pnt{QB10}]]+Tableau2[[#This Row],[Pnt{QB11}]]+Tableau2[[#This Row],[Pnt{QB12}]]+Tableau2[[#This Row],[Pnt{QB13}]]+Tableau2[[#This Row],[Pnt{QB14}]]+Tableau2[[#This Row],[Pnt{QB15}]]+Tableau2[[#This Row],[Pnt{QB16}]]+Tableau2[[#This Row],[Pnt{QB17}]]+Tableau2[[#This Row],[Pnt{QB18}]]+Tableau2[[#This Row],[Pnt{QB19}]]+Tableau2[[#This Row],[Pnt{QB20}]]+Tableau2[[#This Row],[Pnt{QB21}]]+Tableau2[[#This Row],[Pnt{QB22}]]+Tableau2[[#This Row],[Pnt{QB23}]]+Tableau2[[#This Row],[Pnt{QB24}]]+Tableau2[[#This Row],[Pnt{QB25}]]+Tableau2[[#This Row],[Pnt{QB26}]]+Tableau2[[#This Row],[Pnt{QB27}]]+Tableau2[[#This Row],[Pnt{QB28}]]+Tableau2[[#This Row],[Pnt{QB29}]]+Tableau2[[#This Row],[Pnt{QB30}]]</f>
        <v>0</v>
      </c>
      <c r="Z23" s="33">
        <f>IF(Tableau2[[#This Row],[Blq{QB1}]]="o",(1000/AA$52),0)</f>
        <v>0</v>
      </c>
      <c r="AA23" s="4" t="s">
        <v>3</v>
      </c>
      <c r="AB23" s="33">
        <f>IF(Tableau2[[#This Row],[Blq{QB2}]]="o",(1000/AC$52),0)</f>
        <v>0</v>
      </c>
      <c r="AC23" s="4" t="s">
        <v>3</v>
      </c>
      <c r="AD23" s="33">
        <f>IF(Tableau2[[#This Row],[Blq{QB3}]]="o",(1000/AE$52),0)</f>
        <v>0</v>
      </c>
      <c r="AE23" s="4" t="s">
        <v>3</v>
      </c>
      <c r="AF23" s="33">
        <f>IF(Tableau2[[#This Row],[Blq{QB4}]]="o",(1000/AG$52),0)</f>
        <v>0</v>
      </c>
      <c r="AG23" s="4" t="s">
        <v>3</v>
      </c>
      <c r="AH23" s="33">
        <f>IF(Tableau2[[#This Row],[Blq{QB5}]]="o",(1000/AI$52),0)</f>
        <v>0</v>
      </c>
      <c r="AI23" s="4" t="s">
        <v>3</v>
      </c>
      <c r="AJ23" s="33">
        <f>IF(Tableau2[[#This Row],[Blq{QB6}]]="o",(1000/AK$52),0)</f>
        <v>0</v>
      </c>
      <c r="AK23" s="4" t="s">
        <v>3</v>
      </c>
      <c r="AL23" s="33">
        <f>IF(Tableau2[[#This Row],[Blq{QB7}]]="o",(1000/AM$52),0)</f>
        <v>0</v>
      </c>
      <c r="AM23" s="4" t="s">
        <v>3</v>
      </c>
      <c r="AN23" s="33">
        <f>IF(Tableau2[[#This Row],[Blq{QB8}]]="o",(1000/AO$52),0)</f>
        <v>0</v>
      </c>
      <c r="AO23" s="4" t="s">
        <v>3</v>
      </c>
      <c r="AP23" s="33">
        <f>IF(Tableau2[[#This Row],[Blq{QB9}]]="o",(1000/AQ$52),0)</f>
        <v>0</v>
      </c>
      <c r="AQ23" s="4" t="s">
        <v>3</v>
      </c>
      <c r="AR23" s="33">
        <f>IF(Tableau2[[#This Row],[Blq{QB10}]]="o",(1000/AS$52),0)</f>
        <v>0</v>
      </c>
      <c r="AS23" s="4" t="s">
        <v>3</v>
      </c>
      <c r="AT23" s="33">
        <f>IF(Tableau2[[#This Row],[Blq{QB11}]]="o",(1000/AU$52),0)</f>
        <v>0</v>
      </c>
      <c r="AU23" s="4" t="s">
        <v>3</v>
      </c>
      <c r="AV23" s="33">
        <f>IF(Tableau2[[#This Row],[Blq{QB12}]]="o",(1000/AW$52),0)</f>
        <v>0</v>
      </c>
      <c r="AW23" s="4" t="s">
        <v>3</v>
      </c>
      <c r="AX23" s="33">
        <f>IF(Tableau2[[#This Row],[Blq{QB13}]]="o",(1000/AY$52),0)</f>
        <v>0</v>
      </c>
      <c r="AY23" s="4" t="s">
        <v>3</v>
      </c>
      <c r="AZ23" s="33">
        <f>IF(Tableau2[[#This Row],[Blq{QB14}]]="o",(1000/BA$52),0)</f>
        <v>0</v>
      </c>
      <c r="BA23" s="4" t="s">
        <v>3</v>
      </c>
      <c r="BB23" s="33">
        <f>IF(Tableau2[[#This Row],[Blq{QB15}]]="o",(1000/BC$52),0)</f>
        <v>0</v>
      </c>
      <c r="BC23" s="4" t="s">
        <v>3</v>
      </c>
      <c r="BD23" s="33">
        <f>IF(Tableau2[[#This Row],[Blq{QB16}]]="o",(1000/BE$52),0)</f>
        <v>0</v>
      </c>
      <c r="BE23" s="4" t="s">
        <v>3</v>
      </c>
      <c r="BF23" s="33">
        <f>IF(Tableau2[[#This Row],[Blq{QB17}]]="o",(1000/BG$52),0)</f>
        <v>0</v>
      </c>
      <c r="BG23" s="4" t="s">
        <v>3</v>
      </c>
      <c r="BH23" s="33">
        <f>IF(Tableau2[[#This Row],[Blq{QB18}]]="o",(1000/BI$52),0)</f>
        <v>0</v>
      </c>
      <c r="BI23" s="4" t="s">
        <v>3</v>
      </c>
      <c r="BJ23" s="33">
        <f>IF(Tableau2[[#This Row],[Blq{QB19}]]="o",(1000/BK$52),0)</f>
        <v>0</v>
      </c>
      <c r="BK23" s="4" t="s">
        <v>3</v>
      </c>
      <c r="BL23" s="33">
        <f>IF(Tableau2[[#This Row],[Blq{QB20}]]="o",(1000/BM$52),0)</f>
        <v>0</v>
      </c>
      <c r="BM23" s="4" t="s">
        <v>3</v>
      </c>
      <c r="BN23" s="33">
        <f>IF(Tableau2[[#This Row],[Blq{QB21}]]="o",(1000/BO$52),0)</f>
        <v>0</v>
      </c>
      <c r="BO23" s="4" t="s">
        <v>3</v>
      </c>
      <c r="BP23" s="33">
        <f>IF(Tableau2[[#This Row],[Blq{QB22}]]="o",(1000/BQ$52),0)</f>
        <v>0</v>
      </c>
      <c r="BQ23" s="4" t="s">
        <v>3</v>
      </c>
      <c r="BR23" s="33">
        <f>IF(Tableau2[[#This Row],[Blq{QB23}]]="o",(1000/BS$52),0)</f>
        <v>0</v>
      </c>
      <c r="BS23" s="4" t="s">
        <v>3</v>
      </c>
      <c r="BT23" s="33">
        <f>IF(Tableau2[[#This Row],[Blq{QB24}]]="o",(1000/BU$52),0)</f>
        <v>0</v>
      </c>
      <c r="BU23" s="4" t="s">
        <v>3</v>
      </c>
      <c r="BV23" s="33">
        <f>IF(Tableau2[[#This Row],[Blq{QB25}]]="o",(1000/BW$52),0)</f>
        <v>0</v>
      </c>
      <c r="BW23" s="4" t="s">
        <v>3</v>
      </c>
      <c r="BX23" s="33">
        <f>IF(Tableau2[[#This Row],[Blq{QB26}]]="o",(1000/BY$52),0)</f>
        <v>0</v>
      </c>
      <c r="BY23" s="4" t="s">
        <v>3</v>
      </c>
      <c r="BZ23" s="33">
        <f>IF(Tableau2[[#This Row],[Blq{QB27}]]="o",(1000/CA$52),0)</f>
        <v>0</v>
      </c>
      <c r="CA23" s="4" t="s">
        <v>3</v>
      </c>
      <c r="CB23" s="33">
        <f>IF(Tableau2[[#This Row],[Blq{QB28}]]="o",(1000/CC$52),0)</f>
        <v>0</v>
      </c>
      <c r="CC23" s="4" t="s">
        <v>3</v>
      </c>
      <c r="CD23" s="33">
        <f>IF(Tableau2[[#This Row],[Blq{QB29}]]="o",(1000/CE$52),0)</f>
        <v>0</v>
      </c>
      <c r="CE23" s="4" t="s">
        <v>3</v>
      </c>
      <c r="CF23" s="33">
        <f>IF(Tableau2[[#This Row],[Blq{QB30}]]="o",(1000/CG$52),0)</f>
        <v>0</v>
      </c>
      <c r="CG23" s="4" t="s">
        <v>3</v>
      </c>
      <c r="CH23" s="26">
        <f>IFERROR((8-Tableau2[[#This Row],[Plc{Q}]])/100,0)</f>
        <v>0</v>
      </c>
      <c r="CI23" s="25" t="str">
        <f>IF(OR(1=Tableau2[[#This Row],[Plc{Q}]],2=Tableau2[[#This Row],[Plc{Q}]],3=Tableau2[[#This Row],[Plc{Q}]],4=Tableau2[[#This Row],[Plc{Q}]],5=Tableau2[[#This Row],[Plc{Q}]],6=Tableau2[[#This Row],[Plc{Q}]],7=Tableau2[[#This Row],[Plc{Q}]],8=Tableau2[[#This Row],[Plc{Q}]]),"Qualifié(e)","")</f>
        <v/>
      </c>
      <c r="CJ23" s="34" t="str">
        <f>IF(Tableau2[[#This Row],[Pnt{F}/1000]]=0,"",RANK(Tableau2[[#This Row],[Pnt{F}/1000]],Tableau2[Pnt{F}/1000]))</f>
        <v/>
      </c>
      <c r="CK23" s="35">
        <f>IFERROR(Tableau2[[#This Row],[Pnt{FV}/500]]+Tableau2[[#This Row],[Pnt{FB}/500]]+Tableau2[[#This Row],[Bns{Q}]],0)</f>
        <v>0</v>
      </c>
      <c r="CL23" s="32">
        <f>IFERROR((Tableau2[[#This Row],[Pnt{FV}]]/$CM$52)*500,0)</f>
        <v>0</v>
      </c>
      <c r="CM23" s="186">
        <f>IFERROR(((Tableau2[[#This Row],[Prs{FV}]]/CN$52)*1000)+IF(Tableau2[[#This Row],[Vlr{FV}]]="o",2,0),0)</f>
        <v>0</v>
      </c>
      <c r="CN23" s="11" t="s">
        <v>12</v>
      </c>
      <c r="CO23" s="4" t="s">
        <v>3</v>
      </c>
      <c r="CP23" s="32">
        <f>(Tableau2[[#This Row],[Pnt{FB}]]/CQ$52)*500</f>
        <v>0</v>
      </c>
      <c r="CQ23" s="33">
        <f>Tableau2[[#This Row],[Pnt{FBlq}]]+Tableau2[[#This Row],[Pnt{FEss}]]</f>
        <v>0</v>
      </c>
      <c r="CR23" s="33">
        <f>IF(Tableau2[[#This Row],[Blq{F}]]="n",0,IF(Tableau2[[#This Row],[Blq{F}]]="Z1",100,IF(Tableau2[[#This Row],[Blq{F}]]="Z2",200,IF(Tableau2[[#This Row],[Blq{F}]]="Top",300,0))))</f>
        <v>0</v>
      </c>
      <c r="CS23" s="4" t="s">
        <v>3</v>
      </c>
      <c r="CT23" s="25">
        <f>IFERROR((100-(Tableau2[[#This Row],[Ess{F}]])),0)</f>
        <v>0</v>
      </c>
      <c r="CU23" s="11" t="s">
        <v>12</v>
      </c>
      <c r="CV23" s="28" t="str">
        <f>IF(Tableau2[[#This Row],[Fnl]]="Q",Tableau2[[#This Row],[Plc{F}]],Tableau2[[#This Row],[Plc{Q}]])</f>
        <v/>
      </c>
      <c r="CW23" s="28" t="str">
        <f>IF(Tableau2[[#This Row],[Place]]=1,"Or",IF(Tableau2[[#This Row],[Place]]=2,"Argent",IF(Tableau2[[#This Row],[Place]]=3,"Bronze","")))</f>
        <v/>
      </c>
    </row>
    <row r="24" spans="1:101" x14ac:dyDescent="0.2">
      <c r="A24" s="33" t="str">
        <f>Tableau2[[#This Row],[Plc{Q}]]</f>
        <v/>
      </c>
      <c r="B24" s="33" t="str">
        <f>Tableau2[[#This Row],[Place]]</f>
        <v/>
      </c>
      <c r="C24" s="16" t="s">
        <v>12</v>
      </c>
      <c r="D24" s="17" t="s">
        <v>12</v>
      </c>
      <c r="E24" s="17" t="s">
        <v>12</v>
      </c>
      <c r="F24" s="29" t="str">
        <f>IF(Tableau2[[#This Row],[Q &gt; F]]="","","Q")</f>
        <v/>
      </c>
      <c r="G24" s="10" t="s">
        <v>12</v>
      </c>
      <c r="H24" s="3" t="s">
        <v>3</v>
      </c>
      <c r="I24" s="3" t="s">
        <v>3</v>
      </c>
      <c r="J24" s="3" t="s">
        <v>3</v>
      </c>
      <c r="K24" s="30" t="str">
        <f>IF(Tableau2[[#This Row],[Pnt{Q}(/1000)]]=0,"",RANK(Tableau2[[#This Row],[Pnt{Q}(/1000)]],Tableau2[Pnt{Q}(/1000)]))</f>
        <v/>
      </c>
      <c r="L24" s="30">
        <f>IFERROR(Tableau2[[#This Row],[Pnt{QV}(/500)]]+Tableau2[[#This Row],[Pnt{QB}/500]],0)</f>
        <v>0</v>
      </c>
      <c r="M24" s="31">
        <f>IFERROR((Tableau2[[#This Row],[Pnt{QV}]]/$N$52)*500,0)</f>
        <v>0</v>
      </c>
      <c r="N24" s="31">
        <f>SUM(Tableau2[[#This Row],[Pnt{QV1}]],Tableau2[[#This Row],[Pnt{QV2}]],Tableau2[[#This Row],[Pnt{QV3}]])</f>
        <v>0</v>
      </c>
      <c r="O24" s="2">
        <f>IFERROR(((Tableau2[[#This Row],[Prs{QV1}]]/P$52)*1000)+IF(Tableau2[[#This Row],[Vlr{QV1}]]="o",2,0),0)</f>
        <v>0</v>
      </c>
      <c r="P24" s="11" t="s">
        <v>12</v>
      </c>
      <c r="Q24" s="4" t="s">
        <v>3</v>
      </c>
      <c r="R24" s="163">
        <f>IFERROR(((Tableau2[[#This Row],[Prs{QV2}]]/S$52)*1000)+IF(Tableau2[[#This Row],[Vlr{QV2}]]="o",2,0),0)</f>
        <v>0</v>
      </c>
      <c r="S24" s="11" t="s">
        <v>12</v>
      </c>
      <c r="T24" s="4" t="s">
        <v>3</v>
      </c>
      <c r="U24" s="163">
        <f>IFERROR(((Tableau2[[#This Row],[Prs{QV3}]]/V$52)*1000)+IF(Tableau2[[#This Row],[Vlr{QV3}]]="o",2,0),0)</f>
        <v>0</v>
      </c>
      <c r="V24" s="11" t="s">
        <v>12</v>
      </c>
      <c r="W24" s="4" t="s">
        <v>3</v>
      </c>
      <c r="X24" s="32">
        <f>IF((Tableau2[[#This Row],[Pnt{QB}]]/Y$52)*500=0,0,(Tableau2[[#This Row],[Pnt{QB}]]/Y$52)*500)</f>
        <v>0</v>
      </c>
      <c r="Y24" s="33">
        <f>Tableau2[[#This Row],[Pnt{QB1}]]+Tableau2[[#This Row],[Pnt{QB2}]]+Tableau2[[#This Row],[Pnt{QB3}]]+Tableau2[[#This Row],[Pnt{QB4}]]+Tableau2[[#This Row],[Pnt{QB5}]]+Tableau2[[#This Row],[Pnt{QB6}]]+Tableau2[[#This Row],[Pnt{QB7}]]+Tableau2[[#This Row],[Pnt{QB8}]]+Tableau2[[#This Row],[Pnt{QB9}]]+Tableau2[[#This Row],[Pnt{QB10}]]+Tableau2[[#This Row],[Pnt{QB11}]]+Tableau2[[#This Row],[Pnt{QB12}]]+Tableau2[[#This Row],[Pnt{QB13}]]+Tableau2[[#This Row],[Pnt{QB14}]]+Tableau2[[#This Row],[Pnt{QB15}]]+Tableau2[[#This Row],[Pnt{QB16}]]+Tableau2[[#This Row],[Pnt{QB17}]]+Tableau2[[#This Row],[Pnt{QB18}]]+Tableau2[[#This Row],[Pnt{QB19}]]+Tableau2[[#This Row],[Pnt{QB20}]]+Tableau2[[#This Row],[Pnt{QB21}]]+Tableau2[[#This Row],[Pnt{QB22}]]+Tableau2[[#This Row],[Pnt{QB23}]]+Tableau2[[#This Row],[Pnt{QB24}]]+Tableau2[[#This Row],[Pnt{QB25}]]+Tableau2[[#This Row],[Pnt{QB26}]]+Tableau2[[#This Row],[Pnt{QB27}]]+Tableau2[[#This Row],[Pnt{QB28}]]+Tableau2[[#This Row],[Pnt{QB29}]]+Tableau2[[#This Row],[Pnt{QB30}]]</f>
        <v>0</v>
      </c>
      <c r="Z24" s="33">
        <f>IF(Tableau2[[#This Row],[Blq{QB1}]]="o",(1000/AA$52),0)</f>
        <v>0</v>
      </c>
      <c r="AA24" s="4" t="s">
        <v>3</v>
      </c>
      <c r="AB24" s="33">
        <f>IF(Tableau2[[#This Row],[Blq{QB2}]]="o",(1000/AC$52),0)</f>
        <v>0</v>
      </c>
      <c r="AC24" s="4" t="s">
        <v>3</v>
      </c>
      <c r="AD24" s="33">
        <f>IF(Tableau2[[#This Row],[Blq{QB3}]]="o",(1000/AE$52),0)</f>
        <v>0</v>
      </c>
      <c r="AE24" s="4" t="s">
        <v>3</v>
      </c>
      <c r="AF24" s="33">
        <f>IF(Tableau2[[#This Row],[Blq{QB4}]]="o",(1000/AG$52),0)</f>
        <v>0</v>
      </c>
      <c r="AG24" s="4" t="s">
        <v>3</v>
      </c>
      <c r="AH24" s="33">
        <f>IF(Tableau2[[#This Row],[Blq{QB5}]]="o",(1000/AI$52),0)</f>
        <v>0</v>
      </c>
      <c r="AI24" s="4" t="s">
        <v>3</v>
      </c>
      <c r="AJ24" s="33">
        <f>IF(Tableau2[[#This Row],[Blq{QB6}]]="o",(1000/AK$52),0)</f>
        <v>0</v>
      </c>
      <c r="AK24" s="4" t="s">
        <v>3</v>
      </c>
      <c r="AL24" s="33">
        <f>IF(Tableau2[[#This Row],[Blq{QB7}]]="o",(1000/AM$52),0)</f>
        <v>0</v>
      </c>
      <c r="AM24" s="4" t="s">
        <v>3</v>
      </c>
      <c r="AN24" s="33">
        <f>IF(Tableau2[[#This Row],[Blq{QB8}]]="o",(1000/AO$52),0)</f>
        <v>0</v>
      </c>
      <c r="AO24" s="4" t="s">
        <v>3</v>
      </c>
      <c r="AP24" s="33">
        <f>IF(Tableau2[[#This Row],[Blq{QB9}]]="o",(1000/AQ$52),0)</f>
        <v>0</v>
      </c>
      <c r="AQ24" s="4" t="s">
        <v>3</v>
      </c>
      <c r="AR24" s="33">
        <f>IF(Tableau2[[#This Row],[Blq{QB10}]]="o",(1000/AS$52),0)</f>
        <v>0</v>
      </c>
      <c r="AS24" s="4" t="s">
        <v>3</v>
      </c>
      <c r="AT24" s="33">
        <f>IF(Tableau2[[#This Row],[Blq{QB11}]]="o",(1000/AU$52),0)</f>
        <v>0</v>
      </c>
      <c r="AU24" s="4" t="s">
        <v>3</v>
      </c>
      <c r="AV24" s="33">
        <f>IF(Tableau2[[#This Row],[Blq{QB12}]]="o",(1000/AW$52),0)</f>
        <v>0</v>
      </c>
      <c r="AW24" s="4" t="s">
        <v>3</v>
      </c>
      <c r="AX24" s="33">
        <f>IF(Tableau2[[#This Row],[Blq{QB13}]]="o",(1000/AY$52),0)</f>
        <v>0</v>
      </c>
      <c r="AY24" s="4" t="s">
        <v>3</v>
      </c>
      <c r="AZ24" s="33">
        <f>IF(Tableau2[[#This Row],[Blq{QB14}]]="o",(1000/BA$52),0)</f>
        <v>0</v>
      </c>
      <c r="BA24" s="4" t="s">
        <v>3</v>
      </c>
      <c r="BB24" s="33">
        <f>IF(Tableau2[[#This Row],[Blq{QB15}]]="o",(1000/BC$52),0)</f>
        <v>0</v>
      </c>
      <c r="BC24" s="4" t="s">
        <v>3</v>
      </c>
      <c r="BD24" s="33">
        <f>IF(Tableau2[[#This Row],[Blq{QB16}]]="o",(1000/BE$52),0)</f>
        <v>0</v>
      </c>
      <c r="BE24" s="4" t="s">
        <v>3</v>
      </c>
      <c r="BF24" s="33">
        <f>IF(Tableau2[[#This Row],[Blq{QB17}]]="o",(1000/BG$52),0)</f>
        <v>0</v>
      </c>
      <c r="BG24" s="4" t="s">
        <v>3</v>
      </c>
      <c r="BH24" s="33">
        <f>IF(Tableau2[[#This Row],[Blq{QB18}]]="o",(1000/BI$52),0)</f>
        <v>0</v>
      </c>
      <c r="BI24" s="4" t="s">
        <v>3</v>
      </c>
      <c r="BJ24" s="33">
        <f>IF(Tableau2[[#This Row],[Blq{QB19}]]="o",(1000/BK$52),0)</f>
        <v>0</v>
      </c>
      <c r="BK24" s="4" t="s">
        <v>3</v>
      </c>
      <c r="BL24" s="33">
        <f>IF(Tableau2[[#This Row],[Blq{QB20}]]="o",(1000/BM$52),0)</f>
        <v>0</v>
      </c>
      <c r="BM24" s="4" t="s">
        <v>3</v>
      </c>
      <c r="BN24" s="33">
        <f>IF(Tableau2[[#This Row],[Blq{QB21}]]="o",(1000/BO$52),0)</f>
        <v>0</v>
      </c>
      <c r="BO24" s="4" t="s">
        <v>3</v>
      </c>
      <c r="BP24" s="33">
        <f>IF(Tableau2[[#This Row],[Blq{QB22}]]="o",(1000/BQ$52),0)</f>
        <v>0</v>
      </c>
      <c r="BQ24" s="4" t="s">
        <v>3</v>
      </c>
      <c r="BR24" s="33">
        <f>IF(Tableau2[[#This Row],[Blq{QB23}]]="o",(1000/BS$52),0)</f>
        <v>0</v>
      </c>
      <c r="BS24" s="4" t="s">
        <v>3</v>
      </c>
      <c r="BT24" s="33">
        <f>IF(Tableau2[[#This Row],[Blq{QB24}]]="o",(1000/BU$52),0)</f>
        <v>0</v>
      </c>
      <c r="BU24" s="4" t="s">
        <v>3</v>
      </c>
      <c r="BV24" s="33">
        <f>IF(Tableau2[[#This Row],[Blq{QB25}]]="o",(1000/BW$52),0)</f>
        <v>0</v>
      </c>
      <c r="BW24" s="4" t="s">
        <v>3</v>
      </c>
      <c r="BX24" s="33">
        <f>IF(Tableau2[[#This Row],[Blq{QB26}]]="o",(1000/BY$52),0)</f>
        <v>0</v>
      </c>
      <c r="BY24" s="4" t="s">
        <v>3</v>
      </c>
      <c r="BZ24" s="33">
        <f>IF(Tableau2[[#This Row],[Blq{QB27}]]="o",(1000/CA$52),0)</f>
        <v>0</v>
      </c>
      <c r="CA24" s="4" t="s">
        <v>3</v>
      </c>
      <c r="CB24" s="33">
        <f>IF(Tableau2[[#This Row],[Blq{QB28}]]="o",(1000/CC$52),0)</f>
        <v>0</v>
      </c>
      <c r="CC24" s="4" t="s">
        <v>3</v>
      </c>
      <c r="CD24" s="33">
        <f>IF(Tableau2[[#This Row],[Blq{QB29}]]="o",(1000/CE$52),0)</f>
        <v>0</v>
      </c>
      <c r="CE24" s="4" t="s">
        <v>3</v>
      </c>
      <c r="CF24" s="33">
        <f>IF(Tableau2[[#This Row],[Blq{QB30}]]="o",(1000/CG$52),0)</f>
        <v>0</v>
      </c>
      <c r="CG24" s="4" t="s">
        <v>3</v>
      </c>
      <c r="CH24" s="26">
        <f>IFERROR((8-Tableau2[[#This Row],[Plc{Q}]])/100,0)</f>
        <v>0</v>
      </c>
      <c r="CI24" s="25" t="str">
        <f>IF(OR(1=Tableau2[[#This Row],[Plc{Q}]],2=Tableau2[[#This Row],[Plc{Q}]],3=Tableau2[[#This Row],[Plc{Q}]],4=Tableau2[[#This Row],[Plc{Q}]],5=Tableau2[[#This Row],[Plc{Q}]],6=Tableau2[[#This Row],[Plc{Q}]],7=Tableau2[[#This Row],[Plc{Q}]],8=Tableau2[[#This Row],[Plc{Q}]]),"Qualifié(e)","")</f>
        <v/>
      </c>
      <c r="CJ24" s="34" t="str">
        <f>IF(Tableau2[[#This Row],[Pnt{F}/1000]]=0,"",RANK(Tableau2[[#This Row],[Pnt{F}/1000]],Tableau2[Pnt{F}/1000]))</f>
        <v/>
      </c>
      <c r="CK24" s="35">
        <f>IFERROR(Tableau2[[#This Row],[Pnt{FV}/500]]+Tableau2[[#This Row],[Pnt{FB}/500]]+Tableau2[[#This Row],[Bns{Q}]],0)</f>
        <v>0</v>
      </c>
      <c r="CL24" s="32">
        <f>IFERROR((Tableau2[[#This Row],[Pnt{FV}]]/$CM$52)*500,0)</f>
        <v>0</v>
      </c>
      <c r="CM24" s="186">
        <f>IFERROR(((Tableau2[[#This Row],[Prs{FV}]]/CN$52)*1000)+IF(Tableau2[[#This Row],[Vlr{FV}]]="o",2,0),0)</f>
        <v>0</v>
      </c>
      <c r="CN24" s="11" t="s">
        <v>12</v>
      </c>
      <c r="CO24" s="4" t="s">
        <v>3</v>
      </c>
      <c r="CP24" s="32">
        <f>(Tableau2[[#This Row],[Pnt{FB}]]/CQ$52)*500</f>
        <v>0</v>
      </c>
      <c r="CQ24" s="33">
        <f>Tableau2[[#This Row],[Pnt{FBlq}]]+Tableau2[[#This Row],[Pnt{FEss}]]</f>
        <v>0</v>
      </c>
      <c r="CR24" s="33">
        <f>IF(Tableau2[[#This Row],[Blq{F}]]="n",0,IF(Tableau2[[#This Row],[Blq{F}]]="Z1",100,IF(Tableau2[[#This Row],[Blq{F}]]="Z2",200,IF(Tableau2[[#This Row],[Blq{F}]]="Top",300,0))))</f>
        <v>0</v>
      </c>
      <c r="CS24" s="4" t="s">
        <v>3</v>
      </c>
      <c r="CT24" s="25">
        <f>IFERROR((100-(Tableau2[[#This Row],[Ess{F}]])),0)</f>
        <v>0</v>
      </c>
      <c r="CU24" s="11" t="s">
        <v>12</v>
      </c>
      <c r="CV24" s="28" t="str">
        <f>IF(Tableau2[[#This Row],[Fnl]]="Q",Tableau2[[#This Row],[Plc{F}]],Tableau2[[#This Row],[Plc{Q}]])</f>
        <v/>
      </c>
      <c r="CW24" s="28" t="str">
        <f>IF(Tableau2[[#This Row],[Place]]=1,"Or",IF(Tableau2[[#This Row],[Place]]=2,"Argent",IF(Tableau2[[#This Row],[Place]]=3,"Bronze","")))</f>
        <v/>
      </c>
    </row>
    <row r="25" spans="1:101" x14ac:dyDescent="0.2">
      <c r="A25" s="33" t="str">
        <f>Tableau2[[#This Row],[Plc{Q}]]</f>
        <v/>
      </c>
      <c r="B25" s="33" t="str">
        <f>Tableau2[[#This Row],[Place]]</f>
        <v/>
      </c>
      <c r="C25" s="16" t="s">
        <v>12</v>
      </c>
      <c r="D25" s="17" t="s">
        <v>12</v>
      </c>
      <c r="E25" s="17" t="s">
        <v>12</v>
      </c>
      <c r="F25" s="29" t="str">
        <f>IF(Tableau2[[#This Row],[Q &gt; F]]="","","Q")</f>
        <v/>
      </c>
      <c r="G25" s="10" t="s">
        <v>12</v>
      </c>
      <c r="H25" s="3" t="s">
        <v>3</v>
      </c>
      <c r="I25" s="3" t="s">
        <v>3</v>
      </c>
      <c r="J25" s="3" t="s">
        <v>3</v>
      </c>
      <c r="K25" s="30" t="str">
        <f>IF(Tableau2[[#This Row],[Pnt{Q}(/1000)]]=0,"",RANK(Tableau2[[#This Row],[Pnt{Q}(/1000)]],Tableau2[Pnt{Q}(/1000)]))</f>
        <v/>
      </c>
      <c r="L25" s="30">
        <f>IFERROR(Tableau2[[#This Row],[Pnt{QV}(/500)]]+Tableau2[[#This Row],[Pnt{QB}/500]],0)</f>
        <v>0</v>
      </c>
      <c r="M25" s="31">
        <f>IFERROR((Tableau2[[#This Row],[Pnt{QV}]]/$N$52)*500,0)</f>
        <v>0</v>
      </c>
      <c r="N25" s="31">
        <f>SUM(Tableau2[[#This Row],[Pnt{QV1}]],Tableau2[[#This Row],[Pnt{QV2}]],Tableau2[[#This Row],[Pnt{QV3}]])</f>
        <v>0</v>
      </c>
      <c r="O25" s="2">
        <f>IFERROR(((Tableau2[[#This Row],[Prs{QV1}]]/P$52)*1000)+IF(Tableau2[[#This Row],[Vlr{QV1}]]="o",2,0),0)</f>
        <v>0</v>
      </c>
      <c r="P25" s="11" t="s">
        <v>12</v>
      </c>
      <c r="Q25" s="4" t="s">
        <v>3</v>
      </c>
      <c r="R25" s="163">
        <f>IFERROR(((Tableau2[[#This Row],[Prs{QV2}]]/S$52)*1000)+IF(Tableau2[[#This Row],[Vlr{QV2}]]="o",2,0),0)</f>
        <v>0</v>
      </c>
      <c r="S25" s="11" t="s">
        <v>12</v>
      </c>
      <c r="T25" s="4" t="s">
        <v>3</v>
      </c>
      <c r="U25" s="163">
        <f>IFERROR(((Tableau2[[#This Row],[Prs{QV3}]]/V$52)*1000)+IF(Tableau2[[#This Row],[Vlr{QV3}]]="o",2,0),0)</f>
        <v>0</v>
      </c>
      <c r="V25" s="11" t="s">
        <v>12</v>
      </c>
      <c r="W25" s="4" t="s">
        <v>3</v>
      </c>
      <c r="X25" s="32">
        <f>IF((Tableau2[[#This Row],[Pnt{QB}]]/Y$52)*500=0,0,(Tableau2[[#This Row],[Pnt{QB}]]/Y$52)*500)</f>
        <v>0</v>
      </c>
      <c r="Y25" s="33">
        <f>Tableau2[[#This Row],[Pnt{QB1}]]+Tableau2[[#This Row],[Pnt{QB2}]]+Tableau2[[#This Row],[Pnt{QB3}]]+Tableau2[[#This Row],[Pnt{QB4}]]+Tableau2[[#This Row],[Pnt{QB5}]]+Tableau2[[#This Row],[Pnt{QB6}]]+Tableau2[[#This Row],[Pnt{QB7}]]+Tableau2[[#This Row],[Pnt{QB8}]]+Tableau2[[#This Row],[Pnt{QB9}]]+Tableau2[[#This Row],[Pnt{QB10}]]+Tableau2[[#This Row],[Pnt{QB11}]]+Tableau2[[#This Row],[Pnt{QB12}]]+Tableau2[[#This Row],[Pnt{QB13}]]+Tableau2[[#This Row],[Pnt{QB14}]]+Tableau2[[#This Row],[Pnt{QB15}]]+Tableau2[[#This Row],[Pnt{QB16}]]+Tableau2[[#This Row],[Pnt{QB17}]]+Tableau2[[#This Row],[Pnt{QB18}]]+Tableau2[[#This Row],[Pnt{QB19}]]+Tableau2[[#This Row],[Pnt{QB20}]]+Tableau2[[#This Row],[Pnt{QB21}]]+Tableau2[[#This Row],[Pnt{QB22}]]+Tableau2[[#This Row],[Pnt{QB23}]]+Tableau2[[#This Row],[Pnt{QB24}]]+Tableau2[[#This Row],[Pnt{QB25}]]+Tableau2[[#This Row],[Pnt{QB26}]]+Tableau2[[#This Row],[Pnt{QB27}]]+Tableau2[[#This Row],[Pnt{QB28}]]+Tableau2[[#This Row],[Pnt{QB29}]]+Tableau2[[#This Row],[Pnt{QB30}]]</f>
        <v>0</v>
      </c>
      <c r="Z25" s="33">
        <f>IF(Tableau2[[#This Row],[Blq{QB1}]]="o",(1000/AA$52),0)</f>
        <v>0</v>
      </c>
      <c r="AA25" s="4" t="s">
        <v>3</v>
      </c>
      <c r="AB25" s="33">
        <f>IF(Tableau2[[#This Row],[Blq{QB2}]]="o",(1000/AC$52),0)</f>
        <v>0</v>
      </c>
      <c r="AC25" s="4" t="s">
        <v>3</v>
      </c>
      <c r="AD25" s="33">
        <f>IF(Tableau2[[#This Row],[Blq{QB3}]]="o",(1000/AE$52),0)</f>
        <v>0</v>
      </c>
      <c r="AE25" s="4" t="s">
        <v>3</v>
      </c>
      <c r="AF25" s="33">
        <f>IF(Tableau2[[#This Row],[Blq{QB4}]]="o",(1000/AG$52),0)</f>
        <v>0</v>
      </c>
      <c r="AG25" s="4" t="s">
        <v>3</v>
      </c>
      <c r="AH25" s="33">
        <f>IF(Tableau2[[#This Row],[Blq{QB5}]]="o",(1000/AI$52),0)</f>
        <v>0</v>
      </c>
      <c r="AI25" s="4" t="s">
        <v>3</v>
      </c>
      <c r="AJ25" s="33">
        <f>IF(Tableau2[[#This Row],[Blq{QB6}]]="o",(1000/AK$52),0)</f>
        <v>0</v>
      </c>
      <c r="AK25" s="4" t="s">
        <v>3</v>
      </c>
      <c r="AL25" s="33">
        <f>IF(Tableau2[[#This Row],[Blq{QB7}]]="o",(1000/AM$52),0)</f>
        <v>0</v>
      </c>
      <c r="AM25" s="4" t="s">
        <v>3</v>
      </c>
      <c r="AN25" s="33">
        <f>IF(Tableau2[[#This Row],[Blq{QB8}]]="o",(1000/AO$52),0)</f>
        <v>0</v>
      </c>
      <c r="AO25" s="4" t="s">
        <v>3</v>
      </c>
      <c r="AP25" s="33">
        <f>IF(Tableau2[[#This Row],[Blq{QB9}]]="o",(1000/AQ$52),0)</f>
        <v>0</v>
      </c>
      <c r="AQ25" s="4" t="s">
        <v>3</v>
      </c>
      <c r="AR25" s="33">
        <f>IF(Tableau2[[#This Row],[Blq{QB10}]]="o",(1000/AS$52),0)</f>
        <v>0</v>
      </c>
      <c r="AS25" s="4" t="s">
        <v>3</v>
      </c>
      <c r="AT25" s="33">
        <f>IF(Tableau2[[#This Row],[Blq{QB11}]]="o",(1000/AU$52),0)</f>
        <v>0</v>
      </c>
      <c r="AU25" s="4" t="s">
        <v>3</v>
      </c>
      <c r="AV25" s="33">
        <f>IF(Tableau2[[#This Row],[Blq{QB12}]]="o",(1000/AW$52),0)</f>
        <v>0</v>
      </c>
      <c r="AW25" s="4" t="s">
        <v>3</v>
      </c>
      <c r="AX25" s="33">
        <f>IF(Tableau2[[#This Row],[Blq{QB13}]]="o",(1000/AY$52),0)</f>
        <v>0</v>
      </c>
      <c r="AY25" s="4" t="s">
        <v>3</v>
      </c>
      <c r="AZ25" s="33">
        <f>IF(Tableau2[[#This Row],[Blq{QB14}]]="o",(1000/BA$52),0)</f>
        <v>0</v>
      </c>
      <c r="BA25" s="4" t="s">
        <v>3</v>
      </c>
      <c r="BB25" s="33">
        <f>IF(Tableau2[[#This Row],[Blq{QB15}]]="o",(1000/BC$52),0)</f>
        <v>0</v>
      </c>
      <c r="BC25" s="4" t="s">
        <v>3</v>
      </c>
      <c r="BD25" s="33">
        <f>IF(Tableau2[[#This Row],[Blq{QB16}]]="o",(1000/BE$52),0)</f>
        <v>0</v>
      </c>
      <c r="BE25" s="4" t="s">
        <v>3</v>
      </c>
      <c r="BF25" s="33">
        <f>IF(Tableau2[[#This Row],[Blq{QB17}]]="o",(1000/BG$52),0)</f>
        <v>0</v>
      </c>
      <c r="BG25" s="4" t="s">
        <v>3</v>
      </c>
      <c r="BH25" s="33">
        <f>IF(Tableau2[[#This Row],[Blq{QB18}]]="o",(1000/BI$52),0)</f>
        <v>0</v>
      </c>
      <c r="BI25" s="4" t="s">
        <v>3</v>
      </c>
      <c r="BJ25" s="33">
        <f>IF(Tableau2[[#This Row],[Blq{QB19}]]="o",(1000/BK$52),0)</f>
        <v>0</v>
      </c>
      <c r="BK25" s="4" t="s">
        <v>3</v>
      </c>
      <c r="BL25" s="33">
        <f>IF(Tableau2[[#This Row],[Blq{QB20}]]="o",(1000/BM$52),0)</f>
        <v>0</v>
      </c>
      <c r="BM25" s="4" t="s">
        <v>3</v>
      </c>
      <c r="BN25" s="33">
        <f>IF(Tableau2[[#This Row],[Blq{QB21}]]="o",(1000/BO$52),0)</f>
        <v>0</v>
      </c>
      <c r="BO25" s="4" t="s">
        <v>3</v>
      </c>
      <c r="BP25" s="33">
        <f>IF(Tableau2[[#This Row],[Blq{QB22}]]="o",(1000/BQ$52),0)</f>
        <v>0</v>
      </c>
      <c r="BQ25" s="4" t="s">
        <v>3</v>
      </c>
      <c r="BR25" s="33">
        <f>IF(Tableau2[[#This Row],[Blq{QB23}]]="o",(1000/BS$52),0)</f>
        <v>0</v>
      </c>
      <c r="BS25" s="4" t="s">
        <v>3</v>
      </c>
      <c r="BT25" s="33">
        <f>IF(Tableau2[[#This Row],[Blq{QB24}]]="o",(1000/BU$52),0)</f>
        <v>0</v>
      </c>
      <c r="BU25" s="4" t="s">
        <v>3</v>
      </c>
      <c r="BV25" s="33">
        <f>IF(Tableau2[[#This Row],[Blq{QB25}]]="o",(1000/BW$52),0)</f>
        <v>0</v>
      </c>
      <c r="BW25" s="4" t="s">
        <v>3</v>
      </c>
      <c r="BX25" s="33">
        <f>IF(Tableau2[[#This Row],[Blq{QB26}]]="o",(1000/BY$52),0)</f>
        <v>0</v>
      </c>
      <c r="BY25" s="4" t="s">
        <v>3</v>
      </c>
      <c r="BZ25" s="33">
        <f>IF(Tableau2[[#This Row],[Blq{QB27}]]="o",(1000/CA$52),0)</f>
        <v>0</v>
      </c>
      <c r="CA25" s="4" t="s">
        <v>3</v>
      </c>
      <c r="CB25" s="33">
        <f>IF(Tableau2[[#This Row],[Blq{QB28}]]="o",(1000/CC$52),0)</f>
        <v>0</v>
      </c>
      <c r="CC25" s="4" t="s">
        <v>3</v>
      </c>
      <c r="CD25" s="33">
        <f>IF(Tableau2[[#This Row],[Blq{QB29}]]="o",(1000/CE$52),0)</f>
        <v>0</v>
      </c>
      <c r="CE25" s="4" t="s">
        <v>3</v>
      </c>
      <c r="CF25" s="33">
        <f>IF(Tableau2[[#This Row],[Blq{QB30}]]="o",(1000/CG$52),0)</f>
        <v>0</v>
      </c>
      <c r="CG25" s="4" t="s">
        <v>3</v>
      </c>
      <c r="CH25" s="26">
        <f>IFERROR((8-Tableau2[[#This Row],[Plc{Q}]])/100,0)</f>
        <v>0</v>
      </c>
      <c r="CI25" s="25" t="str">
        <f>IF(OR(1=Tableau2[[#This Row],[Plc{Q}]],2=Tableau2[[#This Row],[Plc{Q}]],3=Tableau2[[#This Row],[Plc{Q}]],4=Tableau2[[#This Row],[Plc{Q}]],5=Tableau2[[#This Row],[Plc{Q}]],6=Tableau2[[#This Row],[Plc{Q}]],7=Tableau2[[#This Row],[Plc{Q}]],8=Tableau2[[#This Row],[Plc{Q}]]),"Qualifié(e)","")</f>
        <v/>
      </c>
      <c r="CJ25" s="34" t="str">
        <f>IF(Tableau2[[#This Row],[Pnt{F}/1000]]=0,"",RANK(Tableau2[[#This Row],[Pnt{F}/1000]],Tableau2[Pnt{F}/1000]))</f>
        <v/>
      </c>
      <c r="CK25" s="35">
        <f>IFERROR(Tableau2[[#This Row],[Pnt{FV}/500]]+Tableau2[[#This Row],[Pnt{FB}/500]]+Tableau2[[#This Row],[Bns{Q}]],0)</f>
        <v>0</v>
      </c>
      <c r="CL25" s="32">
        <f>IFERROR((Tableau2[[#This Row],[Pnt{FV}]]/$CM$52)*500,0)</f>
        <v>0</v>
      </c>
      <c r="CM25" s="186">
        <f>IFERROR(((Tableau2[[#This Row],[Prs{FV}]]/CN$52)*1000)+IF(Tableau2[[#This Row],[Vlr{FV}]]="o",2,0),0)</f>
        <v>0</v>
      </c>
      <c r="CN25" s="11" t="s">
        <v>12</v>
      </c>
      <c r="CO25" s="4" t="s">
        <v>3</v>
      </c>
      <c r="CP25" s="32">
        <f>(Tableau2[[#This Row],[Pnt{FB}]]/CQ$52)*500</f>
        <v>0</v>
      </c>
      <c r="CQ25" s="33">
        <f>Tableau2[[#This Row],[Pnt{FBlq}]]+Tableau2[[#This Row],[Pnt{FEss}]]</f>
        <v>0</v>
      </c>
      <c r="CR25" s="33">
        <f>IF(Tableau2[[#This Row],[Blq{F}]]="n",0,IF(Tableau2[[#This Row],[Blq{F}]]="Z1",100,IF(Tableau2[[#This Row],[Blq{F}]]="Z2",200,IF(Tableau2[[#This Row],[Blq{F}]]="Top",300,0))))</f>
        <v>0</v>
      </c>
      <c r="CS25" s="4" t="s">
        <v>3</v>
      </c>
      <c r="CT25" s="25">
        <f>IFERROR((100-(Tableau2[[#This Row],[Ess{F}]])),0)</f>
        <v>0</v>
      </c>
      <c r="CU25" s="11" t="s">
        <v>12</v>
      </c>
      <c r="CV25" s="28" t="str">
        <f>IF(Tableau2[[#This Row],[Fnl]]="Q",Tableau2[[#This Row],[Plc{F}]],Tableau2[[#This Row],[Plc{Q}]])</f>
        <v/>
      </c>
      <c r="CW25" s="28" t="str">
        <f>IF(Tableau2[[#This Row],[Place]]=1,"Or",IF(Tableau2[[#This Row],[Place]]=2,"Argent",IF(Tableau2[[#This Row],[Place]]=3,"Bronze","")))</f>
        <v/>
      </c>
    </row>
    <row r="26" spans="1:101" x14ac:dyDescent="0.2">
      <c r="A26" s="33" t="str">
        <f>Tableau2[[#This Row],[Plc{Q}]]</f>
        <v/>
      </c>
      <c r="B26" s="33" t="str">
        <f>Tableau2[[#This Row],[Place]]</f>
        <v/>
      </c>
      <c r="C26" s="16" t="s">
        <v>12</v>
      </c>
      <c r="D26" s="17" t="s">
        <v>12</v>
      </c>
      <c r="E26" s="17" t="s">
        <v>12</v>
      </c>
      <c r="F26" s="29" t="str">
        <f>IF(Tableau2[[#This Row],[Q &gt; F]]="","","Q")</f>
        <v/>
      </c>
      <c r="G26" s="10" t="s">
        <v>12</v>
      </c>
      <c r="H26" s="3" t="s">
        <v>3</v>
      </c>
      <c r="I26" s="3" t="s">
        <v>3</v>
      </c>
      <c r="J26" s="3" t="s">
        <v>3</v>
      </c>
      <c r="K26" s="30" t="str">
        <f>IF(Tableau2[[#This Row],[Pnt{Q}(/1000)]]=0,"",RANK(Tableau2[[#This Row],[Pnt{Q}(/1000)]],Tableau2[Pnt{Q}(/1000)]))</f>
        <v/>
      </c>
      <c r="L26" s="30">
        <f>IFERROR(Tableau2[[#This Row],[Pnt{QV}(/500)]]+Tableau2[[#This Row],[Pnt{QB}/500]],0)</f>
        <v>0</v>
      </c>
      <c r="M26" s="31">
        <f>IFERROR((Tableau2[[#This Row],[Pnt{QV}]]/$N$52)*500,0)</f>
        <v>0</v>
      </c>
      <c r="N26" s="31">
        <f>SUM(Tableau2[[#This Row],[Pnt{QV1}]],Tableau2[[#This Row],[Pnt{QV2}]],Tableau2[[#This Row],[Pnt{QV3}]])</f>
        <v>0</v>
      </c>
      <c r="O26" s="2">
        <f>IFERROR(((Tableau2[[#This Row],[Prs{QV1}]]/P$52)*1000)+IF(Tableau2[[#This Row],[Vlr{QV1}]]="o",2,0),0)</f>
        <v>0</v>
      </c>
      <c r="P26" s="11" t="s">
        <v>12</v>
      </c>
      <c r="Q26" s="4" t="s">
        <v>3</v>
      </c>
      <c r="R26" s="163">
        <f>IFERROR(((Tableau2[[#This Row],[Prs{QV2}]]/S$52)*1000)+IF(Tableau2[[#This Row],[Vlr{QV2}]]="o",2,0),0)</f>
        <v>0</v>
      </c>
      <c r="S26" s="11" t="s">
        <v>12</v>
      </c>
      <c r="T26" s="4" t="s">
        <v>3</v>
      </c>
      <c r="U26" s="163">
        <f>IFERROR(((Tableau2[[#This Row],[Prs{QV3}]]/V$52)*1000)+IF(Tableau2[[#This Row],[Vlr{QV3}]]="o",2,0),0)</f>
        <v>0</v>
      </c>
      <c r="V26" s="11" t="s">
        <v>12</v>
      </c>
      <c r="W26" s="4" t="s">
        <v>3</v>
      </c>
      <c r="X26" s="32">
        <f>IF((Tableau2[[#This Row],[Pnt{QB}]]/Y$52)*500=0,0,(Tableau2[[#This Row],[Pnt{QB}]]/Y$52)*500)</f>
        <v>0</v>
      </c>
      <c r="Y26" s="33">
        <f>Tableau2[[#This Row],[Pnt{QB1}]]+Tableau2[[#This Row],[Pnt{QB2}]]+Tableau2[[#This Row],[Pnt{QB3}]]+Tableau2[[#This Row],[Pnt{QB4}]]+Tableau2[[#This Row],[Pnt{QB5}]]+Tableau2[[#This Row],[Pnt{QB6}]]+Tableau2[[#This Row],[Pnt{QB7}]]+Tableau2[[#This Row],[Pnt{QB8}]]+Tableau2[[#This Row],[Pnt{QB9}]]+Tableau2[[#This Row],[Pnt{QB10}]]+Tableau2[[#This Row],[Pnt{QB11}]]+Tableau2[[#This Row],[Pnt{QB12}]]+Tableau2[[#This Row],[Pnt{QB13}]]+Tableau2[[#This Row],[Pnt{QB14}]]+Tableau2[[#This Row],[Pnt{QB15}]]+Tableau2[[#This Row],[Pnt{QB16}]]+Tableau2[[#This Row],[Pnt{QB17}]]+Tableau2[[#This Row],[Pnt{QB18}]]+Tableau2[[#This Row],[Pnt{QB19}]]+Tableau2[[#This Row],[Pnt{QB20}]]+Tableau2[[#This Row],[Pnt{QB21}]]+Tableau2[[#This Row],[Pnt{QB22}]]+Tableau2[[#This Row],[Pnt{QB23}]]+Tableau2[[#This Row],[Pnt{QB24}]]+Tableau2[[#This Row],[Pnt{QB25}]]+Tableau2[[#This Row],[Pnt{QB26}]]+Tableau2[[#This Row],[Pnt{QB27}]]+Tableau2[[#This Row],[Pnt{QB28}]]+Tableau2[[#This Row],[Pnt{QB29}]]+Tableau2[[#This Row],[Pnt{QB30}]]</f>
        <v>0</v>
      </c>
      <c r="Z26" s="33">
        <f>IF(Tableau2[[#This Row],[Blq{QB1}]]="o",(1000/AA$52),0)</f>
        <v>0</v>
      </c>
      <c r="AA26" s="4" t="s">
        <v>3</v>
      </c>
      <c r="AB26" s="33">
        <f>IF(Tableau2[[#This Row],[Blq{QB2}]]="o",(1000/AC$52),0)</f>
        <v>0</v>
      </c>
      <c r="AC26" s="4" t="s">
        <v>3</v>
      </c>
      <c r="AD26" s="33">
        <f>IF(Tableau2[[#This Row],[Blq{QB3}]]="o",(1000/AE$52),0)</f>
        <v>0</v>
      </c>
      <c r="AE26" s="4" t="s">
        <v>3</v>
      </c>
      <c r="AF26" s="33">
        <f>IF(Tableau2[[#This Row],[Blq{QB4}]]="o",(1000/AG$52),0)</f>
        <v>0</v>
      </c>
      <c r="AG26" s="4" t="s">
        <v>3</v>
      </c>
      <c r="AH26" s="33">
        <f>IF(Tableau2[[#This Row],[Blq{QB5}]]="o",(1000/AI$52),0)</f>
        <v>0</v>
      </c>
      <c r="AI26" s="4" t="s">
        <v>3</v>
      </c>
      <c r="AJ26" s="33">
        <f>IF(Tableau2[[#This Row],[Blq{QB6}]]="o",(1000/AK$52),0)</f>
        <v>0</v>
      </c>
      <c r="AK26" s="4" t="s">
        <v>3</v>
      </c>
      <c r="AL26" s="33">
        <f>IF(Tableau2[[#This Row],[Blq{QB7}]]="o",(1000/AM$52),0)</f>
        <v>0</v>
      </c>
      <c r="AM26" s="4" t="s">
        <v>3</v>
      </c>
      <c r="AN26" s="33">
        <f>IF(Tableau2[[#This Row],[Blq{QB8}]]="o",(1000/AO$52),0)</f>
        <v>0</v>
      </c>
      <c r="AO26" s="4" t="s">
        <v>3</v>
      </c>
      <c r="AP26" s="33">
        <f>IF(Tableau2[[#This Row],[Blq{QB9}]]="o",(1000/AQ$52),0)</f>
        <v>0</v>
      </c>
      <c r="AQ26" s="4" t="s">
        <v>3</v>
      </c>
      <c r="AR26" s="33">
        <f>IF(Tableau2[[#This Row],[Blq{QB10}]]="o",(1000/AS$52),0)</f>
        <v>0</v>
      </c>
      <c r="AS26" s="4" t="s">
        <v>3</v>
      </c>
      <c r="AT26" s="33">
        <f>IF(Tableau2[[#This Row],[Blq{QB11}]]="o",(1000/AU$52),0)</f>
        <v>0</v>
      </c>
      <c r="AU26" s="4" t="s">
        <v>3</v>
      </c>
      <c r="AV26" s="33">
        <f>IF(Tableau2[[#This Row],[Blq{QB12}]]="o",(1000/AW$52),0)</f>
        <v>0</v>
      </c>
      <c r="AW26" s="4" t="s">
        <v>3</v>
      </c>
      <c r="AX26" s="33">
        <f>IF(Tableau2[[#This Row],[Blq{QB13}]]="o",(1000/AY$52),0)</f>
        <v>0</v>
      </c>
      <c r="AY26" s="4" t="s">
        <v>3</v>
      </c>
      <c r="AZ26" s="33">
        <f>IF(Tableau2[[#This Row],[Blq{QB14}]]="o",(1000/BA$52),0)</f>
        <v>0</v>
      </c>
      <c r="BA26" s="4" t="s">
        <v>3</v>
      </c>
      <c r="BB26" s="33">
        <f>IF(Tableau2[[#This Row],[Blq{QB15}]]="o",(1000/BC$52),0)</f>
        <v>0</v>
      </c>
      <c r="BC26" s="4" t="s">
        <v>3</v>
      </c>
      <c r="BD26" s="33">
        <f>IF(Tableau2[[#This Row],[Blq{QB16}]]="o",(1000/BE$52),0)</f>
        <v>0</v>
      </c>
      <c r="BE26" s="4" t="s">
        <v>3</v>
      </c>
      <c r="BF26" s="33">
        <f>IF(Tableau2[[#This Row],[Blq{QB17}]]="o",(1000/BG$52),0)</f>
        <v>0</v>
      </c>
      <c r="BG26" s="4" t="s">
        <v>3</v>
      </c>
      <c r="BH26" s="33">
        <f>IF(Tableau2[[#This Row],[Blq{QB18}]]="o",(1000/BI$52),0)</f>
        <v>0</v>
      </c>
      <c r="BI26" s="4" t="s">
        <v>3</v>
      </c>
      <c r="BJ26" s="33">
        <f>IF(Tableau2[[#This Row],[Blq{QB19}]]="o",(1000/BK$52),0)</f>
        <v>0</v>
      </c>
      <c r="BK26" s="4" t="s">
        <v>3</v>
      </c>
      <c r="BL26" s="33">
        <f>IF(Tableau2[[#This Row],[Blq{QB20}]]="o",(1000/BM$52),0)</f>
        <v>0</v>
      </c>
      <c r="BM26" s="4" t="s">
        <v>3</v>
      </c>
      <c r="BN26" s="33">
        <f>IF(Tableau2[[#This Row],[Blq{QB21}]]="o",(1000/BO$52),0)</f>
        <v>0</v>
      </c>
      <c r="BO26" s="4" t="s">
        <v>3</v>
      </c>
      <c r="BP26" s="33">
        <f>IF(Tableau2[[#This Row],[Blq{QB22}]]="o",(1000/BQ$52),0)</f>
        <v>0</v>
      </c>
      <c r="BQ26" s="4" t="s">
        <v>3</v>
      </c>
      <c r="BR26" s="33">
        <f>IF(Tableau2[[#This Row],[Blq{QB23}]]="o",(1000/BS$52),0)</f>
        <v>0</v>
      </c>
      <c r="BS26" s="4" t="s">
        <v>3</v>
      </c>
      <c r="BT26" s="33">
        <f>IF(Tableau2[[#This Row],[Blq{QB24}]]="o",(1000/BU$52),0)</f>
        <v>0</v>
      </c>
      <c r="BU26" s="4" t="s">
        <v>3</v>
      </c>
      <c r="BV26" s="33">
        <f>IF(Tableau2[[#This Row],[Blq{QB25}]]="o",(1000/BW$52),0)</f>
        <v>0</v>
      </c>
      <c r="BW26" s="4" t="s">
        <v>3</v>
      </c>
      <c r="BX26" s="33">
        <f>IF(Tableau2[[#This Row],[Blq{QB26}]]="o",(1000/BY$52),0)</f>
        <v>0</v>
      </c>
      <c r="BY26" s="4" t="s">
        <v>3</v>
      </c>
      <c r="BZ26" s="33">
        <f>IF(Tableau2[[#This Row],[Blq{QB27}]]="o",(1000/CA$52),0)</f>
        <v>0</v>
      </c>
      <c r="CA26" s="4" t="s">
        <v>3</v>
      </c>
      <c r="CB26" s="33">
        <f>IF(Tableau2[[#This Row],[Blq{QB28}]]="o",(1000/CC$52),0)</f>
        <v>0</v>
      </c>
      <c r="CC26" s="4" t="s">
        <v>3</v>
      </c>
      <c r="CD26" s="33">
        <f>IF(Tableau2[[#This Row],[Blq{QB29}]]="o",(1000/CE$52),0)</f>
        <v>0</v>
      </c>
      <c r="CE26" s="4" t="s">
        <v>3</v>
      </c>
      <c r="CF26" s="33">
        <f>IF(Tableau2[[#This Row],[Blq{QB30}]]="o",(1000/CG$52),0)</f>
        <v>0</v>
      </c>
      <c r="CG26" s="4" t="s">
        <v>3</v>
      </c>
      <c r="CH26" s="26">
        <f>IFERROR((8-Tableau2[[#This Row],[Plc{Q}]])/100,0)</f>
        <v>0</v>
      </c>
      <c r="CI26" s="25" t="str">
        <f>IF(OR(1=Tableau2[[#This Row],[Plc{Q}]],2=Tableau2[[#This Row],[Plc{Q}]],3=Tableau2[[#This Row],[Plc{Q}]],4=Tableau2[[#This Row],[Plc{Q}]],5=Tableau2[[#This Row],[Plc{Q}]],6=Tableau2[[#This Row],[Plc{Q}]],7=Tableau2[[#This Row],[Plc{Q}]],8=Tableau2[[#This Row],[Plc{Q}]]),"Qualifié(e)","")</f>
        <v/>
      </c>
      <c r="CJ26" s="34" t="str">
        <f>IF(Tableau2[[#This Row],[Pnt{F}/1000]]=0,"",RANK(Tableau2[[#This Row],[Pnt{F}/1000]],Tableau2[Pnt{F}/1000]))</f>
        <v/>
      </c>
      <c r="CK26" s="35">
        <f>IFERROR(Tableau2[[#This Row],[Pnt{FV}/500]]+Tableau2[[#This Row],[Pnt{FB}/500]]+Tableau2[[#This Row],[Bns{Q}]],0)</f>
        <v>0</v>
      </c>
      <c r="CL26" s="32">
        <f>IFERROR((Tableau2[[#This Row],[Pnt{FV}]]/$CM$52)*500,0)</f>
        <v>0</v>
      </c>
      <c r="CM26" s="186">
        <f>IFERROR(((Tableau2[[#This Row],[Prs{FV}]]/CN$52)*1000)+IF(Tableau2[[#This Row],[Vlr{FV}]]="o",2,0),0)</f>
        <v>0</v>
      </c>
      <c r="CN26" s="11" t="s">
        <v>12</v>
      </c>
      <c r="CO26" s="4" t="s">
        <v>3</v>
      </c>
      <c r="CP26" s="32">
        <f>(Tableau2[[#This Row],[Pnt{FB}]]/CQ$52)*500</f>
        <v>0</v>
      </c>
      <c r="CQ26" s="33">
        <f>Tableau2[[#This Row],[Pnt{FBlq}]]+Tableau2[[#This Row],[Pnt{FEss}]]</f>
        <v>0</v>
      </c>
      <c r="CR26" s="33">
        <f>IF(Tableau2[[#This Row],[Blq{F}]]="n",0,IF(Tableau2[[#This Row],[Blq{F}]]="Z1",100,IF(Tableau2[[#This Row],[Blq{F}]]="Z2",200,IF(Tableau2[[#This Row],[Blq{F}]]="Top",300,0))))</f>
        <v>0</v>
      </c>
      <c r="CS26" s="4" t="s">
        <v>3</v>
      </c>
      <c r="CT26" s="25">
        <f>IFERROR((100-(Tableau2[[#This Row],[Ess{F}]])),0)</f>
        <v>0</v>
      </c>
      <c r="CU26" s="11" t="s">
        <v>12</v>
      </c>
      <c r="CV26" s="28" t="str">
        <f>IF(Tableau2[[#This Row],[Fnl]]="Q",Tableau2[[#This Row],[Plc{F}]],Tableau2[[#This Row],[Plc{Q}]])</f>
        <v/>
      </c>
      <c r="CW26" s="28" t="str">
        <f>IF(Tableau2[[#This Row],[Place]]=1,"Or",IF(Tableau2[[#This Row],[Place]]=2,"Argent",IF(Tableau2[[#This Row],[Place]]=3,"Bronze","")))</f>
        <v/>
      </c>
    </row>
    <row r="27" spans="1:101" x14ac:dyDescent="0.2">
      <c r="A27" s="33" t="str">
        <f>Tableau2[[#This Row],[Plc{Q}]]</f>
        <v/>
      </c>
      <c r="B27" s="33" t="str">
        <f>Tableau2[[#This Row],[Place]]</f>
        <v/>
      </c>
      <c r="C27" s="16" t="s">
        <v>12</v>
      </c>
      <c r="D27" s="17" t="s">
        <v>12</v>
      </c>
      <c r="E27" s="17" t="s">
        <v>12</v>
      </c>
      <c r="F27" s="29" t="str">
        <f>IF(Tableau2[[#This Row],[Q &gt; F]]="","","Q")</f>
        <v/>
      </c>
      <c r="G27" s="10" t="s">
        <v>12</v>
      </c>
      <c r="H27" s="3" t="s">
        <v>3</v>
      </c>
      <c r="I27" s="3" t="s">
        <v>3</v>
      </c>
      <c r="J27" s="3" t="s">
        <v>3</v>
      </c>
      <c r="K27" s="30" t="str">
        <f>IF(Tableau2[[#This Row],[Pnt{Q}(/1000)]]=0,"",RANK(Tableau2[[#This Row],[Pnt{Q}(/1000)]],Tableau2[Pnt{Q}(/1000)]))</f>
        <v/>
      </c>
      <c r="L27" s="30">
        <f>IFERROR(Tableau2[[#This Row],[Pnt{QV}(/500)]]+Tableau2[[#This Row],[Pnt{QB}/500]],0)</f>
        <v>0</v>
      </c>
      <c r="M27" s="31">
        <f>IFERROR((Tableau2[[#This Row],[Pnt{QV}]]/$N$52)*500,0)</f>
        <v>0</v>
      </c>
      <c r="N27" s="31">
        <f>SUM(Tableau2[[#This Row],[Pnt{QV1}]],Tableau2[[#This Row],[Pnt{QV2}]],Tableau2[[#This Row],[Pnt{QV3}]])</f>
        <v>0</v>
      </c>
      <c r="O27" s="2">
        <f>IFERROR(((Tableau2[[#This Row],[Prs{QV1}]]/P$52)*1000)+IF(Tableau2[[#This Row],[Vlr{QV1}]]="o",2,0),0)</f>
        <v>0</v>
      </c>
      <c r="P27" s="11" t="s">
        <v>12</v>
      </c>
      <c r="Q27" s="4" t="s">
        <v>3</v>
      </c>
      <c r="R27" s="163">
        <f>IFERROR(((Tableau2[[#This Row],[Prs{QV2}]]/S$52)*1000)+IF(Tableau2[[#This Row],[Vlr{QV2}]]="o",2,0),0)</f>
        <v>0</v>
      </c>
      <c r="S27" s="11" t="s">
        <v>12</v>
      </c>
      <c r="T27" s="4" t="s">
        <v>3</v>
      </c>
      <c r="U27" s="163">
        <f>IFERROR(((Tableau2[[#This Row],[Prs{QV3}]]/V$52)*1000)+IF(Tableau2[[#This Row],[Vlr{QV3}]]="o",2,0),0)</f>
        <v>0</v>
      </c>
      <c r="V27" s="11" t="s">
        <v>12</v>
      </c>
      <c r="W27" s="4" t="s">
        <v>3</v>
      </c>
      <c r="X27" s="32">
        <f>IF((Tableau2[[#This Row],[Pnt{QB}]]/Y$52)*500=0,0,(Tableau2[[#This Row],[Pnt{QB}]]/Y$52)*500)</f>
        <v>0</v>
      </c>
      <c r="Y27" s="33">
        <f>Tableau2[[#This Row],[Pnt{QB1}]]+Tableau2[[#This Row],[Pnt{QB2}]]+Tableau2[[#This Row],[Pnt{QB3}]]+Tableau2[[#This Row],[Pnt{QB4}]]+Tableau2[[#This Row],[Pnt{QB5}]]+Tableau2[[#This Row],[Pnt{QB6}]]+Tableau2[[#This Row],[Pnt{QB7}]]+Tableau2[[#This Row],[Pnt{QB8}]]+Tableau2[[#This Row],[Pnt{QB9}]]+Tableau2[[#This Row],[Pnt{QB10}]]+Tableau2[[#This Row],[Pnt{QB11}]]+Tableau2[[#This Row],[Pnt{QB12}]]+Tableau2[[#This Row],[Pnt{QB13}]]+Tableau2[[#This Row],[Pnt{QB14}]]+Tableau2[[#This Row],[Pnt{QB15}]]+Tableau2[[#This Row],[Pnt{QB16}]]+Tableau2[[#This Row],[Pnt{QB17}]]+Tableau2[[#This Row],[Pnt{QB18}]]+Tableau2[[#This Row],[Pnt{QB19}]]+Tableau2[[#This Row],[Pnt{QB20}]]+Tableau2[[#This Row],[Pnt{QB21}]]+Tableau2[[#This Row],[Pnt{QB22}]]+Tableau2[[#This Row],[Pnt{QB23}]]+Tableau2[[#This Row],[Pnt{QB24}]]+Tableau2[[#This Row],[Pnt{QB25}]]+Tableau2[[#This Row],[Pnt{QB26}]]+Tableau2[[#This Row],[Pnt{QB27}]]+Tableau2[[#This Row],[Pnt{QB28}]]+Tableau2[[#This Row],[Pnt{QB29}]]+Tableau2[[#This Row],[Pnt{QB30}]]</f>
        <v>0</v>
      </c>
      <c r="Z27" s="33">
        <f>IF(Tableau2[[#This Row],[Blq{QB1}]]="o",(1000/AA$52),0)</f>
        <v>0</v>
      </c>
      <c r="AA27" s="4" t="s">
        <v>3</v>
      </c>
      <c r="AB27" s="33">
        <f>IF(Tableau2[[#This Row],[Blq{QB2}]]="o",(1000/AC$52),0)</f>
        <v>0</v>
      </c>
      <c r="AC27" s="4" t="s">
        <v>3</v>
      </c>
      <c r="AD27" s="33">
        <f>IF(Tableau2[[#This Row],[Blq{QB3}]]="o",(1000/AE$52),0)</f>
        <v>0</v>
      </c>
      <c r="AE27" s="4" t="s">
        <v>3</v>
      </c>
      <c r="AF27" s="33">
        <f>IF(Tableau2[[#This Row],[Blq{QB4}]]="o",(1000/AG$52),0)</f>
        <v>0</v>
      </c>
      <c r="AG27" s="4" t="s">
        <v>3</v>
      </c>
      <c r="AH27" s="33">
        <f>IF(Tableau2[[#This Row],[Blq{QB5}]]="o",(1000/AI$52),0)</f>
        <v>0</v>
      </c>
      <c r="AI27" s="4" t="s">
        <v>3</v>
      </c>
      <c r="AJ27" s="33">
        <f>IF(Tableau2[[#This Row],[Blq{QB6}]]="o",(1000/AK$52),0)</f>
        <v>0</v>
      </c>
      <c r="AK27" s="4" t="s">
        <v>3</v>
      </c>
      <c r="AL27" s="33">
        <f>IF(Tableau2[[#This Row],[Blq{QB7}]]="o",(1000/AM$52),0)</f>
        <v>0</v>
      </c>
      <c r="AM27" s="4" t="s">
        <v>3</v>
      </c>
      <c r="AN27" s="33">
        <f>IF(Tableau2[[#This Row],[Blq{QB8}]]="o",(1000/AO$52),0)</f>
        <v>0</v>
      </c>
      <c r="AO27" s="4" t="s">
        <v>3</v>
      </c>
      <c r="AP27" s="33">
        <f>IF(Tableau2[[#This Row],[Blq{QB9}]]="o",(1000/AQ$52),0)</f>
        <v>0</v>
      </c>
      <c r="AQ27" s="4" t="s">
        <v>3</v>
      </c>
      <c r="AR27" s="33">
        <f>IF(Tableau2[[#This Row],[Blq{QB10}]]="o",(1000/AS$52),0)</f>
        <v>0</v>
      </c>
      <c r="AS27" s="4" t="s">
        <v>3</v>
      </c>
      <c r="AT27" s="33">
        <f>IF(Tableau2[[#This Row],[Blq{QB11}]]="o",(1000/AU$52),0)</f>
        <v>0</v>
      </c>
      <c r="AU27" s="4" t="s">
        <v>3</v>
      </c>
      <c r="AV27" s="33">
        <f>IF(Tableau2[[#This Row],[Blq{QB12}]]="o",(1000/AW$52),0)</f>
        <v>0</v>
      </c>
      <c r="AW27" s="4" t="s">
        <v>3</v>
      </c>
      <c r="AX27" s="33">
        <f>IF(Tableau2[[#This Row],[Blq{QB13}]]="o",(1000/AY$52),0)</f>
        <v>0</v>
      </c>
      <c r="AY27" s="4" t="s">
        <v>3</v>
      </c>
      <c r="AZ27" s="33">
        <f>IF(Tableau2[[#This Row],[Blq{QB14}]]="o",(1000/BA$52),0)</f>
        <v>0</v>
      </c>
      <c r="BA27" s="4" t="s">
        <v>3</v>
      </c>
      <c r="BB27" s="33">
        <f>IF(Tableau2[[#This Row],[Blq{QB15}]]="o",(1000/BC$52),0)</f>
        <v>0</v>
      </c>
      <c r="BC27" s="4" t="s">
        <v>3</v>
      </c>
      <c r="BD27" s="33">
        <f>IF(Tableau2[[#This Row],[Blq{QB16}]]="o",(1000/BE$52),0)</f>
        <v>0</v>
      </c>
      <c r="BE27" s="4" t="s">
        <v>3</v>
      </c>
      <c r="BF27" s="33">
        <f>IF(Tableau2[[#This Row],[Blq{QB17}]]="o",(1000/BG$52),0)</f>
        <v>0</v>
      </c>
      <c r="BG27" s="4" t="s">
        <v>3</v>
      </c>
      <c r="BH27" s="33">
        <f>IF(Tableau2[[#This Row],[Blq{QB18}]]="o",(1000/BI$52),0)</f>
        <v>0</v>
      </c>
      <c r="BI27" s="4" t="s">
        <v>3</v>
      </c>
      <c r="BJ27" s="33">
        <f>IF(Tableau2[[#This Row],[Blq{QB19}]]="o",(1000/BK$52),0)</f>
        <v>0</v>
      </c>
      <c r="BK27" s="4" t="s">
        <v>3</v>
      </c>
      <c r="BL27" s="33">
        <f>IF(Tableau2[[#This Row],[Blq{QB20}]]="o",(1000/BM$52),0)</f>
        <v>0</v>
      </c>
      <c r="BM27" s="4" t="s">
        <v>3</v>
      </c>
      <c r="BN27" s="33">
        <f>IF(Tableau2[[#This Row],[Blq{QB21}]]="o",(1000/BO$52),0)</f>
        <v>0</v>
      </c>
      <c r="BO27" s="4" t="s">
        <v>3</v>
      </c>
      <c r="BP27" s="33">
        <f>IF(Tableau2[[#This Row],[Blq{QB22}]]="o",(1000/BQ$52),0)</f>
        <v>0</v>
      </c>
      <c r="BQ27" s="4" t="s">
        <v>3</v>
      </c>
      <c r="BR27" s="33">
        <f>IF(Tableau2[[#This Row],[Blq{QB23}]]="o",(1000/BS$52),0)</f>
        <v>0</v>
      </c>
      <c r="BS27" s="4" t="s">
        <v>3</v>
      </c>
      <c r="BT27" s="33">
        <f>IF(Tableau2[[#This Row],[Blq{QB24}]]="o",(1000/BU$52),0)</f>
        <v>0</v>
      </c>
      <c r="BU27" s="4" t="s">
        <v>3</v>
      </c>
      <c r="BV27" s="33">
        <f>IF(Tableau2[[#This Row],[Blq{QB25}]]="o",(1000/BW$52),0)</f>
        <v>0</v>
      </c>
      <c r="BW27" s="4" t="s">
        <v>3</v>
      </c>
      <c r="BX27" s="33">
        <f>IF(Tableau2[[#This Row],[Blq{QB26}]]="o",(1000/BY$52),0)</f>
        <v>0</v>
      </c>
      <c r="BY27" s="4" t="s">
        <v>3</v>
      </c>
      <c r="BZ27" s="33">
        <f>IF(Tableau2[[#This Row],[Blq{QB27}]]="o",(1000/CA$52),0)</f>
        <v>0</v>
      </c>
      <c r="CA27" s="4" t="s">
        <v>3</v>
      </c>
      <c r="CB27" s="33">
        <f>IF(Tableau2[[#This Row],[Blq{QB28}]]="o",(1000/CC$52),0)</f>
        <v>0</v>
      </c>
      <c r="CC27" s="4" t="s">
        <v>3</v>
      </c>
      <c r="CD27" s="33">
        <f>IF(Tableau2[[#This Row],[Blq{QB29}]]="o",(1000/CE$52),0)</f>
        <v>0</v>
      </c>
      <c r="CE27" s="4" t="s">
        <v>3</v>
      </c>
      <c r="CF27" s="33">
        <f>IF(Tableau2[[#This Row],[Blq{QB30}]]="o",(1000/CG$52),0)</f>
        <v>0</v>
      </c>
      <c r="CG27" s="4" t="s">
        <v>3</v>
      </c>
      <c r="CH27" s="26">
        <f>IFERROR((8-Tableau2[[#This Row],[Plc{Q}]])/100,0)</f>
        <v>0</v>
      </c>
      <c r="CI27" s="25" t="str">
        <f>IF(OR(1=Tableau2[[#This Row],[Plc{Q}]],2=Tableau2[[#This Row],[Plc{Q}]],3=Tableau2[[#This Row],[Plc{Q}]],4=Tableau2[[#This Row],[Plc{Q}]],5=Tableau2[[#This Row],[Plc{Q}]],6=Tableau2[[#This Row],[Plc{Q}]],7=Tableau2[[#This Row],[Plc{Q}]],8=Tableau2[[#This Row],[Plc{Q}]]),"Qualifié(e)","")</f>
        <v/>
      </c>
      <c r="CJ27" s="34" t="str">
        <f>IF(Tableau2[[#This Row],[Pnt{F}/1000]]=0,"",RANK(Tableau2[[#This Row],[Pnt{F}/1000]],Tableau2[Pnt{F}/1000]))</f>
        <v/>
      </c>
      <c r="CK27" s="35">
        <f>IFERROR(Tableau2[[#This Row],[Pnt{FV}/500]]+Tableau2[[#This Row],[Pnt{FB}/500]]+Tableau2[[#This Row],[Bns{Q}]],0)</f>
        <v>0</v>
      </c>
      <c r="CL27" s="32">
        <f>IFERROR((Tableau2[[#This Row],[Pnt{FV}]]/$CM$52)*500,0)</f>
        <v>0</v>
      </c>
      <c r="CM27" s="186">
        <f>IFERROR(((Tableau2[[#This Row],[Prs{FV}]]/CN$52)*1000)+IF(Tableau2[[#This Row],[Vlr{FV}]]="o",2,0),0)</f>
        <v>0</v>
      </c>
      <c r="CN27" s="11" t="s">
        <v>12</v>
      </c>
      <c r="CO27" s="4" t="s">
        <v>3</v>
      </c>
      <c r="CP27" s="32">
        <f>(Tableau2[[#This Row],[Pnt{FB}]]/CQ$52)*500</f>
        <v>0</v>
      </c>
      <c r="CQ27" s="33">
        <f>Tableau2[[#This Row],[Pnt{FBlq}]]+Tableau2[[#This Row],[Pnt{FEss}]]</f>
        <v>0</v>
      </c>
      <c r="CR27" s="33">
        <f>IF(Tableau2[[#This Row],[Blq{F}]]="n",0,IF(Tableau2[[#This Row],[Blq{F}]]="Z1",100,IF(Tableau2[[#This Row],[Blq{F}]]="Z2",200,IF(Tableau2[[#This Row],[Blq{F}]]="Top",300,0))))</f>
        <v>0</v>
      </c>
      <c r="CS27" s="4" t="s">
        <v>3</v>
      </c>
      <c r="CT27" s="25">
        <f>IFERROR((100-(Tableau2[[#This Row],[Ess{F}]])),0)</f>
        <v>0</v>
      </c>
      <c r="CU27" s="11" t="s">
        <v>12</v>
      </c>
      <c r="CV27" s="28" t="str">
        <f>IF(Tableau2[[#This Row],[Fnl]]="Q",Tableau2[[#This Row],[Plc{F}]],Tableau2[[#This Row],[Plc{Q}]])</f>
        <v/>
      </c>
      <c r="CW27" s="28" t="str">
        <f>IF(Tableau2[[#This Row],[Place]]=1,"Or",IF(Tableau2[[#This Row],[Place]]=2,"Argent",IF(Tableau2[[#This Row],[Place]]=3,"Bronze","")))</f>
        <v/>
      </c>
    </row>
    <row r="28" spans="1:101" x14ac:dyDescent="0.2">
      <c r="A28" s="33" t="str">
        <f>Tableau2[[#This Row],[Plc{Q}]]</f>
        <v/>
      </c>
      <c r="B28" s="33" t="str">
        <f>Tableau2[[#This Row],[Place]]</f>
        <v/>
      </c>
      <c r="C28" s="16" t="s">
        <v>12</v>
      </c>
      <c r="D28" s="17" t="s">
        <v>12</v>
      </c>
      <c r="E28" s="17" t="s">
        <v>12</v>
      </c>
      <c r="F28" s="29" t="str">
        <f>IF(Tableau2[[#This Row],[Q &gt; F]]="","","Q")</f>
        <v/>
      </c>
      <c r="G28" s="10" t="s">
        <v>12</v>
      </c>
      <c r="H28" s="3" t="s">
        <v>3</v>
      </c>
      <c r="I28" s="3" t="s">
        <v>3</v>
      </c>
      <c r="J28" s="3" t="s">
        <v>3</v>
      </c>
      <c r="K28" s="30" t="str">
        <f>IF(Tableau2[[#This Row],[Pnt{Q}(/1000)]]=0,"",RANK(Tableau2[[#This Row],[Pnt{Q}(/1000)]],Tableau2[Pnt{Q}(/1000)]))</f>
        <v/>
      </c>
      <c r="L28" s="30">
        <f>IFERROR(Tableau2[[#This Row],[Pnt{QV}(/500)]]+Tableau2[[#This Row],[Pnt{QB}/500]],0)</f>
        <v>0</v>
      </c>
      <c r="M28" s="31">
        <f>IFERROR((Tableau2[[#This Row],[Pnt{QV}]]/$N$52)*500,0)</f>
        <v>0</v>
      </c>
      <c r="N28" s="31">
        <f>SUM(Tableau2[[#This Row],[Pnt{QV1}]],Tableau2[[#This Row],[Pnt{QV2}]],Tableau2[[#This Row],[Pnt{QV3}]])</f>
        <v>0</v>
      </c>
      <c r="O28" s="2">
        <f>IFERROR(((Tableau2[[#This Row],[Prs{QV1}]]/P$52)*1000)+IF(Tableau2[[#This Row],[Vlr{QV1}]]="o",2,0),0)</f>
        <v>0</v>
      </c>
      <c r="P28" s="11" t="s">
        <v>12</v>
      </c>
      <c r="Q28" s="4" t="s">
        <v>3</v>
      </c>
      <c r="R28" s="163">
        <f>IFERROR(((Tableau2[[#This Row],[Prs{QV2}]]/S$52)*1000)+IF(Tableau2[[#This Row],[Vlr{QV2}]]="o",2,0),0)</f>
        <v>0</v>
      </c>
      <c r="S28" s="11" t="s">
        <v>12</v>
      </c>
      <c r="T28" s="4" t="s">
        <v>3</v>
      </c>
      <c r="U28" s="163">
        <f>IFERROR(((Tableau2[[#This Row],[Prs{QV3}]]/V$52)*1000)+IF(Tableau2[[#This Row],[Vlr{QV3}]]="o",2,0),0)</f>
        <v>0</v>
      </c>
      <c r="V28" s="11" t="s">
        <v>12</v>
      </c>
      <c r="W28" s="4" t="s">
        <v>3</v>
      </c>
      <c r="X28" s="32">
        <f>IF((Tableau2[[#This Row],[Pnt{QB}]]/Y$52)*500=0,0,(Tableau2[[#This Row],[Pnt{QB}]]/Y$52)*500)</f>
        <v>0</v>
      </c>
      <c r="Y28" s="33">
        <f>Tableau2[[#This Row],[Pnt{QB1}]]+Tableau2[[#This Row],[Pnt{QB2}]]+Tableau2[[#This Row],[Pnt{QB3}]]+Tableau2[[#This Row],[Pnt{QB4}]]+Tableau2[[#This Row],[Pnt{QB5}]]+Tableau2[[#This Row],[Pnt{QB6}]]+Tableau2[[#This Row],[Pnt{QB7}]]+Tableau2[[#This Row],[Pnt{QB8}]]+Tableau2[[#This Row],[Pnt{QB9}]]+Tableau2[[#This Row],[Pnt{QB10}]]+Tableau2[[#This Row],[Pnt{QB11}]]+Tableau2[[#This Row],[Pnt{QB12}]]+Tableau2[[#This Row],[Pnt{QB13}]]+Tableau2[[#This Row],[Pnt{QB14}]]+Tableau2[[#This Row],[Pnt{QB15}]]+Tableau2[[#This Row],[Pnt{QB16}]]+Tableau2[[#This Row],[Pnt{QB17}]]+Tableau2[[#This Row],[Pnt{QB18}]]+Tableau2[[#This Row],[Pnt{QB19}]]+Tableau2[[#This Row],[Pnt{QB20}]]+Tableau2[[#This Row],[Pnt{QB21}]]+Tableau2[[#This Row],[Pnt{QB22}]]+Tableau2[[#This Row],[Pnt{QB23}]]+Tableau2[[#This Row],[Pnt{QB24}]]+Tableau2[[#This Row],[Pnt{QB25}]]+Tableau2[[#This Row],[Pnt{QB26}]]+Tableau2[[#This Row],[Pnt{QB27}]]+Tableau2[[#This Row],[Pnt{QB28}]]+Tableau2[[#This Row],[Pnt{QB29}]]+Tableau2[[#This Row],[Pnt{QB30}]]</f>
        <v>0</v>
      </c>
      <c r="Z28" s="33">
        <f>IF(Tableau2[[#This Row],[Blq{QB1}]]="o",(1000/AA$52),0)</f>
        <v>0</v>
      </c>
      <c r="AA28" s="4" t="s">
        <v>3</v>
      </c>
      <c r="AB28" s="33">
        <f>IF(Tableau2[[#This Row],[Blq{QB2}]]="o",(1000/AC$52),0)</f>
        <v>0</v>
      </c>
      <c r="AC28" s="4" t="s">
        <v>3</v>
      </c>
      <c r="AD28" s="33">
        <f>IF(Tableau2[[#This Row],[Blq{QB3}]]="o",(1000/AE$52),0)</f>
        <v>0</v>
      </c>
      <c r="AE28" s="4" t="s">
        <v>3</v>
      </c>
      <c r="AF28" s="33">
        <f>IF(Tableau2[[#This Row],[Blq{QB4}]]="o",(1000/AG$52),0)</f>
        <v>0</v>
      </c>
      <c r="AG28" s="4" t="s">
        <v>3</v>
      </c>
      <c r="AH28" s="33">
        <f>IF(Tableau2[[#This Row],[Blq{QB5}]]="o",(1000/AI$52),0)</f>
        <v>0</v>
      </c>
      <c r="AI28" s="4" t="s">
        <v>3</v>
      </c>
      <c r="AJ28" s="33">
        <f>IF(Tableau2[[#This Row],[Blq{QB6}]]="o",(1000/AK$52),0)</f>
        <v>0</v>
      </c>
      <c r="AK28" s="4" t="s">
        <v>3</v>
      </c>
      <c r="AL28" s="33">
        <f>IF(Tableau2[[#This Row],[Blq{QB7}]]="o",(1000/AM$52),0)</f>
        <v>0</v>
      </c>
      <c r="AM28" s="4" t="s">
        <v>3</v>
      </c>
      <c r="AN28" s="33">
        <f>IF(Tableau2[[#This Row],[Blq{QB8}]]="o",(1000/AO$52),0)</f>
        <v>0</v>
      </c>
      <c r="AO28" s="4" t="s">
        <v>3</v>
      </c>
      <c r="AP28" s="33">
        <f>IF(Tableau2[[#This Row],[Blq{QB9}]]="o",(1000/AQ$52),0)</f>
        <v>0</v>
      </c>
      <c r="AQ28" s="4" t="s">
        <v>3</v>
      </c>
      <c r="AR28" s="33">
        <f>IF(Tableau2[[#This Row],[Blq{QB10}]]="o",(1000/AS$52),0)</f>
        <v>0</v>
      </c>
      <c r="AS28" s="4" t="s">
        <v>3</v>
      </c>
      <c r="AT28" s="33">
        <f>IF(Tableau2[[#This Row],[Blq{QB11}]]="o",(1000/AU$52),0)</f>
        <v>0</v>
      </c>
      <c r="AU28" s="4" t="s">
        <v>3</v>
      </c>
      <c r="AV28" s="33">
        <f>IF(Tableau2[[#This Row],[Blq{QB12}]]="o",(1000/AW$52),0)</f>
        <v>0</v>
      </c>
      <c r="AW28" s="4" t="s">
        <v>3</v>
      </c>
      <c r="AX28" s="33">
        <f>IF(Tableau2[[#This Row],[Blq{QB13}]]="o",(1000/AY$52),0)</f>
        <v>0</v>
      </c>
      <c r="AY28" s="4" t="s">
        <v>3</v>
      </c>
      <c r="AZ28" s="33">
        <f>IF(Tableau2[[#This Row],[Blq{QB14}]]="o",(1000/BA$52),0)</f>
        <v>0</v>
      </c>
      <c r="BA28" s="4" t="s">
        <v>3</v>
      </c>
      <c r="BB28" s="33">
        <f>IF(Tableau2[[#This Row],[Blq{QB15}]]="o",(1000/BC$52),0)</f>
        <v>0</v>
      </c>
      <c r="BC28" s="4" t="s">
        <v>3</v>
      </c>
      <c r="BD28" s="33">
        <f>IF(Tableau2[[#This Row],[Blq{QB16}]]="o",(1000/BE$52),0)</f>
        <v>0</v>
      </c>
      <c r="BE28" s="4" t="s">
        <v>3</v>
      </c>
      <c r="BF28" s="33">
        <f>IF(Tableau2[[#This Row],[Blq{QB17}]]="o",(1000/BG$52),0)</f>
        <v>0</v>
      </c>
      <c r="BG28" s="4" t="s">
        <v>3</v>
      </c>
      <c r="BH28" s="33">
        <f>IF(Tableau2[[#This Row],[Blq{QB18}]]="o",(1000/BI$52),0)</f>
        <v>0</v>
      </c>
      <c r="BI28" s="4" t="s">
        <v>3</v>
      </c>
      <c r="BJ28" s="33">
        <f>IF(Tableau2[[#This Row],[Blq{QB19}]]="o",(1000/BK$52),0)</f>
        <v>0</v>
      </c>
      <c r="BK28" s="4" t="s">
        <v>3</v>
      </c>
      <c r="BL28" s="33">
        <f>IF(Tableau2[[#This Row],[Blq{QB20}]]="o",(1000/BM$52),0)</f>
        <v>0</v>
      </c>
      <c r="BM28" s="4" t="s">
        <v>3</v>
      </c>
      <c r="BN28" s="33">
        <f>IF(Tableau2[[#This Row],[Blq{QB21}]]="o",(1000/BO$52),0)</f>
        <v>0</v>
      </c>
      <c r="BO28" s="4" t="s">
        <v>3</v>
      </c>
      <c r="BP28" s="33">
        <f>IF(Tableau2[[#This Row],[Blq{QB22}]]="o",(1000/BQ$52),0)</f>
        <v>0</v>
      </c>
      <c r="BQ28" s="4" t="s">
        <v>3</v>
      </c>
      <c r="BR28" s="33">
        <f>IF(Tableau2[[#This Row],[Blq{QB23}]]="o",(1000/BS$52),0)</f>
        <v>0</v>
      </c>
      <c r="BS28" s="4" t="s">
        <v>3</v>
      </c>
      <c r="BT28" s="33">
        <f>IF(Tableau2[[#This Row],[Blq{QB24}]]="o",(1000/BU$52),0)</f>
        <v>0</v>
      </c>
      <c r="BU28" s="4" t="s">
        <v>3</v>
      </c>
      <c r="BV28" s="33">
        <f>IF(Tableau2[[#This Row],[Blq{QB25}]]="o",(1000/BW$52),0)</f>
        <v>0</v>
      </c>
      <c r="BW28" s="4" t="s">
        <v>3</v>
      </c>
      <c r="BX28" s="33">
        <f>IF(Tableau2[[#This Row],[Blq{QB26}]]="o",(1000/BY$52),0)</f>
        <v>0</v>
      </c>
      <c r="BY28" s="4" t="s">
        <v>3</v>
      </c>
      <c r="BZ28" s="33">
        <f>IF(Tableau2[[#This Row],[Blq{QB27}]]="o",(1000/CA$52),0)</f>
        <v>0</v>
      </c>
      <c r="CA28" s="4" t="s">
        <v>3</v>
      </c>
      <c r="CB28" s="33">
        <f>IF(Tableau2[[#This Row],[Blq{QB28}]]="o",(1000/CC$52),0)</f>
        <v>0</v>
      </c>
      <c r="CC28" s="4" t="s">
        <v>3</v>
      </c>
      <c r="CD28" s="33">
        <f>IF(Tableau2[[#This Row],[Blq{QB29}]]="o",(1000/CE$52),0)</f>
        <v>0</v>
      </c>
      <c r="CE28" s="4" t="s">
        <v>3</v>
      </c>
      <c r="CF28" s="33">
        <f>IF(Tableau2[[#This Row],[Blq{QB30}]]="o",(1000/CG$52),0)</f>
        <v>0</v>
      </c>
      <c r="CG28" s="4" t="s">
        <v>3</v>
      </c>
      <c r="CH28" s="26">
        <f>IFERROR((8-Tableau2[[#This Row],[Plc{Q}]])/100,0)</f>
        <v>0</v>
      </c>
      <c r="CI28" s="25" t="str">
        <f>IF(OR(1=Tableau2[[#This Row],[Plc{Q}]],2=Tableau2[[#This Row],[Plc{Q}]],3=Tableau2[[#This Row],[Plc{Q}]],4=Tableau2[[#This Row],[Plc{Q}]],5=Tableau2[[#This Row],[Plc{Q}]],6=Tableau2[[#This Row],[Plc{Q}]],7=Tableau2[[#This Row],[Plc{Q}]],8=Tableau2[[#This Row],[Plc{Q}]]),"Qualifié(e)","")</f>
        <v/>
      </c>
      <c r="CJ28" s="34" t="str">
        <f>IF(Tableau2[[#This Row],[Pnt{F}/1000]]=0,"",RANK(Tableau2[[#This Row],[Pnt{F}/1000]],Tableau2[Pnt{F}/1000]))</f>
        <v/>
      </c>
      <c r="CK28" s="35">
        <f>IFERROR(Tableau2[[#This Row],[Pnt{FV}/500]]+Tableau2[[#This Row],[Pnt{FB}/500]]+Tableau2[[#This Row],[Bns{Q}]],0)</f>
        <v>0</v>
      </c>
      <c r="CL28" s="32">
        <f>IFERROR((Tableau2[[#This Row],[Pnt{FV}]]/$CM$52)*500,0)</f>
        <v>0</v>
      </c>
      <c r="CM28" s="186">
        <f>IFERROR(((Tableau2[[#This Row],[Prs{FV}]]/CN$52)*1000)+IF(Tableau2[[#This Row],[Vlr{FV}]]="o",2,0),0)</f>
        <v>0</v>
      </c>
      <c r="CN28" s="11" t="s">
        <v>12</v>
      </c>
      <c r="CO28" s="4" t="s">
        <v>3</v>
      </c>
      <c r="CP28" s="32">
        <f>(Tableau2[[#This Row],[Pnt{FB}]]/CQ$52)*500</f>
        <v>0</v>
      </c>
      <c r="CQ28" s="33">
        <f>Tableau2[[#This Row],[Pnt{FBlq}]]+Tableau2[[#This Row],[Pnt{FEss}]]</f>
        <v>0</v>
      </c>
      <c r="CR28" s="33">
        <f>IF(Tableau2[[#This Row],[Blq{F}]]="n",0,IF(Tableau2[[#This Row],[Blq{F}]]="Z1",100,IF(Tableau2[[#This Row],[Blq{F}]]="Z2",200,IF(Tableau2[[#This Row],[Blq{F}]]="Top",300,0))))</f>
        <v>0</v>
      </c>
      <c r="CS28" s="4" t="s">
        <v>3</v>
      </c>
      <c r="CT28" s="25">
        <f>IFERROR((100-(Tableau2[[#This Row],[Ess{F}]])),0)</f>
        <v>0</v>
      </c>
      <c r="CU28" s="11" t="s">
        <v>12</v>
      </c>
      <c r="CV28" s="28" t="str">
        <f>IF(Tableau2[[#This Row],[Fnl]]="Q",Tableau2[[#This Row],[Plc{F}]],Tableau2[[#This Row],[Plc{Q}]])</f>
        <v/>
      </c>
      <c r="CW28" s="28" t="str">
        <f>IF(Tableau2[[#This Row],[Place]]=1,"Or",IF(Tableau2[[#This Row],[Place]]=2,"Argent",IF(Tableau2[[#This Row],[Place]]=3,"Bronze","")))</f>
        <v/>
      </c>
    </row>
    <row r="29" spans="1:101" x14ac:dyDescent="0.2">
      <c r="A29" s="33" t="str">
        <f>Tableau2[[#This Row],[Plc{Q}]]</f>
        <v/>
      </c>
      <c r="B29" s="33" t="str">
        <f>Tableau2[[#This Row],[Place]]</f>
        <v/>
      </c>
      <c r="C29" s="16" t="s">
        <v>12</v>
      </c>
      <c r="D29" s="17" t="s">
        <v>12</v>
      </c>
      <c r="E29" s="17" t="s">
        <v>12</v>
      </c>
      <c r="F29" s="29" t="str">
        <f>IF(Tableau2[[#This Row],[Q &gt; F]]="","","Q")</f>
        <v/>
      </c>
      <c r="G29" s="10" t="s">
        <v>12</v>
      </c>
      <c r="H29" s="3" t="s">
        <v>3</v>
      </c>
      <c r="I29" s="3" t="s">
        <v>3</v>
      </c>
      <c r="J29" s="3" t="s">
        <v>3</v>
      </c>
      <c r="K29" s="30" t="str">
        <f>IF(Tableau2[[#This Row],[Pnt{Q}(/1000)]]=0,"",RANK(Tableau2[[#This Row],[Pnt{Q}(/1000)]],Tableau2[Pnt{Q}(/1000)]))</f>
        <v/>
      </c>
      <c r="L29" s="30">
        <f>IFERROR(Tableau2[[#This Row],[Pnt{QV}(/500)]]+Tableau2[[#This Row],[Pnt{QB}/500]],0)</f>
        <v>0</v>
      </c>
      <c r="M29" s="31">
        <f>IFERROR((Tableau2[[#This Row],[Pnt{QV}]]/$N$52)*500,0)</f>
        <v>0</v>
      </c>
      <c r="N29" s="31">
        <f>SUM(Tableau2[[#This Row],[Pnt{QV1}]],Tableau2[[#This Row],[Pnt{QV2}]],Tableau2[[#This Row],[Pnt{QV3}]])</f>
        <v>0</v>
      </c>
      <c r="O29" s="2">
        <f>IFERROR(((Tableau2[[#This Row],[Prs{QV1}]]/P$52)*1000)+IF(Tableau2[[#This Row],[Vlr{QV1}]]="o",2,0),0)</f>
        <v>0</v>
      </c>
      <c r="P29" s="11" t="s">
        <v>12</v>
      </c>
      <c r="Q29" s="4" t="s">
        <v>3</v>
      </c>
      <c r="R29" s="163">
        <f>IFERROR(((Tableau2[[#This Row],[Prs{QV2}]]/S$52)*1000)+IF(Tableau2[[#This Row],[Vlr{QV2}]]="o",2,0),0)</f>
        <v>0</v>
      </c>
      <c r="S29" s="11" t="s">
        <v>12</v>
      </c>
      <c r="T29" s="4" t="s">
        <v>3</v>
      </c>
      <c r="U29" s="163">
        <f>IFERROR(((Tableau2[[#This Row],[Prs{QV3}]]/V$52)*1000)+IF(Tableau2[[#This Row],[Vlr{QV3}]]="o",2,0),0)</f>
        <v>0</v>
      </c>
      <c r="V29" s="11" t="s">
        <v>12</v>
      </c>
      <c r="W29" s="4" t="s">
        <v>3</v>
      </c>
      <c r="X29" s="32">
        <f>IF((Tableau2[[#This Row],[Pnt{QB}]]/Y$52)*500=0,0,(Tableau2[[#This Row],[Pnt{QB}]]/Y$52)*500)</f>
        <v>0</v>
      </c>
      <c r="Y29" s="33">
        <f>Tableau2[[#This Row],[Pnt{QB1}]]+Tableau2[[#This Row],[Pnt{QB2}]]+Tableau2[[#This Row],[Pnt{QB3}]]+Tableau2[[#This Row],[Pnt{QB4}]]+Tableau2[[#This Row],[Pnt{QB5}]]+Tableau2[[#This Row],[Pnt{QB6}]]+Tableau2[[#This Row],[Pnt{QB7}]]+Tableau2[[#This Row],[Pnt{QB8}]]+Tableau2[[#This Row],[Pnt{QB9}]]+Tableau2[[#This Row],[Pnt{QB10}]]+Tableau2[[#This Row],[Pnt{QB11}]]+Tableau2[[#This Row],[Pnt{QB12}]]+Tableau2[[#This Row],[Pnt{QB13}]]+Tableau2[[#This Row],[Pnt{QB14}]]+Tableau2[[#This Row],[Pnt{QB15}]]+Tableau2[[#This Row],[Pnt{QB16}]]+Tableau2[[#This Row],[Pnt{QB17}]]+Tableau2[[#This Row],[Pnt{QB18}]]+Tableau2[[#This Row],[Pnt{QB19}]]+Tableau2[[#This Row],[Pnt{QB20}]]+Tableau2[[#This Row],[Pnt{QB21}]]+Tableau2[[#This Row],[Pnt{QB22}]]+Tableau2[[#This Row],[Pnt{QB23}]]+Tableau2[[#This Row],[Pnt{QB24}]]+Tableau2[[#This Row],[Pnt{QB25}]]+Tableau2[[#This Row],[Pnt{QB26}]]+Tableau2[[#This Row],[Pnt{QB27}]]+Tableau2[[#This Row],[Pnt{QB28}]]+Tableau2[[#This Row],[Pnt{QB29}]]+Tableau2[[#This Row],[Pnt{QB30}]]</f>
        <v>0</v>
      </c>
      <c r="Z29" s="33">
        <f>IF(Tableau2[[#This Row],[Blq{QB1}]]="o",(1000/AA$52),0)</f>
        <v>0</v>
      </c>
      <c r="AA29" s="4" t="s">
        <v>3</v>
      </c>
      <c r="AB29" s="33">
        <f>IF(Tableau2[[#This Row],[Blq{QB2}]]="o",(1000/AC$52),0)</f>
        <v>0</v>
      </c>
      <c r="AC29" s="4" t="s">
        <v>3</v>
      </c>
      <c r="AD29" s="33">
        <f>IF(Tableau2[[#This Row],[Blq{QB3}]]="o",(1000/AE$52),0)</f>
        <v>0</v>
      </c>
      <c r="AE29" s="4" t="s">
        <v>3</v>
      </c>
      <c r="AF29" s="33">
        <f>IF(Tableau2[[#This Row],[Blq{QB4}]]="o",(1000/AG$52),0)</f>
        <v>0</v>
      </c>
      <c r="AG29" s="4" t="s">
        <v>3</v>
      </c>
      <c r="AH29" s="33">
        <f>IF(Tableau2[[#This Row],[Blq{QB5}]]="o",(1000/AI$52),0)</f>
        <v>0</v>
      </c>
      <c r="AI29" s="4" t="s">
        <v>3</v>
      </c>
      <c r="AJ29" s="33">
        <f>IF(Tableau2[[#This Row],[Blq{QB6}]]="o",(1000/AK$52),0)</f>
        <v>0</v>
      </c>
      <c r="AK29" s="4" t="s">
        <v>3</v>
      </c>
      <c r="AL29" s="33">
        <f>IF(Tableau2[[#This Row],[Blq{QB7}]]="o",(1000/AM$52),0)</f>
        <v>0</v>
      </c>
      <c r="AM29" s="4" t="s">
        <v>3</v>
      </c>
      <c r="AN29" s="33">
        <f>IF(Tableau2[[#This Row],[Blq{QB8}]]="o",(1000/AO$52),0)</f>
        <v>0</v>
      </c>
      <c r="AO29" s="4" t="s">
        <v>3</v>
      </c>
      <c r="AP29" s="33">
        <f>IF(Tableau2[[#This Row],[Blq{QB9}]]="o",(1000/AQ$52),0)</f>
        <v>0</v>
      </c>
      <c r="AQ29" s="4" t="s">
        <v>3</v>
      </c>
      <c r="AR29" s="33">
        <f>IF(Tableau2[[#This Row],[Blq{QB10}]]="o",(1000/AS$52),0)</f>
        <v>0</v>
      </c>
      <c r="AS29" s="4" t="s">
        <v>3</v>
      </c>
      <c r="AT29" s="33">
        <f>IF(Tableau2[[#This Row],[Blq{QB11}]]="o",(1000/AU$52),0)</f>
        <v>0</v>
      </c>
      <c r="AU29" s="4" t="s">
        <v>3</v>
      </c>
      <c r="AV29" s="33">
        <f>IF(Tableau2[[#This Row],[Blq{QB12}]]="o",(1000/AW$52),0)</f>
        <v>0</v>
      </c>
      <c r="AW29" s="4" t="s">
        <v>3</v>
      </c>
      <c r="AX29" s="33">
        <f>IF(Tableau2[[#This Row],[Blq{QB13}]]="o",(1000/AY$52),0)</f>
        <v>0</v>
      </c>
      <c r="AY29" s="4" t="s">
        <v>3</v>
      </c>
      <c r="AZ29" s="33">
        <f>IF(Tableau2[[#This Row],[Blq{QB14}]]="o",(1000/BA$52),0)</f>
        <v>0</v>
      </c>
      <c r="BA29" s="4" t="s">
        <v>3</v>
      </c>
      <c r="BB29" s="33">
        <f>IF(Tableau2[[#This Row],[Blq{QB15}]]="o",(1000/BC$52),0)</f>
        <v>0</v>
      </c>
      <c r="BC29" s="4" t="s">
        <v>3</v>
      </c>
      <c r="BD29" s="33">
        <f>IF(Tableau2[[#This Row],[Blq{QB16}]]="o",(1000/BE$52),0)</f>
        <v>0</v>
      </c>
      <c r="BE29" s="4" t="s">
        <v>3</v>
      </c>
      <c r="BF29" s="33">
        <f>IF(Tableau2[[#This Row],[Blq{QB17}]]="o",(1000/BG$52),0)</f>
        <v>0</v>
      </c>
      <c r="BG29" s="4" t="s">
        <v>3</v>
      </c>
      <c r="BH29" s="33">
        <f>IF(Tableau2[[#This Row],[Blq{QB18}]]="o",(1000/BI$52),0)</f>
        <v>0</v>
      </c>
      <c r="BI29" s="4" t="s">
        <v>3</v>
      </c>
      <c r="BJ29" s="33">
        <f>IF(Tableau2[[#This Row],[Blq{QB19}]]="o",(1000/BK$52),0)</f>
        <v>0</v>
      </c>
      <c r="BK29" s="4" t="s">
        <v>3</v>
      </c>
      <c r="BL29" s="33">
        <f>IF(Tableau2[[#This Row],[Blq{QB20}]]="o",(1000/BM$52),0)</f>
        <v>0</v>
      </c>
      <c r="BM29" s="4" t="s">
        <v>3</v>
      </c>
      <c r="BN29" s="33">
        <f>IF(Tableau2[[#This Row],[Blq{QB21}]]="o",(1000/BO$52),0)</f>
        <v>0</v>
      </c>
      <c r="BO29" s="4" t="s">
        <v>3</v>
      </c>
      <c r="BP29" s="33">
        <f>IF(Tableau2[[#This Row],[Blq{QB22}]]="o",(1000/BQ$52),0)</f>
        <v>0</v>
      </c>
      <c r="BQ29" s="4" t="s">
        <v>3</v>
      </c>
      <c r="BR29" s="33">
        <f>IF(Tableau2[[#This Row],[Blq{QB23}]]="o",(1000/BS$52),0)</f>
        <v>0</v>
      </c>
      <c r="BS29" s="4" t="s">
        <v>3</v>
      </c>
      <c r="BT29" s="33">
        <f>IF(Tableau2[[#This Row],[Blq{QB24}]]="o",(1000/BU$52),0)</f>
        <v>0</v>
      </c>
      <c r="BU29" s="4" t="s">
        <v>3</v>
      </c>
      <c r="BV29" s="33">
        <f>IF(Tableau2[[#This Row],[Blq{QB25}]]="o",(1000/BW$52),0)</f>
        <v>0</v>
      </c>
      <c r="BW29" s="4" t="s">
        <v>3</v>
      </c>
      <c r="BX29" s="33">
        <f>IF(Tableau2[[#This Row],[Blq{QB26}]]="o",(1000/BY$52),0)</f>
        <v>0</v>
      </c>
      <c r="BY29" s="4" t="s">
        <v>3</v>
      </c>
      <c r="BZ29" s="33">
        <f>IF(Tableau2[[#This Row],[Blq{QB27}]]="o",(1000/CA$52),0)</f>
        <v>0</v>
      </c>
      <c r="CA29" s="4" t="s">
        <v>3</v>
      </c>
      <c r="CB29" s="33">
        <f>IF(Tableau2[[#This Row],[Blq{QB28}]]="o",(1000/CC$52),0)</f>
        <v>0</v>
      </c>
      <c r="CC29" s="4" t="s">
        <v>3</v>
      </c>
      <c r="CD29" s="33">
        <f>IF(Tableau2[[#This Row],[Blq{QB29}]]="o",(1000/CE$52),0)</f>
        <v>0</v>
      </c>
      <c r="CE29" s="4" t="s">
        <v>3</v>
      </c>
      <c r="CF29" s="33">
        <f>IF(Tableau2[[#This Row],[Blq{QB30}]]="o",(1000/CG$52),0)</f>
        <v>0</v>
      </c>
      <c r="CG29" s="4" t="s">
        <v>3</v>
      </c>
      <c r="CH29" s="26">
        <f>IFERROR((8-Tableau2[[#This Row],[Plc{Q}]])/100,0)</f>
        <v>0</v>
      </c>
      <c r="CI29" s="25" t="str">
        <f>IF(OR(1=Tableau2[[#This Row],[Plc{Q}]],2=Tableau2[[#This Row],[Plc{Q}]],3=Tableau2[[#This Row],[Plc{Q}]],4=Tableau2[[#This Row],[Plc{Q}]],5=Tableau2[[#This Row],[Plc{Q}]],6=Tableau2[[#This Row],[Plc{Q}]],7=Tableau2[[#This Row],[Plc{Q}]],8=Tableau2[[#This Row],[Plc{Q}]]),"Qualifié(e)","")</f>
        <v/>
      </c>
      <c r="CJ29" s="34" t="str">
        <f>IF(Tableau2[[#This Row],[Pnt{F}/1000]]=0,"",RANK(Tableau2[[#This Row],[Pnt{F}/1000]],Tableau2[Pnt{F}/1000]))</f>
        <v/>
      </c>
      <c r="CK29" s="35">
        <f>IFERROR(Tableau2[[#This Row],[Pnt{FV}/500]]+Tableau2[[#This Row],[Pnt{FB}/500]]+Tableau2[[#This Row],[Bns{Q}]],0)</f>
        <v>0</v>
      </c>
      <c r="CL29" s="32">
        <f>IFERROR((Tableau2[[#This Row],[Pnt{FV}]]/$CM$52)*500,0)</f>
        <v>0</v>
      </c>
      <c r="CM29" s="186">
        <f>IFERROR(((Tableau2[[#This Row],[Prs{FV}]]/CN$52)*1000)+IF(Tableau2[[#This Row],[Vlr{FV}]]="o",2,0),0)</f>
        <v>0</v>
      </c>
      <c r="CN29" s="11" t="s">
        <v>12</v>
      </c>
      <c r="CO29" s="4" t="s">
        <v>3</v>
      </c>
      <c r="CP29" s="32">
        <f>(Tableau2[[#This Row],[Pnt{FB}]]/CQ$52)*500</f>
        <v>0</v>
      </c>
      <c r="CQ29" s="33">
        <f>Tableau2[[#This Row],[Pnt{FBlq}]]+Tableau2[[#This Row],[Pnt{FEss}]]</f>
        <v>0</v>
      </c>
      <c r="CR29" s="33">
        <f>IF(Tableau2[[#This Row],[Blq{F}]]="n",0,IF(Tableau2[[#This Row],[Blq{F}]]="Z1",100,IF(Tableau2[[#This Row],[Blq{F}]]="Z2",200,IF(Tableau2[[#This Row],[Blq{F}]]="Top",300,0))))</f>
        <v>0</v>
      </c>
      <c r="CS29" s="4" t="s">
        <v>3</v>
      </c>
      <c r="CT29" s="25">
        <f>IFERROR((100-(Tableau2[[#This Row],[Ess{F}]])),0)</f>
        <v>0</v>
      </c>
      <c r="CU29" s="11" t="s">
        <v>12</v>
      </c>
      <c r="CV29" s="28" t="str">
        <f>IF(Tableau2[[#This Row],[Fnl]]="Q",Tableau2[[#This Row],[Plc{F}]],Tableau2[[#This Row],[Plc{Q}]])</f>
        <v/>
      </c>
      <c r="CW29" s="28" t="str">
        <f>IF(Tableau2[[#This Row],[Place]]=1,"Or",IF(Tableau2[[#This Row],[Place]]=2,"Argent",IF(Tableau2[[#This Row],[Place]]=3,"Bronze","")))</f>
        <v/>
      </c>
    </row>
    <row r="30" spans="1:101" x14ac:dyDescent="0.2">
      <c r="A30" s="33" t="str">
        <f>Tableau2[[#This Row],[Plc{Q}]]</f>
        <v/>
      </c>
      <c r="B30" s="33" t="str">
        <f>Tableau2[[#This Row],[Place]]</f>
        <v/>
      </c>
      <c r="C30" s="16" t="s">
        <v>12</v>
      </c>
      <c r="D30" s="17" t="s">
        <v>12</v>
      </c>
      <c r="E30" s="17" t="s">
        <v>12</v>
      </c>
      <c r="F30" s="29" t="str">
        <f>IF(Tableau2[[#This Row],[Q &gt; F]]="","","Q")</f>
        <v/>
      </c>
      <c r="G30" s="10" t="s">
        <v>12</v>
      </c>
      <c r="H30" s="3" t="s">
        <v>3</v>
      </c>
      <c r="I30" s="3" t="s">
        <v>3</v>
      </c>
      <c r="J30" s="3" t="s">
        <v>3</v>
      </c>
      <c r="K30" s="30" t="str">
        <f>IF(Tableau2[[#This Row],[Pnt{Q}(/1000)]]=0,"",RANK(Tableau2[[#This Row],[Pnt{Q}(/1000)]],Tableau2[Pnt{Q}(/1000)]))</f>
        <v/>
      </c>
      <c r="L30" s="30">
        <f>IFERROR(Tableau2[[#This Row],[Pnt{QV}(/500)]]+Tableau2[[#This Row],[Pnt{QB}/500]],0)</f>
        <v>0</v>
      </c>
      <c r="M30" s="31">
        <f>IFERROR((Tableau2[[#This Row],[Pnt{QV}]]/$N$52)*500,0)</f>
        <v>0</v>
      </c>
      <c r="N30" s="31">
        <f>SUM(Tableau2[[#This Row],[Pnt{QV1}]],Tableau2[[#This Row],[Pnt{QV2}]],Tableau2[[#This Row],[Pnt{QV3}]])</f>
        <v>0</v>
      </c>
      <c r="O30" s="2">
        <f>IFERROR(((Tableau2[[#This Row],[Prs{QV1}]]/P$52)*1000)+IF(Tableau2[[#This Row],[Vlr{QV1}]]="o",2,0),0)</f>
        <v>0</v>
      </c>
      <c r="P30" s="11" t="s">
        <v>12</v>
      </c>
      <c r="Q30" s="4" t="s">
        <v>3</v>
      </c>
      <c r="R30" s="163">
        <f>IFERROR(((Tableau2[[#This Row],[Prs{QV2}]]/S$52)*1000)+IF(Tableau2[[#This Row],[Vlr{QV2}]]="o",2,0),0)</f>
        <v>0</v>
      </c>
      <c r="S30" s="11" t="s">
        <v>12</v>
      </c>
      <c r="T30" s="4" t="s">
        <v>3</v>
      </c>
      <c r="U30" s="163">
        <f>IFERROR(((Tableau2[[#This Row],[Prs{QV3}]]/V$52)*1000)+IF(Tableau2[[#This Row],[Vlr{QV3}]]="o",2,0),0)</f>
        <v>0</v>
      </c>
      <c r="V30" s="11" t="s">
        <v>12</v>
      </c>
      <c r="W30" s="4" t="s">
        <v>3</v>
      </c>
      <c r="X30" s="32">
        <f>IF((Tableau2[[#This Row],[Pnt{QB}]]/Y$52)*500=0,0,(Tableau2[[#This Row],[Pnt{QB}]]/Y$52)*500)</f>
        <v>0</v>
      </c>
      <c r="Y30" s="33">
        <f>Tableau2[[#This Row],[Pnt{QB1}]]+Tableau2[[#This Row],[Pnt{QB2}]]+Tableau2[[#This Row],[Pnt{QB3}]]+Tableau2[[#This Row],[Pnt{QB4}]]+Tableau2[[#This Row],[Pnt{QB5}]]+Tableau2[[#This Row],[Pnt{QB6}]]+Tableau2[[#This Row],[Pnt{QB7}]]+Tableau2[[#This Row],[Pnt{QB8}]]+Tableau2[[#This Row],[Pnt{QB9}]]+Tableau2[[#This Row],[Pnt{QB10}]]+Tableau2[[#This Row],[Pnt{QB11}]]+Tableau2[[#This Row],[Pnt{QB12}]]+Tableau2[[#This Row],[Pnt{QB13}]]+Tableau2[[#This Row],[Pnt{QB14}]]+Tableau2[[#This Row],[Pnt{QB15}]]+Tableau2[[#This Row],[Pnt{QB16}]]+Tableau2[[#This Row],[Pnt{QB17}]]+Tableau2[[#This Row],[Pnt{QB18}]]+Tableau2[[#This Row],[Pnt{QB19}]]+Tableau2[[#This Row],[Pnt{QB20}]]+Tableau2[[#This Row],[Pnt{QB21}]]+Tableau2[[#This Row],[Pnt{QB22}]]+Tableau2[[#This Row],[Pnt{QB23}]]+Tableau2[[#This Row],[Pnt{QB24}]]+Tableau2[[#This Row],[Pnt{QB25}]]+Tableau2[[#This Row],[Pnt{QB26}]]+Tableau2[[#This Row],[Pnt{QB27}]]+Tableau2[[#This Row],[Pnt{QB28}]]+Tableau2[[#This Row],[Pnt{QB29}]]+Tableau2[[#This Row],[Pnt{QB30}]]</f>
        <v>0</v>
      </c>
      <c r="Z30" s="33">
        <f>IF(Tableau2[[#This Row],[Blq{QB1}]]="o",(1000/AA$52),0)</f>
        <v>0</v>
      </c>
      <c r="AA30" s="4" t="s">
        <v>3</v>
      </c>
      <c r="AB30" s="33">
        <f>IF(Tableau2[[#This Row],[Blq{QB2}]]="o",(1000/AC$52),0)</f>
        <v>0</v>
      </c>
      <c r="AC30" s="4" t="s">
        <v>3</v>
      </c>
      <c r="AD30" s="33">
        <f>IF(Tableau2[[#This Row],[Blq{QB3}]]="o",(1000/AE$52),0)</f>
        <v>0</v>
      </c>
      <c r="AE30" s="4" t="s">
        <v>3</v>
      </c>
      <c r="AF30" s="33">
        <f>IF(Tableau2[[#This Row],[Blq{QB4}]]="o",(1000/AG$52),0)</f>
        <v>0</v>
      </c>
      <c r="AG30" s="4" t="s">
        <v>3</v>
      </c>
      <c r="AH30" s="33">
        <f>IF(Tableau2[[#This Row],[Blq{QB5}]]="o",(1000/AI$52),0)</f>
        <v>0</v>
      </c>
      <c r="AI30" s="4" t="s">
        <v>3</v>
      </c>
      <c r="AJ30" s="33">
        <f>IF(Tableau2[[#This Row],[Blq{QB6}]]="o",(1000/AK$52),0)</f>
        <v>0</v>
      </c>
      <c r="AK30" s="4" t="s">
        <v>3</v>
      </c>
      <c r="AL30" s="33">
        <f>IF(Tableau2[[#This Row],[Blq{QB7}]]="o",(1000/AM$52),0)</f>
        <v>0</v>
      </c>
      <c r="AM30" s="4" t="s">
        <v>3</v>
      </c>
      <c r="AN30" s="33">
        <f>IF(Tableau2[[#This Row],[Blq{QB8}]]="o",(1000/AO$52),0)</f>
        <v>0</v>
      </c>
      <c r="AO30" s="4" t="s">
        <v>3</v>
      </c>
      <c r="AP30" s="33">
        <f>IF(Tableau2[[#This Row],[Blq{QB9}]]="o",(1000/AQ$52),0)</f>
        <v>0</v>
      </c>
      <c r="AQ30" s="4" t="s">
        <v>3</v>
      </c>
      <c r="AR30" s="33">
        <f>IF(Tableau2[[#This Row],[Blq{QB10}]]="o",(1000/AS$52),0)</f>
        <v>0</v>
      </c>
      <c r="AS30" s="4" t="s">
        <v>3</v>
      </c>
      <c r="AT30" s="33">
        <f>IF(Tableau2[[#This Row],[Blq{QB11}]]="o",(1000/AU$52),0)</f>
        <v>0</v>
      </c>
      <c r="AU30" s="4" t="s">
        <v>3</v>
      </c>
      <c r="AV30" s="33">
        <f>IF(Tableau2[[#This Row],[Blq{QB12}]]="o",(1000/AW$52),0)</f>
        <v>0</v>
      </c>
      <c r="AW30" s="4" t="s">
        <v>3</v>
      </c>
      <c r="AX30" s="33">
        <f>IF(Tableau2[[#This Row],[Blq{QB13}]]="o",(1000/AY$52),0)</f>
        <v>0</v>
      </c>
      <c r="AY30" s="4" t="s">
        <v>3</v>
      </c>
      <c r="AZ30" s="33">
        <f>IF(Tableau2[[#This Row],[Blq{QB14}]]="o",(1000/BA$52),0)</f>
        <v>0</v>
      </c>
      <c r="BA30" s="4" t="s">
        <v>3</v>
      </c>
      <c r="BB30" s="33">
        <f>IF(Tableau2[[#This Row],[Blq{QB15}]]="o",(1000/BC$52),0)</f>
        <v>0</v>
      </c>
      <c r="BC30" s="4" t="s">
        <v>3</v>
      </c>
      <c r="BD30" s="33">
        <f>IF(Tableau2[[#This Row],[Blq{QB16}]]="o",(1000/BE$52),0)</f>
        <v>0</v>
      </c>
      <c r="BE30" s="4" t="s">
        <v>3</v>
      </c>
      <c r="BF30" s="33">
        <f>IF(Tableau2[[#This Row],[Blq{QB17}]]="o",(1000/BG$52),0)</f>
        <v>0</v>
      </c>
      <c r="BG30" s="4" t="s">
        <v>3</v>
      </c>
      <c r="BH30" s="33">
        <f>IF(Tableau2[[#This Row],[Blq{QB18}]]="o",(1000/BI$52),0)</f>
        <v>0</v>
      </c>
      <c r="BI30" s="4" t="s">
        <v>3</v>
      </c>
      <c r="BJ30" s="33">
        <f>IF(Tableau2[[#This Row],[Blq{QB19}]]="o",(1000/BK$52),0)</f>
        <v>0</v>
      </c>
      <c r="BK30" s="4" t="s">
        <v>3</v>
      </c>
      <c r="BL30" s="33">
        <f>IF(Tableau2[[#This Row],[Blq{QB20}]]="o",(1000/BM$52),0)</f>
        <v>0</v>
      </c>
      <c r="BM30" s="4" t="s">
        <v>3</v>
      </c>
      <c r="BN30" s="33">
        <f>IF(Tableau2[[#This Row],[Blq{QB21}]]="o",(1000/BO$52),0)</f>
        <v>0</v>
      </c>
      <c r="BO30" s="4" t="s">
        <v>3</v>
      </c>
      <c r="BP30" s="33">
        <f>IF(Tableau2[[#This Row],[Blq{QB22}]]="o",(1000/BQ$52),0)</f>
        <v>0</v>
      </c>
      <c r="BQ30" s="4" t="s">
        <v>3</v>
      </c>
      <c r="BR30" s="33">
        <f>IF(Tableau2[[#This Row],[Blq{QB23}]]="o",(1000/BS$52),0)</f>
        <v>0</v>
      </c>
      <c r="BS30" s="4" t="s">
        <v>3</v>
      </c>
      <c r="BT30" s="33">
        <f>IF(Tableau2[[#This Row],[Blq{QB24}]]="o",(1000/BU$52),0)</f>
        <v>0</v>
      </c>
      <c r="BU30" s="4" t="s">
        <v>3</v>
      </c>
      <c r="BV30" s="33">
        <f>IF(Tableau2[[#This Row],[Blq{QB25}]]="o",(1000/BW$52),0)</f>
        <v>0</v>
      </c>
      <c r="BW30" s="4" t="s">
        <v>3</v>
      </c>
      <c r="BX30" s="33">
        <f>IF(Tableau2[[#This Row],[Blq{QB26}]]="o",(1000/BY$52),0)</f>
        <v>0</v>
      </c>
      <c r="BY30" s="4" t="s">
        <v>3</v>
      </c>
      <c r="BZ30" s="33">
        <f>IF(Tableau2[[#This Row],[Blq{QB27}]]="o",(1000/CA$52),0)</f>
        <v>0</v>
      </c>
      <c r="CA30" s="4" t="s">
        <v>3</v>
      </c>
      <c r="CB30" s="33">
        <f>IF(Tableau2[[#This Row],[Blq{QB28}]]="o",(1000/CC$52),0)</f>
        <v>0</v>
      </c>
      <c r="CC30" s="4" t="s">
        <v>3</v>
      </c>
      <c r="CD30" s="33">
        <f>IF(Tableau2[[#This Row],[Blq{QB29}]]="o",(1000/CE$52),0)</f>
        <v>0</v>
      </c>
      <c r="CE30" s="4" t="s">
        <v>3</v>
      </c>
      <c r="CF30" s="33">
        <f>IF(Tableau2[[#This Row],[Blq{QB30}]]="o",(1000/CG$52),0)</f>
        <v>0</v>
      </c>
      <c r="CG30" s="4" t="s">
        <v>3</v>
      </c>
      <c r="CH30" s="26">
        <f>IFERROR((8-Tableau2[[#This Row],[Plc{Q}]])/100,0)</f>
        <v>0</v>
      </c>
      <c r="CI30" s="25" t="str">
        <f>IF(OR(1=Tableau2[[#This Row],[Plc{Q}]],2=Tableau2[[#This Row],[Plc{Q}]],3=Tableau2[[#This Row],[Plc{Q}]],4=Tableau2[[#This Row],[Plc{Q}]],5=Tableau2[[#This Row],[Plc{Q}]],6=Tableau2[[#This Row],[Plc{Q}]],7=Tableau2[[#This Row],[Plc{Q}]],8=Tableau2[[#This Row],[Plc{Q}]]),"Qualifié(e)","")</f>
        <v/>
      </c>
      <c r="CJ30" s="34" t="str">
        <f>IF(Tableau2[[#This Row],[Pnt{F}/1000]]=0,"",RANK(Tableau2[[#This Row],[Pnt{F}/1000]],Tableau2[Pnt{F}/1000]))</f>
        <v/>
      </c>
      <c r="CK30" s="35">
        <f>IFERROR(Tableau2[[#This Row],[Pnt{FV}/500]]+Tableau2[[#This Row],[Pnt{FB}/500]]+Tableau2[[#This Row],[Bns{Q}]],0)</f>
        <v>0</v>
      </c>
      <c r="CL30" s="32">
        <f>IFERROR((Tableau2[[#This Row],[Pnt{FV}]]/$CM$52)*500,0)</f>
        <v>0</v>
      </c>
      <c r="CM30" s="186">
        <f>IFERROR(((Tableau2[[#This Row],[Prs{FV}]]/CN$52)*1000)+IF(Tableau2[[#This Row],[Vlr{FV}]]="o",2,0),0)</f>
        <v>0</v>
      </c>
      <c r="CN30" s="11" t="s">
        <v>12</v>
      </c>
      <c r="CO30" s="4" t="s">
        <v>3</v>
      </c>
      <c r="CP30" s="32">
        <f>(Tableau2[[#This Row],[Pnt{FB}]]/CQ$52)*500</f>
        <v>0</v>
      </c>
      <c r="CQ30" s="33">
        <f>Tableau2[[#This Row],[Pnt{FBlq}]]+Tableau2[[#This Row],[Pnt{FEss}]]</f>
        <v>0</v>
      </c>
      <c r="CR30" s="33">
        <f>IF(Tableau2[[#This Row],[Blq{F}]]="n",0,IF(Tableau2[[#This Row],[Blq{F}]]="Z1",100,IF(Tableau2[[#This Row],[Blq{F}]]="Z2",200,IF(Tableau2[[#This Row],[Blq{F}]]="Top",300,0))))</f>
        <v>0</v>
      </c>
      <c r="CS30" s="4" t="s">
        <v>3</v>
      </c>
      <c r="CT30" s="25">
        <f>IFERROR((100-(Tableau2[[#This Row],[Ess{F}]])),0)</f>
        <v>0</v>
      </c>
      <c r="CU30" s="11" t="s">
        <v>12</v>
      </c>
      <c r="CV30" s="28" t="str">
        <f>IF(Tableau2[[#This Row],[Fnl]]="Q",Tableau2[[#This Row],[Plc{F}]],Tableau2[[#This Row],[Plc{Q}]])</f>
        <v/>
      </c>
      <c r="CW30" s="28" t="str">
        <f>IF(Tableau2[[#This Row],[Place]]=1,"Or",IF(Tableau2[[#This Row],[Place]]=2,"Argent",IF(Tableau2[[#This Row],[Place]]=3,"Bronze","")))</f>
        <v/>
      </c>
    </row>
    <row r="31" spans="1:101" x14ac:dyDescent="0.2">
      <c r="A31" s="33" t="str">
        <f>Tableau2[[#This Row],[Plc{Q}]]</f>
        <v/>
      </c>
      <c r="B31" s="33" t="str">
        <f>Tableau2[[#This Row],[Place]]</f>
        <v/>
      </c>
      <c r="C31" s="16" t="s">
        <v>12</v>
      </c>
      <c r="D31" s="17" t="s">
        <v>12</v>
      </c>
      <c r="E31" s="17" t="s">
        <v>12</v>
      </c>
      <c r="F31" s="29" t="str">
        <f>IF(Tableau2[[#This Row],[Q &gt; F]]="","","Q")</f>
        <v/>
      </c>
      <c r="G31" s="10" t="s">
        <v>12</v>
      </c>
      <c r="H31" s="3" t="s">
        <v>3</v>
      </c>
      <c r="I31" s="3" t="s">
        <v>3</v>
      </c>
      <c r="J31" s="3" t="s">
        <v>3</v>
      </c>
      <c r="K31" s="30" t="str">
        <f>IF(Tableau2[[#This Row],[Pnt{Q}(/1000)]]=0,"",RANK(Tableau2[[#This Row],[Pnt{Q}(/1000)]],Tableau2[Pnt{Q}(/1000)]))</f>
        <v/>
      </c>
      <c r="L31" s="30">
        <f>IFERROR(Tableau2[[#This Row],[Pnt{QV}(/500)]]+Tableau2[[#This Row],[Pnt{QB}/500]],0)</f>
        <v>0</v>
      </c>
      <c r="M31" s="31">
        <f>IFERROR((Tableau2[[#This Row],[Pnt{QV}]]/$N$52)*500,0)</f>
        <v>0</v>
      </c>
      <c r="N31" s="31">
        <f>SUM(Tableau2[[#This Row],[Pnt{QV1}]],Tableau2[[#This Row],[Pnt{QV2}]],Tableau2[[#This Row],[Pnt{QV3}]])</f>
        <v>0</v>
      </c>
      <c r="O31" s="2">
        <f>IFERROR(((Tableau2[[#This Row],[Prs{QV1}]]/P$52)*1000)+IF(Tableau2[[#This Row],[Vlr{QV1}]]="o",2,0),0)</f>
        <v>0</v>
      </c>
      <c r="P31" s="11" t="s">
        <v>12</v>
      </c>
      <c r="Q31" s="4" t="s">
        <v>3</v>
      </c>
      <c r="R31" s="163">
        <f>IFERROR(((Tableau2[[#This Row],[Prs{QV2}]]/S$52)*1000)+IF(Tableau2[[#This Row],[Vlr{QV2}]]="o",2,0),0)</f>
        <v>0</v>
      </c>
      <c r="S31" s="11" t="s">
        <v>12</v>
      </c>
      <c r="T31" s="4" t="s">
        <v>3</v>
      </c>
      <c r="U31" s="163">
        <f>IFERROR(((Tableau2[[#This Row],[Prs{QV3}]]/V$52)*1000)+IF(Tableau2[[#This Row],[Vlr{QV3}]]="o",2,0),0)</f>
        <v>0</v>
      </c>
      <c r="V31" s="11" t="s">
        <v>12</v>
      </c>
      <c r="W31" s="4" t="s">
        <v>3</v>
      </c>
      <c r="X31" s="32">
        <f>IF((Tableau2[[#This Row],[Pnt{QB}]]/Y$52)*500=0,0,(Tableau2[[#This Row],[Pnt{QB}]]/Y$52)*500)</f>
        <v>0</v>
      </c>
      <c r="Y31" s="33">
        <f>Tableau2[[#This Row],[Pnt{QB1}]]+Tableau2[[#This Row],[Pnt{QB2}]]+Tableau2[[#This Row],[Pnt{QB3}]]+Tableau2[[#This Row],[Pnt{QB4}]]+Tableau2[[#This Row],[Pnt{QB5}]]+Tableau2[[#This Row],[Pnt{QB6}]]+Tableau2[[#This Row],[Pnt{QB7}]]+Tableau2[[#This Row],[Pnt{QB8}]]+Tableau2[[#This Row],[Pnt{QB9}]]+Tableau2[[#This Row],[Pnt{QB10}]]+Tableau2[[#This Row],[Pnt{QB11}]]+Tableau2[[#This Row],[Pnt{QB12}]]+Tableau2[[#This Row],[Pnt{QB13}]]+Tableau2[[#This Row],[Pnt{QB14}]]+Tableau2[[#This Row],[Pnt{QB15}]]+Tableau2[[#This Row],[Pnt{QB16}]]+Tableau2[[#This Row],[Pnt{QB17}]]+Tableau2[[#This Row],[Pnt{QB18}]]+Tableau2[[#This Row],[Pnt{QB19}]]+Tableau2[[#This Row],[Pnt{QB20}]]+Tableau2[[#This Row],[Pnt{QB21}]]+Tableau2[[#This Row],[Pnt{QB22}]]+Tableau2[[#This Row],[Pnt{QB23}]]+Tableau2[[#This Row],[Pnt{QB24}]]+Tableau2[[#This Row],[Pnt{QB25}]]+Tableau2[[#This Row],[Pnt{QB26}]]+Tableau2[[#This Row],[Pnt{QB27}]]+Tableau2[[#This Row],[Pnt{QB28}]]+Tableau2[[#This Row],[Pnt{QB29}]]+Tableau2[[#This Row],[Pnt{QB30}]]</f>
        <v>0</v>
      </c>
      <c r="Z31" s="33">
        <f>IF(Tableau2[[#This Row],[Blq{QB1}]]="o",(1000/AA$52),0)</f>
        <v>0</v>
      </c>
      <c r="AA31" s="4" t="s">
        <v>3</v>
      </c>
      <c r="AB31" s="33">
        <f>IF(Tableau2[[#This Row],[Blq{QB2}]]="o",(1000/AC$52),0)</f>
        <v>0</v>
      </c>
      <c r="AC31" s="4" t="s">
        <v>3</v>
      </c>
      <c r="AD31" s="33">
        <f>IF(Tableau2[[#This Row],[Blq{QB3}]]="o",(1000/AE$52),0)</f>
        <v>0</v>
      </c>
      <c r="AE31" s="4" t="s">
        <v>3</v>
      </c>
      <c r="AF31" s="33">
        <f>IF(Tableau2[[#This Row],[Blq{QB4}]]="o",(1000/AG$52),0)</f>
        <v>0</v>
      </c>
      <c r="AG31" s="4" t="s">
        <v>3</v>
      </c>
      <c r="AH31" s="33">
        <f>IF(Tableau2[[#This Row],[Blq{QB5}]]="o",(1000/AI$52),0)</f>
        <v>0</v>
      </c>
      <c r="AI31" s="4" t="s">
        <v>3</v>
      </c>
      <c r="AJ31" s="33">
        <f>IF(Tableau2[[#This Row],[Blq{QB6}]]="o",(1000/AK$52),0)</f>
        <v>0</v>
      </c>
      <c r="AK31" s="4" t="s">
        <v>3</v>
      </c>
      <c r="AL31" s="33">
        <f>IF(Tableau2[[#This Row],[Blq{QB7}]]="o",(1000/AM$52),0)</f>
        <v>0</v>
      </c>
      <c r="AM31" s="4" t="s">
        <v>3</v>
      </c>
      <c r="AN31" s="33">
        <f>IF(Tableau2[[#This Row],[Blq{QB8}]]="o",(1000/AO$52),0)</f>
        <v>0</v>
      </c>
      <c r="AO31" s="4" t="s">
        <v>3</v>
      </c>
      <c r="AP31" s="33">
        <f>IF(Tableau2[[#This Row],[Blq{QB9}]]="o",(1000/AQ$52),0)</f>
        <v>0</v>
      </c>
      <c r="AQ31" s="4" t="s">
        <v>3</v>
      </c>
      <c r="AR31" s="33">
        <f>IF(Tableau2[[#This Row],[Blq{QB10}]]="o",(1000/AS$52),0)</f>
        <v>0</v>
      </c>
      <c r="AS31" s="4" t="s">
        <v>3</v>
      </c>
      <c r="AT31" s="33">
        <f>IF(Tableau2[[#This Row],[Blq{QB11}]]="o",(1000/AU$52),0)</f>
        <v>0</v>
      </c>
      <c r="AU31" s="4" t="s">
        <v>3</v>
      </c>
      <c r="AV31" s="33">
        <f>IF(Tableau2[[#This Row],[Blq{QB12}]]="o",(1000/AW$52),0)</f>
        <v>0</v>
      </c>
      <c r="AW31" s="4" t="s">
        <v>3</v>
      </c>
      <c r="AX31" s="33">
        <f>IF(Tableau2[[#This Row],[Blq{QB13}]]="o",(1000/AY$52),0)</f>
        <v>0</v>
      </c>
      <c r="AY31" s="4" t="s">
        <v>3</v>
      </c>
      <c r="AZ31" s="33">
        <f>IF(Tableau2[[#This Row],[Blq{QB14}]]="o",(1000/BA$52),0)</f>
        <v>0</v>
      </c>
      <c r="BA31" s="4" t="s">
        <v>3</v>
      </c>
      <c r="BB31" s="33">
        <f>IF(Tableau2[[#This Row],[Blq{QB15}]]="o",(1000/BC$52),0)</f>
        <v>0</v>
      </c>
      <c r="BC31" s="4" t="s">
        <v>3</v>
      </c>
      <c r="BD31" s="33">
        <f>IF(Tableau2[[#This Row],[Blq{QB16}]]="o",(1000/BE$52),0)</f>
        <v>0</v>
      </c>
      <c r="BE31" s="4" t="s">
        <v>3</v>
      </c>
      <c r="BF31" s="33">
        <f>IF(Tableau2[[#This Row],[Blq{QB17}]]="o",(1000/BG$52),0)</f>
        <v>0</v>
      </c>
      <c r="BG31" s="4" t="s">
        <v>3</v>
      </c>
      <c r="BH31" s="33">
        <f>IF(Tableau2[[#This Row],[Blq{QB18}]]="o",(1000/BI$52),0)</f>
        <v>0</v>
      </c>
      <c r="BI31" s="4" t="s">
        <v>3</v>
      </c>
      <c r="BJ31" s="33">
        <f>IF(Tableau2[[#This Row],[Blq{QB19}]]="o",(1000/BK$52),0)</f>
        <v>0</v>
      </c>
      <c r="BK31" s="4" t="s">
        <v>3</v>
      </c>
      <c r="BL31" s="33">
        <f>IF(Tableau2[[#This Row],[Blq{QB20}]]="o",(1000/BM$52),0)</f>
        <v>0</v>
      </c>
      <c r="BM31" s="4" t="s">
        <v>3</v>
      </c>
      <c r="BN31" s="33">
        <f>IF(Tableau2[[#This Row],[Blq{QB21}]]="o",(1000/BO$52),0)</f>
        <v>0</v>
      </c>
      <c r="BO31" s="4" t="s">
        <v>3</v>
      </c>
      <c r="BP31" s="33">
        <f>IF(Tableau2[[#This Row],[Blq{QB22}]]="o",(1000/BQ$52),0)</f>
        <v>0</v>
      </c>
      <c r="BQ31" s="4" t="s">
        <v>3</v>
      </c>
      <c r="BR31" s="33">
        <f>IF(Tableau2[[#This Row],[Blq{QB23}]]="o",(1000/BS$52),0)</f>
        <v>0</v>
      </c>
      <c r="BS31" s="4" t="s">
        <v>3</v>
      </c>
      <c r="BT31" s="33">
        <f>IF(Tableau2[[#This Row],[Blq{QB24}]]="o",(1000/BU$52),0)</f>
        <v>0</v>
      </c>
      <c r="BU31" s="4" t="s">
        <v>3</v>
      </c>
      <c r="BV31" s="33">
        <f>IF(Tableau2[[#This Row],[Blq{QB25}]]="o",(1000/BW$52),0)</f>
        <v>0</v>
      </c>
      <c r="BW31" s="4" t="s">
        <v>3</v>
      </c>
      <c r="BX31" s="33">
        <f>IF(Tableau2[[#This Row],[Blq{QB26}]]="o",(1000/BY$52),0)</f>
        <v>0</v>
      </c>
      <c r="BY31" s="4" t="s">
        <v>3</v>
      </c>
      <c r="BZ31" s="33">
        <f>IF(Tableau2[[#This Row],[Blq{QB27}]]="o",(1000/CA$52),0)</f>
        <v>0</v>
      </c>
      <c r="CA31" s="4" t="s">
        <v>3</v>
      </c>
      <c r="CB31" s="33">
        <f>IF(Tableau2[[#This Row],[Blq{QB28}]]="o",(1000/CC$52),0)</f>
        <v>0</v>
      </c>
      <c r="CC31" s="4" t="s">
        <v>3</v>
      </c>
      <c r="CD31" s="33">
        <f>IF(Tableau2[[#This Row],[Blq{QB29}]]="o",(1000/CE$52),0)</f>
        <v>0</v>
      </c>
      <c r="CE31" s="4" t="s">
        <v>3</v>
      </c>
      <c r="CF31" s="33">
        <f>IF(Tableau2[[#This Row],[Blq{QB30}]]="o",(1000/CG$52),0)</f>
        <v>0</v>
      </c>
      <c r="CG31" s="4" t="s">
        <v>3</v>
      </c>
      <c r="CH31" s="26">
        <f>IFERROR((8-Tableau2[[#This Row],[Plc{Q}]])/100,0)</f>
        <v>0</v>
      </c>
      <c r="CI31" s="25" t="str">
        <f>IF(OR(1=Tableau2[[#This Row],[Plc{Q}]],2=Tableau2[[#This Row],[Plc{Q}]],3=Tableau2[[#This Row],[Plc{Q}]],4=Tableau2[[#This Row],[Plc{Q}]],5=Tableau2[[#This Row],[Plc{Q}]],6=Tableau2[[#This Row],[Plc{Q}]],7=Tableau2[[#This Row],[Plc{Q}]],8=Tableau2[[#This Row],[Plc{Q}]]),"Qualifié(e)","")</f>
        <v/>
      </c>
      <c r="CJ31" s="34" t="str">
        <f>IF(Tableau2[[#This Row],[Pnt{F}/1000]]=0,"",RANK(Tableau2[[#This Row],[Pnt{F}/1000]],Tableau2[Pnt{F}/1000]))</f>
        <v/>
      </c>
      <c r="CK31" s="35">
        <f>IFERROR(Tableau2[[#This Row],[Pnt{FV}/500]]+Tableau2[[#This Row],[Pnt{FB}/500]]+Tableau2[[#This Row],[Bns{Q}]],0)</f>
        <v>0</v>
      </c>
      <c r="CL31" s="32">
        <f>IFERROR((Tableau2[[#This Row],[Pnt{FV}]]/$CM$52)*500,0)</f>
        <v>0</v>
      </c>
      <c r="CM31" s="186">
        <f>IFERROR(((Tableau2[[#This Row],[Prs{FV}]]/CN$52)*1000)+IF(Tableau2[[#This Row],[Vlr{FV}]]="o",2,0),0)</f>
        <v>0</v>
      </c>
      <c r="CN31" s="11" t="s">
        <v>12</v>
      </c>
      <c r="CO31" s="4" t="s">
        <v>3</v>
      </c>
      <c r="CP31" s="32">
        <f>(Tableau2[[#This Row],[Pnt{FB}]]/CQ$52)*500</f>
        <v>0</v>
      </c>
      <c r="CQ31" s="33">
        <f>Tableau2[[#This Row],[Pnt{FBlq}]]+Tableau2[[#This Row],[Pnt{FEss}]]</f>
        <v>0</v>
      </c>
      <c r="CR31" s="33">
        <f>IF(Tableau2[[#This Row],[Blq{F}]]="n",0,IF(Tableau2[[#This Row],[Blq{F}]]="Z1",100,IF(Tableau2[[#This Row],[Blq{F}]]="Z2",200,IF(Tableau2[[#This Row],[Blq{F}]]="Top",300,0))))</f>
        <v>0</v>
      </c>
      <c r="CS31" s="4" t="s">
        <v>3</v>
      </c>
      <c r="CT31" s="25">
        <f>IFERROR((100-(Tableau2[[#This Row],[Ess{F}]])),0)</f>
        <v>0</v>
      </c>
      <c r="CU31" s="11" t="s">
        <v>12</v>
      </c>
      <c r="CV31" s="28" t="str">
        <f>IF(Tableau2[[#This Row],[Fnl]]="Q",Tableau2[[#This Row],[Plc{F}]],Tableau2[[#This Row],[Plc{Q}]])</f>
        <v/>
      </c>
      <c r="CW31" s="28" t="str">
        <f>IF(Tableau2[[#This Row],[Place]]=1,"Or",IF(Tableau2[[#This Row],[Place]]=2,"Argent",IF(Tableau2[[#This Row],[Place]]=3,"Bronze","")))</f>
        <v/>
      </c>
    </row>
    <row r="32" spans="1:101" x14ac:dyDescent="0.2">
      <c r="A32" s="33" t="str">
        <f>Tableau2[[#This Row],[Plc{Q}]]</f>
        <v/>
      </c>
      <c r="B32" s="33" t="str">
        <f>Tableau2[[#This Row],[Place]]</f>
        <v/>
      </c>
      <c r="C32" s="16" t="s">
        <v>12</v>
      </c>
      <c r="D32" s="17" t="s">
        <v>12</v>
      </c>
      <c r="E32" s="17" t="s">
        <v>12</v>
      </c>
      <c r="F32" s="29" t="str">
        <f>IF(Tableau2[[#This Row],[Q &gt; F]]="","","Q")</f>
        <v/>
      </c>
      <c r="G32" s="10" t="s">
        <v>12</v>
      </c>
      <c r="H32" s="3" t="s">
        <v>3</v>
      </c>
      <c r="I32" s="3" t="s">
        <v>3</v>
      </c>
      <c r="J32" s="3" t="s">
        <v>3</v>
      </c>
      <c r="K32" s="30" t="str">
        <f>IF(Tableau2[[#This Row],[Pnt{Q}(/1000)]]=0,"",RANK(Tableau2[[#This Row],[Pnt{Q}(/1000)]],Tableau2[Pnt{Q}(/1000)]))</f>
        <v/>
      </c>
      <c r="L32" s="30">
        <f>IFERROR(Tableau2[[#This Row],[Pnt{QV}(/500)]]+Tableau2[[#This Row],[Pnt{QB}/500]],0)</f>
        <v>0</v>
      </c>
      <c r="M32" s="31">
        <f>IFERROR((Tableau2[[#This Row],[Pnt{QV}]]/$N$52)*500,0)</f>
        <v>0</v>
      </c>
      <c r="N32" s="31">
        <f>SUM(Tableau2[[#This Row],[Pnt{QV1}]],Tableau2[[#This Row],[Pnt{QV2}]],Tableau2[[#This Row],[Pnt{QV3}]])</f>
        <v>0</v>
      </c>
      <c r="O32" s="2">
        <f>IFERROR(((Tableau2[[#This Row],[Prs{QV1}]]/P$52)*1000)+IF(Tableau2[[#This Row],[Vlr{QV1}]]="o",2,0),0)</f>
        <v>0</v>
      </c>
      <c r="P32" s="11" t="s">
        <v>12</v>
      </c>
      <c r="Q32" s="4" t="s">
        <v>3</v>
      </c>
      <c r="R32" s="163">
        <f>IFERROR(((Tableau2[[#This Row],[Prs{QV2}]]/S$52)*1000)+IF(Tableau2[[#This Row],[Vlr{QV2}]]="o",2,0),0)</f>
        <v>0</v>
      </c>
      <c r="S32" s="11" t="s">
        <v>12</v>
      </c>
      <c r="T32" s="4" t="s">
        <v>3</v>
      </c>
      <c r="U32" s="163">
        <f>IFERROR(((Tableau2[[#This Row],[Prs{QV3}]]/V$52)*1000)+IF(Tableau2[[#This Row],[Vlr{QV3}]]="o",2,0),0)</f>
        <v>0</v>
      </c>
      <c r="V32" s="11" t="s">
        <v>12</v>
      </c>
      <c r="W32" s="4" t="s">
        <v>3</v>
      </c>
      <c r="X32" s="32">
        <f>IF((Tableau2[[#This Row],[Pnt{QB}]]/Y$52)*500=0,0,(Tableau2[[#This Row],[Pnt{QB}]]/Y$52)*500)</f>
        <v>0</v>
      </c>
      <c r="Y32" s="33">
        <f>Tableau2[[#This Row],[Pnt{QB1}]]+Tableau2[[#This Row],[Pnt{QB2}]]+Tableau2[[#This Row],[Pnt{QB3}]]+Tableau2[[#This Row],[Pnt{QB4}]]+Tableau2[[#This Row],[Pnt{QB5}]]+Tableau2[[#This Row],[Pnt{QB6}]]+Tableau2[[#This Row],[Pnt{QB7}]]+Tableau2[[#This Row],[Pnt{QB8}]]+Tableau2[[#This Row],[Pnt{QB9}]]+Tableau2[[#This Row],[Pnt{QB10}]]+Tableau2[[#This Row],[Pnt{QB11}]]+Tableau2[[#This Row],[Pnt{QB12}]]+Tableau2[[#This Row],[Pnt{QB13}]]+Tableau2[[#This Row],[Pnt{QB14}]]+Tableau2[[#This Row],[Pnt{QB15}]]+Tableau2[[#This Row],[Pnt{QB16}]]+Tableau2[[#This Row],[Pnt{QB17}]]+Tableau2[[#This Row],[Pnt{QB18}]]+Tableau2[[#This Row],[Pnt{QB19}]]+Tableau2[[#This Row],[Pnt{QB20}]]+Tableau2[[#This Row],[Pnt{QB21}]]+Tableau2[[#This Row],[Pnt{QB22}]]+Tableau2[[#This Row],[Pnt{QB23}]]+Tableau2[[#This Row],[Pnt{QB24}]]+Tableau2[[#This Row],[Pnt{QB25}]]+Tableau2[[#This Row],[Pnt{QB26}]]+Tableau2[[#This Row],[Pnt{QB27}]]+Tableau2[[#This Row],[Pnt{QB28}]]+Tableau2[[#This Row],[Pnt{QB29}]]+Tableau2[[#This Row],[Pnt{QB30}]]</f>
        <v>0</v>
      </c>
      <c r="Z32" s="33">
        <f>IF(Tableau2[[#This Row],[Blq{QB1}]]="o",(1000/AA$52),0)</f>
        <v>0</v>
      </c>
      <c r="AA32" s="4" t="s">
        <v>3</v>
      </c>
      <c r="AB32" s="33">
        <f>IF(Tableau2[[#This Row],[Blq{QB2}]]="o",(1000/AC$52),0)</f>
        <v>0</v>
      </c>
      <c r="AC32" s="4" t="s">
        <v>3</v>
      </c>
      <c r="AD32" s="33">
        <f>IF(Tableau2[[#This Row],[Blq{QB3}]]="o",(1000/AE$52),0)</f>
        <v>0</v>
      </c>
      <c r="AE32" s="4" t="s">
        <v>3</v>
      </c>
      <c r="AF32" s="33">
        <f>IF(Tableau2[[#This Row],[Blq{QB4}]]="o",(1000/AG$52),0)</f>
        <v>0</v>
      </c>
      <c r="AG32" s="4" t="s">
        <v>3</v>
      </c>
      <c r="AH32" s="33">
        <f>IF(Tableau2[[#This Row],[Blq{QB5}]]="o",(1000/AI$52),0)</f>
        <v>0</v>
      </c>
      <c r="AI32" s="4" t="s">
        <v>3</v>
      </c>
      <c r="AJ32" s="33">
        <f>IF(Tableau2[[#This Row],[Blq{QB6}]]="o",(1000/AK$52),0)</f>
        <v>0</v>
      </c>
      <c r="AK32" s="4" t="s">
        <v>3</v>
      </c>
      <c r="AL32" s="33">
        <f>IF(Tableau2[[#This Row],[Blq{QB7}]]="o",(1000/AM$52),0)</f>
        <v>0</v>
      </c>
      <c r="AM32" s="4" t="s">
        <v>3</v>
      </c>
      <c r="AN32" s="33">
        <f>IF(Tableau2[[#This Row],[Blq{QB8}]]="o",(1000/AO$52),0)</f>
        <v>0</v>
      </c>
      <c r="AO32" s="4" t="s">
        <v>3</v>
      </c>
      <c r="AP32" s="33">
        <f>IF(Tableau2[[#This Row],[Blq{QB9}]]="o",(1000/AQ$52),0)</f>
        <v>0</v>
      </c>
      <c r="AQ32" s="4" t="s">
        <v>3</v>
      </c>
      <c r="AR32" s="33">
        <f>IF(Tableau2[[#This Row],[Blq{QB10}]]="o",(1000/AS$52),0)</f>
        <v>0</v>
      </c>
      <c r="AS32" s="4" t="s">
        <v>3</v>
      </c>
      <c r="AT32" s="33">
        <f>IF(Tableau2[[#This Row],[Blq{QB11}]]="o",(1000/AU$52),0)</f>
        <v>0</v>
      </c>
      <c r="AU32" s="4" t="s">
        <v>3</v>
      </c>
      <c r="AV32" s="33">
        <f>IF(Tableau2[[#This Row],[Blq{QB12}]]="o",(1000/AW$52),0)</f>
        <v>0</v>
      </c>
      <c r="AW32" s="4" t="s">
        <v>3</v>
      </c>
      <c r="AX32" s="33">
        <f>IF(Tableau2[[#This Row],[Blq{QB13}]]="o",(1000/AY$52),0)</f>
        <v>0</v>
      </c>
      <c r="AY32" s="4" t="s">
        <v>3</v>
      </c>
      <c r="AZ32" s="33">
        <f>IF(Tableau2[[#This Row],[Blq{QB14}]]="o",(1000/BA$52),0)</f>
        <v>0</v>
      </c>
      <c r="BA32" s="4" t="s">
        <v>3</v>
      </c>
      <c r="BB32" s="33">
        <f>IF(Tableau2[[#This Row],[Blq{QB15}]]="o",(1000/BC$52),0)</f>
        <v>0</v>
      </c>
      <c r="BC32" s="4" t="s">
        <v>3</v>
      </c>
      <c r="BD32" s="33">
        <f>IF(Tableau2[[#This Row],[Blq{QB16}]]="o",(1000/BE$52),0)</f>
        <v>0</v>
      </c>
      <c r="BE32" s="4" t="s">
        <v>3</v>
      </c>
      <c r="BF32" s="33">
        <f>IF(Tableau2[[#This Row],[Blq{QB17}]]="o",(1000/BG$52),0)</f>
        <v>0</v>
      </c>
      <c r="BG32" s="4" t="s">
        <v>3</v>
      </c>
      <c r="BH32" s="33">
        <f>IF(Tableau2[[#This Row],[Blq{QB18}]]="o",(1000/BI$52),0)</f>
        <v>0</v>
      </c>
      <c r="BI32" s="4" t="s">
        <v>3</v>
      </c>
      <c r="BJ32" s="33">
        <f>IF(Tableau2[[#This Row],[Blq{QB19}]]="o",(1000/BK$52),0)</f>
        <v>0</v>
      </c>
      <c r="BK32" s="4" t="s">
        <v>3</v>
      </c>
      <c r="BL32" s="33">
        <f>IF(Tableau2[[#This Row],[Blq{QB20}]]="o",(1000/BM$52),0)</f>
        <v>0</v>
      </c>
      <c r="BM32" s="4" t="s">
        <v>3</v>
      </c>
      <c r="BN32" s="33">
        <f>IF(Tableau2[[#This Row],[Blq{QB21}]]="o",(1000/BO$52),0)</f>
        <v>0</v>
      </c>
      <c r="BO32" s="4" t="s">
        <v>3</v>
      </c>
      <c r="BP32" s="33">
        <f>IF(Tableau2[[#This Row],[Blq{QB22}]]="o",(1000/BQ$52),0)</f>
        <v>0</v>
      </c>
      <c r="BQ32" s="4" t="s">
        <v>3</v>
      </c>
      <c r="BR32" s="33">
        <f>IF(Tableau2[[#This Row],[Blq{QB23}]]="o",(1000/BS$52),0)</f>
        <v>0</v>
      </c>
      <c r="BS32" s="4" t="s">
        <v>3</v>
      </c>
      <c r="BT32" s="33">
        <f>IF(Tableau2[[#This Row],[Blq{QB24}]]="o",(1000/BU$52),0)</f>
        <v>0</v>
      </c>
      <c r="BU32" s="4" t="s">
        <v>3</v>
      </c>
      <c r="BV32" s="33">
        <f>IF(Tableau2[[#This Row],[Blq{QB25}]]="o",(1000/BW$52),0)</f>
        <v>0</v>
      </c>
      <c r="BW32" s="4" t="s">
        <v>3</v>
      </c>
      <c r="BX32" s="33">
        <f>IF(Tableau2[[#This Row],[Blq{QB26}]]="o",(1000/BY$52),0)</f>
        <v>0</v>
      </c>
      <c r="BY32" s="4" t="s">
        <v>3</v>
      </c>
      <c r="BZ32" s="33">
        <f>IF(Tableau2[[#This Row],[Blq{QB27}]]="o",(1000/CA$52),0)</f>
        <v>0</v>
      </c>
      <c r="CA32" s="4" t="s">
        <v>3</v>
      </c>
      <c r="CB32" s="33">
        <f>IF(Tableau2[[#This Row],[Blq{QB28}]]="o",(1000/CC$52),0)</f>
        <v>0</v>
      </c>
      <c r="CC32" s="4" t="s">
        <v>3</v>
      </c>
      <c r="CD32" s="33">
        <f>IF(Tableau2[[#This Row],[Blq{QB29}]]="o",(1000/CE$52),0)</f>
        <v>0</v>
      </c>
      <c r="CE32" s="4" t="s">
        <v>3</v>
      </c>
      <c r="CF32" s="33">
        <f>IF(Tableau2[[#This Row],[Blq{QB30}]]="o",(1000/CG$52),0)</f>
        <v>0</v>
      </c>
      <c r="CG32" s="4" t="s">
        <v>3</v>
      </c>
      <c r="CH32" s="26">
        <f>IFERROR((8-Tableau2[[#This Row],[Plc{Q}]])/100,0)</f>
        <v>0</v>
      </c>
      <c r="CI32" s="25" t="str">
        <f>IF(OR(1=Tableau2[[#This Row],[Plc{Q}]],2=Tableau2[[#This Row],[Plc{Q}]],3=Tableau2[[#This Row],[Plc{Q}]],4=Tableau2[[#This Row],[Plc{Q}]],5=Tableau2[[#This Row],[Plc{Q}]],6=Tableau2[[#This Row],[Plc{Q}]],7=Tableau2[[#This Row],[Plc{Q}]],8=Tableau2[[#This Row],[Plc{Q}]]),"Qualifié(e)","")</f>
        <v/>
      </c>
      <c r="CJ32" s="34" t="str">
        <f>IF(Tableau2[[#This Row],[Pnt{F}/1000]]=0,"",RANK(Tableau2[[#This Row],[Pnt{F}/1000]],Tableau2[Pnt{F}/1000]))</f>
        <v/>
      </c>
      <c r="CK32" s="35">
        <f>IFERROR(Tableau2[[#This Row],[Pnt{FV}/500]]+Tableau2[[#This Row],[Pnt{FB}/500]]+Tableau2[[#This Row],[Bns{Q}]],0)</f>
        <v>0</v>
      </c>
      <c r="CL32" s="32">
        <f>IFERROR((Tableau2[[#This Row],[Pnt{FV}]]/$CM$52)*500,0)</f>
        <v>0</v>
      </c>
      <c r="CM32" s="186">
        <f>IFERROR(((Tableau2[[#This Row],[Prs{FV}]]/CN$52)*1000)+IF(Tableau2[[#This Row],[Vlr{FV}]]="o",2,0),0)</f>
        <v>0</v>
      </c>
      <c r="CN32" s="11" t="s">
        <v>12</v>
      </c>
      <c r="CO32" s="4" t="s">
        <v>3</v>
      </c>
      <c r="CP32" s="32">
        <f>(Tableau2[[#This Row],[Pnt{FB}]]/CQ$52)*500</f>
        <v>0</v>
      </c>
      <c r="CQ32" s="33">
        <f>Tableau2[[#This Row],[Pnt{FBlq}]]+Tableau2[[#This Row],[Pnt{FEss}]]</f>
        <v>0</v>
      </c>
      <c r="CR32" s="33">
        <f>IF(Tableau2[[#This Row],[Blq{F}]]="n",0,IF(Tableau2[[#This Row],[Blq{F}]]="Z1",100,IF(Tableau2[[#This Row],[Blq{F}]]="Z2",200,IF(Tableau2[[#This Row],[Blq{F}]]="Top",300,0))))</f>
        <v>0</v>
      </c>
      <c r="CS32" s="4" t="s">
        <v>3</v>
      </c>
      <c r="CT32" s="25">
        <f>IFERROR((100-(Tableau2[[#This Row],[Ess{F}]])),0)</f>
        <v>0</v>
      </c>
      <c r="CU32" s="11" t="s">
        <v>12</v>
      </c>
      <c r="CV32" s="28" t="str">
        <f>IF(Tableau2[[#This Row],[Fnl]]="Q",Tableau2[[#This Row],[Plc{F}]],Tableau2[[#This Row],[Plc{Q}]])</f>
        <v/>
      </c>
      <c r="CW32" s="28" t="str">
        <f>IF(Tableau2[[#This Row],[Place]]=1,"Or",IF(Tableau2[[#This Row],[Place]]=2,"Argent",IF(Tableau2[[#This Row],[Place]]=3,"Bronze","")))</f>
        <v/>
      </c>
    </row>
    <row r="33" spans="1:101" x14ac:dyDescent="0.2">
      <c r="A33" s="33" t="str">
        <f>Tableau2[[#This Row],[Plc{Q}]]</f>
        <v/>
      </c>
      <c r="B33" s="33" t="str">
        <f>Tableau2[[#This Row],[Place]]</f>
        <v/>
      </c>
      <c r="C33" s="16" t="s">
        <v>12</v>
      </c>
      <c r="D33" s="17" t="s">
        <v>12</v>
      </c>
      <c r="E33" s="17" t="s">
        <v>12</v>
      </c>
      <c r="F33" s="29" t="str">
        <f>IF(Tableau2[[#This Row],[Q &gt; F]]="","","Q")</f>
        <v/>
      </c>
      <c r="G33" s="10" t="s">
        <v>12</v>
      </c>
      <c r="H33" s="3" t="s">
        <v>3</v>
      </c>
      <c r="I33" s="3" t="s">
        <v>3</v>
      </c>
      <c r="J33" s="3" t="s">
        <v>3</v>
      </c>
      <c r="K33" s="30" t="str">
        <f>IF(Tableau2[[#This Row],[Pnt{Q}(/1000)]]=0,"",RANK(Tableau2[[#This Row],[Pnt{Q}(/1000)]],Tableau2[Pnt{Q}(/1000)]))</f>
        <v/>
      </c>
      <c r="L33" s="30">
        <f>IFERROR(Tableau2[[#This Row],[Pnt{QV}(/500)]]+Tableau2[[#This Row],[Pnt{QB}/500]],0)</f>
        <v>0</v>
      </c>
      <c r="M33" s="31">
        <f>IFERROR((Tableau2[[#This Row],[Pnt{QV}]]/$N$52)*500,0)</f>
        <v>0</v>
      </c>
      <c r="N33" s="31">
        <f>SUM(Tableau2[[#This Row],[Pnt{QV1}]],Tableau2[[#This Row],[Pnt{QV2}]],Tableau2[[#This Row],[Pnt{QV3}]])</f>
        <v>0</v>
      </c>
      <c r="O33" s="2">
        <f>IFERROR(((Tableau2[[#This Row],[Prs{QV1}]]/P$52)*1000)+IF(Tableau2[[#This Row],[Vlr{QV1}]]="o",2,0),0)</f>
        <v>0</v>
      </c>
      <c r="P33" s="11" t="s">
        <v>12</v>
      </c>
      <c r="Q33" s="4" t="s">
        <v>3</v>
      </c>
      <c r="R33" s="163">
        <f>IFERROR(((Tableau2[[#This Row],[Prs{QV2}]]/S$52)*1000)+IF(Tableau2[[#This Row],[Vlr{QV2}]]="o",2,0),0)</f>
        <v>0</v>
      </c>
      <c r="S33" s="11" t="s">
        <v>12</v>
      </c>
      <c r="T33" s="4" t="s">
        <v>3</v>
      </c>
      <c r="U33" s="163">
        <f>IFERROR(((Tableau2[[#This Row],[Prs{QV3}]]/V$52)*1000)+IF(Tableau2[[#This Row],[Vlr{QV3}]]="o",2,0),0)</f>
        <v>0</v>
      </c>
      <c r="V33" s="11" t="s">
        <v>12</v>
      </c>
      <c r="W33" s="4" t="s">
        <v>3</v>
      </c>
      <c r="X33" s="32">
        <f>IF((Tableau2[[#This Row],[Pnt{QB}]]/Y$52)*500=0,0,(Tableau2[[#This Row],[Pnt{QB}]]/Y$52)*500)</f>
        <v>0</v>
      </c>
      <c r="Y33" s="33">
        <f>Tableau2[[#This Row],[Pnt{QB1}]]+Tableau2[[#This Row],[Pnt{QB2}]]+Tableau2[[#This Row],[Pnt{QB3}]]+Tableau2[[#This Row],[Pnt{QB4}]]+Tableau2[[#This Row],[Pnt{QB5}]]+Tableau2[[#This Row],[Pnt{QB6}]]+Tableau2[[#This Row],[Pnt{QB7}]]+Tableau2[[#This Row],[Pnt{QB8}]]+Tableau2[[#This Row],[Pnt{QB9}]]+Tableau2[[#This Row],[Pnt{QB10}]]+Tableau2[[#This Row],[Pnt{QB11}]]+Tableau2[[#This Row],[Pnt{QB12}]]+Tableau2[[#This Row],[Pnt{QB13}]]+Tableau2[[#This Row],[Pnt{QB14}]]+Tableau2[[#This Row],[Pnt{QB15}]]+Tableau2[[#This Row],[Pnt{QB16}]]+Tableau2[[#This Row],[Pnt{QB17}]]+Tableau2[[#This Row],[Pnt{QB18}]]+Tableau2[[#This Row],[Pnt{QB19}]]+Tableau2[[#This Row],[Pnt{QB20}]]+Tableau2[[#This Row],[Pnt{QB21}]]+Tableau2[[#This Row],[Pnt{QB22}]]+Tableau2[[#This Row],[Pnt{QB23}]]+Tableau2[[#This Row],[Pnt{QB24}]]+Tableau2[[#This Row],[Pnt{QB25}]]+Tableau2[[#This Row],[Pnt{QB26}]]+Tableau2[[#This Row],[Pnt{QB27}]]+Tableau2[[#This Row],[Pnt{QB28}]]+Tableau2[[#This Row],[Pnt{QB29}]]+Tableau2[[#This Row],[Pnt{QB30}]]</f>
        <v>0</v>
      </c>
      <c r="Z33" s="33">
        <f>IF(Tableau2[[#This Row],[Blq{QB1}]]="o",(1000/AA$52),0)</f>
        <v>0</v>
      </c>
      <c r="AA33" s="4" t="s">
        <v>3</v>
      </c>
      <c r="AB33" s="33">
        <f>IF(Tableau2[[#This Row],[Blq{QB2}]]="o",(1000/AC$52),0)</f>
        <v>0</v>
      </c>
      <c r="AC33" s="4" t="s">
        <v>3</v>
      </c>
      <c r="AD33" s="33">
        <f>IF(Tableau2[[#This Row],[Blq{QB3}]]="o",(1000/AE$52),0)</f>
        <v>0</v>
      </c>
      <c r="AE33" s="4" t="s">
        <v>3</v>
      </c>
      <c r="AF33" s="33">
        <f>IF(Tableau2[[#This Row],[Blq{QB4}]]="o",(1000/AG$52),0)</f>
        <v>0</v>
      </c>
      <c r="AG33" s="4" t="s">
        <v>3</v>
      </c>
      <c r="AH33" s="33">
        <f>IF(Tableau2[[#This Row],[Blq{QB5}]]="o",(1000/AI$52),0)</f>
        <v>0</v>
      </c>
      <c r="AI33" s="4" t="s">
        <v>3</v>
      </c>
      <c r="AJ33" s="33">
        <f>IF(Tableau2[[#This Row],[Blq{QB6}]]="o",(1000/AK$52),0)</f>
        <v>0</v>
      </c>
      <c r="AK33" s="4" t="s">
        <v>3</v>
      </c>
      <c r="AL33" s="33">
        <f>IF(Tableau2[[#This Row],[Blq{QB7}]]="o",(1000/AM$52),0)</f>
        <v>0</v>
      </c>
      <c r="AM33" s="4" t="s">
        <v>3</v>
      </c>
      <c r="AN33" s="33">
        <f>IF(Tableau2[[#This Row],[Blq{QB8}]]="o",(1000/AO$52),0)</f>
        <v>0</v>
      </c>
      <c r="AO33" s="4" t="s">
        <v>3</v>
      </c>
      <c r="AP33" s="33">
        <f>IF(Tableau2[[#This Row],[Blq{QB9}]]="o",(1000/AQ$52),0)</f>
        <v>0</v>
      </c>
      <c r="AQ33" s="4" t="s">
        <v>3</v>
      </c>
      <c r="AR33" s="33">
        <f>IF(Tableau2[[#This Row],[Blq{QB10}]]="o",(1000/AS$52),0)</f>
        <v>0</v>
      </c>
      <c r="AS33" s="4" t="s">
        <v>3</v>
      </c>
      <c r="AT33" s="33">
        <f>IF(Tableau2[[#This Row],[Blq{QB11}]]="o",(1000/AU$52),0)</f>
        <v>0</v>
      </c>
      <c r="AU33" s="4" t="s">
        <v>3</v>
      </c>
      <c r="AV33" s="33">
        <f>IF(Tableau2[[#This Row],[Blq{QB12}]]="o",(1000/AW$52),0)</f>
        <v>0</v>
      </c>
      <c r="AW33" s="4" t="s">
        <v>3</v>
      </c>
      <c r="AX33" s="33">
        <f>IF(Tableau2[[#This Row],[Blq{QB13}]]="o",(1000/AY$52),0)</f>
        <v>0</v>
      </c>
      <c r="AY33" s="4" t="s">
        <v>3</v>
      </c>
      <c r="AZ33" s="33">
        <f>IF(Tableau2[[#This Row],[Blq{QB14}]]="o",(1000/BA$52),0)</f>
        <v>0</v>
      </c>
      <c r="BA33" s="4" t="s">
        <v>3</v>
      </c>
      <c r="BB33" s="33">
        <f>IF(Tableau2[[#This Row],[Blq{QB15}]]="o",(1000/BC$52),0)</f>
        <v>0</v>
      </c>
      <c r="BC33" s="4" t="s">
        <v>3</v>
      </c>
      <c r="BD33" s="33">
        <f>IF(Tableau2[[#This Row],[Blq{QB16}]]="o",(1000/BE$52),0)</f>
        <v>0</v>
      </c>
      <c r="BE33" s="4" t="s">
        <v>3</v>
      </c>
      <c r="BF33" s="33">
        <f>IF(Tableau2[[#This Row],[Blq{QB17}]]="o",(1000/BG$52),0)</f>
        <v>0</v>
      </c>
      <c r="BG33" s="4" t="s">
        <v>3</v>
      </c>
      <c r="BH33" s="33">
        <f>IF(Tableau2[[#This Row],[Blq{QB18}]]="o",(1000/BI$52),0)</f>
        <v>0</v>
      </c>
      <c r="BI33" s="4" t="s">
        <v>3</v>
      </c>
      <c r="BJ33" s="33">
        <f>IF(Tableau2[[#This Row],[Blq{QB19}]]="o",(1000/BK$52),0)</f>
        <v>0</v>
      </c>
      <c r="BK33" s="4" t="s">
        <v>3</v>
      </c>
      <c r="BL33" s="33">
        <f>IF(Tableau2[[#This Row],[Blq{QB20}]]="o",(1000/BM$52),0)</f>
        <v>0</v>
      </c>
      <c r="BM33" s="4" t="s">
        <v>3</v>
      </c>
      <c r="BN33" s="33">
        <f>IF(Tableau2[[#This Row],[Blq{QB21}]]="o",(1000/BO$52),0)</f>
        <v>0</v>
      </c>
      <c r="BO33" s="4" t="s">
        <v>3</v>
      </c>
      <c r="BP33" s="33">
        <f>IF(Tableau2[[#This Row],[Blq{QB22}]]="o",(1000/BQ$52),0)</f>
        <v>0</v>
      </c>
      <c r="BQ33" s="4" t="s">
        <v>3</v>
      </c>
      <c r="BR33" s="33">
        <f>IF(Tableau2[[#This Row],[Blq{QB23}]]="o",(1000/BS$52),0)</f>
        <v>0</v>
      </c>
      <c r="BS33" s="4" t="s">
        <v>3</v>
      </c>
      <c r="BT33" s="33">
        <f>IF(Tableau2[[#This Row],[Blq{QB24}]]="o",(1000/BU$52),0)</f>
        <v>0</v>
      </c>
      <c r="BU33" s="4" t="s">
        <v>3</v>
      </c>
      <c r="BV33" s="33">
        <f>IF(Tableau2[[#This Row],[Blq{QB25}]]="o",(1000/BW$52),0)</f>
        <v>0</v>
      </c>
      <c r="BW33" s="4" t="s">
        <v>3</v>
      </c>
      <c r="BX33" s="33">
        <f>IF(Tableau2[[#This Row],[Blq{QB26}]]="o",(1000/BY$52),0)</f>
        <v>0</v>
      </c>
      <c r="BY33" s="4" t="s">
        <v>3</v>
      </c>
      <c r="BZ33" s="33">
        <f>IF(Tableau2[[#This Row],[Blq{QB27}]]="o",(1000/CA$52),0)</f>
        <v>0</v>
      </c>
      <c r="CA33" s="4" t="s">
        <v>3</v>
      </c>
      <c r="CB33" s="33">
        <f>IF(Tableau2[[#This Row],[Blq{QB28}]]="o",(1000/CC$52),0)</f>
        <v>0</v>
      </c>
      <c r="CC33" s="4" t="s">
        <v>3</v>
      </c>
      <c r="CD33" s="33">
        <f>IF(Tableau2[[#This Row],[Blq{QB29}]]="o",(1000/CE$52),0)</f>
        <v>0</v>
      </c>
      <c r="CE33" s="4" t="s">
        <v>3</v>
      </c>
      <c r="CF33" s="33">
        <f>IF(Tableau2[[#This Row],[Blq{QB30}]]="o",(1000/CG$52),0)</f>
        <v>0</v>
      </c>
      <c r="CG33" s="4" t="s">
        <v>3</v>
      </c>
      <c r="CH33" s="26">
        <f>IFERROR((8-Tableau2[[#This Row],[Plc{Q}]])/100,0)</f>
        <v>0</v>
      </c>
      <c r="CI33" s="25" t="str">
        <f>IF(OR(1=Tableau2[[#This Row],[Plc{Q}]],2=Tableau2[[#This Row],[Plc{Q}]],3=Tableau2[[#This Row],[Plc{Q}]],4=Tableau2[[#This Row],[Plc{Q}]],5=Tableau2[[#This Row],[Plc{Q}]],6=Tableau2[[#This Row],[Plc{Q}]],7=Tableau2[[#This Row],[Plc{Q}]],8=Tableau2[[#This Row],[Plc{Q}]]),"Qualifié(e)","")</f>
        <v/>
      </c>
      <c r="CJ33" s="34" t="str">
        <f>IF(Tableau2[[#This Row],[Pnt{F}/1000]]=0,"",RANK(Tableau2[[#This Row],[Pnt{F}/1000]],Tableau2[Pnt{F}/1000]))</f>
        <v/>
      </c>
      <c r="CK33" s="35">
        <f>IFERROR(Tableau2[[#This Row],[Pnt{FV}/500]]+Tableau2[[#This Row],[Pnt{FB}/500]]+Tableau2[[#This Row],[Bns{Q}]],0)</f>
        <v>0</v>
      </c>
      <c r="CL33" s="32">
        <f>IFERROR((Tableau2[[#This Row],[Pnt{FV}]]/$CM$52)*500,0)</f>
        <v>0</v>
      </c>
      <c r="CM33" s="186">
        <f>IFERROR(((Tableau2[[#This Row],[Prs{FV}]]/CN$52)*1000)+IF(Tableau2[[#This Row],[Vlr{FV}]]="o",2,0),0)</f>
        <v>0</v>
      </c>
      <c r="CN33" s="11" t="s">
        <v>12</v>
      </c>
      <c r="CO33" s="4" t="s">
        <v>3</v>
      </c>
      <c r="CP33" s="32">
        <f>(Tableau2[[#This Row],[Pnt{FB}]]/CQ$52)*500</f>
        <v>0</v>
      </c>
      <c r="CQ33" s="33">
        <f>Tableau2[[#This Row],[Pnt{FBlq}]]+Tableau2[[#This Row],[Pnt{FEss}]]</f>
        <v>0</v>
      </c>
      <c r="CR33" s="33">
        <f>IF(Tableau2[[#This Row],[Blq{F}]]="n",0,IF(Tableau2[[#This Row],[Blq{F}]]="Z1",100,IF(Tableau2[[#This Row],[Blq{F}]]="Z2",200,IF(Tableau2[[#This Row],[Blq{F}]]="Top",300,0))))</f>
        <v>0</v>
      </c>
      <c r="CS33" s="4" t="s">
        <v>3</v>
      </c>
      <c r="CT33" s="25">
        <f>IFERROR((100-(Tableau2[[#This Row],[Ess{F}]])),0)</f>
        <v>0</v>
      </c>
      <c r="CU33" s="11" t="s">
        <v>12</v>
      </c>
      <c r="CV33" s="28" t="str">
        <f>IF(Tableau2[[#This Row],[Fnl]]="Q",Tableau2[[#This Row],[Plc{F}]],Tableau2[[#This Row],[Plc{Q}]])</f>
        <v/>
      </c>
      <c r="CW33" s="28" t="str">
        <f>IF(Tableau2[[#This Row],[Place]]=1,"Or",IF(Tableau2[[#This Row],[Place]]=2,"Argent",IF(Tableau2[[#This Row],[Place]]=3,"Bronze","")))</f>
        <v/>
      </c>
    </row>
    <row r="34" spans="1:101" x14ac:dyDescent="0.2">
      <c r="A34" s="33" t="str">
        <f>Tableau2[[#This Row],[Plc{Q}]]</f>
        <v/>
      </c>
      <c r="B34" s="33" t="str">
        <f>Tableau2[[#This Row],[Place]]</f>
        <v/>
      </c>
      <c r="C34" s="16" t="s">
        <v>12</v>
      </c>
      <c r="D34" s="17" t="s">
        <v>12</v>
      </c>
      <c r="E34" s="17" t="s">
        <v>12</v>
      </c>
      <c r="F34" s="29" t="str">
        <f>IF(Tableau2[[#This Row],[Q &gt; F]]="","","Q")</f>
        <v/>
      </c>
      <c r="G34" s="10" t="s">
        <v>12</v>
      </c>
      <c r="H34" s="3" t="s">
        <v>3</v>
      </c>
      <c r="I34" s="3" t="s">
        <v>3</v>
      </c>
      <c r="J34" s="3" t="s">
        <v>3</v>
      </c>
      <c r="K34" s="30" t="str">
        <f>IF(Tableau2[[#This Row],[Pnt{Q}(/1000)]]=0,"",RANK(Tableau2[[#This Row],[Pnt{Q}(/1000)]],Tableau2[Pnt{Q}(/1000)]))</f>
        <v/>
      </c>
      <c r="L34" s="30">
        <f>IFERROR(Tableau2[[#This Row],[Pnt{QV}(/500)]]+Tableau2[[#This Row],[Pnt{QB}/500]],0)</f>
        <v>0</v>
      </c>
      <c r="M34" s="31">
        <f>IFERROR((Tableau2[[#This Row],[Pnt{QV}]]/$N$52)*500,0)</f>
        <v>0</v>
      </c>
      <c r="N34" s="31">
        <f>SUM(Tableau2[[#This Row],[Pnt{QV1}]],Tableau2[[#This Row],[Pnt{QV2}]],Tableau2[[#This Row],[Pnt{QV3}]])</f>
        <v>0</v>
      </c>
      <c r="O34" s="2">
        <f>IFERROR(((Tableau2[[#This Row],[Prs{QV1}]]/P$52)*1000)+IF(Tableau2[[#This Row],[Vlr{QV1}]]="o",2,0),0)</f>
        <v>0</v>
      </c>
      <c r="P34" s="11" t="s">
        <v>12</v>
      </c>
      <c r="Q34" s="4" t="s">
        <v>3</v>
      </c>
      <c r="R34" s="163">
        <f>IFERROR(((Tableau2[[#This Row],[Prs{QV2}]]/S$52)*1000)+IF(Tableau2[[#This Row],[Vlr{QV2}]]="o",2,0),0)</f>
        <v>0</v>
      </c>
      <c r="S34" s="11" t="s">
        <v>12</v>
      </c>
      <c r="T34" s="4" t="s">
        <v>3</v>
      </c>
      <c r="U34" s="163">
        <f>IFERROR(((Tableau2[[#This Row],[Prs{QV3}]]/V$52)*1000)+IF(Tableau2[[#This Row],[Vlr{QV3}]]="o",2,0),0)</f>
        <v>0</v>
      </c>
      <c r="V34" s="11" t="s">
        <v>12</v>
      </c>
      <c r="W34" s="4" t="s">
        <v>3</v>
      </c>
      <c r="X34" s="32">
        <f>IF((Tableau2[[#This Row],[Pnt{QB}]]/Y$52)*500=0,0,(Tableau2[[#This Row],[Pnt{QB}]]/Y$52)*500)</f>
        <v>0</v>
      </c>
      <c r="Y34" s="33">
        <f>Tableau2[[#This Row],[Pnt{QB1}]]+Tableau2[[#This Row],[Pnt{QB2}]]+Tableau2[[#This Row],[Pnt{QB3}]]+Tableau2[[#This Row],[Pnt{QB4}]]+Tableau2[[#This Row],[Pnt{QB5}]]+Tableau2[[#This Row],[Pnt{QB6}]]+Tableau2[[#This Row],[Pnt{QB7}]]+Tableau2[[#This Row],[Pnt{QB8}]]+Tableau2[[#This Row],[Pnt{QB9}]]+Tableau2[[#This Row],[Pnt{QB10}]]+Tableau2[[#This Row],[Pnt{QB11}]]+Tableau2[[#This Row],[Pnt{QB12}]]+Tableau2[[#This Row],[Pnt{QB13}]]+Tableau2[[#This Row],[Pnt{QB14}]]+Tableau2[[#This Row],[Pnt{QB15}]]+Tableau2[[#This Row],[Pnt{QB16}]]+Tableau2[[#This Row],[Pnt{QB17}]]+Tableau2[[#This Row],[Pnt{QB18}]]+Tableau2[[#This Row],[Pnt{QB19}]]+Tableau2[[#This Row],[Pnt{QB20}]]+Tableau2[[#This Row],[Pnt{QB21}]]+Tableau2[[#This Row],[Pnt{QB22}]]+Tableau2[[#This Row],[Pnt{QB23}]]+Tableau2[[#This Row],[Pnt{QB24}]]+Tableau2[[#This Row],[Pnt{QB25}]]+Tableau2[[#This Row],[Pnt{QB26}]]+Tableau2[[#This Row],[Pnt{QB27}]]+Tableau2[[#This Row],[Pnt{QB28}]]+Tableau2[[#This Row],[Pnt{QB29}]]+Tableau2[[#This Row],[Pnt{QB30}]]</f>
        <v>0</v>
      </c>
      <c r="Z34" s="33">
        <f>IF(Tableau2[[#This Row],[Blq{QB1}]]="o",(1000/AA$52),0)</f>
        <v>0</v>
      </c>
      <c r="AA34" s="4" t="s">
        <v>3</v>
      </c>
      <c r="AB34" s="33">
        <f>IF(Tableau2[[#This Row],[Blq{QB2}]]="o",(1000/AC$52),0)</f>
        <v>0</v>
      </c>
      <c r="AC34" s="4" t="s">
        <v>3</v>
      </c>
      <c r="AD34" s="33">
        <f>IF(Tableau2[[#This Row],[Blq{QB3}]]="o",(1000/AE$52),0)</f>
        <v>0</v>
      </c>
      <c r="AE34" s="4" t="s">
        <v>3</v>
      </c>
      <c r="AF34" s="33">
        <f>IF(Tableau2[[#This Row],[Blq{QB4}]]="o",(1000/AG$52),0)</f>
        <v>0</v>
      </c>
      <c r="AG34" s="4" t="s">
        <v>3</v>
      </c>
      <c r="AH34" s="33">
        <f>IF(Tableau2[[#This Row],[Blq{QB5}]]="o",(1000/AI$52),0)</f>
        <v>0</v>
      </c>
      <c r="AI34" s="4" t="s">
        <v>3</v>
      </c>
      <c r="AJ34" s="33">
        <f>IF(Tableau2[[#This Row],[Blq{QB6}]]="o",(1000/AK$52),0)</f>
        <v>0</v>
      </c>
      <c r="AK34" s="4" t="s">
        <v>3</v>
      </c>
      <c r="AL34" s="33">
        <f>IF(Tableau2[[#This Row],[Blq{QB7}]]="o",(1000/AM$52),0)</f>
        <v>0</v>
      </c>
      <c r="AM34" s="4" t="s">
        <v>3</v>
      </c>
      <c r="AN34" s="33">
        <f>IF(Tableau2[[#This Row],[Blq{QB8}]]="o",(1000/AO$52),0)</f>
        <v>0</v>
      </c>
      <c r="AO34" s="4" t="s">
        <v>3</v>
      </c>
      <c r="AP34" s="33">
        <f>IF(Tableau2[[#This Row],[Blq{QB9}]]="o",(1000/AQ$52),0)</f>
        <v>0</v>
      </c>
      <c r="AQ34" s="4" t="s">
        <v>3</v>
      </c>
      <c r="AR34" s="33">
        <f>IF(Tableau2[[#This Row],[Blq{QB10}]]="o",(1000/AS$52),0)</f>
        <v>0</v>
      </c>
      <c r="AS34" s="4" t="s">
        <v>3</v>
      </c>
      <c r="AT34" s="33">
        <f>IF(Tableau2[[#This Row],[Blq{QB11}]]="o",(1000/AU$52),0)</f>
        <v>0</v>
      </c>
      <c r="AU34" s="4" t="s">
        <v>3</v>
      </c>
      <c r="AV34" s="33">
        <f>IF(Tableau2[[#This Row],[Blq{QB12}]]="o",(1000/AW$52),0)</f>
        <v>0</v>
      </c>
      <c r="AW34" s="4" t="s">
        <v>3</v>
      </c>
      <c r="AX34" s="33">
        <f>IF(Tableau2[[#This Row],[Blq{QB13}]]="o",(1000/AY$52),0)</f>
        <v>0</v>
      </c>
      <c r="AY34" s="4" t="s">
        <v>3</v>
      </c>
      <c r="AZ34" s="33">
        <f>IF(Tableau2[[#This Row],[Blq{QB14}]]="o",(1000/BA$52),0)</f>
        <v>0</v>
      </c>
      <c r="BA34" s="4" t="s">
        <v>3</v>
      </c>
      <c r="BB34" s="33">
        <f>IF(Tableau2[[#This Row],[Blq{QB15}]]="o",(1000/BC$52),0)</f>
        <v>0</v>
      </c>
      <c r="BC34" s="4" t="s">
        <v>3</v>
      </c>
      <c r="BD34" s="33">
        <f>IF(Tableau2[[#This Row],[Blq{QB16}]]="o",(1000/BE$52),0)</f>
        <v>0</v>
      </c>
      <c r="BE34" s="4" t="s">
        <v>3</v>
      </c>
      <c r="BF34" s="33">
        <f>IF(Tableau2[[#This Row],[Blq{QB17}]]="o",(1000/BG$52),0)</f>
        <v>0</v>
      </c>
      <c r="BG34" s="4" t="s">
        <v>3</v>
      </c>
      <c r="BH34" s="33">
        <f>IF(Tableau2[[#This Row],[Blq{QB18}]]="o",(1000/BI$52),0)</f>
        <v>0</v>
      </c>
      <c r="BI34" s="4" t="s">
        <v>3</v>
      </c>
      <c r="BJ34" s="33">
        <f>IF(Tableau2[[#This Row],[Blq{QB19}]]="o",(1000/BK$52),0)</f>
        <v>0</v>
      </c>
      <c r="BK34" s="4" t="s">
        <v>3</v>
      </c>
      <c r="BL34" s="33">
        <f>IF(Tableau2[[#This Row],[Blq{QB20}]]="o",(1000/BM$52),0)</f>
        <v>0</v>
      </c>
      <c r="BM34" s="4" t="s">
        <v>3</v>
      </c>
      <c r="BN34" s="33">
        <f>IF(Tableau2[[#This Row],[Blq{QB21}]]="o",(1000/BO$52),0)</f>
        <v>0</v>
      </c>
      <c r="BO34" s="4" t="s">
        <v>3</v>
      </c>
      <c r="BP34" s="33">
        <f>IF(Tableau2[[#This Row],[Blq{QB22}]]="o",(1000/BQ$52),0)</f>
        <v>0</v>
      </c>
      <c r="BQ34" s="4" t="s">
        <v>3</v>
      </c>
      <c r="BR34" s="33">
        <f>IF(Tableau2[[#This Row],[Blq{QB23}]]="o",(1000/BS$52),0)</f>
        <v>0</v>
      </c>
      <c r="BS34" s="4" t="s">
        <v>3</v>
      </c>
      <c r="BT34" s="33">
        <f>IF(Tableau2[[#This Row],[Blq{QB24}]]="o",(1000/BU$52),0)</f>
        <v>0</v>
      </c>
      <c r="BU34" s="4" t="s">
        <v>3</v>
      </c>
      <c r="BV34" s="33">
        <f>IF(Tableau2[[#This Row],[Blq{QB25}]]="o",(1000/BW$52),0)</f>
        <v>0</v>
      </c>
      <c r="BW34" s="4" t="s">
        <v>3</v>
      </c>
      <c r="BX34" s="33">
        <f>IF(Tableau2[[#This Row],[Blq{QB26}]]="o",(1000/BY$52),0)</f>
        <v>0</v>
      </c>
      <c r="BY34" s="4" t="s">
        <v>3</v>
      </c>
      <c r="BZ34" s="33">
        <f>IF(Tableau2[[#This Row],[Blq{QB27}]]="o",(1000/CA$52),0)</f>
        <v>0</v>
      </c>
      <c r="CA34" s="4" t="s">
        <v>3</v>
      </c>
      <c r="CB34" s="33">
        <f>IF(Tableau2[[#This Row],[Blq{QB28}]]="o",(1000/CC$52),0)</f>
        <v>0</v>
      </c>
      <c r="CC34" s="4" t="s">
        <v>3</v>
      </c>
      <c r="CD34" s="33">
        <f>IF(Tableau2[[#This Row],[Blq{QB29}]]="o",(1000/CE$52),0)</f>
        <v>0</v>
      </c>
      <c r="CE34" s="4" t="s">
        <v>3</v>
      </c>
      <c r="CF34" s="33">
        <f>IF(Tableau2[[#This Row],[Blq{QB30}]]="o",(1000/CG$52),0)</f>
        <v>0</v>
      </c>
      <c r="CG34" s="4" t="s">
        <v>3</v>
      </c>
      <c r="CH34" s="26">
        <f>IFERROR((8-Tableau2[[#This Row],[Plc{Q}]])/100,0)</f>
        <v>0</v>
      </c>
      <c r="CI34" s="25" t="str">
        <f>IF(OR(1=Tableau2[[#This Row],[Plc{Q}]],2=Tableau2[[#This Row],[Plc{Q}]],3=Tableau2[[#This Row],[Plc{Q}]],4=Tableau2[[#This Row],[Plc{Q}]],5=Tableau2[[#This Row],[Plc{Q}]],6=Tableau2[[#This Row],[Plc{Q}]],7=Tableau2[[#This Row],[Plc{Q}]],8=Tableau2[[#This Row],[Plc{Q}]]),"Qualifié(e)","")</f>
        <v/>
      </c>
      <c r="CJ34" s="34" t="str">
        <f>IF(Tableau2[[#This Row],[Pnt{F}/1000]]=0,"",RANK(Tableau2[[#This Row],[Pnt{F}/1000]],Tableau2[Pnt{F}/1000]))</f>
        <v/>
      </c>
      <c r="CK34" s="35">
        <f>IFERROR(Tableau2[[#This Row],[Pnt{FV}/500]]+Tableau2[[#This Row],[Pnt{FB}/500]]+Tableau2[[#This Row],[Bns{Q}]],0)</f>
        <v>0</v>
      </c>
      <c r="CL34" s="32">
        <f>IFERROR((Tableau2[[#This Row],[Pnt{FV}]]/$CM$52)*500,0)</f>
        <v>0</v>
      </c>
      <c r="CM34" s="186">
        <f>IFERROR(((Tableau2[[#This Row],[Prs{FV}]]/CN$52)*1000)+IF(Tableau2[[#This Row],[Vlr{FV}]]="o",2,0),0)</f>
        <v>0</v>
      </c>
      <c r="CN34" s="11" t="s">
        <v>12</v>
      </c>
      <c r="CO34" s="4" t="s">
        <v>3</v>
      </c>
      <c r="CP34" s="32">
        <f>(Tableau2[[#This Row],[Pnt{FB}]]/CQ$52)*500</f>
        <v>0</v>
      </c>
      <c r="CQ34" s="33">
        <f>Tableau2[[#This Row],[Pnt{FBlq}]]+Tableau2[[#This Row],[Pnt{FEss}]]</f>
        <v>0</v>
      </c>
      <c r="CR34" s="33">
        <f>IF(Tableau2[[#This Row],[Blq{F}]]="n",0,IF(Tableau2[[#This Row],[Blq{F}]]="Z1",100,IF(Tableau2[[#This Row],[Blq{F}]]="Z2",200,IF(Tableau2[[#This Row],[Blq{F}]]="Top",300,0))))</f>
        <v>0</v>
      </c>
      <c r="CS34" s="4" t="s">
        <v>3</v>
      </c>
      <c r="CT34" s="25">
        <f>IFERROR((100-(Tableau2[[#This Row],[Ess{F}]])),0)</f>
        <v>0</v>
      </c>
      <c r="CU34" s="11" t="s">
        <v>12</v>
      </c>
      <c r="CV34" s="28" t="str">
        <f>IF(Tableau2[[#This Row],[Fnl]]="Q",Tableau2[[#This Row],[Plc{F}]],Tableau2[[#This Row],[Plc{Q}]])</f>
        <v/>
      </c>
      <c r="CW34" s="28" t="str">
        <f>IF(Tableau2[[#This Row],[Place]]=1,"Or",IF(Tableau2[[#This Row],[Place]]=2,"Argent",IF(Tableau2[[#This Row],[Place]]=3,"Bronze","")))</f>
        <v/>
      </c>
    </row>
    <row r="35" spans="1:101" x14ac:dyDescent="0.2">
      <c r="A35" s="33" t="str">
        <f>Tableau2[[#This Row],[Plc{Q}]]</f>
        <v/>
      </c>
      <c r="B35" s="33" t="str">
        <f>Tableau2[[#This Row],[Place]]</f>
        <v/>
      </c>
      <c r="C35" s="16" t="s">
        <v>12</v>
      </c>
      <c r="D35" s="17" t="s">
        <v>12</v>
      </c>
      <c r="E35" s="17" t="s">
        <v>12</v>
      </c>
      <c r="F35" s="29" t="str">
        <f>IF(Tableau2[[#This Row],[Q &gt; F]]="","","Q")</f>
        <v/>
      </c>
      <c r="G35" s="10" t="s">
        <v>12</v>
      </c>
      <c r="H35" s="3" t="s">
        <v>3</v>
      </c>
      <c r="I35" s="3" t="s">
        <v>3</v>
      </c>
      <c r="J35" s="3" t="s">
        <v>3</v>
      </c>
      <c r="K35" s="30" t="str">
        <f>IF(Tableau2[[#This Row],[Pnt{Q}(/1000)]]=0,"",RANK(Tableau2[[#This Row],[Pnt{Q}(/1000)]],Tableau2[Pnt{Q}(/1000)]))</f>
        <v/>
      </c>
      <c r="L35" s="30">
        <f>IFERROR(Tableau2[[#This Row],[Pnt{QV}(/500)]]+Tableau2[[#This Row],[Pnt{QB}/500]],0)</f>
        <v>0</v>
      </c>
      <c r="M35" s="31">
        <f>IFERROR((Tableau2[[#This Row],[Pnt{QV}]]/$N$52)*500,0)</f>
        <v>0</v>
      </c>
      <c r="N35" s="31">
        <f>SUM(Tableau2[[#This Row],[Pnt{QV1}]],Tableau2[[#This Row],[Pnt{QV2}]],Tableau2[[#This Row],[Pnt{QV3}]])</f>
        <v>0</v>
      </c>
      <c r="O35" s="2">
        <f>IFERROR(((Tableau2[[#This Row],[Prs{QV1}]]/P$52)*1000)+IF(Tableau2[[#This Row],[Vlr{QV1}]]="o",2,0),0)</f>
        <v>0</v>
      </c>
      <c r="P35" s="11" t="s">
        <v>12</v>
      </c>
      <c r="Q35" s="4" t="s">
        <v>3</v>
      </c>
      <c r="R35" s="163">
        <f>IFERROR(((Tableau2[[#This Row],[Prs{QV2}]]/S$52)*1000)+IF(Tableau2[[#This Row],[Vlr{QV2}]]="o",2,0),0)</f>
        <v>0</v>
      </c>
      <c r="S35" s="11" t="s">
        <v>12</v>
      </c>
      <c r="T35" s="4" t="s">
        <v>3</v>
      </c>
      <c r="U35" s="163">
        <f>IFERROR(((Tableau2[[#This Row],[Prs{QV3}]]/V$52)*1000)+IF(Tableau2[[#This Row],[Vlr{QV3}]]="o",2,0),0)</f>
        <v>0</v>
      </c>
      <c r="V35" s="11" t="s">
        <v>12</v>
      </c>
      <c r="W35" s="4" t="s">
        <v>3</v>
      </c>
      <c r="X35" s="32">
        <f>IF((Tableau2[[#This Row],[Pnt{QB}]]/Y$52)*500=0,0,(Tableau2[[#This Row],[Pnt{QB}]]/Y$52)*500)</f>
        <v>0</v>
      </c>
      <c r="Y35" s="33">
        <f>Tableau2[[#This Row],[Pnt{QB1}]]+Tableau2[[#This Row],[Pnt{QB2}]]+Tableau2[[#This Row],[Pnt{QB3}]]+Tableau2[[#This Row],[Pnt{QB4}]]+Tableau2[[#This Row],[Pnt{QB5}]]+Tableau2[[#This Row],[Pnt{QB6}]]+Tableau2[[#This Row],[Pnt{QB7}]]+Tableau2[[#This Row],[Pnt{QB8}]]+Tableau2[[#This Row],[Pnt{QB9}]]+Tableau2[[#This Row],[Pnt{QB10}]]+Tableau2[[#This Row],[Pnt{QB11}]]+Tableau2[[#This Row],[Pnt{QB12}]]+Tableau2[[#This Row],[Pnt{QB13}]]+Tableau2[[#This Row],[Pnt{QB14}]]+Tableau2[[#This Row],[Pnt{QB15}]]+Tableau2[[#This Row],[Pnt{QB16}]]+Tableau2[[#This Row],[Pnt{QB17}]]+Tableau2[[#This Row],[Pnt{QB18}]]+Tableau2[[#This Row],[Pnt{QB19}]]+Tableau2[[#This Row],[Pnt{QB20}]]+Tableau2[[#This Row],[Pnt{QB21}]]+Tableau2[[#This Row],[Pnt{QB22}]]+Tableau2[[#This Row],[Pnt{QB23}]]+Tableau2[[#This Row],[Pnt{QB24}]]+Tableau2[[#This Row],[Pnt{QB25}]]+Tableau2[[#This Row],[Pnt{QB26}]]+Tableau2[[#This Row],[Pnt{QB27}]]+Tableau2[[#This Row],[Pnt{QB28}]]+Tableau2[[#This Row],[Pnt{QB29}]]+Tableau2[[#This Row],[Pnt{QB30}]]</f>
        <v>0</v>
      </c>
      <c r="Z35" s="33">
        <f>IF(Tableau2[[#This Row],[Blq{QB1}]]="o",(1000/AA$52),0)</f>
        <v>0</v>
      </c>
      <c r="AA35" s="4" t="s">
        <v>3</v>
      </c>
      <c r="AB35" s="33">
        <f>IF(Tableau2[[#This Row],[Blq{QB2}]]="o",(1000/AC$52),0)</f>
        <v>0</v>
      </c>
      <c r="AC35" s="4" t="s">
        <v>3</v>
      </c>
      <c r="AD35" s="33">
        <f>IF(Tableau2[[#This Row],[Blq{QB3}]]="o",(1000/AE$52),0)</f>
        <v>0</v>
      </c>
      <c r="AE35" s="4" t="s">
        <v>3</v>
      </c>
      <c r="AF35" s="33">
        <f>IF(Tableau2[[#This Row],[Blq{QB4}]]="o",(1000/AG$52),0)</f>
        <v>0</v>
      </c>
      <c r="AG35" s="4" t="s">
        <v>3</v>
      </c>
      <c r="AH35" s="33">
        <f>IF(Tableau2[[#This Row],[Blq{QB5}]]="o",(1000/AI$52),0)</f>
        <v>0</v>
      </c>
      <c r="AI35" s="4" t="s">
        <v>3</v>
      </c>
      <c r="AJ35" s="33">
        <f>IF(Tableau2[[#This Row],[Blq{QB6}]]="o",(1000/AK$52),0)</f>
        <v>0</v>
      </c>
      <c r="AK35" s="4" t="s">
        <v>3</v>
      </c>
      <c r="AL35" s="33">
        <f>IF(Tableau2[[#This Row],[Blq{QB7}]]="o",(1000/AM$52),0)</f>
        <v>0</v>
      </c>
      <c r="AM35" s="4" t="s">
        <v>3</v>
      </c>
      <c r="AN35" s="33">
        <f>IF(Tableau2[[#This Row],[Blq{QB8}]]="o",(1000/AO$52),0)</f>
        <v>0</v>
      </c>
      <c r="AO35" s="4" t="s">
        <v>3</v>
      </c>
      <c r="AP35" s="33">
        <f>IF(Tableau2[[#This Row],[Blq{QB9}]]="o",(1000/AQ$52),0)</f>
        <v>0</v>
      </c>
      <c r="AQ35" s="4" t="s">
        <v>3</v>
      </c>
      <c r="AR35" s="33">
        <f>IF(Tableau2[[#This Row],[Blq{QB10}]]="o",(1000/AS$52),0)</f>
        <v>0</v>
      </c>
      <c r="AS35" s="4" t="s">
        <v>3</v>
      </c>
      <c r="AT35" s="33">
        <f>IF(Tableau2[[#This Row],[Blq{QB11}]]="o",(1000/AU$52),0)</f>
        <v>0</v>
      </c>
      <c r="AU35" s="4" t="s">
        <v>3</v>
      </c>
      <c r="AV35" s="33">
        <f>IF(Tableau2[[#This Row],[Blq{QB12}]]="o",(1000/AW$52),0)</f>
        <v>0</v>
      </c>
      <c r="AW35" s="4" t="s">
        <v>3</v>
      </c>
      <c r="AX35" s="33">
        <f>IF(Tableau2[[#This Row],[Blq{QB13}]]="o",(1000/AY$52),0)</f>
        <v>0</v>
      </c>
      <c r="AY35" s="4" t="s">
        <v>3</v>
      </c>
      <c r="AZ35" s="33">
        <f>IF(Tableau2[[#This Row],[Blq{QB14}]]="o",(1000/BA$52),0)</f>
        <v>0</v>
      </c>
      <c r="BA35" s="4" t="s">
        <v>3</v>
      </c>
      <c r="BB35" s="33">
        <f>IF(Tableau2[[#This Row],[Blq{QB15}]]="o",(1000/BC$52),0)</f>
        <v>0</v>
      </c>
      <c r="BC35" s="4" t="s">
        <v>3</v>
      </c>
      <c r="BD35" s="33">
        <f>IF(Tableau2[[#This Row],[Blq{QB16}]]="o",(1000/BE$52),0)</f>
        <v>0</v>
      </c>
      <c r="BE35" s="4" t="s">
        <v>3</v>
      </c>
      <c r="BF35" s="33">
        <f>IF(Tableau2[[#This Row],[Blq{QB17}]]="o",(1000/BG$52),0)</f>
        <v>0</v>
      </c>
      <c r="BG35" s="4" t="s">
        <v>3</v>
      </c>
      <c r="BH35" s="33">
        <f>IF(Tableau2[[#This Row],[Blq{QB18}]]="o",(1000/BI$52),0)</f>
        <v>0</v>
      </c>
      <c r="BI35" s="4" t="s">
        <v>3</v>
      </c>
      <c r="BJ35" s="33">
        <f>IF(Tableau2[[#This Row],[Blq{QB19}]]="o",(1000/BK$52),0)</f>
        <v>0</v>
      </c>
      <c r="BK35" s="4" t="s">
        <v>3</v>
      </c>
      <c r="BL35" s="33">
        <f>IF(Tableau2[[#This Row],[Blq{QB20}]]="o",(1000/BM$52),0)</f>
        <v>0</v>
      </c>
      <c r="BM35" s="4" t="s">
        <v>3</v>
      </c>
      <c r="BN35" s="33">
        <f>IF(Tableau2[[#This Row],[Blq{QB21}]]="o",(1000/BO$52),0)</f>
        <v>0</v>
      </c>
      <c r="BO35" s="4" t="s">
        <v>3</v>
      </c>
      <c r="BP35" s="33">
        <f>IF(Tableau2[[#This Row],[Blq{QB22}]]="o",(1000/BQ$52),0)</f>
        <v>0</v>
      </c>
      <c r="BQ35" s="4" t="s">
        <v>3</v>
      </c>
      <c r="BR35" s="33">
        <f>IF(Tableau2[[#This Row],[Blq{QB23}]]="o",(1000/BS$52),0)</f>
        <v>0</v>
      </c>
      <c r="BS35" s="4" t="s">
        <v>3</v>
      </c>
      <c r="BT35" s="33">
        <f>IF(Tableau2[[#This Row],[Blq{QB24}]]="o",(1000/BU$52),0)</f>
        <v>0</v>
      </c>
      <c r="BU35" s="4" t="s">
        <v>3</v>
      </c>
      <c r="BV35" s="33">
        <f>IF(Tableau2[[#This Row],[Blq{QB25}]]="o",(1000/BW$52),0)</f>
        <v>0</v>
      </c>
      <c r="BW35" s="4" t="s">
        <v>3</v>
      </c>
      <c r="BX35" s="33">
        <f>IF(Tableau2[[#This Row],[Blq{QB26}]]="o",(1000/BY$52),0)</f>
        <v>0</v>
      </c>
      <c r="BY35" s="4" t="s">
        <v>3</v>
      </c>
      <c r="BZ35" s="33">
        <f>IF(Tableau2[[#This Row],[Blq{QB27}]]="o",(1000/CA$52),0)</f>
        <v>0</v>
      </c>
      <c r="CA35" s="4" t="s">
        <v>3</v>
      </c>
      <c r="CB35" s="33">
        <f>IF(Tableau2[[#This Row],[Blq{QB28}]]="o",(1000/CC$52),0)</f>
        <v>0</v>
      </c>
      <c r="CC35" s="4" t="s">
        <v>3</v>
      </c>
      <c r="CD35" s="33">
        <f>IF(Tableau2[[#This Row],[Blq{QB29}]]="o",(1000/CE$52),0)</f>
        <v>0</v>
      </c>
      <c r="CE35" s="4" t="s">
        <v>3</v>
      </c>
      <c r="CF35" s="33">
        <f>IF(Tableau2[[#This Row],[Blq{QB30}]]="o",(1000/CG$52),0)</f>
        <v>0</v>
      </c>
      <c r="CG35" s="4" t="s">
        <v>3</v>
      </c>
      <c r="CH35" s="26">
        <f>IFERROR((8-Tableau2[[#This Row],[Plc{Q}]])/100,0)</f>
        <v>0</v>
      </c>
      <c r="CI35" s="25" t="str">
        <f>IF(OR(1=Tableau2[[#This Row],[Plc{Q}]],2=Tableau2[[#This Row],[Plc{Q}]],3=Tableau2[[#This Row],[Plc{Q}]],4=Tableau2[[#This Row],[Plc{Q}]],5=Tableau2[[#This Row],[Plc{Q}]],6=Tableau2[[#This Row],[Plc{Q}]],7=Tableau2[[#This Row],[Plc{Q}]],8=Tableau2[[#This Row],[Plc{Q}]]),"Qualifié(e)","")</f>
        <v/>
      </c>
      <c r="CJ35" s="34" t="str">
        <f>IF(Tableau2[[#This Row],[Pnt{F}/1000]]=0,"",RANK(Tableau2[[#This Row],[Pnt{F}/1000]],Tableau2[Pnt{F}/1000]))</f>
        <v/>
      </c>
      <c r="CK35" s="35">
        <f>IFERROR(Tableau2[[#This Row],[Pnt{FV}/500]]+Tableau2[[#This Row],[Pnt{FB}/500]]+Tableau2[[#This Row],[Bns{Q}]],0)</f>
        <v>0</v>
      </c>
      <c r="CL35" s="32">
        <f>IFERROR((Tableau2[[#This Row],[Pnt{FV}]]/$CM$52)*500,0)</f>
        <v>0</v>
      </c>
      <c r="CM35" s="186">
        <f>IFERROR(((Tableau2[[#This Row],[Prs{FV}]]/CN$52)*1000)+IF(Tableau2[[#This Row],[Vlr{FV}]]="o",2,0),0)</f>
        <v>0</v>
      </c>
      <c r="CN35" s="11" t="s">
        <v>12</v>
      </c>
      <c r="CO35" s="4" t="s">
        <v>3</v>
      </c>
      <c r="CP35" s="32">
        <f>(Tableau2[[#This Row],[Pnt{FB}]]/CQ$52)*500</f>
        <v>0</v>
      </c>
      <c r="CQ35" s="33">
        <f>Tableau2[[#This Row],[Pnt{FBlq}]]+Tableau2[[#This Row],[Pnt{FEss}]]</f>
        <v>0</v>
      </c>
      <c r="CR35" s="33">
        <f>IF(Tableau2[[#This Row],[Blq{F}]]="n",0,IF(Tableau2[[#This Row],[Blq{F}]]="Z1",100,IF(Tableau2[[#This Row],[Blq{F}]]="Z2",200,IF(Tableau2[[#This Row],[Blq{F}]]="Top",300,0))))</f>
        <v>0</v>
      </c>
      <c r="CS35" s="4" t="s">
        <v>3</v>
      </c>
      <c r="CT35" s="25">
        <f>IFERROR((100-(Tableau2[[#This Row],[Ess{F}]])),0)</f>
        <v>0</v>
      </c>
      <c r="CU35" s="11" t="s">
        <v>12</v>
      </c>
      <c r="CV35" s="28" t="str">
        <f>IF(Tableau2[[#This Row],[Fnl]]="Q",Tableau2[[#This Row],[Plc{F}]],Tableau2[[#This Row],[Plc{Q}]])</f>
        <v/>
      </c>
      <c r="CW35" s="28" t="str">
        <f>IF(Tableau2[[#This Row],[Place]]=1,"Or",IF(Tableau2[[#This Row],[Place]]=2,"Argent",IF(Tableau2[[#This Row],[Place]]=3,"Bronze","")))</f>
        <v/>
      </c>
    </row>
    <row r="36" spans="1:101" x14ac:dyDescent="0.2">
      <c r="A36" s="33" t="str">
        <f>Tableau2[[#This Row],[Plc{Q}]]</f>
        <v/>
      </c>
      <c r="B36" s="33" t="str">
        <f>Tableau2[[#This Row],[Place]]</f>
        <v/>
      </c>
      <c r="C36" s="16" t="s">
        <v>12</v>
      </c>
      <c r="D36" s="17" t="s">
        <v>12</v>
      </c>
      <c r="E36" s="17" t="s">
        <v>12</v>
      </c>
      <c r="F36" s="29" t="str">
        <f>IF(Tableau2[[#This Row],[Q &gt; F]]="","","Q")</f>
        <v/>
      </c>
      <c r="G36" s="10" t="s">
        <v>12</v>
      </c>
      <c r="H36" s="3" t="s">
        <v>3</v>
      </c>
      <c r="I36" s="3" t="s">
        <v>3</v>
      </c>
      <c r="J36" s="3" t="s">
        <v>3</v>
      </c>
      <c r="K36" s="30" t="str">
        <f>IF(Tableau2[[#This Row],[Pnt{Q}(/1000)]]=0,"",RANK(Tableau2[[#This Row],[Pnt{Q}(/1000)]],Tableau2[Pnt{Q}(/1000)]))</f>
        <v/>
      </c>
      <c r="L36" s="30">
        <f>IFERROR(Tableau2[[#This Row],[Pnt{QV}(/500)]]+Tableau2[[#This Row],[Pnt{QB}/500]],0)</f>
        <v>0</v>
      </c>
      <c r="M36" s="31">
        <f>IFERROR((Tableau2[[#This Row],[Pnt{QV}]]/$N$52)*500,0)</f>
        <v>0</v>
      </c>
      <c r="N36" s="31">
        <f>SUM(Tableau2[[#This Row],[Pnt{QV1}]],Tableau2[[#This Row],[Pnt{QV2}]],Tableau2[[#This Row],[Pnt{QV3}]])</f>
        <v>0</v>
      </c>
      <c r="O36" s="2">
        <f>IFERROR(((Tableau2[[#This Row],[Prs{QV1}]]/P$52)*1000)+IF(Tableau2[[#This Row],[Vlr{QV1}]]="o",2,0),0)</f>
        <v>0</v>
      </c>
      <c r="P36" s="11" t="s">
        <v>12</v>
      </c>
      <c r="Q36" s="4" t="s">
        <v>3</v>
      </c>
      <c r="R36" s="163">
        <f>IFERROR(((Tableau2[[#This Row],[Prs{QV2}]]/S$52)*1000)+IF(Tableau2[[#This Row],[Vlr{QV2}]]="o",2,0),0)</f>
        <v>0</v>
      </c>
      <c r="S36" s="11" t="s">
        <v>12</v>
      </c>
      <c r="T36" s="4" t="s">
        <v>3</v>
      </c>
      <c r="U36" s="163">
        <f>IFERROR(((Tableau2[[#This Row],[Prs{QV3}]]/V$52)*1000)+IF(Tableau2[[#This Row],[Vlr{QV3}]]="o",2,0),0)</f>
        <v>0</v>
      </c>
      <c r="V36" s="11" t="s">
        <v>12</v>
      </c>
      <c r="W36" s="4" t="s">
        <v>3</v>
      </c>
      <c r="X36" s="32">
        <f>IF((Tableau2[[#This Row],[Pnt{QB}]]/Y$52)*500=0,0,(Tableau2[[#This Row],[Pnt{QB}]]/Y$52)*500)</f>
        <v>0</v>
      </c>
      <c r="Y36" s="33">
        <f>Tableau2[[#This Row],[Pnt{QB1}]]+Tableau2[[#This Row],[Pnt{QB2}]]+Tableau2[[#This Row],[Pnt{QB3}]]+Tableau2[[#This Row],[Pnt{QB4}]]+Tableau2[[#This Row],[Pnt{QB5}]]+Tableau2[[#This Row],[Pnt{QB6}]]+Tableau2[[#This Row],[Pnt{QB7}]]+Tableau2[[#This Row],[Pnt{QB8}]]+Tableau2[[#This Row],[Pnt{QB9}]]+Tableau2[[#This Row],[Pnt{QB10}]]+Tableau2[[#This Row],[Pnt{QB11}]]+Tableau2[[#This Row],[Pnt{QB12}]]+Tableau2[[#This Row],[Pnt{QB13}]]+Tableau2[[#This Row],[Pnt{QB14}]]+Tableau2[[#This Row],[Pnt{QB15}]]+Tableau2[[#This Row],[Pnt{QB16}]]+Tableau2[[#This Row],[Pnt{QB17}]]+Tableau2[[#This Row],[Pnt{QB18}]]+Tableau2[[#This Row],[Pnt{QB19}]]+Tableau2[[#This Row],[Pnt{QB20}]]+Tableau2[[#This Row],[Pnt{QB21}]]+Tableau2[[#This Row],[Pnt{QB22}]]+Tableau2[[#This Row],[Pnt{QB23}]]+Tableau2[[#This Row],[Pnt{QB24}]]+Tableau2[[#This Row],[Pnt{QB25}]]+Tableau2[[#This Row],[Pnt{QB26}]]+Tableau2[[#This Row],[Pnt{QB27}]]+Tableau2[[#This Row],[Pnt{QB28}]]+Tableau2[[#This Row],[Pnt{QB29}]]+Tableau2[[#This Row],[Pnt{QB30}]]</f>
        <v>0</v>
      </c>
      <c r="Z36" s="33">
        <f>IF(Tableau2[[#This Row],[Blq{QB1}]]="o",(1000/AA$52),0)</f>
        <v>0</v>
      </c>
      <c r="AA36" s="4" t="s">
        <v>3</v>
      </c>
      <c r="AB36" s="33">
        <f>IF(Tableau2[[#This Row],[Blq{QB2}]]="o",(1000/AC$52),0)</f>
        <v>0</v>
      </c>
      <c r="AC36" s="4" t="s">
        <v>3</v>
      </c>
      <c r="AD36" s="33">
        <f>IF(Tableau2[[#This Row],[Blq{QB3}]]="o",(1000/AE$52),0)</f>
        <v>0</v>
      </c>
      <c r="AE36" s="4" t="s">
        <v>3</v>
      </c>
      <c r="AF36" s="33">
        <f>IF(Tableau2[[#This Row],[Blq{QB4}]]="o",(1000/AG$52),0)</f>
        <v>0</v>
      </c>
      <c r="AG36" s="4" t="s">
        <v>3</v>
      </c>
      <c r="AH36" s="33">
        <f>IF(Tableau2[[#This Row],[Blq{QB5}]]="o",(1000/AI$52),0)</f>
        <v>0</v>
      </c>
      <c r="AI36" s="4" t="s">
        <v>3</v>
      </c>
      <c r="AJ36" s="33">
        <f>IF(Tableau2[[#This Row],[Blq{QB6}]]="o",(1000/AK$52),0)</f>
        <v>0</v>
      </c>
      <c r="AK36" s="4" t="s">
        <v>3</v>
      </c>
      <c r="AL36" s="33">
        <f>IF(Tableau2[[#This Row],[Blq{QB7}]]="o",(1000/AM$52),0)</f>
        <v>0</v>
      </c>
      <c r="AM36" s="4" t="s">
        <v>3</v>
      </c>
      <c r="AN36" s="33">
        <f>IF(Tableau2[[#This Row],[Blq{QB8}]]="o",(1000/AO$52),0)</f>
        <v>0</v>
      </c>
      <c r="AO36" s="4" t="s">
        <v>3</v>
      </c>
      <c r="AP36" s="33">
        <f>IF(Tableau2[[#This Row],[Blq{QB9}]]="o",(1000/AQ$52),0)</f>
        <v>0</v>
      </c>
      <c r="AQ36" s="4" t="s">
        <v>3</v>
      </c>
      <c r="AR36" s="33">
        <f>IF(Tableau2[[#This Row],[Blq{QB10}]]="o",(1000/AS$52),0)</f>
        <v>0</v>
      </c>
      <c r="AS36" s="4" t="s">
        <v>3</v>
      </c>
      <c r="AT36" s="33">
        <f>IF(Tableau2[[#This Row],[Blq{QB11}]]="o",(1000/AU$52),0)</f>
        <v>0</v>
      </c>
      <c r="AU36" s="4" t="s">
        <v>3</v>
      </c>
      <c r="AV36" s="33">
        <f>IF(Tableau2[[#This Row],[Blq{QB12}]]="o",(1000/AW$52),0)</f>
        <v>0</v>
      </c>
      <c r="AW36" s="4" t="s">
        <v>3</v>
      </c>
      <c r="AX36" s="33">
        <f>IF(Tableau2[[#This Row],[Blq{QB13}]]="o",(1000/AY$52),0)</f>
        <v>0</v>
      </c>
      <c r="AY36" s="4" t="s">
        <v>3</v>
      </c>
      <c r="AZ36" s="33">
        <f>IF(Tableau2[[#This Row],[Blq{QB14}]]="o",(1000/BA$52),0)</f>
        <v>0</v>
      </c>
      <c r="BA36" s="4" t="s">
        <v>3</v>
      </c>
      <c r="BB36" s="33">
        <f>IF(Tableau2[[#This Row],[Blq{QB15}]]="o",(1000/BC$52),0)</f>
        <v>0</v>
      </c>
      <c r="BC36" s="4" t="s">
        <v>3</v>
      </c>
      <c r="BD36" s="33">
        <f>IF(Tableau2[[#This Row],[Blq{QB16}]]="o",(1000/BE$52),0)</f>
        <v>0</v>
      </c>
      <c r="BE36" s="4" t="s">
        <v>3</v>
      </c>
      <c r="BF36" s="33">
        <f>IF(Tableau2[[#This Row],[Blq{QB17}]]="o",(1000/BG$52),0)</f>
        <v>0</v>
      </c>
      <c r="BG36" s="4" t="s">
        <v>3</v>
      </c>
      <c r="BH36" s="33">
        <f>IF(Tableau2[[#This Row],[Blq{QB18}]]="o",(1000/BI$52),0)</f>
        <v>0</v>
      </c>
      <c r="BI36" s="4" t="s">
        <v>3</v>
      </c>
      <c r="BJ36" s="33">
        <f>IF(Tableau2[[#This Row],[Blq{QB19}]]="o",(1000/BK$52),0)</f>
        <v>0</v>
      </c>
      <c r="BK36" s="4" t="s">
        <v>3</v>
      </c>
      <c r="BL36" s="33">
        <f>IF(Tableau2[[#This Row],[Blq{QB20}]]="o",(1000/BM$52),0)</f>
        <v>0</v>
      </c>
      <c r="BM36" s="4" t="s">
        <v>3</v>
      </c>
      <c r="BN36" s="33">
        <f>IF(Tableau2[[#This Row],[Blq{QB21}]]="o",(1000/BO$52),0)</f>
        <v>0</v>
      </c>
      <c r="BO36" s="4" t="s">
        <v>3</v>
      </c>
      <c r="BP36" s="33">
        <f>IF(Tableau2[[#This Row],[Blq{QB22}]]="o",(1000/BQ$52),0)</f>
        <v>0</v>
      </c>
      <c r="BQ36" s="4" t="s">
        <v>3</v>
      </c>
      <c r="BR36" s="33">
        <f>IF(Tableau2[[#This Row],[Blq{QB23}]]="o",(1000/BS$52),0)</f>
        <v>0</v>
      </c>
      <c r="BS36" s="4" t="s">
        <v>3</v>
      </c>
      <c r="BT36" s="33">
        <f>IF(Tableau2[[#This Row],[Blq{QB24}]]="o",(1000/BU$52),0)</f>
        <v>0</v>
      </c>
      <c r="BU36" s="4" t="s">
        <v>3</v>
      </c>
      <c r="BV36" s="33">
        <f>IF(Tableau2[[#This Row],[Blq{QB25}]]="o",(1000/BW$52),0)</f>
        <v>0</v>
      </c>
      <c r="BW36" s="4" t="s">
        <v>3</v>
      </c>
      <c r="BX36" s="33">
        <f>IF(Tableau2[[#This Row],[Blq{QB26}]]="o",(1000/BY$52),0)</f>
        <v>0</v>
      </c>
      <c r="BY36" s="4" t="s">
        <v>3</v>
      </c>
      <c r="BZ36" s="33">
        <f>IF(Tableau2[[#This Row],[Blq{QB27}]]="o",(1000/CA$52),0)</f>
        <v>0</v>
      </c>
      <c r="CA36" s="4" t="s">
        <v>3</v>
      </c>
      <c r="CB36" s="33">
        <f>IF(Tableau2[[#This Row],[Blq{QB28}]]="o",(1000/CC$52),0)</f>
        <v>0</v>
      </c>
      <c r="CC36" s="4" t="s">
        <v>3</v>
      </c>
      <c r="CD36" s="33">
        <f>IF(Tableau2[[#This Row],[Blq{QB29}]]="o",(1000/CE$52),0)</f>
        <v>0</v>
      </c>
      <c r="CE36" s="4" t="s">
        <v>3</v>
      </c>
      <c r="CF36" s="33">
        <f>IF(Tableau2[[#This Row],[Blq{QB30}]]="o",(1000/CG$52),0)</f>
        <v>0</v>
      </c>
      <c r="CG36" s="4" t="s">
        <v>3</v>
      </c>
      <c r="CH36" s="26">
        <f>IFERROR((8-Tableau2[[#This Row],[Plc{Q}]])/100,0)</f>
        <v>0</v>
      </c>
      <c r="CI36" s="25" t="str">
        <f>IF(OR(1=Tableau2[[#This Row],[Plc{Q}]],2=Tableau2[[#This Row],[Plc{Q}]],3=Tableau2[[#This Row],[Plc{Q}]],4=Tableau2[[#This Row],[Plc{Q}]],5=Tableau2[[#This Row],[Plc{Q}]],6=Tableau2[[#This Row],[Plc{Q}]],7=Tableau2[[#This Row],[Plc{Q}]],8=Tableau2[[#This Row],[Plc{Q}]]),"Qualifié(e)","")</f>
        <v/>
      </c>
      <c r="CJ36" s="34" t="str">
        <f>IF(Tableau2[[#This Row],[Pnt{F}/1000]]=0,"",RANK(Tableau2[[#This Row],[Pnt{F}/1000]],Tableau2[Pnt{F}/1000]))</f>
        <v/>
      </c>
      <c r="CK36" s="35">
        <f>IFERROR(Tableau2[[#This Row],[Pnt{FV}/500]]+Tableau2[[#This Row],[Pnt{FB}/500]]+Tableau2[[#This Row],[Bns{Q}]],0)</f>
        <v>0</v>
      </c>
      <c r="CL36" s="32">
        <f>IFERROR((Tableau2[[#This Row],[Pnt{FV}]]/$CM$52)*500,0)</f>
        <v>0</v>
      </c>
      <c r="CM36" s="186">
        <f>IFERROR(((Tableau2[[#This Row],[Prs{FV}]]/CN$52)*1000)+IF(Tableau2[[#This Row],[Vlr{FV}]]="o",2,0),0)</f>
        <v>0</v>
      </c>
      <c r="CN36" s="11" t="s">
        <v>12</v>
      </c>
      <c r="CO36" s="4" t="s">
        <v>3</v>
      </c>
      <c r="CP36" s="32">
        <f>(Tableau2[[#This Row],[Pnt{FB}]]/CQ$52)*500</f>
        <v>0</v>
      </c>
      <c r="CQ36" s="33">
        <f>Tableau2[[#This Row],[Pnt{FBlq}]]+Tableau2[[#This Row],[Pnt{FEss}]]</f>
        <v>0</v>
      </c>
      <c r="CR36" s="33">
        <f>IF(Tableau2[[#This Row],[Blq{F}]]="n",0,IF(Tableau2[[#This Row],[Blq{F}]]="Z1",100,IF(Tableau2[[#This Row],[Blq{F}]]="Z2",200,IF(Tableau2[[#This Row],[Blq{F}]]="Top",300,0))))</f>
        <v>0</v>
      </c>
      <c r="CS36" s="4" t="s">
        <v>3</v>
      </c>
      <c r="CT36" s="25">
        <f>IFERROR((100-(Tableau2[[#This Row],[Ess{F}]])),0)</f>
        <v>0</v>
      </c>
      <c r="CU36" s="11" t="s">
        <v>12</v>
      </c>
      <c r="CV36" s="28" t="str">
        <f>IF(Tableau2[[#This Row],[Fnl]]="Q",Tableau2[[#This Row],[Plc{F}]],Tableau2[[#This Row],[Plc{Q}]])</f>
        <v/>
      </c>
      <c r="CW36" s="28" t="str">
        <f>IF(Tableau2[[#This Row],[Place]]=1,"Or",IF(Tableau2[[#This Row],[Place]]=2,"Argent",IF(Tableau2[[#This Row],[Place]]=3,"Bronze","")))</f>
        <v/>
      </c>
    </row>
    <row r="37" spans="1:101" x14ac:dyDescent="0.2">
      <c r="A37" s="33" t="str">
        <f>Tableau2[[#This Row],[Plc{Q}]]</f>
        <v/>
      </c>
      <c r="B37" s="33" t="str">
        <f>Tableau2[[#This Row],[Place]]</f>
        <v/>
      </c>
      <c r="C37" s="16" t="s">
        <v>12</v>
      </c>
      <c r="D37" s="17" t="s">
        <v>12</v>
      </c>
      <c r="E37" s="17" t="s">
        <v>12</v>
      </c>
      <c r="F37" s="29" t="str">
        <f>IF(Tableau2[[#This Row],[Q &gt; F]]="","","Q")</f>
        <v/>
      </c>
      <c r="G37" s="10" t="s">
        <v>12</v>
      </c>
      <c r="H37" s="3" t="s">
        <v>3</v>
      </c>
      <c r="I37" s="3" t="s">
        <v>3</v>
      </c>
      <c r="J37" s="3" t="s">
        <v>3</v>
      </c>
      <c r="K37" s="30" t="str">
        <f>IF(Tableau2[[#This Row],[Pnt{Q}(/1000)]]=0,"",RANK(Tableau2[[#This Row],[Pnt{Q}(/1000)]],Tableau2[Pnt{Q}(/1000)]))</f>
        <v/>
      </c>
      <c r="L37" s="30">
        <f>IFERROR(Tableau2[[#This Row],[Pnt{QV}(/500)]]+Tableau2[[#This Row],[Pnt{QB}/500]],0)</f>
        <v>0</v>
      </c>
      <c r="M37" s="31">
        <f>IFERROR((Tableau2[[#This Row],[Pnt{QV}]]/$N$52)*500,0)</f>
        <v>0</v>
      </c>
      <c r="N37" s="31">
        <f>SUM(Tableau2[[#This Row],[Pnt{QV1}]],Tableau2[[#This Row],[Pnt{QV2}]],Tableau2[[#This Row],[Pnt{QV3}]])</f>
        <v>0</v>
      </c>
      <c r="O37" s="2">
        <f>IFERROR(((Tableau2[[#This Row],[Prs{QV1}]]/P$52)*1000)+IF(Tableau2[[#This Row],[Vlr{QV1}]]="o",2,0),0)</f>
        <v>0</v>
      </c>
      <c r="P37" s="11" t="s">
        <v>12</v>
      </c>
      <c r="Q37" s="4" t="s">
        <v>3</v>
      </c>
      <c r="R37" s="163">
        <f>IFERROR(((Tableau2[[#This Row],[Prs{QV2}]]/S$52)*1000)+IF(Tableau2[[#This Row],[Vlr{QV2}]]="o",2,0),0)</f>
        <v>0</v>
      </c>
      <c r="S37" s="11" t="s">
        <v>12</v>
      </c>
      <c r="T37" s="4" t="s">
        <v>3</v>
      </c>
      <c r="U37" s="163">
        <f>IFERROR(((Tableau2[[#This Row],[Prs{QV3}]]/V$52)*1000)+IF(Tableau2[[#This Row],[Vlr{QV3}]]="o",2,0),0)</f>
        <v>0</v>
      </c>
      <c r="V37" s="11" t="s">
        <v>12</v>
      </c>
      <c r="W37" s="4" t="s">
        <v>3</v>
      </c>
      <c r="X37" s="32">
        <f>IF((Tableau2[[#This Row],[Pnt{QB}]]/Y$52)*500=0,0,(Tableau2[[#This Row],[Pnt{QB}]]/Y$52)*500)</f>
        <v>0</v>
      </c>
      <c r="Y37" s="33">
        <f>Tableau2[[#This Row],[Pnt{QB1}]]+Tableau2[[#This Row],[Pnt{QB2}]]+Tableau2[[#This Row],[Pnt{QB3}]]+Tableau2[[#This Row],[Pnt{QB4}]]+Tableau2[[#This Row],[Pnt{QB5}]]+Tableau2[[#This Row],[Pnt{QB6}]]+Tableau2[[#This Row],[Pnt{QB7}]]+Tableau2[[#This Row],[Pnt{QB8}]]+Tableau2[[#This Row],[Pnt{QB9}]]+Tableau2[[#This Row],[Pnt{QB10}]]+Tableau2[[#This Row],[Pnt{QB11}]]+Tableau2[[#This Row],[Pnt{QB12}]]+Tableau2[[#This Row],[Pnt{QB13}]]+Tableau2[[#This Row],[Pnt{QB14}]]+Tableau2[[#This Row],[Pnt{QB15}]]+Tableau2[[#This Row],[Pnt{QB16}]]+Tableau2[[#This Row],[Pnt{QB17}]]+Tableau2[[#This Row],[Pnt{QB18}]]+Tableau2[[#This Row],[Pnt{QB19}]]+Tableau2[[#This Row],[Pnt{QB20}]]+Tableau2[[#This Row],[Pnt{QB21}]]+Tableau2[[#This Row],[Pnt{QB22}]]+Tableau2[[#This Row],[Pnt{QB23}]]+Tableau2[[#This Row],[Pnt{QB24}]]+Tableau2[[#This Row],[Pnt{QB25}]]+Tableau2[[#This Row],[Pnt{QB26}]]+Tableau2[[#This Row],[Pnt{QB27}]]+Tableau2[[#This Row],[Pnt{QB28}]]+Tableau2[[#This Row],[Pnt{QB29}]]+Tableau2[[#This Row],[Pnt{QB30}]]</f>
        <v>0</v>
      </c>
      <c r="Z37" s="33">
        <f>IF(Tableau2[[#This Row],[Blq{QB1}]]="o",(1000/AA$52),0)</f>
        <v>0</v>
      </c>
      <c r="AA37" s="4" t="s">
        <v>3</v>
      </c>
      <c r="AB37" s="33">
        <f>IF(Tableau2[[#This Row],[Blq{QB2}]]="o",(1000/AC$52),0)</f>
        <v>0</v>
      </c>
      <c r="AC37" s="4" t="s">
        <v>3</v>
      </c>
      <c r="AD37" s="33">
        <f>IF(Tableau2[[#This Row],[Blq{QB3}]]="o",(1000/AE$52),0)</f>
        <v>0</v>
      </c>
      <c r="AE37" s="4" t="s">
        <v>3</v>
      </c>
      <c r="AF37" s="33">
        <f>IF(Tableau2[[#This Row],[Blq{QB4}]]="o",(1000/AG$52),0)</f>
        <v>0</v>
      </c>
      <c r="AG37" s="4" t="s">
        <v>3</v>
      </c>
      <c r="AH37" s="33">
        <f>IF(Tableau2[[#This Row],[Blq{QB5}]]="o",(1000/AI$52),0)</f>
        <v>0</v>
      </c>
      <c r="AI37" s="4" t="s">
        <v>3</v>
      </c>
      <c r="AJ37" s="33">
        <f>IF(Tableau2[[#This Row],[Blq{QB6}]]="o",(1000/AK$52),0)</f>
        <v>0</v>
      </c>
      <c r="AK37" s="4" t="s">
        <v>3</v>
      </c>
      <c r="AL37" s="33">
        <f>IF(Tableau2[[#This Row],[Blq{QB7}]]="o",(1000/AM$52),0)</f>
        <v>0</v>
      </c>
      <c r="AM37" s="4" t="s">
        <v>3</v>
      </c>
      <c r="AN37" s="33">
        <f>IF(Tableau2[[#This Row],[Blq{QB8}]]="o",(1000/AO$52),0)</f>
        <v>0</v>
      </c>
      <c r="AO37" s="4" t="s">
        <v>3</v>
      </c>
      <c r="AP37" s="33">
        <f>IF(Tableau2[[#This Row],[Blq{QB9}]]="o",(1000/AQ$52),0)</f>
        <v>0</v>
      </c>
      <c r="AQ37" s="4" t="s">
        <v>3</v>
      </c>
      <c r="AR37" s="33">
        <f>IF(Tableau2[[#This Row],[Blq{QB10}]]="o",(1000/AS$52),0)</f>
        <v>0</v>
      </c>
      <c r="AS37" s="4" t="s">
        <v>3</v>
      </c>
      <c r="AT37" s="33">
        <f>IF(Tableau2[[#This Row],[Blq{QB11}]]="o",(1000/AU$52),0)</f>
        <v>0</v>
      </c>
      <c r="AU37" s="4" t="s">
        <v>3</v>
      </c>
      <c r="AV37" s="33">
        <f>IF(Tableau2[[#This Row],[Blq{QB12}]]="o",(1000/AW$52),0)</f>
        <v>0</v>
      </c>
      <c r="AW37" s="4" t="s">
        <v>3</v>
      </c>
      <c r="AX37" s="33">
        <f>IF(Tableau2[[#This Row],[Blq{QB13}]]="o",(1000/AY$52),0)</f>
        <v>0</v>
      </c>
      <c r="AY37" s="4" t="s">
        <v>3</v>
      </c>
      <c r="AZ37" s="33">
        <f>IF(Tableau2[[#This Row],[Blq{QB14}]]="o",(1000/BA$52),0)</f>
        <v>0</v>
      </c>
      <c r="BA37" s="4" t="s">
        <v>3</v>
      </c>
      <c r="BB37" s="33">
        <f>IF(Tableau2[[#This Row],[Blq{QB15}]]="o",(1000/BC$52),0)</f>
        <v>0</v>
      </c>
      <c r="BC37" s="4" t="s">
        <v>3</v>
      </c>
      <c r="BD37" s="33">
        <f>IF(Tableau2[[#This Row],[Blq{QB16}]]="o",(1000/BE$52),0)</f>
        <v>0</v>
      </c>
      <c r="BE37" s="4" t="s">
        <v>3</v>
      </c>
      <c r="BF37" s="33">
        <f>IF(Tableau2[[#This Row],[Blq{QB17}]]="o",(1000/BG$52),0)</f>
        <v>0</v>
      </c>
      <c r="BG37" s="4" t="s">
        <v>3</v>
      </c>
      <c r="BH37" s="33">
        <f>IF(Tableau2[[#This Row],[Blq{QB18}]]="o",(1000/BI$52),0)</f>
        <v>0</v>
      </c>
      <c r="BI37" s="4" t="s">
        <v>3</v>
      </c>
      <c r="BJ37" s="33">
        <f>IF(Tableau2[[#This Row],[Blq{QB19}]]="o",(1000/BK$52),0)</f>
        <v>0</v>
      </c>
      <c r="BK37" s="4" t="s">
        <v>3</v>
      </c>
      <c r="BL37" s="33">
        <f>IF(Tableau2[[#This Row],[Blq{QB20}]]="o",(1000/BM$52),0)</f>
        <v>0</v>
      </c>
      <c r="BM37" s="4" t="s">
        <v>3</v>
      </c>
      <c r="BN37" s="33">
        <f>IF(Tableau2[[#This Row],[Blq{QB21}]]="o",(1000/BO$52),0)</f>
        <v>0</v>
      </c>
      <c r="BO37" s="4" t="s">
        <v>3</v>
      </c>
      <c r="BP37" s="33">
        <f>IF(Tableau2[[#This Row],[Blq{QB22}]]="o",(1000/BQ$52),0)</f>
        <v>0</v>
      </c>
      <c r="BQ37" s="4" t="s">
        <v>3</v>
      </c>
      <c r="BR37" s="33">
        <f>IF(Tableau2[[#This Row],[Blq{QB23}]]="o",(1000/BS$52),0)</f>
        <v>0</v>
      </c>
      <c r="BS37" s="4" t="s">
        <v>3</v>
      </c>
      <c r="BT37" s="33">
        <f>IF(Tableau2[[#This Row],[Blq{QB24}]]="o",(1000/BU$52),0)</f>
        <v>0</v>
      </c>
      <c r="BU37" s="4" t="s">
        <v>3</v>
      </c>
      <c r="BV37" s="33">
        <f>IF(Tableau2[[#This Row],[Blq{QB25}]]="o",(1000/BW$52),0)</f>
        <v>0</v>
      </c>
      <c r="BW37" s="4" t="s">
        <v>3</v>
      </c>
      <c r="BX37" s="33">
        <f>IF(Tableau2[[#This Row],[Blq{QB26}]]="o",(1000/BY$52),0)</f>
        <v>0</v>
      </c>
      <c r="BY37" s="4" t="s">
        <v>3</v>
      </c>
      <c r="BZ37" s="33">
        <f>IF(Tableau2[[#This Row],[Blq{QB27}]]="o",(1000/CA$52),0)</f>
        <v>0</v>
      </c>
      <c r="CA37" s="4" t="s">
        <v>3</v>
      </c>
      <c r="CB37" s="33">
        <f>IF(Tableau2[[#This Row],[Blq{QB28}]]="o",(1000/CC$52),0)</f>
        <v>0</v>
      </c>
      <c r="CC37" s="4" t="s">
        <v>3</v>
      </c>
      <c r="CD37" s="33">
        <f>IF(Tableau2[[#This Row],[Blq{QB29}]]="o",(1000/CE$52),0)</f>
        <v>0</v>
      </c>
      <c r="CE37" s="4" t="s">
        <v>3</v>
      </c>
      <c r="CF37" s="33">
        <f>IF(Tableau2[[#This Row],[Blq{QB30}]]="o",(1000/CG$52),0)</f>
        <v>0</v>
      </c>
      <c r="CG37" s="4" t="s">
        <v>3</v>
      </c>
      <c r="CH37" s="26">
        <f>IFERROR((8-Tableau2[[#This Row],[Plc{Q}]])/100,0)</f>
        <v>0</v>
      </c>
      <c r="CI37" s="25" t="str">
        <f>IF(OR(1=Tableau2[[#This Row],[Plc{Q}]],2=Tableau2[[#This Row],[Plc{Q}]],3=Tableau2[[#This Row],[Plc{Q}]],4=Tableau2[[#This Row],[Plc{Q}]],5=Tableau2[[#This Row],[Plc{Q}]],6=Tableau2[[#This Row],[Plc{Q}]],7=Tableau2[[#This Row],[Plc{Q}]],8=Tableau2[[#This Row],[Plc{Q}]]),"Qualifié(e)","")</f>
        <v/>
      </c>
      <c r="CJ37" s="34" t="str">
        <f>IF(Tableau2[[#This Row],[Pnt{F}/1000]]=0,"",RANK(Tableau2[[#This Row],[Pnt{F}/1000]],Tableau2[Pnt{F}/1000]))</f>
        <v/>
      </c>
      <c r="CK37" s="35">
        <f>IFERROR(Tableau2[[#This Row],[Pnt{FV}/500]]+Tableau2[[#This Row],[Pnt{FB}/500]]+Tableau2[[#This Row],[Bns{Q}]],0)</f>
        <v>0</v>
      </c>
      <c r="CL37" s="32">
        <f>IFERROR((Tableau2[[#This Row],[Pnt{FV}]]/$CM$52)*500,0)</f>
        <v>0</v>
      </c>
      <c r="CM37" s="186">
        <f>IFERROR(((Tableau2[[#This Row],[Prs{FV}]]/CN$52)*1000)+IF(Tableau2[[#This Row],[Vlr{FV}]]="o",2,0),0)</f>
        <v>0</v>
      </c>
      <c r="CN37" s="11" t="s">
        <v>12</v>
      </c>
      <c r="CO37" s="4" t="s">
        <v>3</v>
      </c>
      <c r="CP37" s="32">
        <f>(Tableau2[[#This Row],[Pnt{FB}]]/CQ$52)*500</f>
        <v>0</v>
      </c>
      <c r="CQ37" s="33">
        <f>Tableau2[[#This Row],[Pnt{FBlq}]]+Tableau2[[#This Row],[Pnt{FEss}]]</f>
        <v>0</v>
      </c>
      <c r="CR37" s="33">
        <f>IF(Tableau2[[#This Row],[Blq{F}]]="n",0,IF(Tableau2[[#This Row],[Blq{F}]]="Z1",100,IF(Tableau2[[#This Row],[Blq{F}]]="Z2",200,IF(Tableau2[[#This Row],[Blq{F}]]="Top",300,0))))</f>
        <v>0</v>
      </c>
      <c r="CS37" s="4" t="s">
        <v>3</v>
      </c>
      <c r="CT37" s="25">
        <f>IFERROR((100-(Tableau2[[#This Row],[Ess{F}]])),0)</f>
        <v>0</v>
      </c>
      <c r="CU37" s="11" t="s">
        <v>12</v>
      </c>
      <c r="CV37" s="28" t="str">
        <f>IF(Tableau2[[#This Row],[Fnl]]="Q",Tableau2[[#This Row],[Plc{F}]],Tableau2[[#This Row],[Plc{Q}]])</f>
        <v/>
      </c>
      <c r="CW37" s="28" t="str">
        <f>IF(Tableau2[[#This Row],[Place]]=1,"Or",IF(Tableau2[[#This Row],[Place]]=2,"Argent",IF(Tableau2[[#This Row],[Place]]=3,"Bronze","")))</f>
        <v/>
      </c>
    </row>
    <row r="38" spans="1:101" x14ac:dyDescent="0.2">
      <c r="A38" s="33" t="str">
        <f>Tableau2[[#This Row],[Plc{Q}]]</f>
        <v/>
      </c>
      <c r="B38" s="33" t="str">
        <f>Tableau2[[#This Row],[Place]]</f>
        <v/>
      </c>
      <c r="C38" s="16" t="s">
        <v>12</v>
      </c>
      <c r="D38" s="17" t="s">
        <v>12</v>
      </c>
      <c r="E38" s="17" t="s">
        <v>12</v>
      </c>
      <c r="F38" s="29" t="str">
        <f>IF(Tableau2[[#This Row],[Q &gt; F]]="","","Q")</f>
        <v/>
      </c>
      <c r="G38" s="10" t="s">
        <v>12</v>
      </c>
      <c r="H38" s="3" t="s">
        <v>3</v>
      </c>
      <c r="I38" s="3" t="s">
        <v>3</v>
      </c>
      <c r="J38" s="3" t="s">
        <v>3</v>
      </c>
      <c r="K38" s="30" t="str">
        <f>IF(Tableau2[[#This Row],[Pnt{Q}(/1000)]]=0,"",RANK(Tableau2[[#This Row],[Pnt{Q}(/1000)]],Tableau2[Pnt{Q}(/1000)]))</f>
        <v/>
      </c>
      <c r="L38" s="30">
        <f>IFERROR(Tableau2[[#This Row],[Pnt{QV}(/500)]]+Tableau2[[#This Row],[Pnt{QB}/500]],0)</f>
        <v>0</v>
      </c>
      <c r="M38" s="31">
        <f>IFERROR((Tableau2[[#This Row],[Pnt{QV}]]/$N$52)*500,0)</f>
        <v>0</v>
      </c>
      <c r="N38" s="31">
        <f>SUM(Tableau2[[#This Row],[Pnt{QV1}]],Tableau2[[#This Row],[Pnt{QV2}]],Tableau2[[#This Row],[Pnt{QV3}]])</f>
        <v>0</v>
      </c>
      <c r="O38" s="2">
        <f>IFERROR(((Tableau2[[#This Row],[Prs{QV1}]]/P$52)*1000)+IF(Tableau2[[#This Row],[Vlr{QV1}]]="o",2,0),0)</f>
        <v>0</v>
      </c>
      <c r="P38" s="11" t="s">
        <v>12</v>
      </c>
      <c r="Q38" s="4" t="s">
        <v>3</v>
      </c>
      <c r="R38" s="163">
        <f>IFERROR(((Tableau2[[#This Row],[Prs{QV2}]]/S$52)*1000)+IF(Tableau2[[#This Row],[Vlr{QV2}]]="o",2,0),0)</f>
        <v>0</v>
      </c>
      <c r="S38" s="11" t="s">
        <v>12</v>
      </c>
      <c r="T38" s="4" t="s">
        <v>3</v>
      </c>
      <c r="U38" s="163">
        <f>IFERROR(((Tableau2[[#This Row],[Prs{QV3}]]/V$52)*1000)+IF(Tableau2[[#This Row],[Vlr{QV3}]]="o",2,0),0)</f>
        <v>0</v>
      </c>
      <c r="V38" s="11" t="s">
        <v>12</v>
      </c>
      <c r="W38" s="4" t="s">
        <v>3</v>
      </c>
      <c r="X38" s="32">
        <f>IF((Tableau2[[#This Row],[Pnt{QB}]]/Y$52)*500=0,0,(Tableau2[[#This Row],[Pnt{QB}]]/Y$52)*500)</f>
        <v>0</v>
      </c>
      <c r="Y38" s="33">
        <f>Tableau2[[#This Row],[Pnt{QB1}]]+Tableau2[[#This Row],[Pnt{QB2}]]+Tableau2[[#This Row],[Pnt{QB3}]]+Tableau2[[#This Row],[Pnt{QB4}]]+Tableau2[[#This Row],[Pnt{QB5}]]+Tableau2[[#This Row],[Pnt{QB6}]]+Tableau2[[#This Row],[Pnt{QB7}]]+Tableau2[[#This Row],[Pnt{QB8}]]+Tableau2[[#This Row],[Pnt{QB9}]]+Tableau2[[#This Row],[Pnt{QB10}]]+Tableau2[[#This Row],[Pnt{QB11}]]+Tableau2[[#This Row],[Pnt{QB12}]]+Tableau2[[#This Row],[Pnt{QB13}]]+Tableau2[[#This Row],[Pnt{QB14}]]+Tableau2[[#This Row],[Pnt{QB15}]]+Tableau2[[#This Row],[Pnt{QB16}]]+Tableau2[[#This Row],[Pnt{QB17}]]+Tableau2[[#This Row],[Pnt{QB18}]]+Tableau2[[#This Row],[Pnt{QB19}]]+Tableau2[[#This Row],[Pnt{QB20}]]+Tableau2[[#This Row],[Pnt{QB21}]]+Tableau2[[#This Row],[Pnt{QB22}]]+Tableau2[[#This Row],[Pnt{QB23}]]+Tableau2[[#This Row],[Pnt{QB24}]]+Tableau2[[#This Row],[Pnt{QB25}]]+Tableau2[[#This Row],[Pnt{QB26}]]+Tableau2[[#This Row],[Pnt{QB27}]]+Tableau2[[#This Row],[Pnt{QB28}]]+Tableau2[[#This Row],[Pnt{QB29}]]+Tableau2[[#This Row],[Pnt{QB30}]]</f>
        <v>0</v>
      </c>
      <c r="Z38" s="33">
        <f>IF(Tableau2[[#This Row],[Blq{QB1}]]="o",(1000/AA$52),0)</f>
        <v>0</v>
      </c>
      <c r="AA38" s="4" t="s">
        <v>3</v>
      </c>
      <c r="AB38" s="33">
        <f>IF(Tableau2[[#This Row],[Blq{QB2}]]="o",(1000/AC$52),0)</f>
        <v>0</v>
      </c>
      <c r="AC38" s="4" t="s">
        <v>3</v>
      </c>
      <c r="AD38" s="33">
        <f>IF(Tableau2[[#This Row],[Blq{QB3}]]="o",(1000/AE$52),0)</f>
        <v>0</v>
      </c>
      <c r="AE38" s="4" t="s">
        <v>3</v>
      </c>
      <c r="AF38" s="33">
        <f>IF(Tableau2[[#This Row],[Blq{QB4}]]="o",(1000/AG$52),0)</f>
        <v>0</v>
      </c>
      <c r="AG38" s="4" t="s">
        <v>3</v>
      </c>
      <c r="AH38" s="33">
        <f>IF(Tableau2[[#This Row],[Blq{QB5}]]="o",(1000/AI$52),0)</f>
        <v>0</v>
      </c>
      <c r="AI38" s="4" t="s">
        <v>3</v>
      </c>
      <c r="AJ38" s="33">
        <f>IF(Tableau2[[#This Row],[Blq{QB6}]]="o",(1000/AK$52),0)</f>
        <v>0</v>
      </c>
      <c r="AK38" s="4" t="s">
        <v>3</v>
      </c>
      <c r="AL38" s="33">
        <f>IF(Tableau2[[#This Row],[Blq{QB7}]]="o",(1000/AM$52),0)</f>
        <v>0</v>
      </c>
      <c r="AM38" s="4" t="s">
        <v>3</v>
      </c>
      <c r="AN38" s="33">
        <f>IF(Tableau2[[#This Row],[Blq{QB8}]]="o",(1000/AO$52),0)</f>
        <v>0</v>
      </c>
      <c r="AO38" s="4" t="s">
        <v>3</v>
      </c>
      <c r="AP38" s="33">
        <f>IF(Tableau2[[#This Row],[Blq{QB9}]]="o",(1000/AQ$52),0)</f>
        <v>0</v>
      </c>
      <c r="AQ38" s="4" t="s">
        <v>3</v>
      </c>
      <c r="AR38" s="33">
        <f>IF(Tableau2[[#This Row],[Blq{QB10}]]="o",(1000/AS$52),0)</f>
        <v>0</v>
      </c>
      <c r="AS38" s="4" t="s">
        <v>3</v>
      </c>
      <c r="AT38" s="33">
        <f>IF(Tableau2[[#This Row],[Blq{QB11}]]="o",(1000/AU$52),0)</f>
        <v>0</v>
      </c>
      <c r="AU38" s="4" t="s">
        <v>3</v>
      </c>
      <c r="AV38" s="33">
        <f>IF(Tableau2[[#This Row],[Blq{QB12}]]="o",(1000/AW$52),0)</f>
        <v>0</v>
      </c>
      <c r="AW38" s="4" t="s">
        <v>3</v>
      </c>
      <c r="AX38" s="33">
        <f>IF(Tableau2[[#This Row],[Blq{QB13}]]="o",(1000/AY$52),0)</f>
        <v>0</v>
      </c>
      <c r="AY38" s="4" t="s">
        <v>3</v>
      </c>
      <c r="AZ38" s="33">
        <f>IF(Tableau2[[#This Row],[Blq{QB14}]]="o",(1000/BA$52),0)</f>
        <v>0</v>
      </c>
      <c r="BA38" s="4" t="s">
        <v>3</v>
      </c>
      <c r="BB38" s="33">
        <f>IF(Tableau2[[#This Row],[Blq{QB15}]]="o",(1000/BC$52),0)</f>
        <v>0</v>
      </c>
      <c r="BC38" s="4" t="s">
        <v>3</v>
      </c>
      <c r="BD38" s="33">
        <f>IF(Tableau2[[#This Row],[Blq{QB16}]]="o",(1000/BE$52),0)</f>
        <v>0</v>
      </c>
      <c r="BE38" s="4" t="s">
        <v>3</v>
      </c>
      <c r="BF38" s="33">
        <f>IF(Tableau2[[#This Row],[Blq{QB17}]]="o",(1000/BG$52),0)</f>
        <v>0</v>
      </c>
      <c r="BG38" s="4" t="s">
        <v>3</v>
      </c>
      <c r="BH38" s="33">
        <f>IF(Tableau2[[#This Row],[Blq{QB18}]]="o",(1000/BI$52),0)</f>
        <v>0</v>
      </c>
      <c r="BI38" s="4" t="s">
        <v>3</v>
      </c>
      <c r="BJ38" s="33">
        <f>IF(Tableau2[[#This Row],[Blq{QB19}]]="o",(1000/BK$52),0)</f>
        <v>0</v>
      </c>
      <c r="BK38" s="4" t="s">
        <v>3</v>
      </c>
      <c r="BL38" s="33">
        <f>IF(Tableau2[[#This Row],[Blq{QB20}]]="o",(1000/BM$52),0)</f>
        <v>0</v>
      </c>
      <c r="BM38" s="4" t="s">
        <v>3</v>
      </c>
      <c r="BN38" s="33">
        <f>IF(Tableau2[[#This Row],[Blq{QB21}]]="o",(1000/BO$52),0)</f>
        <v>0</v>
      </c>
      <c r="BO38" s="4" t="s">
        <v>3</v>
      </c>
      <c r="BP38" s="33">
        <f>IF(Tableau2[[#This Row],[Blq{QB22}]]="o",(1000/BQ$52),0)</f>
        <v>0</v>
      </c>
      <c r="BQ38" s="4" t="s">
        <v>3</v>
      </c>
      <c r="BR38" s="33">
        <f>IF(Tableau2[[#This Row],[Blq{QB23}]]="o",(1000/BS$52),0)</f>
        <v>0</v>
      </c>
      <c r="BS38" s="4" t="s">
        <v>3</v>
      </c>
      <c r="BT38" s="33">
        <f>IF(Tableau2[[#This Row],[Blq{QB24}]]="o",(1000/BU$52),0)</f>
        <v>0</v>
      </c>
      <c r="BU38" s="4" t="s">
        <v>3</v>
      </c>
      <c r="BV38" s="33">
        <f>IF(Tableau2[[#This Row],[Blq{QB25}]]="o",(1000/BW$52),0)</f>
        <v>0</v>
      </c>
      <c r="BW38" s="4" t="s">
        <v>3</v>
      </c>
      <c r="BX38" s="33">
        <f>IF(Tableau2[[#This Row],[Blq{QB26}]]="o",(1000/BY$52),0)</f>
        <v>0</v>
      </c>
      <c r="BY38" s="4" t="s">
        <v>3</v>
      </c>
      <c r="BZ38" s="33">
        <f>IF(Tableau2[[#This Row],[Blq{QB27}]]="o",(1000/CA$52),0)</f>
        <v>0</v>
      </c>
      <c r="CA38" s="4" t="s">
        <v>3</v>
      </c>
      <c r="CB38" s="33">
        <f>IF(Tableau2[[#This Row],[Blq{QB28}]]="o",(1000/CC$52),0)</f>
        <v>0</v>
      </c>
      <c r="CC38" s="4" t="s">
        <v>3</v>
      </c>
      <c r="CD38" s="33">
        <f>IF(Tableau2[[#This Row],[Blq{QB29}]]="o",(1000/CE$52),0)</f>
        <v>0</v>
      </c>
      <c r="CE38" s="4" t="s">
        <v>3</v>
      </c>
      <c r="CF38" s="33">
        <f>IF(Tableau2[[#This Row],[Blq{QB30}]]="o",(1000/CG$52),0)</f>
        <v>0</v>
      </c>
      <c r="CG38" s="4" t="s">
        <v>3</v>
      </c>
      <c r="CH38" s="26">
        <f>IFERROR((8-Tableau2[[#This Row],[Plc{Q}]])/100,0)</f>
        <v>0</v>
      </c>
      <c r="CI38" s="25" t="str">
        <f>IF(OR(1=Tableau2[[#This Row],[Plc{Q}]],2=Tableau2[[#This Row],[Plc{Q}]],3=Tableau2[[#This Row],[Plc{Q}]],4=Tableau2[[#This Row],[Plc{Q}]],5=Tableau2[[#This Row],[Plc{Q}]],6=Tableau2[[#This Row],[Plc{Q}]],7=Tableau2[[#This Row],[Plc{Q}]],8=Tableau2[[#This Row],[Plc{Q}]]),"Qualifié(e)","")</f>
        <v/>
      </c>
      <c r="CJ38" s="34" t="str">
        <f>IF(Tableau2[[#This Row],[Pnt{F}/1000]]=0,"",RANK(Tableau2[[#This Row],[Pnt{F}/1000]],Tableau2[Pnt{F}/1000]))</f>
        <v/>
      </c>
      <c r="CK38" s="35">
        <f>IFERROR(Tableau2[[#This Row],[Pnt{FV}/500]]+Tableau2[[#This Row],[Pnt{FB}/500]]+Tableau2[[#This Row],[Bns{Q}]],0)</f>
        <v>0</v>
      </c>
      <c r="CL38" s="32">
        <f>IFERROR((Tableau2[[#This Row],[Pnt{FV}]]/$CM$52)*500,0)</f>
        <v>0</v>
      </c>
      <c r="CM38" s="186">
        <f>IFERROR(((Tableau2[[#This Row],[Prs{FV}]]/CN$52)*1000)+IF(Tableau2[[#This Row],[Vlr{FV}]]="o",2,0),0)</f>
        <v>0</v>
      </c>
      <c r="CN38" s="11" t="s">
        <v>12</v>
      </c>
      <c r="CO38" s="4" t="s">
        <v>3</v>
      </c>
      <c r="CP38" s="32">
        <f>(Tableau2[[#This Row],[Pnt{FB}]]/CQ$52)*500</f>
        <v>0</v>
      </c>
      <c r="CQ38" s="33">
        <f>Tableau2[[#This Row],[Pnt{FBlq}]]+Tableau2[[#This Row],[Pnt{FEss}]]</f>
        <v>0</v>
      </c>
      <c r="CR38" s="33">
        <f>IF(Tableau2[[#This Row],[Blq{F}]]="n",0,IF(Tableau2[[#This Row],[Blq{F}]]="Z1",100,IF(Tableau2[[#This Row],[Blq{F}]]="Z2",200,IF(Tableau2[[#This Row],[Blq{F}]]="Top",300,0))))</f>
        <v>0</v>
      </c>
      <c r="CS38" s="4" t="s">
        <v>3</v>
      </c>
      <c r="CT38" s="25">
        <f>IFERROR((100-(Tableau2[[#This Row],[Ess{F}]])),0)</f>
        <v>0</v>
      </c>
      <c r="CU38" s="11" t="s">
        <v>12</v>
      </c>
      <c r="CV38" s="28" t="str">
        <f>IF(Tableau2[[#This Row],[Fnl]]="Q",Tableau2[[#This Row],[Plc{F}]],Tableau2[[#This Row],[Plc{Q}]])</f>
        <v/>
      </c>
      <c r="CW38" s="28" t="str">
        <f>IF(Tableau2[[#This Row],[Place]]=1,"Or",IF(Tableau2[[#This Row],[Place]]=2,"Argent",IF(Tableau2[[#This Row],[Place]]=3,"Bronze","")))</f>
        <v/>
      </c>
    </row>
    <row r="39" spans="1:101" x14ac:dyDescent="0.2">
      <c r="A39" s="33" t="str">
        <f>Tableau2[[#This Row],[Plc{Q}]]</f>
        <v/>
      </c>
      <c r="B39" s="33" t="str">
        <f>Tableau2[[#This Row],[Place]]</f>
        <v/>
      </c>
      <c r="C39" s="16" t="s">
        <v>12</v>
      </c>
      <c r="D39" s="17" t="s">
        <v>12</v>
      </c>
      <c r="E39" s="17" t="s">
        <v>12</v>
      </c>
      <c r="F39" s="29" t="str">
        <f>IF(Tableau2[[#This Row],[Q &gt; F]]="","","Q")</f>
        <v/>
      </c>
      <c r="G39" s="10" t="s">
        <v>12</v>
      </c>
      <c r="H39" s="3" t="s">
        <v>3</v>
      </c>
      <c r="I39" s="3" t="s">
        <v>3</v>
      </c>
      <c r="J39" s="3" t="s">
        <v>3</v>
      </c>
      <c r="K39" s="30" t="str">
        <f>IF(Tableau2[[#This Row],[Pnt{Q}(/1000)]]=0,"",RANK(Tableau2[[#This Row],[Pnt{Q}(/1000)]],Tableau2[Pnt{Q}(/1000)]))</f>
        <v/>
      </c>
      <c r="L39" s="30">
        <f>IFERROR(Tableau2[[#This Row],[Pnt{QV}(/500)]]+Tableau2[[#This Row],[Pnt{QB}/500]],0)</f>
        <v>0</v>
      </c>
      <c r="M39" s="31">
        <f>IFERROR((Tableau2[[#This Row],[Pnt{QV}]]/$N$52)*500,0)</f>
        <v>0</v>
      </c>
      <c r="N39" s="31">
        <f>SUM(Tableau2[[#This Row],[Pnt{QV1}]],Tableau2[[#This Row],[Pnt{QV2}]],Tableau2[[#This Row],[Pnt{QV3}]])</f>
        <v>0</v>
      </c>
      <c r="O39" s="2">
        <f>IFERROR(((Tableau2[[#This Row],[Prs{QV1}]]/P$52)*1000)+IF(Tableau2[[#This Row],[Vlr{QV1}]]="o",2,0),0)</f>
        <v>0</v>
      </c>
      <c r="P39" s="11" t="s">
        <v>12</v>
      </c>
      <c r="Q39" s="4" t="s">
        <v>3</v>
      </c>
      <c r="R39" s="163">
        <f>IFERROR(((Tableau2[[#This Row],[Prs{QV2}]]/S$52)*1000)+IF(Tableau2[[#This Row],[Vlr{QV2}]]="o",2,0),0)</f>
        <v>0</v>
      </c>
      <c r="S39" s="11" t="s">
        <v>12</v>
      </c>
      <c r="T39" s="4" t="s">
        <v>3</v>
      </c>
      <c r="U39" s="163">
        <f>IFERROR(((Tableau2[[#This Row],[Prs{QV3}]]/V$52)*1000)+IF(Tableau2[[#This Row],[Vlr{QV3}]]="o",2,0),0)</f>
        <v>0</v>
      </c>
      <c r="V39" s="11" t="s">
        <v>12</v>
      </c>
      <c r="W39" s="4" t="s">
        <v>3</v>
      </c>
      <c r="X39" s="32">
        <f>IF((Tableau2[[#This Row],[Pnt{QB}]]/Y$52)*500=0,0,(Tableau2[[#This Row],[Pnt{QB}]]/Y$52)*500)</f>
        <v>0</v>
      </c>
      <c r="Y39" s="33">
        <f>Tableau2[[#This Row],[Pnt{QB1}]]+Tableau2[[#This Row],[Pnt{QB2}]]+Tableau2[[#This Row],[Pnt{QB3}]]+Tableau2[[#This Row],[Pnt{QB4}]]+Tableau2[[#This Row],[Pnt{QB5}]]+Tableau2[[#This Row],[Pnt{QB6}]]+Tableau2[[#This Row],[Pnt{QB7}]]+Tableau2[[#This Row],[Pnt{QB8}]]+Tableau2[[#This Row],[Pnt{QB9}]]+Tableau2[[#This Row],[Pnt{QB10}]]+Tableau2[[#This Row],[Pnt{QB11}]]+Tableau2[[#This Row],[Pnt{QB12}]]+Tableau2[[#This Row],[Pnt{QB13}]]+Tableau2[[#This Row],[Pnt{QB14}]]+Tableau2[[#This Row],[Pnt{QB15}]]+Tableau2[[#This Row],[Pnt{QB16}]]+Tableau2[[#This Row],[Pnt{QB17}]]+Tableau2[[#This Row],[Pnt{QB18}]]+Tableau2[[#This Row],[Pnt{QB19}]]+Tableau2[[#This Row],[Pnt{QB20}]]+Tableau2[[#This Row],[Pnt{QB21}]]+Tableau2[[#This Row],[Pnt{QB22}]]+Tableau2[[#This Row],[Pnt{QB23}]]+Tableau2[[#This Row],[Pnt{QB24}]]+Tableau2[[#This Row],[Pnt{QB25}]]+Tableau2[[#This Row],[Pnt{QB26}]]+Tableau2[[#This Row],[Pnt{QB27}]]+Tableau2[[#This Row],[Pnt{QB28}]]+Tableau2[[#This Row],[Pnt{QB29}]]+Tableau2[[#This Row],[Pnt{QB30}]]</f>
        <v>0</v>
      </c>
      <c r="Z39" s="33">
        <f>IF(Tableau2[[#This Row],[Blq{QB1}]]="o",(1000/AA$52),0)</f>
        <v>0</v>
      </c>
      <c r="AA39" s="4" t="s">
        <v>3</v>
      </c>
      <c r="AB39" s="33">
        <f>IF(Tableau2[[#This Row],[Blq{QB2}]]="o",(1000/AC$52),0)</f>
        <v>0</v>
      </c>
      <c r="AC39" s="4" t="s">
        <v>3</v>
      </c>
      <c r="AD39" s="33">
        <f>IF(Tableau2[[#This Row],[Blq{QB3}]]="o",(1000/AE$52),0)</f>
        <v>0</v>
      </c>
      <c r="AE39" s="4" t="s">
        <v>3</v>
      </c>
      <c r="AF39" s="33">
        <f>IF(Tableau2[[#This Row],[Blq{QB4}]]="o",(1000/AG$52),0)</f>
        <v>0</v>
      </c>
      <c r="AG39" s="4" t="s">
        <v>3</v>
      </c>
      <c r="AH39" s="33">
        <f>IF(Tableau2[[#This Row],[Blq{QB5}]]="o",(1000/AI$52),0)</f>
        <v>0</v>
      </c>
      <c r="AI39" s="4" t="s">
        <v>3</v>
      </c>
      <c r="AJ39" s="33">
        <f>IF(Tableau2[[#This Row],[Blq{QB6}]]="o",(1000/AK$52),0)</f>
        <v>0</v>
      </c>
      <c r="AK39" s="4" t="s">
        <v>3</v>
      </c>
      <c r="AL39" s="33">
        <f>IF(Tableau2[[#This Row],[Blq{QB7}]]="o",(1000/AM$52),0)</f>
        <v>0</v>
      </c>
      <c r="AM39" s="4" t="s">
        <v>3</v>
      </c>
      <c r="AN39" s="33">
        <f>IF(Tableau2[[#This Row],[Blq{QB8}]]="o",(1000/AO$52),0)</f>
        <v>0</v>
      </c>
      <c r="AO39" s="4" t="s">
        <v>3</v>
      </c>
      <c r="AP39" s="33">
        <f>IF(Tableau2[[#This Row],[Blq{QB9}]]="o",(1000/AQ$52),0)</f>
        <v>0</v>
      </c>
      <c r="AQ39" s="4" t="s">
        <v>3</v>
      </c>
      <c r="AR39" s="33">
        <f>IF(Tableau2[[#This Row],[Blq{QB10}]]="o",(1000/AS$52),0)</f>
        <v>0</v>
      </c>
      <c r="AS39" s="4" t="s">
        <v>3</v>
      </c>
      <c r="AT39" s="33">
        <f>IF(Tableau2[[#This Row],[Blq{QB11}]]="o",(1000/AU$52),0)</f>
        <v>0</v>
      </c>
      <c r="AU39" s="4" t="s">
        <v>3</v>
      </c>
      <c r="AV39" s="33">
        <f>IF(Tableau2[[#This Row],[Blq{QB12}]]="o",(1000/AW$52),0)</f>
        <v>0</v>
      </c>
      <c r="AW39" s="4" t="s">
        <v>3</v>
      </c>
      <c r="AX39" s="33">
        <f>IF(Tableau2[[#This Row],[Blq{QB13}]]="o",(1000/AY$52),0)</f>
        <v>0</v>
      </c>
      <c r="AY39" s="4" t="s">
        <v>3</v>
      </c>
      <c r="AZ39" s="33">
        <f>IF(Tableau2[[#This Row],[Blq{QB14}]]="o",(1000/BA$52),0)</f>
        <v>0</v>
      </c>
      <c r="BA39" s="4" t="s">
        <v>3</v>
      </c>
      <c r="BB39" s="33">
        <f>IF(Tableau2[[#This Row],[Blq{QB15}]]="o",(1000/BC$52),0)</f>
        <v>0</v>
      </c>
      <c r="BC39" s="4" t="s">
        <v>3</v>
      </c>
      <c r="BD39" s="33">
        <f>IF(Tableau2[[#This Row],[Blq{QB16}]]="o",(1000/BE$52),0)</f>
        <v>0</v>
      </c>
      <c r="BE39" s="4" t="s">
        <v>3</v>
      </c>
      <c r="BF39" s="33">
        <f>IF(Tableau2[[#This Row],[Blq{QB17}]]="o",(1000/BG$52),0)</f>
        <v>0</v>
      </c>
      <c r="BG39" s="4" t="s">
        <v>3</v>
      </c>
      <c r="BH39" s="33">
        <f>IF(Tableau2[[#This Row],[Blq{QB18}]]="o",(1000/BI$52),0)</f>
        <v>0</v>
      </c>
      <c r="BI39" s="4" t="s">
        <v>3</v>
      </c>
      <c r="BJ39" s="33">
        <f>IF(Tableau2[[#This Row],[Blq{QB19}]]="o",(1000/BK$52),0)</f>
        <v>0</v>
      </c>
      <c r="BK39" s="4" t="s">
        <v>3</v>
      </c>
      <c r="BL39" s="33">
        <f>IF(Tableau2[[#This Row],[Blq{QB20}]]="o",(1000/BM$52),0)</f>
        <v>0</v>
      </c>
      <c r="BM39" s="4" t="s">
        <v>3</v>
      </c>
      <c r="BN39" s="33">
        <f>IF(Tableau2[[#This Row],[Blq{QB21}]]="o",(1000/BO$52),0)</f>
        <v>0</v>
      </c>
      <c r="BO39" s="4" t="s">
        <v>3</v>
      </c>
      <c r="BP39" s="33">
        <f>IF(Tableau2[[#This Row],[Blq{QB22}]]="o",(1000/BQ$52),0)</f>
        <v>0</v>
      </c>
      <c r="BQ39" s="4" t="s">
        <v>3</v>
      </c>
      <c r="BR39" s="33">
        <f>IF(Tableau2[[#This Row],[Blq{QB23}]]="o",(1000/BS$52),0)</f>
        <v>0</v>
      </c>
      <c r="BS39" s="4" t="s">
        <v>3</v>
      </c>
      <c r="BT39" s="33">
        <f>IF(Tableau2[[#This Row],[Blq{QB24}]]="o",(1000/BU$52),0)</f>
        <v>0</v>
      </c>
      <c r="BU39" s="4" t="s">
        <v>3</v>
      </c>
      <c r="BV39" s="33">
        <f>IF(Tableau2[[#This Row],[Blq{QB25}]]="o",(1000/BW$52),0)</f>
        <v>0</v>
      </c>
      <c r="BW39" s="4" t="s">
        <v>3</v>
      </c>
      <c r="BX39" s="33">
        <f>IF(Tableau2[[#This Row],[Blq{QB26}]]="o",(1000/BY$52),0)</f>
        <v>0</v>
      </c>
      <c r="BY39" s="4" t="s">
        <v>3</v>
      </c>
      <c r="BZ39" s="33">
        <f>IF(Tableau2[[#This Row],[Blq{QB27}]]="o",(1000/CA$52),0)</f>
        <v>0</v>
      </c>
      <c r="CA39" s="4" t="s">
        <v>3</v>
      </c>
      <c r="CB39" s="33">
        <f>IF(Tableau2[[#This Row],[Blq{QB28}]]="o",(1000/CC$52),0)</f>
        <v>0</v>
      </c>
      <c r="CC39" s="4" t="s">
        <v>3</v>
      </c>
      <c r="CD39" s="33">
        <f>IF(Tableau2[[#This Row],[Blq{QB29}]]="o",(1000/CE$52),0)</f>
        <v>0</v>
      </c>
      <c r="CE39" s="4" t="s">
        <v>3</v>
      </c>
      <c r="CF39" s="33">
        <f>IF(Tableau2[[#This Row],[Blq{QB30}]]="o",(1000/CG$52),0)</f>
        <v>0</v>
      </c>
      <c r="CG39" s="4" t="s">
        <v>3</v>
      </c>
      <c r="CH39" s="26">
        <f>IFERROR((8-Tableau2[[#This Row],[Plc{Q}]])/100,0)</f>
        <v>0</v>
      </c>
      <c r="CI39" s="25" t="str">
        <f>IF(OR(1=Tableau2[[#This Row],[Plc{Q}]],2=Tableau2[[#This Row],[Plc{Q}]],3=Tableau2[[#This Row],[Plc{Q}]],4=Tableau2[[#This Row],[Plc{Q}]],5=Tableau2[[#This Row],[Plc{Q}]],6=Tableau2[[#This Row],[Plc{Q}]],7=Tableau2[[#This Row],[Plc{Q}]],8=Tableau2[[#This Row],[Plc{Q}]]),"Qualifié(e)","")</f>
        <v/>
      </c>
      <c r="CJ39" s="34" t="str">
        <f>IF(Tableau2[[#This Row],[Pnt{F}/1000]]=0,"",RANK(Tableau2[[#This Row],[Pnt{F}/1000]],Tableau2[Pnt{F}/1000]))</f>
        <v/>
      </c>
      <c r="CK39" s="35">
        <f>IFERROR(Tableau2[[#This Row],[Pnt{FV}/500]]+Tableau2[[#This Row],[Pnt{FB}/500]]+Tableau2[[#This Row],[Bns{Q}]],0)</f>
        <v>0</v>
      </c>
      <c r="CL39" s="32">
        <f>IFERROR((Tableau2[[#This Row],[Pnt{FV}]]/$CM$52)*500,0)</f>
        <v>0</v>
      </c>
      <c r="CM39" s="186">
        <f>IFERROR(((Tableau2[[#This Row],[Prs{FV}]]/CN$52)*1000)+IF(Tableau2[[#This Row],[Vlr{FV}]]="o",2,0),0)</f>
        <v>0</v>
      </c>
      <c r="CN39" s="11" t="s">
        <v>12</v>
      </c>
      <c r="CO39" s="4" t="s">
        <v>3</v>
      </c>
      <c r="CP39" s="32">
        <f>(Tableau2[[#This Row],[Pnt{FB}]]/CQ$52)*500</f>
        <v>0</v>
      </c>
      <c r="CQ39" s="33">
        <f>Tableau2[[#This Row],[Pnt{FBlq}]]+Tableau2[[#This Row],[Pnt{FEss}]]</f>
        <v>0</v>
      </c>
      <c r="CR39" s="33">
        <f>IF(Tableau2[[#This Row],[Blq{F}]]="n",0,IF(Tableau2[[#This Row],[Blq{F}]]="Z1",100,IF(Tableau2[[#This Row],[Blq{F}]]="Z2",200,IF(Tableau2[[#This Row],[Blq{F}]]="Top",300,0))))</f>
        <v>0</v>
      </c>
      <c r="CS39" s="4" t="s">
        <v>3</v>
      </c>
      <c r="CT39" s="25">
        <f>IFERROR((100-(Tableau2[[#This Row],[Ess{F}]])),0)</f>
        <v>0</v>
      </c>
      <c r="CU39" s="11" t="s">
        <v>12</v>
      </c>
      <c r="CV39" s="28" t="str">
        <f>IF(Tableau2[[#This Row],[Fnl]]="Q",Tableau2[[#This Row],[Plc{F}]],Tableau2[[#This Row],[Plc{Q}]])</f>
        <v/>
      </c>
      <c r="CW39" s="28" t="str">
        <f>IF(Tableau2[[#This Row],[Place]]=1,"Or",IF(Tableau2[[#This Row],[Place]]=2,"Argent",IF(Tableau2[[#This Row],[Place]]=3,"Bronze","")))</f>
        <v/>
      </c>
    </row>
    <row r="40" spans="1:101" x14ac:dyDescent="0.2">
      <c r="A40" s="33" t="str">
        <f>Tableau2[[#This Row],[Plc{Q}]]</f>
        <v/>
      </c>
      <c r="B40" s="33" t="str">
        <f>Tableau2[[#This Row],[Place]]</f>
        <v/>
      </c>
      <c r="C40" s="16" t="s">
        <v>12</v>
      </c>
      <c r="D40" s="17" t="s">
        <v>12</v>
      </c>
      <c r="E40" s="17" t="s">
        <v>12</v>
      </c>
      <c r="F40" s="29" t="str">
        <f>IF(Tableau2[[#This Row],[Q &gt; F]]="","","Q")</f>
        <v/>
      </c>
      <c r="G40" s="10" t="s">
        <v>12</v>
      </c>
      <c r="H40" s="3" t="s">
        <v>3</v>
      </c>
      <c r="I40" s="3" t="s">
        <v>3</v>
      </c>
      <c r="J40" s="3" t="s">
        <v>3</v>
      </c>
      <c r="K40" s="30" t="str">
        <f>IF(Tableau2[[#This Row],[Pnt{Q}(/1000)]]=0,"",RANK(Tableau2[[#This Row],[Pnt{Q}(/1000)]],Tableau2[Pnt{Q}(/1000)]))</f>
        <v/>
      </c>
      <c r="L40" s="30">
        <f>IFERROR(Tableau2[[#This Row],[Pnt{QV}(/500)]]+Tableau2[[#This Row],[Pnt{QB}/500]],0)</f>
        <v>0</v>
      </c>
      <c r="M40" s="31">
        <f>IFERROR((Tableau2[[#This Row],[Pnt{QV}]]/$N$52)*500,0)</f>
        <v>0</v>
      </c>
      <c r="N40" s="31">
        <f>SUM(Tableau2[[#This Row],[Pnt{QV1}]],Tableau2[[#This Row],[Pnt{QV2}]],Tableau2[[#This Row],[Pnt{QV3}]])</f>
        <v>0</v>
      </c>
      <c r="O40" s="2">
        <f>IFERROR(((Tableau2[[#This Row],[Prs{QV1}]]/P$52)*1000)+IF(Tableau2[[#This Row],[Vlr{QV1}]]="o",2,0),0)</f>
        <v>0</v>
      </c>
      <c r="P40" s="11" t="s">
        <v>12</v>
      </c>
      <c r="Q40" s="4" t="s">
        <v>3</v>
      </c>
      <c r="R40" s="163">
        <f>IFERROR(((Tableau2[[#This Row],[Prs{QV2}]]/S$52)*1000)+IF(Tableau2[[#This Row],[Vlr{QV2}]]="o",2,0),0)</f>
        <v>0</v>
      </c>
      <c r="S40" s="11" t="s">
        <v>12</v>
      </c>
      <c r="T40" s="4" t="s">
        <v>3</v>
      </c>
      <c r="U40" s="163">
        <f>IFERROR(((Tableau2[[#This Row],[Prs{QV3}]]/V$52)*1000)+IF(Tableau2[[#This Row],[Vlr{QV3}]]="o",2,0),0)</f>
        <v>0</v>
      </c>
      <c r="V40" s="11" t="s">
        <v>12</v>
      </c>
      <c r="W40" s="4" t="s">
        <v>3</v>
      </c>
      <c r="X40" s="32">
        <f>IF((Tableau2[[#This Row],[Pnt{QB}]]/Y$52)*500=0,0,(Tableau2[[#This Row],[Pnt{QB}]]/Y$52)*500)</f>
        <v>0</v>
      </c>
      <c r="Y40" s="33">
        <f>Tableau2[[#This Row],[Pnt{QB1}]]+Tableau2[[#This Row],[Pnt{QB2}]]+Tableau2[[#This Row],[Pnt{QB3}]]+Tableau2[[#This Row],[Pnt{QB4}]]+Tableau2[[#This Row],[Pnt{QB5}]]+Tableau2[[#This Row],[Pnt{QB6}]]+Tableau2[[#This Row],[Pnt{QB7}]]+Tableau2[[#This Row],[Pnt{QB8}]]+Tableau2[[#This Row],[Pnt{QB9}]]+Tableau2[[#This Row],[Pnt{QB10}]]+Tableau2[[#This Row],[Pnt{QB11}]]+Tableau2[[#This Row],[Pnt{QB12}]]+Tableau2[[#This Row],[Pnt{QB13}]]+Tableau2[[#This Row],[Pnt{QB14}]]+Tableau2[[#This Row],[Pnt{QB15}]]+Tableau2[[#This Row],[Pnt{QB16}]]+Tableau2[[#This Row],[Pnt{QB17}]]+Tableau2[[#This Row],[Pnt{QB18}]]+Tableau2[[#This Row],[Pnt{QB19}]]+Tableau2[[#This Row],[Pnt{QB20}]]+Tableau2[[#This Row],[Pnt{QB21}]]+Tableau2[[#This Row],[Pnt{QB22}]]+Tableau2[[#This Row],[Pnt{QB23}]]+Tableau2[[#This Row],[Pnt{QB24}]]+Tableau2[[#This Row],[Pnt{QB25}]]+Tableau2[[#This Row],[Pnt{QB26}]]+Tableau2[[#This Row],[Pnt{QB27}]]+Tableau2[[#This Row],[Pnt{QB28}]]+Tableau2[[#This Row],[Pnt{QB29}]]+Tableau2[[#This Row],[Pnt{QB30}]]</f>
        <v>0</v>
      </c>
      <c r="Z40" s="33">
        <f>IF(Tableau2[[#This Row],[Blq{QB1}]]="o",(1000/AA$52),0)</f>
        <v>0</v>
      </c>
      <c r="AA40" s="4" t="s">
        <v>3</v>
      </c>
      <c r="AB40" s="33">
        <f>IF(Tableau2[[#This Row],[Blq{QB2}]]="o",(1000/AC$52),0)</f>
        <v>0</v>
      </c>
      <c r="AC40" s="4" t="s">
        <v>3</v>
      </c>
      <c r="AD40" s="33">
        <f>IF(Tableau2[[#This Row],[Blq{QB3}]]="o",(1000/AE$52),0)</f>
        <v>0</v>
      </c>
      <c r="AE40" s="4" t="s">
        <v>3</v>
      </c>
      <c r="AF40" s="33">
        <f>IF(Tableau2[[#This Row],[Blq{QB4}]]="o",(1000/AG$52),0)</f>
        <v>0</v>
      </c>
      <c r="AG40" s="4" t="s">
        <v>3</v>
      </c>
      <c r="AH40" s="33">
        <f>IF(Tableau2[[#This Row],[Blq{QB5}]]="o",(1000/AI$52),0)</f>
        <v>0</v>
      </c>
      <c r="AI40" s="4" t="s">
        <v>3</v>
      </c>
      <c r="AJ40" s="33">
        <f>IF(Tableau2[[#This Row],[Blq{QB6}]]="o",(1000/AK$52),0)</f>
        <v>0</v>
      </c>
      <c r="AK40" s="4" t="s">
        <v>3</v>
      </c>
      <c r="AL40" s="33">
        <f>IF(Tableau2[[#This Row],[Blq{QB7}]]="o",(1000/AM$52),0)</f>
        <v>0</v>
      </c>
      <c r="AM40" s="4" t="s">
        <v>3</v>
      </c>
      <c r="AN40" s="33">
        <f>IF(Tableau2[[#This Row],[Blq{QB8}]]="o",(1000/AO$52),0)</f>
        <v>0</v>
      </c>
      <c r="AO40" s="4" t="s">
        <v>3</v>
      </c>
      <c r="AP40" s="33">
        <f>IF(Tableau2[[#This Row],[Blq{QB9}]]="o",(1000/AQ$52),0)</f>
        <v>0</v>
      </c>
      <c r="AQ40" s="4" t="s">
        <v>3</v>
      </c>
      <c r="AR40" s="33">
        <f>IF(Tableau2[[#This Row],[Blq{QB10}]]="o",(1000/AS$52),0)</f>
        <v>0</v>
      </c>
      <c r="AS40" s="4" t="s">
        <v>3</v>
      </c>
      <c r="AT40" s="33">
        <f>IF(Tableau2[[#This Row],[Blq{QB11}]]="o",(1000/AU$52),0)</f>
        <v>0</v>
      </c>
      <c r="AU40" s="4" t="s">
        <v>3</v>
      </c>
      <c r="AV40" s="33">
        <f>IF(Tableau2[[#This Row],[Blq{QB12}]]="o",(1000/AW$52),0)</f>
        <v>0</v>
      </c>
      <c r="AW40" s="4" t="s">
        <v>3</v>
      </c>
      <c r="AX40" s="33">
        <f>IF(Tableau2[[#This Row],[Blq{QB13}]]="o",(1000/AY$52),0)</f>
        <v>0</v>
      </c>
      <c r="AY40" s="4" t="s">
        <v>3</v>
      </c>
      <c r="AZ40" s="33">
        <f>IF(Tableau2[[#This Row],[Blq{QB14}]]="o",(1000/BA$52),0)</f>
        <v>0</v>
      </c>
      <c r="BA40" s="4" t="s">
        <v>3</v>
      </c>
      <c r="BB40" s="33">
        <f>IF(Tableau2[[#This Row],[Blq{QB15}]]="o",(1000/BC$52),0)</f>
        <v>0</v>
      </c>
      <c r="BC40" s="4" t="s">
        <v>3</v>
      </c>
      <c r="BD40" s="33">
        <f>IF(Tableau2[[#This Row],[Blq{QB16}]]="o",(1000/BE$52),0)</f>
        <v>0</v>
      </c>
      <c r="BE40" s="4" t="s">
        <v>3</v>
      </c>
      <c r="BF40" s="33">
        <f>IF(Tableau2[[#This Row],[Blq{QB17}]]="o",(1000/BG$52),0)</f>
        <v>0</v>
      </c>
      <c r="BG40" s="4" t="s">
        <v>3</v>
      </c>
      <c r="BH40" s="33">
        <f>IF(Tableau2[[#This Row],[Blq{QB18}]]="o",(1000/BI$52),0)</f>
        <v>0</v>
      </c>
      <c r="BI40" s="4" t="s">
        <v>3</v>
      </c>
      <c r="BJ40" s="33">
        <f>IF(Tableau2[[#This Row],[Blq{QB19}]]="o",(1000/BK$52),0)</f>
        <v>0</v>
      </c>
      <c r="BK40" s="4" t="s">
        <v>3</v>
      </c>
      <c r="BL40" s="33">
        <f>IF(Tableau2[[#This Row],[Blq{QB20}]]="o",(1000/BM$52),0)</f>
        <v>0</v>
      </c>
      <c r="BM40" s="4" t="s">
        <v>3</v>
      </c>
      <c r="BN40" s="33">
        <f>IF(Tableau2[[#This Row],[Blq{QB21}]]="o",(1000/BO$52),0)</f>
        <v>0</v>
      </c>
      <c r="BO40" s="4" t="s">
        <v>3</v>
      </c>
      <c r="BP40" s="33">
        <f>IF(Tableau2[[#This Row],[Blq{QB22}]]="o",(1000/BQ$52),0)</f>
        <v>0</v>
      </c>
      <c r="BQ40" s="4" t="s">
        <v>3</v>
      </c>
      <c r="BR40" s="33">
        <f>IF(Tableau2[[#This Row],[Blq{QB23}]]="o",(1000/BS$52),0)</f>
        <v>0</v>
      </c>
      <c r="BS40" s="4" t="s">
        <v>3</v>
      </c>
      <c r="BT40" s="33">
        <f>IF(Tableau2[[#This Row],[Blq{QB24}]]="o",(1000/BU$52),0)</f>
        <v>0</v>
      </c>
      <c r="BU40" s="4" t="s">
        <v>3</v>
      </c>
      <c r="BV40" s="33">
        <f>IF(Tableau2[[#This Row],[Blq{QB25}]]="o",(1000/BW$52),0)</f>
        <v>0</v>
      </c>
      <c r="BW40" s="4" t="s">
        <v>3</v>
      </c>
      <c r="BX40" s="33">
        <f>IF(Tableau2[[#This Row],[Blq{QB26}]]="o",(1000/BY$52),0)</f>
        <v>0</v>
      </c>
      <c r="BY40" s="4" t="s">
        <v>3</v>
      </c>
      <c r="BZ40" s="33">
        <f>IF(Tableau2[[#This Row],[Blq{QB27}]]="o",(1000/CA$52),0)</f>
        <v>0</v>
      </c>
      <c r="CA40" s="4" t="s">
        <v>3</v>
      </c>
      <c r="CB40" s="33">
        <f>IF(Tableau2[[#This Row],[Blq{QB28}]]="o",(1000/CC$52),0)</f>
        <v>0</v>
      </c>
      <c r="CC40" s="4" t="s">
        <v>3</v>
      </c>
      <c r="CD40" s="33">
        <f>IF(Tableau2[[#This Row],[Blq{QB29}]]="o",(1000/CE$52),0)</f>
        <v>0</v>
      </c>
      <c r="CE40" s="4" t="s">
        <v>3</v>
      </c>
      <c r="CF40" s="33">
        <f>IF(Tableau2[[#This Row],[Blq{QB30}]]="o",(1000/CG$52),0)</f>
        <v>0</v>
      </c>
      <c r="CG40" s="4" t="s">
        <v>3</v>
      </c>
      <c r="CH40" s="26">
        <f>IFERROR((8-Tableau2[[#This Row],[Plc{Q}]])/100,0)</f>
        <v>0</v>
      </c>
      <c r="CI40" s="25" t="str">
        <f>IF(OR(1=Tableau2[[#This Row],[Plc{Q}]],2=Tableau2[[#This Row],[Plc{Q}]],3=Tableau2[[#This Row],[Plc{Q}]],4=Tableau2[[#This Row],[Plc{Q}]],5=Tableau2[[#This Row],[Plc{Q}]],6=Tableau2[[#This Row],[Plc{Q}]],7=Tableau2[[#This Row],[Plc{Q}]],8=Tableau2[[#This Row],[Plc{Q}]]),"Qualifié(e)","")</f>
        <v/>
      </c>
      <c r="CJ40" s="34" t="str">
        <f>IF(Tableau2[[#This Row],[Pnt{F}/1000]]=0,"",RANK(Tableau2[[#This Row],[Pnt{F}/1000]],Tableau2[Pnt{F}/1000]))</f>
        <v/>
      </c>
      <c r="CK40" s="35">
        <f>IFERROR(Tableau2[[#This Row],[Pnt{FV}/500]]+Tableau2[[#This Row],[Pnt{FB}/500]]+Tableau2[[#This Row],[Bns{Q}]],0)</f>
        <v>0</v>
      </c>
      <c r="CL40" s="32">
        <f>IFERROR((Tableau2[[#This Row],[Pnt{FV}]]/$CM$52)*500,0)</f>
        <v>0</v>
      </c>
      <c r="CM40" s="186">
        <f>IFERROR(((Tableau2[[#This Row],[Prs{FV}]]/CN$52)*1000)+IF(Tableau2[[#This Row],[Vlr{FV}]]="o",2,0),0)</f>
        <v>0</v>
      </c>
      <c r="CN40" s="11" t="s">
        <v>12</v>
      </c>
      <c r="CO40" s="4" t="s">
        <v>3</v>
      </c>
      <c r="CP40" s="32">
        <f>(Tableau2[[#This Row],[Pnt{FB}]]/CQ$52)*500</f>
        <v>0</v>
      </c>
      <c r="CQ40" s="33">
        <f>Tableau2[[#This Row],[Pnt{FBlq}]]+Tableau2[[#This Row],[Pnt{FEss}]]</f>
        <v>0</v>
      </c>
      <c r="CR40" s="33">
        <f>IF(Tableau2[[#This Row],[Blq{F}]]="n",0,IF(Tableau2[[#This Row],[Blq{F}]]="Z1",100,IF(Tableau2[[#This Row],[Blq{F}]]="Z2",200,IF(Tableau2[[#This Row],[Blq{F}]]="Top",300,0))))</f>
        <v>0</v>
      </c>
      <c r="CS40" s="4" t="s">
        <v>3</v>
      </c>
      <c r="CT40" s="25">
        <f>IFERROR((100-(Tableau2[[#This Row],[Ess{F}]])),0)</f>
        <v>0</v>
      </c>
      <c r="CU40" s="11" t="s">
        <v>12</v>
      </c>
      <c r="CV40" s="28" t="str">
        <f>IF(Tableau2[[#This Row],[Fnl]]="Q",Tableau2[[#This Row],[Plc{F}]],Tableau2[[#This Row],[Plc{Q}]])</f>
        <v/>
      </c>
      <c r="CW40" s="28" t="str">
        <f>IF(Tableau2[[#This Row],[Place]]=1,"Or",IF(Tableau2[[#This Row],[Place]]=2,"Argent",IF(Tableau2[[#This Row],[Place]]=3,"Bronze","")))</f>
        <v/>
      </c>
    </row>
    <row r="41" spans="1:101" x14ac:dyDescent="0.2">
      <c r="A41" s="33" t="str">
        <f>Tableau2[[#This Row],[Plc{Q}]]</f>
        <v/>
      </c>
      <c r="B41" s="33" t="str">
        <f>Tableau2[[#This Row],[Place]]</f>
        <v/>
      </c>
      <c r="C41" s="16" t="s">
        <v>12</v>
      </c>
      <c r="D41" s="17" t="s">
        <v>12</v>
      </c>
      <c r="E41" s="17" t="s">
        <v>12</v>
      </c>
      <c r="F41" s="29" t="str">
        <f>IF(Tableau2[[#This Row],[Q &gt; F]]="","","Q")</f>
        <v/>
      </c>
      <c r="G41" s="10" t="s">
        <v>12</v>
      </c>
      <c r="H41" s="3" t="s">
        <v>3</v>
      </c>
      <c r="I41" s="3" t="s">
        <v>3</v>
      </c>
      <c r="J41" s="3" t="s">
        <v>3</v>
      </c>
      <c r="K41" s="30" t="str">
        <f>IF(Tableau2[[#This Row],[Pnt{Q}(/1000)]]=0,"",RANK(Tableau2[[#This Row],[Pnt{Q}(/1000)]],Tableau2[Pnt{Q}(/1000)]))</f>
        <v/>
      </c>
      <c r="L41" s="30">
        <f>IFERROR(Tableau2[[#This Row],[Pnt{QV}(/500)]]+Tableau2[[#This Row],[Pnt{QB}/500]],0)</f>
        <v>0</v>
      </c>
      <c r="M41" s="31">
        <f>IFERROR((Tableau2[[#This Row],[Pnt{QV}]]/$N$52)*500,0)</f>
        <v>0</v>
      </c>
      <c r="N41" s="31">
        <f>SUM(Tableau2[[#This Row],[Pnt{QV1}]],Tableau2[[#This Row],[Pnt{QV2}]],Tableau2[[#This Row],[Pnt{QV3}]])</f>
        <v>0</v>
      </c>
      <c r="O41" s="2">
        <f>IFERROR(((Tableau2[[#This Row],[Prs{QV1}]]/P$52)*1000)+IF(Tableau2[[#This Row],[Vlr{QV1}]]="o",2,0),0)</f>
        <v>0</v>
      </c>
      <c r="P41" s="11" t="s">
        <v>12</v>
      </c>
      <c r="Q41" s="4" t="s">
        <v>3</v>
      </c>
      <c r="R41" s="163">
        <f>IFERROR(((Tableau2[[#This Row],[Prs{QV2}]]/S$52)*1000)+IF(Tableau2[[#This Row],[Vlr{QV2}]]="o",2,0),0)</f>
        <v>0</v>
      </c>
      <c r="S41" s="11" t="s">
        <v>12</v>
      </c>
      <c r="T41" s="4" t="s">
        <v>3</v>
      </c>
      <c r="U41" s="163">
        <f>IFERROR(((Tableau2[[#This Row],[Prs{QV3}]]/V$52)*1000)+IF(Tableau2[[#This Row],[Vlr{QV3}]]="o",2,0),0)</f>
        <v>0</v>
      </c>
      <c r="V41" s="11" t="s">
        <v>12</v>
      </c>
      <c r="W41" s="4" t="s">
        <v>3</v>
      </c>
      <c r="X41" s="32">
        <f>IF((Tableau2[[#This Row],[Pnt{QB}]]/Y$52)*500=0,0,(Tableau2[[#This Row],[Pnt{QB}]]/Y$52)*500)</f>
        <v>0</v>
      </c>
      <c r="Y41" s="33">
        <f>Tableau2[[#This Row],[Pnt{QB1}]]+Tableau2[[#This Row],[Pnt{QB2}]]+Tableau2[[#This Row],[Pnt{QB3}]]+Tableau2[[#This Row],[Pnt{QB4}]]+Tableau2[[#This Row],[Pnt{QB5}]]+Tableau2[[#This Row],[Pnt{QB6}]]+Tableau2[[#This Row],[Pnt{QB7}]]+Tableau2[[#This Row],[Pnt{QB8}]]+Tableau2[[#This Row],[Pnt{QB9}]]+Tableau2[[#This Row],[Pnt{QB10}]]+Tableau2[[#This Row],[Pnt{QB11}]]+Tableau2[[#This Row],[Pnt{QB12}]]+Tableau2[[#This Row],[Pnt{QB13}]]+Tableau2[[#This Row],[Pnt{QB14}]]+Tableau2[[#This Row],[Pnt{QB15}]]+Tableau2[[#This Row],[Pnt{QB16}]]+Tableau2[[#This Row],[Pnt{QB17}]]+Tableau2[[#This Row],[Pnt{QB18}]]+Tableau2[[#This Row],[Pnt{QB19}]]+Tableau2[[#This Row],[Pnt{QB20}]]+Tableau2[[#This Row],[Pnt{QB21}]]+Tableau2[[#This Row],[Pnt{QB22}]]+Tableau2[[#This Row],[Pnt{QB23}]]+Tableau2[[#This Row],[Pnt{QB24}]]+Tableau2[[#This Row],[Pnt{QB25}]]+Tableau2[[#This Row],[Pnt{QB26}]]+Tableau2[[#This Row],[Pnt{QB27}]]+Tableau2[[#This Row],[Pnt{QB28}]]+Tableau2[[#This Row],[Pnt{QB29}]]+Tableau2[[#This Row],[Pnt{QB30}]]</f>
        <v>0</v>
      </c>
      <c r="Z41" s="33">
        <f>IF(Tableau2[[#This Row],[Blq{QB1}]]="o",(1000/AA$52),0)</f>
        <v>0</v>
      </c>
      <c r="AA41" s="4" t="s">
        <v>3</v>
      </c>
      <c r="AB41" s="33">
        <f>IF(Tableau2[[#This Row],[Blq{QB2}]]="o",(1000/AC$52),0)</f>
        <v>0</v>
      </c>
      <c r="AC41" s="4" t="s">
        <v>3</v>
      </c>
      <c r="AD41" s="33">
        <f>IF(Tableau2[[#This Row],[Blq{QB3}]]="o",(1000/AE$52),0)</f>
        <v>0</v>
      </c>
      <c r="AE41" s="4" t="s">
        <v>3</v>
      </c>
      <c r="AF41" s="33">
        <f>IF(Tableau2[[#This Row],[Blq{QB4}]]="o",(1000/AG$52),0)</f>
        <v>0</v>
      </c>
      <c r="AG41" s="4" t="s">
        <v>3</v>
      </c>
      <c r="AH41" s="33">
        <f>IF(Tableau2[[#This Row],[Blq{QB5}]]="o",(1000/AI$52),0)</f>
        <v>0</v>
      </c>
      <c r="AI41" s="4" t="s">
        <v>3</v>
      </c>
      <c r="AJ41" s="33">
        <f>IF(Tableau2[[#This Row],[Blq{QB6}]]="o",(1000/AK$52),0)</f>
        <v>0</v>
      </c>
      <c r="AK41" s="4" t="s">
        <v>3</v>
      </c>
      <c r="AL41" s="33">
        <f>IF(Tableau2[[#This Row],[Blq{QB7}]]="o",(1000/AM$52),0)</f>
        <v>0</v>
      </c>
      <c r="AM41" s="4" t="s">
        <v>3</v>
      </c>
      <c r="AN41" s="33">
        <f>IF(Tableau2[[#This Row],[Blq{QB8}]]="o",(1000/AO$52),0)</f>
        <v>0</v>
      </c>
      <c r="AO41" s="4" t="s">
        <v>3</v>
      </c>
      <c r="AP41" s="33">
        <f>IF(Tableau2[[#This Row],[Blq{QB9}]]="o",(1000/AQ$52),0)</f>
        <v>0</v>
      </c>
      <c r="AQ41" s="4" t="s">
        <v>3</v>
      </c>
      <c r="AR41" s="33">
        <f>IF(Tableau2[[#This Row],[Blq{QB10}]]="o",(1000/AS$52),0)</f>
        <v>0</v>
      </c>
      <c r="AS41" s="4" t="s">
        <v>3</v>
      </c>
      <c r="AT41" s="33">
        <f>IF(Tableau2[[#This Row],[Blq{QB11}]]="o",(1000/AU$52),0)</f>
        <v>0</v>
      </c>
      <c r="AU41" s="4" t="s">
        <v>3</v>
      </c>
      <c r="AV41" s="33">
        <f>IF(Tableau2[[#This Row],[Blq{QB12}]]="o",(1000/AW$52),0)</f>
        <v>0</v>
      </c>
      <c r="AW41" s="4" t="s">
        <v>3</v>
      </c>
      <c r="AX41" s="33">
        <f>IF(Tableau2[[#This Row],[Blq{QB13}]]="o",(1000/AY$52),0)</f>
        <v>0</v>
      </c>
      <c r="AY41" s="4" t="s">
        <v>3</v>
      </c>
      <c r="AZ41" s="33">
        <f>IF(Tableau2[[#This Row],[Blq{QB14}]]="o",(1000/BA$52),0)</f>
        <v>0</v>
      </c>
      <c r="BA41" s="4" t="s">
        <v>3</v>
      </c>
      <c r="BB41" s="33">
        <f>IF(Tableau2[[#This Row],[Blq{QB15}]]="o",(1000/BC$52),0)</f>
        <v>0</v>
      </c>
      <c r="BC41" s="4" t="s">
        <v>3</v>
      </c>
      <c r="BD41" s="33">
        <f>IF(Tableau2[[#This Row],[Blq{QB16}]]="o",(1000/BE$52),0)</f>
        <v>0</v>
      </c>
      <c r="BE41" s="4" t="s">
        <v>3</v>
      </c>
      <c r="BF41" s="33">
        <f>IF(Tableau2[[#This Row],[Blq{QB17}]]="o",(1000/BG$52),0)</f>
        <v>0</v>
      </c>
      <c r="BG41" s="4" t="s">
        <v>3</v>
      </c>
      <c r="BH41" s="33">
        <f>IF(Tableau2[[#This Row],[Blq{QB18}]]="o",(1000/BI$52),0)</f>
        <v>0</v>
      </c>
      <c r="BI41" s="4" t="s">
        <v>3</v>
      </c>
      <c r="BJ41" s="33">
        <f>IF(Tableau2[[#This Row],[Blq{QB19}]]="o",(1000/BK$52),0)</f>
        <v>0</v>
      </c>
      <c r="BK41" s="4" t="s">
        <v>3</v>
      </c>
      <c r="BL41" s="33">
        <f>IF(Tableau2[[#This Row],[Blq{QB20}]]="o",(1000/BM$52),0)</f>
        <v>0</v>
      </c>
      <c r="BM41" s="4" t="s">
        <v>3</v>
      </c>
      <c r="BN41" s="33">
        <f>IF(Tableau2[[#This Row],[Blq{QB21}]]="o",(1000/BO$52),0)</f>
        <v>0</v>
      </c>
      <c r="BO41" s="4" t="s">
        <v>3</v>
      </c>
      <c r="BP41" s="33">
        <f>IF(Tableau2[[#This Row],[Blq{QB22}]]="o",(1000/BQ$52),0)</f>
        <v>0</v>
      </c>
      <c r="BQ41" s="4" t="s">
        <v>3</v>
      </c>
      <c r="BR41" s="33">
        <f>IF(Tableau2[[#This Row],[Blq{QB23}]]="o",(1000/BS$52),0)</f>
        <v>0</v>
      </c>
      <c r="BS41" s="4" t="s">
        <v>3</v>
      </c>
      <c r="BT41" s="33">
        <f>IF(Tableau2[[#This Row],[Blq{QB24}]]="o",(1000/BU$52),0)</f>
        <v>0</v>
      </c>
      <c r="BU41" s="4" t="s">
        <v>3</v>
      </c>
      <c r="BV41" s="33">
        <f>IF(Tableau2[[#This Row],[Blq{QB25}]]="o",(1000/BW$52),0)</f>
        <v>0</v>
      </c>
      <c r="BW41" s="4" t="s">
        <v>3</v>
      </c>
      <c r="BX41" s="33">
        <f>IF(Tableau2[[#This Row],[Blq{QB26}]]="o",(1000/BY$52),0)</f>
        <v>0</v>
      </c>
      <c r="BY41" s="4" t="s">
        <v>3</v>
      </c>
      <c r="BZ41" s="33">
        <f>IF(Tableau2[[#This Row],[Blq{QB27}]]="o",(1000/CA$52),0)</f>
        <v>0</v>
      </c>
      <c r="CA41" s="4" t="s">
        <v>3</v>
      </c>
      <c r="CB41" s="33">
        <f>IF(Tableau2[[#This Row],[Blq{QB28}]]="o",(1000/CC$52),0)</f>
        <v>0</v>
      </c>
      <c r="CC41" s="4" t="s">
        <v>3</v>
      </c>
      <c r="CD41" s="33">
        <f>IF(Tableau2[[#This Row],[Blq{QB29}]]="o",(1000/CE$52),0)</f>
        <v>0</v>
      </c>
      <c r="CE41" s="4" t="s">
        <v>3</v>
      </c>
      <c r="CF41" s="33">
        <f>IF(Tableau2[[#This Row],[Blq{QB30}]]="o",(1000/CG$52),0)</f>
        <v>0</v>
      </c>
      <c r="CG41" s="4" t="s">
        <v>3</v>
      </c>
      <c r="CH41" s="26">
        <f>IFERROR((8-Tableau2[[#This Row],[Plc{Q}]])/100,0)</f>
        <v>0</v>
      </c>
      <c r="CI41" s="25" t="str">
        <f>IF(OR(1=Tableau2[[#This Row],[Plc{Q}]],2=Tableau2[[#This Row],[Plc{Q}]],3=Tableau2[[#This Row],[Plc{Q}]],4=Tableau2[[#This Row],[Plc{Q}]],5=Tableau2[[#This Row],[Plc{Q}]],6=Tableau2[[#This Row],[Plc{Q}]],7=Tableau2[[#This Row],[Plc{Q}]],8=Tableau2[[#This Row],[Plc{Q}]]),"Qualifié(e)","")</f>
        <v/>
      </c>
      <c r="CJ41" s="34" t="str">
        <f>IF(Tableau2[[#This Row],[Pnt{F}/1000]]=0,"",RANK(Tableau2[[#This Row],[Pnt{F}/1000]],Tableau2[Pnt{F}/1000]))</f>
        <v/>
      </c>
      <c r="CK41" s="35">
        <f>IFERROR(Tableau2[[#This Row],[Pnt{FV}/500]]+Tableau2[[#This Row],[Pnt{FB}/500]]+Tableau2[[#This Row],[Bns{Q}]],0)</f>
        <v>0</v>
      </c>
      <c r="CL41" s="32">
        <f>IFERROR((Tableau2[[#This Row],[Pnt{FV}]]/$CM$52)*500,0)</f>
        <v>0</v>
      </c>
      <c r="CM41" s="186">
        <f>IFERROR(((Tableau2[[#This Row],[Prs{FV}]]/CN$52)*1000)+IF(Tableau2[[#This Row],[Vlr{FV}]]="o",2,0),0)</f>
        <v>0</v>
      </c>
      <c r="CN41" s="11" t="s">
        <v>12</v>
      </c>
      <c r="CO41" s="4" t="s">
        <v>3</v>
      </c>
      <c r="CP41" s="32">
        <f>(Tableau2[[#This Row],[Pnt{FB}]]/CQ$52)*500</f>
        <v>0</v>
      </c>
      <c r="CQ41" s="33">
        <f>Tableau2[[#This Row],[Pnt{FBlq}]]+Tableau2[[#This Row],[Pnt{FEss}]]</f>
        <v>0</v>
      </c>
      <c r="CR41" s="33">
        <f>IF(Tableau2[[#This Row],[Blq{F}]]="n",0,IF(Tableau2[[#This Row],[Blq{F}]]="Z1",100,IF(Tableau2[[#This Row],[Blq{F}]]="Z2",200,IF(Tableau2[[#This Row],[Blq{F}]]="Top",300,0))))</f>
        <v>0</v>
      </c>
      <c r="CS41" s="4" t="s">
        <v>3</v>
      </c>
      <c r="CT41" s="25">
        <f>IFERROR((100-(Tableau2[[#This Row],[Ess{F}]])),0)</f>
        <v>0</v>
      </c>
      <c r="CU41" s="11" t="s">
        <v>12</v>
      </c>
      <c r="CV41" s="28" t="str">
        <f>IF(Tableau2[[#This Row],[Fnl]]="Q",Tableau2[[#This Row],[Plc{F}]],Tableau2[[#This Row],[Plc{Q}]])</f>
        <v/>
      </c>
      <c r="CW41" s="28" t="str">
        <f>IF(Tableau2[[#This Row],[Place]]=1,"Or",IF(Tableau2[[#This Row],[Place]]=2,"Argent",IF(Tableau2[[#This Row],[Place]]=3,"Bronze","")))</f>
        <v/>
      </c>
    </row>
    <row r="42" spans="1:101" x14ac:dyDescent="0.2">
      <c r="A42" s="33" t="str">
        <f>Tableau2[[#This Row],[Plc{Q}]]</f>
        <v/>
      </c>
      <c r="B42" s="33" t="str">
        <f>Tableau2[[#This Row],[Place]]</f>
        <v/>
      </c>
      <c r="C42" s="16" t="s">
        <v>12</v>
      </c>
      <c r="D42" s="17" t="s">
        <v>12</v>
      </c>
      <c r="E42" s="17" t="s">
        <v>12</v>
      </c>
      <c r="F42" s="29" t="str">
        <f>IF(Tableau2[[#This Row],[Q &gt; F]]="","","Q")</f>
        <v/>
      </c>
      <c r="G42" s="10" t="s">
        <v>12</v>
      </c>
      <c r="H42" s="3" t="s">
        <v>3</v>
      </c>
      <c r="I42" s="3" t="s">
        <v>3</v>
      </c>
      <c r="J42" s="3" t="s">
        <v>3</v>
      </c>
      <c r="K42" s="30" t="str">
        <f>IF(Tableau2[[#This Row],[Pnt{Q}(/1000)]]=0,"",RANK(Tableau2[[#This Row],[Pnt{Q}(/1000)]],Tableau2[Pnt{Q}(/1000)]))</f>
        <v/>
      </c>
      <c r="L42" s="30">
        <f>IFERROR(Tableau2[[#This Row],[Pnt{QV}(/500)]]+Tableau2[[#This Row],[Pnt{QB}/500]],0)</f>
        <v>0</v>
      </c>
      <c r="M42" s="31">
        <f>IFERROR((Tableau2[[#This Row],[Pnt{QV}]]/$N$52)*500,0)</f>
        <v>0</v>
      </c>
      <c r="N42" s="31">
        <f>SUM(Tableau2[[#This Row],[Pnt{QV1}]],Tableau2[[#This Row],[Pnt{QV2}]],Tableau2[[#This Row],[Pnt{QV3}]])</f>
        <v>0</v>
      </c>
      <c r="O42" s="2">
        <f>IFERROR(((Tableau2[[#This Row],[Prs{QV1}]]/P$52)*1000)+IF(Tableau2[[#This Row],[Vlr{QV1}]]="o",2,0),0)</f>
        <v>0</v>
      </c>
      <c r="P42" s="11" t="s">
        <v>12</v>
      </c>
      <c r="Q42" s="4" t="s">
        <v>3</v>
      </c>
      <c r="R42" s="163">
        <f>IFERROR(((Tableau2[[#This Row],[Prs{QV2}]]/S$52)*1000)+IF(Tableau2[[#This Row],[Vlr{QV2}]]="o",2,0),0)</f>
        <v>0</v>
      </c>
      <c r="S42" s="11" t="s">
        <v>12</v>
      </c>
      <c r="T42" s="4" t="s">
        <v>3</v>
      </c>
      <c r="U42" s="163">
        <f>IFERROR(((Tableau2[[#This Row],[Prs{QV3}]]/V$52)*1000)+IF(Tableau2[[#This Row],[Vlr{QV3}]]="o",2,0),0)</f>
        <v>0</v>
      </c>
      <c r="V42" s="11" t="s">
        <v>12</v>
      </c>
      <c r="W42" s="4" t="s">
        <v>3</v>
      </c>
      <c r="X42" s="32">
        <f>IF((Tableau2[[#This Row],[Pnt{QB}]]/Y$52)*500=0,0,(Tableau2[[#This Row],[Pnt{QB}]]/Y$52)*500)</f>
        <v>0</v>
      </c>
      <c r="Y42" s="33">
        <f>Tableau2[[#This Row],[Pnt{QB1}]]+Tableau2[[#This Row],[Pnt{QB2}]]+Tableau2[[#This Row],[Pnt{QB3}]]+Tableau2[[#This Row],[Pnt{QB4}]]+Tableau2[[#This Row],[Pnt{QB5}]]+Tableau2[[#This Row],[Pnt{QB6}]]+Tableau2[[#This Row],[Pnt{QB7}]]+Tableau2[[#This Row],[Pnt{QB8}]]+Tableau2[[#This Row],[Pnt{QB9}]]+Tableau2[[#This Row],[Pnt{QB10}]]+Tableau2[[#This Row],[Pnt{QB11}]]+Tableau2[[#This Row],[Pnt{QB12}]]+Tableau2[[#This Row],[Pnt{QB13}]]+Tableau2[[#This Row],[Pnt{QB14}]]+Tableau2[[#This Row],[Pnt{QB15}]]+Tableau2[[#This Row],[Pnt{QB16}]]+Tableau2[[#This Row],[Pnt{QB17}]]+Tableau2[[#This Row],[Pnt{QB18}]]+Tableau2[[#This Row],[Pnt{QB19}]]+Tableau2[[#This Row],[Pnt{QB20}]]+Tableau2[[#This Row],[Pnt{QB21}]]+Tableau2[[#This Row],[Pnt{QB22}]]+Tableau2[[#This Row],[Pnt{QB23}]]+Tableau2[[#This Row],[Pnt{QB24}]]+Tableau2[[#This Row],[Pnt{QB25}]]+Tableau2[[#This Row],[Pnt{QB26}]]+Tableau2[[#This Row],[Pnt{QB27}]]+Tableau2[[#This Row],[Pnt{QB28}]]+Tableau2[[#This Row],[Pnt{QB29}]]+Tableau2[[#This Row],[Pnt{QB30}]]</f>
        <v>0</v>
      </c>
      <c r="Z42" s="33">
        <f>IF(Tableau2[[#This Row],[Blq{QB1}]]="o",(1000/AA$52),0)</f>
        <v>0</v>
      </c>
      <c r="AA42" s="4" t="s">
        <v>3</v>
      </c>
      <c r="AB42" s="33">
        <f>IF(Tableau2[[#This Row],[Blq{QB2}]]="o",(1000/AC$52),0)</f>
        <v>0</v>
      </c>
      <c r="AC42" s="4" t="s">
        <v>3</v>
      </c>
      <c r="AD42" s="33">
        <f>IF(Tableau2[[#This Row],[Blq{QB3}]]="o",(1000/AE$52),0)</f>
        <v>0</v>
      </c>
      <c r="AE42" s="4" t="s">
        <v>3</v>
      </c>
      <c r="AF42" s="33">
        <f>IF(Tableau2[[#This Row],[Blq{QB4}]]="o",(1000/AG$52),0)</f>
        <v>0</v>
      </c>
      <c r="AG42" s="4" t="s">
        <v>3</v>
      </c>
      <c r="AH42" s="33">
        <f>IF(Tableau2[[#This Row],[Blq{QB5}]]="o",(1000/AI$52),0)</f>
        <v>0</v>
      </c>
      <c r="AI42" s="4" t="s">
        <v>3</v>
      </c>
      <c r="AJ42" s="33">
        <f>IF(Tableau2[[#This Row],[Blq{QB6}]]="o",(1000/AK$52),0)</f>
        <v>0</v>
      </c>
      <c r="AK42" s="4" t="s">
        <v>3</v>
      </c>
      <c r="AL42" s="33">
        <f>IF(Tableau2[[#This Row],[Blq{QB7}]]="o",(1000/AM$52),0)</f>
        <v>0</v>
      </c>
      <c r="AM42" s="4" t="s">
        <v>3</v>
      </c>
      <c r="AN42" s="33">
        <f>IF(Tableau2[[#This Row],[Blq{QB8}]]="o",(1000/AO$52),0)</f>
        <v>0</v>
      </c>
      <c r="AO42" s="4" t="s">
        <v>3</v>
      </c>
      <c r="AP42" s="33">
        <f>IF(Tableau2[[#This Row],[Blq{QB9}]]="o",(1000/AQ$52),0)</f>
        <v>0</v>
      </c>
      <c r="AQ42" s="4" t="s">
        <v>3</v>
      </c>
      <c r="AR42" s="33">
        <f>IF(Tableau2[[#This Row],[Blq{QB10}]]="o",(1000/AS$52),0)</f>
        <v>0</v>
      </c>
      <c r="AS42" s="4" t="s">
        <v>3</v>
      </c>
      <c r="AT42" s="33">
        <f>IF(Tableau2[[#This Row],[Blq{QB11}]]="o",(1000/AU$52),0)</f>
        <v>0</v>
      </c>
      <c r="AU42" s="4" t="s">
        <v>3</v>
      </c>
      <c r="AV42" s="33">
        <f>IF(Tableau2[[#This Row],[Blq{QB12}]]="o",(1000/AW$52),0)</f>
        <v>0</v>
      </c>
      <c r="AW42" s="4" t="s">
        <v>3</v>
      </c>
      <c r="AX42" s="33">
        <f>IF(Tableau2[[#This Row],[Blq{QB13}]]="o",(1000/AY$52),0)</f>
        <v>0</v>
      </c>
      <c r="AY42" s="4" t="s">
        <v>3</v>
      </c>
      <c r="AZ42" s="33">
        <f>IF(Tableau2[[#This Row],[Blq{QB14}]]="o",(1000/BA$52),0)</f>
        <v>0</v>
      </c>
      <c r="BA42" s="4" t="s">
        <v>3</v>
      </c>
      <c r="BB42" s="33">
        <f>IF(Tableau2[[#This Row],[Blq{QB15}]]="o",(1000/BC$52),0)</f>
        <v>0</v>
      </c>
      <c r="BC42" s="4" t="s">
        <v>3</v>
      </c>
      <c r="BD42" s="33">
        <f>IF(Tableau2[[#This Row],[Blq{QB16}]]="o",(1000/BE$52),0)</f>
        <v>0</v>
      </c>
      <c r="BE42" s="4" t="s">
        <v>3</v>
      </c>
      <c r="BF42" s="33">
        <f>IF(Tableau2[[#This Row],[Blq{QB17}]]="o",(1000/BG$52),0)</f>
        <v>0</v>
      </c>
      <c r="BG42" s="4" t="s">
        <v>3</v>
      </c>
      <c r="BH42" s="33">
        <f>IF(Tableau2[[#This Row],[Blq{QB18}]]="o",(1000/BI$52),0)</f>
        <v>0</v>
      </c>
      <c r="BI42" s="4" t="s">
        <v>3</v>
      </c>
      <c r="BJ42" s="33">
        <f>IF(Tableau2[[#This Row],[Blq{QB19}]]="o",(1000/BK$52),0)</f>
        <v>0</v>
      </c>
      <c r="BK42" s="4" t="s">
        <v>3</v>
      </c>
      <c r="BL42" s="33">
        <f>IF(Tableau2[[#This Row],[Blq{QB20}]]="o",(1000/BM$52),0)</f>
        <v>0</v>
      </c>
      <c r="BM42" s="4" t="s">
        <v>3</v>
      </c>
      <c r="BN42" s="33">
        <f>IF(Tableau2[[#This Row],[Blq{QB21}]]="o",(1000/BO$52),0)</f>
        <v>0</v>
      </c>
      <c r="BO42" s="4" t="s">
        <v>3</v>
      </c>
      <c r="BP42" s="33">
        <f>IF(Tableau2[[#This Row],[Blq{QB22}]]="o",(1000/BQ$52),0)</f>
        <v>0</v>
      </c>
      <c r="BQ42" s="4" t="s">
        <v>3</v>
      </c>
      <c r="BR42" s="33">
        <f>IF(Tableau2[[#This Row],[Blq{QB23}]]="o",(1000/BS$52),0)</f>
        <v>0</v>
      </c>
      <c r="BS42" s="4" t="s">
        <v>3</v>
      </c>
      <c r="BT42" s="33">
        <f>IF(Tableau2[[#This Row],[Blq{QB24}]]="o",(1000/BU$52),0)</f>
        <v>0</v>
      </c>
      <c r="BU42" s="4" t="s">
        <v>3</v>
      </c>
      <c r="BV42" s="33">
        <f>IF(Tableau2[[#This Row],[Blq{QB25}]]="o",(1000/BW$52),0)</f>
        <v>0</v>
      </c>
      <c r="BW42" s="4" t="s">
        <v>3</v>
      </c>
      <c r="BX42" s="33">
        <f>IF(Tableau2[[#This Row],[Blq{QB26}]]="o",(1000/BY$52),0)</f>
        <v>0</v>
      </c>
      <c r="BY42" s="4" t="s">
        <v>3</v>
      </c>
      <c r="BZ42" s="33">
        <f>IF(Tableau2[[#This Row],[Blq{QB27}]]="o",(1000/CA$52),0)</f>
        <v>0</v>
      </c>
      <c r="CA42" s="4" t="s">
        <v>3</v>
      </c>
      <c r="CB42" s="33">
        <f>IF(Tableau2[[#This Row],[Blq{QB28}]]="o",(1000/CC$52),0)</f>
        <v>0</v>
      </c>
      <c r="CC42" s="4" t="s">
        <v>3</v>
      </c>
      <c r="CD42" s="33">
        <f>IF(Tableau2[[#This Row],[Blq{QB29}]]="o",(1000/CE$52),0)</f>
        <v>0</v>
      </c>
      <c r="CE42" s="4" t="s">
        <v>3</v>
      </c>
      <c r="CF42" s="33">
        <f>IF(Tableau2[[#This Row],[Blq{QB30}]]="o",(1000/CG$52),0)</f>
        <v>0</v>
      </c>
      <c r="CG42" s="4" t="s">
        <v>3</v>
      </c>
      <c r="CH42" s="26">
        <f>IFERROR((8-Tableau2[[#This Row],[Plc{Q}]])/100,0)</f>
        <v>0</v>
      </c>
      <c r="CI42" s="25" t="str">
        <f>IF(OR(1=Tableau2[[#This Row],[Plc{Q}]],2=Tableau2[[#This Row],[Plc{Q}]],3=Tableau2[[#This Row],[Plc{Q}]],4=Tableau2[[#This Row],[Plc{Q}]],5=Tableau2[[#This Row],[Plc{Q}]],6=Tableau2[[#This Row],[Plc{Q}]],7=Tableau2[[#This Row],[Plc{Q}]],8=Tableau2[[#This Row],[Plc{Q}]]),"Qualifié(e)","")</f>
        <v/>
      </c>
      <c r="CJ42" s="34" t="str">
        <f>IF(Tableau2[[#This Row],[Pnt{F}/1000]]=0,"",RANK(Tableau2[[#This Row],[Pnt{F}/1000]],Tableau2[Pnt{F}/1000]))</f>
        <v/>
      </c>
      <c r="CK42" s="35">
        <f>IFERROR(Tableau2[[#This Row],[Pnt{FV}/500]]+Tableau2[[#This Row],[Pnt{FB}/500]]+Tableau2[[#This Row],[Bns{Q}]],0)</f>
        <v>0</v>
      </c>
      <c r="CL42" s="32">
        <f>IFERROR((Tableau2[[#This Row],[Pnt{FV}]]/$CM$52)*500,0)</f>
        <v>0</v>
      </c>
      <c r="CM42" s="186">
        <f>IFERROR(((Tableau2[[#This Row],[Prs{FV}]]/CN$52)*1000)+IF(Tableau2[[#This Row],[Vlr{FV}]]="o",2,0),0)</f>
        <v>0</v>
      </c>
      <c r="CN42" s="11" t="s">
        <v>12</v>
      </c>
      <c r="CO42" s="4" t="s">
        <v>3</v>
      </c>
      <c r="CP42" s="32">
        <f>(Tableau2[[#This Row],[Pnt{FB}]]/CQ$52)*500</f>
        <v>0</v>
      </c>
      <c r="CQ42" s="33">
        <f>Tableau2[[#This Row],[Pnt{FBlq}]]+Tableau2[[#This Row],[Pnt{FEss}]]</f>
        <v>0</v>
      </c>
      <c r="CR42" s="33">
        <f>IF(Tableau2[[#This Row],[Blq{F}]]="n",0,IF(Tableau2[[#This Row],[Blq{F}]]="Z1",100,IF(Tableau2[[#This Row],[Blq{F}]]="Z2",200,IF(Tableau2[[#This Row],[Blq{F}]]="Top",300,0))))</f>
        <v>0</v>
      </c>
      <c r="CS42" s="4" t="s">
        <v>3</v>
      </c>
      <c r="CT42" s="25">
        <f>IFERROR((100-(Tableau2[[#This Row],[Ess{F}]])),0)</f>
        <v>0</v>
      </c>
      <c r="CU42" s="11" t="s">
        <v>12</v>
      </c>
      <c r="CV42" s="28" t="str">
        <f>IF(Tableau2[[#This Row],[Fnl]]="Q",Tableau2[[#This Row],[Plc{F}]],Tableau2[[#This Row],[Plc{Q}]])</f>
        <v/>
      </c>
      <c r="CW42" s="28" t="str">
        <f>IF(Tableau2[[#This Row],[Place]]=1,"Or",IF(Tableau2[[#This Row],[Place]]=2,"Argent",IF(Tableau2[[#This Row],[Place]]=3,"Bronze","")))</f>
        <v/>
      </c>
    </row>
    <row r="43" spans="1:101" x14ac:dyDescent="0.2">
      <c r="A43" s="33" t="str">
        <f>Tableau2[[#This Row],[Plc{Q}]]</f>
        <v/>
      </c>
      <c r="B43" s="33" t="str">
        <f>Tableau2[[#This Row],[Place]]</f>
        <v/>
      </c>
      <c r="C43" s="16" t="s">
        <v>12</v>
      </c>
      <c r="D43" s="17" t="s">
        <v>12</v>
      </c>
      <c r="E43" s="17" t="s">
        <v>12</v>
      </c>
      <c r="F43" s="29" t="str">
        <f>IF(Tableau2[[#This Row],[Q &gt; F]]="","","Q")</f>
        <v/>
      </c>
      <c r="G43" s="10" t="s">
        <v>12</v>
      </c>
      <c r="H43" s="3" t="s">
        <v>3</v>
      </c>
      <c r="I43" s="3" t="s">
        <v>3</v>
      </c>
      <c r="J43" s="3" t="s">
        <v>3</v>
      </c>
      <c r="K43" s="30" t="str">
        <f>IF(Tableau2[[#This Row],[Pnt{Q}(/1000)]]=0,"",RANK(Tableau2[[#This Row],[Pnt{Q}(/1000)]],Tableau2[Pnt{Q}(/1000)]))</f>
        <v/>
      </c>
      <c r="L43" s="30">
        <f>IFERROR(Tableau2[[#This Row],[Pnt{QV}(/500)]]+Tableau2[[#This Row],[Pnt{QB}/500]],0)</f>
        <v>0</v>
      </c>
      <c r="M43" s="31">
        <f>IFERROR((Tableau2[[#This Row],[Pnt{QV}]]/$N$52)*500,0)</f>
        <v>0</v>
      </c>
      <c r="N43" s="31">
        <f>SUM(Tableau2[[#This Row],[Pnt{QV1}]],Tableau2[[#This Row],[Pnt{QV2}]],Tableau2[[#This Row],[Pnt{QV3}]])</f>
        <v>0</v>
      </c>
      <c r="O43" s="2">
        <f>IFERROR(((Tableau2[[#This Row],[Prs{QV1}]]/P$52)*1000)+IF(Tableau2[[#This Row],[Vlr{QV1}]]="o",2,0),0)</f>
        <v>0</v>
      </c>
      <c r="P43" s="11" t="s">
        <v>12</v>
      </c>
      <c r="Q43" s="4" t="s">
        <v>3</v>
      </c>
      <c r="R43" s="163">
        <f>IFERROR(((Tableau2[[#This Row],[Prs{QV2}]]/S$52)*1000)+IF(Tableau2[[#This Row],[Vlr{QV2}]]="o",2,0),0)</f>
        <v>0</v>
      </c>
      <c r="S43" s="11" t="s">
        <v>12</v>
      </c>
      <c r="T43" s="4" t="s">
        <v>3</v>
      </c>
      <c r="U43" s="163">
        <f>IFERROR(((Tableau2[[#This Row],[Prs{QV3}]]/V$52)*1000)+IF(Tableau2[[#This Row],[Vlr{QV3}]]="o",2,0),0)</f>
        <v>0</v>
      </c>
      <c r="V43" s="11" t="s">
        <v>12</v>
      </c>
      <c r="W43" s="4" t="s">
        <v>3</v>
      </c>
      <c r="X43" s="32">
        <f>IF((Tableau2[[#This Row],[Pnt{QB}]]/Y$52)*500=0,0,(Tableau2[[#This Row],[Pnt{QB}]]/Y$52)*500)</f>
        <v>0</v>
      </c>
      <c r="Y43" s="33">
        <f>Tableau2[[#This Row],[Pnt{QB1}]]+Tableau2[[#This Row],[Pnt{QB2}]]+Tableau2[[#This Row],[Pnt{QB3}]]+Tableau2[[#This Row],[Pnt{QB4}]]+Tableau2[[#This Row],[Pnt{QB5}]]+Tableau2[[#This Row],[Pnt{QB6}]]+Tableau2[[#This Row],[Pnt{QB7}]]+Tableau2[[#This Row],[Pnt{QB8}]]+Tableau2[[#This Row],[Pnt{QB9}]]+Tableau2[[#This Row],[Pnt{QB10}]]+Tableau2[[#This Row],[Pnt{QB11}]]+Tableau2[[#This Row],[Pnt{QB12}]]+Tableau2[[#This Row],[Pnt{QB13}]]+Tableau2[[#This Row],[Pnt{QB14}]]+Tableau2[[#This Row],[Pnt{QB15}]]+Tableau2[[#This Row],[Pnt{QB16}]]+Tableau2[[#This Row],[Pnt{QB17}]]+Tableau2[[#This Row],[Pnt{QB18}]]+Tableau2[[#This Row],[Pnt{QB19}]]+Tableau2[[#This Row],[Pnt{QB20}]]+Tableau2[[#This Row],[Pnt{QB21}]]+Tableau2[[#This Row],[Pnt{QB22}]]+Tableau2[[#This Row],[Pnt{QB23}]]+Tableau2[[#This Row],[Pnt{QB24}]]+Tableau2[[#This Row],[Pnt{QB25}]]+Tableau2[[#This Row],[Pnt{QB26}]]+Tableau2[[#This Row],[Pnt{QB27}]]+Tableau2[[#This Row],[Pnt{QB28}]]+Tableau2[[#This Row],[Pnt{QB29}]]+Tableau2[[#This Row],[Pnt{QB30}]]</f>
        <v>0</v>
      </c>
      <c r="Z43" s="33">
        <f>IF(Tableau2[[#This Row],[Blq{QB1}]]="o",(1000/AA$52),0)</f>
        <v>0</v>
      </c>
      <c r="AA43" s="4" t="s">
        <v>3</v>
      </c>
      <c r="AB43" s="33">
        <f>IF(Tableau2[[#This Row],[Blq{QB2}]]="o",(1000/AC$52),0)</f>
        <v>0</v>
      </c>
      <c r="AC43" s="4" t="s">
        <v>3</v>
      </c>
      <c r="AD43" s="33">
        <f>IF(Tableau2[[#This Row],[Blq{QB3}]]="o",(1000/AE$52),0)</f>
        <v>0</v>
      </c>
      <c r="AE43" s="4" t="s">
        <v>3</v>
      </c>
      <c r="AF43" s="33">
        <f>IF(Tableau2[[#This Row],[Blq{QB4}]]="o",(1000/AG$52),0)</f>
        <v>0</v>
      </c>
      <c r="AG43" s="4" t="s">
        <v>3</v>
      </c>
      <c r="AH43" s="33">
        <f>IF(Tableau2[[#This Row],[Blq{QB5}]]="o",(1000/AI$52),0)</f>
        <v>0</v>
      </c>
      <c r="AI43" s="4" t="s">
        <v>3</v>
      </c>
      <c r="AJ43" s="33">
        <f>IF(Tableau2[[#This Row],[Blq{QB6}]]="o",(1000/AK$52),0)</f>
        <v>0</v>
      </c>
      <c r="AK43" s="4" t="s">
        <v>3</v>
      </c>
      <c r="AL43" s="33">
        <f>IF(Tableau2[[#This Row],[Blq{QB7}]]="o",(1000/AM$52),0)</f>
        <v>0</v>
      </c>
      <c r="AM43" s="4" t="s">
        <v>3</v>
      </c>
      <c r="AN43" s="33">
        <f>IF(Tableau2[[#This Row],[Blq{QB8}]]="o",(1000/AO$52),0)</f>
        <v>0</v>
      </c>
      <c r="AO43" s="4" t="s">
        <v>3</v>
      </c>
      <c r="AP43" s="33">
        <f>IF(Tableau2[[#This Row],[Blq{QB9}]]="o",(1000/AQ$52),0)</f>
        <v>0</v>
      </c>
      <c r="AQ43" s="4" t="s">
        <v>3</v>
      </c>
      <c r="AR43" s="33">
        <f>IF(Tableau2[[#This Row],[Blq{QB10}]]="o",(1000/AS$52),0)</f>
        <v>0</v>
      </c>
      <c r="AS43" s="4" t="s">
        <v>3</v>
      </c>
      <c r="AT43" s="33">
        <f>IF(Tableau2[[#This Row],[Blq{QB11}]]="o",(1000/AU$52),0)</f>
        <v>0</v>
      </c>
      <c r="AU43" s="4" t="s">
        <v>3</v>
      </c>
      <c r="AV43" s="33">
        <f>IF(Tableau2[[#This Row],[Blq{QB12}]]="o",(1000/AW$52),0)</f>
        <v>0</v>
      </c>
      <c r="AW43" s="4" t="s">
        <v>3</v>
      </c>
      <c r="AX43" s="33">
        <f>IF(Tableau2[[#This Row],[Blq{QB13}]]="o",(1000/AY$52),0)</f>
        <v>0</v>
      </c>
      <c r="AY43" s="4" t="s">
        <v>3</v>
      </c>
      <c r="AZ43" s="33">
        <f>IF(Tableau2[[#This Row],[Blq{QB14}]]="o",(1000/BA$52),0)</f>
        <v>0</v>
      </c>
      <c r="BA43" s="4" t="s">
        <v>3</v>
      </c>
      <c r="BB43" s="33">
        <f>IF(Tableau2[[#This Row],[Blq{QB15}]]="o",(1000/BC$52),0)</f>
        <v>0</v>
      </c>
      <c r="BC43" s="4" t="s">
        <v>3</v>
      </c>
      <c r="BD43" s="33">
        <f>IF(Tableau2[[#This Row],[Blq{QB16}]]="o",(1000/BE$52),0)</f>
        <v>0</v>
      </c>
      <c r="BE43" s="4" t="s">
        <v>3</v>
      </c>
      <c r="BF43" s="33">
        <f>IF(Tableau2[[#This Row],[Blq{QB17}]]="o",(1000/BG$52),0)</f>
        <v>0</v>
      </c>
      <c r="BG43" s="4" t="s">
        <v>3</v>
      </c>
      <c r="BH43" s="33">
        <f>IF(Tableau2[[#This Row],[Blq{QB18}]]="o",(1000/BI$52),0)</f>
        <v>0</v>
      </c>
      <c r="BI43" s="4" t="s">
        <v>3</v>
      </c>
      <c r="BJ43" s="33">
        <f>IF(Tableau2[[#This Row],[Blq{QB19}]]="o",(1000/BK$52),0)</f>
        <v>0</v>
      </c>
      <c r="BK43" s="4" t="s">
        <v>3</v>
      </c>
      <c r="BL43" s="33">
        <f>IF(Tableau2[[#This Row],[Blq{QB20}]]="o",(1000/BM$52),0)</f>
        <v>0</v>
      </c>
      <c r="BM43" s="4" t="s">
        <v>3</v>
      </c>
      <c r="BN43" s="33">
        <f>IF(Tableau2[[#This Row],[Blq{QB21}]]="o",(1000/BO$52),0)</f>
        <v>0</v>
      </c>
      <c r="BO43" s="4" t="s">
        <v>3</v>
      </c>
      <c r="BP43" s="33">
        <f>IF(Tableau2[[#This Row],[Blq{QB22}]]="o",(1000/BQ$52),0)</f>
        <v>0</v>
      </c>
      <c r="BQ43" s="4" t="s">
        <v>3</v>
      </c>
      <c r="BR43" s="33">
        <f>IF(Tableau2[[#This Row],[Blq{QB23}]]="o",(1000/BS$52),0)</f>
        <v>0</v>
      </c>
      <c r="BS43" s="4" t="s">
        <v>3</v>
      </c>
      <c r="BT43" s="33">
        <f>IF(Tableau2[[#This Row],[Blq{QB24}]]="o",(1000/BU$52),0)</f>
        <v>0</v>
      </c>
      <c r="BU43" s="4" t="s">
        <v>3</v>
      </c>
      <c r="BV43" s="33">
        <f>IF(Tableau2[[#This Row],[Blq{QB25}]]="o",(1000/BW$52),0)</f>
        <v>0</v>
      </c>
      <c r="BW43" s="4" t="s">
        <v>3</v>
      </c>
      <c r="BX43" s="33">
        <f>IF(Tableau2[[#This Row],[Blq{QB26}]]="o",(1000/BY$52),0)</f>
        <v>0</v>
      </c>
      <c r="BY43" s="4" t="s">
        <v>3</v>
      </c>
      <c r="BZ43" s="33">
        <f>IF(Tableau2[[#This Row],[Blq{QB27}]]="o",(1000/CA$52),0)</f>
        <v>0</v>
      </c>
      <c r="CA43" s="4" t="s">
        <v>3</v>
      </c>
      <c r="CB43" s="33">
        <f>IF(Tableau2[[#This Row],[Blq{QB28}]]="o",(1000/CC$52),0)</f>
        <v>0</v>
      </c>
      <c r="CC43" s="4" t="s">
        <v>3</v>
      </c>
      <c r="CD43" s="33">
        <f>IF(Tableau2[[#This Row],[Blq{QB29}]]="o",(1000/CE$52),0)</f>
        <v>0</v>
      </c>
      <c r="CE43" s="4" t="s">
        <v>3</v>
      </c>
      <c r="CF43" s="33">
        <f>IF(Tableau2[[#This Row],[Blq{QB30}]]="o",(1000/CG$52),0)</f>
        <v>0</v>
      </c>
      <c r="CG43" s="4" t="s">
        <v>3</v>
      </c>
      <c r="CH43" s="26">
        <f>IFERROR((8-Tableau2[[#This Row],[Plc{Q}]])/100,0)</f>
        <v>0</v>
      </c>
      <c r="CI43" s="25" t="str">
        <f>IF(OR(1=Tableau2[[#This Row],[Plc{Q}]],2=Tableau2[[#This Row],[Plc{Q}]],3=Tableau2[[#This Row],[Plc{Q}]],4=Tableau2[[#This Row],[Plc{Q}]],5=Tableau2[[#This Row],[Plc{Q}]],6=Tableau2[[#This Row],[Plc{Q}]],7=Tableau2[[#This Row],[Plc{Q}]],8=Tableau2[[#This Row],[Plc{Q}]]),"Qualifié(e)","")</f>
        <v/>
      </c>
      <c r="CJ43" s="34" t="str">
        <f>IF(Tableau2[[#This Row],[Pnt{F}/1000]]=0,"",RANK(Tableau2[[#This Row],[Pnt{F}/1000]],Tableau2[Pnt{F}/1000]))</f>
        <v/>
      </c>
      <c r="CK43" s="35">
        <f>IFERROR(Tableau2[[#This Row],[Pnt{FV}/500]]+Tableau2[[#This Row],[Pnt{FB}/500]]+Tableau2[[#This Row],[Bns{Q}]],0)</f>
        <v>0</v>
      </c>
      <c r="CL43" s="32">
        <f>IFERROR((Tableau2[[#This Row],[Pnt{FV}]]/$CM$52)*500,0)</f>
        <v>0</v>
      </c>
      <c r="CM43" s="186">
        <f>IFERROR(((Tableau2[[#This Row],[Prs{FV}]]/CN$52)*1000)+IF(Tableau2[[#This Row],[Vlr{FV}]]="o",2,0),0)</f>
        <v>0</v>
      </c>
      <c r="CN43" s="11" t="s">
        <v>12</v>
      </c>
      <c r="CO43" s="4" t="s">
        <v>3</v>
      </c>
      <c r="CP43" s="32">
        <f>(Tableau2[[#This Row],[Pnt{FB}]]/CQ$52)*500</f>
        <v>0</v>
      </c>
      <c r="CQ43" s="33">
        <f>Tableau2[[#This Row],[Pnt{FBlq}]]+Tableau2[[#This Row],[Pnt{FEss}]]</f>
        <v>0</v>
      </c>
      <c r="CR43" s="33">
        <f>IF(Tableau2[[#This Row],[Blq{F}]]="n",0,IF(Tableau2[[#This Row],[Blq{F}]]="Z1",100,IF(Tableau2[[#This Row],[Blq{F}]]="Z2",200,IF(Tableau2[[#This Row],[Blq{F}]]="Top",300,0))))</f>
        <v>0</v>
      </c>
      <c r="CS43" s="4" t="s">
        <v>3</v>
      </c>
      <c r="CT43" s="25">
        <f>IFERROR((100-(Tableau2[[#This Row],[Ess{F}]])),0)</f>
        <v>0</v>
      </c>
      <c r="CU43" s="11" t="s">
        <v>12</v>
      </c>
      <c r="CV43" s="28" t="str">
        <f>IF(Tableau2[[#This Row],[Fnl]]="Q",Tableau2[[#This Row],[Plc{F}]],Tableau2[[#This Row],[Plc{Q}]])</f>
        <v/>
      </c>
      <c r="CW43" s="28" t="str">
        <f>IF(Tableau2[[#This Row],[Place]]=1,"Or",IF(Tableau2[[#This Row],[Place]]=2,"Argent",IF(Tableau2[[#This Row],[Place]]=3,"Bronze","")))</f>
        <v/>
      </c>
    </row>
    <row r="44" spans="1:101" x14ac:dyDescent="0.2">
      <c r="A44" s="33" t="str">
        <f>Tableau2[[#This Row],[Plc{Q}]]</f>
        <v/>
      </c>
      <c r="B44" s="33" t="str">
        <f>Tableau2[[#This Row],[Place]]</f>
        <v/>
      </c>
      <c r="C44" s="16" t="s">
        <v>12</v>
      </c>
      <c r="D44" s="17" t="s">
        <v>12</v>
      </c>
      <c r="E44" s="17" t="s">
        <v>12</v>
      </c>
      <c r="F44" s="29" t="str">
        <f>IF(Tableau2[[#This Row],[Q &gt; F]]="","","Q")</f>
        <v/>
      </c>
      <c r="G44" s="10" t="s">
        <v>12</v>
      </c>
      <c r="H44" s="3" t="s">
        <v>3</v>
      </c>
      <c r="I44" s="3" t="s">
        <v>3</v>
      </c>
      <c r="J44" s="3" t="s">
        <v>3</v>
      </c>
      <c r="K44" s="30" t="str">
        <f>IF(Tableau2[[#This Row],[Pnt{Q}(/1000)]]=0,"",RANK(Tableau2[[#This Row],[Pnt{Q}(/1000)]],Tableau2[Pnt{Q}(/1000)]))</f>
        <v/>
      </c>
      <c r="L44" s="30">
        <f>IFERROR(Tableau2[[#This Row],[Pnt{QV}(/500)]]+Tableau2[[#This Row],[Pnt{QB}/500]],0)</f>
        <v>0</v>
      </c>
      <c r="M44" s="31">
        <f>IFERROR((Tableau2[[#This Row],[Pnt{QV}]]/$N$52)*500,0)</f>
        <v>0</v>
      </c>
      <c r="N44" s="31">
        <f>SUM(Tableau2[[#This Row],[Pnt{QV1}]],Tableau2[[#This Row],[Pnt{QV2}]],Tableau2[[#This Row],[Pnt{QV3}]])</f>
        <v>0</v>
      </c>
      <c r="O44" s="2">
        <f>IFERROR(((Tableau2[[#This Row],[Prs{QV1}]]/P$52)*1000)+IF(Tableau2[[#This Row],[Vlr{QV1}]]="o",2,0),0)</f>
        <v>0</v>
      </c>
      <c r="P44" s="11" t="s">
        <v>12</v>
      </c>
      <c r="Q44" s="4" t="s">
        <v>3</v>
      </c>
      <c r="R44" s="163">
        <f>IFERROR(((Tableau2[[#This Row],[Prs{QV2}]]/S$52)*1000)+IF(Tableau2[[#This Row],[Vlr{QV2}]]="o",2,0),0)</f>
        <v>0</v>
      </c>
      <c r="S44" s="11" t="s">
        <v>12</v>
      </c>
      <c r="T44" s="4" t="s">
        <v>3</v>
      </c>
      <c r="U44" s="163">
        <f>IFERROR(((Tableau2[[#This Row],[Prs{QV3}]]/V$52)*1000)+IF(Tableau2[[#This Row],[Vlr{QV3}]]="o",2,0),0)</f>
        <v>0</v>
      </c>
      <c r="V44" s="11" t="s">
        <v>12</v>
      </c>
      <c r="W44" s="4" t="s">
        <v>3</v>
      </c>
      <c r="X44" s="32">
        <f>IF((Tableau2[[#This Row],[Pnt{QB}]]/Y$52)*500=0,0,(Tableau2[[#This Row],[Pnt{QB}]]/Y$52)*500)</f>
        <v>0</v>
      </c>
      <c r="Y44" s="33">
        <f>Tableau2[[#This Row],[Pnt{QB1}]]+Tableau2[[#This Row],[Pnt{QB2}]]+Tableau2[[#This Row],[Pnt{QB3}]]+Tableau2[[#This Row],[Pnt{QB4}]]+Tableau2[[#This Row],[Pnt{QB5}]]+Tableau2[[#This Row],[Pnt{QB6}]]+Tableau2[[#This Row],[Pnt{QB7}]]+Tableau2[[#This Row],[Pnt{QB8}]]+Tableau2[[#This Row],[Pnt{QB9}]]+Tableau2[[#This Row],[Pnt{QB10}]]+Tableau2[[#This Row],[Pnt{QB11}]]+Tableau2[[#This Row],[Pnt{QB12}]]+Tableau2[[#This Row],[Pnt{QB13}]]+Tableau2[[#This Row],[Pnt{QB14}]]+Tableau2[[#This Row],[Pnt{QB15}]]+Tableau2[[#This Row],[Pnt{QB16}]]+Tableau2[[#This Row],[Pnt{QB17}]]+Tableau2[[#This Row],[Pnt{QB18}]]+Tableau2[[#This Row],[Pnt{QB19}]]+Tableau2[[#This Row],[Pnt{QB20}]]+Tableau2[[#This Row],[Pnt{QB21}]]+Tableau2[[#This Row],[Pnt{QB22}]]+Tableau2[[#This Row],[Pnt{QB23}]]+Tableau2[[#This Row],[Pnt{QB24}]]+Tableau2[[#This Row],[Pnt{QB25}]]+Tableau2[[#This Row],[Pnt{QB26}]]+Tableau2[[#This Row],[Pnt{QB27}]]+Tableau2[[#This Row],[Pnt{QB28}]]+Tableau2[[#This Row],[Pnt{QB29}]]+Tableau2[[#This Row],[Pnt{QB30}]]</f>
        <v>0</v>
      </c>
      <c r="Z44" s="33">
        <f>IF(Tableau2[[#This Row],[Blq{QB1}]]="o",(1000/AA$52),0)</f>
        <v>0</v>
      </c>
      <c r="AA44" s="4" t="s">
        <v>3</v>
      </c>
      <c r="AB44" s="33">
        <f>IF(Tableau2[[#This Row],[Blq{QB2}]]="o",(1000/AC$52),0)</f>
        <v>0</v>
      </c>
      <c r="AC44" s="4" t="s">
        <v>3</v>
      </c>
      <c r="AD44" s="33">
        <f>IF(Tableau2[[#This Row],[Blq{QB3}]]="o",(1000/AE$52),0)</f>
        <v>0</v>
      </c>
      <c r="AE44" s="4" t="s">
        <v>3</v>
      </c>
      <c r="AF44" s="33">
        <f>IF(Tableau2[[#This Row],[Blq{QB4}]]="o",(1000/AG$52),0)</f>
        <v>0</v>
      </c>
      <c r="AG44" s="4" t="s">
        <v>3</v>
      </c>
      <c r="AH44" s="33">
        <f>IF(Tableau2[[#This Row],[Blq{QB5}]]="o",(1000/AI$52),0)</f>
        <v>0</v>
      </c>
      <c r="AI44" s="4" t="s">
        <v>3</v>
      </c>
      <c r="AJ44" s="33">
        <f>IF(Tableau2[[#This Row],[Blq{QB6}]]="o",(1000/AK$52),0)</f>
        <v>0</v>
      </c>
      <c r="AK44" s="4" t="s">
        <v>3</v>
      </c>
      <c r="AL44" s="33">
        <f>IF(Tableau2[[#This Row],[Blq{QB7}]]="o",(1000/AM$52),0)</f>
        <v>0</v>
      </c>
      <c r="AM44" s="4" t="s">
        <v>3</v>
      </c>
      <c r="AN44" s="33">
        <f>IF(Tableau2[[#This Row],[Blq{QB8}]]="o",(1000/AO$52),0)</f>
        <v>0</v>
      </c>
      <c r="AO44" s="4" t="s">
        <v>3</v>
      </c>
      <c r="AP44" s="33">
        <f>IF(Tableau2[[#This Row],[Blq{QB9}]]="o",(1000/AQ$52),0)</f>
        <v>0</v>
      </c>
      <c r="AQ44" s="4" t="s">
        <v>3</v>
      </c>
      <c r="AR44" s="33">
        <f>IF(Tableau2[[#This Row],[Blq{QB10}]]="o",(1000/AS$52),0)</f>
        <v>0</v>
      </c>
      <c r="AS44" s="4" t="s">
        <v>3</v>
      </c>
      <c r="AT44" s="33">
        <f>IF(Tableau2[[#This Row],[Blq{QB11}]]="o",(1000/AU$52),0)</f>
        <v>0</v>
      </c>
      <c r="AU44" s="4" t="s">
        <v>3</v>
      </c>
      <c r="AV44" s="33">
        <f>IF(Tableau2[[#This Row],[Blq{QB12}]]="o",(1000/AW$52),0)</f>
        <v>0</v>
      </c>
      <c r="AW44" s="4" t="s">
        <v>3</v>
      </c>
      <c r="AX44" s="33">
        <f>IF(Tableau2[[#This Row],[Blq{QB13}]]="o",(1000/AY$52),0)</f>
        <v>0</v>
      </c>
      <c r="AY44" s="4" t="s">
        <v>3</v>
      </c>
      <c r="AZ44" s="33">
        <f>IF(Tableau2[[#This Row],[Blq{QB14}]]="o",(1000/BA$52),0)</f>
        <v>0</v>
      </c>
      <c r="BA44" s="4" t="s">
        <v>3</v>
      </c>
      <c r="BB44" s="33">
        <f>IF(Tableau2[[#This Row],[Blq{QB15}]]="o",(1000/BC$52),0)</f>
        <v>0</v>
      </c>
      <c r="BC44" s="4" t="s">
        <v>3</v>
      </c>
      <c r="BD44" s="33">
        <f>IF(Tableau2[[#This Row],[Blq{QB16}]]="o",(1000/BE$52),0)</f>
        <v>0</v>
      </c>
      <c r="BE44" s="4" t="s">
        <v>3</v>
      </c>
      <c r="BF44" s="33">
        <f>IF(Tableau2[[#This Row],[Blq{QB17}]]="o",(1000/BG$52),0)</f>
        <v>0</v>
      </c>
      <c r="BG44" s="4" t="s">
        <v>3</v>
      </c>
      <c r="BH44" s="33">
        <f>IF(Tableau2[[#This Row],[Blq{QB18}]]="o",(1000/BI$52),0)</f>
        <v>0</v>
      </c>
      <c r="BI44" s="4" t="s">
        <v>3</v>
      </c>
      <c r="BJ44" s="33">
        <f>IF(Tableau2[[#This Row],[Blq{QB19}]]="o",(1000/BK$52),0)</f>
        <v>0</v>
      </c>
      <c r="BK44" s="4" t="s">
        <v>3</v>
      </c>
      <c r="BL44" s="33">
        <f>IF(Tableau2[[#This Row],[Blq{QB20}]]="o",(1000/BM$52),0)</f>
        <v>0</v>
      </c>
      <c r="BM44" s="4" t="s">
        <v>3</v>
      </c>
      <c r="BN44" s="33">
        <f>IF(Tableau2[[#This Row],[Blq{QB21}]]="o",(1000/BO$52),0)</f>
        <v>0</v>
      </c>
      <c r="BO44" s="4" t="s">
        <v>3</v>
      </c>
      <c r="BP44" s="33">
        <f>IF(Tableau2[[#This Row],[Blq{QB22}]]="o",(1000/BQ$52),0)</f>
        <v>0</v>
      </c>
      <c r="BQ44" s="4" t="s">
        <v>3</v>
      </c>
      <c r="BR44" s="33">
        <f>IF(Tableau2[[#This Row],[Blq{QB23}]]="o",(1000/BS$52),0)</f>
        <v>0</v>
      </c>
      <c r="BS44" s="4" t="s">
        <v>3</v>
      </c>
      <c r="BT44" s="33">
        <f>IF(Tableau2[[#This Row],[Blq{QB24}]]="o",(1000/BU$52),0)</f>
        <v>0</v>
      </c>
      <c r="BU44" s="4" t="s">
        <v>3</v>
      </c>
      <c r="BV44" s="33">
        <f>IF(Tableau2[[#This Row],[Blq{QB25}]]="o",(1000/BW$52),0)</f>
        <v>0</v>
      </c>
      <c r="BW44" s="4" t="s">
        <v>3</v>
      </c>
      <c r="BX44" s="33">
        <f>IF(Tableau2[[#This Row],[Blq{QB26}]]="o",(1000/BY$52),0)</f>
        <v>0</v>
      </c>
      <c r="BY44" s="4" t="s">
        <v>3</v>
      </c>
      <c r="BZ44" s="33">
        <f>IF(Tableau2[[#This Row],[Blq{QB27}]]="o",(1000/CA$52),0)</f>
        <v>0</v>
      </c>
      <c r="CA44" s="4" t="s">
        <v>3</v>
      </c>
      <c r="CB44" s="33">
        <f>IF(Tableau2[[#This Row],[Blq{QB28}]]="o",(1000/CC$52),0)</f>
        <v>0</v>
      </c>
      <c r="CC44" s="4" t="s">
        <v>3</v>
      </c>
      <c r="CD44" s="33">
        <f>IF(Tableau2[[#This Row],[Blq{QB29}]]="o",(1000/CE$52),0)</f>
        <v>0</v>
      </c>
      <c r="CE44" s="4" t="s">
        <v>3</v>
      </c>
      <c r="CF44" s="33">
        <f>IF(Tableau2[[#This Row],[Blq{QB30}]]="o",(1000/CG$52),0)</f>
        <v>0</v>
      </c>
      <c r="CG44" s="4" t="s">
        <v>3</v>
      </c>
      <c r="CH44" s="26">
        <f>IFERROR((8-Tableau2[[#This Row],[Plc{Q}]])/100,0)</f>
        <v>0</v>
      </c>
      <c r="CI44" s="25" t="str">
        <f>IF(OR(1=Tableau2[[#This Row],[Plc{Q}]],2=Tableau2[[#This Row],[Plc{Q}]],3=Tableau2[[#This Row],[Plc{Q}]],4=Tableau2[[#This Row],[Plc{Q}]],5=Tableau2[[#This Row],[Plc{Q}]],6=Tableau2[[#This Row],[Plc{Q}]],7=Tableau2[[#This Row],[Plc{Q}]],8=Tableau2[[#This Row],[Plc{Q}]]),"Qualifié(e)","")</f>
        <v/>
      </c>
      <c r="CJ44" s="34" t="str">
        <f>IF(Tableau2[[#This Row],[Pnt{F}/1000]]=0,"",RANK(Tableau2[[#This Row],[Pnt{F}/1000]],Tableau2[Pnt{F}/1000]))</f>
        <v/>
      </c>
      <c r="CK44" s="35">
        <f>IFERROR(Tableau2[[#This Row],[Pnt{FV}/500]]+Tableau2[[#This Row],[Pnt{FB}/500]]+Tableau2[[#This Row],[Bns{Q}]],0)</f>
        <v>0</v>
      </c>
      <c r="CL44" s="32">
        <f>IFERROR((Tableau2[[#This Row],[Pnt{FV}]]/$CM$52)*500,0)</f>
        <v>0</v>
      </c>
      <c r="CM44" s="186">
        <f>IFERROR(((Tableau2[[#This Row],[Prs{FV}]]/CN$52)*1000)+IF(Tableau2[[#This Row],[Vlr{FV}]]="o",2,0),0)</f>
        <v>0</v>
      </c>
      <c r="CN44" s="11" t="s">
        <v>12</v>
      </c>
      <c r="CO44" s="4" t="s">
        <v>3</v>
      </c>
      <c r="CP44" s="32">
        <f>(Tableau2[[#This Row],[Pnt{FB}]]/CQ$52)*500</f>
        <v>0</v>
      </c>
      <c r="CQ44" s="33">
        <f>Tableau2[[#This Row],[Pnt{FBlq}]]+Tableau2[[#This Row],[Pnt{FEss}]]</f>
        <v>0</v>
      </c>
      <c r="CR44" s="33">
        <f>IF(Tableau2[[#This Row],[Blq{F}]]="n",0,IF(Tableau2[[#This Row],[Blq{F}]]="Z1",100,IF(Tableau2[[#This Row],[Blq{F}]]="Z2",200,IF(Tableau2[[#This Row],[Blq{F}]]="Top",300,0))))</f>
        <v>0</v>
      </c>
      <c r="CS44" s="4" t="s">
        <v>3</v>
      </c>
      <c r="CT44" s="25">
        <f>IFERROR((100-(Tableau2[[#This Row],[Ess{F}]])),0)</f>
        <v>0</v>
      </c>
      <c r="CU44" s="11" t="s">
        <v>12</v>
      </c>
      <c r="CV44" s="28" t="str">
        <f>IF(Tableau2[[#This Row],[Fnl]]="Q",Tableau2[[#This Row],[Plc{F}]],Tableau2[[#This Row],[Plc{Q}]])</f>
        <v/>
      </c>
      <c r="CW44" s="28" t="str">
        <f>IF(Tableau2[[#This Row],[Place]]=1,"Or",IF(Tableau2[[#This Row],[Place]]=2,"Argent",IF(Tableau2[[#This Row],[Place]]=3,"Bronze","")))</f>
        <v/>
      </c>
    </row>
    <row r="45" spans="1:101" x14ac:dyDescent="0.2">
      <c r="A45" s="33" t="str">
        <f>Tableau2[[#This Row],[Plc{Q}]]</f>
        <v/>
      </c>
      <c r="B45" s="33" t="str">
        <f>Tableau2[[#This Row],[Place]]</f>
        <v/>
      </c>
      <c r="C45" s="16" t="s">
        <v>12</v>
      </c>
      <c r="D45" s="17" t="s">
        <v>12</v>
      </c>
      <c r="E45" s="17" t="s">
        <v>12</v>
      </c>
      <c r="F45" s="29" t="str">
        <f>IF(Tableau2[[#This Row],[Q &gt; F]]="","","Q")</f>
        <v/>
      </c>
      <c r="G45" s="10" t="s">
        <v>12</v>
      </c>
      <c r="H45" s="3" t="s">
        <v>3</v>
      </c>
      <c r="I45" s="3" t="s">
        <v>3</v>
      </c>
      <c r="J45" s="3" t="s">
        <v>3</v>
      </c>
      <c r="K45" s="30" t="str">
        <f>IF(Tableau2[[#This Row],[Pnt{Q}(/1000)]]=0,"",RANK(Tableau2[[#This Row],[Pnt{Q}(/1000)]],Tableau2[Pnt{Q}(/1000)]))</f>
        <v/>
      </c>
      <c r="L45" s="30">
        <f>IFERROR(Tableau2[[#This Row],[Pnt{QV}(/500)]]+Tableau2[[#This Row],[Pnt{QB}/500]],0)</f>
        <v>0</v>
      </c>
      <c r="M45" s="31">
        <f>IFERROR((Tableau2[[#This Row],[Pnt{QV}]]/$N$52)*500,0)</f>
        <v>0</v>
      </c>
      <c r="N45" s="31">
        <f>SUM(Tableau2[[#This Row],[Pnt{QV1}]],Tableau2[[#This Row],[Pnt{QV2}]],Tableau2[[#This Row],[Pnt{QV3}]])</f>
        <v>0</v>
      </c>
      <c r="O45" s="2">
        <f>IFERROR(((Tableau2[[#This Row],[Prs{QV1}]]/P$52)*1000)+IF(Tableau2[[#This Row],[Vlr{QV1}]]="o",2,0),0)</f>
        <v>0</v>
      </c>
      <c r="P45" s="11" t="s">
        <v>12</v>
      </c>
      <c r="Q45" s="4" t="s">
        <v>3</v>
      </c>
      <c r="R45" s="163">
        <f>IFERROR(((Tableau2[[#This Row],[Prs{QV2}]]/S$52)*1000)+IF(Tableau2[[#This Row],[Vlr{QV2}]]="o",2,0),0)</f>
        <v>0</v>
      </c>
      <c r="S45" s="11" t="s">
        <v>12</v>
      </c>
      <c r="T45" s="4" t="s">
        <v>3</v>
      </c>
      <c r="U45" s="163">
        <f>IFERROR(((Tableau2[[#This Row],[Prs{QV3}]]/V$52)*1000)+IF(Tableau2[[#This Row],[Vlr{QV3}]]="o",2,0),0)</f>
        <v>0</v>
      </c>
      <c r="V45" s="11" t="s">
        <v>12</v>
      </c>
      <c r="W45" s="4" t="s">
        <v>3</v>
      </c>
      <c r="X45" s="32">
        <f>IF((Tableau2[[#This Row],[Pnt{QB}]]/Y$52)*500=0,0,(Tableau2[[#This Row],[Pnt{QB}]]/Y$52)*500)</f>
        <v>0</v>
      </c>
      <c r="Y45" s="33">
        <f>Tableau2[[#This Row],[Pnt{QB1}]]+Tableau2[[#This Row],[Pnt{QB2}]]+Tableau2[[#This Row],[Pnt{QB3}]]+Tableau2[[#This Row],[Pnt{QB4}]]+Tableau2[[#This Row],[Pnt{QB5}]]+Tableau2[[#This Row],[Pnt{QB6}]]+Tableau2[[#This Row],[Pnt{QB7}]]+Tableau2[[#This Row],[Pnt{QB8}]]+Tableau2[[#This Row],[Pnt{QB9}]]+Tableau2[[#This Row],[Pnt{QB10}]]+Tableau2[[#This Row],[Pnt{QB11}]]+Tableau2[[#This Row],[Pnt{QB12}]]+Tableau2[[#This Row],[Pnt{QB13}]]+Tableau2[[#This Row],[Pnt{QB14}]]+Tableau2[[#This Row],[Pnt{QB15}]]+Tableau2[[#This Row],[Pnt{QB16}]]+Tableau2[[#This Row],[Pnt{QB17}]]+Tableau2[[#This Row],[Pnt{QB18}]]+Tableau2[[#This Row],[Pnt{QB19}]]+Tableau2[[#This Row],[Pnt{QB20}]]+Tableau2[[#This Row],[Pnt{QB21}]]+Tableau2[[#This Row],[Pnt{QB22}]]+Tableau2[[#This Row],[Pnt{QB23}]]+Tableau2[[#This Row],[Pnt{QB24}]]+Tableau2[[#This Row],[Pnt{QB25}]]+Tableau2[[#This Row],[Pnt{QB26}]]+Tableau2[[#This Row],[Pnt{QB27}]]+Tableau2[[#This Row],[Pnt{QB28}]]+Tableau2[[#This Row],[Pnt{QB29}]]+Tableau2[[#This Row],[Pnt{QB30}]]</f>
        <v>0</v>
      </c>
      <c r="Z45" s="33">
        <f>IF(Tableau2[[#This Row],[Blq{QB1}]]="o",(1000/AA$52),0)</f>
        <v>0</v>
      </c>
      <c r="AA45" s="4" t="s">
        <v>3</v>
      </c>
      <c r="AB45" s="33">
        <f>IF(Tableau2[[#This Row],[Blq{QB2}]]="o",(1000/AC$52),0)</f>
        <v>0</v>
      </c>
      <c r="AC45" s="4" t="s">
        <v>3</v>
      </c>
      <c r="AD45" s="33">
        <f>IF(Tableau2[[#This Row],[Blq{QB3}]]="o",(1000/AE$52),0)</f>
        <v>0</v>
      </c>
      <c r="AE45" s="4" t="s">
        <v>3</v>
      </c>
      <c r="AF45" s="33">
        <f>IF(Tableau2[[#This Row],[Blq{QB4}]]="o",(1000/AG$52),0)</f>
        <v>0</v>
      </c>
      <c r="AG45" s="4" t="s">
        <v>3</v>
      </c>
      <c r="AH45" s="33">
        <f>IF(Tableau2[[#This Row],[Blq{QB5}]]="o",(1000/AI$52),0)</f>
        <v>0</v>
      </c>
      <c r="AI45" s="4" t="s">
        <v>3</v>
      </c>
      <c r="AJ45" s="33">
        <f>IF(Tableau2[[#This Row],[Blq{QB6}]]="o",(1000/AK$52),0)</f>
        <v>0</v>
      </c>
      <c r="AK45" s="4" t="s">
        <v>3</v>
      </c>
      <c r="AL45" s="33">
        <f>IF(Tableau2[[#This Row],[Blq{QB7}]]="o",(1000/AM$52),0)</f>
        <v>0</v>
      </c>
      <c r="AM45" s="4" t="s">
        <v>3</v>
      </c>
      <c r="AN45" s="33">
        <f>IF(Tableau2[[#This Row],[Blq{QB8}]]="o",(1000/AO$52),0)</f>
        <v>0</v>
      </c>
      <c r="AO45" s="4" t="s">
        <v>3</v>
      </c>
      <c r="AP45" s="33">
        <f>IF(Tableau2[[#This Row],[Blq{QB9}]]="o",(1000/AQ$52),0)</f>
        <v>0</v>
      </c>
      <c r="AQ45" s="4" t="s">
        <v>3</v>
      </c>
      <c r="AR45" s="33">
        <f>IF(Tableau2[[#This Row],[Blq{QB10}]]="o",(1000/AS$52),0)</f>
        <v>0</v>
      </c>
      <c r="AS45" s="4" t="s">
        <v>3</v>
      </c>
      <c r="AT45" s="33">
        <f>IF(Tableau2[[#This Row],[Blq{QB11}]]="o",(1000/AU$52),0)</f>
        <v>0</v>
      </c>
      <c r="AU45" s="4" t="s">
        <v>3</v>
      </c>
      <c r="AV45" s="33">
        <f>IF(Tableau2[[#This Row],[Blq{QB12}]]="o",(1000/AW$52),0)</f>
        <v>0</v>
      </c>
      <c r="AW45" s="4" t="s">
        <v>3</v>
      </c>
      <c r="AX45" s="33">
        <f>IF(Tableau2[[#This Row],[Blq{QB13}]]="o",(1000/AY$52),0)</f>
        <v>0</v>
      </c>
      <c r="AY45" s="4" t="s">
        <v>3</v>
      </c>
      <c r="AZ45" s="33">
        <f>IF(Tableau2[[#This Row],[Blq{QB14}]]="o",(1000/BA$52),0)</f>
        <v>0</v>
      </c>
      <c r="BA45" s="4" t="s">
        <v>3</v>
      </c>
      <c r="BB45" s="33">
        <f>IF(Tableau2[[#This Row],[Blq{QB15}]]="o",(1000/BC$52),0)</f>
        <v>0</v>
      </c>
      <c r="BC45" s="4" t="s">
        <v>3</v>
      </c>
      <c r="BD45" s="33">
        <f>IF(Tableau2[[#This Row],[Blq{QB16}]]="o",(1000/BE$52),0)</f>
        <v>0</v>
      </c>
      <c r="BE45" s="4" t="s">
        <v>3</v>
      </c>
      <c r="BF45" s="33">
        <f>IF(Tableau2[[#This Row],[Blq{QB17}]]="o",(1000/BG$52),0)</f>
        <v>0</v>
      </c>
      <c r="BG45" s="4" t="s">
        <v>3</v>
      </c>
      <c r="BH45" s="33">
        <f>IF(Tableau2[[#This Row],[Blq{QB18}]]="o",(1000/BI$52),0)</f>
        <v>0</v>
      </c>
      <c r="BI45" s="4" t="s">
        <v>3</v>
      </c>
      <c r="BJ45" s="33">
        <f>IF(Tableau2[[#This Row],[Blq{QB19}]]="o",(1000/BK$52),0)</f>
        <v>0</v>
      </c>
      <c r="BK45" s="4" t="s">
        <v>3</v>
      </c>
      <c r="BL45" s="33">
        <f>IF(Tableau2[[#This Row],[Blq{QB20}]]="o",(1000/BM$52),0)</f>
        <v>0</v>
      </c>
      <c r="BM45" s="4" t="s">
        <v>3</v>
      </c>
      <c r="BN45" s="33">
        <f>IF(Tableau2[[#This Row],[Blq{QB21}]]="o",(1000/BO$52),0)</f>
        <v>0</v>
      </c>
      <c r="BO45" s="4" t="s">
        <v>3</v>
      </c>
      <c r="BP45" s="33">
        <f>IF(Tableau2[[#This Row],[Blq{QB22}]]="o",(1000/BQ$52),0)</f>
        <v>0</v>
      </c>
      <c r="BQ45" s="4" t="s">
        <v>3</v>
      </c>
      <c r="BR45" s="33">
        <f>IF(Tableau2[[#This Row],[Blq{QB23}]]="o",(1000/BS$52),0)</f>
        <v>0</v>
      </c>
      <c r="BS45" s="4" t="s">
        <v>3</v>
      </c>
      <c r="BT45" s="33">
        <f>IF(Tableau2[[#This Row],[Blq{QB24}]]="o",(1000/BU$52),0)</f>
        <v>0</v>
      </c>
      <c r="BU45" s="4" t="s">
        <v>3</v>
      </c>
      <c r="BV45" s="33">
        <f>IF(Tableau2[[#This Row],[Blq{QB25}]]="o",(1000/BW$52),0)</f>
        <v>0</v>
      </c>
      <c r="BW45" s="4" t="s">
        <v>3</v>
      </c>
      <c r="BX45" s="33">
        <f>IF(Tableau2[[#This Row],[Blq{QB26}]]="o",(1000/BY$52),0)</f>
        <v>0</v>
      </c>
      <c r="BY45" s="4" t="s">
        <v>3</v>
      </c>
      <c r="BZ45" s="33">
        <f>IF(Tableau2[[#This Row],[Blq{QB27}]]="o",(1000/CA$52),0)</f>
        <v>0</v>
      </c>
      <c r="CA45" s="4" t="s">
        <v>3</v>
      </c>
      <c r="CB45" s="33">
        <f>IF(Tableau2[[#This Row],[Blq{QB28}]]="o",(1000/CC$52),0)</f>
        <v>0</v>
      </c>
      <c r="CC45" s="4" t="s">
        <v>3</v>
      </c>
      <c r="CD45" s="33">
        <f>IF(Tableau2[[#This Row],[Blq{QB29}]]="o",(1000/CE$52),0)</f>
        <v>0</v>
      </c>
      <c r="CE45" s="4" t="s">
        <v>3</v>
      </c>
      <c r="CF45" s="33">
        <f>IF(Tableau2[[#This Row],[Blq{QB30}]]="o",(1000/CG$52),0)</f>
        <v>0</v>
      </c>
      <c r="CG45" s="4" t="s">
        <v>3</v>
      </c>
      <c r="CH45" s="26">
        <f>IFERROR((8-Tableau2[[#This Row],[Plc{Q}]])/100,0)</f>
        <v>0</v>
      </c>
      <c r="CI45" s="25" t="str">
        <f>IF(OR(1=Tableau2[[#This Row],[Plc{Q}]],2=Tableau2[[#This Row],[Plc{Q}]],3=Tableau2[[#This Row],[Plc{Q}]],4=Tableau2[[#This Row],[Plc{Q}]],5=Tableau2[[#This Row],[Plc{Q}]],6=Tableau2[[#This Row],[Plc{Q}]],7=Tableau2[[#This Row],[Plc{Q}]],8=Tableau2[[#This Row],[Plc{Q}]]),"Qualifié(e)","")</f>
        <v/>
      </c>
      <c r="CJ45" s="34" t="str">
        <f>IF(Tableau2[[#This Row],[Pnt{F}/1000]]=0,"",RANK(Tableau2[[#This Row],[Pnt{F}/1000]],Tableau2[Pnt{F}/1000]))</f>
        <v/>
      </c>
      <c r="CK45" s="35">
        <f>IFERROR(Tableau2[[#This Row],[Pnt{FV}/500]]+Tableau2[[#This Row],[Pnt{FB}/500]]+Tableau2[[#This Row],[Bns{Q}]],0)</f>
        <v>0</v>
      </c>
      <c r="CL45" s="32">
        <f>IFERROR((Tableau2[[#This Row],[Pnt{FV}]]/$CM$52)*500,0)</f>
        <v>0</v>
      </c>
      <c r="CM45" s="186">
        <f>IFERROR(((Tableau2[[#This Row],[Prs{FV}]]/CN$52)*1000)+IF(Tableau2[[#This Row],[Vlr{FV}]]="o",2,0),0)</f>
        <v>0</v>
      </c>
      <c r="CN45" s="11" t="s">
        <v>12</v>
      </c>
      <c r="CO45" s="4" t="s">
        <v>3</v>
      </c>
      <c r="CP45" s="32">
        <f>(Tableau2[[#This Row],[Pnt{FB}]]/CQ$52)*500</f>
        <v>0</v>
      </c>
      <c r="CQ45" s="33">
        <f>Tableau2[[#This Row],[Pnt{FBlq}]]+Tableau2[[#This Row],[Pnt{FEss}]]</f>
        <v>0</v>
      </c>
      <c r="CR45" s="33">
        <f>IF(Tableau2[[#This Row],[Blq{F}]]="n",0,IF(Tableau2[[#This Row],[Blq{F}]]="Z1",100,IF(Tableau2[[#This Row],[Blq{F}]]="Z2",200,IF(Tableau2[[#This Row],[Blq{F}]]="Top",300,0))))</f>
        <v>0</v>
      </c>
      <c r="CS45" s="4" t="s">
        <v>3</v>
      </c>
      <c r="CT45" s="25">
        <f>IFERROR((100-(Tableau2[[#This Row],[Ess{F}]])),0)</f>
        <v>0</v>
      </c>
      <c r="CU45" s="11" t="s">
        <v>12</v>
      </c>
      <c r="CV45" s="28" t="str">
        <f>IF(Tableau2[[#This Row],[Fnl]]="Q",Tableau2[[#This Row],[Plc{F}]],Tableau2[[#This Row],[Plc{Q}]])</f>
        <v/>
      </c>
      <c r="CW45" s="28" t="str">
        <f>IF(Tableau2[[#This Row],[Place]]=1,"Or",IF(Tableau2[[#This Row],[Place]]=2,"Argent",IF(Tableau2[[#This Row],[Place]]=3,"Bronze","")))</f>
        <v/>
      </c>
    </row>
    <row r="46" spans="1:101" x14ac:dyDescent="0.2">
      <c r="A46" s="33" t="str">
        <f>Tableau2[[#This Row],[Plc{Q}]]</f>
        <v/>
      </c>
      <c r="B46" s="33" t="str">
        <f>Tableau2[[#This Row],[Place]]</f>
        <v/>
      </c>
      <c r="C46" s="16" t="s">
        <v>12</v>
      </c>
      <c r="D46" s="17" t="s">
        <v>12</v>
      </c>
      <c r="E46" s="17" t="s">
        <v>12</v>
      </c>
      <c r="F46" s="29" t="str">
        <f>IF(Tableau2[[#This Row],[Q &gt; F]]="","","Q")</f>
        <v/>
      </c>
      <c r="G46" s="10" t="s">
        <v>12</v>
      </c>
      <c r="H46" s="3" t="s">
        <v>3</v>
      </c>
      <c r="I46" s="3" t="s">
        <v>3</v>
      </c>
      <c r="J46" s="3" t="s">
        <v>3</v>
      </c>
      <c r="K46" s="30" t="str">
        <f>IF(Tableau2[[#This Row],[Pnt{Q}(/1000)]]=0,"",RANK(Tableau2[[#This Row],[Pnt{Q}(/1000)]],Tableau2[Pnt{Q}(/1000)]))</f>
        <v/>
      </c>
      <c r="L46" s="30">
        <f>IFERROR(Tableau2[[#This Row],[Pnt{QV}(/500)]]+Tableau2[[#This Row],[Pnt{QB}/500]],0)</f>
        <v>0</v>
      </c>
      <c r="M46" s="31">
        <f>IFERROR((Tableau2[[#This Row],[Pnt{QV}]]/$N$52)*500,0)</f>
        <v>0</v>
      </c>
      <c r="N46" s="31">
        <f>SUM(Tableau2[[#This Row],[Pnt{QV1}]],Tableau2[[#This Row],[Pnt{QV2}]],Tableau2[[#This Row],[Pnt{QV3}]])</f>
        <v>0</v>
      </c>
      <c r="O46" s="2">
        <f>IFERROR(((Tableau2[[#This Row],[Prs{QV1}]]/P$52)*1000)+IF(Tableau2[[#This Row],[Vlr{QV1}]]="o",2,0),0)</f>
        <v>0</v>
      </c>
      <c r="P46" s="11" t="s">
        <v>12</v>
      </c>
      <c r="Q46" s="4" t="s">
        <v>3</v>
      </c>
      <c r="R46" s="163">
        <f>IFERROR(((Tableau2[[#This Row],[Prs{QV2}]]/S$52)*1000)+IF(Tableau2[[#This Row],[Vlr{QV2}]]="o",2,0),0)</f>
        <v>0</v>
      </c>
      <c r="S46" s="11" t="s">
        <v>12</v>
      </c>
      <c r="T46" s="4" t="s">
        <v>3</v>
      </c>
      <c r="U46" s="163">
        <f>IFERROR(((Tableau2[[#This Row],[Prs{QV3}]]/V$52)*1000)+IF(Tableau2[[#This Row],[Vlr{QV3}]]="o",2,0),0)</f>
        <v>0</v>
      </c>
      <c r="V46" s="11" t="s">
        <v>12</v>
      </c>
      <c r="W46" s="4" t="s">
        <v>3</v>
      </c>
      <c r="X46" s="32">
        <f>IF((Tableau2[[#This Row],[Pnt{QB}]]/Y$52)*500=0,0,(Tableau2[[#This Row],[Pnt{QB}]]/Y$52)*500)</f>
        <v>0</v>
      </c>
      <c r="Y46" s="33">
        <f>Tableau2[[#This Row],[Pnt{QB1}]]+Tableau2[[#This Row],[Pnt{QB2}]]+Tableau2[[#This Row],[Pnt{QB3}]]+Tableau2[[#This Row],[Pnt{QB4}]]+Tableau2[[#This Row],[Pnt{QB5}]]+Tableau2[[#This Row],[Pnt{QB6}]]+Tableau2[[#This Row],[Pnt{QB7}]]+Tableau2[[#This Row],[Pnt{QB8}]]+Tableau2[[#This Row],[Pnt{QB9}]]+Tableau2[[#This Row],[Pnt{QB10}]]+Tableau2[[#This Row],[Pnt{QB11}]]+Tableau2[[#This Row],[Pnt{QB12}]]+Tableau2[[#This Row],[Pnt{QB13}]]+Tableau2[[#This Row],[Pnt{QB14}]]+Tableau2[[#This Row],[Pnt{QB15}]]+Tableau2[[#This Row],[Pnt{QB16}]]+Tableau2[[#This Row],[Pnt{QB17}]]+Tableau2[[#This Row],[Pnt{QB18}]]+Tableau2[[#This Row],[Pnt{QB19}]]+Tableau2[[#This Row],[Pnt{QB20}]]+Tableau2[[#This Row],[Pnt{QB21}]]+Tableau2[[#This Row],[Pnt{QB22}]]+Tableau2[[#This Row],[Pnt{QB23}]]+Tableau2[[#This Row],[Pnt{QB24}]]+Tableau2[[#This Row],[Pnt{QB25}]]+Tableau2[[#This Row],[Pnt{QB26}]]+Tableau2[[#This Row],[Pnt{QB27}]]+Tableau2[[#This Row],[Pnt{QB28}]]+Tableau2[[#This Row],[Pnt{QB29}]]+Tableau2[[#This Row],[Pnt{QB30}]]</f>
        <v>0</v>
      </c>
      <c r="Z46" s="33">
        <f>IF(Tableau2[[#This Row],[Blq{QB1}]]="o",(1000/AA$52),0)</f>
        <v>0</v>
      </c>
      <c r="AA46" s="4" t="s">
        <v>3</v>
      </c>
      <c r="AB46" s="33">
        <f>IF(Tableau2[[#This Row],[Blq{QB2}]]="o",(1000/AC$52),0)</f>
        <v>0</v>
      </c>
      <c r="AC46" s="4" t="s">
        <v>3</v>
      </c>
      <c r="AD46" s="33">
        <f>IF(Tableau2[[#This Row],[Blq{QB3}]]="o",(1000/AE$52),0)</f>
        <v>0</v>
      </c>
      <c r="AE46" s="4" t="s">
        <v>3</v>
      </c>
      <c r="AF46" s="33">
        <f>IF(Tableau2[[#This Row],[Blq{QB4}]]="o",(1000/AG$52),0)</f>
        <v>0</v>
      </c>
      <c r="AG46" s="4" t="s">
        <v>3</v>
      </c>
      <c r="AH46" s="33">
        <f>IF(Tableau2[[#This Row],[Blq{QB5}]]="o",(1000/AI$52),0)</f>
        <v>0</v>
      </c>
      <c r="AI46" s="4" t="s">
        <v>3</v>
      </c>
      <c r="AJ46" s="33">
        <f>IF(Tableau2[[#This Row],[Blq{QB6}]]="o",(1000/AK$52),0)</f>
        <v>0</v>
      </c>
      <c r="AK46" s="4" t="s">
        <v>3</v>
      </c>
      <c r="AL46" s="33">
        <f>IF(Tableau2[[#This Row],[Blq{QB7}]]="o",(1000/AM$52),0)</f>
        <v>0</v>
      </c>
      <c r="AM46" s="4" t="s">
        <v>3</v>
      </c>
      <c r="AN46" s="33">
        <f>IF(Tableau2[[#This Row],[Blq{QB8}]]="o",(1000/AO$52),0)</f>
        <v>0</v>
      </c>
      <c r="AO46" s="4" t="s">
        <v>3</v>
      </c>
      <c r="AP46" s="33">
        <f>IF(Tableau2[[#This Row],[Blq{QB9}]]="o",(1000/AQ$52),0)</f>
        <v>0</v>
      </c>
      <c r="AQ46" s="4" t="s">
        <v>3</v>
      </c>
      <c r="AR46" s="33">
        <f>IF(Tableau2[[#This Row],[Blq{QB10}]]="o",(1000/AS$52),0)</f>
        <v>0</v>
      </c>
      <c r="AS46" s="4" t="s">
        <v>3</v>
      </c>
      <c r="AT46" s="33">
        <f>IF(Tableau2[[#This Row],[Blq{QB11}]]="o",(1000/AU$52),0)</f>
        <v>0</v>
      </c>
      <c r="AU46" s="4" t="s">
        <v>3</v>
      </c>
      <c r="AV46" s="33">
        <f>IF(Tableau2[[#This Row],[Blq{QB12}]]="o",(1000/AW$52),0)</f>
        <v>0</v>
      </c>
      <c r="AW46" s="4" t="s">
        <v>3</v>
      </c>
      <c r="AX46" s="33">
        <f>IF(Tableau2[[#This Row],[Blq{QB13}]]="o",(1000/AY$52),0)</f>
        <v>0</v>
      </c>
      <c r="AY46" s="4" t="s">
        <v>3</v>
      </c>
      <c r="AZ46" s="33">
        <f>IF(Tableau2[[#This Row],[Blq{QB14}]]="o",(1000/BA$52),0)</f>
        <v>0</v>
      </c>
      <c r="BA46" s="4" t="s">
        <v>3</v>
      </c>
      <c r="BB46" s="33">
        <f>IF(Tableau2[[#This Row],[Blq{QB15}]]="o",(1000/BC$52),0)</f>
        <v>0</v>
      </c>
      <c r="BC46" s="4" t="s">
        <v>3</v>
      </c>
      <c r="BD46" s="33">
        <f>IF(Tableau2[[#This Row],[Blq{QB16}]]="o",(1000/BE$52),0)</f>
        <v>0</v>
      </c>
      <c r="BE46" s="4" t="s">
        <v>3</v>
      </c>
      <c r="BF46" s="33">
        <f>IF(Tableau2[[#This Row],[Blq{QB17}]]="o",(1000/BG$52),0)</f>
        <v>0</v>
      </c>
      <c r="BG46" s="4" t="s">
        <v>3</v>
      </c>
      <c r="BH46" s="33">
        <f>IF(Tableau2[[#This Row],[Blq{QB18}]]="o",(1000/BI$52),0)</f>
        <v>0</v>
      </c>
      <c r="BI46" s="4" t="s">
        <v>3</v>
      </c>
      <c r="BJ46" s="33">
        <f>IF(Tableau2[[#This Row],[Blq{QB19}]]="o",(1000/BK$52),0)</f>
        <v>0</v>
      </c>
      <c r="BK46" s="4" t="s">
        <v>3</v>
      </c>
      <c r="BL46" s="33">
        <f>IF(Tableau2[[#This Row],[Blq{QB20}]]="o",(1000/BM$52),0)</f>
        <v>0</v>
      </c>
      <c r="BM46" s="4" t="s">
        <v>3</v>
      </c>
      <c r="BN46" s="33">
        <f>IF(Tableau2[[#This Row],[Blq{QB21}]]="o",(1000/BO$52),0)</f>
        <v>0</v>
      </c>
      <c r="BO46" s="4" t="s">
        <v>3</v>
      </c>
      <c r="BP46" s="33">
        <f>IF(Tableau2[[#This Row],[Blq{QB22}]]="o",(1000/BQ$52),0)</f>
        <v>0</v>
      </c>
      <c r="BQ46" s="4" t="s">
        <v>3</v>
      </c>
      <c r="BR46" s="33">
        <f>IF(Tableau2[[#This Row],[Blq{QB23}]]="o",(1000/BS$52),0)</f>
        <v>0</v>
      </c>
      <c r="BS46" s="4" t="s">
        <v>3</v>
      </c>
      <c r="BT46" s="33">
        <f>IF(Tableau2[[#This Row],[Blq{QB24}]]="o",(1000/BU$52),0)</f>
        <v>0</v>
      </c>
      <c r="BU46" s="4" t="s">
        <v>3</v>
      </c>
      <c r="BV46" s="33">
        <f>IF(Tableau2[[#This Row],[Blq{QB25}]]="o",(1000/BW$52),0)</f>
        <v>0</v>
      </c>
      <c r="BW46" s="4" t="s">
        <v>3</v>
      </c>
      <c r="BX46" s="33">
        <f>IF(Tableau2[[#This Row],[Blq{QB26}]]="o",(1000/BY$52),0)</f>
        <v>0</v>
      </c>
      <c r="BY46" s="4" t="s">
        <v>3</v>
      </c>
      <c r="BZ46" s="33">
        <f>IF(Tableau2[[#This Row],[Blq{QB27}]]="o",(1000/CA$52),0)</f>
        <v>0</v>
      </c>
      <c r="CA46" s="4" t="s">
        <v>3</v>
      </c>
      <c r="CB46" s="33">
        <f>IF(Tableau2[[#This Row],[Blq{QB28}]]="o",(1000/CC$52),0)</f>
        <v>0</v>
      </c>
      <c r="CC46" s="4" t="s">
        <v>3</v>
      </c>
      <c r="CD46" s="33">
        <f>IF(Tableau2[[#This Row],[Blq{QB29}]]="o",(1000/CE$52),0)</f>
        <v>0</v>
      </c>
      <c r="CE46" s="4" t="s">
        <v>3</v>
      </c>
      <c r="CF46" s="33">
        <f>IF(Tableau2[[#This Row],[Blq{QB30}]]="o",(1000/CG$52),0)</f>
        <v>0</v>
      </c>
      <c r="CG46" s="4" t="s">
        <v>3</v>
      </c>
      <c r="CH46" s="26">
        <f>IFERROR((8-Tableau2[[#This Row],[Plc{Q}]])/100,0)</f>
        <v>0</v>
      </c>
      <c r="CI46" s="25" t="str">
        <f>IF(OR(1=Tableau2[[#This Row],[Plc{Q}]],2=Tableau2[[#This Row],[Plc{Q}]],3=Tableau2[[#This Row],[Plc{Q}]],4=Tableau2[[#This Row],[Plc{Q}]],5=Tableau2[[#This Row],[Plc{Q}]],6=Tableau2[[#This Row],[Plc{Q}]],7=Tableau2[[#This Row],[Plc{Q}]],8=Tableau2[[#This Row],[Plc{Q}]]),"Qualifié(e)","")</f>
        <v/>
      </c>
      <c r="CJ46" s="34" t="str">
        <f>IF(Tableau2[[#This Row],[Pnt{F}/1000]]=0,"",RANK(Tableau2[[#This Row],[Pnt{F}/1000]],Tableau2[Pnt{F}/1000]))</f>
        <v/>
      </c>
      <c r="CK46" s="35">
        <f>IFERROR(Tableau2[[#This Row],[Pnt{FV}/500]]+Tableau2[[#This Row],[Pnt{FB}/500]]+Tableau2[[#This Row],[Bns{Q}]],0)</f>
        <v>0</v>
      </c>
      <c r="CL46" s="32">
        <f>IFERROR((Tableau2[[#This Row],[Pnt{FV}]]/$CM$52)*500,0)</f>
        <v>0</v>
      </c>
      <c r="CM46" s="186">
        <f>IFERROR(((Tableau2[[#This Row],[Prs{FV}]]/CN$52)*1000)+IF(Tableau2[[#This Row],[Vlr{FV}]]="o",2,0),0)</f>
        <v>0</v>
      </c>
      <c r="CN46" s="11" t="s">
        <v>12</v>
      </c>
      <c r="CO46" s="4" t="s">
        <v>3</v>
      </c>
      <c r="CP46" s="32">
        <f>(Tableau2[[#This Row],[Pnt{FB}]]/CQ$52)*500</f>
        <v>0</v>
      </c>
      <c r="CQ46" s="33">
        <f>Tableau2[[#This Row],[Pnt{FBlq}]]+Tableau2[[#This Row],[Pnt{FEss}]]</f>
        <v>0</v>
      </c>
      <c r="CR46" s="33">
        <f>IF(Tableau2[[#This Row],[Blq{F}]]="n",0,IF(Tableau2[[#This Row],[Blq{F}]]="Z1",100,IF(Tableau2[[#This Row],[Blq{F}]]="Z2",200,IF(Tableau2[[#This Row],[Blq{F}]]="Top",300,0))))</f>
        <v>0</v>
      </c>
      <c r="CS46" s="4" t="s">
        <v>3</v>
      </c>
      <c r="CT46" s="25">
        <f>IFERROR((100-(Tableau2[[#This Row],[Ess{F}]])),0)</f>
        <v>0</v>
      </c>
      <c r="CU46" s="11" t="s">
        <v>12</v>
      </c>
      <c r="CV46" s="28" t="str">
        <f>IF(Tableau2[[#This Row],[Fnl]]="Q",Tableau2[[#This Row],[Plc{F}]],Tableau2[[#This Row],[Plc{Q}]])</f>
        <v/>
      </c>
      <c r="CW46" s="28" t="str">
        <f>IF(Tableau2[[#This Row],[Place]]=1,"Or",IF(Tableau2[[#This Row],[Place]]=2,"Argent",IF(Tableau2[[#This Row],[Place]]=3,"Bronze","")))</f>
        <v/>
      </c>
    </row>
    <row r="47" spans="1:101" x14ac:dyDescent="0.2">
      <c r="A47" s="33" t="str">
        <f>Tableau2[[#This Row],[Plc{Q}]]</f>
        <v/>
      </c>
      <c r="B47" s="33" t="str">
        <f>Tableau2[[#This Row],[Place]]</f>
        <v/>
      </c>
      <c r="C47" s="16" t="s">
        <v>12</v>
      </c>
      <c r="D47" s="17" t="s">
        <v>12</v>
      </c>
      <c r="E47" s="17" t="s">
        <v>12</v>
      </c>
      <c r="F47" s="29" t="str">
        <f>IF(Tableau2[[#This Row],[Q &gt; F]]="","","Q")</f>
        <v/>
      </c>
      <c r="G47" s="10" t="s">
        <v>12</v>
      </c>
      <c r="H47" s="3" t="s">
        <v>3</v>
      </c>
      <c r="I47" s="3" t="s">
        <v>3</v>
      </c>
      <c r="J47" s="3" t="s">
        <v>3</v>
      </c>
      <c r="K47" s="30" t="str">
        <f>IF(Tableau2[[#This Row],[Pnt{Q}(/1000)]]=0,"",RANK(Tableau2[[#This Row],[Pnt{Q}(/1000)]],Tableau2[Pnt{Q}(/1000)]))</f>
        <v/>
      </c>
      <c r="L47" s="30">
        <f>IFERROR(Tableau2[[#This Row],[Pnt{QV}(/500)]]+Tableau2[[#This Row],[Pnt{QB}/500]],0)</f>
        <v>0</v>
      </c>
      <c r="M47" s="31">
        <f>IFERROR((Tableau2[[#This Row],[Pnt{QV}]]/$N$52)*500,0)</f>
        <v>0</v>
      </c>
      <c r="N47" s="31">
        <f>SUM(Tableau2[[#This Row],[Pnt{QV1}]],Tableau2[[#This Row],[Pnt{QV2}]],Tableau2[[#This Row],[Pnt{QV3}]])</f>
        <v>0</v>
      </c>
      <c r="O47" s="2">
        <f>IFERROR(((Tableau2[[#This Row],[Prs{QV1}]]/P$52)*1000)+IF(Tableau2[[#This Row],[Vlr{QV1}]]="o",2,0),0)</f>
        <v>0</v>
      </c>
      <c r="P47" s="11" t="s">
        <v>12</v>
      </c>
      <c r="Q47" s="4" t="s">
        <v>3</v>
      </c>
      <c r="R47" s="163">
        <f>IFERROR(((Tableau2[[#This Row],[Prs{QV2}]]/S$52)*1000)+IF(Tableau2[[#This Row],[Vlr{QV2}]]="o",2,0),0)</f>
        <v>0</v>
      </c>
      <c r="S47" s="11" t="s">
        <v>12</v>
      </c>
      <c r="T47" s="4" t="s">
        <v>3</v>
      </c>
      <c r="U47" s="163">
        <f>IFERROR(((Tableau2[[#This Row],[Prs{QV3}]]/V$52)*1000)+IF(Tableau2[[#This Row],[Vlr{QV3}]]="o",2,0),0)</f>
        <v>0</v>
      </c>
      <c r="V47" s="11" t="s">
        <v>12</v>
      </c>
      <c r="W47" s="4" t="s">
        <v>3</v>
      </c>
      <c r="X47" s="32">
        <f>IF((Tableau2[[#This Row],[Pnt{QB}]]/Y$52)*500=0,0,(Tableau2[[#This Row],[Pnt{QB}]]/Y$52)*500)</f>
        <v>0</v>
      </c>
      <c r="Y47" s="33">
        <f>Tableau2[[#This Row],[Pnt{QB1}]]+Tableau2[[#This Row],[Pnt{QB2}]]+Tableau2[[#This Row],[Pnt{QB3}]]+Tableau2[[#This Row],[Pnt{QB4}]]+Tableau2[[#This Row],[Pnt{QB5}]]+Tableau2[[#This Row],[Pnt{QB6}]]+Tableau2[[#This Row],[Pnt{QB7}]]+Tableau2[[#This Row],[Pnt{QB8}]]+Tableau2[[#This Row],[Pnt{QB9}]]+Tableau2[[#This Row],[Pnt{QB10}]]+Tableau2[[#This Row],[Pnt{QB11}]]+Tableau2[[#This Row],[Pnt{QB12}]]+Tableau2[[#This Row],[Pnt{QB13}]]+Tableau2[[#This Row],[Pnt{QB14}]]+Tableau2[[#This Row],[Pnt{QB15}]]+Tableau2[[#This Row],[Pnt{QB16}]]+Tableau2[[#This Row],[Pnt{QB17}]]+Tableau2[[#This Row],[Pnt{QB18}]]+Tableau2[[#This Row],[Pnt{QB19}]]+Tableau2[[#This Row],[Pnt{QB20}]]+Tableau2[[#This Row],[Pnt{QB21}]]+Tableau2[[#This Row],[Pnt{QB22}]]+Tableau2[[#This Row],[Pnt{QB23}]]+Tableau2[[#This Row],[Pnt{QB24}]]+Tableau2[[#This Row],[Pnt{QB25}]]+Tableau2[[#This Row],[Pnt{QB26}]]+Tableau2[[#This Row],[Pnt{QB27}]]+Tableau2[[#This Row],[Pnt{QB28}]]+Tableau2[[#This Row],[Pnt{QB29}]]+Tableau2[[#This Row],[Pnt{QB30}]]</f>
        <v>0</v>
      </c>
      <c r="Z47" s="33">
        <f>IF(Tableau2[[#This Row],[Blq{QB1}]]="o",(1000/AA$52),0)</f>
        <v>0</v>
      </c>
      <c r="AA47" s="4" t="s">
        <v>3</v>
      </c>
      <c r="AB47" s="33">
        <f>IF(Tableau2[[#This Row],[Blq{QB2}]]="o",(1000/AC$52),0)</f>
        <v>0</v>
      </c>
      <c r="AC47" s="4" t="s">
        <v>3</v>
      </c>
      <c r="AD47" s="33">
        <f>IF(Tableau2[[#This Row],[Blq{QB3}]]="o",(1000/AE$52),0)</f>
        <v>0</v>
      </c>
      <c r="AE47" s="4" t="s">
        <v>3</v>
      </c>
      <c r="AF47" s="33">
        <f>IF(Tableau2[[#This Row],[Blq{QB4}]]="o",(1000/AG$52),0)</f>
        <v>0</v>
      </c>
      <c r="AG47" s="4" t="s">
        <v>3</v>
      </c>
      <c r="AH47" s="33">
        <f>IF(Tableau2[[#This Row],[Blq{QB5}]]="o",(1000/AI$52),0)</f>
        <v>0</v>
      </c>
      <c r="AI47" s="4" t="s">
        <v>3</v>
      </c>
      <c r="AJ47" s="33">
        <f>IF(Tableau2[[#This Row],[Blq{QB6}]]="o",(1000/AK$52),0)</f>
        <v>0</v>
      </c>
      <c r="AK47" s="4" t="s">
        <v>3</v>
      </c>
      <c r="AL47" s="33">
        <f>IF(Tableau2[[#This Row],[Blq{QB7}]]="o",(1000/AM$52),0)</f>
        <v>0</v>
      </c>
      <c r="AM47" s="4" t="s">
        <v>3</v>
      </c>
      <c r="AN47" s="33">
        <f>IF(Tableau2[[#This Row],[Blq{QB8}]]="o",(1000/AO$52),0)</f>
        <v>0</v>
      </c>
      <c r="AO47" s="4" t="s">
        <v>3</v>
      </c>
      <c r="AP47" s="33">
        <f>IF(Tableau2[[#This Row],[Blq{QB9}]]="o",(1000/AQ$52),0)</f>
        <v>0</v>
      </c>
      <c r="AQ47" s="4" t="s">
        <v>3</v>
      </c>
      <c r="AR47" s="33">
        <f>IF(Tableau2[[#This Row],[Blq{QB10}]]="o",(1000/AS$52),0)</f>
        <v>0</v>
      </c>
      <c r="AS47" s="4" t="s">
        <v>3</v>
      </c>
      <c r="AT47" s="33">
        <f>IF(Tableau2[[#This Row],[Blq{QB11}]]="o",(1000/AU$52),0)</f>
        <v>0</v>
      </c>
      <c r="AU47" s="4" t="s">
        <v>3</v>
      </c>
      <c r="AV47" s="33">
        <f>IF(Tableau2[[#This Row],[Blq{QB12}]]="o",(1000/AW$52),0)</f>
        <v>0</v>
      </c>
      <c r="AW47" s="4" t="s">
        <v>3</v>
      </c>
      <c r="AX47" s="33">
        <f>IF(Tableau2[[#This Row],[Blq{QB13}]]="o",(1000/AY$52),0)</f>
        <v>0</v>
      </c>
      <c r="AY47" s="4" t="s">
        <v>3</v>
      </c>
      <c r="AZ47" s="33">
        <f>IF(Tableau2[[#This Row],[Blq{QB14}]]="o",(1000/BA$52),0)</f>
        <v>0</v>
      </c>
      <c r="BA47" s="4" t="s">
        <v>3</v>
      </c>
      <c r="BB47" s="33">
        <f>IF(Tableau2[[#This Row],[Blq{QB15}]]="o",(1000/BC$52),0)</f>
        <v>0</v>
      </c>
      <c r="BC47" s="4" t="s">
        <v>3</v>
      </c>
      <c r="BD47" s="33">
        <f>IF(Tableau2[[#This Row],[Blq{QB16}]]="o",(1000/BE$52),0)</f>
        <v>0</v>
      </c>
      <c r="BE47" s="4" t="s">
        <v>3</v>
      </c>
      <c r="BF47" s="33">
        <f>IF(Tableau2[[#This Row],[Blq{QB17}]]="o",(1000/BG$52),0)</f>
        <v>0</v>
      </c>
      <c r="BG47" s="4" t="s">
        <v>3</v>
      </c>
      <c r="BH47" s="33">
        <f>IF(Tableau2[[#This Row],[Blq{QB18}]]="o",(1000/BI$52),0)</f>
        <v>0</v>
      </c>
      <c r="BI47" s="4" t="s">
        <v>3</v>
      </c>
      <c r="BJ47" s="33">
        <f>IF(Tableau2[[#This Row],[Blq{QB19}]]="o",(1000/BK$52),0)</f>
        <v>0</v>
      </c>
      <c r="BK47" s="4" t="s">
        <v>3</v>
      </c>
      <c r="BL47" s="33">
        <f>IF(Tableau2[[#This Row],[Blq{QB20}]]="o",(1000/BM$52),0)</f>
        <v>0</v>
      </c>
      <c r="BM47" s="4" t="s">
        <v>3</v>
      </c>
      <c r="BN47" s="33">
        <f>IF(Tableau2[[#This Row],[Blq{QB21}]]="o",(1000/BO$52),0)</f>
        <v>0</v>
      </c>
      <c r="BO47" s="4" t="s">
        <v>3</v>
      </c>
      <c r="BP47" s="33">
        <f>IF(Tableau2[[#This Row],[Blq{QB22}]]="o",(1000/BQ$52),0)</f>
        <v>0</v>
      </c>
      <c r="BQ47" s="4" t="s">
        <v>3</v>
      </c>
      <c r="BR47" s="33">
        <f>IF(Tableau2[[#This Row],[Blq{QB23}]]="o",(1000/BS$52),0)</f>
        <v>0</v>
      </c>
      <c r="BS47" s="4" t="s">
        <v>3</v>
      </c>
      <c r="BT47" s="33">
        <f>IF(Tableau2[[#This Row],[Blq{QB24}]]="o",(1000/BU$52),0)</f>
        <v>0</v>
      </c>
      <c r="BU47" s="4" t="s">
        <v>3</v>
      </c>
      <c r="BV47" s="33">
        <f>IF(Tableau2[[#This Row],[Blq{QB25}]]="o",(1000/BW$52),0)</f>
        <v>0</v>
      </c>
      <c r="BW47" s="4" t="s">
        <v>3</v>
      </c>
      <c r="BX47" s="33">
        <f>IF(Tableau2[[#This Row],[Blq{QB26}]]="o",(1000/BY$52),0)</f>
        <v>0</v>
      </c>
      <c r="BY47" s="4" t="s">
        <v>3</v>
      </c>
      <c r="BZ47" s="33">
        <f>IF(Tableau2[[#This Row],[Blq{QB27}]]="o",(1000/CA$52),0)</f>
        <v>0</v>
      </c>
      <c r="CA47" s="4" t="s">
        <v>3</v>
      </c>
      <c r="CB47" s="33">
        <f>IF(Tableau2[[#This Row],[Blq{QB28}]]="o",(1000/CC$52),0)</f>
        <v>0</v>
      </c>
      <c r="CC47" s="4" t="s">
        <v>3</v>
      </c>
      <c r="CD47" s="33">
        <f>IF(Tableau2[[#This Row],[Blq{QB29}]]="o",(1000/CE$52),0)</f>
        <v>0</v>
      </c>
      <c r="CE47" s="4" t="s">
        <v>3</v>
      </c>
      <c r="CF47" s="33">
        <f>IF(Tableau2[[#This Row],[Blq{QB30}]]="o",(1000/CG$52),0)</f>
        <v>0</v>
      </c>
      <c r="CG47" s="4" t="s">
        <v>3</v>
      </c>
      <c r="CH47" s="26">
        <f>IFERROR((8-Tableau2[[#This Row],[Plc{Q}]])/100,0)</f>
        <v>0</v>
      </c>
      <c r="CI47" s="25" t="str">
        <f>IF(OR(1=Tableau2[[#This Row],[Plc{Q}]],2=Tableau2[[#This Row],[Plc{Q}]],3=Tableau2[[#This Row],[Plc{Q}]],4=Tableau2[[#This Row],[Plc{Q}]],5=Tableau2[[#This Row],[Plc{Q}]],6=Tableau2[[#This Row],[Plc{Q}]],7=Tableau2[[#This Row],[Plc{Q}]],8=Tableau2[[#This Row],[Plc{Q}]]),"Qualifié(e)","")</f>
        <v/>
      </c>
      <c r="CJ47" s="34" t="str">
        <f>IF(Tableau2[[#This Row],[Pnt{F}/1000]]=0,"",RANK(Tableau2[[#This Row],[Pnt{F}/1000]],Tableau2[Pnt{F}/1000]))</f>
        <v/>
      </c>
      <c r="CK47" s="35">
        <f>IFERROR(Tableau2[[#This Row],[Pnt{FV}/500]]+Tableau2[[#This Row],[Pnt{FB}/500]]+Tableau2[[#This Row],[Bns{Q}]],0)</f>
        <v>0</v>
      </c>
      <c r="CL47" s="32">
        <f>IFERROR((Tableau2[[#This Row],[Pnt{FV}]]/$CM$52)*500,0)</f>
        <v>0</v>
      </c>
      <c r="CM47" s="186">
        <f>IFERROR(((Tableau2[[#This Row],[Prs{FV}]]/CN$52)*1000)+IF(Tableau2[[#This Row],[Vlr{FV}]]="o",2,0),0)</f>
        <v>0</v>
      </c>
      <c r="CN47" s="11" t="s">
        <v>12</v>
      </c>
      <c r="CO47" s="4" t="s">
        <v>3</v>
      </c>
      <c r="CP47" s="32">
        <f>(Tableau2[[#This Row],[Pnt{FB}]]/CQ$52)*500</f>
        <v>0</v>
      </c>
      <c r="CQ47" s="33">
        <f>Tableau2[[#This Row],[Pnt{FBlq}]]+Tableau2[[#This Row],[Pnt{FEss}]]</f>
        <v>0</v>
      </c>
      <c r="CR47" s="33">
        <f>IF(Tableau2[[#This Row],[Blq{F}]]="n",0,IF(Tableau2[[#This Row],[Blq{F}]]="Z1",100,IF(Tableau2[[#This Row],[Blq{F}]]="Z2",200,IF(Tableau2[[#This Row],[Blq{F}]]="Top",300,0))))</f>
        <v>0</v>
      </c>
      <c r="CS47" s="4" t="s">
        <v>3</v>
      </c>
      <c r="CT47" s="25">
        <f>IFERROR((100-(Tableau2[[#This Row],[Ess{F}]])),0)</f>
        <v>0</v>
      </c>
      <c r="CU47" s="11" t="s">
        <v>12</v>
      </c>
      <c r="CV47" s="28" t="str">
        <f>IF(Tableau2[[#This Row],[Fnl]]="Q",Tableau2[[#This Row],[Plc{F}]],Tableau2[[#This Row],[Plc{Q}]])</f>
        <v/>
      </c>
      <c r="CW47" s="28" t="str">
        <f>IF(Tableau2[[#This Row],[Place]]=1,"Or",IF(Tableau2[[#This Row],[Place]]=2,"Argent",IF(Tableau2[[#This Row],[Place]]=3,"Bronze","")))</f>
        <v/>
      </c>
    </row>
    <row r="48" spans="1:101" x14ac:dyDescent="0.2">
      <c r="A48" s="33" t="str">
        <f>Tableau2[[#This Row],[Plc{Q}]]</f>
        <v/>
      </c>
      <c r="B48" s="33" t="str">
        <f>Tableau2[[#This Row],[Place]]</f>
        <v/>
      </c>
      <c r="C48" s="16" t="s">
        <v>12</v>
      </c>
      <c r="D48" s="17" t="s">
        <v>12</v>
      </c>
      <c r="E48" s="17" t="s">
        <v>12</v>
      </c>
      <c r="F48" s="29" t="str">
        <f>IF(Tableau2[[#This Row],[Q &gt; F]]="","","Q")</f>
        <v/>
      </c>
      <c r="G48" s="10" t="s">
        <v>12</v>
      </c>
      <c r="H48" s="3" t="s">
        <v>3</v>
      </c>
      <c r="I48" s="3" t="s">
        <v>3</v>
      </c>
      <c r="J48" s="3" t="s">
        <v>3</v>
      </c>
      <c r="K48" s="30" t="str">
        <f>IF(Tableau2[[#This Row],[Pnt{Q}(/1000)]]=0,"",RANK(Tableau2[[#This Row],[Pnt{Q}(/1000)]],Tableau2[Pnt{Q}(/1000)]))</f>
        <v/>
      </c>
      <c r="L48" s="30">
        <f>IFERROR(Tableau2[[#This Row],[Pnt{QV}(/500)]]+Tableau2[[#This Row],[Pnt{QB}/500]],0)</f>
        <v>0</v>
      </c>
      <c r="M48" s="31">
        <f>IFERROR((Tableau2[[#This Row],[Pnt{QV}]]/$N$52)*500,0)</f>
        <v>0</v>
      </c>
      <c r="N48" s="31">
        <f>SUM(Tableau2[[#This Row],[Pnt{QV1}]],Tableau2[[#This Row],[Pnt{QV2}]],Tableau2[[#This Row],[Pnt{QV3}]])</f>
        <v>0</v>
      </c>
      <c r="O48" s="2">
        <f>IFERROR(((Tableau2[[#This Row],[Prs{QV1}]]/P$52)*1000)+IF(Tableau2[[#This Row],[Vlr{QV1}]]="o",2,0),0)</f>
        <v>0</v>
      </c>
      <c r="P48" s="11" t="s">
        <v>12</v>
      </c>
      <c r="Q48" s="4" t="s">
        <v>3</v>
      </c>
      <c r="R48" s="163">
        <f>IFERROR(((Tableau2[[#This Row],[Prs{QV2}]]/S$52)*1000)+IF(Tableau2[[#This Row],[Vlr{QV2}]]="o",2,0),0)</f>
        <v>0</v>
      </c>
      <c r="S48" s="11" t="s">
        <v>12</v>
      </c>
      <c r="T48" s="4" t="s">
        <v>3</v>
      </c>
      <c r="U48" s="163">
        <f>IFERROR(((Tableau2[[#This Row],[Prs{QV3}]]/V$52)*1000)+IF(Tableau2[[#This Row],[Vlr{QV3}]]="o",2,0),0)</f>
        <v>0</v>
      </c>
      <c r="V48" s="11" t="s">
        <v>12</v>
      </c>
      <c r="W48" s="4" t="s">
        <v>3</v>
      </c>
      <c r="X48" s="32">
        <f>IF((Tableau2[[#This Row],[Pnt{QB}]]/Y$52)*500=0,0,(Tableau2[[#This Row],[Pnt{QB}]]/Y$52)*500)</f>
        <v>0</v>
      </c>
      <c r="Y48" s="33">
        <f>Tableau2[[#This Row],[Pnt{QB1}]]+Tableau2[[#This Row],[Pnt{QB2}]]+Tableau2[[#This Row],[Pnt{QB3}]]+Tableau2[[#This Row],[Pnt{QB4}]]+Tableau2[[#This Row],[Pnt{QB5}]]+Tableau2[[#This Row],[Pnt{QB6}]]+Tableau2[[#This Row],[Pnt{QB7}]]+Tableau2[[#This Row],[Pnt{QB8}]]+Tableau2[[#This Row],[Pnt{QB9}]]+Tableau2[[#This Row],[Pnt{QB10}]]+Tableau2[[#This Row],[Pnt{QB11}]]+Tableau2[[#This Row],[Pnt{QB12}]]+Tableau2[[#This Row],[Pnt{QB13}]]+Tableau2[[#This Row],[Pnt{QB14}]]+Tableau2[[#This Row],[Pnt{QB15}]]+Tableau2[[#This Row],[Pnt{QB16}]]+Tableau2[[#This Row],[Pnt{QB17}]]+Tableau2[[#This Row],[Pnt{QB18}]]+Tableau2[[#This Row],[Pnt{QB19}]]+Tableau2[[#This Row],[Pnt{QB20}]]+Tableau2[[#This Row],[Pnt{QB21}]]+Tableau2[[#This Row],[Pnt{QB22}]]+Tableau2[[#This Row],[Pnt{QB23}]]+Tableau2[[#This Row],[Pnt{QB24}]]+Tableau2[[#This Row],[Pnt{QB25}]]+Tableau2[[#This Row],[Pnt{QB26}]]+Tableau2[[#This Row],[Pnt{QB27}]]+Tableau2[[#This Row],[Pnt{QB28}]]+Tableau2[[#This Row],[Pnt{QB29}]]+Tableau2[[#This Row],[Pnt{QB30}]]</f>
        <v>0</v>
      </c>
      <c r="Z48" s="33">
        <f>IF(Tableau2[[#This Row],[Blq{QB1}]]="o",(1000/AA$52),0)</f>
        <v>0</v>
      </c>
      <c r="AA48" s="4" t="s">
        <v>3</v>
      </c>
      <c r="AB48" s="33">
        <f>IF(Tableau2[[#This Row],[Blq{QB2}]]="o",(1000/AC$52),0)</f>
        <v>0</v>
      </c>
      <c r="AC48" s="4" t="s">
        <v>3</v>
      </c>
      <c r="AD48" s="33">
        <f>IF(Tableau2[[#This Row],[Blq{QB3}]]="o",(1000/AE$52),0)</f>
        <v>0</v>
      </c>
      <c r="AE48" s="4" t="s">
        <v>3</v>
      </c>
      <c r="AF48" s="33">
        <f>IF(Tableau2[[#This Row],[Blq{QB4}]]="o",(1000/AG$52),0)</f>
        <v>0</v>
      </c>
      <c r="AG48" s="4" t="s">
        <v>3</v>
      </c>
      <c r="AH48" s="33">
        <f>IF(Tableau2[[#This Row],[Blq{QB5}]]="o",(1000/AI$52),0)</f>
        <v>0</v>
      </c>
      <c r="AI48" s="4" t="s">
        <v>3</v>
      </c>
      <c r="AJ48" s="33">
        <f>IF(Tableau2[[#This Row],[Blq{QB6}]]="o",(1000/AK$52),0)</f>
        <v>0</v>
      </c>
      <c r="AK48" s="4" t="s">
        <v>3</v>
      </c>
      <c r="AL48" s="33">
        <f>IF(Tableau2[[#This Row],[Blq{QB7}]]="o",(1000/AM$52),0)</f>
        <v>0</v>
      </c>
      <c r="AM48" s="4" t="s">
        <v>3</v>
      </c>
      <c r="AN48" s="33">
        <f>IF(Tableau2[[#This Row],[Blq{QB8}]]="o",(1000/AO$52),0)</f>
        <v>0</v>
      </c>
      <c r="AO48" s="4" t="s">
        <v>3</v>
      </c>
      <c r="AP48" s="33">
        <f>IF(Tableau2[[#This Row],[Blq{QB9}]]="o",(1000/AQ$52),0)</f>
        <v>0</v>
      </c>
      <c r="AQ48" s="4" t="s">
        <v>3</v>
      </c>
      <c r="AR48" s="33">
        <f>IF(Tableau2[[#This Row],[Blq{QB10}]]="o",(1000/AS$52),0)</f>
        <v>0</v>
      </c>
      <c r="AS48" s="4" t="s">
        <v>3</v>
      </c>
      <c r="AT48" s="33">
        <f>IF(Tableau2[[#This Row],[Blq{QB11}]]="o",(1000/AU$52),0)</f>
        <v>0</v>
      </c>
      <c r="AU48" s="4" t="s">
        <v>3</v>
      </c>
      <c r="AV48" s="33">
        <f>IF(Tableau2[[#This Row],[Blq{QB12}]]="o",(1000/AW$52),0)</f>
        <v>0</v>
      </c>
      <c r="AW48" s="4" t="s">
        <v>3</v>
      </c>
      <c r="AX48" s="33">
        <f>IF(Tableau2[[#This Row],[Blq{QB13}]]="o",(1000/AY$52),0)</f>
        <v>0</v>
      </c>
      <c r="AY48" s="4" t="s">
        <v>3</v>
      </c>
      <c r="AZ48" s="33">
        <f>IF(Tableau2[[#This Row],[Blq{QB14}]]="o",(1000/BA$52),0)</f>
        <v>0</v>
      </c>
      <c r="BA48" s="4" t="s">
        <v>3</v>
      </c>
      <c r="BB48" s="33">
        <f>IF(Tableau2[[#This Row],[Blq{QB15}]]="o",(1000/BC$52),0)</f>
        <v>0</v>
      </c>
      <c r="BC48" s="4" t="s">
        <v>3</v>
      </c>
      <c r="BD48" s="33">
        <f>IF(Tableau2[[#This Row],[Blq{QB16}]]="o",(1000/BE$52),0)</f>
        <v>0</v>
      </c>
      <c r="BE48" s="4" t="s">
        <v>3</v>
      </c>
      <c r="BF48" s="33">
        <f>IF(Tableau2[[#This Row],[Blq{QB17}]]="o",(1000/BG$52),0)</f>
        <v>0</v>
      </c>
      <c r="BG48" s="4" t="s">
        <v>3</v>
      </c>
      <c r="BH48" s="33">
        <f>IF(Tableau2[[#This Row],[Blq{QB18}]]="o",(1000/BI$52),0)</f>
        <v>0</v>
      </c>
      <c r="BI48" s="4" t="s">
        <v>3</v>
      </c>
      <c r="BJ48" s="33">
        <f>IF(Tableau2[[#This Row],[Blq{QB19}]]="o",(1000/BK$52),0)</f>
        <v>0</v>
      </c>
      <c r="BK48" s="4" t="s">
        <v>3</v>
      </c>
      <c r="BL48" s="33">
        <f>IF(Tableau2[[#This Row],[Blq{QB20}]]="o",(1000/BM$52),0)</f>
        <v>0</v>
      </c>
      <c r="BM48" s="4" t="s">
        <v>3</v>
      </c>
      <c r="BN48" s="33">
        <f>IF(Tableau2[[#This Row],[Blq{QB21}]]="o",(1000/BO$52),0)</f>
        <v>0</v>
      </c>
      <c r="BO48" s="4" t="s">
        <v>3</v>
      </c>
      <c r="BP48" s="33">
        <f>IF(Tableau2[[#This Row],[Blq{QB22}]]="o",(1000/BQ$52),0)</f>
        <v>0</v>
      </c>
      <c r="BQ48" s="4" t="s">
        <v>3</v>
      </c>
      <c r="BR48" s="33">
        <f>IF(Tableau2[[#This Row],[Blq{QB23}]]="o",(1000/BS$52),0)</f>
        <v>0</v>
      </c>
      <c r="BS48" s="4" t="s">
        <v>3</v>
      </c>
      <c r="BT48" s="33">
        <f>IF(Tableau2[[#This Row],[Blq{QB24}]]="o",(1000/BU$52),0)</f>
        <v>0</v>
      </c>
      <c r="BU48" s="4" t="s">
        <v>3</v>
      </c>
      <c r="BV48" s="33">
        <f>IF(Tableau2[[#This Row],[Blq{QB25}]]="o",(1000/BW$52),0)</f>
        <v>0</v>
      </c>
      <c r="BW48" s="4" t="s">
        <v>3</v>
      </c>
      <c r="BX48" s="33">
        <f>IF(Tableau2[[#This Row],[Blq{QB26}]]="o",(1000/BY$52),0)</f>
        <v>0</v>
      </c>
      <c r="BY48" s="4" t="s">
        <v>3</v>
      </c>
      <c r="BZ48" s="33">
        <f>IF(Tableau2[[#This Row],[Blq{QB27}]]="o",(1000/CA$52),0)</f>
        <v>0</v>
      </c>
      <c r="CA48" s="4" t="s">
        <v>3</v>
      </c>
      <c r="CB48" s="33">
        <f>IF(Tableau2[[#This Row],[Blq{QB28}]]="o",(1000/CC$52),0)</f>
        <v>0</v>
      </c>
      <c r="CC48" s="4" t="s">
        <v>3</v>
      </c>
      <c r="CD48" s="33">
        <f>IF(Tableau2[[#This Row],[Blq{QB29}]]="o",(1000/CE$52),0)</f>
        <v>0</v>
      </c>
      <c r="CE48" s="4" t="s">
        <v>3</v>
      </c>
      <c r="CF48" s="33">
        <f>IF(Tableau2[[#This Row],[Blq{QB30}]]="o",(1000/CG$52),0)</f>
        <v>0</v>
      </c>
      <c r="CG48" s="4" t="s">
        <v>3</v>
      </c>
      <c r="CH48" s="26">
        <f>IFERROR((8-Tableau2[[#This Row],[Plc{Q}]])/100,0)</f>
        <v>0</v>
      </c>
      <c r="CI48" s="25" t="str">
        <f>IF(OR(1=Tableau2[[#This Row],[Plc{Q}]],2=Tableau2[[#This Row],[Plc{Q}]],3=Tableau2[[#This Row],[Plc{Q}]],4=Tableau2[[#This Row],[Plc{Q}]],5=Tableau2[[#This Row],[Plc{Q}]],6=Tableau2[[#This Row],[Plc{Q}]],7=Tableau2[[#This Row],[Plc{Q}]],8=Tableau2[[#This Row],[Plc{Q}]]),"Qualifié(e)","")</f>
        <v/>
      </c>
      <c r="CJ48" s="34" t="str">
        <f>IF(Tableau2[[#This Row],[Pnt{F}/1000]]=0,"",RANK(Tableau2[[#This Row],[Pnt{F}/1000]],Tableau2[Pnt{F}/1000]))</f>
        <v/>
      </c>
      <c r="CK48" s="35">
        <f>IFERROR(Tableau2[[#This Row],[Pnt{FV}/500]]+Tableau2[[#This Row],[Pnt{FB}/500]]+Tableau2[[#This Row],[Bns{Q}]],0)</f>
        <v>0</v>
      </c>
      <c r="CL48" s="32">
        <f>IFERROR((Tableau2[[#This Row],[Pnt{FV}]]/$CM$52)*500,0)</f>
        <v>0</v>
      </c>
      <c r="CM48" s="186">
        <f>IFERROR(((Tableau2[[#This Row],[Prs{FV}]]/CN$52)*1000)+IF(Tableau2[[#This Row],[Vlr{FV}]]="o",2,0),0)</f>
        <v>0</v>
      </c>
      <c r="CN48" s="11" t="s">
        <v>12</v>
      </c>
      <c r="CO48" s="4" t="s">
        <v>3</v>
      </c>
      <c r="CP48" s="32">
        <f>(Tableau2[[#This Row],[Pnt{FB}]]/CQ$52)*500</f>
        <v>0</v>
      </c>
      <c r="CQ48" s="33">
        <f>Tableau2[[#This Row],[Pnt{FBlq}]]+Tableau2[[#This Row],[Pnt{FEss}]]</f>
        <v>0</v>
      </c>
      <c r="CR48" s="33">
        <f>IF(Tableau2[[#This Row],[Blq{F}]]="n",0,IF(Tableau2[[#This Row],[Blq{F}]]="Z1",100,IF(Tableau2[[#This Row],[Blq{F}]]="Z2",200,IF(Tableau2[[#This Row],[Blq{F}]]="Top",300,0))))</f>
        <v>0</v>
      </c>
      <c r="CS48" s="4" t="s">
        <v>3</v>
      </c>
      <c r="CT48" s="25">
        <f>IFERROR((100-(Tableau2[[#This Row],[Ess{F}]])),0)</f>
        <v>0</v>
      </c>
      <c r="CU48" s="11" t="s">
        <v>12</v>
      </c>
      <c r="CV48" s="28" t="str">
        <f>IF(Tableau2[[#This Row],[Fnl]]="Q",Tableau2[[#This Row],[Plc{F}]],Tableau2[[#This Row],[Plc{Q}]])</f>
        <v/>
      </c>
      <c r="CW48" s="28" t="str">
        <f>IF(Tableau2[[#This Row],[Place]]=1,"Or",IF(Tableau2[[#This Row],[Place]]=2,"Argent",IF(Tableau2[[#This Row],[Place]]=3,"Bronze","")))</f>
        <v/>
      </c>
    </row>
    <row r="49" spans="1:101" x14ac:dyDescent="0.2">
      <c r="A49" s="33" t="str">
        <f>Tableau2[[#This Row],[Plc{Q}]]</f>
        <v/>
      </c>
      <c r="B49" s="33" t="str">
        <f>Tableau2[[#This Row],[Place]]</f>
        <v/>
      </c>
      <c r="C49" s="16" t="s">
        <v>12</v>
      </c>
      <c r="D49" s="17" t="s">
        <v>12</v>
      </c>
      <c r="E49" s="17" t="s">
        <v>12</v>
      </c>
      <c r="F49" s="29" t="str">
        <f>IF(Tableau2[[#This Row],[Q &gt; F]]="","","Q")</f>
        <v/>
      </c>
      <c r="G49" s="10" t="s">
        <v>12</v>
      </c>
      <c r="H49" s="3" t="s">
        <v>3</v>
      </c>
      <c r="I49" s="3" t="s">
        <v>3</v>
      </c>
      <c r="J49" s="3" t="s">
        <v>3</v>
      </c>
      <c r="K49" s="30" t="str">
        <f>IF(Tableau2[[#This Row],[Pnt{Q}(/1000)]]=0,"",RANK(Tableau2[[#This Row],[Pnt{Q}(/1000)]],Tableau2[Pnt{Q}(/1000)]))</f>
        <v/>
      </c>
      <c r="L49" s="30">
        <f>IFERROR(Tableau2[[#This Row],[Pnt{QV}(/500)]]+Tableau2[[#This Row],[Pnt{QB}/500]],0)</f>
        <v>0</v>
      </c>
      <c r="M49" s="31">
        <f>IFERROR((Tableau2[[#This Row],[Pnt{QV}]]/$N$52)*500,0)</f>
        <v>0</v>
      </c>
      <c r="N49" s="31">
        <f>SUM(Tableau2[[#This Row],[Pnt{QV1}]],Tableau2[[#This Row],[Pnt{QV2}]],Tableau2[[#This Row],[Pnt{QV3}]])</f>
        <v>0</v>
      </c>
      <c r="O49" s="2">
        <f>IFERROR(((Tableau2[[#This Row],[Prs{QV1}]]/P$52)*1000)+IF(Tableau2[[#This Row],[Vlr{QV1}]]="o",2,0),0)</f>
        <v>0</v>
      </c>
      <c r="P49" s="11" t="s">
        <v>12</v>
      </c>
      <c r="Q49" s="4" t="s">
        <v>3</v>
      </c>
      <c r="R49" s="163">
        <f>IFERROR(((Tableau2[[#This Row],[Prs{QV2}]]/S$52)*1000)+IF(Tableau2[[#This Row],[Vlr{QV2}]]="o",2,0),0)</f>
        <v>0</v>
      </c>
      <c r="S49" s="11" t="s">
        <v>12</v>
      </c>
      <c r="T49" s="4" t="s">
        <v>3</v>
      </c>
      <c r="U49" s="163">
        <f>IFERROR(((Tableau2[[#This Row],[Prs{QV3}]]/V$52)*1000)+IF(Tableau2[[#This Row],[Vlr{QV3}]]="o",2,0),0)</f>
        <v>0</v>
      </c>
      <c r="V49" s="11" t="s">
        <v>12</v>
      </c>
      <c r="W49" s="4" t="s">
        <v>3</v>
      </c>
      <c r="X49" s="32">
        <f>IF((Tableau2[[#This Row],[Pnt{QB}]]/Y$52)*500=0,0,(Tableau2[[#This Row],[Pnt{QB}]]/Y$52)*500)</f>
        <v>0</v>
      </c>
      <c r="Y49" s="33">
        <f>Tableau2[[#This Row],[Pnt{QB1}]]+Tableau2[[#This Row],[Pnt{QB2}]]+Tableau2[[#This Row],[Pnt{QB3}]]+Tableau2[[#This Row],[Pnt{QB4}]]+Tableau2[[#This Row],[Pnt{QB5}]]+Tableau2[[#This Row],[Pnt{QB6}]]+Tableau2[[#This Row],[Pnt{QB7}]]+Tableau2[[#This Row],[Pnt{QB8}]]+Tableau2[[#This Row],[Pnt{QB9}]]+Tableau2[[#This Row],[Pnt{QB10}]]+Tableau2[[#This Row],[Pnt{QB11}]]+Tableau2[[#This Row],[Pnt{QB12}]]+Tableau2[[#This Row],[Pnt{QB13}]]+Tableau2[[#This Row],[Pnt{QB14}]]+Tableau2[[#This Row],[Pnt{QB15}]]+Tableau2[[#This Row],[Pnt{QB16}]]+Tableau2[[#This Row],[Pnt{QB17}]]+Tableau2[[#This Row],[Pnt{QB18}]]+Tableau2[[#This Row],[Pnt{QB19}]]+Tableau2[[#This Row],[Pnt{QB20}]]+Tableau2[[#This Row],[Pnt{QB21}]]+Tableau2[[#This Row],[Pnt{QB22}]]+Tableau2[[#This Row],[Pnt{QB23}]]+Tableau2[[#This Row],[Pnt{QB24}]]+Tableau2[[#This Row],[Pnt{QB25}]]+Tableau2[[#This Row],[Pnt{QB26}]]+Tableau2[[#This Row],[Pnt{QB27}]]+Tableau2[[#This Row],[Pnt{QB28}]]+Tableau2[[#This Row],[Pnt{QB29}]]+Tableau2[[#This Row],[Pnt{QB30}]]</f>
        <v>0</v>
      </c>
      <c r="Z49" s="33">
        <f>IF(Tableau2[[#This Row],[Blq{QB1}]]="o",(1000/AA$52),0)</f>
        <v>0</v>
      </c>
      <c r="AA49" s="4" t="s">
        <v>3</v>
      </c>
      <c r="AB49" s="33">
        <f>IF(Tableau2[[#This Row],[Blq{QB2}]]="o",(1000/AC$52),0)</f>
        <v>0</v>
      </c>
      <c r="AC49" s="4" t="s">
        <v>3</v>
      </c>
      <c r="AD49" s="33">
        <f>IF(Tableau2[[#This Row],[Blq{QB3}]]="o",(1000/AE$52),0)</f>
        <v>0</v>
      </c>
      <c r="AE49" s="4" t="s">
        <v>3</v>
      </c>
      <c r="AF49" s="33">
        <f>IF(Tableau2[[#This Row],[Blq{QB4}]]="o",(1000/AG$52),0)</f>
        <v>0</v>
      </c>
      <c r="AG49" s="4" t="s">
        <v>3</v>
      </c>
      <c r="AH49" s="33">
        <f>IF(Tableau2[[#This Row],[Blq{QB5}]]="o",(1000/AI$52),0)</f>
        <v>0</v>
      </c>
      <c r="AI49" s="4" t="s">
        <v>3</v>
      </c>
      <c r="AJ49" s="33">
        <f>IF(Tableau2[[#This Row],[Blq{QB6}]]="o",(1000/AK$52),0)</f>
        <v>0</v>
      </c>
      <c r="AK49" s="4" t="s">
        <v>3</v>
      </c>
      <c r="AL49" s="33">
        <f>IF(Tableau2[[#This Row],[Blq{QB7}]]="o",(1000/AM$52),0)</f>
        <v>0</v>
      </c>
      <c r="AM49" s="4" t="s">
        <v>3</v>
      </c>
      <c r="AN49" s="33">
        <f>IF(Tableau2[[#This Row],[Blq{QB8}]]="o",(1000/AO$52),0)</f>
        <v>0</v>
      </c>
      <c r="AO49" s="4" t="s">
        <v>3</v>
      </c>
      <c r="AP49" s="33">
        <f>IF(Tableau2[[#This Row],[Blq{QB9}]]="o",(1000/AQ$52),0)</f>
        <v>0</v>
      </c>
      <c r="AQ49" s="4" t="s">
        <v>3</v>
      </c>
      <c r="AR49" s="33">
        <f>IF(Tableau2[[#This Row],[Blq{QB10}]]="o",(1000/AS$52),0)</f>
        <v>0</v>
      </c>
      <c r="AS49" s="4" t="s">
        <v>3</v>
      </c>
      <c r="AT49" s="33">
        <f>IF(Tableau2[[#This Row],[Blq{QB11}]]="o",(1000/AU$52),0)</f>
        <v>0</v>
      </c>
      <c r="AU49" s="4" t="s">
        <v>3</v>
      </c>
      <c r="AV49" s="33">
        <f>IF(Tableau2[[#This Row],[Blq{QB12}]]="o",(1000/AW$52),0)</f>
        <v>0</v>
      </c>
      <c r="AW49" s="4" t="s">
        <v>3</v>
      </c>
      <c r="AX49" s="33">
        <f>IF(Tableau2[[#This Row],[Blq{QB13}]]="o",(1000/AY$52),0)</f>
        <v>0</v>
      </c>
      <c r="AY49" s="4" t="s">
        <v>3</v>
      </c>
      <c r="AZ49" s="33">
        <f>IF(Tableau2[[#This Row],[Blq{QB14}]]="o",(1000/BA$52),0)</f>
        <v>0</v>
      </c>
      <c r="BA49" s="4" t="s">
        <v>3</v>
      </c>
      <c r="BB49" s="33">
        <f>IF(Tableau2[[#This Row],[Blq{QB15}]]="o",(1000/BC$52),0)</f>
        <v>0</v>
      </c>
      <c r="BC49" s="4" t="s">
        <v>3</v>
      </c>
      <c r="BD49" s="33">
        <f>IF(Tableau2[[#This Row],[Blq{QB16}]]="o",(1000/BE$52),0)</f>
        <v>0</v>
      </c>
      <c r="BE49" s="4" t="s">
        <v>3</v>
      </c>
      <c r="BF49" s="33">
        <f>IF(Tableau2[[#This Row],[Blq{QB17}]]="o",(1000/BG$52),0)</f>
        <v>0</v>
      </c>
      <c r="BG49" s="4" t="s">
        <v>3</v>
      </c>
      <c r="BH49" s="33">
        <f>IF(Tableau2[[#This Row],[Blq{QB18}]]="o",(1000/BI$52),0)</f>
        <v>0</v>
      </c>
      <c r="BI49" s="4" t="s">
        <v>3</v>
      </c>
      <c r="BJ49" s="33">
        <f>IF(Tableau2[[#This Row],[Blq{QB19}]]="o",(1000/BK$52),0)</f>
        <v>0</v>
      </c>
      <c r="BK49" s="4" t="s">
        <v>3</v>
      </c>
      <c r="BL49" s="33">
        <f>IF(Tableau2[[#This Row],[Blq{QB20}]]="o",(1000/BM$52),0)</f>
        <v>0</v>
      </c>
      <c r="BM49" s="4" t="s">
        <v>3</v>
      </c>
      <c r="BN49" s="33">
        <f>IF(Tableau2[[#This Row],[Blq{QB21}]]="o",(1000/BO$52),0)</f>
        <v>0</v>
      </c>
      <c r="BO49" s="4" t="s">
        <v>3</v>
      </c>
      <c r="BP49" s="33">
        <f>IF(Tableau2[[#This Row],[Blq{QB22}]]="o",(1000/BQ$52),0)</f>
        <v>0</v>
      </c>
      <c r="BQ49" s="4" t="s">
        <v>3</v>
      </c>
      <c r="BR49" s="33">
        <f>IF(Tableau2[[#This Row],[Blq{QB23}]]="o",(1000/BS$52),0)</f>
        <v>0</v>
      </c>
      <c r="BS49" s="4" t="s">
        <v>3</v>
      </c>
      <c r="BT49" s="33">
        <f>IF(Tableau2[[#This Row],[Blq{QB24}]]="o",(1000/BU$52),0)</f>
        <v>0</v>
      </c>
      <c r="BU49" s="4" t="s">
        <v>3</v>
      </c>
      <c r="BV49" s="33">
        <f>IF(Tableau2[[#This Row],[Blq{QB25}]]="o",(1000/BW$52),0)</f>
        <v>0</v>
      </c>
      <c r="BW49" s="4" t="s">
        <v>3</v>
      </c>
      <c r="BX49" s="33">
        <f>IF(Tableau2[[#This Row],[Blq{QB26}]]="o",(1000/BY$52),0)</f>
        <v>0</v>
      </c>
      <c r="BY49" s="4" t="s">
        <v>3</v>
      </c>
      <c r="BZ49" s="33">
        <f>IF(Tableau2[[#This Row],[Blq{QB27}]]="o",(1000/CA$52),0)</f>
        <v>0</v>
      </c>
      <c r="CA49" s="4" t="s">
        <v>3</v>
      </c>
      <c r="CB49" s="33">
        <f>IF(Tableau2[[#This Row],[Blq{QB28}]]="o",(1000/CC$52),0)</f>
        <v>0</v>
      </c>
      <c r="CC49" s="4" t="s">
        <v>3</v>
      </c>
      <c r="CD49" s="33">
        <f>IF(Tableau2[[#This Row],[Blq{QB29}]]="o",(1000/CE$52),0)</f>
        <v>0</v>
      </c>
      <c r="CE49" s="4" t="s">
        <v>3</v>
      </c>
      <c r="CF49" s="33">
        <f>IF(Tableau2[[#This Row],[Blq{QB30}]]="o",(1000/CG$52),0)</f>
        <v>0</v>
      </c>
      <c r="CG49" s="4" t="s">
        <v>3</v>
      </c>
      <c r="CH49" s="26">
        <f>IFERROR((8-Tableau2[[#This Row],[Plc{Q}]])/100,0)</f>
        <v>0</v>
      </c>
      <c r="CI49" s="25" t="str">
        <f>IF(OR(1=Tableau2[[#This Row],[Plc{Q}]],2=Tableau2[[#This Row],[Plc{Q}]],3=Tableau2[[#This Row],[Plc{Q}]],4=Tableau2[[#This Row],[Plc{Q}]],5=Tableau2[[#This Row],[Plc{Q}]],6=Tableau2[[#This Row],[Plc{Q}]],7=Tableau2[[#This Row],[Plc{Q}]],8=Tableau2[[#This Row],[Plc{Q}]]),"Qualifié(e)","")</f>
        <v/>
      </c>
      <c r="CJ49" s="34" t="str">
        <f>IF(Tableau2[[#This Row],[Pnt{F}/1000]]=0,"",RANK(Tableau2[[#This Row],[Pnt{F}/1000]],Tableau2[Pnt{F}/1000]))</f>
        <v/>
      </c>
      <c r="CK49" s="35">
        <f>IFERROR(Tableau2[[#This Row],[Pnt{FV}/500]]+Tableau2[[#This Row],[Pnt{FB}/500]]+Tableau2[[#This Row],[Bns{Q}]],0)</f>
        <v>0</v>
      </c>
      <c r="CL49" s="32">
        <f>IFERROR((Tableau2[[#This Row],[Pnt{FV}]]/$CM$52)*500,0)</f>
        <v>0</v>
      </c>
      <c r="CM49" s="186">
        <f>IFERROR(((Tableau2[[#This Row],[Prs{FV}]]/CN$52)*1000)+IF(Tableau2[[#This Row],[Vlr{FV}]]="o",2,0),0)</f>
        <v>0</v>
      </c>
      <c r="CN49" s="11" t="s">
        <v>12</v>
      </c>
      <c r="CO49" s="4" t="s">
        <v>3</v>
      </c>
      <c r="CP49" s="32">
        <f>(Tableau2[[#This Row],[Pnt{FB}]]/CQ$52)*500</f>
        <v>0</v>
      </c>
      <c r="CQ49" s="33">
        <f>Tableau2[[#This Row],[Pnt{FBlq}]]+Tableau2[[#This Row],[Pnt{FEss}]]</f>
        <v>0</v>
      </c>
      <c r="CR49" s="33">
        <f>IF(Tableau2[[#This Row],[Blq{F}]]="n",0,IF(Tableau2[[#This Row],[Blq{F}]]="Z1",100,IF(Tableau2[[#This Row],[Blq{F}]]="Z2",200,IF(Tableau2[[#This Row],[Blq{F}]]="Top",300,0))))</f>
        <v>0</v>
      </c>
      <c r="CS49" s="4" t="s">
        <v>3</v>
      </c>
      <c r="CT49" s="25">
        <f>IFERROR((100-(Tableau2[[#This Row],[Ess{F}]])),0)</f>
        <v>0</v>
      </c>
      <c r="CU49" s="11" t="s">
        <v>12</v>
      </c>
      <c r="CV49" s="28" t="str">
        <f>IF(Tableau2[[#This Row],[Fnl]]="Q",Tableau2[[#This Row],[Plc{F}]],Tableau2[[#This Row],[Plc{Q}]])</f>
        <v/>
      </c>
      <c r="CW49" s="28" t="str">
        <f>IF(Tableau2[[#This Row],[Place]]=1,"Or",IF(Tableau2[[#This Row],[Place]]=2,"Argent",IF(Tableau2[[#This Row],[Place]]=3,"Bronze","")))</f>
        <v/>
      </c>
    </row>
    <row r="51" spans="1:101" s="25" customFormat="1" hidden="1" x14ac:dyDescent="0.2">
      <c r="C51" s="48"/>
      <c r="D51" s="49"/>
      <c r="E51" s="49"/>
      <c r="F51" s="36"/>
      <c r="G51" s="4"/>
      <c r="H51" s="3"/>
      <c r="I51" s="4"/>
      <c r="J51" s="4"/>
      <c r="K51" s="28"/>
      <c r="L51" s="37"/>
      <c r="M51" s="21"/>
      <c r="N51" s="21" t="s">
        <v>139</v>
      </c>
      <c r="O51" s="21"/>
      <c r="P51" s="43" t="s">
        <v>143</v>
      </c>
      <c r="Q51" s="4"/>
      <c r="R51" s="21"/>
      <c r="S51" s="43" t="s">
        <v>143</v>
      </c>
      <c r="T51" s="4"/>
      <c r="U51" s="21"/>
      <c r="V51" s="43" t="s">
        <v>143</v>
      </c>
      <c r="W51" s="4"/>
      <c r="Y51" s="25" t="s">
        <v>105</v>
      </c>
      <c r="AA51" s="4" t="s">
        <v>29</v>
      </c>
      <c r="AC51" s="4" t="s">
        <v>29</v>
      </c>
      <c r="AE51" s="4" t="s">
        <v>29</v>
      </c>
      <c r="AG51" s="4" t="s">
        <v>29</v>
      </c>
      <c r="AI51" s="4" t="s">
        <v>29</v>
      </c>
      <c r="AK51" s="4" t="s">
        <v>29</v>
      </c>
      <c r="AM51" s="4" t="s">
        <v>29</v>
      </c>
      <c r="AO51" s="4" t="s">
        <v>29</v>
      </c>
      <c r="AQ51" s="4" t="s">
        <v>29</v>
      </c>
      <c r="AS51" s="4" t="s">
        <v>29</v>
      </c>
      <c r="AU51" s="4" t="s">
        <v>29</v>
      </c>
      <c r="AW51" s="4" t="s">
        <v>29</v>
      </c>
      <c r="AY51" s="4" t="s">
        <v>29</v>
      </c>
      <c r="BA51" s="4" t="s">
        <v>29</v>
      </c>
      <c r="BC51" s="4" t="s">
        <v>29</v>
      </c>
      <c r="BE51" s="4" t="s">
        <v>29</v>
      </c>
      <c r="BG51" s="4" t="s">
        <v>29</v>
      </c>
      <c r="BI51" s="4" t="s">
        <v>29</v>
      </c>
      <c r="BK51" s="4" t="s">
        <v>29</v>
      </c>
      <c r="BM51" s="4" t="s">
        <v>29</v>
      </c>
      <c r="BO51" s="4" t="s">
        <v>29</v>
      </c>
      <c r="BQ51" s="4" t="s">
        <v>29</v>
      </c>
      <c r="BS51" s="4" t="s">
        <v>29</v>
      </c>
      <c r="BU51" s="4" t="s">
        <v>29</v>
      </c>
      <c r="BW51" s="4" t="s">
        <v>29</v>
      </c>
      <c r="BY51" s="4" t="s">
        <v>29</v>
      </c>
      <c r="CA51" s="4" t="s">
        <v>29</v>
      </c>
      <c r="CC51" s="4" t="s">
        <v>29</v>
      </c>
      <c r="CE51" s="4" t="s">
        <v>29</v>
      </c>
      <c r="CG51" s="4" t="s">
        <v>29</v>
      </c>
      <c r="CJ51" s="28"/>
      <c r="CK51" s="20"/>
      <c r="CM51" s="21" t="s">
        <v>22</v>
      </c>
      <c r="CN51" s="43" t="s">
        <v>143</v>
      </c>
      <c r="CO51" s="4"/>
      <c r="CQ51" s="25" t="s">
        <v>105</v>
      </c>
      <c r="CS51" s="4"/>
      <c r="CU51" s="4"/>
      <c r="CV51" s="28"/>
      <c r="CW51" s="28"/>
    </row>
    <row r="52" spans="1:101" s="38" customFormat="1" hidden="1" x14ac:dyDescent="0.2">
      <c r="C52" s="48"/>
      <c r="D52" s="49"/>
      <c r="E52" s="49"/>
      <c r="F52" s="36"/>
      <c r="G52" s="42"/>
      <c r="H52" s="46"/>
      <c r="I52" s="42"/>
      <c r="J52" s="42"/>
      <c r="K52" s="39"/>
      <c r="L52" s="36"/>
      <c r="M52" s="22"/>
      <c r="N52" s="165">
        <f>MAX(N2:N49)</f>
        <v>0</v>
      </c>
      <c r="O52" s="22"/>
      <c r="P52" s="43">
        <f>MAX(P2:P49)</f>
        <v>0</v>
      </c>
      <c r="Q52" s="43"/>
      <c r="R52" s="43"/>
      <c r="S52" s="43">
        <f t="shared" ref="S52" si="0">MAX(S2:S49)</f>
        <v>0</v>
      </c>
      <c r="T52" s="43"/>
      <c r="U52" s="43"/>
      <c r="V52" s="43">
        <f>MAX(V2:V49)</f>
        <v>0</v>
      </c>
      <c r="W52" s="43"/>
      <c r="X52" s="22"/>
      <c r="Y52" s="22">
        <f>IF(MAX(Tableau2[Pnt{QB}])=0,1,MAX(Tableau2[Pnt{QB}]))</f>
        <v>1</v>
      </c>
      <c r="AA52" s="42">
        <f>COUNTIF(Tableau2[Blq{QB1}],"o")</f>
        <v>0</v>
      </c>
      <c r="AC52" s="42">
        <f>COUNTIF(Tableau2[Blq{QB2}],"o")</f>
        <v>0</v>
      </c>
      <c r="AE52" s="42">
        <f>COUNTIF(Tableau2[Blq{QB3}],"o")</f>
        <v>0</v>
      </c>
      <c r="AG52" s="42">
        <f>COUNTIF(Tableau2[Blq{QB4}],"o")</f>
        <v>0</v>
      </c>
      <c r="AI52" s="42">
        <f>COUNTIF(Tableau2[Blq{QB5}],"o")</f>
        <v>0</v>
      </c>
      <c r="AK52" s="42">
        <f>COUNTIF(Tableau2[Blq{QB6}],"o")</f>
        <v>0</v>
      </c>
      <c r="AM52" s="42">
        <f>COUNTIF(Tableau2[Blq{QB7}],"o")</f>
        <v>0</v>
      </c>
      <c r="AO52" s="42">
        <f>COUNTIF(Tableau2[Blq{QB8}],"o")</f>
        <v>0</v>
      </c>
      <c r="AQ52" s="42">
        <f>COUNTIF(Tableau2[Blq{QB9}],"o")</f>
        <v>0</v>
      </c>
      <c r="AS52" s="42">
        <f>COUNTIF(Tableau2[Blq{QB10}],"o")</f>
        <v>0</v>
      </c>
      <c r="AU52" s="42">
        <f>COUNTIF(Tableau2[Blq{QB11}],"o")</f>
        <v>0</v>
      </c>
      <c r="AW52" s="42">
        <f>COUNTIF(Tableau2[Blq{QB12}],"o")</f>
        <v>0</v>
      </c>
      <c r="AY52" s="42">
        <f>COUNTIF(Tableau2[Blq{QB13}],"o")</f>
        <v>0</v>
      </c>
      <c r="BA52" s="42">
        <f>COUNTIF(Tableau2[Blq{QB14}],"o")</f>
        <v>0</v>
      </c>
      <c r="BC52" s="42">
        <f>COUNTIF(Tableau2[Blq{QB15}],"o")</f>
        <v>0</v>
      </c>
      <c r="BE52" s="42">
        <f>COUNTIF(Tableau2[Blq{QB16}],"o")</f>
        <v>0</v>
      </c>
      <c r="BG52" s="42">
        <f>COUNTIF(Tableau2[Blq{QB17}],"o")</f>
        <v>0</v>
      </c>
      <c r="BI52" s="42">
        <f>COUNTIF(Tableau2[Blq{QB18}],"o")</f>
        <v>0</v>
      </c>
      <c r="BK52" s="42">
        <f>COUNTIF(Tableau2[Blq{QB19}],"o")</f>
        <v>0</v>
      </c>
      <c r="BM52" s="42">
        <f>COUNTIF(Tableau2[Blq{QB20}],"o")</f>
        <v>0</v>
      </c>
      <c r="BO52" s="42">
        <f>COUNTIF(Tableau2[Blq{QB21}],"o")</f>
        <v>0</v>
      </c>
      <c r="BQ52" s="42">
        <f>COUNTIF(Tableau2[Blq{QB22}],"o")</f>
        <v>0</v>
      </c>
      <c r="BS52" s="42">
        <f>COUNTIF(Tableau2[Blq{QB23}],"o")</f>
        <v>0</v>
      </c>
      <c r="BU52" s="42">
        <f>COUNTIF(Tableau2[Blq{QB24}],"o")</f>
        <v>0</v>
      </c>
      <c r="BW52" s="42">
        <f>COUNTIF(Tableau2[Blq{QB25}],"o")</f>
        <v>0</v>
      </c>
      <c r="BY52" s="42">
        <f>COUNTIF(Tableau2[Blq{QB26}],"o")</f>
        <v>0</v>
      </c>
      <c r="CA52" s="42">
        <f>COUNTIF(Tableau2[Blq{QB27}],"o")</f>
        <v>0</v>
      </c>
      <c r="CC52" s="42">
        <f>COUNTIF(Tableau2[Blq{QB28}],"o")</f>
        <v>0</v>
      </c>
      <c r="CE52" s="42">
        <f>COUNTIF(Tableau2[Blq{QB29}],"o")</f>
        <v>0</v>
      </c>
      <c r="CG52" s="42">
        <f>COUNTIF(Tableau2[Blq{QB30}],"o")</f>
        <v>0</v>
      </c>
      <c r="CJ52" s="39"/>
      <c r="CK52" s="40"/>
      <c r="CM52" s="22">
        <f>IF(MAX(Tableau2[Pnt{FV}])=0,1,MAX(Tableau2[Pnt{FV}]))</f>
        <v>1</v>
      </c>
      <c r="CN52" s="43">
        <f>MAX(CN2:CN49)</f>
        <v>0</v>
      </c>
      <c r="CO52" s="42"/>
      <c r="CQ52" s="38">
        <f>IF(MAX(Tableau2[Pnt{FB}])=0,1,MAX(Tableau2[Pnt{FB}]))</f>
        <v>1</v>
      </c>
      <c r="CS52" s="42"/>
      <c r="CU52" s="42"/>
      <c r="CV52" s="39"/>
      <c r="CW52" s="39"/>
    </row>
  </sheetData>
  <sheetProtection sheet="1" objects="1" scenarios="1" sort="0" autoFilter="0"/>
  <conditionalFormatting sqref="A1:XFD1048576">
    <cfRule type="cellIs" dxfId="871" priority="9" operator="equal">
      <formula>"_"</formula>
    </cfRule>
    <cfRule type="cellIs" dxfId="870" priority="10" operator="equal">
      <formula>"top"</formula>
    </cfRule>
    <cfRule type="cellIs" dxfId="869" priority="11" operator="equal">
      <formula>"n"</formula>
    </cfRule>
    <cfRule type="cellIs" dxfId="868" priority="12" operator="equal">
      <formula>"o"</formula>
    </cfRule>
  </conditionalFormatting>
  <conditionalFormatting sqref="A1:XFD1048576">
    <cfRule type="cellIs" dxfId="867" priority="6" operator="equal">
      <formula>"Z2"</formula>
    </cfRule>
    <cfRule type="cellIs" dxfId="866" priority="7" operator="equal">
      <formula>"Z1"</formula>
    </cfRule>
  </conditionalFormatting>
  <conditionalFormatting sqref="F2:F49">
    <cfRule type="cellIs" dxfId="865" priority="5" operator="notEqual">
      <formula>"Q"</formula>
    </cfRule>
  </conditionalFormatting>
  <conditionalFormatting sqref="CW2:CW49">
    <cfRule type="cellIs" dxfId="864" priority="1" operator="equal">
      <formula>"Bronze"</formula>
    </cfRule>
    <cfRule type="cellIs" dxfId="863" priority="3" operator="equal">
      <formula>"Argent"</formula>
    </cfRule>
    <cfRule type="cellIs" dxfId="862" priority="4" operator="equal">
      <formula>"Or"</formula>
    </cfRule>
  </conditionalFormatting>
  <pageMargins left="0.7" right="0.7" top="0.75" bottom="0.75" header="0.3" footer="0.3"/>
  <pageSetup paperSize="9" orientation="portrait" horizontalDpi="0" verticalDpi="0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6">
        <x14:dataValidation type="list" allowBlank="1" showInputMessage="1" showErrorMessage="1">
          <x14:formula1>
            <xm:f>Dnn!$A$1:$A$3</xm:f>
          </x14:formula1>
          <xm:sqref>CE2:CE49</xm:sqref>
        </x14:dataValidation>
        <x14:dataValidation type="list" allowBlank="1" showInputMessage="1" showErrorMessage="1">
          <x14:formula1>
            <xm:f>Dnn!$A$1:$A$3</xm:f>
          </x14:formula1>
          <xm:sqref>CC2:CC49</xm:sqref>
        </x14:dataValidation>
        <x14:dataValidation type="list" allowBlank="1" showInputMessage="1" showErrorMessage="1">
          <x14:formula1>
            <xm:f>Dnn!$A$1:$A$3</xm:f>
          </x14:formula1>
          <xm:sqref>CG2:CG49</xm:sqref>
        </x14:dataValidation>
        <x14:dataValidation type="list" allowBlank="1" showInputMessage="1" showErrorMessage="1">
          <x14:formula1>
            <xm:f>Dnn!$A$1:$A$3</xm:f>
          </x14:formula1>
          <xm:sqref>H2:J49</xm:sqref>
        </x14:dataValidation>
        <x14:dataValidation type="list" allowBlank="1" showInputMessage="1" showErrorMessage="1">
          <x14:formula1>
            <xm:f>Dnn!$A$1:$A$3</xm:f>
          </x14:formula1>
          <xm:sqref>CA2:CA49</xm:sqref>
        </x14:dataValidation>
        <x14:dataValidation type="list" allowBlank="1" showInputMessage="1" showErrorMessage="1">
          <x14:formula1>
            <xm:f>Dnn!$A$1:$A$3</xm:f>
          </x14:formula1>
          <xm:sqref>AG2:AG49</xm:sqref>
        </x14:dataValidation>
        <x14:dataValidation type="list" allowBlank="1" showInputMessage="1" showErrorMessage="1">
          <x14:formula1>
            <xm:f>Dnn!$A$1:$A$3</xm:f>
          </x14:formula1>
          <xm:sqref>AI2:AI49</xm:sqref>
        </x14:dataValidation>
        <x14:dataValidation type="list" allowBlank="1" showInputMessage="1" showErrorMessage="1">
          <x14:formula1>
            <xm:f>Dnn!$A$1:$A$3</xm:f>
          </x14:formula1>
          <xm:sqref>AK2:AK49</xm:sqref>
        </x14:dataValidation>
        <x14:dataValidation type="list" allowBlank="1" showInputMessage="1" showErrorMessage="1">
          <x14:formula1>
            <xm:f>Dnn!$A$1:$A$3</xm:f>
          </x14:formula1>
          <xm:sqref>AM2:AM49</xm:sqref>
        </x14:dataValidation>
        <x14:dataValidation type="list" allowBlank="1" showInputMessage="1" showErrorMessage="1">
          <x14:formula1>
            <xm:f>Dnn!$A$1:$A$3</xm:f>
          </x14:formula1>
          <xm:sqref>AO2:AO49</xm:sqref>
        </x14:dataValidation>
        <x14:dataValidation type="list" allowBlank="1" showInputMessage="1" showErrorMessage="1">
          <x14:formula1>
            <xm:f>Dnn!$A$1:$A$3</xm:f>
          </x14:formula1>
          <xm:sqref>AQ2:AQ49</xm:sqref>
        </x14:dataValidation>
        <x14:dataValidation type="list" allowBlank="1" showInputMessage="1" showErrorMessage="1">
          <x14:formula1>
            <xm:f>Dnn!$A$1:$A$3</xm:f>
          </x14:formula1>
          <xm:sqref>AS2:AS49</xm:sqref>
        </x14:dataValidation>
        <x14:dataValidation type="list" allowBlank="1" showInputMessage="1" showErrorMessage="1">
          <x14:formula1>
            <xm:f>Dnn!$A$1:$A$3</xm:f>
          </x14:formula1>
          <xm:sqref>AU2:AU49</xm:sqref>
        </x14:dataValidation>
        <x14:dataValidation type="list" allowBlank="1" showInputMessage="1" showErrorMessage="1">
          <x14:formula1>
            <xm:f>Dnn!$A$1:$A$3</xm:f>
          </x14:formula1>
          <xm:sqref>AW2:AW49</xm:sqref>
        </x14:dataValidation>
        <x14:dataValidation type="list" allowBlank="1" showInputMessage="1" showErrorMessage="1">
          <x14:formula1>
            <xm:f>Dnn!$A$1:$A$3</xm:f>
          </x14:formula1>
          <xm:sqref>AY2:AY49</xm:sqref>
        </x14:dataValidation>
        <x14:dataValidation type="list" allowBlank="1" showInputMessage="1" showErrorMessage="1">
          <x14:formula1>
            <xm:f>Dnn!$A$1:$A$3</xm:f>
          </x14:formula1>
          <xm:sqref>BA2:BA49</xm:sqref>
        </x14:dataValidation>
        <x14:dataValidation type="list" allowBlank="1" showInputMessage="1" showErrorMessage="1">
          <x14:formula1>
            <xm:f>Dnn!$A$1:$A$3</xm:f>
          </x14:formula1>
          <xm:sqref>BC2:BC49</xm:sqref>
        </x14:dataValidation>
        <x14:dataValidation type="list" allowBlank="1" showInputMessage="1" showErrorMessage="1">
          <x14:formula1>
            <xm:f>Dnn!$A$1:$A$3</xm:f>
          </x14:formula1>
          <xm:sqref>BE2:BE49</xm:sqref>
        </x14:dataValidation>
        <x14:dataValidation type="list" allowBlank="1" showInputMessage="1" showErrorMessage="1">
          <x14:formula1>
            <xm:f>Dnn!$A$1:$A$3</xm:f>
          </x14:formula1>
          <xm:sqref>BG2:BG49</xm:sqref>
        </x14:dataValidation>
        <x14:dataValidation type="list" allowBlank="1" showInputMessage="1" showErrorMessage="1">
          <x14:formula1>
            <xm:f>Dnn!$A$1:$A$3</xm:f>
          </x14:formula1>
          <xm:sqref>BI2:BI49</xm:sqref>
        </x14:dataValidation>
        <x14:dataValidation type="list" allowBlank="1" showInputMessage="1" showErrorMessage="1">
          <x14:formula1>
            <xm:f>Dnn!$A$1:$A$3</xm:f>
          </x14:formula1>
          <xm:sqref>BK2:BK49</xm:sqref>
        </x14:dataValidation>
        <x14:dataValidation type="list" allowBlank="1" showInputMessage="1" showErrorMessage="1">
          <x14:formula1>
            <xm:f>Dnn!$A$1:$A$3</xm:f>
          </x14:formula1>
          <xm:sqref>BM2:BM49</xm:sqref>
        </x14:dataValidation>
        <x14:dataValidation type="list" allowBlank="1" showInputMessage="1" showErrorMessage="1">
          <x14:formula1>
            <xm:f>Dnn!$A$1:$A$3</xm:f>
          </x14:formula1>
          <xm:sqref>BO2:BO49</xm:sqref>
        </x14:dataValidation>
        <x14:dataValidation type="list" allowBlank="1" showInputMessage="1" showErrorMessage="1">
          <x14:formula1>
            <xm:f>Dnn!$A$1:$A$3</xm:f>
          </x14:formula1>
          <xm:sqref>BQ2:BQ49</xm:sqref>
        </x14:dataValidation>
        <x14:dataValidation type="list" allowBlank="1" showInputMessage="1" showErrorMessage="1">
          <x14:formula1>
            <xm:f>Dnn!$A$1:$A$3</xm:f>
          </x14:formula1>
          <xm:sqref>BS2:BS49</xm:sqref>
        </x14:dataValidation>
        <x14:dataValidation type="list" allowBlank="1" showInputMessage="1" showErrorMessage="1">
          <x14:formula1>
            <xm:f>Dnn!$A$1:$A$3</xm:f>
          </x14:formula1>
          <xm:sqref>BU2:BU49</xm:sqref>
        </x14:dataValidation>
        <x14:dataValidation type="list" allowBlank="1" showInputMessage="1" showErrorMessage="1">
          <x14:formula1>
            <xm:f>Dnn!$A$1:$A$3</xm:f>
          </x14:formula1>
          <xm:sqref>BW2:BW49</xm:sqref>
        </x14:dataValidation>
        <x14:dataValidation type="list" allowBlank="1" showInputMessage="1" showErrorMessage="1">
          <x14:formula1>
            <xm:f>Dnn!$A$1:$A$3</xm:f>
          </x14:formula1>
          <xm:sqref>BY2:BY49</xm:sqref>
        </x14:dataValidation>
        <x14:dataValidation type="list" allowBlank="1" showInputMessage="1" showErrorMessage="1">
          <x14:formula1>
            <xm:f>Dnn!$A$1:$A$3</xm:f>
          </x14:formula1>
          <xm:sqref>AE2:AE49</xm:sqref>
        </x14:dataValidation>
        <x14:dataValidation type="list" allowBlank="1" showInputMessage="1" showErrorMessage="1">
          <x14:formula1>
            <xm:f>Dnn!$A$1:$A$3</xm:f>
          </x14:formula1>
          <xm:sqref>AC2:AC49</xm:sqref>
        </x14:dataValidation>
        <x14:dataValidation type="list" allowBlank="1" showInputMessage="1" showErrorMessage="1">
          <x14:formula1>
            <xm:f>Dnn!$A$1:$A$3</xm:f>
          </x14:formula1>
          <xm:sqref>AA2:AA49</xm:sqref>
        </x14:dataValidation>
        <x14:dataValidation type="list" allowBlank="1" showInputMessage="1" showErrorMessage="1">
          <x14:formula1>
            <xm:f>Dnn!$A$1:$A$4</xm:f>
          </x14:formula1>
          <xm:sqref>Q2:Q49</xm:sqref>
        </x14:dataValidation>
        <x14:dataValidation type="list" allowBlank="1" showInputMessage="1" showErrorMessage="1">
          <x14:formula1>
            <xm:f>Dnn!$A$1:$A$4</xm:f>
          </x14:formula1>
          <xm:sqref>T2:T49</xm:sqref>
        </x14:dataValidation>
        <x14:dataValidation type="list" allowBlank="1" showInputMessage="1" showErrorMessage="1">
          <x14:formula1>
            <xm:f>Dnn!$A$1:$A$4</xm:f>
          </x14:formula1>
          <xm:sqref>W2:W49</xm:sqref>
        </x14:dataValidation>
        <x14:dataValidation type="list" allowBlank="1" showInputMessage="1" showErrorMessage="1">
          <x14:formula1>
            <xm:f>Dnn!$A$1:$A$4</xm:f>
          </x14:formula1>
          <xm:sqref>CO2:CO49</xm:sqref>
        </x14:dataValidation>
        <x14:dataValidation type="list" allowBlank="1" showInputMessage="1" showErrorMessage="1">
          <x14:formula1>
            <xm:f>Dnn!$B$1:$B$5</xm:f>
          </x14:formula1>
          <xm:sqref>CS2:CS49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945200"/>
  </sheetPr>
  <dimension ref="A1:CW52"/>
  <sheetViews>
    <sheetView workbookViewId="0">
      <pane xSplit="6" ySplit="1" topLeftCell="G2" activePane="bottomRight" state="frozen"/>
      <selection pane="topRight" activeCell="E1" sqref="E1"/>
      <selection pane="bottomLeft" activeCell="A2" sqref="A2"/>
      <selection pane="bottomRight" activeCell="P15" sqref="P15"/>
    </sheetView>
  </sheetViews>
  <sheetFormatPr baseColWidth="10" defaultRowHeight="16" x14ac:dyDescent="0.2"/>
  <cols>
    <col min="1" max="2" width="7.140625" style="33" hidden="1" customWidth="1"/>
    <col min="3" max="3" width="6.5703125" style="50" bestFit="1" customWidth="1"/>
    <col min="4" max="5" width="11.140625" style="51" customWidth="1"/>
    <col min="6" max="6" width="6.28515625" style="36" bestFit="1" customWidth="1"/>
    <col min="7" max="7" width="18.42578125" style="47" bestFit="1" customWidth="1"/>
    <col min="8" max="8" width="11.140625" style="3" customWidth="1"/>
    <col min="9" max="10" width="11.140625" style="5" customWidth="1"/>
    <col min="11" max="11" width="9.42578125" style="34" customWidth="1"/>
    <col min="12" max="12" width="16.5703125" style="41" bestFit="1" customWidth="1"/>
    <col min="13" max="13" width="16.5703125" style="23" customWidth="1"/>
    <col min="14" max="14" width="10.42578125" style="23" hidden="1" customWidth="1"/>
    <col min="15" max="15" width="11.42578125" style="23" hidden="1" customWidth="1"/>
    <col min="16" max="16" width="11.42578125" style="44" customWidth="1"/>
    <col min="17" max="17" width="11.42578125" style="4" bestFit="1" customWidth="1"/>
    <col min="18" max="18" width="11.42578125" style="164" hidden="1" customWidth="1"/>
    <col min="19" max="19" width="11.42578125" style="45" bestFit="1" customWidth="1"/>
    <col min="20" max="20" width="11.42578125" style="5" bestFit="1" customWidth="1"/>
    <col min="21" max="21" width="11.42578125" style="164" hidden="1" customWidth="1"/>
    <col min="22" max="22" width="11.42578125" style="45" bestFit="1" customWidth="1"/>
    <col min="23" max="23" width="12.140625" style="5" customWidth="1"/>
    <col min="24" max="24" width="12.140625" style="33" customWidth="1"/>
    <col min="25" max="25" width="12" style="33" hidden="1" customWidth="1"/>
    <col min="26" max="26" width="11.42578125" style="33" hidden="1" customWidth="1"/>
    <col min="27" max="27" width="12.140625" style="4" customWidth="1"/>
    <col min="28" max="28" width="12.140625" style="33" hidden="1" customWidth="1"/>
    <col min="29" max="29" width="12.140625" style="5" customWidth="1"/>
    <col min="30" max="30" width="11.42578125" style="33" hidden="1" customWidth="1"/>
    <col min="31" max="31" width="11.42578125" style="5" bestFit="1" customWidth="1"/>
    <col min="32" max="32" width="11.42578125" style="33" hidden="1" customWidth="1"/>
    <col min="33" max="33" width="10.7109375" style="5"/>
    <col min="34" max="34" width="10.7109375" style="33" hidden="1" customWidth="1"/>
    <col min="35" max="35" width="10.7109375" style="5"/>
    <col min="36" max="36" width="10.7109375" style="33" hidden="1" customWidth="1"/>
    <col min="37" max="37" width="10.7109375" style="5"/>
    <col min="38" max="38" width="10.7109375" style="33" hidden="1" customWidth="1"/>
    <col min="39" max="39" width="10.7109375" style="5"/>
    <col min="40" max="40" width="10.7109375" style="33" hidden="1" customWidth="1"/>
    <col min="41" max="41" width="10.7109375" style="5"/>
    <col min="42" max="42" width="10.7109375" style="33" hidden="1" customWidth="1"/>
    <col min="43" max="43" width="10.7109375" style="5"/>
    <col min="44" max="44" width="10.7109375" style="33" hidden="1" customWidth="1"/>
    <col min="45" max="45" width="10.7109375" style="5"/>
    <col min="46" max="46" width="10.7109375" style="33" hidden="1" customWidth="1"/>
    <col min="47" max="47" width="10.7109375" style="5"/>
    <col min="48" max="48" width="10.7109375" style="33" hidden="1" customWidth="1"/>
    <col min="49" max="49" width="10.7109375" style="5"/>
    <col min="50" max="50" width="10.7109375" style="33" hidden="1" customWidth="1"/>
    <col min="51" max="51" width="10.7109375" style="5"/>
    <col min="52" max="52" width="10.7109375" style="33" hidden="1" customWidth="1"/>
    <col min="53" max="53" width="10.7109375" style="5"/>
    <col min="54" max="54" width="10.7109375" style="33" hidden="1" customWidth="1"/>
    <col min="55" max="55" width="10.7109375" style="5"/>
    <col min="56" max="56" width="10.7109375" style="33" hidden="1" customWidth="1"/>
    <col min="57" max="57" width="10.7109375" style="5"/>
    <col min="58" max="58" width="10.7109375" style="33" hidden="1" customWidth="1"/>
    <col min="59" max="59" width="10.7109375" style="5"/>
    <col min="60" max="60" width="10.7109375" style="33" hidden="1" customWidth="1"/>
    <col min="61" max="61" width="10.7109375" style="5"/>
    <col min="62" max="62" width="10.7109375" style="33" hidden="1" customWidth="1"/>
    <col min="63" max="63" width="10.7109375" style="5"/>
    <col min="64" max="64" width="10.7109375" style="33" hidden="1" customWidth="1"/>
    <col min="65" max="65" width="10.7109375" style="5"/>
    <col min="66" max="66" width="10.7109375" style="33" hidden="1" customWidth="1"/>
    <col min="67" max="67" width="10.7109375" style="5"/>
    <col min="68" max="68" width="10.7109375" style="33" hidden="1" customWidth="1"/>
    <col min="69" max="69" width="10.7109375" style="5"/>
    <col min="70" max="70" width="10.7109375" style="33" hidden="1" customWidth="1"/>
    <col min="71" max="71" width="10.7109375" style="5"/>
    <col min="72" max="72" width="10.7109375" style="33" hidden="1" customWidth="1"/>
    <col min="73" max="73" width="10.7109375" style="5"/>
    <col min="74" max="74" width="10.7109375" style="33" hidden="1" customWidth="1"/>
    <col min="75" max="75" width="10.7109375" style="5"/>
    <col min="76" max="76" width="10.7109375" style="33" hidden="1" customWidth="1"/>
    <col min="77" max="77" width="10.7109375" style="5"/>
    <col min="78" max="78" width="10.7109375" style="33" hidden="1" customWidth="1"/>
    <col min="79" max="79" width="10.7109375" style="5"/>
    <col min="80" max="80" width="12.42578125" style="33" hidden="1" customWidth="1"/>
    <col min="81" max="81" width="12.42578125" style="5" bestFit="1" customWidth="1"/>
    <col min="82" max="82" width="12.42578125" style="33" hidden="1" customWidth="1"/>
    <col min="83" max="83" width="10.7109375" style="5"/>
    <col min="84" max="84" width="10.7109375" style="33" hidden="1" customWidth="1"/>
    <col min="85" max="85" width="10.7109375" style="5"/>
    <col min="86" max="86" width="9.42578125" style="33" hidden="1" customWidth="1"/>
    <col min="87" max="87" width="12.28515625" style="33" bestFit="1" customWidth="1"/>
    <col min="88" max="88" width="9.42578125" style="28" bestFit="1" customWidth="1"/>
    <col min="89" max="89" width="14.5703125" style="35" bestFit="1" customWidth="1"/>
    <col min="90" max="90" width="14.5703125" style="33" customWidth="1"/>
    <col min="91" max="91" width="14.5703125" style="33" hidden="1" customWidth="1"/>
    <col min="92" max="92" width="10.7109375" style="4" customWidth="1"/>
    <col min="93" max="93" width="10.7109375" style="4"/>
    <col min="94" max="94" width="14.5703125" style="33" bestFit="1" customWidth="1"/>
    <col min="95" max="96" width="10.42578125" style="33" hidden="1" customWidth="1"/>
    <col min="97" max="97" width="9.42578125" style="4" bestFit="1" customWidth="1"/>
    <col min="98" max="98" width="12.42578125" style="25" hidden="1" customWidth="1"/>
    <col min="99" max="99" width="9.42578125" style="4" bestFit="1" customWidth="1"/>
    <col min="100" max="100" width="8.42578125" style="28" bestFit="1" customWidth="1"/>
    <col min="101" max="101" width="11.42578125" style="28" bestFit="1" customWidth="1"/>
    <col min="102" max="16384" width="10.7109375" style="33"/>
  </cols>
  <sheetData>
    <row r="1" spans="1:101" s="6" customFormat="1" x14ac:dyDescent="0.2">
      <c r="A1" s="89" t="s">
        <v>86</v>
      </c>
      <c r="B1" s="89" t="s">
        <v>89</v>
      </c>
      <c r="C1" s="14" t="s">
        <v>4</v>
      </c>
      <c r="D1" s="15" t="s">
        <v>0</v>
      </c>
      <c r="E1" s="15" t="s">
        <v>8</v>
      </c>
      <c r="F1" s="24" t="s">
        <v>96</v>
      </c>
      <c r="G1" s="9" t="s">
        <v>1</v>
      </c>
      <c r="H1" s="13" t="s">
        <v>9</v>
      </c>
      <c r="I1" s="12" t="s">
        <v>7</v>
      </c>
      <c r="J1" s="12" t="s">
        <v>2</v>
      </c>
      <c r="K1" s="18" t="s">
        <v>86</v>
      </c>
      <c r="L1" s="18" t="s">
        <v>19</v>
      </c>
      <c r="M1" s="8" t="s">
        <v>18</v>
      </c>
      <c r="N1" s="7" t="s">
        <v>138</v>
      </c>
      <c r="O1" s="7" t="s">
        <v>17</v>
      </c>
      <c r="P1" s="9" t="s">
        <v>11</v>
      </c>
      <c r="Q1" s="12" t="s">
        <v>10</v>
      </c>
      <c r="R1" s="7" t="s">
        <v>20</v>
      </c>
      <c r="S1" s="9" t="s">
        <v>13</v>
      </c>
      <c r="T1" s="12" t="s">
        <v>14</v>
      </c>
      <c r="U1" s="7" t="s">
        <v>21</v>
      </c>
      <c r="V1" s="9" t="s">
        <v>15</v>
      </c>
      <c r="W1" s="12" t="s">
        <v>16</v>
      </c>
      <c r="X1" s="8" t="s">
        <v>85</v>
      </c>
      <c r="Y1" s="7" t="s">
        <v>84</v>
      </c>
      <c r="Z1" s="7" t="s">
        <v>23</v>
      </c>
      <c r="AA1" s="12" t="s">
        <v>24</v>
      </c>
      <c r="AB1" s="7" t="s">
        <v>25</v>
      </c>
      <c r="AC1" s="12" t="s">
        <v>27</v>
      </c>
      <c r="AD1" s="7" t="s">
        <v>26</v>
      </c>
      <c r="AE1" s="12" t="s">
        <v>28</v>
      </c>
      <c r="AF1" s="7" t="s">
        <v>30</v>
      </c>
      <c r="AG1" s="12" t="s">
        <v>31</v>
      </c>
      <c r="AH1" s="7" t="s">
        <v>33</v>
      </c>
      <c r="AI1" s="12" t="s">
        <v>32</v>
      </c>
      <c r="AJ1" s="7" t="s">
        <v>35</v>
      </c>
      <c r="AK1" s="12" t="s">
        <v>34</v>
      </c>
      <c r="AL1" s="7" t="s">
        <v>36</v>
      </c>
      <c r="AM1" s="12" t="s">
        <v>37</v>
      </c>
      <c r="AN1" s="7" t="s">
        <v>38</v>
      </c>
      <c r="AO1" s="12" t="s">
        <v>39</v>
      </c>
      <c r="AP1" s="7" t="s">
        <v>40</v>
      </c>
      <c r="AQ1" s="12" t="s">
        <v>41</v>
      </c>
      <c r="AR1" s="7" t="s">
        <v>42</v>
      </c>
      <c r="AS1" s="12" t="s">
        <v>43</v>
      </c>
      <c r="AT1" s="7" t="s">
        <v>44</v>
      </c>
      <c r="AU1" s="12" t="s">
        <v>45</v>
      </c>
      <c r="AV1" s="7" t="s">
        <v>46</v>
      </c>
      <c r="AW1" s="12" t="s">
        <v>47</v>
      </c>
      <c r="AX1" s="7" t="s">
        <v>48</v>
      </c>
      <c r="AY1" s="12" t="s">
        <v>49</v>
      </c>
      <c r="AZ1" s="7" t="s">
        <v>50</v>
      </c>
      <c r="BA1" s="12" t="s">
        <v>51</v>
      </c>
      <c r="BB1" s="7" t="s">
        <v>52</v>
      </c>
      <c r="BC1" s="12" t="s">
        <v>53</v>
      </c>
      <c r="BD1" s="7" t="s">
        <v>54</v>
      </c>
      <c r="BE1" s="12" t="s">
        <v>55</v>
      </c>
      <c r="BF1" s="7" t="s">
        <v>56</v>
      </c>
      <c r="BG1" s="12" t="s">
        <v>57</v>
      </c>
      <c r="BH1" s="7" t="s">
        <v>58</v>
      </c>
      <c r="BI1" s="12" t="s">
        <v>59</v>
      </c>
      <c r="BJ1" s="7" t="s">
        <v>60</v>
      </c>
      <c r="BK1" s="12" t="s">
        <v>61</v>
      </c>
      <c r="BL1" s="7" t="s">
        <v>62</v>
      </c>
      <c r="BM1" s="12" t="s">
        <v>63</v>
      </c>
      <c r="BN1" s="7" t="s">
        <v>64</v>
      </c>
      <c r="BO1" s="12" t="s">
        <v>65</v>
      </c>
      <c r="BP1" s="7" t="s">
        <v>66</v>
      </c>
      <c r="BQ1" s="12" t="s">
        <v>67</v>
      </c>
      <c r="BR1" s="7" t="s">
        <v>68</v>
      </c>
      <c r="BS1" s="12" t="s">
        <v>69</v>
      </c>
      <c r="BT1" s="7" t="s">
        <v>70</v>
      </c>
      <c r="BU1" s="12" t="s">
        <v>71</v>
      </c>
      <c r="BV1" s="7" t="s">
        <v>72</v>
      </c>
      <c r="BW1" s="12" t="s">
        <v>73</v>
      </c>
      <c r="BX1" s="7" t="s">
        <v>74</v>
      </c>
      <c r="BY1" s="12" t="s">
        <v>75</v>
      </c>
      <c r="BZ1" s="7" t="s">
        <v>76</v>
      </c>
      <c r="CA1" s="12" t="s">
        <v>77</v>
      </c>
      <c r="CB1" s="7" t="s">
        <v>78</v>
      </c>
      <c r="CC1" s="12" t="s">
        <v>79</v>
      </c>
      <c r="CD1" s="7" t="s">
        <v>80</v>
      </c>
      <c r="CE1" s="12" t="s">
        <v>81</v>
      </c>
      <c r="CF1" s="7" t="s">
        <v>82</v>
      </c>
      <c r="CG1" s="12" t="s">
        <v>83</v>
      </c>
      <c r="CH1" s="7" t="s">
        <v>95</v>
      </c>
      <c r="CI1" s="8" t="s">
        <v>87</v>
      </c>
      <c r="CJ1" s="18" t="s">
        <v>89</v>
      </c>
      <c r="CK1" s="27" t="s">
        <v>90</v>
      </c>
      <c r="CL1" s="6" t="s">
        <v>91</v>
      </c>
      <c r="CM1" s="7" t="s">
        <v>92</v>
      </c>
      <c r="CN1" s="9" t="s">
        <v>93</v>
      </c>
      <c r="CO1" s="12" t="s">
        <v>94</v>
      </c>
      <c r="CP1" s="6" t="s">
        <v>97</v>
      </c>
      <c r="CQ1" s="7" t="s">
        <v>98</v>
      </c>
      <c r="CR1" s="7" t="s">
        <v>103</v>
      </c>
      <c r="CS1" s="12" t="s">
        <v>99</v>
      </c>
      <c r="CT1" s="7" t="s">
        <v>104</v>
      </c>
      <c r="CU1" s="9" t="s">
        <v>102</v>
      </c>
      <c r="CV1" s="19" t="s">
        <v>106</v>
      </c>
      <c r="CW1" s="19" t="s">
        <v>107</v>
      </c>
    </row>
    <row r="2" spans="1:101" x14ac:dyDescent="0.2">
      <c r="A2" s="33" t="str">
        <f>Tableau22[[#This Row],[Plc{Q}]]</f>
        <v/>
      </c>
      <c r="B2" s="33" t="str">
        <f>Tableau22[[#This Row],[Place]]</f>
        <v/>
      </c>
      <c r="C2" s="16" t="s">
        <v>12</v>
      </c>
      <c r="D2" s="17" t="s">
        <v>12</v>
      </c>
      <c r="E2" s="17" t="s">
        <v>12</v>
      </c>
      <c r="F2" s="29" t="str">
        <f>IF(Tableau22[[#This Row],[Q &gt; F]]="","","Q")</f>
        <v/>
      </c>
      <c r="G2" s="10" t="s">
        <v>12</v>
      </c>
      <c r="H2" s="3" t="s">
        <v>3</v>
      </c>
      <c r="I2" s="3" t="s">
        <v>3</v>
      </c>
      <c r="J2" s="3" t="s">
        <v>3</v>
      </c>
      <c r="K2" s="30" t="str">
        <f>IF(Tableau22[[#This Row],[Pnt{Q}(/1000)]]=0,"",RANK(Tableau22[[#This Row],[Pnt{Q}(/1000)]],Tableau22[Pnt{Q}(/1000)]))</f>
        <v/>
      </c>
      <c r="L2" s="30">
        <f>IFERROR(Tableau22[[#This Row],[Pnt{QV}(/500)]]+Tableau22[[#This Row],[Pnt{QB}/500]],0)</f>
        <v>0</v>
      </c>
      <c r="M2" s="31">
        <f>IFERROR((Tableau22[[#This Row],[Pnt{QV}]]/$N$52)*500,0)</f>
        <v>0</v>
      </c>
      <c r="N2" s="31">
        <f>SUM(Tableau22[[#This Row],[Pnt{QV1}]],Tableau22[[#This Row],[Pnt{QV2}]],Tableau22[[#This Row],[Pnt{QV3}]])</f>
        <v>0</v>
      </c>
      <c r="O2" s="2">
        <f>IFERROR(((Tableau22[[#This Row],[Prs{QV1}]]/P$52)*1000)+IF(Tableau22[[#This Row],[Vlr{QV1}]]="o",2,0),0)</f>
        <v>0</v>
      </c>
      <c r="P2" s="11" t="s">
        <v>12</v>
      </c>
      <c r="Q2" s="4" t="s">
        <v>3</v>
      </c>
      <c r="R2" s="2">
        <f>IFERROR(((Tableau22[[#This Row],[Prs{QV2}]]/S$52)*1000)+IF(Tableau22[[#This Row],[Vlr{QV2}]]="o",2,0),0)</f>
        <v>0</v>
      </c>
      <c r="S2" s="11" t="s">
        <v>12</v>
      </c>
      <c r="T2" s="4" t="s">
        <v>3</v>
      </c>
      <c r="U2" s="2">
        <f>IFERROR(((Tableau22[[#This Row],[Prs{QV3}]]/V$52)*1000)+IF(Tableau22[[#This Row],[Vlr{QV3}]]="o",2,0),0)</f>
        <v>0</v>
      </c>
      <c r="V2" s="11" t="s">
        <v>12</v>
      </c>
      <c r="W2" s="4" t="s">
        <v>3</v>
      </c>
      <c r="X2" s="32">
        <f>IF((Tableau22[[#This Row],[Pnt{QB}]]/Y$52)*500=0,0,(Tableau22[[#This Row],[Pnt{QB}]]/Y$52)*500)</f>
        <v>0</v>
      </c>
      <c r="Y2" s="33">
        <f>Tableau22[[#This Row],[Pnt{QB1}]]+Tableau22[[#This Row],[Pnt{QB2}]]+Tableau22[[#This Row],[Pnt{QB3}]]+Tableau22[[#This Row],[Pnt{QB4}]]+Tableau22[[#This Row],[Pnt{QB5}]]+Tableau22[[#This Row],[Pnt{QB6}]]+Tableau22[[#This Row],[Pnt{QB7}]]+Tableau22[[#This Row],[Pnt{QB8}]]+Tableau22[[#This Row],[Pnt{QB9}]]+Tableau22[[#This Row],[Pnt{QB10}]]+Tableau22[[#This Row],[Pnt{QB11}]]+Tableau22[[#This Row],[Pnt{QB12}]]+Tableau22[[#This Row],[Pnt{QB13}]]+Tableau22[[#This Row],[Pnt{QB14}]]+Tableau22[[#This Row],[Pnt{QB15}]]+Tableau22[[#This Row],[Pnt{QB16}]]+Tableau22[[#This Row],[Pnt{QB17}]]+Tableau22[[#This Row],[Pnt{QB18}]]+Tableau22[[#This Row],[Pnt{QB19}]]+Tableau22[[#This Row],[Pnt{QB20}]]+Tableau22[[#This Row],[Pnt{QB21}]]+Tableau22[[#This Row],[Pnt{QB22}]]+Tableau22[[#This Row],[Pnt{QB23}]]+Tableau22[[#This Row],[Pnt{QB24}]]+Tableau22[[#This Row],[Pnt{QB25}]]+Tableau22[[#This Row],[Pnt{QB26}]]+Tableau22[[#This Row],[Pnt{QB27}]]+Tableau22[[#This Row],[Pnt{QB28}]]+Tableau22[[#This Row],[Pnt{QB29}]]+Tableau22[[#This Row],[Pnt{QB30}]]</f>
        <v>0</v>
      </c>
      <c r="Z2" s="33">
        <f>IF(Tableau22[[#This Row],[Blq{QB1}]]="o",(1000/AA$52),0)</f>
        <v>0</v>
      </c>
      <c r="AA2" s="4" t="s">
        <v>3</v>
      </c>
      <c r="AB2" s="33">
        <f>IF(Tableau22[[#This Row],[Blq{QB2}]]="o",(1000/AC$52),0)</f>
        <v>0</v>
      </c>
      <c r="AC2" s="4" t="s">
        <v>3</v>
      </c>
      <c r="AD2" s="33">
        <f>IF(Tableau22[[#This Row],[Blq{QB3}]]="o",(1000/AE$52),0)</f>
        <v>0</v>
      </c>
      <c r="AE2" s="4" t="s">
        <v>3</v>
      </c>
      <c r="AF2" s="33">
        <f>IF(Tableau22[[#This Row],[Blq{QB4}]]="o",(1000/AG$52),0)</f>
        <v>0</v>
      </c>
      <c r="AG2" s="4" t="s">
        <v>3</v>
      </c>
      <c r="AH2" s="33">
        <f>IF(Tableau22[[#This Row],[Blq{QB5}]]="o",(1000/AI$52),0)</f>
        <v>0</v>
      </c>
      <c r="AI2" s="4" t="s">
        <v>3</v>
      </c>
      <c r="AJ2" s="33">
        <f>IF(Tableau22[[#This Row],[Blq{QB6}]]="o",(1000/AK$52),0)</f>
        <v>0</v>
      </c>
      <c r="AK2" s="4" t="s">
        <v>3</v>
      </c>
      <c r="AL2" s="33">
        <f>IF(Tableau22[[#This Row],[Blq{QB7}]]="o",(1000/AM$52),0)</f>
        <v>0</v>
      </c>
      <c r="AM2" s="4" t="s">
        <v>3</v>
      </c>
      <c r="AN2" s="33">
        <f>IF(Tableau22[[#This Row],[Blq{QB8}]]="o",(1000/AO$52),0)</f>
        <v>0</v>
      </c>
      <c r="AO2" s="4" t="s">
        <v>3</v>
      </c>
      <c r="AP2" s="33">
        <f>IF(Tableau22[[#This Row],[Blq{QB9}]]="o",(1000/AQ$52),0)</f>
        <v>0</v>
      </c>
      <c r="AQ2" s="4" t="s">
        <v>3</v>
      </c>
      <c r="AR2" s="33">
        <f>IF(Tableau22[[#This Row],[Blq{QB10}]]="o",(1000/AS$52),0)</f>
        <v>0</v>
      </c>
      <c r="AS2" s="4" t="s">
        <v>3</v>
      </c>
      <c r="AT2" s="33">
        <f>IF(Tableau22[[#This Row],[Blq{QB11}]]="o",(1000/AU$52),0)</f>
        <v>0</v>
      </c>
      <c r="AU2" s="4" t="s">
        <v>3</v>
      </c>
      <c r="AV2" s="33">
        <f>IF(Tableau22[[#This Row],[Blq{QB12}]]="o",(1000/AW$52),0)</f>
        <v>0</v>
      </c>
      <c r="AW2" s="4" t="s">
        <v>3</v>
      </c>
      <c r="AX2" s="33">
        <f>IF(Tableau22[[#This Row],[Blq{QB13}]]="o",(1000/AY$52),0)</f>
        <v>0</v>
      </c>
      <c r="AY2" s="4" t="s">
        <v>3</v>
      </c>
      <c r="AZ2" s="33">
        <f>IF(Tableau22[[#This Row],[Blq{QB14}]]="o",(1000/BA$52),0)</f>
        <v>0</v>
      </c>
      <c r="BA2" s="4" t="s">
        <v>3</v>
      </c>
      <c r="BB2" s="33">
        <f>IF(Tableau22[[#This Row],[Blq{QB15}]]="o",(1000/BC$52),0)</f>
        <v>0</v>
      </c>
      <c r="BC2" s="4" t="s">
        <v>3</v>
      </c>
      <c r="BD2" s="33">
        <f>IF(Tableau22[[#This Row],[Blq{QB16}]]="o",(1000/BE$52),0)</f>
        <v>0</v>
      </c>
      <c r="BE2" s="4" t="s">
        <v>3</v>
      </c>
      <c r="BF2" s="33">
        <f>IF(Tableau22[[#This Row],[Blq{QB17}]]="o",(1000/BG$52),0)</f>
        <v>0</v>
      </c>
      <c r="BG2" s="4" t="s">
        <v>3</v>
      </c>
      <c r="BH2" s="33">
        <f>IF(Tableau22[[#This Row],[Blq{QB18}]]="o",(1000/BI$52),0)</f>
        <v>0</v>
      </c>
      <c r="BI2" s="4" t="s">
        <v>3</v>
      </c>
      <c r="BJ2" s="33">
        <f>IF(Tableau22[[#This Row],[Blq{QB19}]]="o",(1000/BK$52),0)</f>
        <v>0</v>
      </c>
      <c r="BK2" s="4" t="s">
        <v>3</v>
      </c>
      <c r="BL2" s="33">
        <f>IF(Tableau22[[#This Row],[Blq{QB20}]]="o",(1000/BM$52),0)</f>
        <v>0</v>
      </c>
      <c r="BM2" s="4" t="s">
        <v>3</v>
      </c>
      <c r="BN2" s="33">
        <f>IF(Tableau22[[#This Row],[Blq{QB21}]]="o",(1000/BO$52),0)</f>
        <v>0</v>
      </c>
      <c r="BO2" s="4" t="s">
        <v>3</v>
      </c>
      <c r="BP2" s="33">
        <f>IF(Tableau22[[#This Row],[Blq{QB22}]]="o",(1000/BQ$52),0)</f>
        <v>0</v>
      </c>
      <c r="BQ2" s="4" t="s">
        <v>3</v>
      </c>
      <c r="BR2" s="33">
        <f>IF(Tableau22[[#This Row],[Blq{QB23}]]="o",(1000/BS$52),0)</f>
        <v>0</v>
      </c>
      <c r="BS2" s="4" t="s">
        <v>3</v>
      </c>
      <c r="BT2" s="33">
        <f>IF(Tableau22[[#This Row],[Blq{QB24}]]="o",(1000/BU$52),0)</f>
        <v>0</v>
      </c>
      <c r="BU2" s="4" t="s">
        <v>3</v>
      </c>
      <c r="BV2" s="33">
        <f>IF(Tableau22[[#This Row],[Blq{QB25}]]="o",(1000/BW$52),0)</f>
        <v>0</v>
      </c>
      <c r="BW2" s="4" t="s">
        <v>3</v>
      </c>
      <c r="BX2" s="33">
        <f>IF(Tableau22[[#This Row],[Blq{QB26}]]="o",(1000/BY$52),0)</f>
        <v>0</v>
      </c>
      <c r="BY2" s="4" t="s">
        <v>3</v>
      </c>
      <c r="BZ2" s="33">
        <f>IF(Tableau22[[#This Row],[Blq{QB27}]]="o",(1000/CA$52),0)</f>
        <v>0</v>
      </c>
      <c r="CA2" s="4" t="s">
        <v>3</v>
      </c>
      <c r="CB2" s="33">
        <f>IF(Tableau22[[#This Row],[Blq{QB28}]]="o",(1000/CC$52),0)</f>
        <v>0</v>
      </c>
      <c r="CC2" s="4" t="s">
        <v>3</v>
      </c>
      <c r="CD2" s="33">
        <f>IF(Tableau22[[#This Row],[Blq{QB29}]]="o",(1000/CE$52),0)</f>
        <v>0</v>
      </c>
      <c r="CE2" s="4" t="s">
        <v>3</v>
      </c>
      <c r="CF2" s="33">
        <f>IF(Tableau22[[#This Row],[Blq{QB30}]]="o",(1000/CG$52),0)</f>
        <v>0</v>
      </c>
      <c r="CG2" s="4" t="s">
        <v>3</v>
      </c>
      <c r="CH2" s="26">
        <f>IFERROR((8-Tableau22[[#This Row],[Plc{Q}]])/100,0)</f>
        <v>0</v>
      </c>
      <c r="CI2" s="25" t="str">
        <f>IF(OR(1=Tableau22[[#This Row],[Plc{Q}]],2=Tableau22[[#This Row],[Plc{Q}]],3=Tableau22[[#This Row],[Plc{Q}]],4=Tableau22[[#This Row],[Plc{Q}]],5=Tableau22[[#This Row],[Plc{Q}]],6=Tableau22[[#This Row],[Plc{Q}]],7=Tableau22[[#This Row],[Plc{Q}]],8=Tableau22[[#This Row],[Plc{Q}]]),"Qualifié(e)","")</f>
        <v/>
      </c>
      <c r="CJ2" s="34" t="str">
        <f>IF(Tableau22[[#This Row],[Pnt{F}/1000]]=0,"",RANK(Tableau22[[#This Row],[Pnt{F}/1000]],Tableau22[Pnt{F}/1000]))</f>
        <v/>
      </c>
      <c r="CK2" s="35">
        <f>IFERROR(Tableau22[[#This Row],[Pnt{FV}/500]]+Tableau22[[#This Row],[Pnt{FB}/500]]+Tableau22[[#This Row],[Bns{Q}]],0)</f>
        <v>0</v>
      </c>
      <c r="CL2" s="31">
        <f>IFERROR((Tableau22[[#This Row],[Pnt{FV}]]/$CM$52)*500,0)</f>
        <v>0</v>
      </c>
      <c r="CM2" s="2">
        <f>IFERROR(((Tableau22[[#This Row],[Prs{FV}]]/CN$52)*1000)+IF(Tableau22[[#This Row],[Vlr{FV}]]="o",2,0),0)</f>
        <v>0</v>
      </c>
      <c r="CN2" s="11" t="s">
        <v>12</v>
      </c>
      <c r="CO2" s="4" t="s">
        <v>3</v>
      </c>
      <c r="CP2" s="32">
        <f>(Tableau22[[#This Row],[Pnt{FB}]]/CQ$52)*500</f>
        <v>0</v>
      </c>
      <c r="CQ2" s="33">
        <f>Tableau22[[#This Row],[Pnt{FBlq}]]+Tableau22[[#This Row],[Pnt{FEss}]]</f>
        <v>0</v>
      </c>
      <c r="CR2" s="33">
        <f>IF(Tableau22[[#This Row],[Blq{F}]]="n",0,IF(Tableau22[[#This Row],[Blq{F}]]="Z1",100,IF(Tableau22[[#This Row],[Blq{F}]]="Z2",200,IF(Tableau22[[#This Row],[Blq{F}]]="Top",300,0))))</f>
        <v>0</v>
      </c>
      <c r="CS2" s="4" t="s">
        <v>3</v>
      </c>
      <c r="CT2" s="25">
        <f>IFERROR((100-(Tableau22[[#This Row],[Ess{F}]])),0)</f>
        <v>0</v>
      </c>
      <c r="CU2" s="11" t="s">
        <v>12</v>
      </c>
      <c r="CV2" s="28" t="str">
        <f>IF(Tableau22[[#This Row],[Fnl]]="Q",Tableau22[[#This Row],[Plc{F}]],Tableau22[[#This Row],[Plc{Q}]])</f>
        <v/>
      </c>
      <c r="CW2" s="28" t="str">
        <f>IF(Tableau22[[#This Row],[Place]]=1,"Or",IF(Tableau22[[#This Row],[Place]]=2,"Argent",IF(Tableau22[[#This Row],[Place]]=3,"Bronze","")))</f>
        <v/>
      </c>
    </row>
    <row r="3" spans="1:101" x14ac:dyDescent="0.2">
      <c r="A3" s="33" t="str">
        <f>Tableau22[[#This Row],[Plc{Q}]]</f>
        <v/>
      </c>
      <c r="B3" s="33" t="str">
        <f>Tableau22[[#This Row],[Place]]</f>
        <v/>
      </c>
      <c r="C3" s="16" t="s">
        <v>12</v>
      </c>
      <c r="D3" s="17" t="s">
        <v>12</v>
      </c>
      <c r="E3" s="17" t="s">
        <v>12</v>
      </c>
      <c r="F3" s="29" t="str">
        <f>IF(Tableau22[[#This Row],[Q &gt; F]]="","","Q")</f>
        <v/>
      </c>
      <c r="G3" s="10" t="s">
        <v>12</v>
      </c>
      <c r="H3" s="3" t="s">
        <v>3</v>
      </c>
      <c r="I3" s="3" t="s">
        <v>3</v>
      </c>
      <c r="J3" s="3" t="s">
        <v>3</v>
      </c>
      <c r="K3" s="30" t="str">
        <f>IF(Tableau22[[#This Row],[Pnt{Q}(/1000)]]=0,"",RANK(Tableau22[[#This Row],[Pnt{Q}(/1000)]],Tableau22[Pnt{Q}(/1000)]))</f>
        <v/>
      </c>
      <c r="L3" s="30">
        <f>IFERROR(Tableau22[[#This Row],[Pnt{QV}(/500)]]+Tableau22[[#This Row],[Pnt{QB}/500]],0)</f>
        <v>0</v>
      </c>
      <c r="M3" s="31">
        <f>IFERROR((Tableau22[[#This Row],[Pnt{QV}]]/$N$52)*500,0)</f>
        <v>0</v>
      </c>
      <c r="N3" s="31">
        <f>SUM(Tableau22[[#This Row],[Pnt{QV1}]],Tableau22[[#This Row],[Pnt{QV2}]],Tableau22[[#This Row],[Pnt{QV3}]])</f>
        <v>0</v>
      </c>
      <c r="O3" s="2">
        <f>IFERROR(((Tableau22[[#This Row],[Prs{QV1}]]/P$52)*1000)+IF(Tableau22[[#This Row],[Vlr{QV1}]]="o",2,0),0)</f>
        <v>0</v>
      </c>
      <c r="P3" s="11" t="s">
        <v>12</v>
      </c>
      <c r="Q3" s="4" t="s">
        <v>3</v>
      </c>
      <c r="R3" s="163">
        <f>IFERROR(((Tableau22[[#This Row],[Prs{QV2}]]/S$52)*1000)+IF(Tableau22[[#This Row],[Vlr{QV2}]]="o",2,0),0)</f>
        <v>0</v>
      </c>
      <c r="S3" s="11" t="s">
        <v>12</v>
      </c>
      <c r="T3" s="4" t="s">
        <v>3</v>
      </c>
      <c r="U3" s="163">
        <f>IFERROR(((Tableau22[[#This Row],[Prs{QV3}]]/V$52)*1000)+IF(Tableau22[[#This Row],[Vlr{QV3}]]="o",2,0),0)</f>
        <v>0</v>
      </c>
      <c r="V3" s="11" t="s">
        <v>12</v>
      </c>
      <c r="W3" s="4" t="s">
        <v>3</v>
      </c>
      <c r="X3" s="32">
        <f>IF((Tableau22[[#This Row],[Pnt{QB}]]/Y$52)*500=0,0,(Tableau22[[#This Row],[Pnt{QB}]]/Y$52)*500)</f>
        <v>0</v>
      </c>
      <c r="Y3" s="33">
        <f>Tableau22[[#This Row],[Pnt{QB1}]]+Tableau22[[#This Row],[Pnt{QB2}]]+Tableau22[[#This Row],[Pnt{QB3}]]+Tableau22[[#This Row],[Pnt{QB4}]]+Tableau22[[#This Row],[Pnt{QB5}]]+Tableau22[[#This Row],[Pnt{QB6}]]+Tableau22[[#This Row],[Pnt{QB7}]]+Tableau22[[#This Row],[Pnt{QB8}]]+Tableau22[[#This Row],[Pnt{QB9}]]+Tableau22[[#This Row],[Pnt{QB10}]]+Tableau22[[#This Row],[Pnt{QB11}]]+Tableau22[[#This Row],[Pnt{QB12}]]+Tableau22[[#This Row],[Pnt{QB13}]]+Tableau22[[#This Row],[Pnt{QB14}]]+Tableau22[[#This Row],[Pnt{QB15}]]+Tableau22[[#This Row],[Pnt{QB16}]]+Tableau22[[#This Row],[Pnt{QB17}]]+Tableau22[[#This Row],[Pnt{QB18}]]+Tableau22[[#This Row],[Pnt{QB19}]]+Tableau22[[#This Row],[Pnt{QB20}]]+Tableau22[[#This Row],[Pnt{QB21}]]+Tableau22[[#This Row],[Pnt{QB22}]]+Tableau22[[#This Row],[Pnt{QB23}]]+Tableau22[[#This Row],[Pnt{QB24}]]+Tableau22[[#This Row],[Pnt{QB25}]]+Tableau22[[#This Row],[Pnt{QB26}]]+Tableau22[[#This Row],[Pnt{QB27}]]+Tableau22[[#This Row],[Pnt{QB28}]]+Tableau22[[#This Row],[Pnt{QB29}]]+Tableau22[[#This Row],[Pnt{QB30}]]</f>
        <v>0</v>
      </c>
      <c r="Z3" s="33">
        <f>IF(Tableau22[[#This Row],[Blq{QB1}]]="o",(1000/AA$52),0)</f>
        <v>0</v>
      </c>
      <c r="AA3" s="4" t="s">
        <v>3</v>
      </c>
      <c r="AB3" s="33">
        <f>IF(Tableau22[[#This Row],[Blq{QB2}]]="o",(1000/AC$52),0)</f>
        <v>0</v>
      </c>
      <c r="AC3" s="4" t="s">
        <v>3</v>
      </c>
      <c r="AD3" s="33">
        <f>IF(Tableau22[[#This Row],[Blq{QB3}]]="o",(1000/AE$52),0)</f>
        <v>0</v>
      </c>
      <c r="AE3" s="4" t="s">
        <v>3</v>
      </c>
      <c r="AF3" s="33">
        <f>IF(Tableau22[[#This Row],[Blq{QB4}]]="o",(1000/AG$52),0)</f>
        <v>0</v>
      </c>
      <c r="AG3" s="4" t="s">
        <v>3</v>
      </c>
      <c r="AH3" s="33">
        <f>IF(Tableau22[[#This Row],[Blq{QB5}]]="o",(1000/AI$52),0)</f>
        <v>0</v>
      </c>
      <c r="AI3" s="4" t="s">
        <v>3</v>
      </c>
      <c r="AJ3" s="33">
        <f>IF(Tableau22[[#This Row],[Blq{QB6}]]="o",(1000/AK$52),0)</f>
        <v>0</v>
      </c>
      <c r="AK3" s="4" t="s">
        <v>3</v>
      </c>
      <c r="AL3" s="33">
        <f>IF(Tableau22[[#This Row],[Blq{QB7}]]="o",(1000/AM$52),0)</f>
        <v>0</v>
      </c>
      <c r="AM3" s="4" t="s">
        <v>3</v>
      </c>
      <c r="AN3" s="33">
        <f>IF(Tableau22[[#This Row],[Blq{QB8}]]="o",(1000/AO$52),0)</f>
        <v>0</v>
      </c>
      <c r="AO3" s="4" t="s">
        <v>3</v>
      </c>
      <c r="AP3" s="33">
        <f>IF(Tableau22[[#This Row],[Blq{QB9}]]="o",(1000/AQ$52),0)</f>
        <v>0</v>
      </c>
      <c r="AQ3" s="4" t="s">
        <v>3</v>
      </c>
      <c r="AR3" s="33">
        <f>IF(Tableau22[[#This Row],[Blq{QB10}]]="o",(1000/AS$52),0)</f>
        <v>0</v>
      </c>
      <c r="AS3" s="4" t="s">
        <v>3</v>
      </c>
      <c r="AT3" s="33">
        <f>IF(Tableau22[[#This Row],[Blq{QB11}]]="o",(1000/AU$52),0)</f>
        <v>0</v>
      </c>
      <c r="AU3" s="4" t="s">
        <v>3</v>
      </c>
      <c r="AV3" s="33">
        <f>IF(Tableau22[[#This Row],[Blq{QB12}]]="o",(1000/AW$52),0)</f>
        <v>0</v>
      </c>
      <c r="AW3" s="4" t="s">
        <v>3</v>
      </c>
      <c r="AX3" s="33">
        <f>IF(Tableau22[[#This Row],[Blq{QB13}]]="o",(1000/AY$52),0)</f>
        <v>0</v>
      </c>
      <c r="AY3" s="4" t="s">
        <v>3</v>
      </c>
      <c r="AZ3" s="33">
        <f>IF(Tableau22[[#This Row],[Blq{QB14}]]="o",(1000/BA$52),0)</f>
        <v>0</v>
      </c>
      <c r="BA3" s="4" t="s">
        <v>3</v>
      </c>
      <c r="BB3" s="33">
        <f>IF(Tableau22[[#This Row],[Blq{QB15}]]="o",(1000/BC$52),0)</f>
        <v>0</v>
      </c>
      <c r="BC3" s="4" t="s">
        <v>3</v>
      </c>
      <c r="BD3" s="33">
        <f>IF(Tableau22[[#This Row],[Blq{QB16}]]="o",(1000/BE$52),0)</f>
        <v>0</v>
      </c>
      <c r="BE3" s="4" t="s">
        <v>3</v>
      </c>
      <c r="BF3" s="33">
        <f>IF(Tableau22[[#This Row],[Blq{QB17}]]="o",(1000/BG$52),0)</f>
        <v>0</v>
      </c>
      <c r="BG3" s="4" t="s">
        <v>3</v>
      </c>
      <c r="BH3" s="33">
        <f>IF(Tableau22[[#This Row],[Blq{QB18}]]="o",(1000/BI$52),0)</f>
        <v>0</v>
      </c>
      <c r="BI3" s="4" t="s">
        <v>3</v>
      </c>
      <c r="BJ3" s="33">
        <f>IF(Tableau22[[#This Row],[Blq{QB19}]]="o",(1000/BK$52),0)</f>
        <v>0</v>
      </c>
      <c r="BK3" s="4" t="s">
        <v>3</v>
      </c>
      <c r="BL3" s="33">
        <f>IF(Tableau22[[#This Row],[Blq{QB20}]]="o",(1000/BM$52),0)</f>
        <v>0</v>
      </c>
      <c r="BM3" s="4" t="s">
        <v>3</v>
      </c>
      <c r="BN3" s="33">
        <f>IF(Tableau22[[#This Row],[Blq{QB21}]]="o",(1000/BO$52),0)</f>
        <v>0</v>
      </c>
      <c r="BO3" s="4" t="s">
        <v>3</v>
      </c>
      <c r="BP3" s="33">
        <f>IF(Tableau22[[#This Row],[Blq{QB22}]]="o",(1000/BQ$52),0)</f>
        <v>0</v>
      </c>
      <c r="BQ3" s="4" t="s">
        <v>3</v>
      </c>
      <c r="BR3" s="33">
        <f>IF(Tableau22[[#This Row],[Blq{QB23}]]="o",(1000/BS$52),0)</f>
        <v>0</v>
      </c>
      <c r="BS3" s="4" t="s">
        <v>3</v>
      </c>
      <c r="BT3" s="33">
        <f>IF(Tableau22[[#This Row],[Blq{QB24}]]="o",(1000/BU$52),0)</f>
        <v>0</v>
      </c>
      <c r="BU3" s="4" t="s">
        <v>3</v>
      </c>
      <c r="BV3" s="33">
        <f>IF(Tableau22[[#This Row],[Blq{QB25}]]="o",(1000/BW$52),0)</f>
        <v>0</v>
      </c>
      <c r="BW3" s="4" t="s">
        <v>3</v>
      </c>
      <c r="BX3" s="33">
        <f>IF(Tableau22[[#This Row],[Blq{QB26}]]="o",(1000/BY$52),0)</f>
        <v>0</v>
      </c>
      <c r="BY3" s="4" t="s">
        <v>3</v>
      </c>
      <c r="BZ3" s="33">
        <f>IF(Tableau22[[#This Row],[Blq{QB27}]]="o",(1000/CA$52),0)</f>
        <v>0</v>
      </c>
      <c r="CA3" s="4" t="s">
        <v>3</v>
      </c>
      <c r="CB3" s="33">
        <f>IF(Tableau22[[#This Row],[Blq{QB28}]]="o",(1000/CC$52),0)</f>
        <v>0</v>
      </c>
      <c r="CC3" s="4" t="s">
        <v>3</v>
      </c>
      <c r="CD3" s="33">
        <f>IF(Tableau22[[#This Row],[Blq{QB29}]]="o",(1000/CE$52),0)</f>
        <v>0</v>
      </c>
      <c r="CE3" s="4" t="s">
        <v>3</v>
      </c>
      <c r="CF3" s="33">
        <f>IF(Tableau22[[#This Row],[Blq{QB30}]]="o",(1000/CG$52),0)</f>
        <v>0</v>
      </c>
      <c r="CG3" s="4" t="s">
        <v>3</v>
      </c>
      <c r="CH3" s="26">
        <f>IFERROR((8-Tableau22[[#This Row],[Plc{Q}]])/100,0)</f>
        <v>0</v>
      </c>
      <c r="CI3" s="25" t="str">
        <f>IF(OR(1=Tableau22[[#This Row],[Plc{Q}]],2=Tableau22[[#This Row],[Plc{Q}]],3=Tableau22[[#This Row],[Plc{Q}]],4=Tableau22[[#This Row],[Plc{Q}]],5=Tableau22[[#This Row],[Plc{Q}]],6=Tableau22[[#This Row],[Plc{Q}]],7=Tableau22[[#This Row],[Plc{Q}]],8=Tableau22[[#This Row],[Plc{Q}]]),"Qualifié(e)","")</f>
        <v/>
      </c>
      <c r="CJ3" s="34" t="str">
        <f>IF(Tableau22[[#This Row],[Pnt{F}/1000]]=0,"",RANK(Tableau22[[#This Row],[Pnt{F}/1000]],Tableau22[Pnt{F}/1000]))</f>
        <v/>
      </c>
      <c r="CK3" s="35">
        <f>IFERROR(Tableau22[[#This Row],[Pnt{FV}/500]]+Tableau22[[#This Row],[Pnt{FB}/500]]+Tableau22[[#This Row],[Bns{Q}]],0)</f>
        <v>0</v>
      </c>
      <c r="CL3" s="32">
        <f>IFERROR((Tableau22[[#This Row],[Pnt{FV}]]/$CM$52)*500,0)</f>
        <v>0</v>
      </c>
      <c r="CM3" s="186">
        <f>IFERROR(((Tableau22[[#This Row],[Prs{FV}]]/CN$52)*1000)+IF(Tableau22[[#This Row],[Vlr{FV}]]="o",2,0),0)</f>
        <v>0</v>
      </c>
      <c r="CN3" s="11" t="s">
        <v>12</v>
      </c>
      <c r="CO3" s="4" t="s">
        <v>3</v>
      </c>
      <c r="CP3" s="32">
        <f>(Tableau22[[#This Row],[Pnt{FB}]]/CQ$52)*500</f>
        <v>0</v>
      </c>
      <c r="CQ3" s="33">
        <f>Tableau22[[#This Row],[Pnt{FBlq}]]+Tableau22[[#This Row],[Pnt{FEss}]]</f>
        <v>0</v>
      </c>
      <c r="CR3" s="33">
        <f>IF(Tableau22[[#This Row],[Blq{F}]]="n",0,IF(Tableau22[[#This Row],[Blq{F}]]="Z1",100,IF(Tableau22[[#This Row],[Blq{F}]]="Z2",200,IF(Tableau22[[#This Row],[Blq{F}]]="Top",300,0))))</f>
        <v>0</v>
      </c>
      <c r="CS3" s="4" t="s">
        <v>3</v>
      </c>
      <c r="CT3" s="25">
        <f>IFERROR((100-(Tableau22[[#This Row],[Ess{F}]])),0)</f>
        <v>0</v>
      </c>
      <c r="CU3" s="11" t="s">
        <v>12</v>
      </c>
      <c r="CV3" s="28" t="str">
        <f>IF(Tableau22[[#This Row],[Fnl]]="Q",Tableau22[[#This Row],[Plc{F}]],Tableau22[[#This Row],[Plc{Q}]])</f>
        <v/>
      </c>
      <c r="CW3" s="28" t="str">
        <f>IF(Tableau22[[#This Row],[Place]]=1,"Or",IF(Tableau22[[#This Row],[Place]]=2,"Argent",IF(Tableau22[[#This Row],[Place]]=3,"Bronze","")))</f>
        <v/>
      </c>
    </row>
    <row r="4" spans="1:101" x14ac:dyDescent="0.2">
      <c r="A4" s="33" t="str">
        <f>Tableau22[[#This Row],[Plc{Q}]]</f>
        <v/>
      </c>
      <c r="B4" s="33" t="str">
        <f>Tableau22[[#This Row],[Place]]</f>
        <v/>
      </c>
      <c r="C4" s="16" t="s">
        <v>12</v>
      </c>
      <c r="D4" s="17" t="s">
        <v>12</v>
      </c>
      <c r="E4" s="17" t="s">
        <v>12</v>
      </c>
      <c r="F4" s="29" t="str">
        <f>IF(Tableau22[[#This Row],[Q &gt; F]]="","","Q")</f>
        <v/>
      </c>
      <c r="G4" s="10" t="s">
        <v>12</v>
      </c>
      <c r="H4" s="3" t="s">
        <v>3</v>
      </c>
      <c r="I4" s="3" t="s">
        <v>3</v>
      </c>
      <c r="J4" s="3" t="s">
        <v>3</v>
      </c>
      <c r="K4" s="30" t="str">
        <f>IF(Tableau22[[#This Row],[Pnt{Q}(/1000)]]=0,"",RANK(Tableau22[[#This Row],[Pnt{Q}(/1000)]],Tableau22[Pnt{Q}(/1000)]))</f>
        <v/>
      </c>
      <c r="L4" s="30">
        <f>IFERROR(Tableau22[[#This Row],[Pnt{QV}(/500)]]+Tableau22[[#This Row],[Pnt{QB}/500]],0)</f>
        <v>0</v>
      </c>
      <c r="M4" s="31">
        <f>IFERROR((Tableau22[[#This Row],[Pnt{QV}]]/$N$52)*500,0)</f>
        <v>0</v>
      </c>
      <c r="N4" s="31">
        <f>SUM(Tableau22[[#This Row],[Pnt{QV1}]],Tableau22[[#This Row],[Pnt{QV2}]],Tableau22[[#This Row],[Pnt{QV3}]])</f>
        <v>0</v>
      </c>
      <c r="O4" s="2">
        <f>IFERROR(((Tableau22[[#This Row],[Prs{QV1}]]/P$52)*1000)+IF(Tableau22[[#This Row],[Vlr{QV1}]]="o",2,0),0)</f>
        <v>0</v>
      </c>
      <c r="P4" s="11" t="s">
        <v>12</v>
      </c>
      <c r="Q4" s="4" t="s">
        <v>3</v>
      </c>
      <c r="R4" s="163">
        <f>IFERROR(((Tableau22[[#This Row],[Prs{QV2}]]/S$52)*1000)+IF(Tableau22[[#This Row],[Vlr{QV2}]]="o",2,0),0)</f>
        <v>0</v>
      </c>
      <c r="S4" s="11" t="s">
        <v>12</v>
      </c>
      <c r="T4" s="4" t="s">
        <v>3</v>
      </c>
      <c r="U4" s="163">
        <f>IFERROR(((Tableau22[[#This Row],[Prs{QV3}]]/V$52)*1000)+IF(Tableau22[[#This Row],[Vlr{QV3}]]="o",2,0),0)</f>
        <v>0</v>
      </c>
      <c r="V4" s="11" t="s">
        <v>12</v>
      </c>
      <c r="W4" s="4" t="s">
        <v>3</v>
      </c>
      <c r="X4" s="32">
        <f>IF((Tableau22[[#This Row],[Pnt{QB}]]/Y$52)*500=0,0,(Tableau22[[#This Row],[Pnt{QB}]]/Y$52)*500)</f>
        <v>0</v>
      </c>
      <c r="Y4" s="33">
        <f>Tableau22[[#This Row],[Pnt{QB1}]]+Tableau22[[#This Row],[Pnt{QB2}]]+Tableau22[[#This Row],[Pnt{QB3}]]+Tableau22[[#This Row],[Pnt{QB4}]]+Tableau22[[#This Row],[Pnt{QB5}]]+Tableau22[[#This Row],[Pnt{QB6}]]+Tableau22[[#This Row],[Pnt{QB7}]]+Tableau22[[#This Row],[Pnt{QB8}]]+Tableau22[[#This Row],[Pnt{QB9}]]+Tableau22[[#This Row],[Pnt{QB10}]]+Tableau22[[#This Row],[Pnt{QB11}]]+Tableau22[[#This Row],[Pnt{QB12}]]+Tableau22[[#This Row],[Pnt{QB13}]]+Tableau22[[#This Row],[Pnt{QB14}]]+Tableau22[[#This Row],[Pnt{QB15}]]+Tableau22[[#This Row],[Pnt{QB16}]]+Tableau22[[#This Row],[Pnt{QB17}]]+Tableau22[[#This Row],[Pnt{QB18}]]+Tableau22[[#This Row],[Pnt{QB19}]]+Tableau22[[#This Row],[Pnt{QB20}]]+Tableau22[[#This Row],[Pnt{QB21}]]+Tableau22[[#This Row],[Pnt{QB22}]]+Tableau22[[#This Row],[Pnt{QB23}]]+Tableau22[[#This Row],[Pnt{QB24}]]+Tableau22[[#This Row],[Pnt{QB25}]]+Tableau22[[#This Row],[Pnt{QB26}]]+Tableau22[[#This Row],[Pnt{QB27}]]+Tableau22[[#This Row],[Pnt{QB28}]]+Tableau22[[#This Row],[Pnt{QB29}]]+Tableau22[[#This Row],[Pnt{QB30}]]</f>
        <v>0</v>
      </c>
      <c r="Z4" s="33">
        <f>IF(Tableau22[[#This Row],[Blq{QB1}]]="o",(1000/AA$52),0)</f>
        <v>0</v>
      </c>
      <c r="AA4" s="4" t="s">
        <v>3</v>
      </c>
      <c r="AB4" s="33">
        <f>IF(Tableau22[[#This Row],[Blq{QB2}]]="o",(1000/AC$52),0)</f>
        <v>0</v>
      </c>
      <c r="AC4" s="4" t="s">
        <v>3</v>
      </c>
      <c r="AD4" s="33">
        <f>IF(Tableau22[[#This Row],[Blq{QB3}]]="o",(1000/AE$52),0)</f>
        <v>0</v>
      </c>
      <c r="AE4" s="4" t="s">
        <v>3</v>
      </c>
      <c r="AF4" s="33">
        <f>IF(Tableau22[[#This Row],[Blq{QB4}]]="o",(1000/AG$52),0)</f>
        <v>0</v>
      </c>
      <c r="AG4" s="4" t="s">
        <v>3</v>
      </c>
      <c r="AH4" s="33">
        <f>IF(Tableau22[[#This Row],[Blq{QB5}]]="o",(1000/AI$52),0)</f>
        <v>0</v>
      </c>
      <c r="AI4" s="4" t="s">
        <v>3</v>
      </c>
      <c r="AJ4" s="33">
        <f>IF(Tableau22[[#This Row],[Blq{QB6}]]="o",(1000/AK$52),0)</f>
        <v>0</v>
      </c>
      <c r="AK4" s="4" t="s">
        <v>3</v>
      </c>
      <c r="AL4" s="33">
        <f>IF(Tableau22[[#This Row],[Blq{QB7}]]="o",(1000/AM$52),0)</f>
        <v>0</v>
      </c>
      <c r="AM4" s="4" t="s">
        <v>3</v>
      </c>
      <c r="AN4" s="33">
        <f>IF(Tableau22[[#This Row],[Blq{QB8}]]="o",(1000/AO$52),0)</f>
        <v>0</v>
      </c>
      <c r="AO4" s="4" t="s">
        <v>3</v>
      </c>
      <c r="AP4" s="33">
        <f>IF(Tableau22[[#This Row],[Blq{QB9}]]="o",(1000/AQ$52),0)</f>
        <v>0</v>
      </c>
      <c r="AQ4" s="4" t="s">
        <v>3</v>
      </c>
      <c r="AR4" s="33">
        <f>IF(Tableau22[[#This Row],[Blq{QB10}]]="o",(1000/AS$52),0)</f>
        <v>0</v>
      </c>
      <c r="AS4" s="4" t="s">
        <v>3</v>
      </c>
      <c r="AT4" s="33">
        <f>IF(Tableau22[[#This Row],[Blq{QB11}]]="o",(1000/AU$52),0)</f>
        <v>0</v>
      </c>
      <c r="AU4" s="4" t="s">
        <v>3</v>
      </c>
      <c r="AV4" s="33">
        <f>IF(Tableau22[[#This Row],[Blq{QB12}]]="o",(1000/AW$52),0)</f>
        <v>0</v>
      </c>
      <c r="AW4" s="4" t="s">
        <v>3</v>
      </c>
      <c r="AX4" s="33">
        <f>IF(Tableau22[[#This Row],[Blq{QB13}]]="o",(1000/AY$52),0)</f>
        <v>0</v>
      </c>
      <c r="AY4" s="4" t="s">
        <v>3</v>
      </c>
      <c r="AZ4" s="33">
        <f>IF(Tableau22[[#This Row],[Blq{QB14}]]="o",(1000/BA$52),0)</f>
        <v>0</v>
      </c>
      <c r="BA4" s="4" t="s">
        <v>3</v>
      </c>
      <c r="BB4" s="33">
        <f>IF(Tableau22[[#This Row],[Blq{QB15}]]="o",(1000/BC$52),0)</f>
        <v>0</v>
      </c>
      <c r="BC4" s="4" t="s">
        <v>3</v>
      </c>
      <c r="BD4" s="33">
        <f>IF(Tableau22[[#This Row],[Blq{QB16}]]="o",(1000/BE$52),0)</f>
        <v>0</v>
      </c>
      <c r="BE4" s="4" t="s">
        <v>3</v>
      </c>
      <c r="BF4" s="33">
        <f>IF(Tableau22[[#This Row],[Blq{QB17}]]="o",(1000/BG$52),0)</f>
        <v>0</v>
      </c>
      <c r="BG4" s="4" t="s">
        <v>3</v>
      </c>
      <c r="BH4" s="33">
        <f>IF(Tableau22[[#This Row],[Blq{QB18}]]="o",(1000/BI$52),0)</f>
        <v>0</v>
      </c>
      <c r="BI4" s="4" t="s">
        <v>3</v>
      </c>
      <c r="BJ4" s="33">
        <f>IF(Tableau22[[#This Row],[Blq{QB19}]]="o",(1000/BK$52),0)</f>
        <v>0</v>
      </c>
      <c r="BK4" s="4" t="s">
        <v>3</v>
      </c>
      <c r="BL4" s="33">
        <f>IF(Tableau22[[#This Row],[Blq{QB20}]]="o",(1000/BM$52),0)</f>
        <v>0</v>
      </c>
      <c r="BM4" s="4" t="s">
        <v>3</v>
      </c>
      <c r="BN4" s="33">
        <f>IF(Tableau22[[#This Row],[Blq{QB21}]]="o",(1000/BO$52),0)</f>
        <v>0</v>
      </c>
      <c r="BO4" s="4" t="s">
        <v>3</v>
      </c>
      <c r="BP4" s="33">
        <f>IF(Tableau22[[#This Row],[Blq{QB22}]]="o",(1000/BQ$52),0)</f>
        <v>0</v>
      </c>
      <c r="BQ4" s="4" t="s">
        <v>3</v>
      </c>
      <c r="BR4" s="33">
        <f>IF(Tableau22[[#This Row],[Blq{QB23}]]="o",(1000/BS$52),0)</f>
        <v>0</v>
      </c>
      <c r="BS4" s="4" t="s">
        <v>3</v>
      </c>
      <c r="BT4" s="33">
        <f>IF(Tableau22[[#This Row],[Blq{QB24}]]="o",(1000/BU$52),0)</f>
        <v>0</v>
      </c>
      <c r="BU4" s="4" t="s">
        <v>3</v>
      </c>
      <c r="BV4" s="33">
        <f>IF(Tableau22[[#This Row],[Blq{QB25}]]="o",(1000/BW$52),0)</f>
        <v>0</v>
      </c>
      <c r="BW4" s="4" t="s">
        <v>3</v>
      </c>
      <c r="BX4" s="33">
        <f>IF(Tableau22[[#This Row],[Blq{QB26}]]="o",(1000/BY$52),0)</f>
        <v>0</v>
      </c>
      <c r="BY4" s="4" t="s">
        <v>3</v>
      </c>
      <c r="BZ4" s="33">
        <f>IF(Tableau22[[#This Row],[Blq{QB27}]]="o",(1000/CA$52),0)</f>
        <v>0</v>
      </c>
      <c r="CA4" s="4" t="s">
        <v>3</v>
      </c>
      <c r="CB4" s="33">
        <f>IF(Tableau22[[#This Row],[Blq{QB28}]]="o",(1000/CC$52),0)</f>
        <v>0</v>
      </c>
      <c r="CC4" s="4" t="s">
        <v>3</v>
      </c>
      <c r="CD4" s="33">
        <f>IF(Tableau22[[#This Row],[Blq{QB29}]]="o",(1000/CE$52),0)</f>
        <v>0</v>
      </c>
      <c r="CE4" s="4" t="s">
        <v>3</v>
      </c>
      <c r="CF4" s="33">
        <f>IF(Tableau22[[#This Row],[Blq{QB30}]]="o",(1000/CG$52),0)</f>
        <v>0</v>
      </c>
      <c r="CG4" s="4" t="s">
        <v>3</v>
      </c>
      <c r="CH4" s="26">
        <f>IFERROR((8-Tableau22[[#This Row],[Plc{Q}]])/100,0)</f>
        <v>0</v>
      </c>
      <c r="CI4" s="25" t="str">
        <f>IF(OR(1=Tableau22[[#This Row],[Plc{Q}]],2=Tableau22[[#This Row],[Plc{Q}]],3=Tableau22[[#This Row],[Plc{Q}]],4=Tableau22[[#This Row],[Plc{Q}]],5=Tableau22[[#This Row],[Plc{Q}]],6=Tableau22[[#This Row],[Plc{Q}]],7=Tableau22[[#This Row],[Plc{Q}]],8=Tableau22[[#This Row],[Plc{Q}]]),"Qualifié(e)","")</f>
        <v/>
      </c>
      <c r="CJ4" s="34" t="str">
        <f>IF(Tableau22[[#This Row],[Pnt{F}/1000]]=0,"",RANK(Tableau22[[#This Row],[Pnt{F}/1000]],Tableau22[Pnt{F}/1000]))</f>
        <v/>
      </c>
      <c r="CK4" s="35">
        <f>IFERROR(Tableau22[[#This Row],[Pnt{FV}/500]]+Tableau22[[#This Row],[Pnt{FB}/500]]+Tableau22[[#This Row],[Bns{Q}]],0)</f>
        <v>0</v>
      </c>
      <c r="CL4" s="32">
        <f>IFERROR((Tableau22[[#This Row],[Pnt{FV}]]/$CM$52)*500,0)</f>
        <v>0</v>
      </c>
      <c r="CM4" s="186">
        <f>IFERROR(((Tableau22[[#This Row],[Prs{FV}]]/CN$52)*1000)+IF(Tableau22[[#This Row],[Vlr{FV}]]="o",2,0),0)</f>
        <v>0</v>
      </c>
      <c r="CN4" s="11" t="s">
        <v>12</v>
      </c>
      <c r="CO4" s="4" t="s">
        <v>3</v>
      </c>
      <c r="CP4" s="32">
        <f>(Tableau22[[#This Row],[Pnt{FB}]]/CQ$52)*500</f>
        <v>0</v>
      </c>
      <c r="CQ4" s="33">
        <f>Tableau22[[#This Row],[Pnt{FBlq}]]+Tableau22[[#This Row],[Pnt{FEss}]]</f>
        <v>0</v>
      </c>
      <c r="CR4" s="33">
        <f>IF(Tableau22[[#This Row],[Blq{F}]]="n",0,IF(Tableau22[[#This Row],[Blq{F}]]="Z1",100,IF(Tableau22[[#This Row],[Blq{F}]]="Z2",200,IF(Tableau22[[#This Row],[Blq{F}]]="Top",300,0))))</f>
        <v>0</v>
      </c>
      <c r="CS4" s="4" t="s">
        <v>3</v>
      </c>
      <c r="CT4" s="25">
        <f>IFERROR((100-(Tableau22[[#This Row],[Ess{F}]])),0)</f>
        <v>0</v>
      </c>
      <c r="CU4" s="11" t="s">
        <v>12</v>
      </c>
      <c r="CV4" s="28" t="str">
        <f>IF(Tableau22[[#This Row],[Fnl]]="Q",Tableau22[[#This Row],[Plc{F}]],Tableau22[[#This Row],[Plc{Q}]])</f>
        <v/>
      </c>
      <c r="CW4" s="28" t="str">
        <f>IF(Tableau22[[#This Row],[Place]]=1,"Or",IF(Tableau22[[#This Row],[Place]]=2,"Argent",IF(Tableau22[[#This Row],[Place]]=3,"Bronze","")))</f>
        <v/>
      </c>
    </row>
    <row r="5" spans="1:101" x14ac:dyDescent="0.2">
      <c r="A5" s="33" t="str">
        <f>Tableau22[[#This Row],[Plc{Q}]]</f>
        <v/>
      </c>
      <c r="B5" s="33" t="str">
        <f>Tableau22[[#This Row],[Place]]</f>
        <v/>
      </c>
      <c r="C5" s="16" t="s">
        <v>12</v>
      </c>
      <c r="D5" s="17" t="s">
        <v>12</v>
      </c>
      <c r="E5" s="17" t="s">
        <v>12</v>
      </c>
      <c r="F5" s="29" t="str">
        <f>IF(Tableau22[[#This Row],[Q &gt; F]]="","","Q")</f>
        <v/>
      </c>
      <c r="G5" s="10" t="s">
        <v>12</v>
      </c>
      <c r="H5" s="3" t="s">
        <v>3</v>
      </c>
      <c r="I5" s="3" t="s">
        <v>3</v>
      </c>
      <c r="J5" s="3" t="s">
        <v>3</v>
      </c>
      <c r="K5" s="30" t="str">
        <f>IF(Tableau22[[#This Row],[Pnt{Q}(/1000)]]=0,"",RANK(Tableau22[[#This Row],[Pnt{Q}(/1000)]],Tableau22[Pnt{Q}(/1000)]))</f>
        <v/>
      </c>
      <c r="L5" s="30">
        <f>IFERROR(Tableau22[[#This Row],[Pnt{QV}(/500)]]+Tableau22[[#This Row],[Pnt{QB}/500]],0)</f>
        <v>0</v>
      </c>
      <c r="M5" s="31">
        <f>IFERROR((Tableau22[[#This Row],[Pnt{QV}]]/$N$52)*500,0)</f>
        <v>0</v>
      </c>
      <c r="N5" s="31">
        <f>SUM(Tableau22[[#This Row],[Pnt{QV1}]],Tableau22[[#This Row],[Pnt{QV2}]],Tableau22[[#This Row],[Pnt{QV3}]])</f>
        <v>0</v>
      </c>
      <c r="O5" s="2">
        <f>IFERROR(((Tableau22[[#This Row],[Prs{QV1}]]/P$52)*1000)+IF(Tableau22[[#This Row],[Vlr{QV1}]]="o",2,0),0)</f>
        <v>0</v>
      </c>
      <c r="P5" s="11" t="s">
        <v>12</v>
      </c>
      <c r="Q5" s="4" t="s">
        <v>3</v>
      </c>
      <c r="R5" s="163">
        <f>IFERROR(((Tableau22[[#This Row],[Prs{QV2}]]/S$52)*1000)+IF(Tableau22[[#This Row],[Vlr{QV2}]]="o",2,0),0)</f>
        <v>0</v>
      </c>
      <c r="S5" s="11" t="s">
        <v>12</v>
      </c>
      <c r="T5" s="4" t="s">
        <v>3</v>
      </c>
      <c r="U5" s="163">
        <f>IFERROR(((Tableau22[[#This Row],[Prs{QV3}]]/V$52)*1000)+IF(Tableau22[[#This Row],[Vlr{QV3}]]="o",2,0),0)</f>
        <v>0</v>
      </c>
      <c r="V5" s="11" t="s">
        <v>12</v>
      </c>
      <c r="W5" s="4" t="s">
        <v>3</v>
      </c>
      <c r="X5" s="32">
        <f>IF((Tableau22[[#This Row],[Pnt{QB}]]/Y$52)*500=0,0,(Tableau22[[#This Row],[Pnt{QB}]]/Y$52)*500)</f>
        <v>0</v>
      </c>
      <c r="Y5" s="33">
        <f>Tableau22[[#This Row],[Pnt{QB1}]]+Tableau22[[#This Row],[Pnt{QB2}]]+Tableau22[[#This Row],[Pnt{QB3}]]+Tableau22[[#This Row],[Pnt{QB4}]]+Tableau22[[#This Row],[Pnt{QB5}]]+Tableau22[[#This Row],[Pnt{QB6}]]+Tableau22[[#This Row],[Pnt{QB7}]]+Tableau22[[#This Row],[Pnt{QB8}]]+Tableau22[[#This Row],[Pnt{QB9}]]+Tableau22[[#This Row],[Pnt{QB10}]]+Tableau22[[#This Row],[Pnt{QB11}]]+Tableau22[[#This Row],[Pnt{QB12}]]+Tableau22[[#This Row],[Pnt{QB13}]]+Tableau22[[#This Row],[Pnt{QB14}]]+Tableau22[[#This Row],[Pnt{QB15}]]+Tableau22[[#This Row],[Pnt{QB16}]]+Tableau22[[#This Row],[Pnt{QB17}]]+Tableau22[[#This Row],[Pnt{QB18}]]+Tableau22[[#This Row],[Pnt{QB19}]]+Tableau22[[#This Row],[Pnt{QB20}]]+Tableau22[[#This Row],[Pnt{QB21}]]+Tableau22[[#This Row],[Pnt{QB22}]]+Tableau22[[#This Row],[Pnt{QB23}]]+Tableau22[[#This Row],[Pnt{QB24}]]+Tableau22[[#This Row],[Pnt{QB25}]]+Tableau22[[#This Row],[Pnt{QB26}]]+Tableau22[[#This Row],[Pnt{QB27}]]+Tableau22[[#This Row],[Pnt{QB28}]]+Tableau22[[#This Row],[Pnt{QB29}]]+Tableau22[[#This Row],[Pnt{QB30}]]</f>
        <v>0</v>
      </c>
      <c r="Z5" s="33">
        <f>IF(Tableau22[[#This Row],[Blq{QB1}]]="o",(1000/AA$52),0)</f>
        <v>0</v>
      </c>
      <c r="AA5" s="4" t="s">
        <v>3</v>
      </c>
      <c r="AB5" s="33">
        <f>IF(Tableau22[[#This Row],[Blq{QB2}]]="o",(1000/AC$52),0)</f>
        <v>0</v>
      </c>
      <c r="AC5" s="4" t="s">
        <v>3</v>
      </c>
      <c r="AD5" s="33">
        <f>IF(Tableau22[[#This Row],[Blq{QB3}]]="o",(1000/AE$52),0)</f>
        <v>0</v>
      </c>
      <c r="AE5" s="4" t="s">
        <v>3</v>
      </c>
      <c r="AF5" s="33">
        <f>IF(Tableau22[[#This Row],[Blq{QB4}]]="o",(1000/AG$52),0)</f>
        <v>0</v>
      </c>
      <c r="AG5" s="4" t="s">
        <v>3</v>
      </c>
      <c r="AH5" s="33">
        <f>IF(Tableau22[[#This Row],[Blq{QB5}]]="o",(1000/AI$52),0)</f>
        <v>0</v>
      </c>
      <c r="AI5" s="4" t="s">
        <v>3</v>
      </c>
      <c r="AJ5" s="33">
        <f>IF(Tableau22[[#This Row],[Blq{QB6}]]="o",(1000/AK$52),0)</f>
        <v>0</v>
      </c>
      <c r="AK5" s="4" t="s">
        <v>3</v>
      </c>
      <c r="AL5" s="33">
        <f>IF(Tableau22[[#This Row],[Blq{QB7}]]="o",(1000/AM$52),0)</f>
        <v>0</v>
      </c>
      <c r="AM5" s="4" t="s">
        <v>3</v>
      </c>
      <c r="AN5" s="33">
        <f>IF(Tableau22[[#This Row],[Blq{QB8}]]="o",(1000/AO$52),0)</f>
        <v>0</v>
      </c>
      <c r="AO5" s="4" t="s">
        <v>3</v>
      </c>
      <c r="AP5" s="33">
        <f>IF(Tableau22[[#This Row],[Blq{QB9}]]="o",(1000/AQ$52),0)</f>
        <v>0</v>
      </c>
      <c r="AQ5" s="4" t="s">
        <v>3</v>
      </c>
      <c r="AR5" s="33">
        <f>IF(Tableau22[[#This Row],[Blq{QB10}]]="o",(1000/AS$52),0)</f>
        <v>0</v>
      </c>
      <c r="AS5" s="4" t="s">
        <v>3</v>
      </c>
      <c r="AT5" s="33">
        <f>IF(Tableau22[[#This Row],[Blq{QB11}]]="o",(1000/AU$52),0)</f>
        <v>0</v>
      </c>
      <c r="AU5" s="4" t="s">
        <v>3</v>
      </c>
      <c r="AV5" s="33">
        <f>IF(Tableau22[[#This Row],[Blq{QB12}]]="o",(1000/AW$52),0)</f>
        <v>0</v>
      </c>
      <c r="AW5" s="4" t="s">
        <v>3</v>
      </c>
      <c r="AX5" s="33">
        <f>IF(Tableau22[[#This Row],[Blq{QB13}]]="o",(1000/AY$52),0)</f>
        <v>0</v>
      </c>
      <c r="AY5" s="4" t="s">
        <v>3</v>
      </c>
      <c r="AZ5" s="33">
        <f>IF(Tableau22[[#This Row],[Blq{QB14}]]="o",(1000/BA$52),0)</f>
        <v>0</v>
      </c>
      <c r="BA5" s="4" t="s">
        <v>3</v>
      </c>
      <c r="BB5" s="33">
        <f>IF(Tableau22[[#This Row],[Blq{QB15}]]="o",(1000/BC$52),0)</f>
        <v>0</v>
      </c>
      <c r="BC5" s="4" t="s">
        <v>3</v>
      </c>
      <c r="BD5" s="33">
        <f>IF(Tableau22[[#This Row],[Blq{QB16}]]="o",(1000/BE$52),0)</f>
        <v>0</v>
      </c>
      <c r="BE5" s="4" t="s">
        <v>3</v>
      </c>
      <c r="BF5" s="33">
        <f>IF(Tableau22[[#This Row],[Blq{QB17}]]="o",(1000/BG$52),0)</f>
        <v>0</v>
      </c>
      <c r="BG5" s="4" t="s">
        <v>3</v>
      </c>
      <c r="BH5" s="33">
        <f>IF(Tableau22[[#This Row],[Blq{QB18}]]="o",(1000/BI$52),0)</f>
        <v>0</v>
      </c>
      <c r="BI5" s="4" t="s">
        <v>3</v>
      </c>
      <c r="BJ5" s="33">
        <f>IF(Tableau22[[#This Row],[Blq{QB19}]]="o",(1000/BK$52),0)</f>
        <v>0</v>
      </c>
      <c r="BK5" s="4" t="s">
        <v>3</v>
      </c>
      <c r="BL5" s="33">
        <f>IF(Tableau22[[#This Row],[Blq{QB20}]]="o",(1000/BM$52),0)</f>
        <v>0</v>
      </c>
      <c r="BM5" s="4" t="s">
        <v>3</v>
      </c>
      <c r="BN5" s="33">
        <f>IF(Tableau22[[#This Row],[Blq{QB21}]]="o",(1000/BO$52),0)</f>
        <v>0</v>
      </c>
      <c r="BO5" s="4" t="s">
        <v>3</v>
      </c>
      <c r="BP5" s="33">
        <f>IF(Tableau22[[#This Row],[Blq{QB22}]]="o",(1000/BQ$52),0)</f>
        <v>0</v>
      </c>
      <c r="BQ5" s="4" t="s">
        <v>3</v>
      </c>
      <c r="BR5" s="33">
        <f>IF(Tableau22[[#This Row],[Blq{QB23}]]="o",(1000/BS$52),0)</f>
        <v>0</v>
      </c>
      <c r="BS5" s="4" t="s">
        <v>3</v>
      </c>
      <c r="BT5" s="33">
        <f>IF(Tableau22[[#This Row],[Blq{QB24}]]="o",(1000/BU$52),0)</f>
        <v>0</v>
      </c>
      <c r="BU5" s="4" t="s">
        <v>3</v>
      </c>
      <c r="BV5" s="33">
        <f>IF(Tableau22[[#This Row],[Blq{QB25}]]="o",(1000/BW$52),0)</f>
        <v>0</v>
      </c>
      <c r="BW5" s="4" t="s">
        <v>3</v>
      </c>
      <c r="BX5" s="33">
        <f>IF(Tableau22[[#This Row],[Blq{QB26}]]="o",(1000/BY$52),0)</f>
        <v>0</v>
      </c>
      <c r="BY5" s="4" t="s">
        <v>3</v>
      </c>
      <c r="BZ5" s="33">
        <f>IF(Tableau22[[#This Row],[Blq{QB27}]]="o",(1000/CA$52),0)</f>
        <v>0</v>
      </c>
      <c r="CA5" s="4" t="s">
        <v>3</v>
      </c>
      <c r="CB5" s="33">
        <f>IF(Tableau22[[#This Row],[Blq{QB28}]]="o",(1000/CC$52),0)</f>
        <v>0</v>
      </c>
      <c r="CC5" s="4" t="s">
        <v>3</v>
      </c>
      <c r="CD5" s="33">
        <f>IF(Tableau22[[#This Row],[Blq{QB29}]]="o",(1000/CE$52),0)</f>
        <v>0</v>
      </c>
      <c r="CE5" s="4" t="s">
        <v>3</v>
      </c>
      <c r="CF5" s="33">
        <f>IF(Tableau22[[#This Row],[Blq{QB30}]]="o",(1000/CG$52),0)</f>
        <v>0</v>
      </c>
      <c r="CG5" s="4" t="s">
        <v>3</v>
      </c>
      <c r="CH5" s="26">
        <f>IFERROR((8-Tableau22[[#This Row],[Plc{Q}]])/100,0)</f>
        <v>0</v>
      </c>
      <c r="CI5" s="25" t="str">
        <f>IF(OR(1=Tableau22[[#This Row],[Plc{Q}]],2=Tableau22[[#This Row],[Plc{Q}]],3=Tableau22[[#This Row],[Plc{Q}]],4=Tableau22[[#This Row],[Plc{Q}]],5=Tableau22[[#This Row],[Plc{Q}]],6=Tableau22[[#This Row],[Plc{Q}]],7=Tableau22[[#This Row],[Plc{Q}]],8=Tableau22[[#This Row],[Plc{Q}]]),"Qualifié(e)","")</f>
        <v/>
      </c>
      <c r="CJ5" s="34" t="str">
        <f>IF(Tableau22[[#This Row],[Pnt{F}/1000]]=0,"",RANK(Tableau22[[#This Row],[Pnt{F}/1000]],Tableau22[Pnt{F}/1000]))</f>
        <v/>
      </c>
      <c r="CK5" s="35">
        <f>IFERROR(Tableau22[[#This Row],[Pnt{FV}/500]]+Tableau22[[#This Row],[Pnt{FB}/500]]+Tableau22[[#This Row],[Bns{Q}]],0)</f>
        <v>0</v>
      </c>
      <c r="CL5" s="32">
        <f>IFERROR((Tableau22[[#This Row],[Pnt{FV}]]/$CM$52)*500,0)</f>
        <v>0</v>
      </c>
      <c r="CM5" s="186">
        <f>IFERROR(((Tableau22[[#This Row],[Prs{FV}]]/CN$52)*1000)+IF(Tableau22[[#This Row],[Vlr{FV}]]="o",2,0),0)</f>
        <v>0</v>
      </c>
      <c r="CN5" s="11" t="s">
        <v>12</v>
      </c>
      <c r="CO5" s="4" t="s">
        <v>3</v>
      </c>
      <c r="CP5" s="32">
        <f>(Tableau22[[#This Row],[Pnt{FB}]]/CQ$52)*500</f>
        <v>0</v>
      </c>
      <c r="CQ5" s="33">
        <f>Tableau22[[#This Row],[Pnt{FBlq}]]+Tableau22[[#This Row],[Pnt{FEss}]]</f>
        <v>0</v>
      </c>
      <c r="CR5" s="33">
        <f>IF(Tableau22[[#This Row],[Blq{F}]]="n",0,IF(Tableau22[[#This Row],[Blq{F}]]="Z1",100,IF(Tableau22[[#This Row],[Blq{F}]]="Z2",200,IF(Tableau22[[#This Row],[Blq{F}]]="Top",300,0))))</f>
        <v>0</v>
      </c>
      <c r="CS5" s="4" t="s">
        <v>3</v>
      </c>
      <c r="CT5" s="25">
        <f>IFERROR((100-(Tableau22[[#This Row],[Ess{F}]])),0)</f>
        <v>0</v>
      </c>
      <c r="CU5" s="11" t="s">
        <v>12</v>
      </c>
      <c r="CV5" s="28" t="str">
        <f>IF(Tableau22[[#This Row],[Fnl]]="Q",Tableau22[[#This Row],[Plc{F}]],Tableau22[[#This Row],[Plc{Q}]])</f>
        <v/>
      </c>
      <c r="CW5" s="28" t="str">
        <f>IF(Tableau22[[#This Row],[Place]]=1,"Or",IF(Tableau22[[#This Row],[Place]]=2,"Argent",IF(Tableau22[[#This Row],[Place]]=3,"Bronze","")))</f>
        <v/>
      </c>
    </row>
    <row r="6" spans="1:101" x14ac:dyDescent="0.2">
      <c r="A6" s="33" t="str">
        <f>Tableau22[[#This Row],[Plc{Q}]]</f>
        <v/>
      </c>
      <c r="B6" s="33" t="str">
        <f>Tableau22[[#This Row],[Place]]</f>
        <v/>
      </c>
      <c r="C6" s="16" t="s">
        <v>12</v>
      </c>
      <c r="D6" s="17" t="s">
        <v>12</v>
      </c>
      <c r="E6" s="17" t="s">
        <v>12</v>
      </c>
      <c r="F6" s="29" t="str">
        <f>IF(Tableau22[[#This Row],[Q &gt; F]]="","","Q")</f>
        <v/>
      </c>
      <c r="G6" s="10" t="s">
        <v>12</v>
      </c>
      <c r="H6" s="3" t="s">
        <v>3</v>
      </c>
      <c r="I6" s="3" t="s">
        <v>3</v>
      </c>
      <c r="J6" s="3" t="s">
        <v>3</v>
      </c>
      <c r="K6" s="30" t="str">
        <f>IF(Tableau22[[#This Row],[Pnt{Q}(/1000)]]=0,"",RANK(Tableau22[[#This Row],[Pnt{Q}(/1000)]],Tableau22[Pnt{Q}(/1000)]))</f>
        <v/>
      </c>
      <c r="L6" s="30">
        <f>IFERROR(Tableau22[[#This Row],[Pnt{QV}(/500)]]+Tableau22[[#This Row],[Pnt{QB}/500]],0)</f>
        <v>0</v>
      </c>
      <c r="M6" s="31">
        <f>IFERROR((Tableau22[[#This Row],[Pnt{QV}]]/$N$52)*500,0)</f>
        <v>0</v>
      </c>
      <c r="N6" s="31">
        <f>SUM(Tableau22[[#This Row],[Pnt{QV1}]],Tableau22[[#This Row],[Pnt{QV2}]],Tableau22[[#This Row],[Pnt{QV3}]])</f>
        <v>0</v>
      </c>
      <c r="O6" s="2">
        <f>IFERROR(((Tableau22[[#This Row],[Prs{QV1}]]/P$52)*1000)+IF(Tableau22[[#This Row],[Vlr{QV1}]]="o",2,0),0)</f>
        <v>0</v>
      </c>
      <c r="P6" s="11" t="s">
        <v>12</v>
      </c>
      <c r="Q6" s="4" t="s">
        <v>3</v>
      </c>
      <c r="R6" s="163">
        <f>IFERROR(((Tableau22[[#This Row],[Prs{QV2}]]/S$52)*1000)+IF(Tableau22[[#This Row],[Vlr{QV2}]]="o",2,0),0)</f>
        <v>0</v>
      </c>
      <c r="S6" s="11" t="s">
        <v>12</v>
      </c>
      <c r="T6" s="4" t="s">
        <v>3</v>
      </c>
      <c r="U6" s="163">
        <f>IFERROR(((Tableau22[[#This Row],[Prs{QV3}]]/V$52)*1000)+IF(Tableau22[[#This Row],[Vlr{QV3}]]="o",2,0),0)</f>
        <v>0</v>
      </c>
      <c r="V6" s="11" t="s">
        <v>12</v>
      </c>
      <c r="W6" s="4" t="s">
        <v>3</v>
      </c>
      <c r="X6" s="32">
        <f>IF((Tableau22[[#This Row],[Pnt{QB}]]/Y$52)*500=0,0,(Tableau22[[#This Row],[Pnt{QB}]]/Y$52)*500)</f>
        <v>0</v>
      </c>
      <c r="Y6" s="33">
        <f>Tableau22[[#This Row],[Pnt{QB1}]]+Tableau22[[#This Row],[Pnt{QB2}]]+Tableau22[[#This Row],[Pnt{QB3}]]+Tableau22[[#This Row],[Pnt{QB4}]]+Tableau22[[#This Row],[Pnt{QB5}]]+Tableau22[[#This Row],[Pnt{QB6}]]+Tableau22[[#This Row],[Pnt{QB7}]]+Tableau22[[#This Row],[Pnt{QB8}]]+Tableau22[[#This Row],[Pnt{QB9}]]+Tableau22[[#This Row],[Pnt{QB10}]]+Tableau22[[#This Row],[Pnt{QB11}]]+Tableau22[[#This Row],[Pnt{QB12}]]+Tableau22[[#This Row],[Pnt{QB13}]]+Tableau22[[#This Row],[Pnt{QB14}]]+Tableau22[[#This Row],[Pnt{QB15}]]+Tableau22[[#This Row],[Pnt{QB16}]]+Tableau22[[#This Row],[Pnt{QB17}]]+Tableau22[[#This Row],[Pnt{QB18}]]+Tableau22[[#This Row],[Pnt{QB19}]]+Tableau22[[#This Row],[Pnt{QB20}]]+Tableau22[[#This Row],[Pnt{QB21}]]+Tableau22[[#This Row],[Pnt{QB22}]]+Tableau22[[#This Row],[Pnt{QB23}]]+Tableau22[[#This Row],[Pnt{QB24}]]+Tableau22[[#This Row],[Pnt{QB25}]]+Tableau22[[#This Row],[Pnt{QB26}]]+Tableau22[[#This Row],[Pnt{QB27}]]+Tableau22[[#This Row],[Pnt{QB28}]]+Tableau22[[#This Row],[Pnt{QB29}]]+Tableau22[[#This Row],[Pnt{QB30}]]</f>
        <v>0</v>
      </c>
      <c r="Z6" s="33">
        <f>IF(Tableau22[[#This Row],[Blq{QB1}]]="o",(1000/AA$52),0)</f>
        <v>0</v>
      </c>
      <c r="AA6" s="4" t="s">
        <v>3</v>
      </c>
      <c r="AB6" s="33">
        <f>IF(Tableau22[[#This Row],[Blq{QB2}]]="o",(1000/AC$52),0)</f>
        <v>0</v>
      </c>
      <c r="AC6" s="4" t="s">
        <v>3</v>
      </c>
      <c r="AD6" s="33">
        <f>IF(Tableau22[[#This Row],[Blq{QB3}]]="o",(1000/AE$52),0)</f>
        <v>0</v>
      </c>
      <c r="AE6" s="4" t="s">
        <v>3</v>
      </c>
      <c r="AF6" s="33">
        <f>IF(Tableau22[[#This Row],[Blq{QB4}]]="o",(1000/AG$52),0)</f>
        <v>0</v>
      </c>
      <c r="AG6" s="4" t="s">
        <v>3</v>
      </c>
      <c r="AH6" s="33">
        <f>IF(Tableau22[[#This Row],[Blq{QB5}]]="o",(1000/AI$52),0)</f>
        <v>0</v>
      </c>
      <c r="AI6" s="4" t="s">
        <v>3</v>
      </c>
      <c r="AJ6" s="33">
        <f>IF(Tableau22[[#This Row],[Blq{QB6}]]="o",(1000/AK$52),0)</f>
        <v>0</v>
      </c>
      <c r="AK6" s="4" t="s">
        <v>3</v>
      </c>
      <c r="AL6" s="33">
        <f>IF(Tableau22[[#This Row],[Blq{QB7}]]="o",(1000/AM$52),0)</f>
        <v>0</v>
      </c>
      <c r="AM6" s="4" t="s">
        <v>3</v>
      </c>
      <c r="AN6" s="33">
        <f>IF(Tableau22[[#This Row],[Blq{QB8}]]="o",(1000/AO$52),0)</f>
        <v>0</v>
      </c>
      <c r="AO6" s="4" t="s">
        <v>3</v>
      </c>
      <c r="AP6" s="33">
        <f>IF(Tableau22[[#This Row],[Blq{QB9}]]="o",(1000/AQ$52),0)</f>
        <v>0</v>
      </c>
      <c r="AQ6" s="4" t="s">
        <v>3</v>
      </c>
      <c r="AR6" s="33">
        <f>IF(Tableau22[[#This Row],[Blq{QB10}]]="o",(1000/AS$52),0)</f>
        <v>0</v>
      </c>
      <c r="AS6" s="4" t="s">
        <v>3</v>
      </c>
      <c r="AT6" s="33">
        <f>IF(Tableau22[[#This Row],[Blq{QB11}]]="o",(1000/AU$52),0)</f>
        <v>0</v>
      </c>
      <c r="AU6" s="4" t="s">
        <v>3</v>
      </c>
      <c r="AV6" s="33">
        <f>IF(Tableau22[[#This Row],[Blq{QB12}]]="o",(1000/AW$52),0)</f>
        <v>0</v>
      </c>
      <c r="AW6" s="4" t="s">
        <v>3</v>
      </c>
      <c r="AX6" s="33">
        <f>IF(Tableau22[[#This Row],[Blq{QB13}]]="o",(1000/AY$52),0)</f>
        <v>0</v>
      </c>
      <c r="AY6" s="4" t="s">
        <v>3</v>
      </c>
      <c r="AZ6" s="33">
        <f>IF(Tableau22[[#This Row],[Blq{QB14}]]="o",(1000/BA$52),0)</f>
        <v>0</v>
      </c>
      <c r="BA6" s="4" t="s">
        <v>3</v>
      </c>
      <c r="BB6" s="33">
        <f>IF(Tableau22[[#This Row],[Blq{QB15}]]="o",(1000/BC$52),0)</f>
        <v>0</v>
      </c>
      <c r="BC6" s="4" t="s">
        <v>3</v>
      </c>
      <c r="BD6" s="33">
        <f>IF(Tableau22[[#This Row],[Blq{QB16}]]="o",(1000/BE$52),0)</f>
        <v>0</v>
      </c>
      <c r="BE6" s="4" t="s">
        <v>3</v>
      </c>
      <c r="BF6" s="33">
        <f>IF(Tableau22[[#This Row],[Blq{QB17}]]="o",(1000/BG$52),0)</f>
        <v>0</v>
      </c>
      <c r="BG6" s="4" t="s">
        <v>3</v>
      </c>
      <c r="BH6" s="33">
        <f>IF(Tableau22[[#This Row],[Blq{QB18}]]="o",(1000/BI$52),0)</f>
        <v>0</v>
      </c>
      <c r="BI6" s="4" t="s">
        <v>3</v>
      </c>
      <c r="BJ6" s="33">
        <f>IF(Tableau22[[#This Row],[Blq{QB19}]]="o",(1000/BK$52),0)</f>
        <v>0</v>
      </c>
      <c r="BK6" s="4" t="s">
        <v>3</v>
      </c>
      <c r="BL6" s="33">
        <f>IF(Tableau22[[#This Row],[Blq{QB20}]]="o",(1000/BM$52),0)</f>
        <v>0</v>
      </c>
      <c r="BM6" s="4" t="s">
        <v>3</v>
      </c>
      <c r="BN6" s="33">
        <f>IF(Tableau22[[#This Row],[Blq{QB21}]]="o",(1000/BO$52),0)</f>
        <v>0</v>
      </c>
      <c r="BO6" s="4" t="s">
        <v>3</v>
      </c>
      <c r="BP6" s="33">
        <f>IF(Tableau22[[#This Row],[Blq{QB22}]]="o",(1000/BQ$52),0)</f>
        <v>0</v>
      </c>
      <c r="BQ6" s="4" t="s">
        <v>3</v>
      </c>
      <c r="BR6" s="33">
        <f>IF(Tableau22[[#This Row],[Blq{QB23}]]="o",(1000/BS$52),0)</f>
        <v>0</v>
      </c>
      <c r="BS6" s="4" t="s">
        <v>3</v>
      </c>
      <c r="BT6" s="33">
        <f>IF(Tableau22[[#This Row],[Blq{QB24}]]="o",(1000/BU$52),0)</f>
        <v>0</v>
      </c>
      <c r="BU6" s="4" t="s">
        <v>3</v>
      </c>
      <c r="BV6" s="33">
        <f>IF(Tableau22[[#This Row],[Blq{QB25}]]="o",(1000/BW$52),0)</f>
        <v>0</v>
      </c>
      <c r="BW6" s="4" t="s">
        <v>3</v>
      </c>
      <c r="BX6" s="33">
        <f>IF(Tableau22[[#This Row],[Blq{QB26}]]="o",(1000/BY$52),0)</f>
        <v>0</v>
      </c>
      <c r="BY6" s="4" t="s">
        <v>3</v>
      </c>
      <c r="BZ6" s="33">
        <f>IF(Tableau22[[#This Row],[Blq{QB27}]]="o",(1000/CA$52),0)</f>
        <v>0</v>
      </c>
      <c r="CA6" s="4" t="s">
        <v>3</v>
      </c>
      <c r="CB6" s="33">
        <f>IF(Tableau22[[#This Row],[Blq{QB28}]]="o",(1000/CC$52),0)</f>
        <v>0</v>
      </c>
      <c r="CC6" s="4" t="s">
        <v>3</v>
      </c>
      <c r="CD6" s="33">
        <f>IF(Tableau22[[#This Row],[Blq{QB29}]]="o",(1000/CE$52),0)</f>
        <v>0</v>
      </c>
      <c r="CE6" s="4" t="s">
        <v>3</v>
      </c>
      <c r="CF6" s="33">
        <f>IF(Tableau22[[#This Row],[Blq{QB30}]]="o",(1000/CG$52),0)</f>
        <v>0</v>
      </c>
      <c r="CG6" s="4" t="s">
        <v>3</v>
      </c>
      <c r="CH6" s="26">
        <f>IFERROR((8-Tableau22[[#This Row],[Plc{Q}]])/100,0)</f>
        <v>0</v>
      </c>
      <c r="CI6" s="25" t="str">
        <f>IF(OR(1=Tableau22[[#This Row],[Plc{Q}]],2=Tableau22[[#This Row],[Plc{Q}]],3=Tableau22[[#This Row],[Plc{Q}]],4=Tableau22[[#This Row],[Plc{Q}]],5=Tableau22[[#This Row],[Plc{Q}]],6=Tableau22[[#This Row],[Plc{Q}]],7=Tableau22[[#This Row],[Plc{Q}]],8=Tableau22[[#This Row],[Plc{Q}]]),"Qualifié(e)","")</f>
        <v/>
      </c>
      <c r="CJ6" s="34" t="str">
        <f>IF(Tableau22[[#This Row],[Pnt{F}/1000]]=0,"",RANK(Tableau22[[#This Row],[Pnt{F}/1000]],Tableau22[Pnt{F}/1000]))</f>
        <v/>
      </c>
      <c r="CK6" s="35">
        <f>IFERROR(Tableau22[[#This Row],[Pnt{FV}/500]]+Tableau22[[#This Row],[Pnt{FB}/500]]+Tableau22[[#This Row],[Bns{Q}]],0)</f>
        <v>0</v>
      </c>
      <c r="CL6" s="32">
        <f>IFERROR((Tableau22[[#This Row],[Pnt{FV}]]/$CM$52)*500,0)</f>
        <v>0</v>
      </c>
      <c r="CM6" s="186">
        <f>IFERROR(((Tableau22[[#This Row],[Prs{FV}]]/CN$52)*1000)+IF(Tableau22[[#This Row],[Vlr{FV}]]="o",2,0),0)</f>
        <v>0</v>
      </c>
      <c r="CN6" s="11" t="s">
        <v>12</v>
      </c>
      <c r="CO6" s="4" t="s">
        <v>3</v>
      </c>
      <c r="CP6" s="32">
        <f>(Tableau22[[#This Row],[Pnt{FB}]]/CQ$52)*500</f>
        <v>0</v>
      </c>
      <c r="CQ6" s="33">
        <f>Tableau22[[#This Row],[Pnt{FBlq}]]+Tableau22[[#This Row],[Pnt{FEss}]]</f>
        <v>0</v>
      </c>
      <c r="CR6" s="33">
        <f>IF(Tableau22[[#This Row],[Blq{F}]]="n",0,IF(Tableau22[[#This Row],[Blq{F}]]="Z1",100,IF(Tableau22[[#This Row],[Blq{F}]]="Z2",200,IF(Tableau22[[#This Row],[Blq{F}]]="Top",300,0))))</f>
        <v>0</v>
      </c>
      <c r="CS6" s="4" t="s">
        <v>3</v>
      </c>
      <c r="CT6" s="25">
        <f>IFERROR((100-(Tableau22[[#This Row],[Ess{F}]])),0)</f>
        <v>0</v>
      </c>
      <c r="CU6" s="11" t="s">
        <v>12</v>
      </c>
      <c r="CV6" s="28" t="str">
        <f>IF(Tableau22[[#This Row],[Fnl]]="Q",Tableau22[[#This Row],[Plc{F}]],Tableau22[[#This Row],[Plc{Q}]])</f>
        <v/>
      </c>
      <c r="CW6" s="28" t="str">
        <f>IF(Tableau22[[#This Row],[Place]]=1,"Or",IF(Tableau22[[#This Row],[Place]]=2,"Argent",IF(Tableau22[[#This Row],[Place]]=3,"Bronze","")))</f>
        <v/>
      </c>
    </row>
    <row r="7" spans="1:101" x14ac:dyDescent="0.2">
      <c r="A7" s="33" t="str">
        <f>Tableau22[[#This Row],[Plc{Q}]]</f>
        <v/>
      </c>
      <c r="B7" s="33" t="str">
        <f>Tableau22[[#This Row],[Place]]</f>
        <v/>
      </c>
      <c r="C7" s="16" t="s">
        <v>12</v>
      </c>
      <c r="D7" s="17" t="s">
        <v>12</v>
      </c>
      <c r="E7" s="17" t="s">
        <v>12</v>
      </c>
      <c r="F7" s="29" t="str">
        <f>IF(Tableau22[[#This Row],[Q &gt; F]]="","","Q")</f>
        <v/>
      </c>
      <c r="G7" s="10" t="s">
        <v>12</v>
      </c>
      <c r="H7" s="3" t="s">
        <v>3</v>
      </c>
      <c r="I7" s="3" t="s">
        <v>3</v>
      </c>
      <c r="J7" s="3" t="s">
        <v>3</v>
      </c>
      <c r="K7" s="30" t="str">
        <f>IF(Tableau22[[#This Row],[Pnt{Q}(/1000)]]=0,"",RANK(Tableau22[[#This Row],[Pnt{Q}(/1000)]],Tableau22[Pnt{Q}(/1000)]))</f>
        <v/>
      </c>
      <c r="L7" s="30">
        <f>IFERROR(Tableau22[[#This Row],[Pnt{QV}(/500)]]+Tableau22[[#This Row],[Pnt{QB}/500]],0)</f>
        <v>0</v>
      </c>
      <c r="M7" s="31">
        <f>IFERROR((Tableau22[[#This Row],[Pnt{QV}]]/$N$52)*500,0)</f>
        <v>0</v>
      </c>
      <c r="N7" s="31">
        <f>SUM(Tableau22[[#This Row],[Pnt{QV1}]],Tableau22[[#This Row],[Pnt{QV2}]],Tableau22[[#This Row],[Pnt{QV3}]])</f>
        <v>0</v>
      </c>
      <c r="O7" s="2">
        <f>IFERROR(((Tableau22[[#This Row],[Prs{QV1}]]/P$52)*1000)+IF(Tableau22[[#This Row],[Vlr{QV1}]]="o",2,0),0)</f>
        <v>0</v>
      </c>
      <c r="P7" s="11" t="s">
        <v>12</v>
      </c>
      <c r="Q7" s="4" t="s">
        <v>3</v>
      </c>
      <c r="R7" s="163">
        <f>IFERROR(((Tableau22[[#This Row],[Prs{QV2}]]/S$52)*1000)+IF(Tableau22[[#This Row],[Vlr{QV2}]]="o",2,0),0)</f>
        <v>0</v>
      </c>
      <c r="S7" s="11" t="s">
        <v>12</v>
      </c>
      <c r="T7" s="4" t="s">
        <v>3</v>
      </c>
      <c r="U7" s="163">
        <f>IFERROR(((Tableau22[[#This Row],[Prs{QV3}]]/V$52)*1000)+IF(Tableau22[[#This Row],[Vlr{QV3}]]="o",2,0),0)</f>
        <v>0</v>
      </c>
      <c r="V7" s="11" t="s">
        <v>12</v>
      </c>
      <c r="W7" s="4" t="s">
        <v>3</v>
      </c>
      <c r="X7" s="32">
        <f>IF((Tableau22[[#This Row],[Pnt{QB}]]/Y$52)*500=0,0,(Tableau22[[#This Row],[Pnt{QB}]]/Y$52)*500)</f>
        <v>0</v>
      </c>
      <c r="Y7" s="33">
        <f>Tableau22[[#This Row],[Pnt{QB1}]]+Tableau22[[#This Row],[Pnt{QB2}]]+Tableau22[[#This Row],[Pnt{QB3}]]+Tableau22[[#This Row],[Pnt{QB4}]]+Tableau22[[#This Row],[Pnt{QB5}]]+Tableau22[[#This Row],[Pnt{QB6}]]+Tableau22[[#This Row],[Pnt{QB7}]]+Tableau22[[#This Row],[Pnt{QB8}]]+Tableau22[[#This Row],[Pnt{QB9}]]+Tableau22[[#This Row],[Pnt{QB10}]]+Tableau22[[#This Row],[Pnt{QB11}]]+Tableau22[[#This Row],[Pnt{QB12}]]+Tableau22[[#This Row],[Pnt{QB13}]]+Tableau22[[#This Row],[Pnt{QB14}]]+Tableau22[[#This Row],[Pnt{QB15}]]+Tableau22[[#This Row],[Pnt{QB16}]]+Tableau22[[#This Row],[Pnt{QB17}]]+Tableau22[[#This Row],[Pnt{QB18}]]+Tableau22[[#This Row],[Pnt{QB19}]]+Tableau22[[#This Row],[Pnt{QB20}]]+Tableau22[[#This Row],[Pnt{QB21}]]+Tableau22[[#This Row],[Pnt{QB22}]]+Tableau22[[#This Row],[Pnt{QB23}]]+Tableau22[[#This Row],[Pnt{QB24}]]+Tableau22[[#This Row],[Pnt{QB25}]]+Tableau22[[#This Row],[Pnt{QB26}]]+Tableau22[[#This Row],[Pnt{QB27}]]+Tableau22[[#This Row],[Pnt{QB28}]]+Tableau22[[#This Row],[Pnt{QB29}]]+Tableau22[[#This Row],[Pnt{QB30}]]</f>
        <v>0</v>
      </c>
      <c r="Z7" s="33">
        <f>IF(Tableau22[[#This Row],[Blq{QB1}]]="o",(1000/AA$52),0)</f>
        <v>0</v>
      </c>
      <c r="AA7" s="4" t="s">
        <v>3</v>
      </c>
      <c r="AB7" s="33">
        <f>IF(Tableau22[[#This Row],[Blq{QB2}]]="o",(1000/AC$52),0)</f>
        <v>0</v>
      </c>
      <c r="AC7" s="4" t="s">
        <v>3</v>
      </c>
      <c r="AD7" s="33">
        <f>IF(Tableau22[[#This Row],[Blq{QB3}]]="o",(1000/AE$52),0)</f>
        <v>0</v>
      </c>
      <c r="AE7" s="4" t="s">
        <v>3</v>
      </c>
      <c r="AF7" s="33">
        <f>IF(Tableau22[[#This Row],[Blq{QB4}]]="o",(1000/AG$52),0)</f>
        <v>0</v>
      </c>
      <c r="AG7" s="4" t="s">
        <v>3</v>
      </c>
      <c r="AH7" s="33">
        <f>IF(Tableau22[[#This Row],[Blq{QB5}]]="o",(1000/AI$52),0)</f>
        <v>0</v>
      </c>
      <c r="AI7" s="4" t="s">
        <v>3</v>
      </c>
      <c r="AJ7" s="33">
        <f>IF(Tableau22[[#This Row],[Blq{QB6}]]="o",(1000/AK$52),0)</f>
        <v>0</v>
      </c>
      <c r="AK7" s="4" t="s">
        <v>3</v>
      </c>
      <c r="AL7" s="33">
        <f>IF(Tableau22[[#This Row],[Blq{QB7}]]="o",(1000/AM$52),0)</f>
        <v>0</v>
      </c>
      <c r="AM7" s="4" t="s">
        <v>3</v>
      </c>
      <c r="AN7" s="33">
        <f>IF(Tableau22[[#This Row],[Blq{QB8}]]="o",(1000/AO$52),0)</f>
        <v>0</v>
      </c>
      <c r="AO7" s="4" t="s">
        <v>3</v>
      </c>
      <c r="AP7" s="33">
        <f>IF(Tableau22[[#This Row],[Blq{QB9}]]="o",(1000/AQ$52),0)</f>
        <v>0</v>
      </c>
      <c r="AQ7" s="4" t="s">
        <v>3</v>
      </c>
      <c r="AR7" s="33">
        <f>IF(Tableau22[[#This Row],[Blq{QB10}]]="o",(1000/AS$52),0)</f>
        <v>0</v>
      </c>
      <c r="AS7" s="4" t="s">
        <v>3</v>
      </c>
      <c r="AT7" s="33">
        <f>IF(Tableau22[[#This Row],[Blq{QB11}]]="o",(1000/AU$52),0)</f>
        <v>0</v>
      </c>
      <c r="AU7" s="4" t="s">
        <v>3</v>
      </c>
      <c r="AV7" s="33">
        <f>IF(Tableau22[[#This Row],[Blq{QB12}]]="o",(1000/AW$52),0)</f>
        <v>0</v>
      </c>
      <c r="AW7" s="4" t="s">
        <v>3</v>
      </c>
      <c r="AX7" s="33">
        <f>IF(Tableau22[[#This Row],[Blq{QB13}]]="o",(1000/AY$52),0)</f>
        <v>0</v>
      </c>
      <c r="AY7" s="4" t="s">
        <v>3</v>
      </c>
      <c r="AZ7" s="33">
        <f>IF(Tableau22[[#This Row],[Blq{QB14}]]="o",(1000/BA$52),0)</f>
        <v>0</v>
      </c>
      <c r="BA7" s="4" t="s">
        <v>3</v>
      </c>
      <c r="BB7" s="33">
        <f>IF(Tableau22[[#This Row],[Blq{QB15}]]="o",(1000/BC$52),0)</f>
        <v>0</v>
      </c>
      <c r="BC7" s="4" t="s">
        <v>3</v>
      </c>
      <c r="BD7" s="33">
        <f>IF(Tableau22[[#This Row],[Blq{QB16}]]="o",(1000/BE$52),0)</f>
        <v>0</v>
      </c>
      <c r="BE7" s="4" t="s">
        <v>3</v>
      </c>
      <c r="BF7" s="33">
        <f>IF(Tableau22[[#This Row],[Blq{QB17}]]="o",(1000/BG$52),0)</f>
        <v>0</v>
      </c>
      <c r="BG7" s="4" t="s">
        <v>3</v>
      </c>
      <c r="BH7" s="33">
        <f>IF(Tableau22[[#This Row],[Blq{QB18}]]="o",(1000/BI$52),0)</f>
        <v>0</v>
      </c>
      <c r="BI7" s="4" t="s">
        <v>3</v>
      </c>
      <c r="BJ7" s="33">
        <f>IF(Tableau22[[#This Row],[Blq{QB19}]]="o",(1000/BK$52),0)</f>
        <v>0</v>
      </c>
      <c r="BK7" s="4" t="s">
        <v>3</v>
      </c>
      <c r="BL7" s="33">
        <f>IF(Tableau22[[#This Row],[Blq{QB20}]]="o",(1000/BM$52),0)</f>
        <v>0</v>
      </c>
      <c r="BM7" s="4" t="s">
        <v>3</v>
      </c>
      <c r="BN7" s="33">
        <f>IF(Tableau22[[#This Row],[Blq{QB21}]]="o",(1000/BO$52),0)</f>
        <v>0</v>
      </c>
      <c r="BO7" s="4" t="s">
        <v>3</v>
      </c>
      <c r="BP7" s="33">
        <f>IF(Tableau22[[#This Row],[Blq{QB22}]]="o",(1000/BQ$52),0)</f>
        <v>0</v>
      </c>
      <c r="BQ7" s="4" t="s">
        <v>3</v>
      </c>
      <c r="BR7" s="33">
        <f>IF(Tableau22[[#This Row],[Blq{QB23}]]="o",(1000/BS$52),0)</f>
        <v>0</v>
      </c>
      <c r="BS7" s="4" t="s">
        <v>3</v>
      </c>
      <c r="BT7" s="33">
        <f>IF(Tableau22[[#This Row],[Blq{QB24}]]="o",(1000/BU$52),0)</f>
        <v>0</v>
      </c>
      <c r="BU7" s="4" t="s">
        <v>3</v>
      </c>
      <c r="BV7" s="33">
        <f>IF(Tableau22[[#This Row],[Blq{QB25}]]="o",(1000/BW$52),0)</f>
        <v>0</v>
      </c>
      <c r="BW7" s="4" t="s">
        <v>3</v>
      </c>
      <c r="BX7" s="33">
        <f>IF(Tableau22[[#This Row],[Blq{QB26}]]="o",(1000/BY$52),0)</f>
        <v>0</v>
      </c>
      <c r="BY7" s="4" t="s">
        <v>3</v>
      </c>
      <c r="BZ7" s="33">
        <f>IF(Tableau22[[#This Row],[Blq{QB27}]]="o",(1000/CA$52),0)</f>
        <v>0</v>
      </c>
      <c r="CA7" s="4" t="s">
        <v>3</v>
      </c>
      <c r="CB7" s="33">
        <f>IF(Tableau22[[#This Row],[Blq{QB28}]]="o",(1000/CC$52),0)</f>
        <v>0</v>
      </c>
      <c r="CC7" s="4" t="s">
        <v>3</v>
      </c>
      <c r="CD7" s="33">
        <f>IF(Tableau22[[#This Row],[Blq{QB29}]]="o",(1000/CE$52),0)</f>
        <v>0</v>
      </c>
      <c r="CE7" s="4" t="s">
        <v>3</v>
      </c>
      <c r="CF7" s="33">
        <f>IF(Tableau22[[#This Row],[Blq{QB30}]]="o",(1000/CG$52),0)</f>
        <v>0</v>
      </c>
      <c r="CG7" s="4" t="s">
        <v>3</v>
      </c>
      <c r="CH7" s="26">
        <f>IFERROR((8-Tableau22[[#This Row],[Plc{Q}]])/100,0)</f>
        <v>0</v>
      </c>
      <c r="CI7" s="25" t="str">
        <f>IF(OR(1=Tableau22[[#This Row],[Plc{Q}]],2=Tableau22[[#This Row],[Plc{Q}]],3=Tableau22[[#This Row],[Plc{Q}]],4=Tableau22[[#This Row],[Plc{Q}]],5=Tableau22[[#This Row],[Plc{Q}]],6=Tableau22[[#This Row],[Plc{Q}]],7=Tableau22[[#This Row],[Plc{Q}]],8=Tableau22[[#This Row],[Plc{Q}]]),"Qualifié(e)","")</f>
        <v/>
      </c>
      <c r="CJ7" s="34" t="str">
        <f>IF(Tableau22[[#This Row],[Pnt{F}/1000]]=0,"",RANK(Tableau22[[#This Row],[Pnt{F}/1000]],Tableau22[Pnt{F}/1000]))</f>
        <v/>
      </c>
      <c r="CK7" s="35">
        <f>IFERROR(Tableau22[[#This Row],[Pnt{FV}/500]]+Tableau22[[#This Row],[Pnt{FB}/500]]+Tableau22[[#This Row],[Bns{Q}]],0)</f>
        <v>0</v>
      </c>
      <c r="CL7" s="32">
        <f>IFERROR((Tableau22[[#This Row],[Pnt{FV}]]/$CM$52)*500,0)</f>
        <v>0</v>
      </c>
      <c r="CM7" s="186">
        <f>IFERROR(((Tableau22[[#This Row],[Prs{FV}]]/CN$52)*1000)+IF(Tableau22[[#This Row],[Vlr{FV}]]="o",2,0),0)</f>
        <v>0</v>
      </c>
      <c r="CN7" s="11" t="s">
        <v>12</v>
      </c>
      <c r="CO7" s="4" t="s">
        <v>3</v>
      </c>
      <c r="CP7" s="32">
        <f>(Tableau22[[#This Row],[Pnt{FB}]]/CQ$52)*500</f>
        <v>0</v>
      </c>
      <c r="CQ7" s="33">
        <f>Tableau22[[#This Row],[Pnt{FBlq}]]+Tableau22[[#This Row],[Pnt{FEss}]]</f>
        <v>0</v>
      </c>
      <c r="CR7" s="33">
        <f>IF(Tableau22[[#This Row],[Blq{F}]]="n",0,IF(Tableau22[[#This Row],[Blq{F}]]="Z1",100,IF(Tableau22[[#This Row],[Blq{F}]]="Z2",200,IF(Tableau22[[#This Row],[Blq{F}]]="Top",300,0))))</f>
        <v>0</v>
      </c>
      <c r="CS7" s="4" t="s">
        <v>3</v>
      </c>
      <c r="CT7" s="25">
        <f>IFERROR((100-(Tableau22[[#This Row],[Ess{F}]])),0)</f>
        <v>0</v>
      </c>
      <c r="CU7" s="11" t="s">
        <v>12</v>
      </c>
      <c r="CV7" s="28" t="str">
        <f>IF(Tableau22[[#This Row],[Fnl]]="Q",Tableau22[[#This Row],[Plc{F}]],Tableau22[[#This Row],[Plc{Q}]])</f>
        <v/>
      </c>
      <c r="CW7" s="28" t="str">
        <f>IF(Tableau22[[#This Row],[Place]]=1,"Or",IF(Tableau22[[#This Row],[Place]]=2,"Argent",IF(Tableau22[[#This Row],[Place]]=3,"Bronze","")))</f>
        <v/>
      </c>
    </row>
    <row r="8" spans="1:101" x14ac:dyDescent="0.2">
      <c r="A8" s="33" t="str">
        <f>Tableau22[[#This Row],[Plc{Q}]]</f>
        <v/>
      </c>
      <c r="B8" s="33" t="str">
        <f>Tableau22[[#This Row],[Place]]</f>
        <v/>
      </c>
      <c r="C8" s="16" t="s">
        <v>12</v>
      </c>
      <c r="D8" s="17" t="s">
        <v>12</v>
      </c>
      <c r="E8" s="17" t="s">
        <v>12</v>
      </c>
      <c r="F8" s="29" t="str">
        <f>IF(Tableau22[[#This Row],[Q &gt; F]]="","","Q")</f>
        <v/>
      </c>
      <c r="G8" s="10" t="s">
        <v>12</v>
      </c>
      <c r="H8" s="3" t="s">
        <v>3</v>
      </c>
      <c r="I8" s="3" t="s">
        <v>3</v>
      </c>
      <c r="J8" s="3" t="s">
        <v>3</v>
      </c>
      <c r="K8" s="30" t="str">
        <f>IF(Tableau22[[#This Row],[Pnt{Q}(/1000)]]=0,"",RANK(Tableau22[[#This Row],[Pnt{Q}(/1000)]],Tableau22[Pnt{Q}(/1000)]))</f>
        <v/>
      </c>
      <c r="L8" s="30">
        <f>IFERROR(Tableau22[[#This Row],[Pnt{QV}(/500)]]+Tableau22[[#This Row],[Pnt{QB}/500]],0)</f>
        <v>0</v>
      </c>
      <c r="M8" s="31">
        <f>IFERROR((Tableau22[[#This Row],[Pnt{QV}]]/$N$52)*500,0)</f>
        <v>0</v>
      </c>
      <c r="N8" s="31">
        <f>SUM(Tableau22[[#This Row],[Pnt{QV1}]],Tableau22[[#This Row],[Pnt{QV2}]],Tableau22[[#This Row],[Pnt{QV3}]])</f>
        <v>0</v>
      </c>
      <c r="O8" s="2">
        <f>IFERROR(((Tableau22[[#This Row],[Prs{QV1}]]/P$52)*1000)+IF(Tableau22[[#This Row],[Vlr{QV1}]]="o",2,0),0)</f>
        <v>0</v>
      </c>
      <c r="P8" s="11" t="s">
        <v>12</v>
      </c>
      <c r="Q8" s="4" t="s">
        <v>3</v>
      </c>
      <c r="R8" s="163">
        <f>IFERROR(((Tableau22[[#This Row],[Prs{QV2}]]/S$52)*1000)+IF(Tableau22[[#This Row],[Vlr{QV2}]]="o",2,0),0)</f>
        <v>0</v>
      </c>
      <c r="S8" s="11" t="s">
        <v>12</v>
      </c>
      <c r="T8" s="4" t="s">
        <v>3</v>
      </c>
      <c r="U8" s="163">
        <f>IFERROR(((Tableau22[[#This Row],[Prs{QV3}]]/V$52)*1000)+IF(Tableau22[[#This Row],[Vlr{QV3}]]="o",2,0),0)</f>
        <v>0</v>
      </c>
      <c r="V8" s="11" t="s">
        <v>12</v>
      </c>
      <c r="W8" s="4" t="s">
        <v>3</v>
      </c>
      <c r="X8" s="32">
        <f>IF((Tableau22[[#This Row],[Pnt{QB}]]/Y$52)*500=0,0,(Tableau22[[#This Row],[Pnt{QB}]]/Y$52)*500)</f>
        <v>0</v>
      </c>
      <c r="Y8" s="33">
        <f>Tableau22[[#This Row],[Pnt{QB1}]]+Tableau22[[#This Row],[Pnt{QB2}]]+Tableau22[[#This Row],[Pnt{QB3}]]+Tableau22[[#This Row],[Pnt{QB4}]]+Tableau22[[#This Row],[Pnt{QB5}]]+Tableau22[[#This Row],[Pnt{QB6}]]+Tableau22[[#This Row],[Pnt{QB7}]]+Tableau22[[#This Row],[Pnt{QB8}]]+Tableau22[[#This Row],[Pnt{QB9}]]+Tableau22[[#This Row],[Pnt{QB10}]]+Tableau22[[#This Row],[Pnt{QB11}]]+Tableau22[[#This Row],[Pnt{QB12}]]+Tableau22[[#This Row],[Pnt{QB13}]]+Tableau22[[#This Row],[Pnt{QB14}]]+Tableau22[[#This Row],[Pnt{QB15}]]+Tableau22[[#This Row],[Pnt{QB16}]]+Tableau22[[#This Row],[Pnt{QB17}]]+Tableau22[[#This Row],[Pnt{QB18}]]+Tableau22[[#This Row],[Pnt{QB19}]]+Tableau22[[#This Row],[Pnt{QB20}]]+Tableau22[[#This Row],[Pnt{QB21}]]+Tableau22[[#This Row],[Pnt{QB22}]]+Tableau22[[#This Row],[Pnt{QB23}]]+Tableau22[[#This Row],[Pnt{QB24}]]+Tableau22[[#This Row],[Pnt{QB25}]]+Tableau22[[#This Row],[Pnt{QB26}]]+Tableau22[[#This Row],[Pnt{QB27}]]+Tableau22[[#This Row],[Pnt{QB28}]]+Tableau22[[#This Row],[Pnt{QB29}]]+Tableau22[[#This Row],[Pnt{QB30}]]</f>
        <v>0</v>
      </c>
      <c r="Z8" s="33">
        <f>IF(Tableau22[[#This Row],[Blq{QB1}]]="o",(1000/AA$52),0)</f>
        <v>0</v>
      </c>
      <c r="AA8" s="4" t="s">
        <v>3</v>
      </c>
      <c r="AB8" s="33">
        <f>IF(Tableau22[[#This Row],[Blq{QB2}]]="o",(1000/AC$52),0)</f>
        <v>0</v>
      </c>
      <c r="AC8" s="4" t="s">
        <v>3</v>
      </c>
      <c r="AD8" s="33">
        <f>IF(Tableau22[[#This Row],[Blq{QB3}]]="o",(1000/AE$52),0)</f>
        <v>0</v>
      </c>
      <c r="AE8" s="4" t="s">
        <v>3</v>
      </c>
      <c r="AF8" s="33">
        <f>IF(Tableau22[[#This Row],[Blq{QB4}]]="o",(1000/AG$52),0)</f>
        <v>0</v>
      </c>
      <c r="AG8" s="4" t="s">
        <v>3</v>
      </c>
      <c r="AH8" s="33">
        <f>IF(Tableau22[[#This Row],[Blq{QB5}]]="o",(1000/AI$52),0)</f>
        <v>0</v>
      </c>
      <c r="AI8" s="4" t="s">
        <v>3</v>
      </c>
      <c r="AJ8" s="33">
        <f>IF(Tableau22[[#This Row],[Blq{QB6}]]="o",(1000/AK$52),0)</f>
        <v>0</v>
      </c>
      <c r="AK8" s="4" t="s">
        <v>3</v>
      </c>
      <c r="AL8" s="33">
        <f>IF(Tableau22[[#This Row],[Blq{QB7}]]="o",(1000/AM$52),0)</f>
        <v>0</v>
      </c>
      <c r="AM8" s="4" t="s">
        <v>3</v>
      </c>
      <c r="AN8" s="33">
        <f>IF(Tableau22[[#This Row],[Blq{QB8}]]="o",(1000/AO$52),0)</f>
        <v>0</v>
      </c>
      <c r="AO8" s="4" t="s">
        <v>3</v>
      </c>
      <c r="AP8" s="33">
        <f>IF(Tableau22[[#This Row],[Blq{QB9}]]="o",(1000/AQ$52),0)</f>
        <v>0</v>
      </c>
      <c r="AQ8" s="4" t="s">
        <v>3</v>
      </c>
      <c r="AR8" s="33">
        <f>IF(Tableau22[[#This Row],[Blq{QB10}]]="o",(1000/AS$52),0)</f>
        <v>0</v>
      </c>
      <c r="AS8" s="4" t="s">
        <v>3</v>
      </c>
      <c r="AT8" s="33">
        <f>IF(Tableau22[[#This Row],[Blq{QB11}]]="o",(1000/AU$52),0)</f>
        <v>0</v>
      </c>
      <c r="AU8" s="4" t="s">
        <v>3</v>
      </c>
      <c r="AV8" s="33">
        <f>IF(Tableau22[[#This Row],[Blq{QB12}]]="o",(1000/AW$52),0)</f>
        <v>0</v>
      </c>
      <c r="AW8" s="4" t="s">
        <v>3</v>
      </c>
      <c r="AX8" s="33">
        <f>IF(Tableau22[[#This Row],[Blq{QB13}]]="o",(1000/AY$52),0)</f>
        <v>0</v>
      </c>
      <c r="AY8" s="4" t="s">
        <v>3</v>
      </c>
      <c r="AZ8" s="33">
        <f>IF(Tableau22[[#This Row],[Blq{QB14}]]="o",(1000/BA$52),0)</f>
        <v>0</v>
      </c>
      <c r="BA8" s="4" t="s">
        <v>3</v>
      </c>
      <c r="BB8" s="33">
        <f>IF(Tableau22[[#This Row],[Blq{QB15}]]="o",(1000/BC$52),0)</f>
        <v>0</v>
      </c>
      <c r="BC8" s="4" t="s">
        <v>3</v>
      </c>
      <c r="BD8" s="33">
        <f>IF(Tableau22[[#This Row],[Blq{QB16}]]="o",(1000/BE$52),0)</f>
        <v>0</v>
      </c>
      <c r="BE8" s="4" t="s">
        <v>3</v>
      </c>
      <c r="BF8" s="33">
        <f>IF(Tableau22[[#This Row],[Blq{QB17}]]="o",(1000/BG$52),0)</f>
        <v>0</v>
      </c>
      <c r="BG8" s="4" t="s">
        <v>3</v>
      </c>
      <c r="BH8" s="33">
        <f>IF(Tableau22[[#This Row],[Blq{QB18}]]="o",(1000/BI$52),0)</f>
        <v>0</v>
      </c>
      <c r="BI8" s="4" t="s">
        <v>3</v>
      </c>
      <c r="BJ8" s="33">
        <f>IF(Tableau22[[#This Row],[Blq{QB19}]]="o",(1000/BK$52),0)</f>
        <v>0</v>
      </c>
      <c r="BK8" s="4" t="s">
        <v>3</v>
      </c>
      <c r="BL8" s="33">
        <f>IF(Tableau22[[#This Row],[Blq{QB20}]]="o",(1000/BM$52),0)</f>
        <v>0</v>
      </c>
      <c r="BM8" s="4" t="s">
        <v>3</v>
      </c>
      <c r="BN8" s="33">
        <f>IF(Tableau22[[#This Row],[Blq{QB21}]]="o",(1000/BO$52),0)</f>
        <v>0</v>
      </c>
      <c r="BO8" s="4" t="s">
        <v>3</v>
      </c>
      <c r="BP8" s="33">
        <f>IF(Tableau22[[#This Row],[Blq{QB22}]]="o",(1000/BQ$52),0)</f>
        <v>0</v>
      </c>
      <c r="BQ8" s="4" t="s">
        <v>3</v>
      </c>
      <c r="BR8" s="33">
        <f>IF(Tableau22[[#This Row],[Blq{QB23}]]="o",(1000/BS$52),0)</f>
        <v>0</v>
      </c>
      <c r="BS8" s="4" t="s">
        <v>3</v>
      </c>
      <c r="BT8" s="33">
        <f>IF(Tableau22[[#This Row],[Blq{QB24}]]="o",(1000/BU$52),0)</f>
        <v>0</v>
      </c>
      <c r="BU8" s="4" t="s">
        <v>3</v>
      </c>
      <c r="BV8" s="33">
        <f>IF(Tableau22[[#This Row],[Blq{QB25}]]="o",(1000/BW$52),0)</f>
        <v>0</v>
      </c>
      <c r="BW8" s="4" t="s">
        <v>3</v>
      </c>
      <c r="BX8" s="33">
        <f>IF(Tableau22[[#This Row],[Blq{QB26}]]="o",(1000/BY$52),0)</f>
        <v>0</v>
      </c>
      <c r="BY8" s="4" t="s">
        <v>3</v>
      </c>
      <c r="BZ8" s="33">
        <f>IF(Tableau22[[#This Row],[Blq{QB27}]]="o",(1000/CA$52),0)</f>
        <v>0</v>
      </c>
      <c r="CA8" s="4" t="s">
        <v>3</v>
      </c>
      <c r="CB8" s="33">
        <f>IF(Tableau22[[#This Row],[Blq{QB28}]]="o",(1000/CC$52),0)</f>
        <v>0</v>
      </c>
      <c r="CC8" s="4" t="s">
        <v>3</v>
      </c>
      <c r="CD8" s="33">
        <f>IF(Tableau22[[#This Row],[Blq{QB29}]]="o",(1000/CE$52),0)</f>
        <v>0</v>
      </c>
      <c r="CE8" s="4" t="s">
        <v>3</v>
      </c>
      <c r="CF8" s="33">
        <f>IF(Tableau22[[#This Row],[Blq{QB30}]]="o",(1000/CG$52),0)</f>
        <v>0</v>
      </c>
      <c r="CG8" s="4" t="s">
        <v>3</v>
      </c>
      <c r="CH8" s="26">
        <f>IFERROR((8-Tableau22[[#This Row],[Plc{Q}]])/100,0)</f>
        <v>0</v>
      </c>
      <c r="CI8" s="25" t="str">
        <f>IF(OR(1=Tableau22[[#This Row],[Plc{Q}]],2=Tableau22[[#This Row],[Plc{Q}]],3=Tableau22[[#This Row],[Plc{Q}]],4=Tableau22[[#This Row],[Plc{Q}]],5=Tableau22[[#This Row],[Plc{Q}]],6=Tableau22[[#This Row],[Plc{Q}]],7=Tableau22[[#This Row],[Plc{Q}]],8=Tableau22[[#This Row],[Plc{Q}]]),"Qualifié(e)","")</f>
        <v/>
      </c>
      <c r="CJ8" s="34" t="str">
        <f>IF(Tableau22[[#This Row],[Pnt{F}/1000]]=0,"",RANK(Tableau22[[#This Row],[Pnt{F}/1000]],Tableau22[Pnt{F}/1000]))</f>
        <v/>
      </c>
      <c r="CK8" s="35">
        <f>IFERROR(Tableau22[[#This Row],[Pnt{FV}/500]]+Tableau22[[#This Row],[Pnt{FB}/500]]+Tableau22[[#This Row],[Bns{Q}]],0)</f>
        <v>0</v>
      </c>
      <c r="CL8" s="32">
        <f>IFERROR((Tableau22[[#This Row],[Pnt{FV}]]/$CM$52)*500,0)</f>
        <v>0</v>
      </c>
      <c r="CM8" s="186">
        <f>IFERROR(((Tableau22[[#This Row],[Prs{FV}]]/CN$52)*1000)+IF(Tableau22[[#This Row],[Vlr{FV}]]="o",2,0),0)</f>
        <v>0</v>
      </c>
      <c r="CN8" s="11" t="s">
        <v>12</v>
      </c>
      <c r="CO8" s="4" t="s">
        <v>3</v>
      </c>
      <c r="CP8" s="32">
        <f>(Tableau22[[#This Row],[Pnt{FB}]]/CQ$52)*500</f>
        <v>0</v>
      </c>
      <c r="CQ8" s="33">
        <f>Tableau22[[#This Row],[Pnt{FBlq}]]+Tableau22[[#This Row],[Pnt{FEss}]]</f>
        <v>0</v>
      </c>
      <c r="CR8" s="33">
        <f>IF(Tableau22[[#This Row],[Blq{F}]]="n",0,IF(Tableau22[[#This Row],[Blq{F}]]="Z1",100,IF(Tableau22[[#This Row],[Blq{F}]]="Z2",200,IF(Tableau22[[#This Row],[Blq{F}]]="Top",300,0))))</f>
        <v>0</v>
      </c>
      <c r="CS8" s="4" t="s">
        <v>3</v>
      </c>
      <c r="CT8" s="25">
        <f>IFERROR((100-(Tableau22[[#This Row],[Ess{F}]])),0)</f>
        <v>0</v>
      </c>
      <c r="CU8" s="11" t="s">
        <v>12</v>
      </c>
      <c r="CV8" s="28" t="str">
        <f>IF(Tableau22[[#This Row],[Fnl]]="Q",Tableau22[[#This Row],[Plc{F}]],Tableau22[[#This Row],[Plc{Q}]])</f>
        <v/>
      </c>
      <c r="CW8" s="28" t="str">
        <f>IF(Tableau22[[#This Row],[Place]]=1,"Or",IF(Tableau22[[#This Row],[Place]]=2,"Argent",IF(Tableau22[[#This Row],[Place]]=3,"Bronze","")))</f>
        <v/>
      </c>
    </row>
    <row r="9" spans="1:101" x14ac:dyDescent="0.2">
      <c r="A9" s="33" t="str">
        <f>Tableau22[[#This Row],[Plc{Q}]]</f>
        <v/>
      </c>
      <c r="B9" s="33" t="str">
        <f>Tableau22[[#This Row],[Place]]</f>
        <v/>
      </c>
      <c r="C9" s="16" t="s">
        <v>12</v>
      </c>
      <c r="D9" s="17" t="s">
        <v>12</v>
      </c>
      <c r="E9" s="17" t="s">
        <v>12</v>
      </c>
      <c r="F9" s="36" t="str">
        <f>IF(Tableau22[[#This Row],[Q &gt; F]]="","","Q")</f>
        <v/>
      </c>
      <c r="G9" s="10" t="s">
        <v>12</v>
      </c>
      <c r="H9" s="3" t="s">
        <v>3</v>
      </c>
      <c r="I9" s="3" t="s">
        <v>3</v>
      </c>
      <c r="J9" s="3" t="s">
        <v>3</v>
      </c>
      <c r="K9" s="30" t="str">
        <f>IF(Tableau22[[#This Row],[Pnt{Q}(/1000)]]=0,"",RANK(Tableau22[[#This Row],[Pnt{Q}(/1000)]],Tableau22[Pnt{Q}(/1000)]))</f>
        <v/>
      </c>
      <c r="L9" s="30">
        <f>IFERROR(Tableau22[[#This Row],[Pnt{QV}(/500)]]+Tableau22[[#This Row],[Pnt{QB}/500]],0)</f>
        <v>0</v>
      </c>
      <c r="M9" s="31">
        <f>IFERROR((Tableau22[[#This Row],[Pnt{QV}]]/$N$52)*500,0)</f>
        <v>0</v>
      </c>
      <c r="N9" s="31">
        <f>SUM(Tableau22[[#This Row],[Pnt{QV1}]],Tableau22[[#This Row],[Pnt{QV2}]],Tableau22[[#This Row],[Pnt{QV3}]])</f>
        <v>0</v>
      </c>
      <c r="O9" s="2">
        <f>IFERROR(((Tableau22[[#This Row],[Prs{QV1}]]/P$52)*1000)+IF(Tableau22[[#This Row],[Vlr{QV1}]]="o",2,0),0)</f>
        <v>0</v>
      </c>
      <c r="P9" s="11" t="s">
        <v>12</v>
      </c>
      <c r="Q9" s="4" t="s">
        <v>3</v>
      </c>
      <c r="R9" s="163">
        <f>IFERROR(((Tableau22[[#This Row],[Prs{QV2}]]/S$52)*1000)+IF(Tableau22[[#This Row],[Vlr{QV2}]]="o",2,0),0)</f>
        <v>0</v>
      </c>
      <c r="S9" s="11" t="s">
        <v>12</v>
      </c>
      <c r="T9" s="4" t="s">
        <v>3</v>
      </c>
      <c r="U9" s="163">
        <f>IFERROR(((Tableau22[[#This Row],[Prs{QV3}]]/V$52)*1000)+IF(Tableau22[[#This Row],[Vlr{QV3}]]="o",2,0),0)</f>
        <v>0</v>
      </c>
      <c r="V9" s="11" t="s">
        <v>12</v>
      </c>
      <c r="W9" s="4" t="s">
        <v>3</v>
      </c>
      <c r="X9" s="32">
        <f>IF((Tableau22[[#This Row],[Pnt{QB}]]/Y$52)*500=0,0,(Tableau22[[#This Row],[Pnt{QB}]]/Y$52)*500)</f>
        <v>0</v>
      </c>
      <c r="Y9" s="33">
        <f>Tableau22[[#This Row],[Pnt{QB1}]]+Tableau22[[#This Row],[Pnt{QB2}]]+Tableau22[[#This Row],[Pnt{QB3}]]+Tableau22[[#This Row],[Pnt{QB4}]]+Tableau22[[#This Row],[Pnt{QB5}]]+Tableau22[[#This Row],[Pnt{QB6}]]+Tableau22[[#This Row],[Pnt{QB7}]]+Tableau22[[#This Row],[Pnt{QB8}]]+Tableau22[[#This Row],[Pnt{QB9}]]+Tableau22[[#This Row],[Pnt{QB10}]]+Tableau22[[#This Row],[Pnt{QB11}]]+Tableau22[[#This Row],[Pnt{QB12}]]+Tableau22[[#This Row],[Pnt{QB13}]]+Tableau22[[#This Row],[Pnt{QB14}]]+Tableau22[[#This Row],[Pnt{QB15}]]+Tableau22[[#This Row],[Pnt{QB16}]]+Tableau22[[#This Row],[Pnt{QB17}]]+Tableau22[[#This Row],[Pnt{QB18}]]+Tableau22[[#This Row],[Pnt{QB19}]]+Tableau22[[#This Row],[Pnt{QB20}]]+Tableau22[[#This Row],[Pnt{QB21}]]+Tableau22[[#This Row],[Pnt{QB22}]]+Tableau22[[#This Row],[Pnt{QB23}]]+Tableau22[[#This Row],[Pnt{QB24}]]+Tableau22[[#This Row],[Pnt{QB25}]]+Tableau22[[#This Row],[Pnt{QB26}]]+Tableau22[[#This Row],[Pnt{QB27}]]+Tableau22[[#This Row],[Pnt{QB28}]]+Tableau22[[#This Row],[Pnt{QB29}]]+Tableau22[[#This Row],[Pnt{QB30}]]</f>
        <v>0</v>
      </c>
      <c r="Z9" s="33">
        <f>IF(Tableau22[[#This Row],[Blq{QB1}]]="o",(1000/AA$52),0)</f>
        <v>0</v>
      </c>
      <c r="AA9" s="4" t="s">
        <v>3</v>
      </c>
      <c r="AB9" s="33">
        <f>IF(Tableau22[[#This Row],[Blq{QB2}]]="o",(1000/AC$52),0)</f>
        <v>0</v>
      </c>
      <c r="AC9" s="4" t="s">
        <v>3</v>
      </c>
      <c r="AD9" s="33">
        <f>IF(Tableau22[[#This Row],[Blq{QB3}]]="o",(1000/AE$52),0)</f>
        <v>0</v>
      </c>
      <c r="AE9" s="4" t="s">
        <v>3</v>
      </c>
      <c r="AF9" s="33">
        <f>IF(Tableau22[[#This Row],[Blq{QB4}]]="o",(1000/AG$52),0)</f>
        <v>0</v>
      </c>
      <c r="AG9" s="4" t="s">
        <v>3</v>
      </c>
      <c r="AH9" s="33">
        <f>IF(Tableau22[[#This Row],[Blq{QB5}]]="o",(1000/AI$52),0)</f>
        <v>0</v>
      </c>
      <c r="AI9" s="4" t="s">
        <v>3</v>
      </c>
      <c r="AJ9" s="33">
        <f>IF(Tableau22[[#This Row],[Blq{QB6}]]="o",(1000/AK$52),0)</f>
        <v>0</v>
      </c>
      <c r="AK9" s="4" t="s">
        <v>3</v>
      </c>
      <c r="AL9" s="33">
        <f>IF(Tableau22[[#This Row],[Blq{QB7}]]="o",(1000/AM$52),0)</f>
        <v>0</v>
      </c>
      <c r="AM9" s="4" t="s">
        <v>3</v>
      </c>
      <c r="AN9" s="33">
        <f>IF(Tableau22[[#This Row],[Blq{QB8}]]="o",(1000/AO$52),0)</f>
        <v>0</v>
      </c>
      <c r="AO9" s="4" t="s">
        <v>3</v>
      </c>
      <c r="AP9" s="33">
        <f>IF(Tableau22[[#This Row],[Blq{QB9}]]="o",(1000/AQ$52),0)</f>
        <v>0</v>
      </c>
      <c r="AQ9" s="4" t="s">
        <v>3</v>
      </c>
      <c r="AR9" s="33">
        <f>IF(Tableau22[[#This Row],[Blq{QB10}]]="o",(1000/AS$52),0)</f>
        <v>0</v>
      </c>
      <c r="AS9" s="4" t="s">
        <v>3</v>
      </c>
      <c r="AT9" s="33">
        <f>IF(Tableau22[[#This Row],[Blq{QB11}]]="o",(1000/AU$52),0)</f>
        <v>0</v>
      </c>
      <c r="AU9" s="4" t="s">
        <v>3</v>
      </c>
      <c r="AV9" s="33">
        <f>IF(Tableau22[[#This Row],[Blq{QB12}]]="o",(1000/AW$52),0)</f>
        <v>0</v>
      </c>
      <c r="AW9" s="4" t="s">
        <v>3</v>
      </c>
      <c r="AX9" s="33">
        <f>IF(Tableau22[[#This Row],[Blq{QB13}]]="o",(1000/AY$52),0)</f>
        <v>0</v>
      </c>
      <c r="AY9" s="4" t="s">
        <v>3</v>
      </c>
      <c r="AZ9" s="33">
        <f>IF(Tableau22[[#This Row],[Blq{QB14}]]="o",(1000/BA$52),0)</f>
        <v>0</v>
      </c>
      <c r="BA9" s="4" t="s">
        <v>3</v>
      </c>
      <c r="BB9" s="33">
        <f>IF(Tableau22[[#This Row],[Blq{QB15}]]="o",(1000/BC$52),0)</f>
        <v>0</v>
      </c>
      <c r="BC9" s="4" t="s">
        <v>3</v>
      </c>
      <c r="BD9" s="33">
        <f>IF(Tableau22[[#This Row],[Blq{QB16}]]="o",(1000/BE$52),0)</f>
        <v>0</v>
      </c>
      <c r="BE9" s="4" t="s">
        <v>3</v>
      </c>
      <c r="BF9" s="33">
        <f>IF(Tableau22[[#This Row],[Blq{QB17}]]="o",(1000/BG$52),0)</f>
        <v>0</v>
      </c>
      <c r="BG9" s="4" t="s">
        <v>3</v>
      </c>
      <c r="BH9" s="33">
        <f>IF(Tableau22[[#This Row],[Blq{QB18}]]="o",(1000/BI$52),0)</f>
        <v>0</v>
      </c>
      <c r="BI9" s="4" t="s">
        <v>3</v>
      </c>
      <c r="BJ9" s="33">
        <f>IF(Tableau22[[#This Row],[Blq{QB19}]]="o",(1000/BK$52),0)</f>
        <v>0</v>
      </c>
      <c r="BK9" s="4" t="s">
        <v>3</v>
      </c>
      <c r="BL9" s="33">
        <f>IF(Tableau22[[#This Row],[Blq{QB20}]]="o",(1000/BM$52),0)</f>
        <v>0</v>
      </c>
      <c r="BM9" s="4" t="s">
        <v>3</v>
      </c>
      <c r="BN9" s="33">
        <f>IF(Tableau22[[#This Row],[Blq{QB21}]]="o",(1000/BO$52),0)</f>
        <v>0</v>
      </c>
      <c r="BO9" s="4" t="s">
        <v>3</v>
      </c>
      <c r="BP9" s="33">
        <f>IF(Tableau22[[#This Row],[Blq{QB22}]]="o",(1000/BQ$52),0)</f>
        <v>0</v>
      </c>
      <c r="BQ9" s="4" t="s">
        <v>3</v>
      </c>
      <c r="BR9" s="33">
        <f>IF(Tableau22[[#This Row],[Blq{QB23}]]="o",(1000/BS$52),0)</f>
        <v>0</v>
      </c>
      <c r="BS9" s="4" t="s">
        <v>3</v>
      </c>
      <c r="BT9" s="33">
        <f>IF(Tableau22[[#This Row],[Blq{QB24}]]="o",(1000/BU$52),0)</f>
        <v>0</v>
      </c>
      <c r="BU9" s="4" t="s">
        <v>3</v>
      </c>
      <c r="BV9" s="33">
        <f>IF(Tableau22[[#This Row],[Blq{QB25}]]="o",(1000/BW$52),0)</f>
        <v>0</v>
      </c>
      <c r="BW9" s="4" t="s">
        <v>3</v>
      </c>
      <c r="BX9" s="33">
        <f>IF(Tableau22[[#This Row],[Blq{QB26}]]="o",(1000/BY$52),0)</f>
        <v>0</v>
      </c>
      <c r="BY9" s="4" t="s">
        <v>3</v>
      </c>
      <c r="BZ9" s="33">
        <f>IF(Tableau22[[#This Row],[Blq{QB27}]]="o",(1000/CA$52),0)</f>
        <v>0</v>
      </c>
      <c r="CA9" s="4" t="s">
        <v>3</v>
      </c>
      <c r="CB9" s="33">
        <f>IF(Tableau22[[#This Row],[Blq{QB28}]]="o",(1000/CC$52),0)</f>
        <v>0</v>
      </c>
      <c r="CC9" s="4" t="s">
        <v>3</v>
      </c>
      <c r="CD9" s="33">
        <f>IF(Tableau22[[#This Row],[Blq{QB29}]]="o",(1000/CE$52),0)</f>
        <v>0</v>
      </c>
      <c r="CE9" s="4" t="s">
        <v>3</v>
      </c>
      <c r="CF9" s="33">
        <f>IF(Tableau22[[#This Row],[Blq{QB30}]]="o",(1000/CG$52),0)</f>
        <v>0</v>
      </c>
      <c r="CG9" s="4" t="s">
        <v>3</v>
      </c>
      <c r="CH9" s="26">
        <f>IFERROR((8-Tableau22[[#This Row],[Plc{Q}]])/100,0)</f>
        <v>0</v>
      </c>
      <c r="CI9" s="25" t="str">
        <f>IF(OR(1=Tableau22[[#This Row],[Plc{Q}]],2=Tableau22[[#This Row],[Plc{Q}]],3=Tableau22[[#This Row],[Plc{Q}]],4=Tableau22[[#This Row],[Plc{Q}]],5=Tableau22[[#This Row],[Plc{Q}]],6=Tableau22[[#This Row],[Plc{Q}]],7=Tableau22[[#This Row],[Plc{Q}]],8=Tableau22[[#This Row],[Plc{Q}]]),"Qualifié(e)","")</f>
        <v/>
      </c>
      <c r="CJ9" s="34" t="str">
        <f>IF(Tableau22[[#This Row],[Pnt{F}/1000]]=0,"",RANK(Tableau22[[#This Row],[Pnt{F}/1000]],Tableau22[Pnt{F}/1000]))</f>
        <v/>
      </c>
      <c r="CK9" s="35">
        <f>IFERROR(Tableau22[[#This Row],[Pnt{FV}/500]]+Tableau22[[#This Row],[Pnt{FB}/500]]+Tableau22[[#This Row],[Bns{Q}]],0)</f>
        <v>0</v>
      </c>
      <c r="CL9" s="32">
        <f>IFERROR((Tableau22[[#This Row],[Pnt{FV}]]/$CM$52)*500,0)</f>
        <v>0</v>
      </c>
      <c r="CM9" s="186">
        <f>IFERROR(((Tableau22[[#This Row],[Prs{FV}]]/CN$52)*1000)+IF(Tableau22[[#This Row],[Vlr{FV}]]="o",2,0),0)</f>
        <v>0</v>
      </c>
      <c r="CN9" s="11" t="s">
        <v>12</v>
      </c>
      <c r="CO9" s="4" t="s">
        <v>3</v>
      </c>
      <c r="CP9" s="32">
        <f>(Tableau22[[#This Row],[Pnt{FB}]]/CQ$52)*500</f>
        <v>0</v>
      </c>
      <c r="CQ9" s="33">
        <f>Tableau22[[#This Row],[Pnt{FBlq}]]+Tableau22[[#This Row],[Pnt{FEss}]]</f>
        <v>0</v>
      </c>
      <c r="CR9" s="33">
        <f>IF(Tableau22[[#This Row],[Blq{F}]]="n",0,IF(Tableau22[[#This Row],[Blq{F}]]="Z1",100,IF(Tableau22[[#This Row],[Blq{F}]]="Z2",200,IF(Tableau22[[#This Row],[Blq{F}]]="Top",300,0))))</f>
        <v>0</v>
      </c>
      <c r="CS9" s="4" t="s">
        <v>3</v>
      </c>
      <c r="CT9" s="25">
        <f>IFERROR((100-(Tableau22[[#This Row],[Ess{F}]])),0)</f>
        <v>0</v>
      </c>
      <c r="CU9" s="11" t="s">
        <v>12</v>
      </c>
      <c r="CV9" s="28" t="str">
        <f>IF(Tableau22[[#This Row],[Fnl]]="Q",Tableau22[[#This Row],[Plc{F}]],Tableau22[[#This Row],[Plc{Q}]])</f>
        <v/>
      </c>
      <c r="CW9" s="28" t="str">
        <f>IF(Tableau22[[#This Row],[Place]]=1,"Or",IF(Tableau22[[#This Row],[Place]]=2,"Argent",IF(Tableau22[[#This Row],[Place]]=3,"Bronze","")))</f>
        <v/>
      </c>
    </row>
    <row r="10" spans="1:101" x14ac:dyDescent="0.2">
      <c r="A10" s="33" t="str">
        <f>Tableau22[[#This Row],[Plc{Q}]]</f>
        <v/>
      </c>
      <c r="B10" s="33" t="str">
        <f>Tableau22[[#This Row],[Place]]</f>
        <v/>
      </c>
      <c r="C10" s="16" t="s">
        <v>12</v>
      </c>
      <c r="D10" s="17" t="s">
        <v>12</v>
      </c>
      <c r="E10" s="17" t="s">
        <v>12</v>
      </c>
      <c r="F10" s="29" t="str">
        <f>IF(Tableau22[[#This Row],[Q &gt; F]]="","","Q")</f>
        <v/>
      </c>
      <c r="G10" s="10" t="s">
        <v>12</v>
      </c>
      <c r="H10" s="3" t="s">
        <v>3</v>
      </c>
      <c r="I10" s="3" t="s">
        <v>3</v>
      </c>
      <c r="J10" s="3" t="s">
        <v>3</v>
      </c>
      <c r="K10" s="30" t="str">
        <f>IF(Tableau22[[#This Row],[Pnt{Q}(/1000)]]=0,"",RANK(Tableau22[[#This Row],[Pnt{Q}(/1000)]],Tableau22[Pnt{Q}(/1000)]))</f>
        <v/>
      </c>
      <c r="L10" s="30">
        <f>IFERROR(Tableau22[[#This Row],[Pnt{QV}(/500)]]+Tableau22[[#This Row],[Pnt{QB}/500]],0)</f>
        <v>0</v>
      </c>
      <c r="M10" s="31">
        <f>IFERROR((Tableau22[[#This Row],[Pnt{QV}]]/$N$52)*500,0)</f>
        <v>0</v>
      </c>
      <c r="N10" s="31">
        <f>SUM(Tableau22[[#This Row],[Pnt{QV1}]],Tableau22[[#This Row],[Pnt{QV2}]],Tableau22[[#This Row],[Pnt{QV3}]])</f>
        <v>0</v>
      </c>
      <c r="O10" s="2">
        <f>IFERROR(((Tableau22[[#This Row],[Prs{QV1}]]/P$52)*1000)+IF(Tableau22[[#This Row],[Vlr{QV1}]]="o",2,0),0)</f>
        <v>0</v>
      </c>
      <c r="P10" s="11" t="s">
        <v>12</v>
      </c>
      <c r="Q10" s="4" t="s">
        <v>3</v>
      </c>
      <c r="R10" s="163">
        <f>IFERROR(((Tableau22[[#This Row],[Prs{QV2}]]/S$52)*1000)+IF(Tableau22[[#This Row],[Vlr{QV2}]]="o",2,0),0)</f>
        <v>0</v>
      </c>
      <c r="S10" s="11" t="s">
        <v>12</v>
      </c>
      <c r="T10" s="4" t="s">
        <v>3</v>
      </c>
      <c r="U10" s="163">
        <f>IFERROR(((Tableau22[[#This Row],[Prs{QV3}]]/V$52)*1000)+IF(Tableau22[[#This Row],[Vlr{QV3}]]="o",2,0),0)</f>
        <v>0</v>
      </c>
      <c r="V10" s="11" t="s">
        <v>12</v>
      </c>
      <c r="W10" s="4" t="s">
        <v>3</v>
      </c>
      <c r="X10" s="32">
        <f>IF((Tableau22[[#This Row],[Pnt{QB}]]/Y$52)*500=0,0,(Tableau22[[#This Row],[Pnt{QB}]]/Y$52)*500)</f>
        <v>0</v>
      </c>
      <c r="Y10" s="33">
        <f>Tableau22[[#This Row],[Pnt{QB1}]]+Tableau22[[#This Row],[Pnt{QB2}]]+Tableau22[[#This Row],[Pnt{QB3}]]+Tableau22[[#This Row],[Pnt{QB4}]]+Tableau22[[#This Row],[Pnt{QB5}]]+Tableau22[[#This Row],[Pnt{QB6}]]+Tableau22[[#This Row],[Pnt{QB7}]]+Tableau22[[#This Row],[Pnt{QB8}]]+Tableau22[[#This Row],[Pnt{QB9}]]+Tableau22[[#This Row],[Pnt{QB10}]]+Tableau22[[#This Row],[Pnt{QB11}]]+Tableau22[[#This Row],[Pnt{QB12}]]+Tableau22[[#This Row],[Pnt{QB13}]]+Tableau22[[#This Row],[Pnt{QB14}]]+Tableau22[[#This Row],[Pnt{QB15}]]+Tableau22[[#This Row],[Pnt{QB16}]]+Tableau22[[#This Row],[Pnt{QB17}]]+Tableau22[[#This Row],[Pnt{QB18}]]+Tableau22[[#This Row],[Pnt{QB19}]]+Tableau22[[#This Row],[Pnt{QB20}]]+Tableau22[[#This Row],[Pnt{QB21}]]+Tableau22[[#This Row],[Pnt{QB22}]]+Tableau22[[#This Row],[Pnt{QB23}]]+Tableau22[[#This Row],[Pnt{QB24}]]+Tableau22[[#This Row],[Pnt{QB25}]]+Tableau22[[#This Row],[Pnt{QB26}]]+Tableau22[[#This Row],[Pnt{QB27}]]+Tableau22[[#This Row],[Pnt{QB28}]]+Tableau22[[#This Row],[Pnt{QB29}]]+Tableau22[[#This Row],[Pnt{QB30}]]</f>
        <v>0</v>
      </c>
      <c r="Z10" s="33">
        <f>IF(Tableau22[[#This Row],[Blq{QB1}]]="o",(1000/AA$52),0)</f>
        <v>0</v>
      </c>
      <c r="AA10" s="4" t="s">
        <v>3</v>
      </c>
      <c r="AB10" s="33">
        <f>IF(Tableau22[[#This Row],[Blq{QB2}]]="o",(1000/AC$52),0)</f>
        <v>0</v>
      </c>
      <c r="AC10" s="4" t="s">
        <v>3</v>
      </c>
      <c r="AD10" s="33">
        <f>IF(Tableau22[[#This Row],[Blq{QB3}]]="o",(1000/AE$52),0)</f>
        <v>0</v>
      </c>
      <c r="AE10" s="4" t="s">
        <v>3</v>
      </c>
      <c r="AF10" s="33">
        <f>IF(Tableau22[[#This Row],[Blq{QB4}]]="o",(1000/AG$52),0)</f>
        <v>0</v>
      </c>
      <c r="AG10" s="4" t="s">
        <v>3</v>
      </c>
      <c r="AH10" s="33">
        <f>IF(Tableau22[[#This Row],[Blq{QB5}]]="o",(1000/AI$52),0)</f>
        <v>0</v>
      </c>
      <c r="AI10" s="4" t="s">
        <v>3</v>
      </c>
      <c r="AJ10" s="33">
        <f>IF(Tableau22[[#This Row],[Blq{QB6}]]="o",(1000/AK$52),0)</f>
        <v>0</v>
      </c>
      <c r="AK10" s="4" t="s">
        <v>3</v>
      </c>
      <c r="AL10" s="33">
        <f>IF(Tableau22[[#This Row],[Blq{QB7}]]="o",(1000/AM$52),0)</f>
        <v>0</v>
      </c>
      <c r="AM10" s="4" t="s">
        <v>3</v>
      </c>
      <c r="AN10" s="33">
        <f>IF(Tableau22[[#This Row],[Blq{QB8}]]="o",(1000/AO$52),0)</f>
        <v>0</v>
      </c>
      <c r="AO10" s="4" t="s">
        <v>3</v>
      </c>
      <c r="AP10" s="33">
        <f>IF(Tableau22[[#This Row],[Blq{QB9}]]="o",(1000/AQ$52),0)</f>
        <v>0</v>
      </c>
      <c r="AQ10" s="4" t="s">
        <v>3</v>
      </c>
      <c r="AR10" s="33">
        <f>IF(Tableau22[[#This Row],[Blq{QB10}]]="o",(1000/AS$52),0)</f>
        <v>0</v>
      </c>
      <c r="AS10" s="4" t="s">
        <v>3</v>
      </c>
      <c r="AT10" s="33">
        <f>IF(Tableau22[[#This Row],[Blq{QB11}]]="o",(1000/AU$52),0)</f>
        <v>0</v>
      </c>
      <c r="AU10" s="4" t="s">
        <v>3</v>
      </c>
      <c r="AV10" s="33">
        <f>IF(Tableau22[[#This Row],[Blq{QB12}]]="o",(1000/AW$52),0)</f>
        <v>0</v>
      </c>
      <c r="AW10" s="4" t="s">
        <v>3</v>
      </c>
      <c r="AX10" s="33">
        <f>IF(Tableau22[[#This Row],[Blq{QB13}]]="o",(1000/AY$52),0)</f>
        <v>0</v>
      </c>
      <c r="AY10" s="4" t="s">
        <v>3</v>
      </c>
      <c r="AZ10" s="33">
        <f>IF(Tableau22[[#This Row],[Blq{QB14}]]="o",(1000/BA$52),0)</f>
        <v>0</v>
      </c>
      <c r="BA10" s="4" t="s">
        <v>3</v>
      </c>
      <c r="BB10" s="33">
        <f>IF(Tableau22[[#This Row],[Blq{QB15}]]="o",(1000/BC$52),0)</f>
        <v>0</v>
      </c>
      <c r="BC10" s="4" t="s">
        <v>3</v>
      </c>
      <c r="BD10" s="33">
        <f>IF(Tableau22[[#This Row],[Blq{QB16}]]="o",(1000/BE$52),0)</f>
        <v>0</v>
      </c>
      <c r="BE10" s="4" t="s">
        <v>3</v>
      </c>
      <c r="BF10" s="33">
        <f>IF(Tableau22[[#This Row],[Blq{QB17}]]="o",(1000/BG$52),0)</f>
        <v>0</v>
      </c>
      <c r="BG10" s="4" t="s">
        <v>3</v>
      </c>
      <c r="BH10" s="33">
        <f>IF(Tableau22[[#This Row],[Blq{QB18}]]="o",(1000/BI$52),0)</f>
        <v>0</v>
      </c>
      <c r="BI10" s="4" t="s">
        <v>3</v>
      </c>
      <c r="BJ10" s="33">
        <f>IF(Tableau22[[#This Row],[Blq{QB19}]]="o",(1000/BK$52),0)</f>
        <v>0</v>
      </c>
      <c r="BK10" s="4" t="s">
        <v>3</v>
      </c>
      <c r="BL10" s="33">
        <f>IF(Tableau22[[#This Row],[Blq{QB20}]]="o",(1000/BM$52),0)</f>
        <v>0</v>
      </c>
      <c r="BM10" s="4" t="s">
        <v>3</v>
      </c>
      <c r="BN10" s="33">
        <f>IF(Tableau22[[#This Row],[Blq{QB21}]]="o",(1000/BO$52),0)</f>
        <v>0</v>
      </c>
      <c r="BO10" s="4" t="s">
        <v>3</v>
      </c>
      <c r="BP10" s="33">
        <f>IF(Tableau22[[#This Row],[Blq{QB22}]]="o",(1000/BQ$52),0)</f>
        <v>0</v>
      </c>
      <c r="BQ10" s="4" t="s">
        <v>3</v>
      </c>
      <c r="BR10" s="33">
        <f>IF(Tableau22[[#This Row],[Blq{QB23}]]="o",(1000/BS$52),0)</f>
        <v>0</v>
      </c>
      <c r="BS10" s="4" t="s">
        <v>3</v>
      </c>
      <c r="BT10" s="33">
        <f>IF(Tableau22[[#This Row],[Blq{QB24}]]="o",(1000/BU$52),0)</f>
        <v>0</v>
      </c>
      <c r="BU10" s="4" t="s">
        <v>3</v>
      </c>
      <c r="BV10" s="33">
        <f>IF(Tableau22[[#This Row],[Blq{QB25}]]="o",(1000/BW$52),0)</f>
        <v>0</v>
      </c>
      <c r="BW10" s="4" t="s">
        <v>3</v>
      </c>
      <c r="BX10" s="33">
        <f>IF(Tableau22[[#This Row],[Blq{QB26}]]="o",(1000/BY$52),0)</f>
        <v>0</v>
      </c>
      <c r="BY10" s="4" t="s">
        <v>3</v>
      </c>
      <c r="BZ10" s="33">
        <f>IF(Tableau22[[#This Row],[Blq{QB27}]]="o",(1000/CA$52),0)</f>
        <v>0</v>
      </c>
      <c r="CA10" s="4" t="s">
        <v>3</v>
      </c>
      <c r="CB10" s="33">
        <f>IF(Tableau22[[#This Row],[Blq{QB28}]]="o",(1000/CC$52),0)</f>
        <v>0</v>
      </c>
      <c r="CC10" s="4" t="s">
        <v>3</v>
      </c>
      <c r="CD10" s="33">
        <f>IF(Tableau22[[#This Row],[Blq{QB29}]]="o",(1000/CE$52),0)</f>
        <v>0</v>
      </c>
      <c r="CE10" s="4" t="s">
        <v>3</v>
      </c>
      <c r="CF10" s="33">
        <f>IF(Tableau22[[#This Row],[Blq{QB30}]]="o",(1000/CG$52),0)</f>
        <v>0</v>
      </c>
      <c r="CG10" s="4" t="s">
        <v>3</v>
      </c>
      <c r="CH10" s="26">
        <f>IFERROR((8-Tableau22[[#This Row],[Plc{Q}]])/100,0)</f>
        <v>0</v>
      </c>
      <c r="CI10" s="25" t="str">
        <f>IF(OR(1=Tableau22[[#This Row],[Plc{Q}]],2=Tableau22[[#This Row],[Plc{Q}]],3=Tableau22[[#This Row],[Plc{Q}]],4=Tableau22[[#This Row],[Plc{Q}]],5=Tableau22[[#This Row],[Plc{Q}]],6=Tableau22[[#This Row],[Plc{Q}]],7=Tableau22[[#This Row],[Plc{Q}]],8=Tableau22[[#This Row],[Plc{Q}]]),"Qualifié(e)","")</f>
        <v/>
      </c>
      <c r="CJ10" s="34" t="str">
        <f>IF(Tableau22[[#This Row],[Pnt{F}/1000]]=0,"",RANK(Tableau22[[#This Row],[Pnt{F}/1000]],Tableau22[Pnt{F}/1000]))</f>
        <v/>
      </c>
      <c r="CK10" s="35">
        <f>IFERROR(Tableau22[[#This Row],[Pnt{FV}/500]]+Tableau22[[#This Row],[Pnt{FB}/500]]+Tableau22[[#This Row],[Bns{Q}]],0)</f>
        <v>0</v>
      </c>
      <c r="CL10" s="32">
        <f>IFERROR((Tableau22[[#This Row],[Pnt{FV}]]/$CM$52)*500,0)</f>
        <v>0</v>
      </c>
      <c r="CM10" s="186">
        <f>IFERROR(((Tableau22[[#This Row],[Prs{FV}]]/CN$52)*1000)+IF(Tableau22[[#This Row],[Vlr{FV}]]="o",2,0),0)</f>
        <v>0</v>
      </c>
      <c r="CN10" s="11" t="s">
        <v>12</v>
      </c>
      <c r="CO10" s="4" t="s">
        <v>3</v>
      </c>
      <c r="CP10" s="32">
        <f>(Tableau22[[#This Row],[Pnt{FB}]]/CQ$52)*500</f>
        <v>0</v>
      </c>
      <c r="CQ10" s="33">
        <f>Tableau22[[#This Row],[Pnt{FBlq}]]+Tableau22[[#This Row],[Pnt{FEss}]]</f>
        <v>0</v>
      </c>
      <c r="CR10" s="33">
        <f>IF(Tableau22[[#This Row],[Blq{F}]]="n",0,IF(Tableau22[[#This Row],[Blq{F}]]="Z1",100,IF(Tableau22[[#This Row],[Blq{F}]]="Z2",200,IF(Tableau22[[#This Row],[Blq{F}]]="Top",300,0))))</f>
        <v>0</v>
      </c>
      <c r="CS10" s="4" t="s">
        <v>3</v>
      </c>
      <c r="CT10" s="25">
        <f>IFERROR((100-(Tableau22[[#This Row],[Ess{F}]])),0)</f>
        <v>0</v>
      </c>
      <c r="CU10" s="11" t="s">
        <v>12</v>
      </c>
      <c r="CV10" s="28" t="str">
        <f>IF(Tableau22[[#This Row],[Fnl]]="Q",Tableau22[[#This Row],[Plc{F}]],Tableau22[[#This Row],[Plc{Q}]])</f>
        <v/>
      </c>
      <c r="CW10" s="28" t="str">
        <f>IF(Tableau22[[#This Row],[Place]]=1,"Or",IF(Tableau22[[#This Row],[Place]]=2,"Argent",IF(Tableau22[[#This Row],[Place]]=3,"Bronze","")))</f>
        <v/>
      </c>
    </row>
    <row r="11" spans="1:101" x14ac:dyDescent="0.2">
      <c r="A11" s="33" t="str">
        <f>Tableau22[[#This Row],[Plc{Q}]]</f>
        <v/>
      </c>
      <c r="B11" s="33" t="str">
        <f>Tableau22[[#This Row],[Place]]</f>
        <v/>
      </c>
      <c r="C11" s="16" t="s">
        <v>12</v>
      </c>
      <c r="D11" s="17" t="s">
        <v>12</v>
      </c>
      <c r="E11" s="17" t="s">
        <v>12</v>
      </c>
      <c r="F11" s="29" t="str">
        <f>IF(Tableau22[[#This Row],[Q &gt; F]]="","","Q")</f>
        <v/>
      </c>
      <c r="G11" s="10" t="s">
        <v>12</v>
      </c>
      <c r="H11" s="3" t="s">
        <v>3</v>
      </c>
      <c r="I11" s="3" t="s">
        <v>3</v>
      </c>
      <c r="J11" s="3" t="s">
        <v>3</v>
      </c>
      <c r="K11" s="30" t="str">
        <f>IF(Tableau22[[#This Row],[Pnt{Q}(/1000)]]=0,"",RANK(Tableau22[[#This Row],[Pnt{Q}(/1000)]],Tableau22[Pnt{Q}(/1000)]))</f>
        <v/>
      </c>
      <c r="L11" s="30">
        <f>IFERROR(Tableau22[[#This Row],[Pnt{QV}(/500)]]+Tableau22[[#This Row],[Pnt{QB}/500]],0)</f>
        <v>0</v>
      </c>
      <c r="M11" s="31">
        <f>IFERROR((Tableau22[[#This Row],[Pnt{QV}]]/$N$52)*500,0)</f>
        <v>0</v>
      </c>
      <c r="N11" s="31">
        <f>SUM(Tableau22[[#This Row],[Pnt{QV1}]],Tableau22[[#This Row],[Pnt{QV2}]],Tableau22[[#This Row],[Pnt{QV3}]])</f>
        <v>0</v>
      </c>
      <c r="O11" s="2">
        <f>IFERROR(((Tableau22[[#This Row],[Prs{QV1}]]/P$52)*1000)+IF(Tableau22[[#This Row],[Vlr{QV1}]]="o",2,0),0)</f>
        <v>0</v>
      </c>
      <c r="P11" s="11" t="s">
        <v>12</v>
      </c>
      <c r="Q11" s="4" t="s">
        <v>3</v>
      </c>
      <c r="R11" s="163">
        <f>IFERROR(((Tableau22[[#This Row],[Prs{QV2}]]/S$52)*1000)+IF(Tableau22[[#This Row],[Vlr{QV2}]]="o",2,0),0)</f>
        <v>0</v>
      </c>
      <c r="S11" s="11" t="s">
        <v>12</v>
      </c>
      <c r="T11" s="4" t="s">
        <v>3</v>
      </c>
      <c r="U11" s="163">
        <f>IFERROR(((Tableau22[[#This Row],[Prs{QV3}]]/V$52)*1000)+IF(Tableau22[[#This Row],[Vlr{QV3}]]="o",2,0),0)</f>
        <v>0</v>
      </c>
      <c r="V11" s="11" t="s">
        <v>12</v>
      </c>
      <c r="W11" s="4" t="s">
        <v>3</v>
      </c>
      <c r="X11" s="32">
        <f>IF((Tableau22[[#This Row],[Pnt{QB}]]/Y$52)*500=0,0,(Tableau22[[#This Row],[Pnt{QB}]]/Y$52)*500)</f>
        <v>0</v>
      </c>
      <c r="Y11" s="33">
        <f>Tableau22[[#This Row],[Pnt{QB1}]]+Tableau22[[#This Row],[Pnt{QB2}]]+Tableau22[[#This Row],[Pnt{QB3}]]+Tableau22[[#This Row],[Pnt{QB4}]]+Tableau22[[#This Row],[Pnt{QB5}]]+Tableau22[[#This Row],[Pnt{QB6}]]+Tableau22[[#This Row],[Pnt{QB7}]]+Tableau22[[#This Row],[Pnt{QB8}]]+Tableau22[[#This Row],[Pnt{QB9}]]+Tableau22[[#This Row],[Pnt{QB10}]]+Tableau22[[#This Row],[Pnt{QB11}]]+Tableau22[[#This Row],[Pnt{QB12}]]+Tableau22[[#This Row],[Pnt{QB13}]]+Tableau22[[#This Row],[Pnt{QB14}]]+Tableau22[[#This Row],[Pnt{QB15}]]+Tableau22[[#This Row],[Pnt{QB16}]]+Tableau22[[#This Row],[Pnt{QB17}]]+Tableau22[[#This Row],[Pnt{QB18}]]+Tableau22[[#This Row],[Pnt{QB19}]]+Tableau22[[#This Row],[Pnt{QB20}]]+Tableau22[[#This Row],[Pnt{QB21}]]+Tableau22[[#This Row],[Pnt{QB22}]]+Tableau22[[#This Row],[Pnt{QB23}]]+Tableau22[[#This Row],[Pnt{QB24}]]+Tableau22[[#This Row],[Pnt{QB25}]]+Tableau22[[#This Row],[Pnt{QB26}]]+Tableau22[[#This Row],[Pnt{QB27}]]+Tableau22[[#This Row],[Pnt{QB28}]]+Tableau22[[#This Row],[Pnt{QB29}]]+Tableau22[[#This Row],[Pnt{QB30}]]</f>
        <v>0</v>
      </c>
      <c r="Z11" s="33">
        <f>IF(Tableau22[[#This Row],[Blq{QB1}]]="o",(1000/AA$52),0)</f>
        <v>0</v>
      </c>
      <c r="AA11" s="4" t="s">
        <v>3</v>
      </c>
      <c r="AB11" s="33">
        <f>IF(Tableau22[[#This Row],[Blq{QB2}]]="o",(1000/AC$52),0)</f>
        <v>0</v>
      </c>
      <c r="AC11" s="4" t="s">
        <v>3</v>
      </c>
      <c r="AD11" s="33">
        <f>IF(Tableau22[[#This Row],[Blq{QB3}]]="o",(1000/AE$52),0)</f>
        <v>0</v>
      </c>
      <c r="AE11" s="4" t="s">
        <v>3</v>
      </c>
      <c r="AF11" s="33">
        <f>IF(Tableau22[[#This Row],[Blq{QB4}]]="o",(1000/AG$52),0)</f>
        <v>0</v>
      </c>
      <c r="AG11" s="4" t="s">
        <v>3</v>
      </c>
      <c r="AH11" s="33">
        <f>IF(Tableau22[[#This Row],[Blq{QB5}]]="o",(1000/AI$52),0)</f>
        <v>0</v>
      </c>
      <c r="AI11" s="4" t="s">
        <v>3</v>
      </c>
      <c r="AJ11" s="33">
        <f>IF(Tableau22[[#This Row],[Blq{QB6}]]="o",(1000/AK$52),0)</f>
        <v>0</v>
      </c>
      <c r="AK11" s="4" t="s">
        <v>3</v>
      </c>
      <c r="AL11" s="33">
        <f>IF(Tableau22[[#This Row],[Blq{QB7}]]="o",(1000/AM$52),0)</f>
        <v>0</v>
      </c>
      <c r="AM11" s="4" t="s">
        <v>3</v>
      </c>
      <c r="AN11" s="33">
        <f>IF(Tableau22[[#This Row],[Blq{QB8}]]="o",(1000/AO$52),0)</f>
        <v>0</v>
      </c>
      <c r="AO11" s="4" t="s">
        <v>3</v>
      </c>
      <c r="AP11" s="33">
        <f>IF(Tableau22[[#This Row],[Blq{QB9}]]="o",(1000/AQ$52),0)</f>
        <v>0</v>
      </c>
      <c r="AQ11" s="4" t="s">
        <v>3</v>
      </c>
      <c r="AR11" s="33">
        <f>IF(Tableau22[[#This Row],[Blq{QB10}]]="o",(1000/AS$52),0)</f>
        <v>0</v>
      </c>
      <c r="AS11" s="4" t="s">
        <v>3</v>
      </c>
      <c r="AT11" s="33">
        <f>IF(Tableau22[[#This Row],[Blq{QB11}]]="o",(1000/AU$52),0)</f>
        <v>0</v>
      </c>
      <c r="AU11" s="4" t="s">
        <v>3</v>
      </c>
      <c r="AV11" s="33">
        <f>IF(Tableau22[[#This Row],[Blq{QB12}]]="o",(1000/AW$52),0)</f>
        <v>0</v>
      </c>
      <c r="AW11" s="4" t="s">
        <v>3</v>
      </c>
      <c r="AX11" s="33">
        <f>IF(Tableau22[[#This Row],[Blq{QB13}]]="o",(1000/AY$52),0)</f>
        <v>0</v>
      </c>
      <c r="AY11" s="4" t="s">
        <v>3</v>
      </c>
      <c r="AZ11" s="33">
        <f>IF(Tableau22[[#This Row],[Blq{QB14}]]="o",(1000/BA$52),0)</f>
        <v>0</v>
      </c>
      <c r="BA11" s="4" t="s">
        <v>3</v>
      </c>
      <c r="BB11" s="33">
        <f>IF(Tableau22[[#This Row],[Blq{QB15}]]="o",(1000/BC$52),0)</f>
        <v>0</v>
      </c>
      <c r="BC11" s="4" t="s">
        <v>3</v>
      </c>
      <c r="BD11" s="33">
        <f>IF(Tableau22[[#This Row],[Blq{QB16}]]="o",(1000/BE$52),0)</f>
        <v>0</v>
      </c>
      <c r="BE11" s="4" t="s">
        <v>3</v>
      </c>
      <c r="BF11" s="33">
        <f>IF(Tableau22[[#This Row],[Blq{QB17}]]="o",(1000/BG$52),0)</f>
        <v>0</v>
      </c>
      <c r="BG11" s="4" t="s">
        <v>3</v>
      </c>
      <c r="BH11" s="33">
        <f>IF(Tableau22[[#This Row],[Blq{QB18}]]="o",(1000/BI$52),0)</f>
        <v>0</v>
      </c>
      <c r="BI11" s="4" t="s">
        <v>3</v>
      </c>
      <c r="BJ11" s="33">
        <f>IF(Tableau22[[#This Row],[Blq{QB19}]]="o",(1000/BK$52),0)</f>
        <v>0</v>
      </c>
      <c r="BK11" s="4" t="s">
        <v>3</v>
      </c>
      <c r="BL11" s="33">
        <f>IF(Tableau22[[#This Row],[Blq{QB20}]]="o",(1000/BM$52),0)</f>
        <v>0</v>
      </c>
      <c r="BM11" s="4" t="s">
        <v>3</v>
      </c>
      <c r="BN11" s="33">
        <f>IF(Tableau22[[#This Row],[Blq{QB21}]]="o",(1000/BO$52),0)</f>
        <v>0</v>
      </c>
      <c r="BO11" s="4" t="s">
        <v>3</v>
      </c>
      <c r="BP11" s="33">
        <f>IF(Tableau22[[#This Row],[Blq{QB22}]]="o",(1000/BQ$52),0)</f>
        <v>0</v>
      </c>
      <c r="BQ11" s="4" t="s">
        <v>3</v>
      </c>
      <c r="BR11" s="33">
        <f>IF(Tableau22[[#This Row],[Blq{QB23}]]="o",(1000/BS$52),0)</f>
        <v>0</v>
      </c>
      <c r="BS11" s="4" t="s">
        <v>3</v>
      </c>
      <c r="BT11" s="33">
        <f>IF(Tableau22[[#This Row],[Blq{QB24}]]="o",(1000/BU$52),0)</f>
        <v>0</v>
      </c>
      <c r="BU11" s="4" t="s">
        <v>3</v>
      </c>
      <c r="BV11" s="33">
        <f>IF(Tableau22[[#This Row],[Blq{QB25}]]="o",(1000/BW$52),0)</f>
        <v>0</v>
      </c>
      <c r="BW11" s="4" t="s">
        <v>3</v>
      </c>
      <c r="BX11" s="33">
        <f>IF(Tableau22[[#This Row],[Blq{QB26}]]="o",(1000/BY$52),0)</f>
        <v>0</v>
      </c>
      <c r="BY11" s="4" t="s">
        <v>3</v>
      </c>
      <c r="BZ11" s="33">
        <f>IF(Tableau22[[#This Row],[Blq{QB27}]]="o",(1000/CA$52),0)</f>
        <v>0</v>
      </c>
      <c r="CA11" s="4" t="s">
        <v>3</v>
      </c>
      <c r="CB11" s="33">
        <f>IF(Tableau22[[#This Row],[Blq{QB28}]]="o",(1000/CC$52),0)</f>
        <v>0</v>
      </c>
      <c r="CC11" s="4" t="s">
        <v>3</v>
      </c>
      <c r="CD11" s="33">
        <f>IF(Tableau22[[#This Row],[Blq{QB29}]]="o",(1000/CE$52),0)</f>
        <v>0</v>
      </c>
      <c r="CE11" s="4" t="s">
        <v>3</v>
      </c>
      <c r="CF11" s="33">
        <f>IF(Tableau22[[#This Row],[Blq{QB30}]]="o",(1000/CG$52),0)</f>
        <v>0</v>
      </c>
      <c r="CG11" s="4" t="s">
        <v>3</v>
      </c>
      <c r="CH11" s="26">
        <f>IFERROR((8-Tableau22[[#This Row],[Plc{Q}]])/100,0)</f>
        <v>0</v>
      </c>
      <c r="CI11" s="25" t="str">
        <f>IF(OR(1=Tableau22[[#This Row],[Plc{Q}]],2=Tableau22[[#This Row],[Plc{Q}]],3=Tableau22[[#This Row],[Plc{Q}]],4=Tableau22[[#This Row],[Plc{Q}]],5=Tableau22[[#This Row],[Plc{Q}]],6=Tableau22[[#This Row],[Plc{Q}]],7=Tableau22[[#This Row],[Plc{Q}]],8=Tableau22[[#This Row],[Plc{Q}]]),"Qualifié(e)","")</f>
        <v/>
      </c>
      <c r="CJ11" s="34" t="str">
        <f>IF(Tableau22[[#This Row],[Pnt{F}/1000]]=0,"",RANK(Tableau22[[#This Row],[Pnt{F}/1000]],Tableau22[Pnt{F}/1000]))</f>
        <v/>
      </c>
      <c r="CK11" s="35">
        <f>IFERROR(Tableau22[[#This Row],[Pnt{FV}/500]]+Tableau22[[#This Row],[Pnt{FB}/500]]+Tableau22[[#This Row],[Bns{Q}]],0)</f>
        <v>0</v>
      </c>
      <c r="CL11" s="32">
        <f>IFERROR((Tableau22[[#This Row],[Pnt{FV}]]/$CM$52)*500,0)</f>
        <v>0</v>
      </c>
      <c r="CM11" s="186">
        <f>IFERROR(((Tableau22[[#This Row],[Prs{FV}]]/CN$52)*1000)+IF(Tableau22[[#This Row],[Vlr{FV}]]="o",2,0),0)</f>
        <v>0</v>
      </c>
      <c r="CN11" s="11" t="s">
        <v>12</v>
      </c>
      <c r="CO11" s="4" t="s">
        <v>3</v>
      </c>
      <c r="CP11" s="32">
        <f>(Tableau22[[#This Row],[Pnt{FB}]]/CQ$52)*500</f>
        <v>0</v>
      </c>
      <c r="CQ11" s="33">
        <f>Tableau22[[#This Row],[Pnt{FBlq}]]+Tableau22[[#This Row],[Pnt{FEss}]]</f>
        <v>0</v>
      </c>
      <c r="CR11" s="33">
        <f>IF(Tableau22[[#This Row],[Blq{F}]]="n",0,IF(Tableau22[[#This Row],[Blq{F}]]="Z1",100,IF(Tableau22[[#This Row],[Blq{F}]]="Z2",200,IF(Tableau22[[#This Row],[Blq{F}]]="Top",300,0))))</f>
        <v>0</v>
      </c>
      <c r="CS11" s="4" t="s">
        <v>3</v>
      </c>
      <c r="CT11" s="25">
        <f>IFERROR((100-(Tableau22[[#This Row],[Ess{F}]])),0)</f>
        <v>0</v>
      </c>
      <c r="CU11" s="11" t="s">
        <v>12</v>
      </c>
      <c r="CV11" s="28" t="str">
        <f>IF(Tableau22[[#This Row],[Fnl]]="Q",Tableau22[[#This Row],[Plc{F}]],Tableau22[[#This Row],[Plc{Q}]])</f>
        <v/>
      </c>
      <c r="CW11" s="28" t="str">
        <f>IF(Tableau22[[#This Row],[Place]]=1,"Or",IF(Tableau22[[#This Row],[Place]]=2,"Argent",IF(Tableau22[[#This Row],[Place]]=3,"Bronze","")))</f>
        <v/>
      </c>
    </row>
    <row r="12" spans="1:101" x14ac:dyDescent="0.2">
      <c r="A12" s="33" t="str">
        <f>Tableau22[[#This Row],[Plc{Q}]]</f>
        <v/>
      </c>
      <c r="B12" s="33" t="str">
        <f>Tableau22[[#This Row],[Place]]</f>
        <v/>
      </c>
      <c r="C12" s="16" t="s">
        <v>12</v>
      </c>
      <c r="D12" s="17" t="s">
        <v>12</v>
      </c>
      <c r="E12" s="17" t="s">
        <v>12</v>
      </c>
      <c r="F12" s="29" t="str">
        <f>IF(Tableau22[[#This Row],[Q &gt; F]]="","","Q")</f>
        <v/>
      </c>
      <c r="G12" s="10" t="s">
        <v>12</v>
      </c>
      <c r="H12" s="3" t="s">
        <v>3</v>
      </c>
      <c r="I12" s="3" t="s">
        <v>3</v>
      </c>
      <c r="J12" s="3" t="s">
        <v>3</v>
      </c>
      <c r="K12" s="30" t="str">
        <f>IF(Tableau22[[#This Row],[Pnt{Q}(/1000)]]=0,"",RANK(Tableau22[[#This Row],[Pnt{Q}(/1000)]],Tableau22[Pnt{Q}(/1000)]))</f>
        <v/>
      </c>
      <c r="L12" s="30">
        <f>IFERROR(Tableau22[[#This Row],[Pnt{QV}(/500)]]+Tableau22[[#This Row],[Pnt{QB}/500]],0)</f>
        <v>0</v>
      </c>
      <c r="M12" s="31">
        <f>IFERROR((Tableau22[[#This Row],[Pnt{QV}]]/$N$52)*500,0)</f>
        <v>0</v>
      </c>
      <c r="N12" s="31">
        <f>SUM(Tableau22[[#This Row],[Pnt{QV1}]],Tableau22[[#This Row],[Pnt{QV2}]],Tableau22[[#This Row],[Pnt{QV3}]])</f>
        <v>0</v>
      </c>
      <c r="O12" s="2">
        <f>IFERROR(((Tableau22[[#This Row],[Prs{QV1}]]/P$52)*1000)+IF(Tableau22[[#This Row],[Vlr{QV1}]]="o",2,0),0)</f>
        <v>0</v>
      </c>
      <c r="P12" s="11" t="s">
        <v>12</v>
      </c>
      <c r="Q12" s="4" t="s">
        <v>3</v>
      </c>
      <c r="R12" s="163">
        <f>IFERROR(((Tableau22[[#This Row],[Prs{QV2}]]/S$52)*1000)+IF(Tableau22[[#This Row],[Vlr{QV2}]]="o",2,0),0)</f>
        <v>0</v>
      </c>
      <c r="S12" s="11" t="s">
        <v>12</v>
      </c>
      <c r="T12" s="4" t="s">
        <v>3</v>
      </c>
      <c r="U12" s="163">
        <f>IFERROR(((Tableau22[[#This Row],[Prs{QV3}]]/V$52)*1000)+IF(Tableau22[[#This Row],[Vlr{QV3}]]="o",2,0),0)</f>
        <v>0</v>
      </c>
      <c r="V12" s="11" t="s">
        <v>12</v>
      </c>
      <c r="W12" s="4" t="s">
        <v>3</v>
      </c>
      <c r="X12" s="32">
        <f>IF((Tableau22[[#This Row],[Pnt{QB}]]/Y$52)*500=0,0,(Tableau22[[#This Row],[Pnt{QB}]]/Y$52)*500)</f>
        <v>0</v>
      </c>
      <c r="Y12" s="33">
        <f>Tableau22[[#This Row],[Pnt{QB1}]]+Tableau22[[#This Row],[Pnt{QB2}]]+Tableau22[[#This Row],[Pnt{QB3}]]+Tableau22[[#This Row],[Pnt{QB4}]]+Tableau22[[#This Row],[Pnt{QB5}]]+Tableau22[[#This Row],[Pnt{QB6}]]+Tableau22[[#This Row],[Pnt{QB7}]]+Tableau22[[#This Row],[Pnt{QB8}]]+Tableau22[[#This Row],[Pnt{QB9}]]+Tableau22[[#This Row],[Pnt{QB10}]]+Tableau22[[#This Row],[Pnt{QB11}]]+Tableau22[[#This Row],[Pnt{QB12}]]+Tableau22[[#This Row],[Pnt{QB13}]]+Tableau22[[#This Row],[Pnt{QB14}]]+Tableau22[[#This Row],[Pnt{QB15}]]+Tableau22[[#This Row],[Pnt{QB16}]]+Tableau22[[#This Row],[Pnt{QB17}]]+Tableau22[[#This Row],[Pnt{QB18}]]+Tableau22[[#This Row],[Pnt{QB19}]]+Tableau22[[#This Row],[Pnt{QB20}]]+Tableau22[[#This Row],[Pnt{QB21}]]+Tableau22[[#This Row],[Pnt{QB22}]]+Tableau22[[#This Row],[Pnt{QB23}]]+Tableau22[[#This Row],[Pnt{QB24}]]+Tableau22[[#This Row],[Pnt{QB25}]]+Tableau22[[#This Row],[Pnt{QB26}]]+Tableau22[[#This Row],[Pnt{QB27}]]+Tableau22[[#This Row],[Pnt{QB28}]]+Tableau22[[#This Row],[Pnt{QB29}]]+Tableau22[[#This Row],[Pnt{QB30}]]</f>
        <v>0</v>
      </c>
      <c r="Z12" s="33">
        <f>IF(Tableau22[[#This Row],[Blq{QB1}]]="o",(1000/AA$52),0)</f>
        <v>0</v>
      </c>
      <c r="AA12" s="4" t="s">
        <v>3</v>
      </c>
      <c r="AB12" s="33">
        <f>IF(Tableau22[[#This Row],[Blq{QB2}]]="o",(1000/AC$52),0)</f>
        <v>0</v>
      </c>
      <c r="AC12" s="4" t="s">
        <v>3</v>
      </c>
      <c r="AD12" s="33">
        <f>IF(Tableau22[[#This Row],[Blq{QB3}]]="o",(1000/AE$52),0)</f>
        <v>0</v>
      </c>
      <c r="AE12" s="4" t="s">
        <v>3</v>
      </c>
      <c r="AF12" s="33">
        <f>IF(Tableau22[[#This Row],[Blq{QB4}]]="o",(1000/AG$52),0)</f>
        <v>0</v>
      </c>
      <c r="AG12" s="4" t="s">
        <v>3</v>
      </c>
      <c r="AH12" s="33">
        <f>IF(Tableau22[[#This Row],[Blq{QB5}]]="o",(1000/AI$52),0)</f>
        <v>0</v>
      </c>
      <c r="AI12" s="4" t="s">
        <v>3</v>
      </c>
      <c r="AJ12" s="33">
        <f>IF(Tableau22[[#This Row],[Blq{QB6}]]="o",(1000/AK$52),0)</f>
        <v>0</v>
      </c>
      <c r="AK12" s="4" t="s">
        <v>3</v>
      </c>
      <c r="AL12" s="33">
        <f>IF(Tableau22[[#This Row],[Blq{QB7}]]="o",(1000/AM$52),0)</f>
        <v>0</v>
      </c>
      <c r="AM12" s="4" t="s">
        <v>3</v>
      </c>
      <c r="AN12" s="33">
        <f>IF(Tableau22[[#This Row],[Blq{QB8}]]="o",(1000/AO$52),0)</f>
        <v>0</v>
      </c>
      <c r="AO12" s="4" t="s">
        <v>3</v>
      </c>
      <c r="AP12" s="33">
        <f>IF(Tableau22[[#This Row],[Blq{QB9}]]="o",(1000/AQ$52),0)</f>
        <v>0</v>
      </c>
      <c r="AQ12" s="4" t="s">
        <v>3</v>
      </c>
      <c r="AR12" s="33">
        <f>IF(Tableau22[[#This Row],[Blq{QB10}]]="o",(1000/AS$52),0)</f>
        <v>0</v>
      </c>
      <c r="AS12" s="4" t="s">
        <v>3</v>
      </c>
      <c r="AT12" s="33">
        <f>IF(Tableau22[[#This Row],[Blq{QB11}]]="o",(1000/AU$52),0)</f>
        <v>0</v>
      </c>
      <c r="AU12" s="4" t="s">
        <v>3</v>
      </c>
      <c r="AV12" s="33">
        <f>IF(Tableau22[[#This Row],[Blq{QB12}]]="o",(1000/AW$52),0)</f>
        <v>0</v>
      </c>
      <c r="AW12" s="4" t="s">
        <v>3</v>
      </c>
      <c r="AX12" s="33">
        <f>IF(Tableau22[[#This Row],[Blq{QB13}]]="o",(1000/AY$52),0)</f>
        <v>0</v>
      </c>
      <c r="AY12" s="4" t="s">
        <v>3</v>
      </c>
      <c r="AZ12" s="33">
        <f>IF(Tableau22[[#This Row],[Blq{QB14}]]="o",(1000/BA$52),0)</f>
        <v>0</v>
      </c>
      <c r="BA12" s="4" t="s">
        <v>3</v>
      </c>
      <c r="BB12" s="33">
        <f>IF(Tableau22[[#This Row],[Blq{QB15}]]="o",(1000/BC$52),0)</f>
        <v>0</v>
      </c>
      <c r="BC12" s="4" t="s">
        <v>3</v>
      </c>
      <c r="BD12" s="33">
        <f>IF(Tableau22[[#This Row],[Blq{QB16}]]="o",(1000/BE$52),0)</f>
        <v>0</v>
      </c>
      <c r="BE12" s="4" t="s">
        <v>3</v>
      </c>
      <c r="BF12" s="33">
        <f>IF(Tableau22[[#This Row],[Blq{QB17}]]="o",(1000/BG$52),0)</f>
        <v>0</v>
      </c>
      <c r="BG12" s="4" t="s">
        <v>3</v>
      </c>
      <c r="BH12" s="33">
        <f>IF(Tableau22[[#This Row],[Blq{QB18}]]="o",(1000/BI$52),0)</f>
        <v>0</v>
      </c>
      <c r="BI12" s="4" t="s">
        <v>3</v>
      </c>
      <c r="BJ12" s="33">
        <f>IF(Tableau22[[#This Row],[Blq{QB19}]]="o",(1000/BK$52),0)</f>
        <v>0</v>
      </c>
      <c r="BK12" s="4" t="s">
        <v>3</v>
      </c>
      <c r="BL12" s="33">
        <f>IF(Tableau22[[#This Row],[Blq{QB20}]]="o",(1000/BM$52),0)</f>
        <v>0</v>
      </c>
      <c r="BM12" s="4" t="s">
        <v>3</v>
      </c>
      <c r="BN12" s="33">
        <f>IF(Tableau22[[#This Row],[Blq{QB21}]]="o",(1000/BO$52),0)</f>
        <v>0</v>
      </c>
      <c r="BO12" s="4" t="s">
        <v>3</v>
      </c>
      <c r="BP12" s="33">
        <f>IF(Tableau22[[#This Row],[Blq{QB22}]]="o",(1000/BQ$52),0)</f>
        <v>0</v>
      </c>
      <c r="BQ12" s="4" t="s">
        <v>3</v>
      </c>
      <c r="BR12" s="33">
        <f>IF(Tableau22[[#This Row],[Blq{QB23}]]="o",(1000/BS$52),0)</f>
        <v>0</v>
      </c>
      <c r="BS12" s="4" t="s">
        <v>3</v>
      </c>
      <c r="BT12" s="33">
        <f>IF(Tableau22[[#This Row],[Blq{QB24}]]="o",(1000/BU$52),0)</f>
        <v>0</v>
      </c>
      <c r="BU12" s="4" t="s">
        <v>3</v>
      </c>
      <c r="BV12" s="33">
        <f>IF(Tableau22[[#This Row],[Blq{QB25}]]="o",(1000/BW$52),0)</f>
        <v>0</v>
      </c>
      <c r="BW12" s="4" t="s">
        <v>3</v>
      </c>
      <c r="BX12" s="33">
        <f>IF(Tableau22[[#This Row],[Blq{QB26}]]="o",(1000/BY$52),0)</f>
        <v>0</v>
      </c>
      <c r="BY12" s="4" t="s">
        <v>3</v>
      </c>
      <c r="BZ12" s="33">
        <f>IF(Tableau22[[#This Row],[Blq{QB27}]]="o",(1000/CA$52),0)</f>
        <v>0</v>
      </c>
      <c r="CA12" s="4" t="s">
        <v>3</v>
      </c>
      <c r="CB12" s="33">
        <f>IF(Tableau22[[#This Row],[Blq{QB28}]]="o",(1000/CC$52),0)</f>
        <v>0</v>
      </c>
      <c r="CC12" s="4" t="s">
        <v>3</v>
      </c>
      <c r="CD12" s="33">
        <f>IF(Tableau22[[#This Row],[Blq{QB29}]]="o",(1000/CE$52),0)</f>
        <v>0</v>
      </c>
      <c r="CE12" s="4" t="s">
        <v>3</v>
      </c>
      <c r="CF12" s="33">
        <f>IF(Tableau22[[#This Row],[Blq{QB30}]]="o",(1000/CG$52),0)</f>
        <v>0</v>
      </c>
      <c r="CG12" s="4" t="s">
        <v>3</v>
      </c>
      <c r="CH12" s="26">
        <f>IFERROR((8-Tableau22[[#This Row],[Plc{Q}]])/100,0)</f>
        <v>0</v>
      </c>
      <c r="CI12" s="25" t="str">
        <f>IF(OR(1=Tableau22[[#This Row],[Plc{Q}]],2=Tableau22[[#This Row],[Plc{Q}]],3=Tableau22[[#This Row],[Plc{Q}]],4=Tableau22[[#This Row],[Plc{Q}]],5=Tableau22[[#This Row],[Plc{Q}]],6=Tableau22[[#This Row],[Plc{Q}]],7=Tableau22[[#This Row],[Plc{Q}]],8=Tableau22[[#This Row],[Plc{Q}]]),"Qualifié(e)","")</f>
        <v/>
      </c>
      <c r="CJ12" s="34" t="str">
        <f>IF(Tableau22[[#This Row],[Pnt{F}/1000]]=0,"",RANK(Tableau22[[#This Row],[Pnt{F}/1000]],Tableau22[Pnt{F}/1000]))</f>
        <v/>
      </c>
      <c r="CK12" s="35">
        <f>IFERROR(Tableau22[[#This Row],[Pnt{FV}/500]]+Tableau22[[#This Row],[Pnt{FB}/500]]+Tableau22[[#This Row],[Bns{Q}]],0)</f>
        <v>0</v>
      </c>
      <c r="CL12" s="32">
        <f>IFERROR((Tableau22[[#This Row],[Pnt{FV}]]/$CM$52)*500,0)</f>
        <v>0</v>
      </c>
      <c r="CM12" s="186">
        <f>IFERROR(((Tableau22[[#This Row],[Prs{FV}]]/CN$52)*1000)+IF(Tableau22[[#This Row],[Vlr{FV}]]="o",2,0),0)</f>
        <v>0</v>
      </c>
      <c r="CN12" s="11" t="s">
        <v>12</v>
      </c>
      <c r="CO12" s="4" t="s">
        <v>3</v>
      </c>
      <c r="CP12" s="32">
        <f>(Tableau22[[#This Row],[Pnt{FB}]]/CQ$52)*500</f>
        <v>0</v>
      </c>
      <c r="CQ12" s="33">
        <f>Tableau22[[#This Row],[Pnt{FBlq}]]+Tableau22[[#This Row],[Pnt{FEss}]]</f>
        <v>0</v>
      </c>
      <c r="CR12" s="33">
        <f>IF(Tableau22[[#This Row],[Blq{F}]]="n",0,IF(Tableau22[[#This Row],[Blq{F}]]="Z1",100,IF(Tableau22[[#This Row],[Blq{F}]]="Z2",200,IF(Tableau22[[#This Row],[Blq{F}]]="Top",300,0))))</f>
        <v>0</v>
      </c>
      <c r="CS12" s="4" t="s">
        <v>3</v>
      </c>
      <c r="CT12" s="25">
        <f>IFERROR((100-(Tableau22[[#This Row],[Ess{F}]])),0)</f>
        <v>0</v>
      </c>
      <c r="CU12" s="11" t="s">
        <v>12</v>
      </c>
      <c r="CV12" s="28" t="str">
        <f>IF(Tableau22[[#This Row],[Fnl]]="Q",Tableau22[[#This Row],[Plc{F}]],Tableau22[[#This Row],[Plc{Q}]])</f>
        <v/>
      </c>
      <c r="CW12" s="28" t="str">
        <f>IF(Tableau22[[#This Row],[Place]]=1,"Or",IF(Tableau22[[#This Row],[Place]]=2,"Argent",IF(Tableau22[[#This Row],[Place]]=3,"Bronze","")))</f>
        <v/>
      </c>
    </row>
    <row r="13" spans="1:101" x14ac:dyDescent="0.2">
      <c r="A13" s="33" t="str">
        <f>Tableau22[[#This Row],[Plc{Q}]]</f>
        <v/>
      </c>
      <c r="B13" s="33" t="str">
        <f>Tableau22[[#This Row],[Place]]</f>
        <v/>
      </c>
      <c r="C13" s="16" t="s">
        <v>12</v>
      </c>
      <c r="D13" s="17" t="s">
        <v>12</v>
      </c>
      <c r="E13" s="17" t="s">
        <v>12</v>
      </c>
      <c r="F13" s="29" t="str">
        <f>IF(Tableau22[[#This Row],[Q &gt; F]]="","","Q")</f>
        <v/>
      </c>
      <c r="G13" s="10" t="s">
        <v>12</v>
      </c>
      <c r="H13" s="3" t="s">
        <v>3</v>
      </c>
      <c r="I13" s="3" t="s">
        <v>3</v>
      </c>
      <c r="J13" s="3" t="s">
        <v>3</v>
      </c>
      <c r="K13" s="30" t="str">
        <f>IF(Tableau22[[#This Row],[Pnt{Q}(/1000)]]=0,"",RANK(Tableau22[[#This Row],[Pnt{Q}(/1000)]],Tableau22[Pnt{Q}(/1000)]))</f>
        <v/>
      </c>
      <c r="L13" s="30">
        <f>IFERROR(Tableau22[[#This Row],[Pnt{QV}(/500)]]+Tableau22[[#This Row],[Pnt{QB}/500]],0)</f>
        <v>0</v>
      </c>
      <c r="M13" s="31">
        <f>IFERROR((Tableau22[[#This Row],[Pnt{QV}]]/$N$52)*500,0)</f>
        <v>0</v>
      </c>
      <c r="N13" s="31">
        <f>SUM(Tableau22[[#This Row],[Pnt{QV1}]],Tableau22[[#This Row],[Pnt{QV2}]],Tableau22[[#This Row],[Pnt{QV3}]])</f>
        <v>0</v>
      </c>
      <c r="O13" s="2">
        <f>IFERROR(((Tableau22[[#This Row],[Prs{QV1}]]/P$52)*1000)+IF(Tableau22[[#This Row],[Vlr{QV1}]]="o",2,0),0)</f>
        <v>0</v>
      </c>
      <c r="P13" s="11" t="s">
        <v>12</v>
      </c>
      <c r="Q13" s="4" t="s">
        <v>3</v>
      </c>
      <c r="R13" s="163">
        <f>IFERROR(((Tableau22[[#This Row],[Prs{QV2}]]/S$52)*1000)+IF(Tableau22[[#This Row],[Vlr{QV2}]]="o",2,0),0)</f>
        <v>0</v>
      </c>
      <c r="S13" s="11" t="s">
        <v>12</v>
      </c>
      <c r="T13" s="4" t="s">
        <v>3</v>
      </c>
      <c r="U13" s="163">
        <f>IFERROR(((Tableau22[[#This Row],[Prs{QV3}]]/V$52)*1000)+IF(Tableau22[[#This Row],[Vlr{QV3}]]="o",2,0),0)</f>
        <v>0</v>
      </c>
      <c r="V13" s="11" t="s">
        <v>12</v>
      </c>
      <c r="W13" s="4" t="s">
        <v>3</v>
      </c>
      <c r="X13" s="32">
        <f>IF((Tableau22[[#This Row],[Pnt{QB}]]/Y$52)*500=0,0,(Tableau22[[#This Row],[Pnt{QB}]]/Y$52)*500)</f>
        <v>0</v>
      </c>
      <c r="Y13" s="33">
        <f>Tableau22[[#This Row],[Pnt{QB1}]]+Tableau22[[#This Row],[Pnt{QB2}]]+Tableau22[[#This Row],[Pnt{QB3}]]+Tableau22[[#This Row],[Pnt{QB4}]]+Tableau22[[#This Row],[Pnt{QB5}]]+Tableau22[[#This Row],[Pnt{QB6}]]+Tableau22[[#This Row],[Pnt{QB7}]]+Tableau22[[#This Row],[Pnt{QB8}]]+Tableau22[[#This Row],[Pnt{QB9}]]+Tableau22[[#This Row],[Pnt{QB10}]]+Tableau22[[#This Row],[Pnt{QB11}]]+Tableau22[[#This Row],[Pnt{QB12}]]+Tableau22[[#This Row],[Pnt{QB13}]]+Tableau22[[#This Row],[Pnt{QB14}]]+Tableau22[[#This Row],[Pnt{QB15}]]+Tableau22[[#This Row],[Pnt{QB16}]]+Tableau22[[#This Row],[Pnt{QB17}]]+Tableau22[[#This Row],[Pnt{QB18}]]+Tableau22[[#This Row],[Pnt{QB19}]]+Tableau22[[#This Row],[Pnt{QB20}]]+Tableau22[[#This Row],[Pnt{QB21}]]+Tableau22[[#This Row],[Pnt{QB22}]]+Tableau22[[#This Row],[Pnt{QB23}]]+Tableau22[[#This Row],[Pnt{QB24}]]+Tableau22[[#This Row],[Pnt{QB25}]]+Tableau22[[#This Row],[Pnt{QB26}]]+Tableau22[[#This Row],[Pnt{QB27}]]+Tableau22[[#This Row],[Pnt{QB28}]]+Tableau22[[#This Row],[Pnt{QB29}]]+Tableau22[[#This Row],[Pnt{QB30}]]</f>
        <v>0</v>
      </c>
      <c r="Z13" s="33">
        <f>IF(Tableau22[[#This Row],[Blq{QB1}]]="o",(1000/AA$52),0)</f>
        <v>0</v>
      </c>
      <c r="AA13" s="4" t="s">
        <v>3</v>
      </c>
      <c r="AB13" s="33">
        <f>IF(Tableau22[[#This Row],[Blq{QB2}]]="o",(1000/AC$52),0)</f>
        <v>0</v>
      </c>
      <c r="AC13" s="4" t="s">
        <v>3</v>
      </c>
      <c r="AD13" s="33">
        <f>IF(Tableau22[[#This Row],[Blq{QB3}]]="o",(1000/AE$52),0)</f>
        <v>0</v>
      </c>
      <c r="AE13" s="4" t="s">
        <v>3</v>
      </c>
      <c r="AF13" s="33">
        <f>IF(Tableau22[[#This Row],[Blq{QB4}]]="o",(1000/AG$52),0)</f>
        <v>0</v>
      </c>
      <c r="AG13" s="4" t="s">
        <v>3</v>
      </c>
      <c r="AH13" s="33">
        <f>IF(Tableau22[[#This Row],[Blq{QB5}]]="o",(1000/AI$52),0)</f>
        <v>0</v>
      </c>
      <c r="AI13" s="4" t="s">
        <v>3</v>
      </c>
      <c r="AJ13" s="33">
        <f>IF(Tableau22[[#This Row],[Blq{QB6}]]="o",(1000/AK$52),0)</f>
        <v>0</v>
      </c>
      <c r="AK13" s="4" t="s">
        <v>3</v>
      </c>
      <c r="AL13" s="33">
        <f>IF(Tableau22[[#This Row],[Blq{QB7}]]="o",(1000/AM$52),0)</f>
        <v>0</v>
      </c>
      <c r="AM13" s="4" t="s">
        <v>3</v>
      </c>
      <c r="AN13" s="33">
        <f>IF(Tableau22[[#This Row],[Blq{QB8}]]="o",(1000/AO$52),0)</f>
        <v>0</v>
      </c>
      <c r="AO13" s="4" t="s">
        <v>3</v>
      </c>
      <c r="AP13" s="33">
        <f>IF(Tableau22[[#This Row],[Blq{QB9}]]="o",(1000/AQ$52),0)</f>
        <v>0</v>
      </c>
      <c r="AQ13" s="4" t="s">
        <v>3</v>
      </c>
      <c r="AR13" s="33">
        <f>IF(Tableau22[[#This Row],[Blq{QB10}]]="o",(1000/AS$52),0)</f>
        <v>0</v>
      </c>
      <c r="AS13" s="4" t="s">
        <v>3</v>
      </c>
      <c r="AT13" s="33">
        <f>IF(Tableau22[[#This Row],[Blq{QB11}]]="o",(1000/AU$52),0)</f>
        <v>0</v>
      </c>
      <c r="AU13" s="4" t="s">
        <v>3</v>
      </c>
      <c r="AV13" s="33">
        <f>IF(Tableau22[[#This Row],[Blq{QB12}]]="o",(1000/AW$52),0)</f>
        <v>0</v>
      </c>
      <c r="AW13" s="4" t="s">
        <v>3</v>
      </c>
      <c r="AX13" s="33">
        <f>IF(Tableau22[[#This Row],[Blq{QB13}]]="o",(1000/AY$52),0)</f>
        <v>0</v>
      </c>
      <c r="AY13" s="4" t="s">
        <v>3</v>
      </c>
      <c r="AZ13" s="33">
        <f>IF(Tableau22[[#This Row],[Blq{QB14}]]="o",(1000/BA$52),0)</f>
        <v>0</v>
      </c>
      <c r="BA13" s="4" t="s">
        <v>3</v>
      </c>
      <c r="BB13" s="33">
        <f>IF(Tableau22[[#This Row],[Blq{QB15}]]="o",(1000/BC$52),0)</f>
        <v>0</v>
      </c>
      <c r="BC13" s="4" t="s">
        <v>3</v>
      </c>
      <c r="BD13" s="33">
        <f>IF(Tableau22[[#This Row],[Blq{QB16}]]="o",(1000/BE$52),0)</f>
        <v>0</v>
      </c>
      <c r="BE13" s="4" t="s">
        <v>3</v>
      </c>
      <c r="BF13" s="33">
        <f>IF(Tableau22[[#This Row],[Blq{QB17}]]="o",(1000/BG$52),0)</f>
        <v>0</v>
      </c>
      <c r="BG13" s="4" t="s">
        <v>3</v>
      </c>
      <c r="BH13" s="33">
        <f>IF(Tableau22[[#This Row],[Blq{QB18}]]="o",(1000/BI$52),0)</f>
        <v>0</v>
      </c>
      <c r="BI13" s="4" t="s">
        <v>3</v>
      </c>
      <c r="BJ13" s="33">
        <f>IF(Tableau22[[#This Row],[Blq{QB19}]]="o",(1000/BK$52),0)</f>
        <v>0</v>
      </c>
      <c r="BK13" s="4" t="s">
        <v>3</v>
      </c>
      <c r="BL13" s="33">
        <f>IF(Tableau22[[#This Row],[Blq{QB20}]]="o",(1000/BM$52),0)</f>
        <v>0</v>
      </c>
      <c r="BM13" s="4" t="s">
        <v>3</v>
      </c>
      <c r="BN13" s="33">
        <f>IF(Tableau22[[#This Row],[Blq{QB21}]]="o",(1000/BO$52),0)</f>
        <v>0</v>
      </c>
      <c r="BO13" s="4" t="s">
        <v>3</v>
      </c>
      <c r="BP13" s="33">
        <f>IF(Tableau22[[#This Row],[Blq{QB22}]]="o",(1000/BQ$52),0)</f>
        <v>0</v>
      </c>
      <c r="BQ13" s="4" t="s">
        <v>3</v>
      </c>
      <c r="BR13" s="33">
        <f>IF(Tableau22[[#This Row],[Blq{QB23}]]="o",(1000/BS$52),0)</f>
        <v>0</v>
      </c>
      <c r="BS13" s="4" t="s">
        <v>3</v>
      </c>
      <c r="BT13" s="33">
        <f>IF(Tableau22[[#This Row],[Blq{QB24}]]="o",(1000/BU$52),0)</f>
        <v>0</v>
      </c>
      <c r="BU13" s="4" t="s">
        <v>3</v>
      </c>
      <c r="BV13" s="33">
        <f>IF(Tableau22[[#This Row],[Blq{QB25}]]="o",(1000/BW$52),0)</f>
        <v>0</v>
      </c>
      <c r="BW13" s="4" t="s">
        <v>3</v>
      </c>
      <c r="BX13" s="33">
        <f>IF(Tableau22[[#This Row],[Blq{QB26}]]="o",(1000/BY$52),0)</f>
        <v>0</v>
      </c>
      <c r="BY13" s="4" t="s">
        <v>3</v>
      </c>
      <c r="BZ13" s="33">
        <f>IF(Tableau22[[#This Row],[Blq{QB27}]]="o",(1000/CA$52),0)</f>
        <v>0</v>
      </c>
      <c r="CA13" s="4" t="s">
        <v>3</v>
      </c>
      <c r="CB13" s="33">
        <f>IF(Tableau22[[#This Row],[Blq{QB28}]]="o",(1000/CC$52),0)</f>
        <v>0</v>
      </c>
      <c r="CC13" s="4" t="s">
        <v>3</v>
      </c>
      <c r="CD13" s="33">
        <f>IF(Tableau22[[#This Row],[Blq{QB29}]]="o",(1000/CE$52),0)</f>
        <v>0</v>
      </c>
      <c r="CE13" s="4" t="s">
        <v>3</v>
      </c>
      <c r="CF13" s="33">
        <f>IF(Tableau22[[#This Row],[Blq{QB30}]]="o",(1000/CG$52),0)</f>
        <v>0</v>
      </c>
      <c r="CG13" s="4" t="s">
        <v>3</v>
      </c>
      <c r="CH13" s="26">
        <f>IFERROR((8-Tableau22[[#This Row],[Plc{Q}]])/100,0)</f>
        <v>0</v>
      </c>
      <c r="CI13" s="25" t="str">
        <f>IF(OR(1=Tableau22[[#This Row],[Plc{Q}]],2=Tableau22[[#This Row],[Plc{Q}]],3=Tableau22[[#This Row],[Plc{Q}]],4=Tableau22[[#This Row],[Plc{Q}]],5=Tableau22[[#This Row],[Plc{Q}]],6=Tableau22[[#This Row],[Plc{Q}]],7=Tableau22[[#This Row],[Plc{Q}]],8=Tableau22[[#This Row],[Plc{Q}]]),"Qualifié(e)","")</f>
        <v/>
      </c>
      <c r="CJ13" s="34" t="str">
        <f>IF(Tableau22[[#This Row],[Pnt{F}/1000]]=0,"",RANK(Tableau22[[#This Row],[Pnt{F}/1000]],Tableau22[Pnt{F}/1000]))</f>
        <v/>
      </c>
      <c r="CK13" s="35">
        <f>IFERROR(Tableau22[[#This Row],[Pnt{FV}/500]]+Tableau22[[#This Row],[Pnt{FB}/500]]+Tableau22[[#This Row],[Bns{Q}]],0)</f>
        <v>0</v>
      </c>
      <c r="CL13" s="32">
        <f>IFERROR((Tableau22[[#This Row],[Pnt{FV}]]/$CM$52)*500,0)</f>
        <v>0</v>
      </c>
      <c r="CM13" s="186">
        <f>IFERROR(((Tableau22[[#This Row],[Prs{FV}]]/CN$52)*1000)+IF(Tableau22[[#This Row],[Vlr{FV}]]="o",2,0),0)</f>
        <v>0</v>
      </c>
      <c r="CN13" s="11" t="s">
        <v>12</v>
      </c>
      <c r="CO13" s="4" t="s">
        <v>3</v>
      </c>
      <c r="CP13" s="32">
        <f>(Tableau22[[#This Row],[Pnt{FB}]]/CQ$52)*500</f>
        <v>0</v>
      </c>
      <c r="CQ13" s="33">
        <f>Tableau22[[#This Row],[Pnt{FBlq}]]+Tableau22[[#This Row],[Pnt{FEss}]]</f>
        <v>0</v>
      </c>
      <c r="CR13" s="33">
        <f>IF(Tableau22[[#This Row],[Blq{F}]]="n",0,IF(Tableau22[[#This Row],[Blq{F}]]="Z1",100,IF(Tableau22[[#This Row],[Blq{F}]]="Z2",200,IF(Tableau22[[#This Row],[Blq{F}]]="Top",300,0))))</f>
        <v>0</v>
      </c>
      <c r="CS13" s="4" t="s">
        <v>3</v>
      </c>
      <c r="CT13" s="25">
        <f>IFERROR((100-(Tableau22[[#This Row],[Ess{F}]])),0)</f>
        <v>0</v>
      </c>
      <c r="CU13" s="11" t="s">
        <v>12</v>
      </c>
      <c r="CV13" s="28" t="str">
        <f>IF(Tableau22[[#This Row],[Fnl]]="Q",Tableau22[[#This Row],[Plc{F}]],Tableau22[[#This Row],[Plc{Q}]])</f>
        <v/>
      </c>
      <c r="CW13" s="28" t="str">
        <f>IF(Tableau22[[#This Row],[Place]]=1,"Or",IF(Tableau22[[#This Row],[Place]]=2,"Argent",IF(Tableau22[[#This Row],[Place]]=3,"Bronze","")))</f>
        <v/>
      </c>
    </row>
    <row r="14" spans="1:101" x14ac:dyDescent="0.2">
      <c r="A14" s="33" t="str">
        <f>Tableau22[[#This Row],[Plc{Q}]]</f>
        <v/>
      </c>
      <c r="B14" s="33" t="str">
        <f>Tableau22[[#This Row],[Place]]</f>
        <v/>
      </c>
      <c r="C14" s="16" t="s">
        <v>12</v>
      </c>
      <c r="D14" s="17" t="s">
        <v>12</v>
      </c>
      <c r="E14" s="17" t="s">
        <v>12</v>
      </c>
      <c r="F14" s="29" t="str">
        <f>IF(Tableau22[[#This Row],[Q &gt; F]]="","","Q")</f>
        <v/>
      </c>
      <c r="G14" s="10" t="s">
        <v>12</v>
      </c>
      <c r="H14" s="3" t="s">
        <v>3</v>
      </c>
      <c r="I14" s="3" t="s">
        <v>3</v>
      </c>
      <c r="J14" s="3" t="s">
        <v>3</v>
      </c>
      <c r="K14" s="30" t="str">
        <f>IF(Tableau22[[#This Row],[Pnt{Q}(/1000)]]=0,"",RANK(Tableau22[[#This Row],[Pnt{Q}(/1000)]],Tableau22[Pnt{Q}(/1000)]))</f>
        <v/>
      </c>
      <c r="L14" s="30">
        <f>IFERROR(Tableau22[[#This Row],[Pnt{QV}(/500)]]+Tableau22[[#This Row],[Pnt{QB}/500]],0)</f>
        <v>0</v>
      </c>
      <c r="M14" s="31">
        <f>IFERROR((Tableau22[[#This Row],[Pnt{QV}]]/$N$52)*500,0)</f>
        <v>0</v>
      </c>
      <c r="N14" s="31">
        <f>SUM(Tableau22[[#This Row],[Pnt{QV1}]],Tableau22[[#This Row],[Pnt{QV2}]],Tableau22[[#This Row],[Pnt{QV3}]])</f>
        <v>0</v>
      </c>
      <c r="O14" s="2">
        <f>IFERROR(((Tableau22[[#This Row],[Prs{QV1}]]/P$52)*1000)+IF(Tableau22[[#This Row],[Vlr{QV1}]]="o",2,0),0)</f>
        <v>0</v>
      </c>
      <c r="P14" s="11" t="s">
        <v>12</v>
      </c>
      <c r="Q14" s="4" t="s">
        <v>3</v>
      </c>
      <c r="R14" s="163">
        <f>IFERROR(((Tableau22[[#This Row],[Prs{QV2}]]/S$52)*1000)+IF(Tableau22[[#This Row],[Vlr{QV2}]]="o",2,0),0)</f>
        <v>0</v>
      </c>
      <c r="S14" s="11" t="s">
        <v>12</v>
      </c>
      <c r="T14" s="4" t="s">
        <v>3</v>
      </c>
      <c r="U14" s="163">
        <f>IFERROR(((Tableau22[[#This Row],[Prs{QV3}]]/V$52)*1000)+IF(Tableau22[[#This Row],[Vlr{QV3}]]="o",2,0),0)</f>
        <v>0</v>
      </c>
      <c r="V14" s="11" t="s">
        <v>12</v>
      </c>
      <c r="W14" s="4" t="s">
        <v>3</v>
      </c>
      <c r="X14" s="32">
        <f>IF((Tableau22[[#This Row],[Pnt{QB}]]/Y$52)*500=0,0,(Tableau22[[#This Row],[Pnt{QB}]]/Y$52)*500)</f>
        <v>0</v>
      </c>
      <c r="Y14" s="33">
        <f>Tableau22[[#This Row],[Pnt{QB1}]]+Tableau22[[#This Row],[Pnt{QB2}]]+Tableau22[[#This Row],[Pnt{QB3}]]+Tableau22[[#This Row],[Pnt{QB4}]]+Tableau22[[#This Row],[Pnt{QB5}]]+Tableau22[[#This Row],[Pnt{QB6}]]+Tableau22[[#This Row],[Pnt{QB7}]]+Tableau22[[#This Row],[Pnt{QB8}]]+Tableau22[[#This Row],[Pnt{QB9}]]+Tableau22[[#This Row],[Pnt{QB10}]]+Tableau22[[#This Row],[Pnt{QB11}]]+Tableau22[[#This Row],[Pnt{QB12}]]+Tableau22[[#This Row],[Pnt{QB13}]]+Tableau22[[#This Row],[Pnt{QB14}]]+Tableau22[[#This Row],[Pnt{QB15}]]+Tableau22[[#This Row],[Pnt{QB16}]]+Tableau22[[#This Row],[Pnt{QB17}]]+Tableau22[[#This Row],[Pnt{QB18}]]+Tableau22[[#This Row],[Pnt{QB19}]]+Tableau22[[#This Row],[Pnt{QB20}]]+Tableau22[[#This Row],[Pnt{QB21}]]+Tableau22[[#This Row],[Pnt{QB22}]]+Tableau22[[#This Row],[Pnt{QB23}]]+Tableau22[[#This Row],[Pnt{QB24}]]+Tableau22[[#This Row],[Pnt{QB25}]]+Tableau22[[#This Row],[Pnt{QB26}]]+Tableau22[[#This Row],[Pnt{QB27}]]+Tableau22[[#This Row],[Pnt{QB28}]]+Tableau22[[#This Row],[Pnt{QB29}]]+Tableau22[[#This Row],[Pnt{QB30}]]</f>
        <v>0</v>
      </c>
      <c r="Z14" s="33">
        <f>IF(Tableau22[[#This Row],[Blq{QB1}]]="o",(1000/AA$52),0)</f>
        <v>0</v>
      </c>
      <c r="AA14" s="4" t="s">
        <v>3</v>
      </c>
      <c r="AB14" s="33">
        <f>IF(Tableau22[[#This Row],[Blq{QB2}]]="o",(1000/AC$52),0)</f>
        <v>0</v>
      </c>
      <c r="AC14" s="4" t="s">
        <v>3</v>
      </c>
      <c r="AD14" s="33">
        <f>IF(Tableau22[[#This Row],[Blq{QB3}]]="o",(1000/AE$52),0)</f>
        <v>0</v>
      </c>
      <c r="AE14" s="4" t="s">
        <v>3</v>
      </c>
      <c r="AF14" s="33">
        <f>IF(Tableau22[[#This Row],[Blq{QB4}]]="o",(1000/AG$52),0)</f>
        <v>0</v>
      </c>
      <c r="AG14" s="4" t="s">
        <v>3</v>
      </c>
      <c r="AH14" s="33">
        <f>IF(Tableau22[[#This Row],[Blq{QB5}]]="o",(1000/AI$52),0)</f>
        <v>0</v>
      </c>
      <c r="AI14" s="4" t="s">
        <v>3</v>
      </c>
      <c r="AJ14" s="33">
        <f>IF(Tableau22[[#This Row],[Blq{QB6}]]="o",(1000/AK$52),0)</f>
        <v>0</v>
      </c>
      <c r="AK14" s="4" t="s">
        <v>3</v>
      </c>
      <c r="AL14" s="33">
        <f>IF(Tableau22[[#This Row],[Blq{QB7}]]="o",(1000/AM$52),0)</f>
        <v>0</v>
      </c>
      <c r="AM14" s="4" t="s">
        <v>3</v>
      </c>
      <c r="AN14" s="33">
        <f>IF(Tableau22[[#This Row],[Blq{QB8}]]="o",(1000/AO$52),0)</f>
        <v>0</v>
      </c>
      <c r="AO14" s="4" t="s">
        <v>3</v>
      </c>
      <c r="AP14" s="33">
        <f>IF(Tableau22[[#This Row],[Blq{QB9}]]="o",(1000/AQ$52),0)</f>
        <v>0</v>
      </c>
      <c r="AQ14" s="4" t="s">
        <v>3</v>
      </c>
      <c r="AR14" s="33">
        <f>IF(Tableau22[[#This Row],[Blq{QB10}]]="o",(1000/AS$52),0)</f>
        <v>0</v>
      </c>
      <c r="AS14" s="4" t="s">
        <v>3</v>
      </c>
      <c r="AT14" s="33">
        <f>IF(Tableau22[[#This Row],[Blq{QB11}]]="o",(1000/AU$52),0)</f>
        <v>0</v>
      </c>
      <c r="AU14" s="4" t="s">
        <v>3</v>
      </c>
      <c r="AV14" s="33">
        <f>IF(Tableau22[[#This Row],[Blq{QB12}]]="o",(1000/AW$52),0)</f>
        <v>0</v>
      </c>
      <c r="AW14" s="4" t="s">
        <v>3</v>
      </c>
      <c r="AX14" s="33">
        <f>IF(Tableau22[[#This Row],[Blq{QB13}]]="o",(1000/AY$52),0)</f>
        <v>0</v>
      </c>
      <c r="AY14" s="4" t="s">
        <v>3</v>
      </c>
      <c r="AZ14" s="33">
        <f>IF(Tableau22[[#This Row],[Blq{QB14}]]="o",(1000/BA$52),0)</f>
        <v>0</v>
      </c>
      <c r="BA14" s="4" t="s">
        <v>3</v>
      </c>
      <c r="BB14" s="33">
        <f>IF(Tableau22[[#This Row],[Blq{QB15}]]="o",(1000/BC$52),0)</f>
        <v>0</v>
      </c>
      <c r="BC14" s="4" t="s">
        <v>3</v>
      </c>
      <c r="BD14" s="33">
        <f>IF(Tableau22[[#This Row],[Blq{QB16}]]="o",(1000/BE$52),0)</f>
        <v>0</v>
      </c>
      <c r="BE14" s="4" t="s">
        <v>3</v>
      </c>
      <c r="BF14" s="33">
        <f>IF(Tableau22[[#This Row],[Blq{QB17}]]="o",(1000/BG$52),0)</f>
        <v>0</v>
      </c>
      <c r="BG14" s="4" t="s">
        <v>3</v>
      </c>
      <c r="BH14" s="33">
        <f>IF(Tableau22[[#This Row],[Blq{QB18}]]="o",(1000/BI$52),0)</f>
        <v>0</v>
      </c>
      <c r="BI14" s="4" t="s">
        <v>3</v>
      </c>
      <c r="BJ14" s="33">
        <f>IF(Tableau22[[#This Row],[Blq{QB19}]]="o",(1000/BK$52),0)</f>
        <v>0</v>
      </c>
      <c r="BK14" s="4" t="s">
        <v>3</v>
      </c>
      <c r="BL14" s="33">
        <f>IF(Tableau22[[#This Row],[Blq{QB20}]]="o",(1000/BM$52),0)</f>
        <v>0</v>
      </c>
      <c r="BM14" s="4" t="s">
        <v>3</v>
      </c>
      <c r="BN14" s="33">
        <f>IF(Tableau22[[#This Row],[Blq{QB21}]]="o",(1000/BO$52),0)</f>
        <v>0</v>
      </c>
      <c r="BO14" s="4" t="s">
        <v>3</v>
      </c>
      <c r="BP14" s="33">
        <f>IF(Tableau22[[#This Row],[Blq{QB22}]]="o",(1000/BQ$52),0)</f>
        <v>0</v>
      </c>
      <c r="BQ14" s="4" t="s">
        <v>3</v>
      </c>
      <c r="BR14" s="33">
        <f>IF(Tableau22[[#This Row],[Blq{QB23}]]="o",(1000/BS$52),0)</f>
        <v>0</v>
      </c>
      <c r="BS14" s="4" t="s">
        <v>3</v>
      </c>
      <c r="BT14" s="33">
        <f>IF(Tableau22[[#This Row],[Blq{QB24}]]="o",(1000/BU$52),0)</f>
        <v>0</v>
      </c>
      <c r="BU14" s="4" t="s">
        <v>3</v>
      </c>
      <c r="BV14" s="33">
        <f>IF(Tableau22[[#This Row],[Blq{QB25}]]="o",(1000/BW$52),0)</f>
        <v>0</v>
      </c>
      <c r="BW14" s="4" t="s">
        <v>3</v>
      </c>
      <c r="BX14" s="33">
        <f>IF(Tableau22[[#This Row],[Blq{QB26}]]="o",(1000/BY$52),0)</f>
        <v>0</v>
      </c>
      <c r="BY14" s="4" t="s">
        <v>3</v>
      </c>
      <c r="BZ14" s="33">
        <f>IF(Tableau22[[#This Row],[Blq{QB27}]]="o",(1000/CA$52),0)</f>
        <v>0</v>
      </c>
      <c r="CA14" s="4" t="s">
        <v>3</v>
      </c>
      <c r="CB14" s="33">
        <f>IF(Tableau22[[#This Row],[Blq{QB28}]]="o",(1000/CC$52),0)</f>
        <v>0</v>
      </c>
      <c r="CC14" s="4" t="s">
        <v>3</v>
      </c>
      <c r="CD14" s="33">
        <f>IF(Tableau22[[#This Row],[Blq{QB29}]]="o",(1000/CE$52),0)</f>
        <v>0</v>
      </c>
      <c r="CE14" s="4" t="s">
        <v>3</v>
      </c>
      <c r="CF14" s="33">
        <f>IF(Tableau22[[#This Row],[Blq{QB30}]]="o",(1000/CG$52),0)</f>
        <v>0</v>
      </c>
      <c r="CG14" s="4" t="s">
        <v>3</v>
      </c>
      <c r="CH14" s="26">
        <f>IFERROR((8-Tableau22[[#This Row],[Plc{Q}]])/100,0)</f>
        <v>0</v>
      </c>
      <c r="CI14" s="25" t="str">
        <f>IF(OR(1=Tableau22[[#This Row],[Plc{Q}]],2=Tableau22[[#This Row],[Plc{Q}]],3=Tableau22[[#This Row],[Plc{Q}]],4=Tableau22[[#This Row],[Plc{Q}]],5=Tableau22[[#This Row],[Plc{Q}]],6=Tableau22[[#This Row],[Plc{Q}]],7=Tableau22[[#This Row],[Plc{Q}]],8=Tableau22[[#This Row],[Plc{Q}]]),"Qualifié(e)","")</f>
        <v/>
      </c>
      <c r="CJ14" s="34" t="str">
        <f>IF(Tableau22[[#This Row],[Pnt{F}/1000]]=0,"",RANK(Tableau22[[#This Row],[Pnt{F}/1000]],Tableau22[Pnt{F}/1000]))</f>
        <v/>
      </c>
      <c r="CK14" s="35">
        <f>IFERROR(Tableau22[[#This Row],[Pnt{FV}/500]]+Tableau22[[#This Row],[Pnt{FB}/500]]+Tableau22[[#This Row],[Bns{Q}]],0)</f>
        <v>0</v>
      </c>
      <c r="CL14" s="32">
        <f>IFERROR((Tableau22[[#This Row],[Pnt{FV}]]/$CM$52)*500,0)</f>
        <v>0</v>
      </c>
      <c r="CM14" s="186">
        <f>IFERROR(((Tableau22[[#This Row],[Prs{FV}]]/CN$52)*1000)+IF(Tableau22[[#This Row],[Vlr{FV}]]="o",2,0),0)</f>
        <v>0</v>
      </c>
      <c r="CN14" s="11" t="s">
        <v>12</v>
      </c>
      <c r="CO14" s="4" t="s">
        <v>3</v>
      </c>
      <c r="CP14" s="32">
        <f>(Tableau22[[#This Row],[Pnt{FB}]]/CQ$52)*500</f>
        <v>0</v>
      </c>
      <c r="CQ14" s="33">
        <f>Tableau22[[#This Row],[Pnt{FBlq}]]+Tableau22[[#This Row],[Pnt{FEss}]]</f>
        <v>0</v>
      </c>
      <c r="CR14" s="33">
        <f>IF(Tableau22[[#This Row],[Blq{F}]]="n",0,IF(Tableau22[[#This Row],[Blq{F}]]="Z1",100,IF(Tableau22[[#This Row],[Blq{F}]]="Z2",200,IF(Tableau22[[#This Row],[Blq{F}]]="Top",300,0))))</f>
        <v>0</v>
      </c>
      <c r="CS14" s="4" t="s">
        <v>3</v>
      </c>
      <c r="CT14" s="25">
        <f>IFERROR((100-(Tableau22[[#This Row],[Ess{F}]])),0)</f>
        <v>0</v>
      </c>
      <c r="CU14" s="11" t="s">
        <v>12</v>
      </c>
      <c r="CV14" s="28" t="str">
        <f>IF(Tableau22[[#This Row],[Fnl]]="Q",Tableau22[[#This Row],[Plc{F}]],Tableau22[[#This Row],[Plc{Q}]])</f>
        <v/>
      </c>
      <c r="CW14" s="28" t="str">
        <f>IF(Tableau22[[#This Row],[Place]]=1,"Or",IF(Tableau22[[#This Row],[Place]]=2,"Argent",IF(Tableau22[[#This Row],[Place]]=3,"Bronze","")))</f>
        <v/>
      </c>
    </row>
    <row r="15" spans="1:101" x14ac:dyDescent="0.2">
      <c r="A15" s="33" t="str">
        <f>Tableau22[[#This Row],[Plc{Q}]]</f>
        <v/>
      </c>
      <c r="B15" s="33" t="str">
        <f>Tableau22[[#This Row],[Place]]</f>
        <v/>
      </c>
      <c r="C15" s="16" t="s">
        <v>12</v>
      </c>
      <c r="D15" s="17" t="s">
        <v>12</v>
      </c>
      <c r="E15" s="17" t="s">
        <v>12</v>
      </c>
      <c r="F15" s="29" t="str">
        <f>IF(Tableau22[[#This Row],[Q &gt; F]]="","","Q")</f>
        <v/>
      </c>
      <c r="G15" s="10" t="s">
        <v>12</v>
      </c>
      <c r="H15" s="3" t="s">
        <v>3</v>
      </c>
      <c r="I15" s="3" t="s">
        <v>3</v>
      </c>
      <c r="J15" s="3" t="s">
        <v>3</v>
      </c>
      <c r="K15" s="30" t="str">
        <f>IF(Tableau22[[#This Row],[Pnt{Q}(/1000)]]=0,"",RANK(Tableau22[[#This Row],[Pnt{Q}(/1000)]],Tableau22[Pnt{Q}(/1000)]))</f>
        <v/>
      </c>
      <c r="L15" s="30">
        <f>IFERROR(Tableau22[[#This Row],[Pnt{QV}(/500)]]+Tableau22[[#This Row],[Pnt{QB}/500]],0)</f>
        <v>0</v>
      </c>
      <c r="M15" s="31">
        <f>IFERROR((Tableau22[[#This Row],[Pnt{QV}]]/$N$52)*500,0)</f>
        <v>0</v>
      </c>
      <c r="N15" s="31">
        <f>SUM(Tableau22[[#This Row],[Pnt{QV1}]],Tableau22[[#This Row],[Pnt{QV2}]],Tableau22[[#This Row],[Pnt{QV3}]])</f>
        <v>0</v>
      </c>
      <c r="O15" s="2">
        <f>IFERROR(((Tableau22[[#This Row],[Prs{QV1}]]/P$52)*1000)+IF(Tableau22[[#This Row],[Vlr{QV1}]]="o",2,0),0)</f>
        <v>0</v>
      </c>
      <c r="P15" s="11" t="s">
        <v>12</v>
      </c>
      <c r="Q15" s="4" t="s">
        <v>3</v>
      </c>
      <c r="R15" s="163">
        <f>IFERROR(((Tableau22[[#This Row],[Prs{QV2}]]/S$52)*1000)+IF(Tableau22[[#This Row],[Vlr{QV2}]]="o",2,0),0)</f>
        <v>0</v>
      </c>
      <c r="S15" s="11" t="s">
        <v>12</v>
      </c>
      <c r="T15" s="4" t="s">
        <v>3</v>
      </c>
      <c r="U15" s="163">
        <f>IFERROR(((Tableau22[[#This Row],[Prs{QV3}]]/V$52)*1000)+IF(Tableau22[[#This Row],[Vlr{QV3}]]="o",2,0),0)</f>
        <v>0</v>
      </c>
      <c r="V15" s="11" t="s">
        <v>12</v>
      </c>
      <c r="W15" s="4" t="s">
        <v>3</v>
      </c>
      <c r="X15" s="32">
        <f>IF((Tableau22[[#This Row],[Pnt{QB}]]/Y$52)*500=0,0,(Tableau22[[#This Row],[Pnt{QB}]]/Y$52)*500)</f>
        <v>0</v>
      </c>
      <c r="Y15" s="33">
        <f>Tableau22[[#This Row],[Pnt{QB1}]]+Tableau22[[#This Row],[Pnt{QB2}]]+Tableau22[[#This Row],[Pnt{QB3}]]+Tableau22[[#This Row],[Pnt{QB4}]]+Tableau22[[#This Row],[Pnt{QB5}]]+Tableau22[[#This Row],[Pnt{QB6}]]+Tableau22[[#This Row],[Pnt{QB7}]]+Tableau22[[#This Row],[Pnt{QB8}]]+Tableau22[[#This Row],[Pnt{QB9}]]+Tableau22[[#This Row],[Pnt{QB10}]]+Tableau22[[#This Row],[Pnt{QB11}]]+Tableau22[[#This Row],[Pnt{QB12}]]+Tableau22[[#This Row],[Pnt{QB13}]]+Tableau22[[#This Row],[Pnt{QB14}]]+Tableau22[[#This Row],[Pnt{QB15}]]+Tableau22[[#This Row],[Pnt{QB16}]]+Tableau22[[#This Row],[Pnt{QB17}]]+Tableau22[[#This Row],[Pnt{QB18}]]+Tableau22[[#This Row],[Pnt{QB19}]]+Tableau22[[#This Row],[Pnt{QB20}]]+Tableau22[[#This Row],[Pnt{QB21}]]+Tableau22[[#This Row],[Pnt{QB22}]]+Tableau22[[#This Row],[Pnt{QB23}]]+Tableau22[[#This Row],[Pnt{QB24}]]+Tableau22[[#This Row],[Pnt{QB25}]]+Tableau22[[#This Row],[Pnt{QB26}]]+Tableau22[[#This Row],[Pnt{QB27}]]+Tableau22[[#This Row],[Pnt{QB28}]]+Tableau22[[#This Row],[Pnt{QB29}]]+Tableau22[[#This Row],[Pnt{QB30}]]</f>
        <v>0</v>
      </c>
      <c r="Z15" s="33">
        <f>IF(Tableau22[[#This Row],[Blq{QB1}]]="o",(1000/AA$52),0)</f>
        <v>0</v>
      </c>
      <c r="AA15" s="4" t="s">
        <v>3</v>
      </c>
      <c r="AB15" s="33">
        <f>IF(Tableau22[[#This Row],[Blq{QB2}]]="o",(1000/AC$52),0)</f>
        <v>0</v>
      </c>
      <c r="AC15" s="4" t="s">
        <v>3</v>
      </c>
      <c r="AD15" s="33">
        <f>IF(Tableau22[[#This Row],[Blq{QB3}]]="o",(1000/AE$52),0)</f>
        <v>0</v>
      </c>
      <c r="AE15" s="4" t="s">
        <v>3</v>
      </c>
      <c r="AF15" s="33">
        <f>IF(Tableau22[[#This Row],[Blq{QB4}]]="o",(1000/AG$52),0)</f>
        <v>0</v>
      </c>
      <c r="AG15" s="4" t="s">
        <v>3</v>
      </c>
      <c r="AH15" s="33">
        <f>IF(Tableau22[[#This Row],[Blq{QB5}]]="o",(1000/AI$52),0)</f>
        <v>0</v>
      </c>
      <c r="AI15" s="4" t="s">
        <v>3</v>
      </c>
      <c r="AJ15" s="33">
        <f>IF(Tableau22[[#This Row],[Blq{QB6}]]="o",(1000/AK$52),0)</f>
        <v>0</v>
      </c>
      <c r="AK15" s="4" t="s">
        <v>3</v>
      </c>
      <c r="AL15" s="33">
        <f>IF(Tableau22[[#This Row],[Blq{QB7}]]="o",(1000/AM$52),0)</f>
        <v>0</v>
      </c>
      <c r="AM15" s="4" t="s">
        <v>3</v>
      </c>
      <c r="AN15" s="33">
        <f>IF(Tableau22[[#This Row],[Blq{QB8}]]="o",(1000/AO$52),0)</f>
        <v>0</v>
      </c>
      <c r="AO15" s="4" t="s">
        <v>3</v>
      </c>
      <c r="AP15" s="33">
        <f>IF(Tableau22[[#This Row],[Blq{QB9}]]="o",(1000/AQ$52),0)</f>
        <v>0</v>
      </c>
      <c r="AQ15" s="4" t="s">
        <v>3</v>
      </c>
      <c r="AR15" s="33">
        <f>IF(Tableau22[[#This Row],[Blq{QB10}]]="o",(1000/AS$52),0)</f>
        <v>0</v>
      </c>
      <c r="AS15" s="4" t="s">
        <v>3</v>
      </c>
      <c r="AT15" s="33">
        <f>IF(Tableau22[[#This Row],[Blq{QB11}]]="o",(1000/AU$52),0)</f>
        <v>0</v>
      </c>
      <c r="AU15" s="4" t="s">
        <v>3</v>
      </c>
      <c r="AV15" s="33">
        <f>IF(Tableau22[[#This Row],[Blq{QB12}]]="o",(1000/AW$52),0)</f>
        <v>0</v>
      </c>
      <c r="AW15" s="4" t="s">
        <v>3</v>
      </c>
      <c r="AX15" s="33">
        <f>IF(Tableau22[[#This Row],[Blq{QB13}]]="o",(1000/AY$52),0)</f>
        <v>0</v>
      </c>
      <c r="AY15" s="4" t="s">
        <v>3</v>
      </c>
      <c r="AZ15" s="33">
        <f>IF(Tableau22[[#This Row],[Blq{QB14}]]="o",(1000/BA$52),0)</f>
        <v>0</v>
      </c>
      <c r="BA15" s="4" t="s">
        <v>3</v>
      </c>
      <c r="BB15" s="33">
        <f>IF(Tableau22[[#This Row],[Blq{QB15}]]="o",(1000/BC$52),0)</f>
        <v>0</v>
      </c>
      <c r="BC15" s="4" t="s">
        <v>3</v>
      </c>
      <c r="BD15" s="33">
        <f>IF(Tableau22[[#This Row],[Blq{QB16}]]="o",(1000/BE$52),0)</f>
        <v>0</v>
      </c>
      <c r="BE15" s="4" t="s">
        <v>3</v>
      </c>
      <c r="BF15" s="33">
        <f>IF(Tableau22[[#This Row],[Blq{QB17}]]="o",(1000/BG$52),0)</f>
        <v>0</v>
      </c>
      <c r="BG15" s="4" t="s">
        <v>3</v>
      </c>
      <c r="BH15" s="33">
        <f>IF(Tableau22[[#This Row],[Blq{QB18}]]="o",(1000/BI$52),0)</f>
        <v>0</v>
      </c>
      <c r="BI15" s="4" t="s">
        <v>3</v>
      </c>
      <c r="BJ15" s="33">
        <f>IF(Tableau22[[#This Row],[Blq{QB19}]]="o",(1000/BK$52),0)</f>
        <v>0</v>
      </c>
      <c r="BK15" s="4" t="s">
        <v>3</v>
      </c>
      <c r="BL15" s="33">
        <f>IF(Tableau22[[#This Row],[Blq{QB20}]]="o",(1000/BM$52),0)</f>
        <v>0</v>
      </c>
      <c r="BM15" s="4" t="s">
        <v>3</v>
      </c>
      <c r="BN15" s="33">
        <f>IF(Tableau22[[#This Row],[Blq{QB21}]]="o",(1000/BO$52),0)</f>
        <v>0</v>
      </c>
      <c r="BO15" s="4" t="s">
        <v>3</v>
      </c>
      <c r="BP15" s="33">
        <f>IF(Tableau22[[#This Row],[Blq{QB22}]]="o",(1000/BQ$52),0)</f>
        <v>0</v>
      </c>
      <c r="BQ15" s="4" t="s">
        <v>3</v>
      </c>
      <c r="BR15" s="33">
        <f>IF(Tableau22[[#This Row],[Blq{QB23}]]="o",(1000/BS$52),0)</f>
        <v>0</v>
      </c>
      <c r="BS15" s="4" t="s">
        <v>3</v>
      </c>
      <c r="BT15" s="33">
        <f>IF(Tableau22[[#This Row],[Blq{QB24}]]="o",(1000/BU$52),0)</f>
        <v>0</v>
      </c>
      <c r="BU15" s="4" t="s">
        <v>3</v>
      </c>
      <c r="BV15" s="33">
        <f>IF(Tableau22[[#This Row],[Blq{QB25}]]="o",(1000/BW$52),0)</f>
        <v>0</v>
      </c>
      <c r="BW15" s="4" t="s">
        <v>3</v>
      </c>
      <c r="BX15" s="33">
        <f>IF(Tableau22[[#This Row],[Blq{QB26}]]="o",(1000/BY$52),0)</f>
        <v>0</v>
      </c>
      <c r="BY15" s="4" t="s">
        <v>3</v>
      </c>
      <c r="BZ15" s="33">
        <f>IF(Tableau22[[#This Row],[Blq{QB27}]]="o",(1000/CA$52),0)</f>
        <v>0</v>
      </c>
      <c r="CA15" s="4" t="s">
        <v>3</v>
      </c>
      <c r="CB15" s="33">
        <f>IF(Tableau22[[#This Row],[Blq{QB28}]]="o",(1000/CC$52),0)</f>
        <v>0</v>
      </c>
      <c r="CC15" s="4" t="s">
        <v>3</v>
      </c>
      <c r="CD15" s="33">
        <f>IF(Tableau22[[#This Row],[Blq{QB29}]]="o",(1000/CE$52),0)</f>
        <v>0</v>
      </c>
      <c r="CE15" s="4" t="s">
        <v>3</v>
      </c>
      <c r="CF15" s="33">
        <f>IF(Tableau22[[#This Row],[Blq{QB30}]]="o",(1000/CG$52),0)</f>
        <v>0</v>
      </c>
      <c r="CG15" s="4" t="s">
        <v>3</v>
      </c>
      <c r="CH15" s="26">
        <f>IFERROR((8-Tableau22[[#This Row],[Plc{Q}]])/100,0)</f>
        <v>0</v>
      </c>
      <c r="CI15" s="25" t="str">
        <f>IF(OR(1=Tableau22[[#This Row],[Plc{Q}]],2=Tableau22[[#This Row],[Plc{Q}]],3=Tableau22[[#This Row],[Plc{Q}]],4=Tableau22[[#This Row],[Plc{Q}]],5=Tableau22[[#This Row],[Plc{Q}]],6=Tableau22[[#This Row],[Plc{Q}]],7=Tableau22[[#This Row],[Plc{Q}]],8=Tableau22[[#This Row],[Plc{Q}]]),"Qualifié(e)","")</f>
        <v/>
      </c>
      <c r="CJ15" s="34" t="str">
        <f>IF(Tableau22[[#This Row],[Pnt{F}/1000]]=0,"",RANK(Tableau22[[#This Row],[Pnt{F}/1000]],Tableau22[Pnt{F}/1000]))</f>
        <v/>
      </c>
      <c r="CK15" s="35">
        <f>IFERROR(Tableau22[[#This Row],[Pnt{FV}/500]]+Tableau22[[#This Row],[Pnt{FB}/500]]+Tableau22[[#This Row],[Bns{Q}]],0)</f>
        <v>0</v>
      </c>
      <c r="CL15" s="32">
        <f>IFERROR((Tableau22[[#This Row],[Pnt{FV}]]/$CM$52)*500,0)</f>
        <v>0</v>
      </c>
      <c r="CM15" s="186">
        <f>IFERROR(((Tableau22[[#This Row],[Prs{FV}]]/CN$52)*1000)+IF(Tableau22[[#This Row],[Vlr{FV}]]="o",2,0),0)</f>
        <v>0</v>
      </c>
      <c r="CN15" s="11" t="s">
        <v>12</v>
      </c>
      <c r="CO15" s="4" t="s">
        <v>3</v>
      </c>
      <c r="CP15" s="32">
        <f>(Tableau22[[#This Row],[Pnt{FB}]]/CQ$52)*500</f>
        <v>0</v>
      </c>
      <c r="CQ15" s="33">
        <f>Tableau22[[#This Row],[Pnt{FBlq}]]+Tableau22[[#This Row],[Pnt{FEss}]]</f>
        <v>0</v>
      </c>
      <c r="CR15" s="33">
        <f>IF(Tableau22[[#This Row],[Blq{F}]]="n",0,IF(Tableau22[[#This Row],[Blq{F}]]="Z1",100,IF(Tableau22[[#This Row],[Blq{F}]]="Z2",200,IF(Tableau22[[#This Row],[Blq{F}]]="Top",300,0))))</f>
        <v>0</v>
      </c>
      <c r="CS15" s="4" t="s">
        <v>3</v>
      </c>
      <c r="CT15" s="25">
        <f>IFERROR((100-(Tableau22[[#This Row],[Ess{F}]])),0)</f>
        <v>0</v>
      </c>
      <c r="CU15" s="11" t="s">
        <v>12</v>
      </c>
      <c r="CV15" s="28" t="str">
        <f>IF(Tableau22[[#This Row],[Fnl]]="Q",Tableau22[[#This Row],[Plc{F}]],Tableau22[[#This Row],[Plc{Q}]])</f>
        <v/>
      </c>
      <c r="CW15" s="28" t="str">
        <f>IF(Tableau22[[#This Row],[Place]]=1,"Or",IF(Tableau22[[#This Row],[Place]]=2,"Argent",IF(Tableau22[[#This Row],[Place]]=3,"Bronze","")))</f>
        <v/>
      </c>
    </row>
    <row r="16" spans="1:101" x14ac:dyDescent="0.2">
      <c r="A16" s="33" t="str">
        <f>Tableau22[[#This Row],[Plc{Q}]]</f>
        <v/>
      </c>
      <c r="B16" s="33" t="str">
        <f>Tableau22[[#This Row],[Place]]</f>
        <v/>
      </c>
      <c r="C16" s="16" t="s">
        <v>12</v>
      </c>
      <c r="D16" s="17" t="s">
        <v>12</v>
      </c>
      <c r="E16" s="17" t="s">
        <v>12</v>
      </c>
      <c r="F16" s="29" t="str">
        <f>IF(Tableau22[[#This Row],[Q &gt; F]]="","","Q")</f>
        <v/>
      </c>
      <c r="G16" s="10" t="s">
        <v>12</v>
      </c>
      <c r="H16" s="3" t="s">
        <v>3</v>
      </c>
      <c r="I16" s="3" t="s">
        <v>3</v>
      </c>
      <c r="J16" s="3" t="s">
        <v>3</v>
      </c>
      <c r="K16" s="30" t="str">
        <f>IF(Tableau22[[#This Row],[Pnt{Q}(/1000)]]=0,"",RANK(Tableau22[[#This Row],[Pnt{Q}(/1000)]],Tableau22[Pnt{Q}(/1000)]))</f>
        <v/>
      </c>
      <c r="L16" s="30">
        <f>IFERROR(Tableau22[[#This Row],[Pnt{QV}(/500)]]+Tableau22[[#This Row],[Pnt{QB}/500]],0)</f>
        <v>0</v>
      </c>
      <c r="M16" s="31">
        <f>IFERROR((Tableau22[[#This Row],[Pnt{QV}]]/$N$52)*500,0)</f>
        <v>0</v>
      </c>
      <c r="N16" s="31">
        <f>SUM(Tableau22[[#This Row],[Pnt{QV1}]],Tableau22[[#This Row],[Pnt{QV2}]],Tableau22[[#This Row],[Pnt{QV3}]])</f>
        <v>0</v>
      </c>
      <c r="O16" s="2">
        <f>IFERROR(((Tableau22[[#This Row],[Prs{QV1}]]/P$52)*1000)+IF(Tableau22[[#This Row],[Vlr{QV1}]]="o",2,0),0)</f>
        <v>0</v>
      </c>
      <c r="P16" s="11" t="s">
        <v>12</v>
      </c>
      <c r="Q16" s="4" t="s">
        <v>3</v>
      </c>
      <c r="R16" s="163">
        <f>IFERROR(((Tableau22[[#This Row],[Prs{QV2}]]/S$52)*1000)+IF(Tableau22[[#This Row],[Vlr{QV2}]]="o",2,0),0)</f>
        <v>0</v>
      </c>
      <c r="S16" s="11" t="s">
        <v>12</v>
      </c>
      <c r="T16" s="4" t="s">
        <v>3</v>
      </c>
      <c r="U16" s="163">
        <f>IFERROR(((Tableau22[[#This Row],[Prs{QV3}]]/V$52)*1000)+IF(Tableau22[[#This Row],[Vlr{QV3}]]="o",2,0),0)</f>
        <v>0</v>
      </c>
      <c r="V16" s="11" t="s">
        <v>12</v>
      </c>
      <c r="W16" s="4" t="s">
        <v>3</v>
      </c>
      <c r="X16" s="32">
        <f>IF((Tableau22[[#This Row],[Pnt{QB}]]/Y$52)*500=0,0,(Tableau22[[#This Row],[Pnt{QB}]]/Y$52)*500)</f>
        <v>0</v>
      </c>
      <c r="Y16" s="33">
        <f>Tableau22[[#This Row],[Pnt{QB1}]]+Tableau22[[#This Row],[Pnt{QB2}]]+Tableau22[[#This Row],[Pnt{QB3}]]+Tableau22[[#This Row],[Pnt{QB4}]]+Tableau22[[#This Row],[Pnt{QB5}]]+Tableau22[[#This Row],[Pnt{QB6}]]+Tableau22[[#This Row],[Pnt{QB7}]]+Tableau22[[#This Row],[Pnt{QB8}]]+Tableau22[[#This Row],[Pnt{QB9}]]+Tableau22[[#This Row],[Pnt{QB10}]]+Tableau22[[#This Row],[Pnt{QB11}]]+Tableau22[[#This Row],[Pnt{QB12}]]+Tableau22[[#This Row],[Pnt{QB13}]]+Tableau22[[#This Row],[Pnt{QB14}]]+Tableau22[[#This Row],[Pnt{QB15}]]+Tableau22[[#This Row],[Pnt{QB16}]]+Tableau22[[#This Row],[Pnt{QB17}]]+Tableau22[[#This Row],[Pnt{QB18}]]+Tableau22[[#This Row],[Pnt{QB19}]]+Tableau22[[#This Row],[Pnt{QB20}]]+Tableau22[[#This Row],[Pnt{QB21}]]+Tableau22[[#This Row],[Pnt{QB22}]]+Tableau22[[#This Row],[Pnt{QB23}]]+Tableau22[[#This Row],[Pnt{QB24}]]+Tableau22[[#This Row],[Pnt{QB25}]]+Tableau22[[#This Row],[Pnt{QB26}]]+Tableau22[[#This Row],[Pnt{QB27}]]+Tableau22[[#This Row],[Pnt{QB28}]]+Tableau22[[#This Row],[Pnt{QB29}]]+Tableau22[[#This Row],[Pnt{QB30}]]</f>
        <v>0</v>
      </c>
      <c r="Z16" s="33">
        <f>IF(Tableau22[[#This Row],[Blq{QB1}]]="o",(1000/AA$52),0)</f>
        <v>0</v>
      </c>
      <c r="AA16" s="4" t="s">
        <v>3</v>
      </c>
      <c r="AB16" s="33">
        <f>IF(Tableau22[[#This Row],[Blq{QB2}]]="o",(1000/AC$52),0)</f>
        <v>0</v>
      </c>
      <c r="AC16" s="4" t="s">
        <v>3</v>
      </c>
      <c r="AD16" s="33">
        <f>IF(Tableau22[[#This Row],[Blq{QB3}]]="o",(1000/AE$52),0)</f>
        <v>0</v>
      </c>
      <c r="AE16" s="4" t="s">
        <v>3</v>
      </c>
      <c r="AF16" s="33">
        <f>IF(Tableau22[[#This Row],[Blq{QB4}]]="o",(1000/AG$52),0)</f>
        <v>0</v>
      </c>
      <c r="AG16" s="4" t="s">
        <v>3</v>
      </c>
      <c r="AH16" s="33">
        <f>IF(Tableau22[[#This Row],[Blq{QB5}]]="o",(1000/AI$52),0)</f>
        <v>0</v>
      </c>
      <c r="AI16" s="4" t="s">
        <v>3</v>
      </c>
      <c r="AJ16" s="33">
        <f>IF(Tableau22[[#This Row],[Blq{QB6}]]="o",(1000/AK$52),0)</f>
        <v>0</v>
      </c>
      <c r="AK16" s="4" t="s">
        <v>3</v>
      </c>
      <c r="AL16" s="33">
        <f>IF(Tableau22[[#This Row],[Blq{QB7}]]="o",(1000/AM$52),0)</f>
        <v>0</v>
      </c>
      <c r="AM16" s="4" t="s">
        <v>3</v>
      </c>
      <c r="AN16" s="33">
        <f>IF(Tableau22[[#This Row],[Blq{QB8}]]="o",(1000/AO$52),0)</f>
        <v>0</v>
      </c>
      <c r="AO16" s="4" t="s">
        <v>3</v>
      </c>
      <c r="AP16" s="33">
        <f>IF(Tableau22[[#This Row],[Blq{QB9}]]="o",(1000/AQ$52),0)</f>
        <v>0</v>
      </c>
      <c r="AQ16" s="4" t="s">
        <v>3</v>
      </c>
      <c r="AR16" s="33">
        <f>IF(Tableau22[[#This Row],[Blq{QB10}]]="o",(1000/AS$52),0)</f>
        <v>0</v>
      </c>
      <c r="AS16" s="4" t="s">
        <v>3</v>
      </c>
      <c r="AT16" s="33">
        <f>IF(Tableau22[[#This Row],[Blq{QB11}]]="o",(1000/AU$52),0)</f>
        <v>0</v>
      </c>
      <c r="AU16" s="4" t="s">
        <v>3</v>
      </c>
      <c r="AV16" s="33">
        <f>IF(Tableau22[[#This Row],[Blq{QB12}]]="o",(1000/AW$52),0)</f>
        <v>0</v>
      </c>
      <c r="AW16" s="4" t="s">
        <v>3</v>
      </c>
      <c r="AX16" s="33">
        <f>IF(Tableau22[[#This Row],[Blq{QB13}]]="o",(1000/AY$52),0)</f>
        <v>0</v>
      </c>
      <c r="AY16" s="4" t="s">
        <v>3</v>
      </c>
      <c r="AZ16" s="33">
        <f>IF(Tableau22[[#This Row],[Blq{QB14}]]="o",(1000/BA$52),0)</f>
        <v>0</v>
      </c>
      <c r="BA16" s="4" t="s">
        <v>3</v>
      </c>
      <c r="BB16" s="33">
        <f>IF(Tableau22[[#This Row],[Blq{QB15}]]="o",(1000/BC$52),0)</f>
        <v>0</v>
      </c>
      <c r="BC16" s="4" t="s">
        <v>3</v>
      </c>
      <c r="BD16" s="33">
        <f>IF(Tableau22[[#This Row],[Blq{QB16}]]="o",(1000/BE$52),0)</f>
        <v>0</v>
      </c>
      <c r="BE16" s="4" t="s">
        <v>3</v>
      </c>
      <c r="BF16" s="33">
        <f>IF(Tableau22[[#This Row],[Blq{QB17}]]="o",(1000/BG$52),0)</f>
        <v>0</v>
      </c>
      <c r="BG16" s="4" t="s">
        <v>3</v>
      </c>
      <c r="BH16" s="33">
        <f>IF(Tableau22[[#This Row],[Blq{QB18}]]="o",(1000/BI$52),0)</f>
        <v>0</v>
      </c>
      <c r="BI16" s="4" t="s">
        <v>3</v>
      </c>
      <c r="BJ16" s="33">
        <f>IF(Tableau22[[#This Row],[Blq{QB19}]]="o",(1000/BK$52),0)</f>
        <v>0</v>
      </c>
      <c r="BK16" s="4" t="s">
        <v>3</v>
      </c>
      <c r="BL16" s="33">
        <f>IF(Tableau22[[#This Row],[Blq{QB20}]]="o",(1000/BM$52),0)</f>
        <v>0</v>
      </c>
      <c r="BM16" s="4" t="s">
        <v>3</v>
      </c>
      <c r="BN16" s="33">
        <f>IF(Tableau22[[#This Row],[Blq{QB21}]]="o",(1000/BO$52),0)</f>
        <v>0</v>
      </c>
      <c r="BO16" s="4" t="s">
        <v>3</v>
      </c>
      <c r="BP16" s="33">
        <f>IF(Tableau22[[#This Row],[Blq{QB22}]]="o",(1000/BQ$52),0)</f>
        <v>0</v>
      </c>
      <c r="BQ16" s="4" t="s">
        <v>3</v>
      </c>
      <c r="BR16" s="33">
        <f>IF(Tableau22[[#This Row],[Blq{QB23}]]="o",(1000/BS$52),0)</f>
        <v>0</v>
      </c>
      <c r="BS16" s="4" t="s">
        <v>3</v>
      </c>
      <c r="BT16" s="33">
        <f>IF(Tableau22[[#This Row],[Blq{QB24}]]="o",(1000/BU$52),0)</f>
        <v>0</v>
      </c>
      <c r="BU16" s="4" t="s">
        <v>3</v>
      </c>
      <c r="BV16" s="33">
        <f>IF(Tableau22[[#This Row],[Blq{QB25}]]="o",(1000/BW$52),0)</f>
        <v>0</v>
      </c>
      <c r="BW16" s="4" t="s">
        <v>3</v>
      </c>
      <c r="BX16" s="33">
        <f>IF(Tableau22[[#This Row],[Blq{QB26}]]="o",(1000/BY$52),0)</f>
        <v>0</v>
      </c>
      <c r="BY16" s="4" t="s">
        <v>3</v>
      </c>
      <c r="BZ16" s="33">
        <f>IF(Tableau22[[#This Row],[Blq{QB27}]]="o",(1000/CA$52),0)</f>
        <v>0</v>
      </c>
      <c r="CA16" s="4" t="s">
        <v>3</v>
      </c>
      <c r="CB16" s="33">
        <f>IF(Tableau22[[#This Row],[Blq{QB28}]]="o",(1000/CC$52),0)</f>
        <v>0</v>
      </c>
      <c r="CC16" s="4" t="s">
        <v>3</v>
      </c>
      <c r="CD16" s="33">
        <f>IF(Tableau22[[#This Row],[Blq{QB29}]]="o",(1000/CE$52),0)</f>
        <v>0</v>
      </c>
      <c r="CE16" s="4" t="s">
        <v>3</v>
      </c>
      <c r="CF16" s="33">
        <f>IF(Tableau22[[#This Row],[Blq{QB30}]]="o",(1000/CG$52),0)</f>
        <v>0</v>
      </c>
      <c r="CG16" s="4" t="s">
        <v>3</v>
      </c>
      <c r="CH16" s="26">
        <f>IFERROR((8-Tableau22[[#This Row],[Plc{Q}]])/100,0)</f>
        <v>0</v>
      </c>
      <c r="CI16" s="25" t="str">
        <f>IF(OR(1=Tableau22[[#This Row],[Plc{Q}]],2=Tableau22[[#This Row],[Plc{Q}]],3=Tableau22[[#This Row],[Plc{Q}]],4=Tableau22[[#This Row],[Plc{Q}]],5=Tableau22[[#This Row],[Plc{Q}]],6=Tableau22[[#This Row],[Plc{Q}]],7=Tableau22[[#This Row],[Plc{Q}]],8=Tableau22[[#This Row],[Plc{Q}]]),"Qualifié(e)","")</f>
        <v/>
      </c>
      <c r="CJ16" s="34" t="str">
        <f>IF(Tableau22[[#This Row],[Pnt{F}/1000]]=0,"",RANK(Tableau22[[#This Row],[Pnt{F}/1000]],Tableau22[Pnt{F}/1000]))</f>
        <v/>
      </c>
      <c r="CK16" s="35">
        <f>IFERROR(Tableau22[[#This Row],[Pnt{FV}/500]]+Tableau22[[#This Row],[Pnt{FB}/500]]+Tableau22[[#This Row],[Bns{Q}]],0)</f>
        <v>0</v>
      </c>
      <c r="CL16" s="32">
        <f>IFERROR((Tableau22[[#This Row],[Pnt{FV}]]/$CM$52)*500,0)</f>
        <v>0</v>
      </c>
      <c r="CM16" s="186">
        <f>IFERROR(((Tableau22[[#This Row],[Prs{FV}]]/CN$52)*1000)+IF(Tableau22[[#This Row],[Vlr{FV}]]="o",2,0),0)</f>
        <v>0</v>
      </c>
      <c r="CN16" s="11" t="s">
        <v>12</v>
      </c>
      <c r="CO16" s="4" t="s">
        <v>3</v>
      </c>
      <c r="CP16" s="32">
        <f>(Tableau22[[#This Row],[Pnt{FB}]]/CQ$52)*500</f>
        <v>0</v>
      </c>
      <c r="CQ16" s="33">
        <f>Tableau22[[#This Row],[Pnt{FBlq}]]+Tableau22[[#This Row],[Pnt{FEss}]]</f>
        <v>0</v>
      </c>
      <c r="CR16" s="33">
        <f>IF(Tableau22[[#This Row],[Blq{F}]]="n",0,IF(Tableau22[[#This Row],[Blq{F}]]="Z1",100,IF(Tableau22[[#This Row],[Blq{F}]]="Z2",200,IF(Tableau22[[#This Row],[Blq{F}]]="Top",300,0))))</f>
        <v>0</v>
      </c>
      <c r="CS16" s="4" t="s">
        <v>3</v>
      </c>
      <c r="CT16" s="25">
        <f>IFERROR((100-(Tableau22[[#This Row],[Ess{F}]])),0)</f>
        <v>0</v>
      </c>
      <c r="CU16" s="11" t="s">
        <v>12</v>
      </c>
      <c r="CV16" s="28" t="str">
        <f>IF(Tableau22[[#This Row],[Fnl]]="Q",Tableau22[[#This Row],[Plc{F}]],Tableau22[[#This Row],[Plc{Q}]])</f>
        <v/>
      </c>
      <c r="CW16" s="28" t="str">
        <f>IF(Tableau22[[#This Row],[Place]]=1,"Or",IF(Tableau22[[#This Row],[Place]]=2,"Argent",IF(Tableau22[[#This Row],[Place]]=3,"Bronze","")))</f>
        <v/>
      </c>
    </row>
    <row r="17" spans="1:101" x14ac:dyDescent="0.2">
      <c r="A17" s="33" t="str">
        <f>Tableau22[[#This Row],[Plc{Q}]]</f>
        <v/>
      </c>
      <c r="B17" s="33" t="str">
        <f>Tableau22[[#This Row],[Place]]</f>
        <v/>
      </c>
      <c r="C17" s="16" t="s">
        <v>12</v>
      </c>
      <c r="D17" s="17" t="s">
        <v>12</v>
      </c>
      <c r="E17" s="17" t="s">
        <v>12</v>
      </c>
      <c r="F17" s="29" t="str">
        <f>IF(Tableau22[[#This Row],[Q &gt; F]]="","","Q")</f>
        <v/>
      </c>
      <c r="G17" s="10" t="s">
        <v>12</v>
      </c>
      <c r="H17" s="3" t="s">
        <v>3</v>
      </c>
      <c r="I17" s="3" t="s">
        <v>3</v>
      </c>
      <c r="J17" s="3" t="s">
        <v>3</v>
      </c>
      <c r="K17" s="30" t="str">
        <f>IF(Tableau22[[#This Row],[Pnt{Q}(/1000)]]=0,"",RANK(Tableau22[[#This Row],[Pnt{Q}(/1000)]],Tableau22[Pnt{Q}(/1000)]))</f>
        <v/>
      </c>
      <c r="L17" s="30">
        <f>IFERROR(Tableau22[[#This Row],[Pnt{QV}(/500)]]+Tableau22[[#This Row],[Pnt{QB}/500]],0)</f>
        <v>0</v>
      </c>
      <c r="M17" s="31">
        <f>IFERROR((Tableau22[[#This Row],[Pnt{QV}]]/$N$52)*500,0)</f>
        <v>0</v>
      </c>
      <c r="N17" s="31">
        <f>SUM(Tableau22[[#This Row],[Pnt{QV1}]],Tableau22[[#This Row],[Pnt{QV2}]],Tableau22[[#This Row],[Pnt{QV3}]])</f>
        <v>0</v>
      </c>
      <c r="O17" s="2">
        <f>IFERROR(((Tableau22[[#This Row],[Prs{QV1}]]/P$52)*1000)+IF(Tableau22[[#This Row],[Vlr{QV1}]]="o",2,0),0)</f>
        <v>0</v>
      </c>
      <c r="P17" s="11" t="s">
        <v>12</v>
      </c>
      <c r="Q17" s="4" t="s">
        <v>3</v>
      </c>
      <c r="R17" s="163">
        <f>IFERROR(((Tableau22[[#This Row],[Prs{QV2}]]/S$52)*1000)+IF(Tableau22[[#This Row],[Vlr{QV2}]]="o",2,0),0)</f>
        <v>0</v>
      </c>
      <c r="S17" s="11" t="s">
        <v>12</v>
      </c>
      <c r="T17" s="4" t="s">
        <v>3</v>
      </c>
      <c r="U17" s="163">
        <f>IFERROR(((Tableau22[[#This Row],[Prs{QV3}]]/V$52)*1000)+IF(Tableau22[[#This Row],[Vlr{QV3}]]="o",2,0),0)</f>
        <v>0</v>
      </c>
      <c r="V17" s="11" t="s">
        <v>12</v>
      </c>
      <c r="W17" s="4" t="s">
        <v>3</v>
      </c>
      <c r="X17" s="32">
        <f>IF((Tableau22[[#This Row],[Pnt{QB}]]/Y$52)*500=0,0,(Tableau22[[#This Row],[Pnt{QB}]]/Y$52)*500)</f>
        <v>0</v>
      </c>
      <c r="Y17" s="33">
        <f>Tableau22[[#This Row],[Pnt{QB1}]]+Tableau22[[#This Row],[Pnt{QB2}]]+Tableau22[[#This Row],[Pnt{QB3}]]+Tableau22[[#This Row],[Pnt{QB4}]]+Tableau22[[#This Row],[Pnt{QB5}]]+Tableau22[[#This Row],[Pnt{QB6}]]+Tableau22[[#This Row],[Pnt{QB7}]]+Tableau22[[#This Row],[Pnt{QB8}]]+Tableau22[[#This Row],[Pnt{QB9}]]+Tableau22[[#This Row],[Pnt{QB10}]]+Tableau22[[#This Row],[Pnt{QB11}]]+Tableau22[[#This Row],[Pnt{QB12}]]+Tableau22[[#This Row],[Pnt{QB13}]]+Tableau22[[#This Row],[Pnt{QB14}]]+Tableau22[[#This Row],[Pnt{QB15}]]+Tableau22[[#This Row],[Pnt{QB16}]]+Tableau22[[#This Row],[Pnt{QB17}]]+Tableau22[[#This Row],[Pnt{QB18}]]+Tableau22[[#This Row],[Pnt{QB19}]]+Tableau22[[#This Row],[Pnt{QB20}]]+Tableau22[[#This Row],[Pnt{QB21}]]+Tableau22[[#This Row],[Pnt{QB22}]]+Tableau22[[#This Row],[Pnt{QB23}]]+Tableau22[[#This Row],[Pnt{QB24}]]+Tableau22[[#This Row],[Pnt{QB25}]]+Tableau22[[#This Row],[Pnt{QB26}]]+Tableau22[[#This Row],[Pnt{QB27}]]+Tableau22[[#This Row],[Pnt{QB28}]]+Tableau22[[#This Row],[Pnt{QB29}]]+Tableau22[[#This Row],[Pnt{QB30}]]</f>
        <v>0</v>
      </c>
      <c r="Z17" s="33">
        <f>IF(Tableau22[[#This Row],[Blq{QB1}]]="o",(1000/AA$52),0)</f>
        <v>0</v>
      </c>
      <c r="AA17" s="4" t="s">
        <v>3</v>
      </c>
      <c r="AB17" s="33">
        <f>IF(Tableau22[[#This Row],[Blq{QB2}]]="o",(1000/AC$52),0)</f>
        <v>0</v>
      </c>
      <c r="AC17" s="4" t="s">
        <v>3</v>
      </c>
      <c r="AD17" s="33">
        <f>IF(Tableau22[[#This Row],[Blq{QB3}]]="o",(1000/AE$52),0)</f>
        <v>0</v>
      </c>
      <c r="AE17" s="4" t="s">
        <v>3</v>
      </c>
      <c r="AF17" s="33">
        <f>IF(Tableau22[[#This Row],[Blq{QB4}]]="o",(1000/AG$52),0)</f>
        <v>0</v>
      </c>
      <c r="AG17" s="4" t="s">
        <v>3</v>
      </c>
      <c r="AH17" s="33">
        <f>IF(Tableau22[[#This Row],[Blq{QB5}]]="o",(1000/AI$52),0)</f>
        <v>0</v>
      </c>
      <c r="AI17" s="4" t="s">
        <v>3</v>
      </c>
      <c r="AJ17" s="33">
        <f>IF(Tableau22[[#This Row],[Blq{QB6}]]="o",(1000/AK$52),0)</f>
        <v>0</v>
      </c>
      <c r="AK17" s="4" t="s">
        <v>3</v>
      </c>
      <c r="AL17" s="33">
        <f>IF(Tableau22[[#This Row],[Blq{QB7}]]="o",(1000/AM$52),0)</f>
        <v>0</v>
      </c>
      <c r="AM17" s="4" t="s">
        <v>3</v>
      </c>
      <c r="AN17" s="33">
        <f>IF(Tableau22[[#This Row],[Blq{QB8}]]="o",(1000/AO$52),0)</f>
        <v>0</v>
      </c>
      <c r="AO17" s="4" t="s">
        <v>3</v>
      </c>
      <c r="AP17" s="33">
        <f>IF(Tableau22[[#This Row],[Blq{QB9}]]="o",(1000/AQ$52),0)</f>
        <v>0</v>
      </c>
      <c r="AQ17" s="4" t="s">
        <v>3</v>
      </c>
      <c r="AR17" s="33">
        <f>IF(Tableau22[[#This Row],[Blq{QB10}]]="o",(1000/AS$52),0)</f>
        <v>0</v>
      </c>
      <c r="AS17" s="4" t="s">
        <v>3</v>
      </c>
      <c r="AT17" s="33">
        <f>IF(Tableau22[[#This Row],[Blq{QB11}]]="o",(1000/AU$52),0)</f>
        <v>0</v>
      </c>
      <c r="AU17" s="4" t="s">
        <v>3</v>
      </c>
      <c r="AV17" s="33">
        <f>IF(Tableau22[[#This Row],[Blq{QB12}]]="o",(1000/AW$52),0)</f>
        <v>0</v>
      </c>
      <c r="AW17" s="4" t="s">
        <v>3</v>
      </c>
      <c r="AX17" s="33">
        <f>IF(Tableau22[[#This Row],[Blq{QB13}]]="o",(1000/AY$52),0)</f>
        <v>0</v>
      </c>
      <c r="AY17" s="4" t="s">
        <v>3</v>
      </c>
      <c r="AZ17" s="33">
        <f>IF(Tableau22[[#This Row],[Blq{QB14}]]="o",(1000/BA$52),0)</f>
        <v>0</v>
      </c>
      <c r="BA17" s="4" t="s">
        <v>3</v>
      </c>
      <c r="BB17" s="33">
        <f>IF(Tableau22[[#This Row],[Blq{QB15}]]="o",(1000/BC$52),0)</f>
        <v>0</v>
      </c>
      <c r="BC17" s="4" t="s">
        <v>3</v>
      </c>
      <c r="BD17" s="33">
        <f>IF(Tableau22[[#This Row],[Blq{QB16}]]="o",(1000/BE$52),0)</f>
        <v>0</v>
      </c>
      <c r="BE17" s="4" t="s">
        <v>3</v>
      </c>
      <c r="BF17" s="33">
        <f>IF(Tableau22[[#This Row],[Blq{QB17}]]="o",(1000/BG$52),0)</f>
        <v>0</v>
      </c>
      <c r="BG17" s="4" t="s">
        <v>3</v>
      </c>
      <c r="BH17" s="33">
        <f>IF(Tableau22[[#This Row],[Blq{QB18}]]="o",(1000/BI$52),0)</f>
        <v>0</v>
      </c>
      <c r="BI17" s="4" t="s">
        <v>3</v>
      </c>
      <c r="BJ17" s="33">
        <f>IF(Tableau22[[#This Row],[Blq{QB19}]]="o",(1000/BK$52),0)</f>
        <v>0</v>
      </c>
      <c r="BK17" s="4" t="s">
        <v>3</v>
      </c>
      <c r="BL17" s="33">
        <f>IF(Tableau22[[#This Row],[Blq{QB20}]]="o",(1000/BM$52),0)</f>
        <v>0</v>
      </c>
      <c r="BM17" s="4" t="s">
        <v>3</v>
      </c>
      <c r="BN17" s="33">
        <f>IF(Tableau22[[#This Row],[Blq{QB21}]]="o",(1000/BO$52),0)</f>
        <v>0</v>
      </c>
      <c r="BO17" s="4" t="s">
        <v>3</v>
      </c>
      <c r="BP17" s="33">
        <f>IF(Tableau22[[#This Row],[Blq{QB22}]]="o",(1000/BQ$52),0)</f>
        <v>0</v>
      </c>
      <c r="BQ17" s="4" t="s">
        <v>3</v>
      </c>
      <c r="BR17" s="33">
        <f>IF(Tableau22[[#This Row],[Blq{QB23}]]="o",(1000/BS$52),0)</f>
        <v>0</v>
      </c>
      <c r="BS17" s="4" t="s">
        <v>3</v>
      </c>
      <c r="BT17" s="33">
        <f>IF(Tableau22[[#This Row],[Blq{QB24}]]="o",(1000/BU$52),0)</f>
        <v>0</v>
      </c>
      <c r="BU17" s="4" t="s">
        <v>3</v>
      </c>
      <c r="BV17" s="33">
        <f>IF(Tableau22[[#This Row],[Blq{QB25}]]="o",(1000/BW$52),0)</f>
        <v>0</v>
      </c>
      <c r="BW17" s="4" t="s">
        <v>3</v>
      </c>
      <c r="BX17" s="33">
        <f>IF(Tableau22[[#This Row],[Blq{QB26}]]="o",(1000/BY$52),0)</f>
        <v>0</v>
      </c>
      <c r="BY17" s="4" t="s">
        <v>3</v>
      </c>
      <c r="BZ17" s="33">
        <f>IF(Tableau22[[#This Row],[Blq{QB27}]]="o",(1000/CA$52),0)</f>
        <v>0</v>
      </c>
      <c r="CA17" s="4" t="s">
        <v>3</v>
      </c>
      <c r="CB17" s="33">
        <f>IF(Tableau22[[#This Row],[Blq{QB28}]]="o",(1000/CC$52),0)</f>
        <v>0</v>
      </c>
      <c r="CC17" s="4" t="s">
        <v>3</v>
      </c>
      <c r="CD17" s="33">
        <f>IF(Tableau22[[#This Row],[Blq{QB29}]]="o",(1000/CE$52),0)</f>
        <v>0</v>
      </c>
      <c r="CE17" s="4" t="s">
        <v>3</v>
      </c>
      <c r="CF17" s="33">
        <f>IF(Tableau22[[#This Row],[Blq{QB30}]]="o",(1000/CG$52),0)</f>
        <v>0</v>
      </c>
      <c r="CG17" s="4" t="s">
        <v>3</v>
      </c>
      <c r="CH17" s="26">
        <f>IFERROR((8-Tableau22[[#This Row],[Plc{Q}]])/100,0)</f>
        <v>0</v>
      </c>
      <c r="CI17" s="25" t="str">
        <f>IF(OR(1=Tableau22[[#This Row],[Plc{Q}]],2=Tableau22[[#This Row],[Plc{Q}]],3=Tableau22[[#This Row],[Plc{Q}]],4=Tableau22[[#This Row],[Plc{Q}]],5=Tableau22[[#This Row],[Plc{Q}]],6=Tableau22[[#This Row],[Plc{Q}]],7=Tableau22[[#This Row],[Plc{Q}]],8=Tableau22[[#This Row],[Plc{Q}]]),"Qualifié(e)","")</f>
        <v/>
      </c>
      <c r="CJ17" s="34" t="str">
        <f>IF(Tableau22[[#This Row],[Pnt{F}/1000]]=0,"",RANK(Tableau22[[#This Row],[Pnt{F}/1000]],Tableau22[Pnt{F}/1000]))</f>
        <v/>
      </c>
      <c r="CK17" s="35">
        <f>IFERROR(Tableau22[[#This Row],[Pnt{FV}/500]]+Tableau22[[#This Row],[Pnt{FB}/500]]+Tableau22[[#This Row],[Bns{Q}]],0)</f>
        <v>0</v>
      </c>
      <c r="CL17" s="32">
        <f>IFERROR((Tableau22[[#This Row],[Pnt{FV}]]/$CM$52)*500,0)</f>
        <v>0</v>
      </c>
      <c r="CM17" s="186">
        <f>IFERROR(((Tableau22[[#This Row],[Prs{FV}]]/CN$52)*1000)+IF(Tableau22[[#This Row],[Vlr{FV}]]="o",2,0),0)</f>
        <v>0</v>
      </c>
      <c r="CN17" s="11" t="s">
        <v>12</v>
      </c>
      <c r="CO17" s="4" t="s">
        <v>3</v>
      </c>
      <c r="CP17" s="32">
        <f>(Tableau22[[#This Row],[Pnt{FB}]]/CQ$52)*500</f>
        <v>0</v>
      </c>
      <c r="CQ17" s="33">
        <f>Tableau22[[#This Row],[Pnt{FBlq}]]+Tableau22[[#This Row],[Pnt{FEss}]]</f>
        <v>0</v>
      </c>
      <c r="CR17" s="33">
        <f>IF(Tableau22[[#This Row],[Blq{F}]]="n",0,IF(Tableau22[[#This Row],[Blq{F}]]="Z1",100,IF(Tableau22[[#This Row],[Blq{F}]]="Z2",200,IF(Tableau22[[#This Row],[Blq{F}]]="Top",300,0))))</f>
        <v>0</v>
      </c>
      <c r="CS17" s="4" t="s">
        <v>3</v>
      </c>
      <c r="CT17" s="25">
        <f>IFERROR((100-(Tableau22[[#This Row],[Ess{F}]])),0)</f>
        <v>0</v>
      </c>
      <c r="CU17" s="11" t="s">
        <v>12</v>
      </c>
      <c r="CV17" s="28" t="str">
        <f>IF(Tableau22[[#This Row],[Fnl]]="Q",Tableau22[[#This Row],[Plc{F}]],Tableau22[[#This Row],[Plc{Q}]])</f>
        <v/>
      </c>
      <c r="CW17" s="28" t="str">
        <f>IF(Tableau22[[#This Row],[Place]]=1,"Or",IF(Tableau22[[#This Row],[Place]]=2,"Argent",IF(Tableau22[[#This Row],[Place]]=3,"Bronze","")))</f>
        <v/>
      </c>
    </row>
    <row r="18" spans="1:101" x14ac:dyDescent="0.2">
      <c r="A18" s="33" t="str">
        <f>Tableau22[[#This Row],[Plc{Q}]]</f>
        <v/>
      </c>
      <c r="B18" s="33" t="str">
        <f>Tableau22[[#This Row],[Place]]</f>
        <v/>
      </c>
      <c r="C18" s="16" t="s">
        <v>12</v>
      </c>
      <c r="D18" s="17" t="s">
        <v>12</v>
      </c>
      <c r="E18" s="17" t="s">
        <v>12</v>
      </c>
      <c r="F18" s="29" t="str">
        <f>IF(Tableau22[[#This Row],[Q &gt; F]]="","","Q")</f>
        <v/>
      </c>
      <c r="G18" s="10" t="s">
        <v>12</v>
      </c>
      <c r="H18" s="3" t="s">
        <v>3</v>
      </c>
      <c r="I18" s="3" t="s">
        <v>3</v>
      </c>
      <c r="J18" s="3" t="s">
        <v>3</v>
      </c>
      <c r="K18" s="30" t="str">
        <f>IF(Tableau22[[#This Row],[Pnt{Q}(/1000)]]=0,"",RANK(Tableau22[[#This Row],[Pnt{Q}(/1000)]],Tableau22[Pnt{Q}(/1000)]))</f>
        <v/>
      </c>
      <c r="L18" s="30">
        <f>IFERROR(Tableau22[[#This Row],[Pnt{QV}(/500)]]+Tableau22[[#This Row],[Pnt{QB}/500]],0)</f>
        <v>0</v>
      </c>
      <c r="M18" s="31">
        <f>IFERROR((Tableau22[[#This Row],[Pnt{QV}]]/$N$52)*500,0)</f>
        <v>0</v>
      </c>
      <c r="N18" s="31">
        <f>SUM(Tableau22[[#This Row],[Pnt{QV1}]],Tableau22[[#This Row],[Pnt{QV2}]],Tableau22[[#This Row],[Pnt{QV3}]])</f>
        <v>0</v>
      </c>
      <c r="O18" s="2">
        <f>IFERROR(((Tableau22[[#This Row],[Prs{QV1}]]/P$52)*1000)+IF(Tableau22[[#This Row],[Vlr{QV1}]]="o",2,0),0)</f>
        <v>0</v>
      </c>
      <c r="P18" s="11" t="s">
        <v>12</v>
      </c>
      <c r="Q18" s="4" t="s">
        <v>3</v>
      </c>
      <c r="R18" s="163">
        <f>IFERROR(((Tableau22[[#This Row],[Prs{QV2}]]/S$52)*1000)+IF(Tableau22[[#This Row],[Vlr{QV2}]]="o",2,0),0)</f>
        <v>0</v>
      </c>
      <c r="S18" s="11" t="s">
        <v>12</v>
      </c>
      <c r="T18" s="4" t="s">
        <v>3</v>
      </c>
      <c r="U18" s="163">
        <f>IFERROR(((Tableau22[[#This Row],[Prs{QV3}]]/V$52)*1000)+IF(Tableau22[[#This Row],[Vlr{QV3}]]="o",2,0),0)</f>
        <v>0</v>
      </c>
      <c r="V18" s="11" t="s">
        <v>12</v>
      </c>
      <c r="W18" s="4" t="s">
        <v>3</v>
      </c>
      <c r="X18" s="32">
        <f>IF((Tableau22[[#This Row],[Pnt{QB}]]/Y$52)*500=0,0,(Tableau22[[#This Row],[Pnt{QB}]]/Y$52)*500)</f>
        <v>0</v>
      </c>
      <c r="Y18" s="33">
        <f>Tableau22[[#This Row],[Pnt{QB1}]]+Tableau22[[#This Row],[Pnt{QB2}]]+Tableau22[[#This Row],[Pnt{QB3}]]+Tableau22[[#This Row],[Pnt{QB4}]]+Tableau22[[#This Row],[Pnt{QB5}]]+Tableau22[[#This Row],[Pnt{QB6}]]+Tableau22[[#This Row],[Pnt{QB7}]]+Tableau22[[#This Row],[Pnt{QB8}]]+Tableau22[[#This Row],[Pnt{QB9}]]+Tableau22[[#This Row],[Pnt{QB10}]]+Tableau22[[#This Row],[Pnt{QB11}]]+Tableau22[[#This Row],[Pnt{QB12}]]+Tableau22[[#This Row],[Pnt{QB13}]]+Tableau22[[#This Row],[Pnt{QB14}]]+Tableau22[[#This Row],[Pnt{QB15}]]+Tableau22[[#This Row],[Pnt{QB16}]]+Tableau22[[#This Row],[Pnt{QB17}]]+Tableau22[[#This Row],[Pnt{QB18}]]+Tableau22[[#This Row],[Pnt{QB19}]]+Tableau22[[#This Row],[Pnt{QB20}]]+Tableau22[[#This Row],[Pnt{QB21}]]+Tableau22[[#This Row],[Pnt{QB22}]]+Tableau22[[#This Row],[Pnt{QB23}]]+Tableau22[[#This Row],[Pnt{QB24}]]+Tableau22[[#This Row],[Pnt{QB25}]]+Tableau22[[#This Row],[Pnt{QB26}]]+Tableau22[[#This Row],[Pnt{QB27}]]+Tableau22[[#This Row],[Pnt{QB28}]]+Tableau22[[#This Row],[Pnt{QB29}]]+Tableau22[[#This Row],[Pnt{QB30}]]</f>
        <v>0</v>
      </c>
      <c r="Z18" s="33">
        <f>IF(Tableau22[[#This Row],[Blq{QB1}]]="o",(1000/AA$52),0)</f>
        <v>0</v>
      </c>
      <c r="AA18" s="4" t="s">
        <v>3</v>
      </c>
      <c r="AB18" s="33">
        <f>IF(Tableau22[[#This Row],[Blq{QB2}]]="o",(1000/AC$52),0)</f>
        <v>0</v>
      </c>
      <c r="AC18" s="4" t="s">
        <v>3</v>
      </c>
      <c r="AD18" s="33">
        <f>IF(Tableau22[[#This Row],[Blq{QB3}]]="o",(1000/AE$52),0)</f>
        <v>0</v>
      </c>
      <c r="AE18" s="4" t="s">
        <v>3</v>
      </c>
      <c r="AF18" s="33">
        <f>IF(Tableau22[[#This Row],[Blq{QB4}]]="o",(1000/AG$52),0)</f>
        <v>0</v>
      </c>
      <c r="AG18" s="4" t="s">
        <v>3</v>
      </c>
      <c r="AH18" s="33">
        <f>IF(Tableau22[[#This Row],[Blq{QB5}]]="o",(1000/AI$52),0)</f>
        <v>0</v>
      </c>
      <c r="AI18" s="4" t="s">
        <v>3</v>
      </c>
      <c r="AJ18" s="33">
        <f>IF(Tableau22[[#This Row],[Blq{QB6}]]="o",(1000/AK$52),0)</f>
        <v>0</v>
      </c>
      <c r="AK18" s="4" t="s">
        <v>3</v>
      </c>
      <c r="AL18" s="33">
        <f>IF(Tableau22[[#This Row],[Blq{QB7}]]="o",(1000/AM$52),0)</f>
        <v>0</v>
      </c>
      <c r="AM18" s="4" t="s">
        <v>3</v>
      </c>
      <c r="AN18" s="33">
        <f>IF(Tableau22[[#This Row],[Blq{QB8}]]="o",(1000/AO$52),0)</f>
        <v>0</v>
      </c>
      <c r="AO18" s="4" t="s">
        <v>3</v>
      </c>
      <c r="AP18" s="33">
        <f>IF(Tableau22[[#This Row],[Blq{QB9}]]="o",(1000/AQ$52),0)</f>
        <v>0</v>
      </c>
      <c r="AQ18" s="4" t="s">
        <v>3</v>
      </c>
      <c r="AR18" s="33">
        <f>IF(Tableau22[[#This Row],[Blq{QB10}]]="o",(1000/AS$52),0)</f>
        <v>0</v>
      </c>
      <c r="AS18" s="4" t="s">
        <v>3</v>
      </c>
      <c r="AT18" s="33">
        <f>IF(Tableau22[[#This Row],[Blq{QB11}]]="o",(1000/AU$52),0)</f>
        <v>0</v>
      </c>
      <c r="AU18" s="4" t="s">
        <v>3</v>
      </c>
      <c r="AV18" s="33">
        <f>IF(Tableau22[[#This Row],[Blq{QB12}]]="o",(1000/AW$52),0)</f>
        <v>0</v>
      </c>
      <c r="AW18" s="4" t="s">
        <v>3</v>
      </c>
      <c r="AX18" s="33">
        <f>IF(Tableau22[[#This Row],[Blq{QB13}]]="o",(1000/AY$52),0)</f>
        <v>0</v>
      </c>
      <c r="AY18" s="4" t="s">
        <v>3</v>
      </c>
      <c r="AZ18" s="33">
        <f>IF(Tableau22[[#This Row],[Blq{QB14}]]="o",(1000/BA$52),0)</f>
        <v>0</v>
      </c>
      <c r="BA18" s="4" t="s">
        <v>3</v>
      </c>
      <c r="BB18" s="33">
        <f>IF(Tableau22[[#This Row],[Blq{QB15}]]="o",(1000/BC$52),0)</f>
        <v>0</v>
      </c>
      <c r="BC18" s="4" t="s">
        <v>3</v>
      </c>
      <c r="BD18" s="33">
        <f>IF(Tableau22[[#This Row],[Blq{QB16}]]="o",(1000/BE$52),0)</f>
        <v>0</v>
      </c>
      <c r="BE18" s="4" t="s">
        <v>3</v>
      </c>
      <c r="BF18" s="33">
        <f>IF(Tableau22[[#This Row],[Blq{QB17}]]="o",(1000/BG$52),0)</f>
        <v>0</v>
      </c>
      <c r="BG18" s="4" t="s">
        <v>3</v>
      </c>
      <c r="BH18" s="33">
        <f>IF(Tableau22[[#This Row],[Blq{QB18}]]="o",(1000/BI$52),0)</f>
        <v>0</v>
      </c>
      <c r="BI18" s="4" t="s">
        <v>3</v>
      </c>
      <c r="BJ18" s="33">
        <f>IF(Tableau22[[#This Row],[Blq{QB19}]]="o",(1000/BK$52),0)</f>
        <v>0</v>
      </c>
      <c r="BK18" s="4" t="s">
        <v>3</v>
      </c>
      <c r="BL18" s="33">
        <f>IF(Tableau22[[#This Row],[Blq{QB20}]]="o",(1000/BM$52),0)</f>
        <v>0</v>
      </c>
      <c r="BM18" s="4" t="s">
        <v>3</v>
      </c>
      <c r="BN18" s="33">
        <f>IF(Tableau22[[#This Row],[Blq{QB21}]]="o",(1000/BO$52),0)</f>
        <v>0</v>
      </c>
      <c r="BO18" s="4" t="s">
        <v>3</v>
      </c>
      <c r="BP18" s="33">
        <f>IF(Tableau22[[#This Row],[Blq{QB22}]]="o",(1000/BQ$52),0)</f>
        <v>0</v>
      </c>
      <c r="BQ18" s="4" t="s">
        <v>3</v>
      </c>
      <c r="BR18" s="33">
        <f>IF(Tableau22[[#This Row],[Blq{QB23}]]="o",(1000/BS$52),0)</f>
        <v>0</v>
      </c>
      <c r="BS18" s="4" t="s">
        <v>3</v>
      </c>
      <c r="BT18" s="33">
        <f>IF(Tableau22[[#This Row],[Blq{QB24}]]="o",(1000/BU$52),0)</f>
        <v>0</v>
      </c>
      <c r="BU18" s="4" t="s">
        <v>3</v>
      </c>
      <c r="BV18" s="33">
        <f>IF(Tableau22[[#This Row],[Blq{QB25}]]="o",(1000/BW$52),0)</f>
        <v>0</v>
      </c>
      <c r="BW18" s="4" t="s">
        <v>3</v>
      </c>
      <c r="BX18" s="33">
        <f>IF(Tableau22[[#This Row],[Blq{QB26}]]="o",(1000/BY$52),0)</f>
        <v>0</v>
      </c>
      <c r="BY18" s="4" t="s">
        <v>3</v>
      </c>
      <c r="BZ18" s="33">
        <f>IF(Tableau22[[#This Row],[Blq{QB27}]]="o",(1000/CA$52),0)</f>
        <v>0</v>
      </c>
      <c r="CA18" s="4" t="s">
        <v>3</v>
      </c>
      <c r="CB18" s="33">
        <f>IF(Tableau22[[#This Row],[Blq{QB28}]]="o",(1000/CC$52),0)</f>
        <v>0</v>
      </c>
      <c r="CC18" s="4" t="s">
        <v>3</v>
      </c>
      <c r="CD18" s="33">
        <f>IF(Tableau22[[#This Row],[Blq{QB29}]]="o",(1000/CE$52),0)</f>
        <v>0</v>
      </c>
      <c r="CE18" s="4" t="s">
        <v>3</v>
      </c>
      <c r="CF18" s="33">
        <f>IF(Tableau22[[#This Row],[Blq{QB30}]]="o",(1000/CG$52),0)</f>
        <v>0</v>
      </c>
      <c r="CG18" s="4" t="s">
        <v>3</v>
      </c>
      <c r="CH18" s="26">
        <f>IFERROR((8-Tableau22[[#This Row],[Plc{Q}]])/100,0)</f>
        <v>0</v>
      </c>
      <c r="CI18" s="25" t="str">
        <f>IF(OR(1=Tableau22[[#This Row],[Plc{Q}]],2=Tableau22[[#This Row],[Plc{Q}]],3=Tableau22[[#This Row],[Plc{Q}]],4=Tableau22[[#This Row],[Plc{Q}]],5=Tableau22[[#This Row],[Plc{Q}]],6=Tableau22[[#This Row],[Plc{Q}]],7=Tableau22[[#This Row],[Plc{Q}]],8=Tableau22[[#This Row],[Plc{Q}]]),"Qualifié(e)","")</f>
        <v/>
      </c>
      <c r="CJ18" s="34" t="str">
        <f>IF(Tableau22[[#This Row],[Pnt{F}/1000]]=0,"",RANK(Tableau22[[#This Row],[Pnt{F}/1000]],Tableau22[Pnt{F}/1000]))</f>
        <v/>
      </c>
      <c r="CK18" s="35">
        <f>IFERROR(Tableau22[[#This Row],[Pnt{FV}/500]]+Tableau22[[#This Row],[Pnt{FB}/500]]+Tableau22[[#This Row],[Bns{Q}]],0)</f>
        <v>0</v>
      </c>
      <c r="CL18" s="32">
        <f>IFERROR((Tableau22[[#This Row],[Pnt{FV}]]/$CM$52)*500,0)</f>
        <v>0</v>
      </c>
      <c r="CM18" s="186">
        <f>IFERROR(((Tableau22[[#This Row],[Prs{FV}]]/CN$52)*1000)+IF(Tableau22[[#This Row],[Vlr{FV}]]="o",2,0),0)</f>
        <v>0</v>
      </c>
      <c r="CN18" s="11" t="s">
        <v>12</v>
      </c>
      <c r="CO18" s="4" t="s">
        <v>3</v>
      </c>
      <c r="CP18" s="32">
        <f>(Tableau22[[#This Row],[Pnt{FB}]]/CQ$52)*500</f>
        <v>0</v>
      </c>
      <c r="CQ18" s="33">
        <f>Tableau22[[#This Row],[Pnt{FBlq}]]+Tableau22[[#This Row],[Pnt{FEss}]]</f>
        <v>0</v>
      </c>
      <c r="CR18" s="33">
        <f>IF(Tableau22[[#This Row],[Blq{F}]]="n",0,IF(Tableau22[[#This Row],[Blq{F}]]="Z1",100,IF(Tableau22[[#This Row],[Blq{F}]]="Z2",200,IF(Tableau22[[#This Row],[Blq{F}]]="Top",300,0))))</f>
        <v>0</v>
      </c>
      <c r="CS18" s="4" t="s">
        <v>3</v>
      </c>
      <c r="CT18" s="25">
        <f>IFERROR((100-(Tableau22[[#This Row],[Ess{F}]])),0)</f>
        <v>0</v>
      </c>
      <c r="CU18" s="11" t="s">
        <v>12</v>
      </c>
      <c r="CV18" s="28" t="str">
        <f>IF(Tableau22[[#This Row],[Fnl]]="Q",Tableau22[[#This Row],[Plc{F}]],Tableau22[[#This Row],[Plc{Q}]])</f>
        <v/>
      </c>
      <c r="CW18" s="28" t="str">
        <f>IF(Tableau22[[#This Row],[Place]]=1,"Or",IF(Tableau22[[#This Row],[Place]]=2,"Argent",IF(Tableau22[[#This Row],[Place]]=3,"Bronze","")))</f>
        <v/>
      </c>
    </row>
    <row r="19" spans="1:101" x14ac:dyDescent="0.2">
      <c r="A19" s="33" t="str">
        <f>Tableau22[[#This Row],[Plc{Q}]]</f>
        <v/>
      </c>
      <c r="B19" s="33" t="str">
        <f>Tableau22[[#This Row],[Place]]</f>
        <v/>
      </c>
      <c r="C19" s="16" t="s">
        <v>12</v>
      </c>
      <c r="D19" s="17" t="s">
        <v>12</v>
      </c>
      <c r="E19" s="17" t="s">
        <v>12</v>
      </c>
      <c r="F19" s="29" t="str">
        <f>IF(Tableau22[[#This Row],[Q &gt; F]]="","","Q")</f>
        <v/>
      </c>
      <c r="G19" s="10" t="s">
        <v>12</v>
      </c>
      <c r="H19" s="3" t="s">
        <v>3</v>
      </c>
      <c r="I19" s="3" t="s">
        <v>3</v>
      </c>
      <c r="J19" s="3" t="s">
        <v>3</v>
      </c>
      <c r="K19" s="30" t="str">
        <f>IF(Tableau22[[#This Row],[Pnt{Q}(/1000)]]=0,"",RANK(Tableau22[[#This Row],[Pnt{Q}(/1000)]],Tableau22[Pnt{Q}(/1000)]))</f>
        <v/>
      </c>
      <c r="L19" s="30">
        <f>IFERROR(Tableau22[[#This Row],[Pnt{QV}(/500)]]+Tableau22[[#This Row],[Pnt{QB}/500]],0)</f>
        <v>0</v>
      </c>
      <c r="M19" s="31">
        <f>IFERROR((Tableau22[[#This Row],[Pnt{QV}]]/$N$52)*500,0)</f>
        <v>0</v>
      </c>
      <c r="N19" s="31">
        <f>SUM(Tableau22[[#This Row],[Pnt{QV1}]],Tableau22[[#This Row],[Pnt{QV2}]],Tableau22[[#This Row],[Pnt{QV3}]])</f>
        <v>0</v>
      </c>
      <c r="O19" s="2">
        <f>IFERROR(((Tableau22[[#This Row],[Prs{QV1}]]/P$52)*1000)+IF(Tableau22[[#This Row],[Vlr{QV1}]]="o",2,0),0)</f>
        <v>0</v>
      </c>
      <c r="P19" s="11" t="s">
        <v>12</v>
      </c>
      <c r="Q19" s="4" t="s">
        <v>3</v>
      </c>
      <c r="R19" s="163">
        <f>IFERROR(((Tableau22[[#This Row],[Prs{QV2}]]/S$52)*1000)+IF(Tableau22[[#This Row],[Vlr{QV2}]]="o",2,0),0)</f>
        <v>0</v>
      </c>
      <c r="S19" s="11" t="s">
        <v>12</v>
      </c>
      <c r="T19" s="4" t="s">
        <v>3</v>
      </c>
      <c r="U19" s="163">
        <f>IFERROR(((Tableau22[[#This Row],[Prs{QV3}]]/V$52)*1000)+IF(Tableau22[[#This Row],[Vlr{QV3}]]="o",2,0),0)</f>
        <v>0</v>
      </c>
      <c r="V19" s="11" t="s">
        <v>12</v>
      </c>
      <c r="W19" s="4" t="s">
        <v>3</v>
      </c>
      <c r="X19" s="32">
        <f>IF((Tableau22[[#This Row],[Pnt{QB}]]/Y$52)*500=0,0,(Tableau22[[#This Row],[Pnt{QB}]]/Y$52)*500)</f>
        <v>0</v>
      </c>
      <c r="Y19" s="33">
        <f>Tableau22[[#This Row],[Pnt{QB1}]]+Tableau22[[#This Row],[Pnt{QB2}]]+Tableau22[[#This Row],[Pnt{QB3}]]+Tableau22[[#This Row],[Pnt{QB4}]]+Tableau22[[#This Row],[Pnt{QB5}]]+Tableau22[[#This Row],[Pnt{QB6}]]+Tableau22[[#This Row],[Pnt{QB7}]]+Tableau22[[#This Row],[Pnt{QB8}]]+Tableau22[[#This Row],[Pnt{QB9}]]+Tableau22[[#This Row],[Pnt{QB10}]]+Tableau22[[#This Row],[Pnt{QB11}]]+Tableau22[[#This Row],[Pnt{QB12}]]+Tableau22[[#This Row],[Pnt{QB13}]]+Tableau22[[#This Row],[Pnt{QB14}]]+Tableau22[[#This Row],[Pnt{QB15}]]+Tableau22[[#This Row],[Pnt{QB16}]]+Tableau22[[#This Row],[Pnt{QB17}]]+Tableau22[[#This Row],[Pnt{QB18}]]+Tableau22[[#This Row],[Pnt{QB19}]]+Tableau22[[#This Row],[Pnt{QB20}]]+Tableau22[[#This Row],[Pnt{QB21}]]+Tableau22[[#This Row],[Pnt{QB22}]]+Tableau22[[#This Row],[Pnt{QB23}]]+Tableau22[[#This Row],[Pnt{QB24}]]+Tableau22[[#This Row],[Pnt{QB25}]]+Tableau22[[#This Row],[Pnt{QB26}]]+Tableau22[[#This Row],[Pnt{QB27}]]+Tableau22[[#This Row],[Pnt{QB28}]]+Tableau22[[#This Row],[Pnt{QB29}]]+Tableau22[[#This Row],[Pnt{QB30}]]</f>
        <v>0</v>
      </c>
      <c r="Z19" s="33">
        <f>IF(Tableau22[[#This Row],[Blq{QB1}]]="o",(1000/AA$52),0)</f>
        <v>0</v>
      </c>
      <c r="AA19" s="4" t="s">
        <v>3</v>
      </c>
      <c r="AB19" s="33">
        <f>IF(Tableau22[[#This Row],[Blq{QB2}]]="o",(1000/AC$52),0)</f>
        <v>0</v>
      </c>
      <c r="AC19" s="4" t="s">
        <v>3</v>
      </c>
      <c r="AD19" s="33">
        <f>IF(Tableau22[[#This Row],[Blq{QB3}]]="o",(1000/AE$52),0)</f>
        <v>0</v>
      </c>
      <c r="AE19" s="4" t="s">
        <v>3</v>
      </c>
      <c r="AF19" s="33">
        <f>IF(Tableau22[[#This Row],[Blq{QB4}]]="o",(1000/AG$52),0)</f>
        <v>0</v>
      </c>
      <c r="AG19" s="4" t="s">
        <v>3</v>
      </c>
      <c r="AH19" s="33">
        <f>IF(Tableau22[[#This Row],[Blq{QB5}]]="o",(1000/AI$52),0)</f>
        <v>0</v>
      </c>
      <c r="AI19" s="4" t="s">
        <v>3</v>
      </c>
      <c r="AJ19" s="33">
        <f>IF(Tableau22[[#This Row],[Blq{QB6}]]="o",(1000/AK$52),0)</f>
        <v>0</v>
      </c>
      <c r="AK19" s="4" t="s">
        <v>3</v>
      </c>
      <c r="AL19" s="33">
        <f>IF(Tableau22[[#This Row],[Blq{QB7}]]="o",(1000/AM$52),0)</f>
        <v>0</v>
      </c>
      <c r="AM19" s="4" t="s">
        <v>3</v>
      </c>
      <c r="AN19" s="33">
        <f>IF(Tableau22[[#This Row],[Blq{QB8}]]="o",(1000/AO$52),0)</f>
        <v>0</v>
      </c>
      <c r="AO19" s="4" t="s">
        <v>3</v>
      </c>
      <c r="AP19" s="33">
        <f>IF(Tableau22[[#This Row],[Blq{QB9}]]="o",(1000/AQ$52),0)</f>
        <v>0</v>
      </c>
      <c r="AQ19" s="4" t="s">
        <v>3</v>
      </c>
      <c r="AR19" s="33">
        <f>IF(Tableau22[[#This Row],[Blq{QB10}]]="o",(1000/AS$52),0)</f>
        <v>0</v>
      </c>
      <c r="AS19" s="4" t="s">
        <v>3</v>
      </c>
      <c r="AT19" s="33">
        <f>IF(Tableau22[[#This Row],[Blq{QB11}]]="o",(1000/AU$52),0)</f>
        <v>0</v>
      </c>
      <c r="AU19" s="4" t="s">
        <v>3</v>
      </c>
      <c r="AV19" s="33">
        <f>IF(Tableau22[[#This Row],[Blq{QB12}]]="o",(1000/AW$52),0)</f>
        <v>0</v>
      </c>
      <c r="AW19" s="4" t="s">
        <v>3</v>
      </c>
      <c r="AX19" s="33">
        <f>IF(Tableau22[[#This Row],[Blq{QB13}]]="o",(1000/AY$52),0)</f>
        <v>0</v>
      </c>
      <c r="AY19" s="4" t="s">
        <v>3</v>
      </c>
      <c r="AZ19" s="33">
        <f>IF(Tableau22[[#This Row],[Blq{QB14}]]="o",(1000/BA$52),0)</f>
        <v>0</v>
      </c>
      <c r="BA19" s="4" t="s">
        <v>3</v>
      </c>
      <c r="BB19" s="33">
        <f>IF(Tableau22[[#This Row],[Blq{QB15}]]="o",(1000/BC$52),0)</f>
        <v>0</v>
      </c>
      <c r="BC19" s="4" t="s">
        <v>3</v>
      </c>
      <c r="BD19" s="33">
        <f>IF(Tableau22[[#This Row],[Blq{QB16}]]="o",(1000/BE$52),0)</f>
        <v>0</v>
      </c>
      <c r="BE19" s="4" t="s">
        <v>3</v>
      </c>
      <c r="BF19" s="33">
        <f>IF(Tableau22[[#This Row],[Blq{QB17}]]="o",(1000/BG$52),0)</f>
        <v>0</v>
      </c>
      <c r="BG19" s="4" t="s">
        <v>3</v>
      </c>
      <c r="BH19" s="33">
        <f>IF(Tableau22[[#This Row],[Blq{QB18}]]="o",(1000/BI$52),0)</f>
        <v>0</v>
      </c>
      <c r="BI19" s="4" t="s">
        <v>3</v>
      </c>
      <c r="BJ19" s="33">
        <f>IF(Tableau22[[#This Row],[Blq{QB19}]]="o",(1000/BK$52),0)</f>
        <v>0</v>
      </c>
      <c r="BK19" s="4" t="s">
        <v>3</v>
      </c>
      <c r="BL19" s="33">
        <f>IF(Tableau22[[#This Row],[Blq{QB20}]]="o",(1000/BM$52),0)</f>
        <v>0</v>
      </c>
      <c r="BM19" s="4" t="s">
        <v>3</v>
      </c>
      <c r="BN19" s="33">
        <f>IF(Tableau22[[#This Row],[Blq{QB21}]]="o",(1000/BO$52),0)</f>
        <v>0</v>
      </c>
      <c r="BO19" s="4" t="s">
        <v>3</v>
      </c>
      <c r="BP19" s="33">
        <f>IF(Tableau22[[#This Row],[Blq{QB22}]]="o",(1000/BQ$52),0)</f>
        <v>0</v>
      </c>
      <c r="BQ19" s="4" t="s">
        <v>3</v>
      </c>
      <c r="BR19" s="33">
        <f>IF(Tableau22[[#This Row],[Blq{QB23}]]="o",(1000/BS$52),0)</f>
        <v>0</v>
      </c>
      <c r="BS19" s="4" t="s">
        <v>3</v>
      </c>
      <c r="BT19" s="33">
        <f>IF(Tableau22[[#This Row],[Blq{QB24}]]="o",(1000/BU$52),0)</f>
        <v>0</v>
      </c>
      <c r="BU19" s="4" t="s">
        <v>3</v>
      </c>
      <c r="BV19" s="33">
        <f>IF(Tableau22[[#This Row],[Blq{QB25}]]="o",(1000/BW$52),0)</f>
        <v>0</v>
      </c>
      <c r="BW19" s="4" t="s">
        <v>3</v>
      </c>
      <c r="BX19" s="33">
        <f>IF(Tableau22[[#This Row],[Blq{QB26}]]="o",(1000/BY$52),0)</f>
        <v>0</v>
      </c>
      <c r="BY19" s="4" t="s">
        <v>3</v>
      </c>
      <c r="BZ19" s="33">
        <f>IF(Tableau22[[#This Row],[Blq{QB27}]]="o",(1000/CA$52),0)</f>
        <v>0</v>
      </c>
      <c r="CA19" s="4" t="s">
        <v>3</v>
      </c>
      <c r="CB19" s="33">
        <f>IF(Tableau22[[#This Row],[Blq{QB28}]]="o",(1000/CC$52),0)</f>
        <v>0</v>
      </c>
      <c r="CC19" s="4" t="s">
        <v>3</v>
      </c>
      <c r="CD19" s="33">
        <f>IF(Tableau22[[#This Row],[Blq{QB29}]]="o",(1000/CE$52),0)</f>
        <v>0</v>
      </c>
      <c r="CE19" s="4" t="s">
        <v>3</v>
      </c>
      <c r="CF19" s="33">
        <f>IF(Tableau22[[#This Row],[Blq{QB30}]]="o",(1000/CG$52),0)</f>
        <v>0</v>
      </c>
      <c r="CG19" s="4" t="s">
        <v>3</v>
      </c>
      <c r="CH19" s="26">
        <f>IFERROR((8-Tableau22[[#This Row],[Plc{Q}]])/100,0)</f>
        <v>0</v>
      </c>
      <c r="CI19" s="25" t="str">
        <f>IF(OR(1=Tableau22[[#This Row],[Plc{Q}]],2=Tableau22[[#This Row],[Plc{Q}]],3=Tableau22[[#This Row],[Plc{Q}]],4=Tableau22[[#This Row],[Plc{Q}]],5=Tableau22[[#This Row],[Plc{Q}]],6=Tableau22[[#This Row],[Plc{Q}]],7=Tableau22[[#This Row],[Plc{Q}]],8=Tableau22[[#This Row],[Plc{Q}]]),"Qualifié(e)","")</f>
        <v/>
      </c>
      <c r="CJ19" s="34" t="str">
        <f>IF(Tableau22[[#This Row],[Pnt{F}/1000]]=0,"",RANK(Tableau22[[#This Row],[Pnt{F}/1000]],Tableau22[Pnt{F}/1000]))</f>
        <v/>
      </c>
      <c r="CK19" s="35">
        <f>IFERROR(Tableau22[[#This Row],[Pnt{FV}/500]]+Tableau22[[#This Row],[Pnt{FB}/500]]+Tableau22[[#This Row],[Bns{Q}]],0)</f>
        <v>0</v>
      </c>
      <c r="CL19" s="32">
        <f>IFERROR((Tableau22[[#This Row],[Pnt{FV}]]/$CM$52)*500,0)</f>
        <v>0</v>
      </c>
      <c r="CM19" s="186">
        <f>IFERROR(((Tableau22[[#This Row],[Prs{FV}]]/CN$52)*1000)+IF(Tableau22[[#This Row],[Vlr{FV}]]="o",2,0),0)</f>
        <v>0</v>
      </c>
      <c r="CN19" s="11" t="s">
        <v>12</v>
      </c>
      <c r="CO19" s="4" t="s">
        <v>3</v>
      </c>
      <c r="CP19" s="32">
        <f>(Tableau22[[#This Row],[Pnt{FB}]]/CQ$52)*500</f>
        <v>0</v>
      </c>
      <c r="CQ19" s="33">
        <f>Tableau22[[#This Row],[Pnt{FBlq}]]+Tableau22[[#This Row],[Pnt{FEss}]]</f>
        <v>0</v>
      </c>
      <c r="CR19" s="33">
        <f>IF(Tableau22[[#This Row],[Blq{F}]]="n",0,IF(Tableau22[[#This Row],[Blq{F}]]="Z1",100,IF(Tableau22[[#This Row],[Blq{F}]]="Z2",200,IF(Tableau22[[#This Row],[Blq{F}]]="Top",300,0))))</f>
        <v>0</v>
      </c>
      <c r="CS19" s="4" t="s">
        <v>3</v>
      </c>
      <c r="CT19" s="25">
        <f>IFERROR((100-(Tableau22[[#This Row],[Ess{F}]])),0)</f>
        <v>0</v>
      </c>
      <c r="CU19" s="11" t="s">
        <v>12</v>
      </c>
      <c r="CV19" s="28" t="str">
        <f>IF(Tableau22[[#This Row],[Fnl]]="Q",Tableau22[[#This Row],[Plc{F}]],Tableau22[[#This Row],[Plc{Q}]])</f>
        <v/>
      </c>
      <c r="CW19" s="28" t="str">
        <f>IF(Tableau22[[#This Row],[Place]]=1,"Or",IF(Tableau22[[#This Row],[Place]]=2,"Argent",IF(Tableau22[[#This Row],[Place]]=3,"Bronze","")))</f>
        <v/>
      </c>
    </row>
    <row r="20" spans="1:101" x14ac:dyDescent="0.2">
      <c r="A20" s="33" t="str">
        <f>Tableau22[[#This Row],[Plc{Q}]]</f>
        <v/>
      </c>
      <c r="B20" s="33" t="str">
        <f>Tableau22[[#This Row],[Place]]</f>
        <v/>
      </c>
      <c r="C20" s="16" t="s">
        <v>12</v>
      </c>
      <c r="D20" s="17" t="s">
        <v>12</v>
      </c>
      <c r="E20" s="17" t="s">
        <v>12</v>
      </c>
      <c r="F20" s="29" t="str">
        <f>IF(Tableau22[[#This Row],[Q &gt; F]]="","","Q")</f>
        <v/>
      </c>
      <c r="G20" s="10" t="s">
        <v>12</v>
      </c>
      <c r="H20" s="3" t="s">
        <v>3</v>
      </c>
      <c r="I20" s="3" t="s">
        <v>3</v>
      </c>
      <c r="J20" s="3" t="s">
        <v>3</v>
      </c>
      <c r="K20" s="30" t="str">
        <f>IF(Tableau22[[#This Row],[Pnt{Q}(/1000)]]=0,"",RANK(Tableau22[[#This Row],[Pnt{Q}(/1000)]],Tableau22[Pnt{Q}(/1000)]))</f>
        <v/>
      </c>
      <c r="L20" s="30">
        <f>IFERROR(Tableau22[[#This Row],[Pnt{QV}(/500)]]+Tableau22[[#This Row],[Pnt{QB}/500]],0)</f>
        <v>0</v>
      </c>
      <c r="M20" s="31">
        <f>IFERROR((Tableau22[[#This Row],[Pnt{QV}]]/$N$52)*500,0)</f>
        <v>0</v>
      </c>
      <c r="N20" s="31">
        <f>SUM(Tableau22[[#This Row],[Pnt{QV1}]],Tableau22[[#This Row],[Pnt{QV2}]],Tableau22[[#This Row],[Pnt{QV3}]])</f>
        <v>0</v>
      </c>
      <c r="O20" s="2">
        <f>IFERROR(((Tableau22[[#This Row],[Prs{QV1}]]/P$52)*1000)+IF(Tableau22[[#This Row],[Vlr{QV1}]]="o",2,0),0)</f>
        <v>0</v>
      </c>
      <c r="P20" s="11" t="s">
        <v>12</v>
      </c>
      <c r="Q20" s="4" t="s">
        <v>3</v>
      </c>
      <c r="R20" s="163">
        <f>IFERROR(((Tableau22[[#This Row],[Prs{QV2}]]/S$52)*1000)+IF(Tableau22[[#This Row],[Vlr{QV2}]]="o",2,0),0)</f>
        <v>0</v>
      </c>
      <c r="S20" s="11" t="s">
        <v>12</v>
      </c>
      <c r="T20" s="4" t="s">
        <v>3</v>
      </c>
      <c r="U20" s="163">
        <f>IFERROR(((Tableau22[[#This Row],[Prs{QV3}]]/V$52)*1000)+IF(Tableau22[[#This Row],[Vlr{QV3}]]="o",2,0),0)</f>
        <v>0</v>
      </c>
      <c r="V20" s="11" t="s">
        <v>12</v>
      </c>
      <c r="W20" s="4" t="s">
        <v>3</v>
      </c>
      <c r="X20" s="32">
        <f>IF((Tableau22[[#This Row],[Pnt{QB}]]/Y$52)*500=0,0,(Tableau22[[#This Row],[Pnt{QB}]]/Y$52)*500)</f>
        <v>0</v>
      </c>
      <c r="Y20" s="33">
        <f>Tableau22[[#This Row],[Pnt{QB1}]]+Tableau22[[#This Row],[Pnt{QB2}]]+Tableau22[[#This Row],[Pnt{QB3}]]+Tableau22[[#This Row],[Pnt{QB4}]]+Tableau22[[#This Row],[Pnt{QB5}]]+Tableau22[[#This Row],[Pnt{QB6}]]+Tableau22[[#This Row],[Pnt{QB7}]]+Tableau22[[#This Row],[Pnt{QB8}]]+Tableau22[[#This Row],[Pnt{QB9}]]+Tableau22[[#This Row],[Pnt{QB10}]]+Tableau22[[#This Row],[Pnt{QB11}]]+Tableau22[[#This Row],[Pnt{QB12}]]+Tableau22[[#This Row],[Pnt{QB13}]]+Tableau22[[#This Row],[Pnt{QB14}]]+Tableau22[[#This Row],[Pnt{QB15}]]+Tableau22[[#This Row],[Pnt{QB16}]]+Tableau22[[#This Row],[Pnt{QB17}]]+Tableau22[[#This Row],[Pnt{QB18}]]+Tableau22[[#This Row],[Pnt{QB19}]]+Tableau22[[#This Row],[Pnt{QB20}]]+Tableau22[[#This Row],[Pnt{QB21}]]+Tableau22[[#This Row],[Pnt{QB22}]]+Tableau22[[#This Row],[Pnt{QB23}]]+Tableau22[[#This Row],[Pnt{QB24}]]+Tableau22[[#This Row],[Pnt{QB25}]]+Tableau22[[#This Row],[Pnt{QB26}]]+Tableau22[[#This Row],[Pnt{QB27}]]+Tableau22[[#This Row],[Pnt{QB28}]]+Tableau22[[#This Row],[Pnt{QB29}]]+Tableau22[[#This Row],[Pnt{QB30}]]</f>
        <v>0</v>
      </c>
      <c r="Z20" s="33">
        <f>IF(Tableau22[[#This Row],[Blq{QB1}]]="o",(1000/AA$52),0)</f>
        <v>0</v>
      </c>
      <c r="AA20" s="4" t="s">
        <v>3</v>
      </c>
      <c r="AB20" s="33">
        <f>IF(Tableau22[[#This Row],[Blq{QB2}]]="o",(1000/AC$52),0)</f>
        <v>0</v>
      </c>
      <c r="AC20" s="4" t="s">
        <v>3</v>
      </c>
      <c r="AD20" s="33">
        <f>IF(Tableau22[[#This Row],[Blq{QB3}]]="o",(1000/AE$52),0)</f>
        <v>0</v>
      </c>
      <c r="AE20" s="4" t="s">
        <v>3</v>
      </c>
      <c r="AF20" s="33">
        <f>IF(Tableau22[[#This Row],[Blq{QB4}]]="o",(1000/AG$52),0)</f>
        <v>0</v>
      </c>
      <c r="AG20" s="4" t="s">
        <v>3</v>
      </c>
      <c r="AH20" s="33">
        <f>IF(Tableau22[[#This Row],[Blq{QB5}]]="o",(1000/AI$52),0)</f>
        <v>0</v>
      </c>
      <c r="AI20" s="4" t="s">
        <v>3</v>
      </c>
      <c r="AJ20" s="33">
        <f>IF(Tableau22[[#This Row],[Blq{QB6}]]="o",(1000/AK$52),0)</f>
        <v>0</v>
      </c>
      <c r="AK20" s="4" t="s">
        <v>3</v>
      </c>
      <c r="AL20" s="33">
        <f>IF(Tableau22[[#This Row],[Blq{QB7}]]="o",(1000/AM$52),0)</f>
        <v>0</v>
      </c>
      <c r="AM20" s="4" t="s">
        <v>3</v>
      </c>
      <c r="AN20" s="33">
        <f>IF(Tableau22[[#This Row],[Blq{QB8}]]="o",(1000/AO$52),0)</f>
        <v>0</v>
      </c>
      <c r="AO20" s="4" t="s">
        <v>3</v>
      </c>
      <c r="AP20" s="33">
        <f>IF(Tableau22[[#This Row],[Blq{QB9}]]="o",(1000/AQ$52),0)</f>
        <v>0</v>
      </c>
      <c r="AQ20" s="4" t="s">
        <v>3</v>
      </c>
      <c r="AR20" s="33">
        <f>IF(Tableau22[[#This Row],[Blq{QB10}]]="o",(1000/AS$52),0)</f>
        <v>0</v>
      </c>
      <c r="AS20" s="4" t="s">
        <v>3</v>
      </c>
      <c r="AT20" s="33">
        <f>IF(Tableau22[[#This Row],[Blq{QB11}]]="o",(1000/AU$52),0)</f>
        <v>0</v>
      </c>
      <c r="AU20" s="4" t="s">
        <v>3</v>
      </c>
      <c r="AV20" s="33">
        <f>IF(Tableau22[[#This Row],[Blq{QB12}]]="o",(1000/AW$52),0)</f>
        <v>0</v>
      </c>
      <c r="AW20" s="4" t="s">
        <v>3</v>
      </c>
      <c r="AX20" s="33">
        <f>IF(Tableau22[[#This Row],[Blq{QB13}]]="o",(1000/AY$52),0)</f>
        <v>0</v>
      </c>
      <c r="AY20" s="4" t="s">
        <v>3</v>
      </c>
      <c r="AZ20" s="33">
        <f>IF(Tableau22[[#This Row],[Blq{QB14}]]="o",(1000/BA$52),0)</f>
        <v>0</v>
      </c>
      <c r="BA20" s="4" t="s">
        <v>3</v>
      </c>
      <c r="BB20" s="33">
        <f>IF(Tableau22[[#This Row],[Blq{QB15}]]="o",(1000/BC$52),0)</f>
        <v>0</v>
      </c>
      <c r="BC20" s="4" t="s">
        <v>3</v>
      </c>
      <c r="BD20" s="33">
        <f>IF(Tableau22[[#This Row],[Blq{QB16}]]="o",(1000/BE$52),0)</f>
        <v>0</v>
      </c>
      <c r="BE20" s="4" t="s">
        <v>3</v>
      </c>
      <c r="BF20" s="33">
        <f>IF(Tableau22[[#This Row],[Blq{QB17}]]="o",(1000/BG$52),0)</f>
        <v>0</v>
      </c>
      <c r="BG20" s="4" t="s">
        <v>3</v>
      </c>
      <c r="BH20" s="33">
        <f>IF(Tableau22[[#This Row],[Blq{QB18}]]="o",(1000/BI$52),0)</f>
        <v>0</v>
      </c>
      <c r="BI20" s="4" t="s">
        <v>3</v>
      </c>
      <c r="BJ20" s="33">
        <f>IF(Tableau22[[#This Row],[Blq{QB19}]]="o",(1000/BK$52),0)</f>
        <v>0</v>
      </c>
      <c r="BK20" s="4" t="s">
        <v>3</v>
      </c>
      <c r="BL20" s="33">
        <f>IF(Tableau22[[#This Row],[Blq{QB20}]]="o",(1000/BM$52),0)</f>
        <v>0</v>
      </c>
      <c r="BM20" s="4" t="s">
        <v>3</v>
      </c>
      <c r="BN20" s="33">
        <f>IF(Tableau22[[#This Row],[Blq{QB21}]]="o",(1000/BO$52),0)</f>
        <v>0</v>
      </c>
      <c r="BO20" s="4" t="s">
        <v>3</v>
      </c>
      <c r="BP20" s="33">
        <f>IF(Tableau22[[#This Row],[Blq{QB22}]]="o",(1000/BQ$52),0)</f>
        <v>0</v>
      </c>
      <c r="BQ20" s="4" t="s">
        <v>3</v>
      </c>
      <c r="BR20" s="33">
        <f>IF(Tableau22[[#This Row],[Blq{QB23}]]="o",(1000/BS$52),0)</f>
        <v>0</v>
      </c>
      <c r="BS20" s="4" t="s">
        <v>3</v>
      </c>
      <c r="BT20" s="33">
        <f>IF(Tableau22[[#This Row],[Blq{QB24}]]="o",(1000/BU$52),0)</f>
        <v>0</v>
      </c>
      <c r="BU20" s="4" t="s">
        <v>3</v>
      </c>
      <c r="BV20" s="33">
        <f>IF(Tableau22[[#This Row],[Blq{QB25}]]="o",(1000/BW$52),0)</f>
        <v>0</v>
      </c>
      <c r="BW20" s="4" t="s">
        <v>3</v>
      </c>
      <c r="BX20" s="33">
        <f>IF(Tableau22[[#This Row],[Blq{QB26}]]="o",(1000/BY$52),0)</f>
        <v>0</v>
      </c>
      <c r="BY20" s="4" t="s">
        <v>3</v>
      </c>
      <c r="BZ20" s="33">
        <f>IF(Tableau22[[#This Row],[Blq{QB27}]]="o",(1000/CA$52),0)</f>
        <v>0</v>
      </c>
      <c r="CA20" s="4" t="s">
        <v>3</v>
      </c>
      <c r="CB20" s="33">
        <f>IF(Tableau22[[#This Row],[Blq{QB28}]]="o",(1000/CC$52),0)</f>
        <v>0</v>
      </c>
      <c r="CC20" s="4" t="s">
        <v>3</v>
      </c>
      <c r="CD20" s="33">
        <f>IF(Tableau22[[#This Row],[Blq{QB29}]]="o",(1000/CE$52),0)</f>
        <v>0</v>
      </c>
      <c r="CE20" s="4" t="s">
        <v>3</v>
      </c>
      <c r="CF20" s="33">
        <f>IF(Tableau22[[#This Row],[Blq{QB30}]]="o",(1000/CG$52),0)</f>
        <v>0</v>
      </c>
      <c r="CG20" s="4" t="s">
        <v>3</v>
      </c>
      <c r="CH20" s="26">
        <f>IFERROR((8-Tableau22[[#This Row],[Plc{Q}]])/100,0)</f>
        <v>0</v>
      </c>
      <c r="CI20" s="25" t="str">
        <f>IF(OR(1=Tableau22[[#This Row],[Plc{Q}]],2=Tableau22[[#This Row],[Plc{Q}]],3=Tableau22[[#This Row],[Plc{Q}]],4=Tableau22[[#This Row],[Plc{Q}]],5=Tableau22[[#This Row],[Plc{Q}]],6=Tableau22[[#This Row],[Plc{Q}]],7=Tableau22[[#This Row],[Plc{Q}]],8=Tableau22[[#This Row],[Plc{Q}]]),"Qualifié(e)","")</f>
        <v/>
      </c>
      <c r="CJ20" s="34" t="str">
        <f>IF(Tableau22[[#This Row],[Pnt{F}/1000]]=0,"",RANK(Tableau22[[#This Row],[Pnt{F}/1000]],Tableau22[Pnt{F}/1000]))</f>
        <v/>
      </c>
      <c r="CK20" s="35">
        <f>IFERROR(Tableau22[[#This Row],[Pnt{FV}/500]]+Tableau22[[#This Row],[Pnt{FB}/500]]+Tableau22[[#This Row],[Bns{Q}]],0)</f>
        <v>0</v>
      </c>
      <c r="CL20" s="32">
        <f>IFERROR((Tableau22[[#This Row],[Pnt{FV}]]/$CM$52)*500,0)</f>
        <v>0</v>
      </c>
      <c r="CM20" s="186">
        <f>IFERROR(((Tableau22[[#This Row],[Prs{FV}]]/CN$52)*1000)+IF(Tableau22[[#This Row],[Vlr{FV}]]="o",2,0),0)</f>
        <v>0</v>
      </c>
      <c r="CN20" s="11" t="s">
        <v>12</v>
      </c>
      <c r="CO20" s="4" t="s">
        <v>3</v>
      </c>
      <c r="CP20" s="32">
        <f>(Tableau22[[#This Row],[Pnt{FB}]]/CQ$52)*500</f>
        <v>0</v>
      </c>
      <c r="CQ20" s="33">
        <f>Tableau22[[#This Row],[Pnt{FBlq}]]+Tableau22[[#This Row],[Pnt{FEss}]]</f>
        <v>0</v>
      </c>
      <c r="CR20" s="33">
        <f>IF(Tableau22[[#This Row],[Blq{F}]]="n",0,IF(Tableau22[[#This Row],[Blq{F}]]="Z1",100,IF(Tableau22[[#This Row],[Blq{F}]]="Z2",200,IF(Tableau22[[#This Row],[Blq{F}]]="Top",300,0))))</f>
        <v>0</v>
      </c>
      <c r="CS20" s="4" t="s">
        <v>3</v>
      </c>
      <c r="CT20" s="25">
        <f>IFERROR((100-(Tableau22[[#This Row],[Ess{F}]])),0)</f>
        <v>0</v>
      </c>
      <c r="CU20" s="11" t="s">
        <v>12</v>
      </c>
      <c r="CV20" s="28" t="str">
        <f>IF(Tableau22[[#This Row],[Fnl]]="Q",Tableau22[[#This Row],[Plc{F}]],Tableau22[[#This Row],[Plc{Q}]])</f>
        <v/>
      </c>
      <c r="CW20" s="28" t="str">
        <f>IF(Tableau22[[#This Row],[Place]]=1,"Or",IF(Tableau22[[#This Row],[Place]]=2,"Argent",IF(Tableau22[[#This Row],[Place]]=3,"Bronze","")))</f>
        <v/>
      </c>
    </row>
    <row r="21" spans="1:101" x14ac:dyDescent="0.2">
      <c r="A21" s="33" t="str">
        <f>Tableau22[[#This Row],[Plc{Q}]]</f>
        <v/>
      </c>
      <c r="B21" s="33" t="str">
        <f>Tableau22[[#This Row],[Place]]</f>
        <v/>
      </c>
      <c r="C21" s="16" t="s">
        <v>12</v>
      </c>
      <c r="D21" s="17" t="s">
        <v>12</v>
      </c>
      <c r="E21" s="17" t="s">
        <v>12</v>
      </c>
      <c r="F21" s="29" t="str">
        <f>IF(Tableau22[[#This Row],[Q &gt; F]]="","","Q")</f>
        <v/>
      </c>
      <c r="G21" s="10" t="s">
        <v>12</v>
      </c>
      <c r="H21" s="3" t="s">
        <v>3</v>
      </c>
      <c r="I21" s="3" t="s">
        <v>3</v>
      </c>
      <c r="J21" s="3" t="s">
        <v>3</v>
      </c>
      <c r="K21" s="30" t="str">
        <f>IF(Tableau22[[#This Row],[Pnt{Q}(/1000)]]=0,"",RANK(Tableau22[[#This Row],[Pnt{Q}(/1000)]],Tableau22[Pnt{Q}(/1000)]))</f>
        <v/>
      </c>
      <c r="L21" s="30">
        <f>IFERROR(Tableau22[[#This Row],[Pnt{QV}(/500)]]+Tableau22[[#This Row],[Pnt{QB}/500]],0)</f>
        <v>0</v>
      </c>
      <c r="M21" s="31">
        <f>IFERROR((Tableau22[[#This Row],[Pnt{QV}]]/$N$52)*500,0)</f>
        <v>0</v>
      </c>
      <c r="N21" s="31">
        <f>SUM(Tableau22[[#This Row],[Pnt{QV1}]],Tableau22[[#This Row],[Pnt{QV2}]],Tableau22[[#This Row],[Pnt{QV3}]])</f>
        <v>0</v>
      </c>
      <c r="O21" s="2">
        <f>IFERROR(((Tableau22[[#This Row],[Prs{QV1}]]/P$52)*1000)+IF(Tableau22[[#This Row],[Vlr{QV1}]]="o",2,0),0)</f>
        <v>0</v>
      </c>
      <c r="P21" s="11" t="s">
        <v>12</v>
      </c>
      <c r="Q21" s="4" t="s">
        <v>3</v>
      </c>
      <c r="R21" s="163">
        <f>IFERROR(((Tableau22[[#This Row],[Prs{QV2}]]/S$52)*1000)+IF(Tableau22[[#This Row],[Vlr{QV2}]]="o",2,0),0)</f>
        <v>0</v>
      </c>
      <c r="S21" s="11" t="s">
        <v>12</v>
      </c>
      <c r="T21" s="4" t="s">
        <v>3</v>
      </c>
      <c r="U21" s="163">
        <f>IFERROR(((Tableau22[[#This Row],[Prs{QV3}]]/V$52)*1000)+IF(Tableau22[[#This Row],[Vlr{QV3}]]="o",2,0),0)</f>
        <v>0</v>
      </c>
      <c r="V21" s="11" t="s">
        <v>12</v>
      </c>
      <c r="W21" s="4" t="s">
        <v>3</v>
      </c>
      <c r="X21" s="32">
        <f>IF((Tableau22[[#This Row],[Pnt{QB}]]/Y$52)*500=0,0,(Tableau22[[#This Row],[Pnt{QB}]]/Y$52)*500)</f>
        <v>0</v>
      </c>
      <c r="Y21" s="33">
        <f>Tableau22[[#This Row],[Pnt{QB1}]]+Tableau22[[#This Row],[Pnt{QB2}]]+Tableau22[[#This Row],[Pnt{QB3}]]+Tableau22[[#This Row],[Pnt{QB4}]]+Tableau22[[#This Row],[Pnt{QB5}]]+Tableau22[[#This Row],[Pnt{QB6}]]+Tableau22[[#This Row],[Pnt{QB7}]]+Tableau22[[#This Row],[Pnt{QB8}]]+Tableau22[[#This Row],[Pnt{QB9}]]+Tableau22[[#This Row],[Pnt{QB10}]]+Tableau22[[#This Row],[Pnt{QB11}]]+Tableau22[[#This Row],[Pnt{QB12}]]+Tableau22[[#This Row],[Pnt{QB13}]]+Tableau22[[#This Row],[Pnt{QB14}]]+Tableau22[[#This Row],[Pnt{QB15}]]+Tableau22[[#This Row],[Pnt{QB16}]]+Tableau22[[#This Row],[Pnt{QB17}]]+Tableau22[[#This Row],[Pnt{QB18}]]+Tableau22[[#This Row],[Pnt{QB19}]]+Tableau22[[#This Row],[Pnt{QB20}]]+Tableau22[[#This Row],[Pnt{QB21}]]+Tableau22[[#This Row],[Pnt{QB22}]]+Tableau22[[#This Row],[Pnt{QB23}]]+Tableau22[[#This Row],[Pnt{QB24}]]+Tableau22[[#This Row],[Pnt{QB25}]]+Tableau22[[#This Row],[Pnt{QB26}]]+Tableau22[[#This Row],[Pnt{QB27}]]+Tableau22[[#This Row],[Pnt{QB28}]]+Tableau22[[#This Row],[Pnt{QB29}]]+Tableau22[[#This Row],[Pnt{QB30}]]</f>
        <v>0</v>
      </c>
      <c r="Z21" s="33">
        <f>IF(Tableau22[[#This Row],[Blq{QB1}]]="o",(1000/AA$52),0)</f>
        <v>0</v>
      </c>
      <c r="AA21" s="4" t="s">
        <v>3</v>
      </c>
      <c r="AB21" s="33">
        <f>IF(Tableau22[[#This Row],[Blq{QB2}]]="o",(1000/AC$52),0)</f>
        <v>0</v>
      </c>
      <c r="AC21" s="4" t="s">
        <v>3</v>
      </c>
      <c r="AD21" s="33">
        <f>IF(Tableau22[[#This Row],[Blq{QB3}]]="o",(1000/AE$52),0)</f>
        <v>0</v>
      </c>
      <c r="AE21" s="4" t="s">
        <v>3</v>
      </c>
      <c r="AF21" s="33">
        <f>IF(Tableau22[[#This Row],[Blq{QB4}]]="o",(1000/AG$52),0)</f>
        <v>0</v>
      </c>
      <c r="AG21" s="4" t="s">
        <v>3</v>
      </c>
      <c r="AH21" s="33">
        <f>IF(Tableau22[[#This Row],[Blq{QB5}]]="o",(1000/AI$52),0)</f>
        <v>0</v>
      </c>
      <c r="AI21" s="4" t="s">
        <v>3</v>
      </c>
      <c r="AJ21" s="33">
        <f>IF(Tableau22[[#This Row],[Blq{QB6}]]="o",(1000/AK$52),0)</f>
        <v>0</v>
      </c>
      <c r="AK21" s="4" t="s">
        <v>3</v>
      </c>
      <c r="AL21" s="33">
        <f>IF(Tableau22[[#This Row],[Blq{QB7}]]="o",(1000/AM$52),0)</f>
        <v>0</v>
      </c>
      <c r="AM21" s="4" t="s">
        <v>3</v>
      </c>
      <c r="AN21" s="33">
        <f>IF(Tableau22[[#This Row],[Blq{QB8}]]="o",(1000/AO$52),0)</f>
        <v>0</v>
      </c>
      <c r="AO21" s="4" t="s">
        <v>3</v>
      </c>
      <c r="AP21" s="33">
        <f>IF(Tableau22[[#This Row],[Blq{QB9}]]="o",(1000/AQ$52),0)</f>
        <v>0</v>
      </c>
      <c r="AQ21" s="4" t="s">
        <v>3</v>
      </c>
      <c r="AR21" s="33">
        <f>IF(Tableau22[[#This Row],[Blq{QB10}]]="o",(1000/AS$52),0)</f>
        <v>0</v>
      </c>
      <c r="AS21" s="4" t="s">
        <v>3</v>
      </c>
      <c r="AT21" s="33">
        <f>IF(Tableau22[[#This Row],[Blq{QB11}]]="o",(1000/AU$52),0)</f>
        <v>0</v>
      </c>
      <c r="AU21" s="4" t="s">
        <v>3</v>
      </c>
      <c r="AV21" s="33">
        <f>IF(Tableau22[[#This Row],[Blq{QB12}]]="o",(1000/AW$52),0)</f>
        <v>0</v>
      </c>
      <c r="AW21" s="4" t="s">
        <v>3</v>
      </c>
      <c r="AX21" s="33">
        <f>IF(Tableau22[[#This Row],[Blq{QB13}]]="o",(1000/AY$52),0)</f>
        <v>0</v>
      </c>
      <c r="AY21" s="4" t="s">
        <v>3</v>
      </c>
      <c r="AZ21" s="33">
        <f>IF(Tableau22[[#This Row],[Blq{QB14}]]="o",(1000/BA$52),0)</f>
        <v>0</v>
      </c>
      <c r="BA21" s="4" t="s">
        <v>3</v>
      </c>
      <c r="BB21" s="33">
        <f>IF(Tableau22[[#This Row],[Blq{QB15}]]="o",(1000/BC$52),0)</f>
        <v>0</v>
      </c>
      <c r="BC21" s="4" t="s">
        <v>3</v>
      </c>
      <c r="BD21" s="33">
        <f>IF(Tableau22[[#This Row],[Blq{QB16}]]="o",(1000/BE$52),0)</f>
        <v>0</v>
      </c>
      <c r="BE21" s="4" t="s">
        <v>3</v>
      </c>
      <c r="BF21" s="33">
        <f>IF(Tableau22[[#This Row],[Blq{QB17}]]="o",(1000/BG$52),0)</f>
        <v>0</v>
      </c>
      <c r="BG21" s="4" t="s">
        <v>3</v>
      </c>
      <c r="BH21" s="33">
        <f>IF(Tableau22[[#This Row],[Blq{QB18}]]="o",(1000/BI$52),0)</f>
        <v>0</v>
      </c>
      <c r="BI21" s="4" t="s">
        <v>3</v>
      </c>
      <c r="BJ21" s="33">
        <f>IF(Tableau22[[#This Row],[Blq{QB19}]]="o",(1000/BK$52),0)</f>
        <v>0</v>
      </c>
      <c r="BK21" s="4" t="s">
        <v>3</v>
      </c>
      <c r="BL21" s="33">
        <f>IF(Tableau22[[#This Row],[Blq{QB20}]]="o",(1000/BM$52),0)</f>
        <v>0</v>
      </c>
      <c r="BM21" s="4" t="s">
        <v>3</v>
      </c>
      <c r="BN21" s="33">
        <f>IF(Tableau22[[#This Row],[Blq{QB21}]]="o",(1000/BO$52),0)</f>
        <v>0</v>
      </c>
      <c r="BO21" s="4" t="s">
        <v>3</v>
      </c>
      <c r="BP21" s="33">
        <f>IF(Tableau22[[#This Row],[Blq{QB22}]]="o",(1000/BQ$52),0)</f>
        <v>0</v>
      </c>
      <c r="BQ21" s="4" t="s">
        <v>3</v>
      </c>
      <c r="BR21" s="33">
        <f>IF(Tableau22[[#This Row],[Blq{QB23}]]="o",(1000/BS$52),0)</f>
        <v>0</v>
      </c>
      <c r="BS21" s="4" t="s">
        <v>3</v>
      </c>
      <c r="BT21" s="33">
        <f>IF(Tableau22[[#This Row],[Blq{QB24}]]="o",(1000/BU$52),0)</f>
        <v>0</v>
      </c>
      <c r="BU21" s="4" t="s">
        <v>3</v>
      </c>
      <c r="BV21" s="33">
        <f>IF(Tableau22[[#This Row],[Blq{QB25}]]="o",(1000/BW$52),0)</f>
        <v>0</v>
      </c>
      <c r="BW21" s="4" t="s">
        <v>3</v>
      </c>
      <c r="BX21" s="33">
        <f>IF(Tableau22[[#This Row],[Blq{QB26}]]="o",(1000/BY$52),0)</f>
        <v>0</v>
      </c>
      <c r="BY21" s="4" t="s">
        <v>3</v>
      </c>
      <c r="BZ21" s="33">
        <f>IF(Tableau22[[#This Row],[Blq{QB27}]]="o",(1000/CA$52),0)</f>
        <v>0</v>
      </c>
      <c r="CA21" s="4" t="s">
        <v>3</v>
      </c>
      <c r="CB21" s="33">
        <f>IF(Tableau22[[#This Row],[Blq{QB28}]]="o",(1000/CC$52),0)</f>
        <v>0</v>
      </c>
      <c r="CC21" s="4" t="s">
        <v>3</v>
      </c>
      <c r="CD21" s="33">
        <f>IF(Tableau22[[#This Row],[Blq{QB29}]]="o",(1000/CE$52),0)</f>
        <v>0</v>
      </c>
      <c r="CE21" s="4" t="s">
        <v>3</v>
      </c>
      <c r="CF21" s="33">
        <f>IF(Tableau22[[#This Row],[Blq{QB30}]]="o",(1000/CG$52),0)</f>
        <v>0</v>
      </c>
      <c r="CG21" s="4" t="s">
        <v>3</v>
      </c>
      <c r="CH21" s="26">
        <f>IFERROR((8-Tableau22[[#This Row],[Plc{Q}]])/100,0)</f>
        <v>0</v>
      </c>
      <c r="CI21" s="25" t="str">
        <f>IF(OR(1=Tableau22[[#This Row],[Plc{Q}]],2=Tableau22[[#This Row],[Plc{Q}]],3=Tableau22[[#This Row],[Plc{Q}]],4=Tableau22[[#This Row],[Plc{Q}]],5=Tableau22[[#This Row],[Plc{Q}]],6=Tableau22[[#This Row],[Plc{Q}]],7=Tableau22[[#This Row],[Plc{Q}]],8=Tableau22[[#This Row],[Plc{Q}]]),"Qualifié(e)","")</f>
        <v/>
      </c>
      <c r="CJ21" s="34" t="str">
        <f>IF(Tableau22[[#This Row],[Pnt{F}/1000]]=0,"",RANK(Tableau22[[#This Row],[Pnt{F}/1000]],Tableau22[Pnt{F}/1000]))</f>
        <v/>
      </c>
      <c r="CK21" s="35">
        <f>IFERROR(Tableau22[[#This Row],[Pnt{FV}/500]]+Tableau22[[#This Row],[Pnt{FB}/500]]+Tableau22[[#This Row],[Bns{Q}]],0)</f>
        <v>0</v>
      </c>
      <c r="CL21" s="32">
        <f>IFERROR((Tableau22[[#This Row],[Pnt{FV}]]/$CM$52)*500,0)</f>
        <v>0</v>
      </c>
      <c r="CM21" s="186">
        <f>IFERROR(((Tableau22[[#This Row],[Prs{FV}]]/CN$52)*1000)+IF(Tableau22[[#This Row],[Vlr{FV}]]="o",2,0),0)</f>
        <v>0</v>
      </c>
      <c r="CN21" s="11" t="s">
        <v>12</v>
      </c>
      <c r="CO21" s="4" t="s">
        <v>3</v>
      </c>
      <c r="CP21" s="32">
        <f>(Tableau22[[#This Row],[Pnt{FB}]]/CQ$52)*500</f>
        <v>0</v>
      </c>
      <c r="CQ21" s="33">
        <f>Tableau22[[#This Row],[Pnt{FBlq}]]+Tableau22[[#This Row],[Pnt{FEss}]]</f>
        <v>0</v>
      </c>
      <c r="CR21" s="33">
        <f>IF(Tableau22[[#This Row],[Blq{F}]]="n",0,IF(Tableau22[[#This Row],[Blq{F}]]="Z1",100,IF(Tableau22[[#This Row],[Blq{F}]]="Z2",200,IF(Tableau22[[#This Row],[Blq{F}]]="Top",300,0))))</f>
        <v>0</v>
      </c>
      <c r="CS21" s="4" t="s">
        <v>3</v>
      </c>
      <c r="CT21" s="25">
        <f>IFERROR((100-(Tableau22[[#This Row],[Ess{F}]])),0)</f>
        <v>0</v>
      </c>
      <c r="CU21" s="11" t="s">
        <v>12</v>
      </c>
      <c r="CV21" s="28" t="str">
        <f>IF(Tableau22[[#This Row],[Fnl]]="Q",Tableau22[[#This Row],[Plc{F}]],Tableau22[[#This Row],[Plc{Q}]])</f>
        <v/>
      </c>
      <c r="CW21" s="28" t="str">
        <f>IF(Tableau22[[#This Row],[Place]]=1,"Or",IF(Tableau22[[#This Row],[Place]]=2,"Argent",IF(Tableau22[[#This Row],[Place]]=3,"Bronze","")))</f>
        <v/>
      </c>
    </row>
    <row r="22" spans="1:101" x14ac:dyDescent="0.2">
      <c r="A22" s="33" t="str">
        <f>Tableau22[[#This Row],[Plc{Q}]]</f>
        <v/>
      </c>
      <c r="B22" s="33" t="str">
        <f>Tableau22[[#This Row],[Place]]</f>
        <v/>
      </c>
      <c r="C22" s="16" t="s">
        <v>12</v>
      </c>
      <c r="D22" s="17" t="s">
        <v>12</v>
      </c>
      <c r="E22" s="17" t="s">
        <v>12</v>
      </c>
      <c r="F22" s="29" t="str">
        <f>IF(Tableau22[[#This Row],[Q &gt; F]]="","","Q")</f>
        <v/>
      </c>
      <c r="G22" s="10" t="s">
        <v>12</v>
      </c>
      <c r="H22" s="3" t="s">
        <v>3</v>
      </c>
      <c r="I22" s="3" t="s">
        <v>3</v>
      </c>
      <c r="J22" s="3" t="s">
        <v>3</v>
      </c>
      <c r="K22" s="30" t="str">
        <f>IF(Tableau22[[#This Row],[Pnt{Q}(/1000)]]=0,"",RANK(Tableau22[[#This Row],[Pnt{Q}(/1000)]],Tableau22[Pnt{Q}(/1000)]))</f>
        <v/>
      </c>
      <c r="L22" s="30">
        <f>IFERROR(Tableau22[[#This Row],[Pnt{QV}(/500)]]+Tableau22[[#This Row],[Pnt{QB}/500]],0)</f>
        <v>0</v>
      </c>
      <c r="M22" s="31">
        <f>IFERROR((Tableau22[[#This Row],[Pnt{QV}]]/$N$52)*500,0)</f>
        <v>0</v>
      </c>
      <c r="N22" s="31">
        <f>SUM(Tableau22[[#This Row],[Pnt{QV1}]],Tableau22[[#This Row],[Pnt{QV2}]],Tableau22[[#This Row],[Pnt{QV3}]])</f>
        <v>0</v>
      </c>
      <c r="O22" s="2">
        <f>IFERROR(((Tableau22[[#This Row],[Prs{QV1}]]/P$52)*1000)+IF(Tableau22[[#This Row],[Vlr{QV1}]]="o",2,0),0)</f>
        <v>0</v>
      </c>
      <c r="P22" s="11" t="s">
        <v>12</v>
      </c>
      <c r="Q22" s="4" t="s">
        <v>3</v>
      </c>
      <c r="R22" s="163">
        <f>IFERROR(((Tableau22[[#This Row],[Prs{QV2}]]/S$52)*1000)+IF(Tableau22[[#This Row],[Vlr{QV2}]]="o",2,0),0)</f>
        <v>0</v>
      </c>
      <c r="S22" s="11" t="s">
        <v>12</v>
      </c>
      <c r="T22" s="4" t="s">
        <v>3</v>
      </c>
      <c r="U22" s="163">
        <f>IFERROR(((Tableau22[[#This Row],[Prs{QV3}]]/V$52)*1000)+IF(Tableau22[[#This Row],[Vlr{QV3}]]="o",2,0),0)</f>
        <v>0</v>
      </c>
      <c r="V22" s="11" t="s">
        <v>12</v>
      </c>
      <c r="W22" s="4" t="s">
        <v>3</v>
      </c>
      <c r="X22" s="32">
        <f>IF((Tableau22[[#This Row],[Pnt{QB}]]/Y$52)*500=0,0,(Tableau22[[#This Row],[Pnt{QB}]]/Y$52)*500)</f>
        <v>0</v>
      </c>
      <c r="Y22" s="33">
        <f>Tableau22[[#This Row],[Pnt{QB1}]]+Tableau22[[#This Row],[Pnt{QB2}]]+Tableau22[[#This Row],[Pnt{QB3}]]+Tableau22[[#This Row],[Pnt{QB4}]]+Tableau22[[#This Row],[Pnt{QB5}]]+Tableau22[[#This Row],[Pnt{QB6}]]+Tableau22[[#This Row],[Pnt{QB7}]]+Tableau22[[#This Row],[Pnt{QB8}]]+Tableau22[[#This Row],[Pnt{QB9}]]+Tableau22[[#This Row],[Pnt{QB10}]]+Tableau22[[#This Row],[Pnt{QB11}]]+Tableau22[[#This Row],[Pnt{QB12}]]+Tableau22[[#This Row],[Pnt{QB13}]]+Tableau22[[#This Row],[Pnt{QB14}]]+Tableau22[[#This Row],[Pnt{QB15}]]+Tableau22[[#This Row],[Pnt{QB16}]]+Tableau22[[#This Row],[Pnt{QB17}]]+Tableau22[[#This Row],[Pnt{QB18}]]+Tableau22[[#This Row],[Pnt{QB19}]]+Tableau22[[#This Row],[Pnt{QB20}]]+Tableau22[[#This Row],[Pnt{QB21}]]+Tableau22[[#This Row],[Pnt{QB22}]]+Tableau22[[#This Row],[Pnt{QB23}]]+Tableau22[[#This Row],[Pnt{QB24}]]+Tableau22[[#This Row],[Pnt{QB25}]]+Tableau22[[#This Row],[Pnt{QB26}]]+Tableau22[[#This Row],[Pnt{QB27}]]+Tableau22[[#This Row],[Pnt{QB28}]]+Tableau22[[#This Row],[Pnt{QB29}]]+Tableau22[[#This Row],[Pnt{QB30}]]</f>
        <v>0</v>
      </c>
      <c r="Z22" s="33">
        <f>IF(Tableau22[[#This Row],[Blq{QB1}]]="o",(1000/AA$52),0)</f>
        <v>0</v>
      </c>
      <c r="AA22" s="4" t="s">
        <v>3</v>
      </c>
      <c r="AB22" s="33">
        <f>IF(Tableau22[[#This Row],[Blq{QB2}]]="o",(1000/AC$52),0)</f>
        <v>0</v>
      </c>
      <c r="AC22" s="4" t="s">
        <v>3</v>
      </c>
      <c r="AD22" s="33">
        <f>IF(Tableau22[[#This Row],[Blq{QB3}]]="o",(1000/AE$52),0)</f>
        <v>0</v>
      </c>
      <c r="AE22" s="4" t="s">
        <v>3</v>
      </c>
      <c r="AF22" s="33">
        <f>IF(Tableau22[[#This Row],[Blq{QB4}]]="o",(1000/AG$52),0)</f>
        <v>0</v>
      </c>
      <c r="AG22" s="4" t="s">
        <v>3</v>
      </c>
      <c r="AH22" s="33">
        <f>IF(Tableau22[[#This Row],[Blq{QB5}]]="o",(1000/AI$52),0)</f>
        <v>0</v>
      </c>
      <c r="AI22" s="4" t="s">
        <v>3</v>
      </c>
      <c r="AJ22" s="33">
        <f>IF(Tableau22[[#This Row],[Blq{QB6}]]="o",(1000/AK$52),0)</f>
        <v>0</v>
      </c>
      <c r="AK22" s="4" t="s">
        <v>3</v>
      </c>
      <c r="AL22" s="33">
        <f>IF(Tableau22[[#This Row],[Blq{QB7}]]="o",(1000/AM$52),0)</f>
        <v>0</v>
      </c>
      <c r="AM22" s="4" t="s">
        <v>3</v>
      </c>
      <c r="AN22" s="33">
        <f>IF(Tableau22[[#This Row],[Blq{QB8}]]="o",(1000/AO$52),0)</f>
        <v>0</v>
      </c>
      <c r="AO22" s="4" t="s">
        <v>3</v>
      </c>
      <c r="AP22" s="33">
        <f>IF(Tableau22[[#This Row],[Blq{QB9}]]="o",(1000/AQ$52),0)</f>
        <v>0</v>
      </c>
      <c r="AQ22" s="4" t="s">
        <v>3</v>
      </c>
      <c r="AR22" s="33">
        <f>IF(Tableau22[[#This Row],[Blq{QB10}]]="o",(1000/AS$52),0)</f>
        <v>0</v>
      </c>
      <c r="AS22" s="4" t="s">
        <v>3</v>
      </c>
      <c r="AT22" s="33">
        <f>IF(Tableau22[[#This Row],[Blq{QB11}]]="o",(1000/AU$52),0)</f>
        <v>0</v>
      </c>
      <c r="AU22" s="4" t="s">
        <v>3</v>
      </c>
      <c r="AV22" s="33">
        <f>IF(Tableau22[[#This Row],[Blq{QB12}]]="o",(1000/AW$52),0)</f>
        <v>0</v>
      </c>
      <c r="AW22" s="4" t="s">
        <v>3</v>
      </c>
      <c r="AX22" s="33">
        <f>IF(Tableau22[[#This Row],[Blq{QB13}]]="o",(1000/AY$52),0)</f>
        <v>0</v>
      </c>
      <c r="AY22" s="4" t="s">
        <v>3</v>
      </c>
      <c r="AZ22" s="33">
        <f>IF(Tableau22[[#This Row],[Blq{QB14}]]="o",(1000/BA$52),0)</f>
        <v>0</v>
      </c>
      <c r="BA22" s="4" t="s">
        <v>3</v>
      </c>
      <c r="BB22" s="33">
        <f>IF(Tableau22[[#This Row],[Blq{QB15}]]="o",(1000/BC$52),0)</f>
        <v>0</v>
      </c>
      <c r="BC22" s="4" t="s">
        <v>3</v>
      </c>
      <c r="BD22" s="33">
        <f>IF(Tableau22[[#This Row],[Blq{QB16}]]="o",(1000/BE$52),0)</f>
        <v>0</v>
      </c>
      <c r="BE22" s="4" t="s">
        <v>3</v>
      </c>
      <c r="BF22" s="33">
        <f>IF(Tableau22[[#This Row],[Blq{QB17}]]="o",(1000/BG$52),0)</f>
        <v>0</v>
      </c>
      <c r="BG22" s="4" t="s">
        <v>3</v>
      </c>
      <c r="BH22" s="33">
        <f>IF(Tableau22[[#This Row],[Blq{QB18}]]="o",(1000/BI$52),0)</f>
        <v>0</v>
      </c>
      <c r="BI22" s="4" t="s">
        <v>3</v>
      </c>
      <c r="BJ22" s="33">
        <f>IF(Tableau22[[#This Row],[Blq{QB19}]]="o",(1000/BK$52),0)</f>
        <v>0</v>
      </c>
      <c r="BK22" s="4" t="s">
        <v>3</v>
      </c>
      <c r="BL22" s="33">
        <f>IF(Tableau22[[#This Row],[Blq{QB20}]]="o",(1000/BM$52),0)</f>
        <v>0</v>
      </c>
      <c r="BM22" s="4" t="s">
        <v>3</v>
      </c>
      <c r="BN22" s="33">
        <f>IF(Tableau22[[#This Row],[Blq{QB21}]]="o",(1000/BO$52),0)</f>
        <v>0</v>
      </c>
      <c r="BO22" s="4" t="s">
        <v>3</v>
      </c>
      <c r="BP22" s="33">
        <f>IF(Tableau22[[#This Row],[Blq{QB22}]]="o",(1000/BQ$52),0)</f>
        <v>0</v>
      </c>
      <c r="BQ22" s="4" t="s">
        <v>3</v>
      </c>
      <c r="BR22" s="33">
        <f>IF(Tableau22[[#This Row],[Blq{QB23}]]="o",(1000/BS$52),0)</f>
        <v>0</v>
      </c>
      <c r="BS22" s="4" t="s">
        <v>3</v>
      </c>
      <c r="BT22" s="33">
        <f>IF(Tableau22[[#This Row],[Blq{QB24}]]="o",(1000/BU$52),0)</f>
        <v>0</v>
      </c>
      <c r="BU22" s="4" t="s">
        <v>3</v>
      </c>
      <c r="BV22" s="33">
        <f>IF(Tableau22[[#This Row],[Blq{QB25}]]="o",(1000/BW$52),0)</f>
        <v>0</v>
      </c>
      <c r="BW22" s="4" t="s">
        <v>3</v>
      </c>
      <c r="BX22" s="33">
        <f>IF(Tableau22[[#This Row],[Blq{QB26}]]="o",(1000/BY$52),0)</f>
        <v>0</v>
      </c>
      <c r="BY22" s="4" t="s">
        <v>3</v>
      </c>
      <c r="BZ22" s="33">
        <f>IF(Tableau22[[#This Row],[Blq{QB27}]]="o",(1000/CA$52),0)</f>
        <v>0</v>
      </c>
      <c r="CA22" s="4" t="s">
        <v>3</v>
      </c>
      <c r="CB22" s="33">
        <f>IF(Tableau22[[#This Row],[Blq{QB28}]]="o",(1000/CC$52),0)</f>
        <v>0</v>
      </c>
      <c r="CC22" s="4" t="s">
        <v>3</v>
      </c>
      <c r="CD22" s="33">
        <f>IF(Tableau22[[#This Row],[Blq{QB29}]]="o",(1000/CE$52),0)</f>
        <v>0</v>
      </c>
      <c r="CE22" s="4" t="s">
        <v>3</v>
      </c>
      <c r="CF22" s="33">
        <f>IF(Tableau22[[#This Row],[Blq{QB30}]]="o",(1000/CG$52),0)</f>
        <v>0</v>
      </c>
      <c r="CG22" s="4" t="s">
        <v>3</v>
      </c>
      <c r="CH22" s="26">
        <f>IFERROR((8-Tableau22[[#This Row],[Plc{Q}]])/100,0)</f>
        <v>0</v>
      </c>
      <c r="CI22" s="25" t="str">
        <f>IF(OR(1=Tableau22[[#This Row],[Plc{Q}]],2=Tableau22[[#This Row],[Plc{Q}]],3=Tableau22[[#This Row],[Plc{Q}]],4=Tableau22[[#This Row],[Plc{Q}]],5=Tableau22[[#This Row],[Plc{Q}]],6=Tableau22[[#This Row],[Plc{Q}]],7=Tableau22[[#This Row],[Plc{Q}]],8=Tableau22[[#This Row],[Plc{Q}]]),"Qualifié(e)","")</f>
        <v/>
      </c>
      <c r="CJ22" s="34" t="str">
        <f>IF(Tableau22[[#This Row],[Pnt{F}/1000]]=0,"",RANK(Tableau22[[#This Row],[Pnt{F}/1000]],Tableau22[Pnt{F}/1000]))</f>
        <v/>
      </c>
      <c r="CK22" s="35">
        <f>IFERROR(Tableau22[[#This Row],[Pnt{FV}/500]]+Tableau22[[#This Row],[Pnt{FB}/500]]+Tableau22[[#This Row],[Bns{Q}]],0)</f>
        <v>0</v>
      </c>
      <c r="CL22" s="32">
        <f>IFERROR((Tableau22[[#This Row],[Pnt{FV}]]/$CM$52)*500,0)</f>
        <v>0</v>
      </c>
      <c r="CM22" s="186">
        <f>IFERROR(((Tableau22[[#This Row],[Prs{FV}]]/CN$52)*1000)+IF(Tableau22[[#This Row],[Vlr{FV}]]="o",2,0),0)</f>
        <v>0</v>
      </c>
      <c r="CN22" s="11" t="s">
        <v>12</v>
      </c>
      <c r="CO22" s="4" t="s">
        <v>3</v>
      </c>
      <c r="CP22" s="32">
        <f>(Tableau22[[#This Row],[Pnt{FB}]]/CQ$52)*500</f>
        <v>0</v>
      </c>
      <c r="CQ22" s="33">
        <f>Tableau22[[#This Row],[Pnt{FBlq}]]+Tableau22[[#This Row],[Pnt{FEss}]]</f>
        <v>0</v>
      </c>
      <c r="CR22" s="33">
        <f>IF(Tableau22[[#This Row],[Blq{F}]]="n",0,IF(Tableau22[[#This Row],[Blq{F}]]="Z1",100,IF(Tableau22[[#This Row],[Blq{F}]]="Z2",200,IF(Tableau22[[#This Row],[Blq{F}]]="Top",300,0))))</f>
        <v>0</v>
      </c>
      <c r="CS22" s="4" t="s">
        <v>3</v>
      </c>
      <c r="CT22" s="25">
        <f>IFERROR((100-(Tableau22[[#This Row],[Ess{F}]])),0)</f>
        <v>0</v>
      </c>
      <c r="CU22" s="11" t="s">
        <v>12</v>
      </c>
      <c r="CV22" s="28" t="str">
        <f>IF(Tableau22[[#This Row],[Fnl]]="Q",Tableau22[[#This Row],[Plc{F}]],Tableau22[[#This Row],[Plc{Q}]])</f>
        <v/>
      </c>
      <c r="CW22" s="28" t="str">
        <f>IF(Tableau22[[#This Row],[Place]]=1,"Or",IF(Tableau22[[#This Row],[Place]]=2,"Argent",IF(Tableau22[[#This Row],[Place]]=3,"Bronze","")))</f>
        <v/>
      </c>
    </row>
    <row r="23" spans="1:101" x14ac:dyDescent="0.2">
      <c r="A23" s="33" t="str">
        <f>Tableau22[[#This Row],[Plc{Q}]]</f>
        <v/>
      </c>
      <c r="B23" s="33" t="str">
        <f>Tableau22[[#This Row],[Place]]</f>
        <v/>
      </c>
      <c r="C23" s="16" t="s">
        <v>12</v>
      </c>
      <c r="D23" s="17" t="s">
        <v>12</v>
      </c>
      <c r="E23" s="17" t="s">
        <v>12</v>
      </c>
      <c r="F23" s="29" t="str">
        <f>IF(Tableau22[[#This Row],[Q &gt; F]]="","","Q")</f>
        <v/>
      </c>
      <c r="G23" s="10" t="s">
        <v>12</v>
      </c>
      <c r="H23" s="3" t="s">
        <v>3</v>
      </c>
      <c r="I23" s="3" t="s">
        <v>3</v>
      </c>
      <c r="J23" s="3" t="s">
        <v>3</v>
      </c>
      <c r="K23" s="30" t="str">
        <f>IF(Tableau22[[#This Row],[Pnt{Q}(/1000)]]=0,"",RANK(Tableau22[[#This Row],[Pnt{Q}(/1000)]],Tableau22[Pnt{Q}(/1000)]))</f>
        <v/>
      </c>
      <c r="L23" s="30">
        <f>IFERROR(Tableau22[[#This Row],[Pnt{QV}(/500)]]+Tableau22[[#This Row],[Pnt{QB}/500]],0)</f>
        <v>0</v>
      </c>
      <c r="M23" s="31">
        <f>IFERROR((Tableau22[[#This Row],[Pnt{QV}]]/$N$52)*500,0)</f>
        <v>0</v>
      </c>
      <c r="N23" s="31">
        <f>SUM(Tableau22[[#This Row],[Pnt{QV1}]],Tableau22[[#This Row],[Pnt{QV2}]],Tableau22[[#This Row],[Pnt{QV3}]])</f>
        <v>0</v>
      </c>
      <c r="O23" s="2">
        <f>IFERROR(((Tableau22[[#This Row],[Prs{QV1}]]/P$52)*1000)+IF(Tableau22[[#This Row],[Vlr{QV1}]]="o",2,0),0)</f>
        <v>0</v>
      </c>
      <c r="P23" s="11" t="s">
        <v>12</v>
      </c>
      <c r="Q23" s="4" t="s">
        <v>3</v>
      </c>
      <c r="R23" s="163">
        <f>IFERROR(((Tableau22[[#This Row],[Prs{QV2}]]/S$52)*1000)+IF(Tableau22[[#This Row],[Vlr{QV2}]]="o",2,0),0)</f>
        <v>0</v>
      </c>
      <c r="S23" s="11" t="s">
        <v>12</v>
      </c>
      <c r="T23" s="4" t="s">
        <v>3</v>
      </c>
      <c r="U23" s="163">
        <f>IFERROR(((Tableau22[[#This Row],[Prs{QV3}]]/V$52)*1000)+IF(Tableau22[[#This Row],[Vlr{QV3}]]="o",2,0),0)</f>
        <v>0</v>
      </c>
      <c r="V23" s="11" t="s">
        <v>12</v>
      </c>
      <c r="W23" s="4" t="s">
        <v>3</v>
      </c>
      <c r="X23" s="32">
        <f>IF((Tableau22[[#This Row],[Pnt{QB}]]/Y$52)*500=0,0,(Tableau22[[#This Row],[Pnt{QB}]]/Y$52)*500)</f>
        <v>0</v>
      </c>
      <c r="Y23" s="33">
        <f>Tableau22[[#This Row],[Pnt{QB1}]]+Tableau22[[#This Row],[Pnt{QB2}]]+Tableau22[[#This Row],[Pnt{QB3}]]+Tableau22[[#This Row],[Pnt{QB4}]]+Tableau22[[#This Row],[Pnt{QB5}]]+Tableau22[[#This Row],[Pnt{QB6}]]+Tableau22[[#This Row],[Pnt{QB7}]]+Tableau22[[#This Row],[Pnt{QB8}]]+Tableau22[[#This Row],[Pnt{QB9}]]+Tableau22[[#This Row],[Pnt{QB10}]]+Tableau22[[#This Row],[Pnt{QB11}]]+Tableau22[[#This Row],[Pnt{QB12}]]+Tableau22[[#This Row],[Pnt{QB13}]]+Tableau22[[#This Row],[Pnt{QB14}]]+Tableau22[[#This Row],[Pnt{QB15}]]+Tableau22[[#This Row],[Pnt{QB16}]]+Tableau22[[#This Row],[Pnt{QB17}]]+Tableau22[[#This Row],[Pnt{QB18}]]+Tableau22[[#This Row],[Pnt{QB19}]]+Tableau22[[#This Row],[Pnt{QB20}]]+Tableau22[[#This Row],[Pnt{QB21}]]+Tableau22[[#This Row],[Pnt{QB22}]]+Tableau22[[#This Row],[Pnt{QB23}]]+Tableau22[[#This Row],[Pnt{QB24}]]+Tableau22[[#This Row],[Pnt{QB25}]]+Tableau22[[#This Row],[Pnt{QB26}]]+Tableau22[[#This Row],[Pnt{QB27}]]+Tableau22[[#This Row],[Pnt{QB28}]]+Tableau22[[#This Row],[Pnt{QB29}]]+Tableau22[[#This Row],[Pnt{QB30}]]</f>
        <v>0</v>
      </c>
      <c r="Z23" s="33">
        <f>IF(Tableau22[[#This Row],[Blq{QB1}]]="o",(1000/AA$52),0)</f>
        <v>0</v>
      </c>
      <c r="AA23" s="4" t="s">
        <v>3</v>
      </c>
      <c r="AB23" s="33">
        <f>IF(Tableau22[[#This Row],[Blq{QB2}]]="o",(1000/AC$52),0)</f>
        <v>0</v>
      </c>
      <c r="AC23" s="4" t="s">
        <v>3</v>
      </c>
      <c r="AD23" s="33">
        <f>IF(Tableau22[[#This Row],[Blq{QB3}]]="o",(1000/AE$52),0)</f>
        <v>0</v>
      </c>
      <c r="AE23" s="4" t="s">
        <v>3</v>
      </c>
      <c r="AF23" s="33">
        <f>IF(Tableau22[[#This Row],[Blq{QB4}]]="o",(1000/AG$52),0)</f>
        <v>0</v>
      </c>
      <c r="AG23" s="4" t="s">
        <v>3</v>
      </c>
      <c r="AH23" s="33">
        <f>IF(Tableau22[[#This Row],[Blq{QB5}]]="o",(1000/AI$52),0)</f>
        <v>0</v>
      </c>
      <c r="AI23" s="4" t="s">
        <v>3</v>
      </c>
      <c r="AJ23" s="33">
        <f>IF(Tableau22[[#This Row],[Blq{QB6}]]="o",(1000/AK$52),0)</f>
        <v>0</v>
      </c>
      <c r="AK23" s="4" t="s">
        <v>3</v>
      </c>
      <c r="AL23" s="33">
        <f>IF(Tableau22[[#This Row],[Blq{QB7}]]="o",(1000/AM$52),0)</f>
        <v>0</v>
      </c>
      <c r="AM23" s="4" t="s">
        <v>3</v>
      </c>
      <c r="AN23" s="33">
        <f>IF(Tableau22[[#This Row],[Blq{QB8}]]="o",(1000/AO$52),0)</f>
        <v>0</v>
      </c>
      <c r="AO23" s="4" t="s">
        <v>3</v>
      </c>
      <c r="AP23" s="33">
        <f>IF(Tableau22[[#This Row],[Blq{QB9}]]="o",(1000/AQ$52),0)</f>
        <v>0</v>
      </c>
      <c r="AQ23" s="4" t="s">
        <v>3</v>
      </c>
      <c r="AR23" s="33">
        <f>IF(Tableau22[[#This Row],[Blq{QB10}]]="o",(1000/AS$52),0)</f>
        <v>0</v>
      </c>
      <c r="AS23" s="4" t="s">
        <v>3</v>
      </c>
      <c r="AT23" s="33">
        <f>IF(Tableau22[[#This Row],[Blq{QB11}]]="o",(1000/AU$52),0)</f>
        <v>0</v>
      </c>
      <c r="AU23" s="4" t="s">
        <v>3</v>
      </c>
      <c r="AV23" s="33">
        <f>IF(Tableau22[[#This Row],[Blq{QB12}]]="o",(1000/AW$52),0)</f>
        <v>0</v>
      </c>
      <c r="AW23" s="4" t="s">
        <v>3</v>
      </c>
      <c r="AX23" s="33">
        <f>IF(Tableau22[[#This Row],[Blq{QB13}]]="o",(1000/AY$52),0)</f>
        <v>0</v>
      </c>
      <c r="AY23" s="4" t="s">
        <v>3</v>
      </c>
      <c r="AZ23" s="33">
        <f>IF(Tableau22[[#This Row],[Blq{QB14}]]="o",(1000/BA$52),0)</f>
        <v>0</v>
      </c>
      <c r="BA23" s="4" t="s">
        <v>3</v>
      </c>
      <c r="BB23" s="33">
        <f>IF(Tableau22[[#This Row],[Blq{QB15}]]="o",(1000/BC$52),0)</f>
        <v>0</v>
      </c>
      <c r="BC23" s="4" t="s">
        <v>3</v>
      </c>
      <c r="BD23" s="33">
        <f>IF(Tableau22[[#This Row],[Blq{QB16}]]="o",(1000/BE$52),0)</f>
        <v>0</v>
      </c>
      <c r="BE23" s="4" t="s">
        <v>3</v>
      </c>
      <c r="BF23" s="33">
        <f>IF(Tableau22[[#This Row],[Blq{QB17}]]="o",(1000/BG$52),0)</f>
        <v>0</v>
      </c>
      <c r="BG23" s="4" t="s">
        <v>3</v>
      </c>
      <c r="BH23" s="33">
        <f>IF(Tableau22[[#This Row],[Blq{QB18}]]="o",(1000/BI$52),0)</f>
        <v>0</v>
      </c>
      <c r="BI23" s="4" t="s">
        <v>3</v>
      </c>
      <c r="BJ23" s="33">
        <f>IF(Tableau22[[#This Row],[Blq{QB19}]]="o",(1000/BK$52),0)</f>
        <v>0</v>
      </c>
      <c r="BK23" s="4" t="s">
        <v>3</v>
      </c>
      <c r="BL23" s="33">
        <f>IF(Tableau22[[#This Row],[Blq{QB20}]]="o",(1000/BM$52),0)</f>
        <v>0</v>
      </c>
      <c r="BM23" s="4" t="s">
        <v>3</v>
      </c>
      <c r="BN23" s="33">
        <f>IF(Tableau22[[#This Row],[Blq{QB21}]]="o",(1000/BO$52),0)</f>
        <v>0</v>
      </c>
      <c r="BO23" s="4" t="s">
        <v>3</v>
      </c>
      <c r="BP23" s="33">
        <f>IF(Tableau22[[#This Row],[Blq{QB22}]]="o",(1000/BQ$52),0)</f>
        <v>0</v>
      </c>
      <c r="BQ23" s="4" t="s">
        <v>3</v>
      </c>
      <c r="BR23" s="33">
        <f>IF(Tableau22[[#This Row],[Blq{QB23}]]="o",(1000/BS$52),0)</f>
        <v>0</v>
      </c>
      <c r="BS23" s="4" t="s">
        <v>3</v>
      </c>
      <c r="BT23" s="33">
        <f>IF(Tableau22[[#This Row],[Blq{QB24}]]="o",(1000/BU$52),0)</f>
        <v>0</v>
      </c>
      <c r="BU23" s="4" t="s">
        <v>3</v>
      </c>
      <c r="BV23" s="33">
        <f>IF(Tableau22[[#This Row],[Blq{QB25}]]="o",(1000/BW$52),0)</f>
        <v>0</v>
      </c>
      <c r="BW23" s="4" t="s">
        <v>3</v>
      </c>
      <c r="BX23" s="33">
        <f>IF(Tableau22[[#This Row],[Blq{QB26}]]="o",(1000/BY$52),0)</f>
        <v>0</v>
      </c>
      <c r="BY23" s="4" t="s">
        <v>3</v>
      </c>
      <c r="BZ23" s="33">
        <f>IF(Tableau22[[#This Row],[Blq{QB27}]]="o",(1000/CA$52),0)</f>
        <v>0</v>
      </c>
      <c r="CA23" s="4" t="s">
        <v>3</v>
      </c>
      <c r="CB23" s="33">
        <f>IF(Tableau22[[#This Row],[Blq{QB28}]]="o",(1000/CC$52),0)</f>
        <v>0</v>
      </c>
      <c r="CC23" s="4" t="s">
        <v>3</v>
      </c>
      <c r="CD23" s="33">
        <f>IF(Tableau22[[#This Row],[Blq{QB29}]]="o",(1000/CE$52),0)</f>
        <v>0</v>
      </c>
      <c r="CE23" s="4" t="s">
        <v>3</v>
      </c>
      <c r="CF23" s="33">
        <f>IF(Tableau22[[#This Row],[Blq{QB30}]]="o",(1000/CG$52),0)</f>
        <v>0</v>
      </c>
      <c r="CG23" s="4" t="s">
        <v>3</v>
      </c>
      <c r="CH23" s="26">
        <f>IFERROR((8-Tableau22[[#This Row],[Plc{Q}]])/100,0)</f>
        <v>0</v>
      </c>
      <c r="CI23" s="25" t="str">
        <f>IF(OR(1=Tableau22[[#This Row],[Plc{Q}]],2=Tableau22[[#This Row],[Plc{Q}]],3=Tableau22[[#This Row],[Plc{Q}]],4=Tableau22[[#This Row],[Plc{Q}]],5=Tableau22[[#This Row],[Plc{Q}]],6=Tableau22[[#This Row],[Plc{Q}]],7=Tableau22[[#This Row],[Plc{Q}]],8=Tableau22[[#This Row],[Plc{Q}]]),"Qualifié(e)","")</f>
        <v/>
      </c>
      <c r="CJ23" s="34" t="str">
        <f>IF(Tableau22[[#This Row],[Pnt{F}/1000]]=0,"",RANK(Tableau22[[#This Row],[Pnt{F}/1000]],Tableau22[Pnt{F}/1000]))</f>
        <v/>
      </c>
      <c r="CK23" s="35">
        <f>IFERROR(Tableau22[[#This Row],[Pnt{FV}/500]]+Tableau22[[#This Row],[Pnt{FB}/500]]+Tableau22[[#This Row],[Bns{Q}]],0)</f>
        <v>0</v>
      </c>
      <c r="CL23" s="32">
        <f>IFERROR((Tableau22[[#This Row],[Pnt{FV}]]/$CM$52)*500,0)</f>
        <v>0</v>
      </c>
      <c r="CM23" s="186">
        <f>IFERROR(((Tableau22[[#This Row],[Prs{FV}]]/CN$52)*1000)+IF(Tableau22[[#This Row],[Vlr{FV}]]="o",2,0),0)</f>
        <v>0</v>
      </c>
      <c r="CN23" s="11" t="s">
        <v>12</v>
      </c>
      <c r="CO23" s="4" t="s">
        <v>3</v>
      </c>
      <c r="CP23" s="32">
        <f>(Tableau22[[#This Row],[Pnt{FB}]]/CQ$52)*500</f>
        <v>0</v>
      </c>
      <c r="CQ23" s="33">
        <f>Tableau22[[#This Row],[Pnt{FBlq}]]+Tableau22[[#This Row],[Pnt{FEss}]]</f>
        <v>0</v>
      </c>
      <c r="CR23" s="33">
        <f>IF(Tableau22[[#This Row],[Blq{F}]]="n",0,IF(Tableau22[[#This Row],[Blq{F}]]="Z1",100,IF(Tableau22[[#This Row],[Blq{F}]]="Z2",200,IF(Tableau22[[#This Row],[Blq{F}]]="Top",300,0))))</f>
        <v>0</v>
      </c>
      <c r="CS23" s="4" t="s">
        <v>3</v>
      </c>
      <c r="CT23" s="25">
        <f>IFERROR((100-(Tableau22[[#This Row],[Ess{F}]])),0)</f>
        <v>0</v>
      </c>
      <c r="CU23" s="11" t="s">
        <v>12</v>
      </c>
      <c r="CV23" s="28" t="str">
        <f>IF(Tableau22[[#This Row],[Fnl]]="Q",Tableau22[[#This Row],[Plc{F}]],Tableau22[[#This Row],[Plc{Q}]])</f>
        <v/>
      </c>
      <c r="CW23" s="28" t="str">
        <f>IF(Tableau22[[#This Row],[Place]]=1,"Or",IF(Tableau22[[#This Row],[Place]]=2,"Argent",IF(Tableau22[[#This Row],[Place]]=3,"Bronze","")))</f>
        <v/>
      </c>
    </row>
    <row r="24" spans="1:101" x14ac:dyDescent="0.2">
      <c r="A24" s="33" t="str">
        <f>Tableau22[[#This Row],[Plc{Q}]]</f>
        <v/>
      </c>
      <c r="B24" s="33" t="str">
        <f>Tableau22[[#This Row],[Place]]</f>
        <v/>
      </c>
      <c r="C24" s="16" t="s">
        <v>12</v>
      </c>
      <c r="D24" s="17" t="s">
        <v>12</v>
      </c>
      <c r="E24" s="17" t="s">
        <v>12</v>
      </c>
      <c r="F24" s="29" t="str">
        <f>IF(Tableau22[[#This Row],[Q &gt; F]]="","","Q")</f>
        <v/>
      </c>
      <c r="G24" s="10" t="s">
        <v>12</v>
      </c>
      <c r="H24" s="3" t="s">
        <v>3</v>
      </c>
      <c r="I24" s="3" t="s">
        <v>3</v>
      </c>
      <c r="J24" s="3" t="s">
        <v>3</v>
      </c>
      <c r="K24" s="30" t="str">
        <f>IF(Tableau22[[#This Row],[Pnt{Q}(/1000)]]=0,"",RANK(Tableau22[[#This Row],[Pnt{Q}(/1000)]],Tableau22[Pnt{Q}(/1000)]))</f>
        <v/>
      </c>
      <c r="L24" s="30">
        <f>IFERROR(Tableau22[[#This Row],[Pnt{QV}(/500)]]+Tableau22[[#This Row],[Pnt{QB}/500]],0)</f>
        <v>0</v>
      </c>
      <c r="M24" s="31">
        <f>IFERROR((Tableau22[[#This Row],[Pnt{QV}]]/$N$52)*500,0)</f>
        <v>0</v>
      </c>
      <c r="N24" s="31">
        <f>SUM(Tableau22[[#This Row],[Pnt{QV1}]],Tableau22[[#This Row],[Pnt{QV2}]],Tableau22[[#This Row],[Pnt{QV3}]])</f>
        <v>0</v>
      </c>
      <c r="O24" s="2">
        <f>IFERROR(((Tableau22[[#This Row],[Prs{QV1}]]/P$52)*1000)+IF(Tableau22[[#This Row],[Vlr{QV1}]]="o",2,0),0)</f>
        <v>0</v>
      </c>
      <c r="P24" s="11" t="s">
        <v>12</v>
      </c>
      <c r="Q24" s="4" t="s">
        <v>3</v>
      </c>
      <c r="R24" s="163">
        <f>IFERROR(((Tableau22[[#This Row],[Prs{QV2}]]/S$52)*1000)+IF(Tableau22[[#This Row],[Vlr{QV2}]]="o",2,0),0)</f>
        <v>0</v>
      </c>
      <c r="S24" s="11" t="s">
        <v>12</v>
      </c>
      <c r="T24" s="4" t="s">
        <v>3</v>
      </c>
      <c r="U24" s="163">
        <f>IFERROR(((Tableau22[[#This Row],[Prs{QV3}]]/V$52)*1000)+IF(Tableau22[[#This Row],[Vlr{QV3}]]="o",2,0),0)</f>
        <v>0</v>
      </c>
      <c r="V24" s="11" t="s">
        <v>12</v>
      </c>
      <c r="W24" s="4" t="s">
        <v>3</v>
      </c>
      <c r="X24" s="32">
        <f>IF((Tableau22[[#This Row],[Pnt{QB}]]/Y$52)*500=0,0,(Tableau22[[#This Row],[Pnt{QB}]]/Y$52)*500)</f>
        <v>0</v>
      </c>
      <c r="Y24" s="33">
        <f>Tableau22[[#This Row],[Pnt{QB1}]]+Tableau22[[#This Row],[Pnt{QB2}]]+Tableau22[[#This Row],[Pnt{QB3}]]+Tableau22[[#This Row],[Pnt{QB4}]]+Tableau22[[#This Row],[Pnt{QB5}]]+Tableau22[[#This Row],[Pnt{QB6}]]+Tableau22[[#This Row],[Pnt{QB7}]]+Tableau22[[#This Row],[Pnt{QB8}]]+Tableau22[[#This Row],[Pnt{QB9}]]+Tableau22[[#This Row],[Pnt{QB10}]]+Tableau22[[#This Row],[Pnt{QB11}]]+Tableau22[[#This Row],[Pnt{QB12}]]+Tableau22[[#This Row],[Pnt{QB13}]]+Tableau22[[#This Row],[Pnt{QB14}]]+Tableau22[[#This Row],[Pnt{QB15}]]+Tableau22[[#This Row],[Pnt{QB16}]]+Tableau22[[#This Row],[Pnt{QB17}]]+Tableau22[[#This Row],[Pnt{QB18}]]+Tableau22[[#This Row],[Pnt{QB19}]]+Tableau22[[#This Row],[Pnt{QB20}]]+Tableau22[[#This Row],[Pnt{QB21}]]+Tableau22[[#This Row],[Pnt{QB22}]]+Tableau22[[#This Row],[Pnt{QB23}]]+Tableau22[[#This Row],[Pnt{QB24}]]+Tableau22[[#This Row],[Pnt{QB25}]]+Tableau22[[#This Row],[Pnt{QB26}]]+Tableau22[[#This Row],[Pnt{QB27}]]+Tableau22[[#This Row],[Pnt{QB28}]]+Tableau22[[#This Row],[Pnt{QB29}]]+Tableau22[[#This Row],[Pnt{QB30}]]</f>
        <v>0</v>
      </c>
      <c r="Z24" s="33">
        <f>IF(Tableau22[[#This Row],[Blq{QB1}]]="o",(1000/AA$52),0)</f>
        <v>0</v>
      </c>
      <c r="AA24" s="4" t="s">
        <v>3</v>
      </c>
      <c r="AB24" s="33">
        <f>IF(Tableau22[[#This Row],[Blq{QB2}]]="o",(1000/AC$52),0)</f>
        <v>0</v>
      </c>
      <c r="AC24" s="4" t="s">
        <v>3</v>
      </c>
      <c r="AD24" s="33">
        <f>IF(Tableau22[[#This Row],[Blq{QB3}]]="o",(1000/AE$52),0)</f>
        <v>0</v>
      </c>
      <c r="AE24" s="4" t="s">
        <v>3</v>
      </c>
      <c r="AF24" s="33">
        <f>IF(Tableau22[[#This Row],[Blq{QB4}]]="o",(1000/AG$52),0)</f>
        <v>0</v>
      </c>
      <c r="AG24" s="4" t="s">
        <v>3</v>
      </c>
      <c r="AH24" s="33">
        <f>IF(Tableau22[[#This Row],[Blq{QB5}]]="o",(1000/AI$52),0)</f>
        <v>0</v>
      </c>
      <c r="AI24" s="4" t="s">
        <v>3</v>
      </c>
      <c r="AJ24" s="33">
        <f>IF(Tableau22[[#This Row],[Blq{QB6}]]="o",(1000/AK$52),0)</f>
        <v>0</v>
      </c>
      <c r="AK24" s="4" t="s">
        <v>3</v>
      </c>
      <c r="AL24" s="33">
        <f>IF(Tableau22[[#This Row],[Blq{QB7}]]="o",(1000/AM$52),0)</f>
        <v>0</v>
      </c>
      <c r="AM24" s="4" t="s">
        <v>3</v>
      </c>
      <c r="AN24" s="33">
        <f>IF(Tableau22[[#This Row],[Blq{QB8}]]="o",(1000/AO$52),0)</f>
        <v>0</v>
      </c>
      <c r="AO24" s="4" t="s">
        <v>3</v>
      </c>
      <c r="AP24" s="33">
        <f>IF(Tableau22[[#This Row],[Blq{QB9}]]="o",(1000/AQ$52),0)</f>
        <v>0</v>
      </c>
      <c r="AQ24" s="4" t="s">
        <v>3</v>
      </c>
      <c r="AR24" s="33">
        <f>IF(Tableau22[[#This Row],[Blq{QB10}]]="o",(1000/AS$52),0)</f>
        <v>0</v>
      </c>
      <c r="AS24" s="4" t="s">
        <v>3</v>
      </c>
      <c r="AT24" s="33">
        <f>IF(Tableau22[[#This Row],[Blq{QB11}]]="o",(1000/AU$52),0)</f>
        <v>0</v>
      </c>
      <c r="AU24" s="4" t="s">
        <v>3</v>
      </c>
      <c r="AV24" s="33">
        <f>IF(Tableau22[[#This Row],[Blq{QB12}]]="o",(1000/AW$52),0)</f>
        <v>0</v>
      </c>
      <c r="AW24" s="4" t="s">
        <v>3</v>
      </c>
      <c r="AX24" s="33">
        <f>IF(Tableau22[[#This Row],[Blq{QB13}]]="o",(1000/AY$52),0)</f>
        <v>0</v>
      </c>
      <c r="AY24" s="4" t="s">
        <v>3</v>
      </c>
      <c r="AZ24" s="33">
        <f>IF(Tableau22[[#This Row],[Blq{QB14}]]="o",(1000/BA$52),0)</f>
        <v>0</v>
      </c>
      <c r="BA24" s="4" t="s">
        <v>3</v>
      </c>
      <c r="BB24" s="33">
        <f>IF(Tableau22[[#This Row],[Blq{QB15}]]="o",(1000/BC$52),0)</f>
        <v>0</v>
      </c>
      <c r="BC24" s="4" t="s">
        <v>3</v>
      </c>
      <c r="BD24" s="33">
        <f>IF(Tableau22[[#This Row],[Blq{QB16}]]="o",(1000/BE$52),0)</f>
        <v>0</v>
      </c>
      <c r="BE24" s="4" t="s">
        <v>3</v>
      </c>
      <c r="BF24" s="33">
        <f>IF(Tableau22[[#This Row],[Blq{QB17}]]="o",(1000/BG$52),0)</f>
        <v>0</v>
      </c>
      <c r="BG24" s="4" t="s">
        <v>3</v>
      </c>
      <c r="BH24" s="33">
        <f>IF(Tableau22[[#This Row],[Blq{QB18}]]="o",(1000/BI$52),0)</f>
        <v>0</v>
      </c>
      <c r="BI24" s="4" t="s">
        <v>3</v>
      </c>
      <c r="BJ24" s="33">
        <f>IF(Tableau22[[#This Row],[Blq{QB19}]]="o",(1000/BK$52),0)</f>
        <v>0</v>
      </c>
      <c r="BK24" s="4" t="s">
        <v>3</v>
      </c>
      <c r="BL24" s="33">
        <f>IF(Tableau22[[#This Row],[Blq{QB20}]]="o",(1000/BM$52),0)</f>
        <v>0</v>
      </c>
      <c r="BM24" s="4" t="s">
        <v>3</v>
      </c>
      <c r="BN24" s="33">
        <f>IF(Tableau22[[#This Row],[Blq{QB21}]]="o",(1000/BO$52),0)</f>
        <v>0</v>
      </c>
      <c r="BO24" s="4" t="s">
        <v>3</v>
      </c>
      <c r="BP24" s="33">
        <f>IF(Tableau22[[#This Row],[Blq{QB22}]]="o",(1000/BQ$52),0)</f>
        <v>0</v>
      </c>
      <c r="BQ24" s="4" t="s">
        <v>3</v>
      </c>
      <c r="BR24" s="33">
        <f>IF(Tableau22[[#This Row],[Blq{QB23}]]="o",(1000/BS$52),0)</f>
        <v>0</v>
      </c>
      <c r="BS24" s="4" t="s">
        <v>3</v>
      </c>
      <c r="BT24" s="33">
        <f>IF(Tableau22[[#This Row],[Blq{QB24}]]="o",(1000/BU$52),0)</f>
        <v>0</v>
      </c>
      <c r="BU24" s="4" t="s">
        <v>3</v>
      </c>
      <c r="BV24" s="33">
        <f>IF(Tableau22[[#This Row],[Blq{QB25}]]="o",(1000/BW$52),0)</f>
        <v>0</v>
      </c>
      <c r="BW24" s="4" t="s">
        <v>3</v>
      </c>
      <c r="BX24" s="33">
        <f>IF(Tableau22[[#This Row],[Blq{QB26}]]="o",(1000/BY$52),0)</f>
        <v>0</v>
      </c>
      <c r="BY24" s="4" t="s">
        <v>3</v>
      </c>
      <c r="BZ24" s="33">
        <f>IF(Tableau22[[#This Row],[Blq{QB27}]]="o",(1000/CA$52),0)</f>
        <v>0</v>
      </c>
      <c r="CA24" s="4" t="s">
        <v>3</v>
      </c>
      <c r="CB24" s="33">
        <f>IF(Tableau22[[#This Row],[Blq{QB28}]]="o",(1000/CC$52),0)</f>
        <v>0</v>
      </c>
      <c r="CC24" s="4" t="s">
        <v>3</v>
      </c>
      <c r="CD24" s="33">
        <f>IF(Tableau22[[#This Row],[Blq{QB29}]]="o",(1000/CE$52),0)</f>
        <v>0</v>
      </c>
      <c r="CE24" s="4" t="s">
        <v>3</v>
      </c>
      <c r="CF24" s="33">
        <f>IF(Tableau22[[#This Row],[Blq{QB30}]]="o",(1000/CG$52),0)</f>
        <v>0</v>
      </c>
      <c r="CG24" s="4" t="s">
        <v>3</v>
      </c>
      <c r="CH24" s="26">
        <f>IFERROR((8-Tableau22[[#This Row],[Plc{Q}]])/100,0)</f>
        <v>0</v>
      </c>
      <c r="CI24" s="25" t="str">
        <f>IF(OR(1=Tableau22[[#This Row],[Plc{Q}]],2=Tableau22[[#This Row],[Plc{Q}]],3=Tableau22[[#This Row],[Plc{Q}]],4=Tableau22[[#This Row],[Plc{Q}]],5=Tableau22[[#This Row],[Plc{Q}]],6=Tableau22[[#This Row],[Plc{Q}]],7=Tableau22[[#This Row],[Plc{Q}]],8=Tableau22[[#This Row],[Plc{Q}]]),"Qualifié(e)","")</f>
        <v/>
      </c>
      <c r="CJ24" s="34" t="str">
        <f>IF(Tableau22[[#This Row],[Pnt{F}/1000]]=0,"",RANK(Tableau22[[#This Row],[Pnt{F}/1000]],Tableau22[Pnt{F}/1000]))</f>
        <v/>
      </c>
      <c r="CK24" s="35">
        <f>IFERROR(Tableau22[[#This Row],[Pnt{FV}/500]]+Tableau22[[#This Row],[Pnt{FB}/500]]+Tableau22[[#This Row],[Bns{Q}]],0)</f>
        <v>0</v>
      </c>
      <c r="CL24" s="32">
        <f>IFERROR((Tableau22[[#This Row],[Pnt{FV}]]/$CM$52)*500,0)</f>
        <v>0</v>
      </c>
      <c r="CM24" s="186">
        <f>IFERROR(((Tableau22[[#This Row],[Prs{FV}]]/CN$52)*1000)+IF(Tableau22[[#This Row],[Vlr{FV}]]="o",2,0),0)</f>
        <v>0</v>
      </c>
      <c r="CN24" s="11" t="s">
        <v>12</v>
      </c>
      <c r="CO24" s="4" t="s">
        <v>3</v>
      </c>
      <c r="CP24" s="32">
        <f>(Tableau22[[#This Row],[Pnt{FB}]]/CQ$52)*500</f>
        <v>0</v>
      </c>
      <c r="CQ24" s="33">
        <f>Tableau22[[#This Row],[Pnt{FBlq}]]+Tableau22[[#This Row],[Pnt{FEss}]]</f>
        <v>0</v>
      </c>
      <c r="CR24" s="33">
        <f>IF(Tableau22[[#This Row],[Blq{F}]]="n",0,IF(Tableau22[[#This Row],[Blq{F}]]="Z1",100,IF(Tableau22[[#This Row],[Blq{F}]]="Z2",200,IF(Tableau22[[#This Row],[Blq{F}]]="Top",300,0))))</f>
        <v>0</v>
      </c>
      <c r="CS24" s="4" t="s">
        <v>3</v>
      </c>
      <c r="CT24" s="25">
        <f>IFERROR((100-(Tableau22[[#This Row],[Ess{F}]])),0)</f>
        <v>0</v>
      </c>
      <c r="CU24" s="11" t="s">
        <v>12</v>
      </c>
      <c r="CV24" s="28" t="str">
        <f>IF(Tableau22[[#This Row],[Fnl]]="Q",Tableau22[[#This Row],[Plc{F}]],Tableau22[[#This Row],[Plc{Q}]])</f>
        <v/>
      </c>
      <c r="CW24" s="28" t="str">
        <f>IF(Tableau22[[#This Row],[Place]]=1,"Or",IF(Tableau22[[#This Row],[Place]]=2,"Argent",IF(Tableau22[[#This Row],[Place]]=3,"Bronze","")))</f>
        <v/>
      </c>
    </row>
    <row r="25" spans="1:101" x14ac:dyDescent="0.2">
      <c r="A25" s="33" t="str">
        <f>Tableau22[[#This Row],[Plc{Q}]]</f>
        <v/>
      </c>
      <c r="B25" s="33" t="str">
        <f>Tableau22[[#This Row],[Place]]</f>
        <v/>
      </c>
      <c r="C25" s="16" t="s">
        <v>12</v>
      </c>
      <c r="D25" s="17" t="s">
        <v>12</v>
      </c>
      <c r="E25" s="17" t="s">
        <v>12</v>
      </c>
      <c r="F25" s="29" t="str">
        <f>IF(Tableau22[[#This Row],[Q &gt; F]]="","","Q")</f>
        <v/>
      </c>
      <c r="G25" s="10" t="s">
        <v>12</v>
      </c>
      <c r="H25" s="3" t="s">
        <v>3</v>
      </c>
      <c r="I25" s="3" t="s">
        <v>3</v>
      </c>
      <c r="J25" s="3" t="s">
        <v>3</v>
      </c>
      <c r="K25" s="30" t="str">
        <f>IF(Tableau22[[#This Row],[Pnt{Q}(/1000)]]=0,"",RANK(Tableau22[[#This Row],[Pnt{Q}(/1000)]],Tableau22[Pnt{Q}(/1000)]))</f>
        <v/>
      </c>
      <c r="L25" s="30">
        <f>IFERROR(Tableau22[[#This Row],[Pnt{QV}(/500)]]+Tableau22[[#This Row],[Pnt{QB}/500]],0)</f>
        <v>0</v>
      </c>
      <c r="M25" s="31">
        <f>IFERROR((Tableau22[[#This Row],[Pnt{QV}]]/$N$52)*500,0)</f>
        <v>0</v>
      </c>
      <c r="N25" s="31">
        <f>SUM(Tableau22[[#This Row],[Pnt{QV1}]],Tableau22[[#This Row],[Pnt{QV2}]],Tableau22[[#This Row],[Pnt{QV3}]])</f>
        <v>0</v>
      </c>
      <c r="O25" s="2">
        <f>IFERROR(((Tableau22[[#This Row],[Prs{QV1}]]/P$52)*1000)+IF(Tableau22[[#This Row],[Vlr{QV1}]]="o",2,0),0)</f>
        <v>0</v>
      </c>
      <c r="P25" s="11" t="s">
        <v>12</v>
      </c>
      <c r="Q25" s="4" t="s">
        <v>3</v>
      </c>
      <c r="R25" s="163">
        <f>IFERROR(((Tableau22[[#This Row],[Prs{QV2}]]/S$52)*1000)+IF(Tableau22[[#This Row],[Vlr{QV2}]]="o",2,0),0)</f>
        <v>0</v>
      </c>
      <c r="S25" s="11" t="s">
        <v>12</v>
      </c>
      <c r="T25" s="4" t="s">
        <v>3</v>
      </c>
      <c r="U25" s="163">
        <f>IFERROR(((Tableau22[[#This Row],[Prs{QV3}]]/V$52)*1000)+IF(Tableau22[[#This Row],[Vlr{QV3}]]="o",2,0),0)</f>
        <v>0</v>
      </c>
      <c r="V25" s="11" t="s">
        <v>12</v>
      </c>
      <c r="W25" s="4" t="s">
        <v>3</v>
      </c>
      <c r="X25" s="32">
        <f>IF((Tableau22[[#This Row],[Pnt{QB}]]/Y$52)*500=0,0,(Tableau22[[#This Row],[Pnt{QB}]]/Y$52)*500)</f>
        <v>0</v>
      </c>
      <c r="Y25" s="33">
        <f>Tableau22[[#This Row],[Pnt{QB1}]]+Tableau22[[#This Row],[Pnt{QB2}]]+Tableau22[[#This Row],[Pnt{QB3}]]+Tableau22[[#This Row],[Pnt{QB4}]]+Tableau22[[#This Row],[Pnt{QB5}]]+Tableau22[[#This Row],[Pnt{QB6}]]+Tableau22[[#This Row],[Pnt{QB7}]]+Tableau22[[#This Row],[Pnt{QB8}]]+Tableau22[[#This Row],[Pnt{QB9}]]+Tableau22[[#This Row],[Pnt{QB10}]]+Tableau22[[#This Row],[Pnt{QB11}]]+Tableau22[[#This Row],[Pnt{QB12}]]+Tableau22[[#This Row],[Pnt{QB13}]]+Tableau22[[#This Row],[Pnt{QB14}]]+Tableau22[[#This Row],[Pnt{QB15}]]+Tableau22[[#This Row],[Pnt{QB16}]]+Tableau22[[#This Row],[Pnt{QB17}]]+Tableau22[[#This Row],[Pnt{QB18}]]+Tableau22[[#This Row],[Pnt{QB19}]]+Tableau22[[#This Row],[Pnt{QB20}]]+Tableau22[[#This Row],[Pnt{QB21}]]+Tableau22[[#This Row],[Pnt{QB22}]]+Tableau22[[#This Row],[Pnt{QB23}]]+Tableau22[[#This Row],[Pnt{QB24}]]+Tableau22[[#This Row],[Pnt{QB25}]]+Tableau22[[#This Row],[Pnt{QB26}]]+Tableau22[[#This Row],[Pnt{QB27}]]+Tableau22[[#This Row],[Pnt{QB28}]]+Tableau22[[#This Row],[Pnt{QB29}]]+Tableau22[[#This Row],[Pnt{QB30}]]</f>
        <v>0</v>
      </c>
      <c r="Z25" s="33">
        <f>IF(Tableau22[[#This Row],[Blq{QB1}]]="o",(1000/AA$52),0)</f>
        <v>0</v>
      </c>
      <c r="AA25" s="4" t="s">
        <v>3</v>
      </c>
      <c r="AB25" s="33">
        <f>IF(Tableau22[[#This Row],[Blq{QB2}]]="o",(1000/AC$52),0)</f>
        <v>0</v>
      </c>
      <c r="AC25" s="4" t="s">
        <v>3</v>
      </c>
      <c r="AD25" s="33">
        <f>IF(Tableau22[[#This Row],[Blq{QB3}]]="o",(1000/AE$52),0)</f>
        <v>0</v>
      </c>
      <c r="AE25" s="4" t="s">
        <v>3</v>
      </c>
      <c r="AF25" s="33">
        <f>IF(Tableau22[[#This Row],[Blq{QB4}]]="o",(1000/AG$52),0)</f>
        <v>0</v>
      </c>
      <c r="AG25" s="4" t="s">
        <v>3</v>
      </c>
      <c r="AH25" s="33">
        <f>IF(Tableau22[[#This Row],[Blq{QB5}]]="o",(1000/AI$52),0)</f>
        <v>0</v>
      </c>
      <c r="AI25" s="4" t="s">
        <v>3</v>
      </c>
      <c r="AJ25" s="33">
        <f>IF(Tableau22[[#This Row],[Blq{QB6}]]="o",(1000/AK$52),0)</f>
        <v>0</v>
      </c>
      <c r="AK25" s="4" t="s">
        <v>3</v>
      </c>
      <c r="AL25" s="33">
        <f>IF(Tableau22[[#This Row],[Blq{QB7}]]="o",(1000/AM$52),0)</f>
        <v>0</v>
      </c>
      <c r="AM25" s="4" t="s">
        <v>3</v>
      </c>
      <c r="AN25" s="33">
        <f>IF(Tableau22[[#This Row],[Blq{QB8}]]="o",(1000/AO$52),0)</f>
        <v>0</v>
      </c>
      <c r="AO25" s="4" t="s">
        <v>3</v>
      </c>
      <c r="AP25" s="33">
        <f>IF(Tableau22[[#This Row],[Blq{QB9}]]="o",(1000/AQ$52),0)</f>
        <v>0</v>
      </c>
      <c r="AQ25" s="4" t="s">
        <v>3</v>
      </c>
      <c r="AR25" s="33">
        <f>IF(Tableau22[[#This Row],[Blq{QB10}]]="o",(1000/AS$52),0)</f>
        <v>0</v>
      </c>
      <c r="AS25" s="4" t="s">
        <v>3</v>
      </c>
      <c r="AT25" s="33">
        <f>IF(Tableau22[[#This Row],[Blq{QB11}]]="o",(1000/AU$52),0)</f>
        <v>0</v>
      </c>
      <c r="AU25" s="4" t="s">
        <v>3</v>
      </c>
      <c r="AV25" s="33">
        <f>IF(Tableau22[[#This Row],[Blq{QB12}]]="o",(1000/AW$52),0)</f>
        <v>0</v>
      </c>
      <c r="AW25" s="4" t="s">
        <v>3</v>
      </c>
      <c r="AX25" s="33">
        <f>IF(Tableau22[[#This Row],[Blq{QB13}]]="o",(1000/AY$52),0)</f>
        <v>0</v>
      </c>
      <c r="AY25" s="4" t="s">
        <v>3</v>
      </c>
      <c r="AZ25" s="33">
        <f>IF(Tableau22[[#This Row],[Blq{QB14}]]="o",(1000/BA$52),0)</f>
        <v>0</v>
      </c>
      <c r="BA25" s="4" t="s">
        <v>3</v>
      </c>
      <c r="BB25" s="33">
        <f>IF(Tableau22[[#This Row],[Blq{QB15}]]="o",(1000/BC$52),0)</f>
        <v>0</v>
      </c>
      <c r="BC25" s="4" t="s">
        <v>3</v>
      </c>
      <c r="BD25" s="33">
        <f>IF(Tableau22[[#This Row],[Blq{QB16}]]="o",(1000/BE$52),0)</f>
        <v>0</v>
      </c>
      <c r="BE25" s="4" t="s">
        <v>3</v>
      </c>
      <c r="BF25" s="33">
        <f>IF(Tableau22[[#This Row],[Blq{QB17}]]="o",(1000/BG$52),0)</f>
        <v>0</v>
      </c>
      <c r="BG25" s="4" t="s">
        <v>3</v>
      </c>
      <c r="BH25" s="33">
        <f>IF(Tableau22[[#This Row],[Blq{QB18}]]="o",(1000/BI$52),0)</f>
        <v>0</v>
      </c>
      <c r="BI25" s="4" t="s">
        <v>3</v>
      </c>
      <c r="BJ25" s="33">
        <f>IF(Tableau22[[#This Row],[Blq{QB19}]]="o",(1000/BK$52),0)</f>
        <v>0</v>
      </c>
      <c r="BK25" s="4" t="s">
        <v>3</v>
      </c>
      <c r="BL25" s="33">
        <f>IF(Tableau22[[#This Row],[Blq{QB20}]]="o",(1000/BM$52),0)</f>
        <v>0</v>
      </c>
      <c r="BM25" s="4" t="s">
        <v>3</v>
      </c>
      <c r="BN25" s="33">
        <f>IF(Tableau22[[#This Row],[Blq{QB21}]]="o",(1000/BO$52),0)</f>
        <v>0</v>
      </c>
      <c r="BO25" s="4" t="s">
        <v>3</v>
      </c>
      <c r="BP25" s="33">
        <f>IF(Tableau22[[#This Row],[Blq{QB22}]]="o",(1000/BQ$52),0)</f>
        <v>0</v>
      </c>
      <c r="BQ25" s="4" t="s">
        <v>3</v>
      </c>
      <c r="BR25" s="33">
        <f>IF(Tableau22[[#This Row],[Blq{QB23}]]="o",(1000/BS$52),0)</f>
        <v>0</v>
      </c>
      <c r="BS25" s="4" t="s">
        <v>3</v>
      </c>
      <c r="BT25" s="33">
        <f>IF(Tableau22[[#This Row],[Blq{QB24}]]="o",(1000/BU$52),0)</f>
        <v>0</v>
      </c>
      <c r="BU25" s="4" t="s">
        <v>3</v>
      </c>
      <c r="BV25" s="33">
        <f>IF(Tableau22[[#This Row],[Blq{QB25}]]="o",(1000/BW$52),0)</f>
        <v>0</v>
      </c>
      <c r="BW25" s="4" t="s">
        <v>3</v>
      </c>
      <c r="BX25" s="33">
        <f>IF(Tableau22[[#This Row],[Blq{QB26}]]="o",(1000/BY$52),0)</f>
        <v>0</v>
      </c>
      <c r="BY25" s="4" t="s">
        <v>3</v>
      </c>
      <c r="BZ25" s="33">
        <f>IF(Tableau22[[#This Row],[Blq{QB27}]]="o",(1000/CA$52),0)</f>
        <v>0</v>
      </c>
      <c r="CA25" s="4" t="s">
        <v>3</v>
      </c>
      <c r="CB25" s="33">
        <f>IF(Tableau22[[#This Row],[Blq{QB28}]]="o",(1000/CC$52),0)</f>
        <v>0</v>
      </c>
      <c r="CC25" s="4" t="s">
        <v>3</v>
      </c>
      <c r="CD25" s="33">
        <f>IF(Tableau22[[#This Row],[Blq{QB29}]]="o",(1000/CE$52),0)</f>
        <v>0</v>
      </c>
      <c r="CE25" s="4" t="s">
        <v>3</v>
      </c>
      <c r="CF25" s="33">
        <f>IF(Tableau22[[#This Row],[Blq{QB30}]]="o",(1000/CG$52),0)</f>
        <v>0</v>
      </c>
      <c r="CG25" s="4" t="s">
        <v>3</v>
      </c>
      <c r="CH25" s="26">
        <f>IFERROR((8-Tableau22[[#This Row],[Plc{Q}]])/100,0)</f>
        <v>0</v>
      </c>
      <c r="CI25" s="25" t="str">
        <f>IF(OR(1=Tableau22[[#This Row],[Plc{Q}]],2=Tableau22[[#This Row],[Plc{Q}]],3=Tableau22[[#This Row],[Plc{Q}]],4=Tableau22[[#This Row],[Plc{Q}]],5=Tableau22[[#This Row],[Plc{Q}]],6=Tableau22[[#This Row],[Plc{Q}]],7=Tableau22[[#This Row],[Plc{Q}]],8=Tableau22[[#This Row],[Plc{Q}]]),"Qualifié(e)","")</f>
        <v/>
      </c>
      <c r="CJ25" s="34" t="str">
        <f>IF(Tableau22[[#This Row],[Pnt{F}/1000]]=0,"",RANK(Tableau22[[#This Row],[Pnt{F}/1000]],Tableau22[Pnt{F}/1000]))</f>
        <v/>
      </c>
      <c r="CK25" s="35">
        <f>IFERROR(Tableau22[[#This Row],[Pnt{FV}/500]]+Tableau22[[#This Row],[Pnt{FB}/500]]+Tableau22[[#This Row],[Bns{Q}]],0)</f>
        <v>0</v>
      </c>
      <c r="CL25" s="32">
        <f>IFERROR((Tableau22[[#This Row],[Pnt{FV}]]/$CM$52)*500,0)</f>
        <v>0</v>
      </c>
      <c r="CM25" s="186">
        <f>IFERROR(((Tableau22[[#This Row],[Prs{FV}]]/CN$52)*1000)+IF(Tableau22[[#This Row],[Vlr{FV}]]="o",2,0),0)</f>
        <v>0</v>
      </c>
      <c r="CN25" s="11" t="s">
        <v>12</v>
      </c>
      <c r="CO25" s="4" t="s">
        <v>3</v>
      </c>
      <c r="CP25" s="32">
        <f>(Tableau22[[#This Row],[Pnt{FB}]]/CQ$52)*500</f>
        <v>0</v>
      </c>
      <c r="CQ25" s="33">
        <f>Tableau22[[#This Row],[Pnt{FBlq}]]+Tableau22[[#This Row],[Pnt{FEss}]]</f>
        <v>0</v>
      </c>
      <c r="CR25" s="33">
        <f>IF(Tableau22[[#This Row],[Blq{F}]]="n",0,IF(Tableau22[[#This Row],[Blq{F}]]="Z1",100,IF(Tableau22[[#This Row],[Blq{F}]]="Z2",200,IF(Tableau22[[#This Row],[Blq{F}]]="Top",300,0))))</f>
        <v>0</v>
      </c>
      <c r="CS25" s="4" t="s">
        <v>3</v>
      </c>
      <c r="CT25" s="25">
        <f>IFERROR((100-(Tableau22[[#This Row],[Ess{F}]])),0)</f>
        <v>0</v>
      </c>
      <c r="CU25" s="11" t="s">
        <v>12</v>
      </c>
      <c r="CV25" s="28" t="str">
        <f>IF(Tableau22[[#This Row],[Fnl]]="Q",Tableau22[[#This Row],[Plc{F}]],Tableau22[[#This Row],[Plc{Q}]])</f>
        <v/>
      </c>
      <c r="CW25" s="28" t="str">
        <f>IF(Tableau22[[#This Row],[Place]]=1,"Or",IF(Tableau22[[#This Row],[Place]]=2,"Argent",IF(Tableau22[[#This Row],[Place]]=3,"Bronze","")))</f>
        <v/>
      </c>
    </row>
    <row r="26" spans="1:101" x14ac:dyDescent="0.2">
      <c r="A26" s="33" t="str">
        <f>Tableau22[[#This Row],[Plc{Q}]]</f>
        <v/>
      </c>
      <c r="B26" s="33" t="str">
        <f>Tableau22[[#This Row],[Place]]</f>
        <v/>
      </c>
      <c r="C26" s="16" t="s">
        <v>12</v>
      </c>
      <c r="D26" s="17" t="s">
        <v>12</v>
      </c>
      <c r="E26" s="17" t="s">
        <v>12</v>
      </c>
      <c r="F26" s="29" t="str">
        <f>IF(Tableau22[[#This Row],[Q &gt; F]]="","","Q")</f>
        <v/>
      </c>
      <c r="G26" s="10" t="s">
        <v>12</v>
      </c>
      <c r="H26" s="3" t="s">
        <v>3</v>
      </c>
      <c r="I26" s="3" t="s">
        <v>3</v>
      </c>
      <c r="J26" s="3" t="s">
        <v>3</v>
      </c>
      <c r="K26" s="30" t="str">
        <f>IF(Tableau22[[#This Row],[Pnt{Q}(/1000)]]=0,"",RANK(Tableau22[[#This Row],[Pnt{Q}(/1000)]],Tableau22[Pnt{Q}(/1000)]))</f>
        <v/>
      </c>
      <c r="L26" s="30">
        <f>IFERROR(Tableau22[[#This Row],[Pnt{QV}(/500)]]+Tableau22[[#This Row],[Pnt{QB}/500]],0)</f>
        <v>0</v>
      </c>
      <c r="M26" s="31">
        <f>IFERROR((Tableau22[[#This Row],[Pnt{QV}]]/$N$52)*500,0)</f>
        <v>0</v>
      </c>
      <c r="N26" s="31">
        <f>SUM(Tableau22[[#This Row],[Pnt{QV1}]],Tableau22[[#This Row],[Pnt{QV2}]],Tableau22[[#This Row],[Pnt{QV3}]])</f>
        <v>0</v>
      </c>
      <c r="O26" s="2">
        <f>IFERROR(((Tableau22[[#This Row],[Prs{QV1}]]/P$52)*1000)+IF(Tableau22[[#This Row],[Vlr{QV1}]]="o",2,0),0)</f>
        <v>0</v>
      </c>
      <c r="P26" s="11" t="s">
        <v>12</v>
      </c>
      <c r="Q26" s="4" t="s">
        <v>3</v>
      </c>
      <c r="R26" s="163">
        <f>IFERROR(((Tableau22[[#This Row],[Prs{QV2}]]/S$52)*1000)+IF(Tableau22[[#This Row],[Vlr{QV2}]]="o",2,0),0)</f>
        <v>0</v>
      </c>
      <c r="S26" s="11" t="s">
        <v>12</v>
      </c>
      <c r="T26" s="4" t="s">
        <v>3</v>
      </c>
      <c r="U26" s="163">
        <f>IFERROR(((Tableau22[[#This Row],[Prs{QV3}]]/V$52)*1000)+IF(Tableau22[[#This Row],[Vlr{QV3}]]="o",2,0),0)</f>
        <v>0</v>
      </c>
      <c r="V26" s="11" t="s">
        <v>12</v>
      </c>
      <c r="W26" s="4" t="s">
        <v>3</v>
      </c>
      <c r="X26" s="32">
        <f>IF((Tableau22[[#This Row],[Pnt{QB}]]/Y$52)*500=0,0,(Tableau22[[#This Row],[Pnt{QB}]]/Y$52)*500)</f>
        <v>0</v>
      </c>
      <c r="Y26" s="33">
        <f>Tableau22[[#This Row],[Pnt{QB1}]]+Tableau22[[#This Row],[Pnt{QB2}]]+Tableau22[[#This Row],[Pnt{QB3}]]+Tableau22[[#This Row],[Pnt{QB4}]]+Tableau22[[#This Row],[Pnt{QB5}]]+Tableau22[[#This Row],[Pnt{QB6}]]+Tableau22[[#This Row],[Pnt{QB7}]]+Tableau22[[#This Row],[Pnt{QB8}]]+Tableau22[[#This Row],[Pnt{QB9}]]+Tableau22[[#This Row],[Pnt{QB10}]]+Tableau22[[#This Row],[Pnt{QB11}]]+Tableau22[[#This Row],[Pnt{QB12}]]+Tableau22[[#This Row],[Pnt{QB13}]]+Tableau22[[#This Row],[Pnt{QB14}]]+Tableau22[[#This Row],[Pnt{QB15}]]+Tableau22[[#This Row],[Pnt{QB16}]]+Tableau22[[#This Row],[Pnt{QB17}]]+Tableau22[[#This Row],[Pnt{QB18}]]+Tableau22[[#This Row],[Pnt{QB19}]]+Tableau22[[#This Row],[Pnt{QB20}]]+Tableau22[[#This Row],[Pnt{QB21}]]+Tableau22[[#This Row],[Pnt{QB22}]]+Tableau22[[#This Row],[Pnt{QB23}]]+Tableau22[[#This Row],[Pnt{QB24}]]+Tableau22[[#This Row],[Pnt{QB25}]]+Tableau22[[#This Row],[Pnt{QB26}]]+Tableau22[[#This Row],[Pnt{QB27}]]+Tableau22[[#This Row],[Pnt{QB28}]]+Tableau22[[#This Row],[Pnt{QB29}]]+Tableau22[[#This Row],[Pnt{QB30}]]</f>
        <v>0</v>
      </c>
      <c r="Z26" s="33">
        <f>IF(Tableau22[[#This Row],[Blq{QB1}]]="o",(1000/AA$52),0)</f>
        <v>0</v>
      </c>
      <c r="AA26" s="4" t="s">
        <v>3</v>
      </c>
      <c r="AB26" s="33">
        <f>IF(Tableau22[[#This Row],[Blq{QB2}]]="o",(1000/AC$52),0)</f>
        <v>0</v>
      </c>
      <c r="AC26" s="4" t="s">
        <v>3</v>
      </c>
      <c r="AD26" s="33">
        <f>IF(Tableau22[[#This Row],[Blq{QB3}]]="o",(1000/AE$52),0)</f>
        <v>0</v>
      </c>
      <c r="AE26" s="4" t="s">
        <v>3</v>
      </c>
      <c r="AF26" s="33">
        <f>IF(Tableau22[[#This Row],[Blq{QB4}]]="o",(1000/AG$52),0)</f>
        <v>0</v>
      </c>
      <c r="AG26" s="4" t="s">
        <v>3</v>
      </c>
      <c r="AH26" s="33">
        <f>IF(Tableau22[[#This Row],[Blq{QB5}]]="o",(1000/AI$52),0)</f>
        <v>0</v>
      </c>
      <c r="AI26" s="4" t="s">
        <v>3</v>
      </c>
      <c r="AJ26" s="33">
        <f>IF(Tableau22[[#This Row],[Blq{QB6}]]="o",(1000/AK$52),0)</f>
        <v>0</v>
      </c>
      <c r="AK26" s="4" t="s">
        <v>3</v>
      </c>
      <c r="AL26" s="33">
        <f>IF(Tableau22[[#This Row],[Blq{QB7}]]="o",(1000/AM$52),0)</f>
        <v>0</v>
      </c>
      <c r="AM26" s="4" t="s">
        <v>3</v>
      </c>
      <c r="AN26" s="33">
        <f>IF(Tableau22[[#This Row],[Blq{QB8}]]="o",(1000/AO$52),0)</f>
        <v>0</v>
      </c>
      <c r="AO26" s="4" t="s">
        <v>3</v>
      </c>
      <c r="AP26" s="33">
        <f>IF(Tableau22[[#This Row],[Blq{QB9}]]="o",(1000/AQ$52),0)</f>
        <v>0</v>
      </c>
      <c r="AQ26" s="4" t="s">
        <v>3</v>
      </c>
      <c r="AR26" s="33">
        <f>IF(Tableau22[[#This Row],[Blq{QB10}]]="o",(1000/AS$52),0)</f>
        <v>0</v>
      </c>
      <c r="AS26" s="4" t="s">
        <v>3</v>
      </c>
      <c r="AT26" s="33">
        <f>IF(Tableau22[[#This Row],[Blq{QB11}]]="o",(1000/AU$52),0)</f>
        <v>0</v>
      </c>
      <c r="AU26" s="4" t="s">
        <v>3</v>
      </c>
      <c r="AV26" s="33">
        <f>IF(Tableau22[[#This Row],[Blq{QB12}]]="o",(1000/AW$52),0)</f>
        <v>0</v>
      </c>
      <c r="AW26" s="4" t="s">
        <v>3</v>
      </c>
      <c r="AX26" s="33">
        <f>IF(Tableau22[[#This Row],[Blq{QB13}]]="o",(1000/AY$52),0)</f>
        <v>0</v>
      </c>
      <c r="AY26" s="4" t="s">
        <v>3</v>
      </c>
      <c r="AZ26" s="33">
        <f>IF(Tableau22[[#This Row],[Blq{QB14}]]="o",(1000/BA$52),0)</f>
        <v>0</v>
      </c>
      <c r="BA26" s="4" t="s">
        <v>3</v>
      </c>
      <c r="BB26" s="33">
        <f>IF(Tableau22[[#This Row],[Blq{QB15}]]="o",(1000/BC$52),0)</f>
        <v>0</v>
      </c>
      <c r="BC26" s="4" t="s">
        <v>3</v>
      </c>
      <c r="BD26" s="33">
        <f>IF(Tableau22[[#This Row],[Blq{QB16}]]="o",(1000/BE$52),0)</f>
        <v>0</v>
      </c>
      <c r="BE26" s="4" t="s">
        <v>3</v>
      </c>
      <c r="BF26" s="33">
        <f>IF(Tableau22[[#This Row],[Blq{QB17}]]="o",(1000/BG$52),0)</f>
        <v>0</v>
      </c>
      <c r="BG26" s="4" t="s">
        <v>3</v>
      </c>
      <c r="BH26" s="33">
        <f>IF(Tableau22[[#This Row],[Blq{QB18}]]="o",(1000/BI$52),0)</f>
        <v>0</v>
      </c>
      <c r="BI26" s="4" t="s">
        <v>3</v>
      </c>
      <c r="BJ26" s="33">
        <f>IF(Tableau22[[#This Row],[Blq{QB19}]]="o",(1000/BK$52),0)</f>
        <v>0</v>
      </c>
      <c r="BK26" s="4" t="s">
        <v>3</v>
      </c>
      <c r="BL26" s="33">
        <f>IF(Tableau22[[#This Row],[Blq{QB20}]]="o",(1000/BM$52),0)</f>
        <v>0</v>
      </c>
      <c r="BM26" s="4" t="s">
        <v>3</v>
      </c>
      <c r="BN26" s="33">
        <f>IF(Tableau22[[#This Row],[Blq{QB21}]]="o",(1000/BO$52),0)</f>
        <v>0</v>
      </c>
      <c r="BO26" s="4" t="s">
        <v>3</v>
      </c>
      <c r="BP26" s="33">
        <f>IF(Tableau22[[#This Row],[Blq{QB22}]]="o",(1000/BQ$52),0)</f>
        <v>0</v>
      </c>
      <c r="BQ26" s="4" t="s">
        <v>3</v>
      </c>
      <c r="BR26" s="33">
        <f>IF(Tableau22[[#This Row],[Blq{QB23}]]="o",(1000/BS$52),0)</f>
        <v>0</v>
      </c>
      <c r="BS26" s="4" t="s">
        <v>3</v>
      </c>
      <c r="BT26" s="33">
        <f>IF(Tableau22[[#This Row],[Blq{QB24}]]="o",(1000/BU$52),0)</f>
        <v>0</v>
      </c>
      <c r="BU26" s="4" t="s">
        <v>3</v>
      </c>
      <c r="BV26" s="33">
        <f>IF(Tableau22[[#This Row],[Blq{QB25}]]="o",(1000/BW$52),0)</f>
        <v>0</v>
      </c>
      <c r="BW26" s="4" t="s">
        <v>3</v>
      </c>
      <c r="BX26" s="33">
        <f>IF(Tableau22[[#This Row],[Blq{QB26}]]="o",(1000/BY$52),0)</f>
        <v>0</v>
      </c>
      <c r="BY26" s="4" t="s">
        <v>3</v>
      </c>
      <c r="BZ26" s="33">
        <f>IF(Tableau22[[#This Row],[Blq{QB27}]]="o",(1000/CA$52),0)</f>
        <v>0</v>
      </c>
      <c r="CA26" s="4" t="s">
        <v>3</v>
      </c>
      <c r="CB26" s="33">
        <f>IF(Tableau22[[#This Row],[Blq{QB28}]]="o",(1000/CC$52),0)</f>
        <v>0</v>
      </c>
      <c r="CC26" s="4" t="s">
        <v>3</v>
      </c>
      <c r="CD26" s="33">
        <f>IF(Tableau22[[#This Row],[Blq{QB29}]]="o",(1000/CE$52),0)</f>
        <v>0</v>
      </c>
      <c r="CE26" s="4" t="s">
        <v>3</v>
      </c>
      <c r="CF26" s="33">
        <f>IF(Tableau22[[#This Row],[Blq{QB30}]]="o",(1000/CG$52),0)</f>
        <v>0</v>
      </c>
      <c r="CG26" s="4" t="s">
        <v>3</v>
      </c>
      <c r="CH26" s="26">
        <f>IFERROR((8-Tableau22[[#This Row],[Plc{Q}]])/100,0)</f>
        <v>0</v>
      </c>
      <c r="CI26" s="25" t="str">
        <f>IF(OR(1=Tableau22[[#This Row],[Plc{Q}]],2=Tableau22[[#This Row],[Plc{Q}]],3=Tableau22[[#This Row],[Plc{Q}]],4=Tableau22[[#This Row],[Plc{Q}]],5=Tableau22[[#This Row],[Plc{Q}]],6=Tableau22[[#This Row],[Plc{Q}]],7=Tableau22[[#This Row],[Plc{Q}]],8=Tableau22[[#This Row],[Plc{Q}]]),"Qualifié(e)","")</f>
        <v/>
      </c>
      <c r="CJ26" s="34" t="str">
        <f>IF(Tableau22[[#This Row],[Pnt{F}/1000]]=0,"",RANK(Tableau22[[#This Row],[Pnt{F}/1000]],Tableau22[Pnt{F}/1000]))</f>
        <v/>
      </c>
      <c r="CK26" s="35">
        <f>IFERROR(Tableau22[[#This Row],[Pnt{FV}/500]]+Tableau22[[#This Row],[Pnt{FB}/500]]+Tableau22[[#This Row],[Bns{Q}]],0)</f>
        <v>0</v>
      </c>
      <c r="CL26" s="32">
        <f>IFERROR((Tableau22[[#This Row],[Pnt{FV}]]/$CM$52)*500,0)</f>
        <v>0</v>
      </c>
      <c r="CM26" s="186">
        <f>IFERROR(((Tableau22[[#This Row],[Prs{FV}]]/CN$52)*1000)+IF(Tableau22[[#This Row],[Vlr{FV}]]="o",2,0),0)</f>
        <v>0</v>
      </c>
      <c r="CN26" s="11" t="s">
        <v>12</v>
      </c>
      <c r="CO26" s="4" t="s">
        <v>3</v>
      </c>
      <c r="CP26" s="32">
        <f>(Tableau22[[#This Row],[Pnt{FB}]]/CQ$52)*500</f>
        <v>0</v>
      </c>
      <c r="CQ26" s="33">
        <f>Tableau22[[#This Row],[Pnt{FBlq}]]+Tableau22[[#This Row],[Pnt{FEss}]]</f>
        <v>0</v>
      </c>
      <c r="CR26" s="33">
        <f>IF(Tableau22[[#This Row],[Blq{F}]]="n",0,IF(Tableau22[[#This Row],[Blq{F}]]="Z1",100,IF(Tableau22[[#This Row],[Blq{F}]]="Z2",200,IF(Tableau22[[#This Row],[Blq{F}]]="Top",300,0))))</f>
        <v>0</v>
      </c>
      <c r="CS26" s="4" t="s">
        <v>3</v>
      </c>
      <c r="CT26" s="25">
        <f>IFERROR((100-(Tableau22[[#This Row],[Ess{F}]])),0)</f>
        <v>0</v>
      </c>
      <c r="CU26" s="11" t="s">
        <v>12</v>
      </c>
      <c r="CV26" s="28" t="str">
        <f>IF(Tableau22[[#This Row],[Fnl]]="Q",Tableau22[[#This Row],[Plc{F}]],Tableau22[[#This Row],[Plc{Q}]])</f>
        <v/>
      </c>
      <c r="CW26" s="28" t="str">
        <f>IF(Tableau22[[#This Row],[Place]]=1,"Or",IF(Tableau22[[#This Row],[Place]]=2,"Argent",IF(Tableau22[[#This Row],[Place]]=3,"Bronze","")))</f>
        <v/>
      </c>
    </row>
    <row r="27" spans="1:101" x14ac:dyDescent="0.2">
      <c r="A27" s="33" t="str">
        <f>Tableau22[[#This Row],[Plc{Q}]]</f>
        <v/>
      </c>
      <c r="B27" s="33" t="str">
        <f>Tableau22[[#This Row],[Place]]</f>
        <v/>
      </c>
      <c r="C27" s="16" t="s">
        <v>12</v>
      </c>
      <c r="D27" s="17" t="s">
        <v>12</v>
      </c>
      <c r="E27" s="17" t="s">
        <v>12</v>
      </c>
      <c r="F27" s="29" t="str">
        <f>IF(Tableau22[[#This Row],[Q &gt; F]]="","","Q")</f>
        <v/>
      </c>
      <c r="G27" s="10" t="s">
        <v>12</v>
      </c>
      <c r="H27" s="3" t="s">
        <v>3</v>
      </c>
      <c r="I27" s="3" t="s">
        <v>3</v>
      </c>
      <c r="J27" s="3" t="s">
        <v>3</v>
      </c>
      <c r="K27" s="30" t="str">
        <f>IF(Tableau22[[#This Row],[Pnt{Q}(/1000)]]=0,"",RANK(Tableau22[[#This Row],[Pnt{Q}(/1000)]],Tableau22[Pnt{Q}(/1000)]))</f>
        <v/>
      </c>
      <c r="L27" s="30">
        <f>IFERROR(Tableau22[[#This Row],[Pnt{QV}(/500)]]+Tableau22[[#This Row],[Pnt{QB}/500]],0)</f>
        <v>0</v>
      </c>
      <c r="M27" s="31">
        <f>IFERROR((Tableau22[[#This Row],[Pnt{QV}]]/$N$52)*500,0)</f>
        <v>0</v>
      </c>
      <c r="N27" s="31">
        <f>SUM(Tableau22[[#This Row],[Pnt{QV1}]],Tableau22[[#This Row],[Pnt{QV2}]],Tableau22[[#This Row],[Pnt{QV3}]])</f>
        <v>0</v>
      </c>
      <c r="O27" s="2">
        <f>IFERROR(((Tableau22[[#This Row],[Prs{QV1}]]/P$52)*1000)+IF(Tableau22[[#This Row],[Vlr{QV1}]]="o",2,0),0)</f>
        <v>0</v>
      </c>
      <c r="P27" s="11" t="s">
        <v>12</v>
      </c>
      <c r="Q27" s="4" t="s">
        <v>3</v>
      </c>
      <c r="R27" s="163">
        <f>IFERROR(((Tableau22[[#This Row],[Prs{QV2}]]/S$52)*1000)+IF(Tableau22[[#This Row],[Vlr{QV2}]]="o",2,0),0)</f>
        <v>0</v>
      </c>
      <c r="S27" s="11" t="s">
        <v>12</v>
      </c>
      <c r="T27" s="4" t="s">
        <v>3</v>
      </c>
      <c r="U27" s="163">
        <f>IFERROR(((Tableau22[[#This Row],[Prs{QV3}]]/V$52)*1000)+IF(Tableau22[[#This Row],[Vlr{QV3}]]="o",2,0),0)</f>
        <v>0</v>
      </c>
      <c r="V27" s="11" t="s">
        <v>12</v>
      </c>
      <c r="W27" s="4" t="s">
        <v>3</v>
      </c>
      <c r="X27" s="32">
        <f>IF((Tableau22[[#This Row],[Pnt{QB}]]/Y$52)*500=0,0,(Tableau22[[#This Row],[Pnt{QB}]]/Y$52)*500)</f>
        <v>0</v>
      </c>
      <c r="Y27" s="33">
        <f>Tableau22[[#This Row],[Pnt{QB1}]]+Tableau22[[#This Row],[Pnt{QB2}]]+Tableau22[[#This Row],[Pnt{QB3}]]+Tableau22[[#This Row],[Pnt{QB4}]]+Tableau22[[#This Row],[Pnt{QB5}]]+Tableau22[[#This Row],[Pnt{QB6}]]+Tableau22[[#This Row],[Pnt{QB7}]]+Tableau22[[#This Row],[Pnt{QB8}]]+Tableau22[[#This Row],[Pnt{QB9}]]+Tableau22[[#This Row],[Pnt{QB10}]]+Tableau22[[#This Row],[Pnt{QB11}]]+Tableau22[[#This Row],[Pnt{QB12}]]+Tableau22[[#This Row],[Pnt{QB13}]]+Tableau22[[#This Row],[Pnt{QB14}]]+Tableau22[[#This Row],[Pnt{QB15}]]+Tableau22[[#This Row],[Pnt{QB16}]]+Tableau22[[#This Row],[Pnt{QB17}]]+Tableau22[[#This Row],[Pnt{QB18}]]+Tableau22[[#This Row],[Pnt{QB19}]]+Tableau22[[#This Row],[Pnt{QB20}]]+Tableau22[[#This Row],[Pnt{QB21}]]+Tableau22[[#This Row],[Pnt{QB22}]]+Tableau22[[#This Row],[Pnt{QB23}]]+Tableau22[[#This Row],[Pnt{QB24}]]+Tableau22[[#This Row],[Pnt{QB25}]]+Tableau22[[#This Row],[Pnt{QB26}]]+Tableau22[[#This Row],[Pnt{QB27}]]+Tableau22[[#This Row],[Pnt{QB28}]]+Tableau22[[#This Row],[Pnt{QB29}]]+Tableau22[[#This Row],[Pnt{QB30}]]</f>
        <v>0</v>
      </c>
      <c r="Z27" s="33">
        <f>IF(Tableau22[[#This Row],[Blq{QB1}]]="o",(1000/AA$52),0)</f>
        <v>0</v>
      </c>
      <c r="AA27" s="4" t="s">
        <v>3</v>
      </c>
      <c r="AB27" s="33">
        <f>IF(Tableau22[[#This Row],[Blq{QB2}]]="o",(1000/AC$52),0)</f>
        <v>0</v>
      </c>
      <c r="AC27" s="4" t="s">
        <v>3</v>
      </c>
      <c r="AD27" s="33">
        <f>IF(Tableau22[[#This Row],[Blq{QB3}]]="o",(1000/AE$52),0)</f>
        <v>0</v>
      </c>
      <c r="AE27" s="4" t="s">
        <v>3</v>
      </c>
      <c r="AF27" s="33">
        <f>IF(Tableau22[[#This Row],[Blq{QB4}]]="o",(1000/AG$52),0)</f>
        <v>0</v>
      </c>
      <c r="AG27" s="4" t="s">
        <v>3</v>
      </c>
      <c r="AH27" s="33">
        <f>IF(Tableau22[[#This Row],[Blq{QB5}]]="o",(1000/AI$52),0)</f>
        <v>0</v>
      </c>
      <c r="AI27" s="4" t="s">
        <v>3</v>
      </c>
      <c r="AJ27" s="33">
        <f>IF(Tableau22[[#This Row],[Blq{QB6}]]="o",(1000/AK$52),0)</f>
        <v>0</v>
      </c>
      <c r="AK27" s="4" t="s">
        <v>3</v>
      </c>
      <c r="AL27" s="33">
        <f>IF(Tableau22[[#This Row],[Blq{QB7}]]="o",(1000/AM$52),0)</f>
        <v>0</v>
      </c>
      <c r="AM27" s="4" t="s">
        <v>3</v>
      </c>
      <c r="AN27" s="33">
        <f>IF(Tableau22[[#This Row],[Blq{QB8}]]="o",(1000/AO$52),0)</f>
        <v>0</v>
      </c>
      <c r="AO27" s="4" t="s">
        <v>3</v>
      </c>
      <c r="AP27" s="33">
        <f>IF(Tableau22[[#This Row],[Blq{QB9}]]="o",(1000/AQ$52),0)</f>
        <v>0</v>
      </c>
      <c r="AQ27" s="4" t="s">
        <v>3</v>
      </c>
      <c r="AR27" s="33">
        <f>IF(Tableau22[[#This Row],[Blq{QB10}]]="o",(1000/AS$52),0)</f>
        <v>0</v>
      </c>
      <c r="AS27" s="4" t="s">
        <v>3</v>
      </c>
      <c r="AT27" s="33">
        <f>IF(Tableau22[[#This Row],[Blq{QB11}]]="o",(1000/AU$52),0)</f>
        <v>0</v>
      </c>
      <c r="AU27" s="4" t="s">
        <v>3</v>
      </c>
      <c r="AV27" s="33">
        <f>IF(Tableau22[[#This Row],[Blq{QB12}]]="o",(1000/AW$52),0)</f>
        <v>0</v>
      </c>
      <c r="AW27" s="4" t="s">
        <v>3</v>
      </c>
      <c r="AX27" s="33">
        <f>IF(Tableau22[[#This Row],[Blq{QB13}]]="o",(1000/AY$52),0)</f>
        <v>0</v>
      </c>
      <c r="AY27" s="4" t="s">
        <v>3</v>
      </c>
      <c r="AZ27" s="33">
        <f>IF(Tableau22[[#This Row],[Blq{QB14}]]="o",(1000/BA$52),0)</f>
        <v>0</v>
      </c>
      <c r="BA27" s="4" t="s">
        <v>3</v>
      </c>
      <c r="BB27" s="33">
        <f>IF(Tableau22[[#This Row],[Blq{QB15}]]="o",(1000/BC$52),0)</f>
        <v>0</v>
      </c>
      <c r="BC27" s="4" t="s">
        <v>3</v>
      </c>
      <c r="BD27" s="33">
        <f>IF(Tableau22[[#This Row],[Blq{QB16}]]="o",(1000/BE$52),0)</f>
        <v>0</v>
      </c>
      <c r="BE27" s="4" t="s">
        <v>3</v>
      </c>
      <c r="BF27" s="33">
        <f>IF(Tableau22[[#This Row],[Blq{QB17}]]="o",(1000/BG$52),0)</f>
        <v>0</v>
      </c>
      <c r="BG27" s="4" t="s">
        <v>3</v>
      </c>
      <c r="BH27" s="33">
        <f>IF(Tableau22[[#This Row],[Blq{QB18}]]="o",(1000/BI$52),0)</f>
        <v>0</v>
      </c>
      <c r="BI27" s="4" t="s">
        <v>3</v>
      </c>
      <c r="BJ27" s="33">
        <f>IF(Tableau22[[#This Row],[Blq{QB19}]]="o",(1000/BK$52),0)</f>
        <v>0</v>
      </c>
      <c r="BK27" s="4" t="s">
        <v>3</v>
      </c>
      <c r="BL27" s="33">
        <f>IF(Tableau22[[#This Row],[Blq{QB20}]]="o",(1000/BM$52),0)</f>
        <v>0</v>
      </c>
      <c r="BM27" s="4" t="s">
        <v>3</v>
      </c>
      <c r="BN27" s="33">
        <f>IF(Tableau22[[#This Row],[Blq{QB21}]]="o",(1000/BO$52),0)</f>
        <v>0</v>
      </c>
      <c r="BO27" s="4" t="s">
        <v>3</v>
      </c>
      <c r="BP27" s="33">
        <f>IF(Tableau22[[#This Row],[Blq{QB22}]]="o",(1000/BQ$52),0)</f>
        <v>0</v>
      </c>
      <c r="BQ27" s="4" t="s">
        <v>3</v>
      </c>
      <c r="BR27" s="33">
        <f>IF(Tableau22[[#This Row],[Blq{QB23}]]="o",(1000/BS$52),0)</f>
        <v>0</v>
      </c>
      <c r="BS27" s="4" t="s">
        <v>3</v>
      </c>
      <c r="BT27" s="33">
        <f>IF(Tableau22[[#This Row],[Blq{QB24}]]="o",(1000/BU$52),0)</f>
        <v>0</v>
      </c>
      <c r="BU27" s="4" t="s">
        <v>3</v>
      </c>
      <c r="BV27" s="33">
        <f>IF(Tableau22[[#This Row],[Blq{QB25}]]="o",(1000/BW$52),0)</f>
        <v>0</v>
      </c>
      <c r="BW27" s="4" t="s">
        <v>3</v>
      </c>
      <c r="BX27" s="33">
        <f>IF(Tableau22[[#This Row],[Blq{QB26}]]="o",(1000/BY$52),0)</f>
        <v>0</v>
      </c>
      <c r="BY27" s="4" t="s">
        <v>3</v>
      </c>
      <c r="BZ27" s="33">
        <f>IF(Tableau22[[#This Row],[Blq{QB27}]]="o",(1000/CA$52),0)</f>
        <v>0</v>
      </c>
      <c r="CA27" s="4" t="s">
        <v>3</v>
      </c>
      <c r="CB27" s="33">
        <f>IF(Tableau22[[#This Row],[Blq{QB28}]]="o",(1000/CC$52),0)</f>
        <v>0</v>
      </c>
      <c r="CC27" s="4" t="s">
        <v>3</v>
      </c>
      <c r="CD27" s="33">
        <f>IF(Tableau22[[#This Row],[Blq{QB29}]]="o",(1000/CE$52),0)</f>
        <v>0</v>
      </c>
      <c r="CE27" s="4" t="s">
        <v>3</v>
      </c>
      <c r="CF27" s="33">
        <f>IF(Tableau22[[#This Row],[Blq{QB30}]]="o",(1000/CG$52),0)</f>
        <v>0</v>
      </c>
      <c r="CG27" s="4" t="s">
        <v>3</v>
      </c>
      <c r="CH27" s="26">
        <f>IFERROR((8-Tableau22[[#This Row],[Plc{Q}]])/100,0)</f>
        <v>0</v>
      </c>
      <c r="CI27" s="25" t="str">
        <f>IF(OR(1=Tableau22[[#This Row],[Plc{Q}]],2=Tableau22[[#This Row],[Plc{Q}]],3=Tableau22[[#This Row],[Plc{Q}]],4=Tableau22[[#This Row],[Plc{Q}]],5=Tableau22[[#This Row],[Plc{Q}]],6=Tableau22[[#This Row],[Plc{Q}]],7=Tableau22[[#This Row],[Plc{Q}]],8=Tableau22[[#This Row],[Plc{Q}]]),"Qualifié(e)","")</f>
        <v/>
      </c>
      <c r="CJ27" s="34" t="str">
        <f>IF(Tableau22[[#This Row],[Pnt{F}/1000]]=0,"",RANK(Tableau22[[#This Row],[Pnt{F}/1000]],Tableau22[Pnt{F}/1000]))</f>
        <v/>
      </c>
      <c r="CK27" s="35">
        <f>IFERROR(Tableau22[[#This Row],[Pnt{FV}/500]]+Tableau22[[#This Row],[Pnt{FB}/500]]+Tableau22[[#This Row],[Bns{Q}]],0)</f>
        <v>0</v>
      </c>
      <c r="CL27" s="32">
        <f>IFERROR((Tableau22[[#This Row],[Pnt{FV}]]/$CM$52)*500,0)</f>
        <v>0</v>
      </c>
      <c r="CM27" s="186">
        <f>IFERROR(((Tableau22[[#This Row],[Prs{FV}]]/CN$52)*1000)+IF(Tableau22[[#This Row],[Vlr{FV}]]="o",2,0),0)</f>
        <v>0</v>
      </c>
      <c r="CN27" s="11" t="s">
        <v>12</v>
      </c>
      <c r="CO27" s="4" t="s">
        <v>3</v>
      </c>
      <c r="CP27" s="32">
        <f>(Tableau22[[#This Row],[Pnt{FB}]]/CQ$52)*500</f>
        <v>0</v>
      </c>
      <c r="CQ27" s="33">
        <f>Tableau22[[#This Row],[Pnt{FBlq}]]+Tableau22[[#This Row],[Pnt{FEss}]]</f>
        <v>0</v>
      </c>
      <c r="CR27" s="33">
        <f>IF(Tableau22[[#This Row],[Blq{F}]]="n",0,IF(Tableau22[[#This Row],[Blq{F}]]="Z1",100,IF(Tableau22[[#This Row],[Blq{F}]]="Z2",200,IF(Tableau22[[#This Row],[Blq{F}]]="Top",300,0))))</f>
        <v>0</v>
      </c>
      <c r="CS27" s="4" t="s">
        <v>3</v>
      </c>
      <c r="CT27" s="25">
        <f>IFERROR((100-(Tableau22[[#This Row],[Ess{F}]])),0)</f>
        <v>0</v>
      </c>
      <c r="CU27" s="11" t="s">
        <v>12</v>
      </c>
      <c r="CV27" s="28" t="str">
        <f>IF(Tableau22[[#This Row],[Fnl]]="Q",Tableau22[[#This Row],[Plc{F}]],Tableau22[[#This Row],[Plc{Q}]])</f>
        <v/>
      </c>
      <c r="CW27" s="28" t="str">
        <f>IF(Tableau22[[#This Row],[Place]]=1,"Or",IF(Tableau22[[#This Row],[Place]]=2,"Argent",IF(Tableau22[[#This Row],[Place]]=3,"Bronze","")))</f>
        <v/>
      </c>
    </row>
    <row r="28" spans="1:101" x14ac:dyDescent="0.2">
      <c r="A28" s="33" t="str">
        <f>Tableau22[[#This Row],[Plc{Q}]]</f>
        <v/>
      </c>
      <c r="B28" s="33" t="str">
        <f>Tableau22[[#This Row],[Place]]</f>
        <v/>
      </c>
      <c r="C28" s="16" t="s">
        <v>12</v>
      </c>
      <c r="D28" s="17" t="s">
        <v>12</v>
      </c>
      <c r="E28" s="17" t="s">
        <v>12</v>
      </c>
      <c r="F28" s="29" t="str">
        <f>IF(Tableau22[[#This Row],[Q &gt; F]]="","","Q")</f>
        <v/>
      </c>
      <c r="G28" s="10" t="s">
        <v>12</v>
      </c>
      <c r="H28" s="3" t="s">
        <v>3</v>
      </c>
      <c r="I28" s="3" t="s">
        <v>3</v>
      </c>
      <c r="J28" s="3" t="s">
        <v>3</v>
      </c>
      <c r="K28" s="30" t="str">
        <f>IF(Tableau22[[#This Row],[Pnt{Q}(/1000)]]=0,"",RANK(Tableau22[[#This Row],[Pnt{Q}(/1000)]],Tableau22[Pnt{Q}(/1000)]))</f>
        <v/>
      </c>
      <c r="L28" s="30">
        <f>IFERROR(Tableau22[[#This Row],[Pnt{QV}(/500)]]+Tableau22[[#This Row],[Pnt{QB}/500]],0)</f>
        <v>0</v>
      </c>
      <c r="M28" s="31">
        <f>IFERROR((Tableau22[[#This Row],[Pnt{QV}]]/$N$52)*500,0)</f>
        <v>0</v>
      </c>
      <c r="N28" s="31">
        <f>SUM(Tableau22[[#This Row],[Pnt{QV1}]],Tableau22[[#This Row],[Pnt{QV2}]],Tableau22[[#This Row],[Pnt{QV3}]])</f>
        <v>0</v>
      </c>
      <c r="O28" s="2">
        <f>IFERROR(((Tableau22[[#This Row],[Prs{QV1}]]/P$52)*1000)+IF(Tableau22[[#This Row],[Vlr{QV1}]]="o",2,0),0)</f>
        <v>0</v>
      </c>
      <c r="P28" s="11" t="s">
        <v>12</v>
      </c>
      <c r="Q28" s="4" t="s">
        <v>3</v>
      </c>
      <c r="R28" s="163">
        <f>IFERROR(((Tableau22[[#This Row],[Prs{QV2}]]/S$52)*1000)+IF(Tableau22[[#This Row],[Vlr{QV2}]]="o",2,0),0)</f>
        <v>0</v>
      </c>
      <c r="S28" s="11" t="s">
        <v>12</v>
      </c>
      <c r="T28" s="4" t="s">
        <v>3</v>
      </c>
      <c r="U28" s="163">
        <f>IFERROR(((Tableau22[[#This Row],[Prs{QV3}]]/V$52)*1000)+IF(Tableau22[[#This Row],[Vlr{QV3}]]="o",2,0),0)</f>
        <v>0</v>
      </c>
      <c r="V28" s="11" t="s">
        <v>12</v>
      </c>
      <c r="W28" s="4" t="s">
        <v>3</v>
      </c>
      <c r="X28" s="32">
        <f>IF((Tableau22[[#This Row],[Pnt{QB}]]/Y$52)*500=0,0,(Tableau22[[#This Row],[Pnt{QB}]]/Y$52)*500)</f>
        <v>0</v>
      </c>
      <c r="Y28" s="33">
        <f>Tableau22[[#This Row],[Pnt{QB1}]]+Tableau22[[#This Row],[Pnt{QB2}]]+Tableau22[[#This Row],[Pnt{QB3}]]+Tableau22[[#This Row],[Pnt{QB4}]]+Tableau22[[#This Row],[Pnt{QB5}]]+Tableau22[[#This Row],[Pnt{QB6}]]+Tableau22[[#This Row],[Pnt{QB7}]]+Tableau22[[#This Row],[Pnt{QB8}]]+Tableau22[[#This Row],[Pnt{QB9}]]+Tableau22[[#This Row],[Pnt{QB10}]]+Tableau22[[#This Row],[Pnt{QB11}]]+Tableau22[[#This Row],[Pnt{QB12}]]+Tableau22[[#This Row],[Pnt{QB13}]]+Tableau22[[#This Row],[Pnt{QB14}]]+Tableau22[[#This Row],[Pnt{QB15}]]+Tableau22[[#This Row],[Pnt{QB16}]]+Tableau22[[#This Row],[Pnt{QB17}]]+Tableau22[[#This Row],[Pnt{QB18}]]+Tableau22[[#This Row],[Pnt{QB19}]]+Tableau22[[#This Row],[Pnt{QB20}]]+Tableau22[[#This Row],[Pnt{QB21}]]+Tableau22[[#This Row],[Pnt{QB22}]]+Tableau22[[#This Row],[Pnt{QB23}]]+Tableau22[[#This Row],[Pnt{QB24}]]+Tableau22[[#This Row],[Pnt{QB25}]]+Tableau22[[#This Row],[Pnt{QB26}]]+Tableau22[[#This Row],[Pnt{QB27}]]+Tableau22[[#This Row],[Pnt{QB28}]]+Tableau22[[#This Row],[Pnt{QB29}]]+Tableau22[[#This Row],[Pnt{QB30}]]</f>
        <v>0</v>
      </c>
      <c r="Z28" s="33">
        <f>IF(Tableau22[[#This Row],[Blq{QB1}]]="o",(1000/AA$52),0)</f>
        <v>0</v>
      </c>
      <c r="AA28" s="4" t="s">
        <v>3</v>
      </c>
      <c r="AB28" s="33">
        <f>IF(Tableau22[[#This Row],[Blq{QB2}]]="o",(1000/AC$52),0)</f>
        <v>0</v>
      </c>
      <c r="AC28" s="4" t="s">
        <v>3</v>
      </c>
      <c r="AD28" s="33">
        <f>IF(Tableau22[[#This Row],[Blq{QB3}]]="o",(1000/AE$52),0)</f>
        <v>0</v>
      </c>
      <c r="AE28" s="4" t="s">
        <v>3</v>
      </c>
      <c r="AF28" s="33">
        <f>IF(Tableau22[[#This Row],[Blq{QB4}]]="o",(1000/AG$52),0)</f>
        <v>0</v>
      </c>
      <c r="AG28" s="4" t="s">
        <v>3</v>
      </c>
      <c r="AH28" s="33">
        <f>IF(Tableau22[[#This Row],[Blq{QB5}]]="o",(1000/AI$52),0)</f>
        <v>0</v>
      </c>
      <c r="AI28" s="4" t="s">
        <v>3</v>
      </c>
      <c r="AJ28" s="33">
        <f>IF(Tableau22[[#This Row],[Blq{QB6}]]="o",(1000/AK$52),0)</f>
        <v>0</v>
      </c>
      <c r="AK28" s="4" t="s">
        <v>3</v>
      </c>
      <c r="AL28" s="33">
        <f>IF(Tableau22[[#This Row],[Blq{QB7}]]="o",(1000/AM$52),0)</f>
        <v>0</v>
      </c>
      <c r="AM28" s="4" t="s">
        <v>3</v>
      </c>
      <c r="AN28" s="33">
        <f>IF(Tableau22[[#This Row],[Blq{QB8}]]="o",(1000/AO$52),0)</f>
        <v>0</v>
      </c>
      <c r="AO28" s="4" t="s">
        <v>3</v>
      </c>
      <c r="AP28" s="33">
        <f>IF(Tableau22[[#This Row],[Blq{QB9}]]="o",(1000/AQ$52),0)</f>
        <v>0</v>
      </c>
      <c r="AQ28" s="4" t="s">
        <v>3</v>
      </c>
      <c r="AR28" s="33">
        <f>IF(Tableau22[[#This Row],[Blq{QB10}]]="o",(1000/AS$52),0)</f>
        <v>0</v>
      </c>
      <c r="AS28" s="4" t="s">
        <v>3</v>
      </c>
      <c r="AT28" s="33">
        <f>IF(Tableau22[[#This Row],[Blq{QB11}]]="o",(1000/AU$52),0)</f>
        <v>0</v>
      </c>
      <c r="AU28" s="4" t="s">
        <v>3</v>
      </c>
      <c r="AV28" s="33">
        <f>IF(Tableau22[[#This Row],[Blq{QB12}]]="o",(1000/AW$52),0)</f>
        <v>0</v>
      </c>
      <c r="AW28" s="4" t="s">
        <v>3</v>
      </c>
      <c r="AX28" s="33">
        <f>IF(Tableau22[[#This Row],[Blq{QB13}]]="o",(1000/AY$52),0)</f>
        <v>0</v>
      </c>
      <c r="AY28" s="4" t="s">
        <v>3</v>
      </c>
      <c r="AZ28" s="33">
        <f>IF(Tableau22[[#This Row],[Blq{QB14}]]="o",(1000/BA$52),0)</f>
        <v>0</v>
      </c>
      <c r="BA28" s="4" t="s">
        <v>3</v>
      </c>
      <c r="BB28" s="33">
        <f>IF(Tableau22[[#This Row],[Blq{QB15}]]="o",(1000/BC$52),0)</f>
        <v>0</v>
      </c>
      <c r="BC28" s="4" t="s">
        <v>3</v>
      </c>
      <c r="BD28" s="33">
        <f>IF(Tableau22[[#This Row],[Blq{QB16}]]="o",(1000/BE$52),0)</f>
        <v>0</v>
      </c>
      <c r="BE28" s="4" t="s">
        <v>3</v>
      </c>
      <c r="BF28" s="33">
        <f>IF(Tableau22[[#This Row],[Blq{QB17}]]="o",(1000/BG$52),0)</f>
        <v>0</v>
      </c>
      <c r="BG28" s="4" t="s">
        <v>3</v>
      </c>
      <c r="BH28" s="33">
        <f>IF(Tableau22[[#This Row],[Blq{QB18}]]="o",(1000/BI$52),0)</f>
        <v>0</v>
      </c>
      <c r="BI28" s="4" t="s">
        <v>3</v>
      </c>
      <c r="BJ28" s="33">
        <f>IF(Tableau22[[#This Row],[Blq{QB19}]]="o",(1000/BK$52),0)</f>
        <v>0</v>
      </c>
      <c r="BK28" s="4" t="s">
        <v>3</v>
      </c>
      <c r="BL28" s="33">
        <f>IF(Tableau22[[#This Row],[Blq{QB20}]]="o",(1000/BM$52),0)</f>
        <v>0</v>
      </c>
      <c r="BM28" s="4" t="s">
        <v>3</v>
      </c>
      <c r="BN28" s="33">
        <f>IF(Tableau22[[#This Row],[Blq{QB21}]]="o",(1000/BO$52),0)</f>
        <v>0</v>
      </c>
      <c r="BO28" s="4" t="s">
        <v>3</v>
      </c>
      <c r="BP28" s="33">
        <f>IF(Tableau22[[#This Row],[Blq{QB22}]]="o",(1000/BQ$52),0)</f>
        <v>0</v>
      </c>
      <c r="BQ28" s="4" t="s">
        <v>3</v>
      </c>
      <c r="BR28" s="33">
        <f>IF(Tableau22[[#This Row],[Blq{QB23}]]="o",(1000/BS$52),0)</f>
        <v>0</v>
      </c>
      <c r="BS28" s="4" t="s">
        <v>3</v>
      </c>
      <c r="BT28" s="33">
        <f>IF(Tableau22[[#This Row],[Blq{QB24}]]="o",(1000/BU$52),0)</f>
        <v>0</v>
      </c>
      <c r="BU28" s="4" t="s">
        <v>3</v>
      </c>
      <c r="BV28" s="33">
        <f>IF(Tableau22[[#This Row],[Blq{QB25}]]="o",(1000/BW$52),0)</f>
        <v>0</v>
      </c>
      <c r="BW28" s="4" t="s">
        <v>3</v>
      </c>
      <c r="BX28" s="33">
        <f>IF(Tableau22[[#This Row],[Blq{QB26}]]="o",(1000/BY$52),0)</f>
        <v>0</v>
      </c>
      <c r="BY28" s="4" t="s">
        <v>3</v>
      </c>
      <c r="BZ28" s="33">
        <f>IF(Tableau22[[#This Row],[Blq{QB27}]]="o",(1000/CA$52),0)</f>
        <v>0</v>
      </c>
      <c r="CA28" s="4" t="s">
        <v>3</v>
      </c>
      <c r="CB28" s="33">
        <f>IF(Tableau22[[#This Row],[Blq{QB28}]]="o",(1000/CC$52),0)</f>
        <v>0</v>
      </c>
      <c r="CC28" s="4" t="s">
        <v>3</v>
      </c>
      <c r="CD28" s="33">
        <f>IF(Tableau22[[#This Row],[Blq{QB29}]]="o",(1000/CE$52),0)</f>
        <v>0</v>
      </c>
      <c r="CE28" s="4" t="s">
        <v>3</v>
      </c>
      <c r="CF28" s="33">
        <f>IF(Tableau22[[#This Row],[Blq{QB30}]]="o",(1000/CG$52),0)</f>
        <v>0</v>
      </c>
      <c r="CG28" s="4" t="s">
        <v>3</v>
      </c>
      <c r="CH28" s="26">
        <f>IFERROR((8-Tableau22[[#This Row],[Plc{Q}]])/100,0)</f>
        <v>0</v>
      </c>
      <c r="CI28" s="25" t="str">
        <f>IF(OR(1=Tableau22[[#This Row],[Plc{Q}]],2=Tableau22[[#This Row],[Plc{Q}]],3=Tableau22[[#This Row],[Plc{Q}]],4=Tableau22[[#This Row],[Plc{Q}]],5=Tableau22[[#This Row],[Plc{Q}]],6=Tableau22[[#This Row],[Plc{Q}]],7=Tableau22[[#This Row],[Plc{Q}]],8=Tableau22[[#This Row],[Plc{Q}]]),"Qualifié(e)","")</f>
        <v/>
      </c>
      <c r="CJ28" s="34" t="str">
        <f>IF(Tableau22[[#This Row],[Pnt{F}/1000]]=0,"",RANK(Tableau22[[#This Row],[Pnt{F}/1000]],Tableau22[Pnt{F}/1000]))</f>
        <v/>
      </c>
      <c r="CK28" s="35">
        <f>IFERROR(Tableau22[[#This Row],[Pnt{FV}/500]]+Tableau22[[#This Row],[Pnt{FB}/500]]+Tableau22[[#This Row],[Bns{Q}]],0)</f>
        <v>0</v>
      </c>
      <c r="CL28" s="32">
        <f>IFERROR((Tableau22[[#This Row],[Pnt{FV}]]/$CM$52)*500,0)</f>
        <v>0</v>
      </c>
      <c r="CM28" s="186">
        <f>IFERROR(((Tableau22[[#This Row],[Prs{FV}]]/CN$52)*1000)+IF(Tableau22[[#This Row],[Vlr{FV}]]="o",2,0),0)</f>
        <v>0</v>
      </c>
      <c r="CN28" s="11" t="s">
        <v>12</v>
      </c>
      <c r="CO28" s="4" t="s">
        <v>3</v>
      </c>
      <c r="CP28" s="32">
        <f>(Tableau22[[#This Row],[Pnt{FB}]]/CQ$52)*500</f>
        <v>0</v>
      </c>
      <c r="CQ28" s="33">
        <f>Tableau22[[#This Row],[Pnt{FBlq}]]+Tableau22[[#This Row],[Pnt{FEss}]]</f>
        <v>0</v>
      </c>
      <c r="CR28" s="33">
        <f>IF(Tableau22[[#This Row],[Blq{F}]]="n",0,IF(Tableau22[[#This Row],[Blq{F}]]="Z1",100,IF(Tableau22[[#This Row],[Blq{F}]]="Z2",200,IF(Tableau22[[#This Row],[Blq{F}]]="Top",300,0))))</f>
        <v>0</v>
      </c>
      <c r="CS28" s="4" t="s">
        <v>3</v>
      </c>
      <c r="CT28" s="25">
        <f>IFERROR((100-(Tableau22[[#This Row],[Ess{F}]])),0)</f>
        <v>0</v>
      </c>
      <c r="CU28" s="11" t="s">
        <v>12</v>
      </c>
      <c r="CV28" s="28" t="str">
        <f>IF(Tableau22[[#This Row],[Fnl]]="Q",Tableau22[[#This Row],[Plc{F}]],Tableau22[[#This Row],[Plc{Q}]])</f>
        <v/>
      </c>
      <c r="CW28" s="28" t="str">
        <f>IF(Tableau22[[#This Row],[Place]]=1,"Or",IF(Tableau22[[#This Row],[Place]]=2,"Argent",IF(Tableau22[[#This Row],[Place]]=3,"Bronze","")))</f>
        <v/>
      </c>
    </row>
    <row r="29" spans="1:101" x14ac:dyDescent="0.2">
      <c r="A29" s="33" t="str">
        <f>Tableau22[[#This Row],[Plc{Q}]]</f>
        <v/>
      </c>
      <c r="B29" s="33" t="str">
        <f>Tableau22[[#This Row],[Place]]</f>
        <v/>
      </c>
      <c r="C29" s="16" t="s">
        <v>12</v>
      </c>
      <c r="D29" s="17" t="s">
        <v>12</v>
      </c>
      <c r="E29" s="17" t="s">
        <v>12</v>
      </c>
      <c r="F29" s="29" t="str">
        <f>IF(Tableau22[[#This Row],[Q &gt; F]]="","","Q")</f>
        <v/>
      </c>
      <c r="G29" s="10" t="s">
        <v>12</v>
      </c>
      <c r="H29" s="3" t="s">
        <v>3</v>
      </c>
      <c r="I29" s="3" t="s">
        <v>3</v>
      </c>
      <c r="J29" s="3" t="s">
        <v>3</v>
      </c>
      <c r="K29" s="30" t="str">
        <f>IF(Tableau22[[#This Row],[Pnt{Q}(/1000)]]=0,"",RANK(Tableau22[[#This Row],[Pnt{Q}(/1000)]],Tableau22[Pnt{Q}(/1000)]))</f>
        <v/>
      </c>
      <c r="L29" s="30">
        <f>IFERROR(Tableau22[[#This Row],[Pnt{QV}(/500)]]+Tableau22[[#This Row],[Pnt{QB}/500]],0)</f>
        <v>0</v>
      </c>
      <c r="M29" s="31">
        <f>IFERROR((Tableau22[[#This Row],[Pnt{QV}]]/$N$52)*500,0)</f>
        <v>0</v>
      </c>
      <c r="N29" s="31">
        <f>SUM(Tableau22[[#This Row],[Pnt{QV1}]],Tableau22[[#This Row],[Pnt{QV2}]],Tableau22[[#This Row],[Pnt{QV3}]])</f>
        <v>0</v>
      </c>
      <c r="O29" s="2">
        <f>IFERROR(((Tableau22[[#This Row],[Prs{QV1}]]/P$52)*1000)+IF(Tableau22[[#This Row],[Vlr{QV1}]]="o",2,0),0)</f>
        <v>0</v>
      </c>
      <c r="P29" s="11" t="s">
        <v>12</v>
      </c>
      <c r="Q29" s="4" t="s">
        <v>3</v>
      </c>
      <c r="R29" s="163">
        <f>IFERROR(((Tableau22[[#This Row],[Prs{QV2}]]/S$52)*1000)+IF(Tableau22[[#This Row],[Vlr{QV2}]]="o",2,0),0)</f>
        <v>0</v>
      </c>
      <c r="S29" s="11" t="s">
        <v>12</v>
      </c>
      <c r="T29" s="4" t="s">
        <v>3</v>
      </c>
      <c r="U29" s="163">
        <f>IFERROR(((Tableau22[[#This Row],[Prs{QV3}]]/V$52)*1000)+IF(Tableau22[[#This Row],[Vlr{QV3}]]="o",2,0),0)</f>
        <v>0</v>
      </c>
      <c r="V29" s="11" t="s">
        <v>12</v>
      </c>
      <c r="W29" s="4" t="s">
        <v>3</v>
      </c>
      <c r="X29" s="32">
        <f>IF((Tableau22[[#This Row],[Pnt{QB}]]/Y$52)*500=0,0,(Tableau22[[#This Row],[Pnt{QB}]]/Y$52)*500)</f>
        <v>0</v>
      </c>
      <c r="Y29" s="33">
        <f>Tableau22[[#This Row],[Pnt{QB1}]]+Tableau22[[#This Row],[Pnt{QB2}]]+Tableau22[[#This Row],[Pnt{QB3}]]+Tableau22[[#This Row],[Pnt{QB4}]]+Tableau22[[#This Row],[Pnt{QB5}]]+Tableau22[[#This Row],[Pnt{QB6}]]+Tableau22[[#This Row],[Pnt{QB7}]]+Tableau22[[#This Row],[Pnt{QB8}]]+Tableau22[[#This Row],[Pnt{QB9}]]+Tableau22[[#This Row],[Pnt{QB10}]]+Tableau22[[#This Row],[Pnt{QB11}]]+Tableau22[[#This Row],[Pnt{QB12}]]+Tableau22[[#This Row],[Pnt{QB13}]]+Tableau22[[#This Row],[Pnt{QB14}]]+Tableau22[[#This Row],[Pnt{QB15}]]+Tableau22[[#This Row],[Pnt{QB16}]]+Tableau22[[#This Row],[Pnt{QB17}]]+Tableau22[[#This Row],[Pnt{QB18}]]+Tableau22[[#This Row],[Pnt{QB19}]]+Tableau22[[#This Row],[Pnt{QB20}]]+Tableau22[[#This Row],[Pnt{QB21}]]+Tableau22[[#This Row],[Pnt{QB22}]]+Tableau22[[#This Row],[Pnt{QB23}]]+Tableau22[[#This Row],[Pnt{QB24}]]+Tableau22[[#This Row],[Pnt{QB25}]]+Tableau22[[#This Row],[Pnt{QB26}]]+Tableau22[[#This Row],[Pnt{QB27}]]+Tableau22[[#This Row],[Pnt{QB28}]]+Tableau22[[#This Row],[Pnt{QB29}]]+Tableau22[[#This Row],[Pnt{QB30}]]</f>
        <v>0</v>
      </c>
      <c r="Z29" s="33">
        <f>IF(Tableau22[[#This Row],[Blq{QB1}]]="o",(1000/AA$52),0)</f>
        <v>0</v>
      </c>
      <c r="AA29" s="4" t="s">
        <v>3</v>
      </c>
      <c r="AB29" s="33">
        <f>IF(Tableau22[[#This Row],[Blq{QB2}]]="o",(1000/AC$52),0)</f>
        <v>0</v>
      </c>
      <c r="AC29" s="4" t="s">
        <v>3</v>
      </c>
      <c r="AD29" s="33">
        <f>IF(Tableau22[[#This Row],[Blq{QB3}]]="o",(1000/AE$52),0)</f>
        <v>0</v>
      </c>
      <c r="AE29" s="4" t="s">
        <v>3</v>
      </c>
      <c r="AF29" s="33">
        <f>IF(Tableau22[[#This Row],[Blq{QB4}]]="o",(1000/AG$52),0)</f>
        <v>0</v>
      </c>
      <c r="AG29" s="4" t="s">
        <v>3</v>
      </c>
      <c r="AH29" s="33">
        <f>IF(Tableau22[[#This Row],[Blq{QB5}]]="o",(1000/AI$52),0)</f>
        <v>0</v>
      </c>
      <c r="AI29" s="4" t="s">
        <v>3</v>
      </c>
      <c r="AJ29" s="33">
        <f>IF(Tableau22[[#This Row],[Blq{QB6}]]="o",(1000/AK$52),0)</f>
        <v>0</v>
      </c>
      <c r="AK29" s="4" t="s">
        <v>3</v>
      </c>
      <c r="AL29" s="33">
        <f>IF(Tableau22[[#This Row],[Blq{QB7}]]="o",(1000/AM$52),0)</f>
        <v>0</v>
      </c>
      <c r="AM29" s="4" t="s">
        <v>3</v>
      </c>
      <c r="AN29" s="33">
        <f>IF(Tableau22[[#This Row],[Blq{QB8}]]="o",(1000/AO$52),0)</f>
        <v>0</v>
      </c>
      <c r="AO29" s="4" t="s">
        <v>3</v>
      </c>
      <c r="AP29" s="33">
        <f>IF(Tableau22[[#This Row],[Blq{QB9}]]="o",(1000/AQ$52),0)</f>
        <v>0</v>
      </c>
      <c r="AQ29" s="4" t="s">
        <v>3</v>
      </c>
      <c r="AR29" s="33">
        <f>IF(Tableau22[[#This Row],[Blq{QB10}]]="o",(1000/AS$52),0)</f>
        <v>0</v>
      </c>
      <c r="AS29" s="4" t="s">
        <v>3</v>
      </c>
      <c r="AT29" s="33">
        <f>IF(Tableau22[[#This Row],[Blq{QB11}]]="o",(1000/AU$52),0)</f>
        <v>0</v>
      </c>
      <c r="AU29" s="4" t="s">
        <v>3</v>
      </c>
      <c r="AV29" s="33">
        <f>IF(Tableau22[[#This Row],[Blq{QB12}]]="o",(1000/AW$52),0)</f>
        <v>0</v>
      </c>
      <c r="AW29" s="4" t="s">
        <v>3</v>
      </c>
      <c r="AX29" s="33">
        <f>IF(Tableau22[[#This Row],[Blq{QB13}]]="o",(1000/AY$52),0)</f>
        <v>0</v>
      </c>
      <c r="AY29" s="4" t="s">
        <v>3</v>
      </c>
      <c r="AZ29" s="33">
        <f>IF(Tableau22[[#This Row],[Blq{QB14}]]="o",(1000/BA$52),0)</f>
        <v>0</v>
      </c>
      <c r="BA29" s="4" t="s">
        <v>3</v>
      </c>
      <c r="BB29" s="33">
        <f>IF(Tableau22[[#This Row],[Blq{QB15}]]="o",(1000/BC$52),0)</f>
        <v>0</v>
      </c>
      <c r="BC29" s="4" t="s">
        <v>3</v>
      </c>
      <c r="BD29" s="33">
        <f>IF(Tableau22[[#This Row],[Blq{QB16}]]="o",(1000/BE$52),0)</f>
        <v>0</v>
      </c>
      <c r="BE29" s="4" t="s">
        <v>3</v>
      </c>
      <c r="BF29" s="33">
        <f>IF(Tableau22[[#This Row],[Blq{QB17}]]="o",(1000/BG$52),0)</f>
        <v>0</v>
      </c>
      <c r="BG29" s="4" t="s">
        <v>3</v>
      </c>
      <c r="BH29" s="33">
        <f>IF(Tableau22[[#This Row],[Blq{QB18}]]="o",(1000/BI$52),0)</f>
        <v>0</v>
      </c>
      <c r="BI29" s="4" t="s">
        <v>3</v>
      </c>
      <c r="BJ29" s="33">
        <f>IF(Tableau22[[#This Row],[Blq{QB19}]]="o",(1000/BK$52),0)</f>
        <v>0</v>
      </c>
      <c r="BK29" s="4" t="s">
        <v>3</v>
      </c>
      <c r="BL29" s="33">
        <f>IF(Tableau22[[#This Row],[Blq{QB20}]]="o",(1000/BM$52),0)</f>
        <v>0</v>
      </c>
      <c r="BM29" s="4" t="s">
        <v>3</v>
      </c>
      <c r="BN29" s="33">
        <f>IF(Tableau22[[#This Row],[Blq{QB21}]]="o",(1000/BO$52),0)</f>
        <v>0</v>
      </c>
      <c r="BO29" s="4" t="s">
        <v>3</v>
      </c>
      <c r="BP29" s="33">
        <f>IF(Tableau22[[#This Row],[Blq{QB22}]]="o",(1000/BQ$52),0)</f>
        <v>0</v>
      </c>
      <c r="BQ29" s="4" t="s">
        <v>3</v>
      </c>
      <c r="BR29" s="33">
        <f>IF(Tableau22[[#This Row],[Blq{QB23}]]="o",(1000/BS$52),0)</f>
        <v>0</v>
      </c>
      <c r="BS29" s="4" t="s">
        <v>3</v>
      </c>
      <c r="BT29" s="33">
        <f>IF(Tableau22[[#This Row],[Blq{QB24}]]="o",(1000/BU$52),0)</f>
        <v>0</v>
      </c>
      <c r="BU29" s="4" t="s">
        <v>3</v>
      </c>
      <c r="BV29" s="33">
        <f>IF(Tableau22[[#This Row],[Blq{QB25}]]="o",(1000/BW$52),0)</f>
        <v>0</v>
      </c>
      <c r="BW29" s="4" t="s">
        <v>3</v>
      </c>
      <c r="BX29" s="33">
        <f>IF(Tableau22[[#This Row],[Blq{QB26}]]="o",(1000/BY$52),0)</f>
        <v>0</v>
      </c>
      <c r="BY29" s="4" t="s">
        <v>3</v>
      </c>
      <c r="BZ29" s="33">
        <f>IF(Tableau22[[#This Row],[Blq{QB27}]]="o",(1000/CA$52),0)</f>
        <v>0</v>
      </c>
      <c r="CA29" s="4" t="s">
        <v>3</v>
      </c>
      <c r="CB29" s="33">
        <f>IF(Tableau22[[#This Row],[Blq{QB28}]]="o",(1000/CC$52),0)</f>
        <v>0</v>
      </c>
      <c r="CC29" s="4" t="s">
        <v>3</v>
      </c>
      <c r="CD29" s="33">
        <f>IF(Tableau22[[#This Row],[Blq{QB29}]]="o",(1000/CE$52),0)</f>
        <v>0</v>
      </c>
      <c r="CE29" s="4" t="s">
        <v>3</v>
      </c>
      <c r="CF29" s="33">
        <f>IF(Tableau22[[#This Row],[Blq{QB30}]]="o",(1000/CG$52),0)</f>
        <v>0</v>
      </c>
      <c r="CG29" s="4" t="s">
        <v>3</v>
      </c>
      <c r="CH29" s="26">
        <f>IFERROR((8-Tableau22[[#This Row],[Plc{Q}]])/100,0)</f>
        <v>0</v>
      </c>
      <c r="CI29" s="25" t="str">
        <f>IF(OR(1=Tableau22[[#This Row],[Plc{Q}]],2=Tableau22[[#This Row],[Plc{Q}]],3=Tableau22[[#This Row],[Plc{Q}]],4=Tableau22[[#This Row],[Plc{Q}]],5=Tableau22[[#This Row],[Plc{Q}]],6=Tableau22[[#This Row],[Plc{Q}]],7=Tableau22[[#This Row],[Plc{Q}]],8=Tableau22[[#This Row],[Plc{Q}]]),"Qualifié(e)","")</f>
        <v/>
      </c>
      <c r="CJ29" s="34" t="str">
        <f>IF(Tableau22[[#This Row],[Pnt{F}/1000]]=0,"",RANK(Tableau22[[#This Row],[Pnt{F}/1000]],Tableau22[Pnt{F}/1000]))</f>
        <v/>
      </c>
      <c r="CK29" s="35">
        <f>IFERROR(Tableau22[[#This Row],[Pnt{FV}/500]]+Tableau22[[#This Row],[Pnt{FB}/500]]+Tableau22[[#This Row],[Bns{Q}]],0)</f>
        <v>0</v>
      </c>
      <c r="CL29" s="32">
        <f>IFERROR((Tableau22[[#This Row],[Pnt{FV}]]/$CM$52)*500,0)</f>
        <v>0</v>
      </c>
      <c r="CM29" s="186">
        <f>IFERROR(((Tableau22[[#This Row],[Prs{FV}]]/CN$52)*1000)+IF(Tableau22[[#This Row],[Vlr{FV}]]="o",2,0),0)</f>
        <v>0</v>
      </c>
      <c r="CN29" s="11" t="s">
        <v>12</v>
      </c>
      <c r="CO29" s="4" t="s">
        <v>3</v>
      </c>
      <c r="CP29" s="32">
        <f>(Tableau22[[#This Row],[Pnt{FB}]]/CQ$52)*500</f>
        <v>0</v>
      </c>
      <c r="CQ29" s="33">
        <f>Tableau22[[#This Row],[Pnt{FBlq}]]+Tableau22[[#This Row],[Pnt{FEss}]]</f>
        <v>0</v>
      </c>
      <c r="CR29" s="33">
        <f>IF(Tableau22[[#This Row],[Blq{F}]]="n",0,IF(Tableau22[[#This Row],[Blq{F}]]="Z1",100,IF(Tableau22[[#This Row],[Blq{F}]]="Z2",200,IF(Tableau22[[#This Row],[Blq{F}]]="Top",300,0))))</f>
        <v>0</v>
      </c>
      <c r="CS29" s="4" t="s">
        <v>3</v>
      </c>
      <c r="CT29" s="25">
        <f>IFERROR((100-(Tableau22[[#This Row],[Ess{F}]])),0)</f>
        <v>0</v>
      </c>
      <c r="CU29" s="11" t="s">
        <v>12</v>
      </c>
      <c r="CV29" s="28" t="str">
        <f>IF(Tableau22[[#This Row],[Fnl]]="Q",Tableau22[[#This Row],[Plc{F}]],Tableau22[[#This Row],[Plc{Q}]])</f>
        <v/>
      </c>
      <c r="CW29" s="28" t="str">
        <f>IF(Tableau22[[#This Row],[Place]]=1,"Or",IF(Tableau22[[#This Row],[Place]]=2,"Argent",IF(Tableau22[[#This Row],[Place]]=3,"Bronze","")))</f>
        <v/>
      </c>
    </row>
    <row r="30" spans="1:101" x14ac:dyDescent="0.2">
      <c r="A30" s="33" t="str">
        <f>Tableau22[[#This Row],[Plc{Q}]]</f>
        <v/>
      </c>
      <c r="B30" s="33" t="str">
        <f>Tableau22[[#This Row],[Place]]</f>
        <v/>
      </c>
      <c r="C30" s="16" t="s">
        <v>12</v>
      </c>
      <c r="D30" s="17" t="s">
        <v>12</v>
      </c>
      <c r="E30" s="17" t="s">
        <v>12</v>
      </c>
      <c r="F30" s="29" t="str">
        <f>IF(Tableau22[[#This Row],[Q &gt; F]]="","","Q")</f>
        <v/>
      </c>
      <c r="G30" s="10" t="s">
        <v>12</v>
      </c>
      <c r="H30" s="3" t="s">
        <v>3</v>
      </c>
      <c r="I30" s="3" t="s">
        <v>3</v>
      </c>
      <c r="J30" s="3" t="s">
        <v>3</v>
      </c>
      <c r="K30" s="30" t="str">
        <f>IF(Tableau22[[#This Row],[Pnt{Q}(/1000)]]=0,"",RANK(Tableau22[[#This Row],[Pnt{Q}(/1000)]],Tableau22[Pnt{Q}(/1000)]))</f>
        <v/>
      </c>
      <c r="L30" s="30">
        <f>IFERROR(Tableau22[[#This Row],[Pnt{QV}(/500)]]+Tableau22[[#This Row],[Pnt{QB}/500]],0)</f>
        <v>0</v>
      </c>
      <c r="M30" s="31">
        <f>IFERROR((Tableau22[[#This Row],[Pnt{QV}]]/$N$52)*500,0)</f>
        <v>0</v>
      </c>
      <c r="N30" s="31">
        <f>SUM(Tableau22[[#This Row],[Pnt{QV1}]],Tableau22[[#This Row],[Pnt{QV2}]],Tableau22[[#This Row],[Pnt{QV3}]])</f>
        <v>0</v>
      </c>
      <c r="O30" s="2">
        <f>IFERROR(((Tableau22[[#This Row],[Prs{QV1}]]/P$52)*1000)+IF(Tableau22[[#This Row],[Vlr{QV1}]]="o",2,0),0)</f>
        <v>0</v>
      </c>
      <c r="P30" s="11" t="s">
        <v>12</v>
      </c>
      <c r="Q30" s="4" t="s">
        <v>3</v>
      </c>
      <c r="R30" s="163">
        <f>IFERROR(((Tableau22[[#This Row],[Prs{QV2}]]/S$52)*1000)+IF(Tableau22[[#This Row],[Vlr{QV2}]]="o",2,0),0)</f>
        <v>0</v>
      </c>
      <c r="S30" s="11" t="s">
        <v>12</v>
      </c>
      <c r="T30" s="4" t="s">
        <v>3</v>
      </c>
      <c r="U30" s="163">
        <f>IFERROR(((Tableau22[[#This Row],[Prs{QV3}]]/V$52)*1000)+IF(Tableau22[[#This Row],[Vlr{QV3}]]="o",2,0),0)</f>
        <v>0</v>
      </c>
      <c r="V30" s="11" t="s">
        <v>12</v>
      </c>
      <c r="W30" s="4" t="s">
        <v>3</v>
      </c>
      <c r="X30" s="32">
        <f>IF((Tableau22[[#This Row],[Pnt{QB}]]/Y$52)*500=0,0,(Tableau22[[#This Row],[Pnt{QB}]]/Y$52)*500)</f>
        <v>0</v>
      </c>
      <c r="Y30" s="33">
        <f>Tableau22[[#This Row],[Pnt{QB1}]]+Tableau22[[#This Row],[Pnt{QB2}]]+Tableau22[[#This Row],[Pnt{QB3}]]+Tableau22[[#This Row],[Pnt{QB4}]]+Tableau22[[#This Row],[Pnt{QB5}]]+Tableau22[[#This Row],[Pnt{QB6}]]+Tableau22[[#This Row],[Pnt{QB7}]]+Tableau22[[#This Row],[Pnt{QB8}]]+Tableau22[[#This Row],[Pnt{QB9}]]+Tableau22[[#This Row],[Pnt{QB10}]]+Tableau22[[#This Row],[Pnt{QB11}]]+Tableau22[[#This Row],[Pnt{QB12}]]+Tableau22[[#This Row],[Pnt{QB13}]]+Tableau22[[#This Row],[Pnt{QB14}]]+Tableau22[[#This Row],[Pnt{QB15}]]+Tableau22[[#This Row],[Pnt{QB16}]]+Tableau22[[#This Row],[Pnt{QB17}]]+Tableau22[[#This Row],[Pnt{QB18}]]+Tableau22[[#This Row],[Pnt{QB19}]]+Tableau22[[#This Row],[Pnt{QB20}]]+Tableau22[[#This Row],[Pnt{QB21}]]+Tableau22[[#This Row],[Pnt{QB22}]]+Tableau22[[#This Row],[Pnt{QB23}]]+Tableau22[[#This Row],[Pnt{QB24}]]+Tableau22[[#This Row],[Pnt{QB25}]]+Tableau22[[#This Row],[Pnt{QB26}]]+Tableau22[[#This Row],[Pnt{QB27}]]+Tableau22[[#This Row],[Pnt{QB28}]]+Tableau22[[#This Row],[Pnt{QB29}]]+Tableau22[[#This Row],[Pnt{QB30}]]</f>
        <v>0</v>
      </c>
      <c r="Z30" s="33">
        <f>IF(Tableau22[[#This Row],[Blq{QB1}]]="o",(1000/AA$52),0)</f>
        <v>0</v>
      </c>
      <c r="AA30" s="4" t="s">
        <v>3</v>
      </c>
      <c r="AB30" s="33">
        <f>IF(Tableau22[[#This Row],[Blq{QB2}]]="o",(1000/AC$52),0)</f>
        <v>0</v>
      </c>
      <c r="AC30" s="4" t="s">
        <v>3</v>
      </c>
      <c r="AD30" s="33">
        <f>IF(Tableau22[[#This Row],[Blq{QB3}]]="o",(1000/AE$52),0)</f>
        <v>0</v>
      </c>
      <c r="AE30" s="4" t="s">
        <v>3</v>
      </c>
      <c r="AF30" s="33">
        <f>IF(Tableau22[[#This Row],[Blq{QB4}]]="o",(1000/AG$52),0)</f>
        <v>0</v>
      </c>
      <c r="AG30" s="4" t="s">
        <v>3</v>
      </c>
      <c r="AH30" s="33">
        <f>IF(Tableau22[[#This Row],[Blq{QB5}]]="o",(1000/AI$52),0)</f>
        <v>0</v>
      </c>
      <c r="AI30" s="4" t="s">
        <v>3</v>
      </c>
      <c r="AJ30" s="33">
        <f>IF(Tableau22[[#This Row],[Blq{QB6}]]="o",(1000/AK$52),0)</f>
        <v>0</v>
      </c>
      <c r="AK30" s="4" t="s">
        <v>3</v>
      </c>
      <c r="AL30" s="33">
        <f>IF(Tableau22[[#This Row],[Blq{QB7}]]="o",(1000/AM$52),0)</f>
        <v>0</v>
      </c>
      <c r="AM30" s="4" t="s">
        <v>3</v>
      </c>
      <c r="AN30" s="33">
        <f>IF(Tableau22[[#This Row],[Blq{QB8}]]="o",(1000/AO$52),0)</f>
        <v>0</v>
      </c>
      <c r="AO30" s="4" t="s">
        <v>3</v>
      </c>
      <c r="AP30" s="33">
        <f>IF(Tableau22[[#This Row],[Blq{QB9}]]="o",(1000/AQ$52),0)</f>
        <v>0</v>
      </c>
      <c r="AQ30" s="4" t="s">
        <v>3</v>
      </c>
      <c r="AR30" s="33">
        <f>IF(Tableau22[[#This Row],[Blq{QB10}]]="o",(1000/AS$52),0)</f>
        <v>0</v>
      </c>
      <c r="AS30" s="4" t="s">
        <v>3</v>
      </c>
      <c r="AT30" s="33">
        <f>IF(Tableau22[[#This Row],[Blq{QB11}]]="o",(1000/AU$52),0)</f>
        <v>0</v>
      </c>
      <c r="AU30" s="4" t="s">
        <v>3</v>
      </c>
      <c r="AV30" s="33">
        <f>IF(Tableau22[[#This Row],[Blq{QB12}]]="o",(1000/AW$52),0)</f>
        <v>0</v>
      </c>
      <c r="AW30" s="4" t="s">
        <v>3</v>
      </c>
      <c r="AX30" s="33">
        <f>IF(Tableau22[[#This Row],[Blq{QB13}]]="o",(1000/AY$52),0)</f>
        <v>0</v>
      </c>
      <c r="AY30" s="4" t="s">
        <v>3</v>
      </c>
      <c r="AZ30" s="33">
        <f>IF(Tableau22[[#This Row],[Blq{QB14}]]="o",(1000/BA$52),0)</f>
        <v>0</v>
      </c>
      <c r="BA30" s="4" t="s">
        <v>3</v>
      </c>
      <c r="BB30" s="33">
        <f>IF(Tableau22[[#This Row],[Blq{QB15}]]="o",(1000/BC$52),0)</f>
        <v>0</v>
      </c>
      <c r="BC30" s="4" t="s">
        <v>3</v>
      </c>
      <c r="BD30" s="33">
        <f>IF(Tableau22[[#This Row],[Blq{QB16}]]="o",(1000/BE$52),0)</f>
        <v>0</v>
      </c>
      <c r="BE30" s="4" t="s">
        <v>3</v>
      </c>
      <c r="BF30" s="33">
        <f>IF(Tableau22[[#This Row],[Blq{QB17}]]="o",(1000/BG$52),0)</f>
        <v>0</v>
      </c>
      <c r="BG30" s="4" t="s">
        <v>3</v>
      </c>
      <c r="BH30" s="33">
        <f>IF(Tableau22[[#This Row],[Blq{QB18}]]="o",(1000/BI$52),0)</f>
        <v>0</v>
      </c>
      <c r="BI30" s="4" t="s">
        <v>3</v>
      </c>
      <c r="BJ30" s="33">
        <f>IF(Tableau22[[#This Row],[Blq{QB19}]]="o",(1000/BK$52),0)</f>
        <v>0</v>
      </c>
      <c r="BK30" s="4" t="s">
        <v>3</v>
      </c>
      <c r="BL30" s="33">
        <f>IF(Tableau22[[#This Row],[Blq{QB20}]]="o",(1000/BM$52),0)</f>
        <v>0</v>
      </c>
      <c r="BM30" s="4" t="s">
        <v>3</v>
      </c>
      <c r="BN30" s="33">
        <f>IF(Tableau22[[#This Row],[Blq{QB21}]]="o",(1000/BO$52),0)</f>
        <v>0</v>
      </c>
      <c r="BO30" s="4" t="s">
        <v>3</v>
      </c>
      <c r="BP30" s="33">
        <f>IF(Tableau22[[#This Row],[Blq{QB22}]]="o",(1000/BQ$52),0)</f>
        <v>0</v>
      </c>
      <c r="BQ30" s="4" t="s">
        <v>3</v>
      </c>
      <c r="BR30" s="33">
        <f>IF(Tableau22[[#This Row],[Blq{QB23}]]="o",(1000/BS$52),0)</f>
        <v>0</v>
      </c>
      <c r="BS30" s="4" t="s">
        <v>3</v>
      </c>
      <c r="BT30" s="33">
        <f>IF(Tableau22[[#This Row],[Blq{QB24}]]="o",(1000/BU$52),0)</f>
        <v>0</v>
      </c>
      <c r="BU30" s="4" t="s">
        <v>3</v>
      </c>
      <c r="BV30" s="33">
        <f>IF(Tableau22[[#This Row],[Blq{QB25}]]="o",(1000/BW$52),0)</f>
        <v>0</v>
      </c>
      <c r="BW30" s="4" t="s">
        <v>3</v>
      </c>
      <c r="BX30" s="33">
        <f>IF(Tableau22[[#This Row],[Blq{QB26}]]="o",(1000/BY$52),0)</f>
        <v>0</v>
      </c>
      <c r="BY30" s="4" t="s">
        <v>3</v>
      </c>
      <c r="BZ30" s="33">
        <f>IF(Tableau22[[#This Row],[Blq{QB27}]]="o",(1000/CA$52),0)</f>
        <v>0</v>
      </c>
      <c r="CA30" s="4" t="s">
        <v>3</v>
      </c>
      <c r="CB30" s="33">
        <f>IF(Tableau22[[#This Row],[Blq{QB28}]]="o",(1000/CC$52),0)</f>
        <v>0</v>
      </c>
      <c r="CC30" s="4" t="s">
        <v>3</v>
      </c>
      <c r="CD30" s="33">
        <f>IF(Tableau22[[#This Row],[Blq{QB29}]]="o",(1000/CE$52),0)</f>
        <v>0</v>
      </c>
      <c r="CE30" s="4" t="s">
        <v>3</v>
      </c>
      <c r="CF30" s="33">
        <f>IF(Tableau22[[#This Row],[Blq{QB30}]]="o",(1000/CG$52),0)</f>
        <v>0</v>
      </c>
      <c r="CG30" s="4" t="s">
        <v>3</v>
      </c>
      <c r="CH30" s="26">
        <f>IFERROR((8-Tableau22[[#This Row],[Plc{Q}]])/100,0)</f>
        <v>0</v>
      </c>
      <c r="CI30" s="25" t="str">
        <f>IF(OR(1=Tableau22[[#This Row],[Plc{Q}]],2=Tableau22[[#This Row],[Plc{Q}]],3=Tableau22[[#This Row],[Plc{Q}]],4=Tableau22[[#This Row],[Plc{Q}]],5=Tableau22[[#This Row],[Plc{Q}]],6=Tableau22[[#This Row],[Plc{Q}]],7=Tableau22[[#This Row],[Plc{Q}]],8=Tableau22[[#This Row],[Plc{Q}]]),"Qualifié(e)","")</f>
        <v/>
      </c>
      <c r="CJ30" s="34" t="str">
        <f>IF(Tableau22[[#This Row],[Pnt{F}/1000]]=0,"",RANK(Tableau22[[#This Row],[Pnt{F}/1000]],Tableau22[Pnt{F}/1000]))</f>
        <v/>
      </c>
      <c r="CK30" s="35">
        <f>IFERROR(Tableau22[[#This Row],[Pnt{FV}/500]]+Tableau22[[#This Row],[Pnt{FB}/500]]+Tableau22[[#This Row],[Bns{Q}]],0)</f>
        <v>0</v>
      </c>
      <c r="CL30" s="32">
        <f>IFERROR((Tableau22[[#This Row],[Pnt{FV}]]/$CM$52)*500,0)</f>
        <v>0</v>
      </c>
      <c r="CM30" s="186">
        <f>IFERROR(((Tableau22[[#This Row],[Prs{FV}]]/CN$52)*1000)+IF(Tableau22[[#This Row],[Vlr{FV}]]="o",2,0),0)</f>
        <v>0</v>
      </c>
      <c r="CN30" s="11" t="s">
        <v>12</v>
      </c>
      <c r="CO30" s="4" t="s">
        <v>3</v>
      </c>
      <c r="CP30" s="32">
        <f>(Tableau22[[#This Row],[Pnt{FB}]]/CQ$52)*500</f>
        <v>0</v>
      </c>
      <c r="CQ30" s="33">
        <f>Tableau22[[#This Row],[Pnt{FBlq}]]+Tableau22[[#This Row],[Pnt{FEss}]]</f>
        <v>0</v>
      </c>
      <c r="CR30" s="33">
        <f>IF(Tableau22[[#This Row],[Blq{F}]]="n",0,IF(Tableau22[[#This Row],[Blq{F}]]="Z1",100,IF(Tableau22[[#This Row],[Blq{F}]]="Z2",200,IF(Tableau22[[#This Row],[Blq{F}]]="Top",300,0))))</f>
        <v>0</v>
      </c>
      <c r="CS30" s="4" t="s">
        <v>3</v>
      </c>
      <c r="CT30" s="25">
        <f>IFERROR((100-(Tableau22[[#This Row],[Ess{F}]])),0)</f>
        <v>0</v>
      </c>
      <c r="CU30" s="11" t="s">
        <v>12</v>
      </c>
      <c r="CV30" s="28" t="str">
        <f>IF(Tableau22[[#This Row],[Fnl]]="Q",Tableau22[[#This Row],[Plc{F}]],Tableau22[[#This Row],[Plc{Q}]])</f>
        <v/>
      </c>
      <c r="CW30" s="28" t="str">
        <f>IF(Tableau22[[#This Row],[Place]]=1,"Or",IF(Tableau22[[#This Row],[Place]]=2,"Argent",IF(Tableau22[[#This Row],[Place]]=3,"Bronze","")))</f>
        <v/>
      </c>
    </row>
    <row r="31" spans="1:101" x14ac:dyDescent="0.2">
      <c r="A31" s="33" t="str">
        <f>Tableau22[[#This Row],[Plc{Q}]]</f>
        <v/>
      </c>
      <c r="B31" s="33" t="str">
        <f>Tableau22[[#This Row],[Place]]</f>
        <v/>
      </c>
      <c r="C31" s="16" t="s">
        <v>12</v>
      </c>
      <c r="D31" s="17" t="s">
        <v>12</v>
      </c>
      <c r="E31" s="17" t="s">
        <v>12</v>
      </c>
      <c r="F31" s="29" t="str">
        <f>IF(Tableau22[[#This Row],[Q &gt; F]]="","","Q")</f>
        <v/>
      </c>
      <c r="G31" s="10" t="s">
        <v>12</v>
      </c>
      <c r="H31" s="3" t="s">
        <v>3</v>
      </c>
      <c r="I31" s="3" t="s">
        <v>3</v>
      </c>
      <c r="J31" s="3" t="s">
        <v>3</v>
      </c>
      <c r="K31" s="30" t="str">
        <f>IF(Tableau22[[#This Row],[Pnt{Q}(/1000)]]=0,"",RANK(Tableau22[[#This Row],[Pnt{Q}(/1000)]],Tableau22[Pnt{Q}(/1000)]))</f>
        <v/>
      </c>
      <c r="L31" s="30">
        <f>IFERROR(Tableau22[[#This Row],[Pnt{QV}(/500)]]+Tableau22[[#This Row],[Pnt{QB}/500]],0)</f>
        <v>0</v>
      </c>
      <c r="M31" s="31">
        <f>IFERROR((Tableau22[[#This Row],[Pnt{QV}]]/$N$52)*500,0)</f>
        <v>0</v>
      </c>
      <c r="N31" s="31">
        <f>SUM(Tableau22[[#This Row],[Pnt{QV1}]],Tableau22[[#This Row],[Pnt{QV2}]],Tableau22[[#This Row],[Pnt{QV3}]])</f>
        <v>0</v>
      </c>
      <c r="O31" s="2">
        <f>IFERROR(((Tableau22[[#This Row],[Prs{QV1}]]/P$52)*1000)+IF(Tableau22[[#This Row],[Vlr{QV1}]]="o",2,0),0)</f>
        <v>0</v>
      </c>
      <c r="P31" s="11" t="s">
        <v>12</v>
      </c>
      <c r="Q31" s="4" t="s">
        <v>3</v>
      </c>
      <c r="R31" s="163">
        <f>IFERROR(((Tableau22[[#This Row],[Prs{QV2}]]/S$52)*1000)+IF(Tableau22[[#This Row],[Vlr{QV2}]]="o",2,0),0)</f>
        <v>0</v>
      </c>
      <c r="S31" s="11" t="s">
        <v>12</v>
      </c>
      <c r="T31" s="4" t="s">
        <v>3</v>
      </c>
      <c r="U31" s="163">
        <f>IFERROR(((Tableau22[[#This Row],[Prs{QV3}]]/V$52)*1000)+IF(Tableau22[[#This Row],[Vlr{QV3}]]="o",2,0),0)</f>
        <v>0</v>
      </c>
      <c r="V31" s="11" t="s">
        <v>12</v>
      </c>
      <c r="W31" s="4" t="s">
        <v>3</v>
      </c>
      <c r="X31" s="32">
        <f>IF((Tableau22[[#This Row],[Pnt{QB}]]/Y$52)*500=0,0,(Tableau22[[#This Row],[Pnt{QB}]]/Y$52)*500)</f>
        <v>0</v>
      </c>
      <c r="Y31" s="33">
        <f>Tableau22[[#This Row],[Pnt{QB1}]]+Tableau22[[#This Row],[Pnt{QB2}]]+Tableau22[[#This Row],[Pnt{QB3}]]+Tableau22[[#This Row],[Pnt{QB4}]]+Tableau22[[#This Row],[Pnt{QB5}]]+Tableau22[[#This Row],[Pnt{QB6}]]+Tableau22[[#This Row],[Pnt{QB7}]]+Tableau22[[#This Row],[Pnt{QB8}]]+Tableau22[[#This Row],[Pnt{QB9}]]+Tableau22[[#This Row],[Pnt{QB10}]]+Tableau22[[#This Row],[Pnt{QB11}]]+Tableau22[[#This Row],[Pnt{QB12}]]+Tableau22[[#This Row],[Pnt{QB13}]]+Tableau22[[#This Row],[Pnt{QB14}]]+Tableau22[[#This Row],[Pnt{QB15}]]+Tableau22[[#This Row],[Pnt{QB16}]]+Tableau22[[#This Row],[Pnt{QB17}]]+Tableau22[[#This Row],[Pnt{QB18}]]+Tableau22[[#This Row],[Pnt{QB19}]]+Tableau22[[#This Row],[Pnt{QB20}]]+Tableau22[[#This Row],[Pnt{QB21}]]+Tableau22[[#This Row],[Pnt{QB22}]]+Tableau22[[#This Row],[Pnt{QB23}]]+Tableau22[[#This Row],[Pnt{QB24}]]+Tableau22[[#This Row],[Pnt{QB25}]]+Tableau22[[#This Row],[Pnt{QB26}]]+Tableau22[[#This Row],[Pnt{QB27}]]+Tableau22[[#This Row],[Pnt{QB28}]]+Tableau22[[#This Row],[Pnt{QB29}]]+Tableau22[[#This Row],[Pnt{QB30}]]</f>
        <v>0</v>
      </c>
      <c r="Z31" s="33">
        <f>IF(Tableau22[[#This Row],[Blq{QB1}]]="o",(1000/AA$52),0)</f>
        <v>0</v>
      </c>
      <c r="AA31" s="4" t="s">
        <v>3</v>
      </c>
      <c r="AB31" s="33">
        <f>IF(Tableau22[[#This Row],[Blq{QB2}]]="o",(1000/AC$52),0)</f>
        <v>0</v>
      </c>
      <c r="AC31" s="4" t="s">
        <v>3</v>
      </c>
      <c r="AD31" s="33">
        <f>IF(Tableau22[[#This Row],[Blq{QB3}]]="o",(1000/AE$52),0)</f>
        <v>0</v>
      </c>
      <c r="AE31" s="4" t="s">
        <v>3</v>
      </c>
      <c r="AF31" s="33">
        <f>IF(Tableau22[[#This Row],[Blq{QB4}]]="o",(1000/AG$52),0)</f>
        <v>0</v>
      </c>
      <c r="AG31" s="4" t="s">
        <v>3</v>
      </c>
      <c r="AH31" s="33">
        <f>IF(Tableau22[[#This Row],[Blq{QB5}]]="o",(1000/AI$52),0)</f>
        <v>0</v>
      </c>
      <c r="AI31" s="4" t="s">
        <v>3</v>
      </c>
      <c r="AJ31" s="33">
        <f>IF(Tableau22[[#This Row],[Blq{QB6}]]="o",(1000/AK$52),0)</f>
        <v>0</v>
      </c>
      <c r="AK31" s="4" t="s">
        <v>3</v>
      </c>
      <c r="AL31" s="33">
        <f>IF(Tableau22[[#This Row],[Blq{QB7}]]="o",(1000/AM$52),0)</f>
        <v>0</v>
      </c>
      <c r="AM31" s="4" t="s">
        <v>3</v>
      </c>
      <c r="AN31" s="33">
        <f>IF(Tableau22[[#This Row],[Blq{QB8}]]="o",(1000/AO$52),0)</f>
        <v>0</v>
      </c>
      <c r="AO31" s="4" t="s">
        <v>3</v>
      </c>
      <c r="AP31" s="33">
        <f>IF(Tableau22[[#This Row],[Blq{QB9}]]="o",(1000/AQ$52),0)</f>
        <v>0</v>
      </c>
      <c r="AQ31" s="4" t="s">
        <v>3</v>
      </c>
      <c r="AR31" s="33">
        <f>IF(Tableau22[[#This Row],[Blq{QB10}]]="o",(1000/AS$52),0)</f>
        <v>0</v>
      </c>
      <c r="AS31" s="4" t="s">
        <v>3</v>
      </c>
      <c r="AT31" s="33">
        <f>IF(Tableau22[[#This Row],[Blq{QB11}]]="o",(1000/AU$52),0)</f>
        <v>0</v>
      </c>
      <c r="AU31" s="4" t="s">
        <v>3</v>
      </c>
      <c r="AV31" s="33">
        <f>IF(Tableau22[[#This Row],[Blq{QB12}]]="o",(1000/AW$52),0)</f>
        <v>0</v>
      </c>
      <c r="AW31" s="4" t="s">
        <v>3</v>
      </c>
      <c r="AX31" s="33">
        <f>IF(Tableau22[[#This Row],[Blq{QB13}]]="o",(1000/AY$52),0)</f>
        <v>0</v>
      </c>
      <c r="AY31" s="4" t="s">
        <v>3</v>
      </c>
      <c r="AZ31" s="33">
        <f>IF(Tableau22[[#This Row],[Blq{QB14}]]="o",(1000/BA$52),0)</f>
        <v>0</v>
      </c>
      <c r="BA31" s="4" t="s">
        <v>3</v>
      </c>
      <c r="BB31" s="33">
        <f>IF(Tableau22[[#This Row],[Blq{QB15}]]="o",(1000/BC$52),0)</f>
        <v>0</v>
      </c>
      <c r="BC31" s="4" t="s">
        <v>3</v>
      </c>
      <c r="BD31" s="33">
        <f>IF(Tableau22[[#This Row],[Blq{QB16}]]="o",(1000/BE$52),0)</f>
        <v>0</v>
      </c>
      <c r="BE31" s="4" t="s">
        <v>3</v>
      </c>
      <c r="BF31" s="33">
        <f>IF(Tableau22[[#This Row],[Blq{QB17}]]="o",(1000/BG$52),0)</f>
        <v>0</v>
      </c>
      <c r="BG31" s="4" t="s">
        <v>3</v>
      </c>
      <c r="BH31" s="33">
        <f>IF(Tableau22[[#This Row],[Blq{QB18}]]="o",(1000/BI$52),0)</f>
        <v>0</v>
      </c>
      <c r="BI31" s="4" t="s">
        <v>3</v>
      </c>
      <c r="BJ31" s="33">
        <f>IF(Tableau22[[#This Row],[Blq{QB19}]]="o",(1000/BK$52),0)</f>
        <v>0</v>
      </c>
      <c r="BK31" s="4" t="s">
        <v>3</v>
      </c>
      <c r="BL31" s="33">
        <f>IF(Tableau22[[#This Row],[Blq{QB20}]]="o",(1000/BM$52),0)</f>
        <v>0</v>
      </c>
      <c r="BM31" s="4" t="s">
        <v>3</v>
      </c>
      <c r="BN31" s="33">
        <f>IF(Tableau22[[#This Row],[Blq{QB21}]]="o",(1000/BO$52),0)</f>
        <v>0</v>
      </c>
      <c r="BO31" s="4" t="s">
        <v>3</v>
      </c>
      <c r="BP31" s="33">
        <f>IF(Tableau22[[#This Row],[Blq{QB22}]]="o",(1000/BQ$52),0)</f>
        <v>0</v>
      </c>
      <c r="BQ31" s="4" t="s">
        <v>3</v>
      </c>
      <c r="BR31" s="33">
        <f>IF(Tableau22[[#This Row],[Blq{QB23}]]="o",(1000/BS$52),0)</f>
        <v>0</v>
      </c>
      <c r="BS31" s="4" t="s">
        <v>3</v>
      </c>
      <c r="BT31" s="33">
        <f>IF(Tableau22[[#This Row],[Blq{QB24}]]="o",(1000/BU$52),0)</f>
        <v>0</v>
      </c>
      <c r="BU31" s="4" t="s">
        <v>3</v>
      </c>
      <c r="BV31" s="33">
        <f>IF(Tableau22[[#This Row],[Blq{QB25}]]="o",(1000/BW$52),0)</f>
        <v>0</v>
      </c>
      <c r="BW31" s="4" t="s">
        <v>3</v>
      </c>
      <c r="BX31" s="33">
        <f>IF(Tableau22[[#This Row],[Blq{QB26}]]="o",(1000/BY$52),0)</f>
        <v>0</v>
      </c>
      <c r="BY31" s="4" t="s">
        <v>3</v>
      </c>
      <c r="BZ31" s="33">
        <f>IF(Tableau22[[#This Row],[Blq{QB27}]]="o",(1000/CA$52),0)</f>
        <v>0</v>
      </c>
      <c r="CA31" s="4" t="s">
        <v>3</v>
      </c>
      <c r="CB31" s="33">
        <f>IF(Tableau22[[#This Row],[Blq{QB28}]]="o",(1000/CC$52),0)</f>
        <v>0</v>
      </c>
      <c r="CC31" s="4" t="s">
        <v>3</v>
      </c>
      <c r="CD31" s="33">
        <f>IF(Tableau22[[#This Row],[Blq{QB29}]]="o",(1000/CE$52),0)</f>
        <v>0</v>
      </c>
      <c r="CE31" s="4" t="s">
        <v>3</v>
      </c>
      <c r="CF31" s="33">
        <f>IF(Tableau22[[#This Row],[Blq{QB30}]]="o",(1000/CG$52),0)</f>
        <v>0</v>
      </c>
      <c r="CG31" s="4" t="s">
        <v>3</v>
      </c>
      <c r="CH31" s="26">
        <f>IFERROR((8-Tableau22[[#This Row],[Plc{Q}]])/100,0)</f>
        <v>0</v>
      </c>
      <c r="CI31" s="25" t="str">
        <f>IF(OR(1=Tableau22[[#This Row],[Plc{Q}]],2=Tableau22[[#This Row],[Plc{Q}]],3=Tableau22[[#This Row],[Plc{Q}]],4=Tableau22[[#This Row],[Plc{Q}]],5=Tableau22[[#This Row],[Plc{Q}]],6=Tableau22[[#This Row],[Plc{Q}]],7=Tableau22[[#This Row],[Plc{Q}]],8=Tableau22[[#This Row],[Plc{Q}]]),"Qualifié(e)","")</f>
        <v/>
      </c>
      <c r="CJ31" s="34" t="str">
        <f>IF(Tableau22[[#This Row],[Pnt{F}/1000]]=0,"",RANK(Tableau22[[#This Row],[Pnt{F}/1000]],Tableau22[Pnt{F}/1000]))</f>
        <v/>
      </c>
      <c r="CK31" s="35">
        <f>IFERROR(Tableau22[[#This Row],[Pnt{FV}/500]]+Tableau22[[#This Row],[Pnt{FB}/500]]+Tableau22[[#This Row],[Bns{Q}]],0)</f>
        <v>0</v>
      </c>
      <c r="CL31" s="32">
        <f>IFERROR((Tableau22[[#This Row],[Pnt{FV}]]/$CM$52)*500,0)</f>
        <v>0</v>
      </c>
      <c r="CM31" s="186">
        <f>IFERROR(((Tableau22[[#This Row],[Prs{FV}]]/CN$52)*1000)+IF(Tableau22[[#This Row],[Vlr{FV}]]="o",2,0),0)</f>
        <v>0</v>
      </c>
      <c r="CN31" s="11" t="s">
        <v>12</v>
      </c>
      <c r="CO31" s="4" t="s">
        <v>3</v>
      </c>
      <c r="CP31" s="32">
        <f>(Tableau22[[#This Row],[Pnt{FB}]]/CQ$52)*500</f>
        <v>0</v>
      </c>
      <c r="CQ31" s="33">
        <f>Tableau22[[#This Row],[Pnt{FBlq}]]+Tableau22[[#This Row],[Pnt{FEss}]]</f>
        <v>0</v>
      </c>
      <c r="CR31" s="33">
        <f>IF(Tableau22[[#This Row],[Blq{F}]]="n",0,IF(Tableau22[[#This Row],[Blq{F}]]="Z1",100,IF(Tableau22[[#This Row],[Blq{F}]]="Z2",200,IF(Tableau22[[#This Row],[Blq{F}]]="Top",300,0))))</f>
        <v>0</v>
      </c>
      <c r="CS31" s="4" t="s">
        <v>3</v>
      </c>
      <c r="CT31" s="25">
        <f>IFERROR((100-(Tableau22[[#This Row],[Ess{F}]])),0)</f>
        <v>0</v>
      </c>
      <c r="CU31" s="11" t="s">
        <v>12</v>
      </c>
      <c r="CV31" s="28" t="str">
        <f>IF(Tableau22[[#This Row],[Fnl]]="Q",Tableau22[[#This Row],[Plc{F}]],Tableau22[[#This Row],[Plc{Q}]])</f>
        <v/>
      </c>
      <c r="CW31" s="28" t="str">
        <f>IF(Tableau22[[#This Row],[Place]]=1,"Or",IF(Tableau22[[#This Row],[Place]]=2,"Argent",IF(Tableau22[[#This Row],[Place]]=3,"Bronze","")))</f>
        <v/>
      </c>
    </row>
    <row r="32" spans="1:101" x14ac:dyDescent="0.2">
      <c r="A32" s="33" t="str">
        <f>Tableau22[[#This Row],[Plc{Q}]]</f>
        <v/>
      </c>
      <c r="B32" s="33" t="str">
        <f>Tableau22[[#This Row],[Place]]</f>
        <v/>
      </c>
      <c r="C32" s="16" t="s">
        <v>12</v>
      </c>
      <c r="D32" s="17" t="s">
        <v>12</v>
      </c>
      <c r="E32" s="17" t="s">
        <v>12</v>
      </c>
      <c r="F32" s="29" t="str">
        <f>IF(Tableau22[[#This Row],[Q &gt; F]]="","","Q")</f>
        <v/>
      </c>
      <c r="G32" s="10" t="s">
        <v>12</v>
      </c>
      <c r="H32" s="3" t="s">
        <v>3</v>
      </c>
      <c r="I32" s="3" t="s">
        <v>3</v>
      </c>
      <c r="J32" s="3" t="s">
        <v>3</v>
      </c>
      <c r="K32" s="30" t="str">
        <f>IF(Tableau22[[#This Row],[Pnt{Q}(/1000)]]=0,"",RANK(Tableau22[[#This Row],[Pnt{Q}(/1000)]],Tableau22[Pnt{Q}(/1000)]))</f>
        <v/>
      </c>
      <c r="L32" s="30">
        <f>IFERROR(Tableau22[[#This Row],[Pnt{QV}(/500)]]+Tableau22[[#This Row],[Pnt{QB}/500]],0)</f>
        <v>0</v>
      </c>
      <c r="M32" s="31">
        <f>IFERROR((Tableau22[[#This Row],[Pnt{QV}]]/$N$52)*500,0)</f>
        <v>0</v>
      </c>
      <c r="N32" s="31">
        <f>SUM(Tableau22[[#This Row],[Pnt{QV1}]],Tableau22[[#This Row],[Pnt{QV2}]],Tableau22[[#This Row],[Pnt{QV3}]])</f>
        <v>0</v>
      </c>
      <c r="O32" s="2">
        <f>IFERROR(((Tableau22[[#This Row],[Prs{QV1}]]/P$52)*1000)+IF(Tableau22[[#This Row],[Vlr{QV1}]]="o",2,0),0)</f>
        <v>0</v>
      </c>
      <c r="P32" s="11" t="s">
        <v>12</v>
      </c>
      <c r="Q32" s="4" t="s">
        <v>3</v>
      </c>
      <c r="R32" s="163">
        <f>IFERROR(((Tableau22[[#This Row],[Prs{QV2}]]/S$52)*1000)+IF(Tableau22[[#This Row],[Vlr{QV2}]]="o",2,0),0)</f>
        <v>0</v>
      </c>
      <c r="S32" s="11" t="s">
        <v>12</v>
      </c>
      <c r="T32" s="4" t="s">
        <v>3</v>
      </c>
      <c r="U32" s="163">
        <f>IFERROR(((Tableau22[[#This Row],[Prs{QV3}]]/V$52)*1000)+IF(Tableau22[[#This Row],[Vlr{QV3}]]="o",2,0),0)</f>
        <v>0</v>
      </c>
      <c r="V32" s="11" t="s">
        <v>12</v>
      </c>
      <c r="W32" s="4" t="s">
        <v>3</v>
      </c>
      <c r="X32" s="32">
        <f>IF((Tableau22[[#This Row],[Pnt{QB}]]/Y$52)*500=0,0,(Tableau22[[#This Row],[Pnt{QB}]]/Y$52)*500)</f>
        <v>0</v>
      </c>
      <c r="Y32" s="33">
        <f>Tableau22[[#This Row],[Pnt{QB1}]]+Tableau22[[#This Row],[Pnt{QB2}]]+Tableau22[[#This Row],[Pnt{QB3}]]+Tableau22[[#This Row],[Pnt{QB4}]]+Tableau22[[#This Row],[Pnt{QB5}]]+Tableau22[[#This Row],[Pnt{QB6}]]+Tableau22[[#This Row],[Pnt{QB7}]]+Tableau22[[#This Row],[Pnt{QB8}]]+Tableau22[[#This Row],[Pnt{QB9}]]+Tableau22[[#This Row],[Pnt{QB10}]]+Tableau22[[#This Row],[Pnt{QB11}]]+Tableau22[[#This Row],[Pnt{QB12}]]+Tableau22[[#This Row],[Pnt{QB13}]]+Tableau22[[#This Row],[Pnt{QB14}]]+Tableau22[[#This Row],[Pnt{QB15}]]+Tableau22[[#This Row],[Pnt{QB16}]]+Tableau22[[#This Row],[Pnt{QB17}]]+Tableau22[[#This Row],[Pnt{QB18}]]+Tableau22[[#This Row],[Pnt{QB19}]]+Tableau22[[#This Row],[Pnt{QB20}]]+Tableau22[[#This Row],[Pnt{QB21}]]+Tableau22[[#This Row],[Pnt{QB22}]]+Tableau22[[#This Row],[Pnt{QB23}]]+Tableau22[[#This Row],[Pnt{QB24}]]+Tableau22[[#This Row],[Pnt{QB25}]]+Tableau22[[#This Row],[Pnt{QB26}]]+Tableau22[[#This Row],[Pnt{QB27}]]+Tableau22[[#This Row],[Pnt{QB28}]]+Tableau22[[#This Row],[Pnt{QB29}]]+Tableau22[[#This Row],[Pnt{QB30}]]</f>
        <v>0</v>
      </c>
      <c r="Z32" s="33">
        <f>IF(Tableau22[[#This Row],[Blq{QB1}]]="o",(1000/AA$52),0)</f>
        <v>0</v>
      </c>
      <c r="AA32" s="4" t="s">
        <v>3</v>
      </c>
      <c r="AB32" s="33">
        <f>IF(Tableau22[[#This Row],[Blq{QB2}]]="o",(1000/AC$52),0)</f>
        <v>0</v>
      </c>
      <c r="AC32" s="4" t="s">
        <v>3</v>
      </c>
      <c r="AD32" s="33">
        <f>IF(Tableau22[[#This Row],[Blq{QB3}]]="o",(1000/AE$52),0)</f>
        <v>0</v>
      </c>
      <c r="AE32" s="4" t="s">
        <v>3</v>
      </c>
      <c r="AF32" s="33">
        <f>IF(Tableau22[[#This Row],[Blq{QB4}]]="o",(1000/AG$52),0)</f>
        <v>0</v>
      </c>
      <c r="AG32" s="4" t="s">
        <v>3</v>
      </c>
      <c r="AH32" s="33">
        <f>IF(Tableau22[[#This Row],[Blq{QB5}]]="o",(1000/AI$52),0)</f>
        <v>0</v>
      </c>
      <c r="AI32" s="4" t="s">
        <v>3</v>
      </c>
      <c r="AJ32" s="33">
        <f>IF(Tableau22[[#This Row],[Blq{QB6}]]="o",(1000/AK$52),0)</f>
        <v>0</v>
      </c>
      <c r="AK32" s="4" t="s">
        <v>3</v>
      </c>
      <c r="AL32" s="33">
        <f>IF(Tableau22[[#This Row],[Blq{QB7}]]="o",(1000/AM$52),0)</f>
        <v>0</v>
      </c>
      <c r="AM32" s="4" t="s">
        <v>3</v>
      </c>
      <c r="AN32" s="33">
        <f>IF(Tableau22[[#This Row],[Blq{QB8}]]="o",(1000/AO$52),0)</f>
        <v>0</v>
      </c>
      <c r="AO32" s="4" t="s">
        <v>3</v>
      </c>
      <c r="AP32" s="33">
        <f>IF(Tableau22[[#This Row],[Blq{QB9}]]="o",(1000/AQ$52),0)</f>
        <v>0</v>
      </c>
      <c r="AQ32" s="4" t="s">
        <v>3</v>
      </c>
      <c r="AR32" s="33">
        <f>IF(Tableau22[[#This Row],[Blq{QB10}]]="o",(1000/AS$52),0)</f>
        <v>0</v>
      </c>
      <c r="AS32" s="4" t="s">
        <v>3</v>
      </c>
      <c r="AT32" s="33">
        <f>IF(Tableau22[[#This Row],[Blq{QB11}]]="o",(1000/AU$52),0)</f>
        <v>0</v>
      </c>
      <c r="AU32" s="4" t="s">
        <v>3</v>
      </c>
      <c r="AV32" s="33">
        <f>IF(Tableau22[[#This Row],[Blq{QB12}]]="o",(1000/AW$52),0)</f>
        <v>0</v>
      </c>
      <c r="AW32" s="4" t="s">
        <v>3</v>
      </c>
      <c r="AX32" s="33">
        <f>IF(Tableau22[[#This Row],[Blq{QB13}]]="o",(1000/AY$52),0)</f>
        <v>0</v>
      </c>
      <c r="AY32" s="4" t="s">
        <v>3</v>
      </c>
      <c r="AZ32" s="33">
        <f>IF(Tableau22[[#This Row],[Blq{QB14}]]="o",(1000/BA$52),0)</f>
        <v>0</v>
      </c>
      <c r="BA32" s="4" t="s">
        <v>3</v>
      </c>
      <c r="BB32" s="33">
        <f>IF(Tableau22[[#This Row],[Blq{QB15}]]="o",(1000/BC$52),0)</f>
        <v>0</v>
      </c>
      <c r="BC32" s="4" t="s">
        <v>3</v>
      </c>
      <c r="BD32" s="33">
        <f>IF(Tableau22[[#This Row],[Blq{QB16}]]="o",(1000/BE$52),0)</f>
        <v>0</v>
      </c>
      <c r="BE32" s="4" t="s">
        <v>3</v>
      </c>
      <c r="BF32" s="33">
        <f>IF(Tableau22[[#This Row],[Blq{QB17}]]="o",(1000/BG$52),0)</f>
        <v>0</v>
      </c>
      <c r="BG32" s="4" t="s">
        <v>3</v>
      </c>
      <c r="BH32" s="33">
        <f>IF(Tableau22[[#This Row],[Blq{QB18}]]="o",(1000/BI$52),0)</f>
        <v>0</v>
      </c>
      <c r="BI32" s="4" t="s">
        <v>3</v>
      </c>
      <c r="BJ32" s="33">
        <f>IF(Tableau22[[#This Row],[Blq{QB19}]]="o",(1000/BK$52),0)</f>
        <v>0</v>
      </c>
      <c r="BK32" s="4" t="s">
        <v>3</v>
      </c>
      <c r="BL32" s="33">
        <f>IF(Tableau22[[#This Row],[Blq{QB20}]]="o",(1000/BM$52),0)</f>
        <v>0</v>
      </c>
      <c r="BM32" s="4" t="s">
        <v>3</v>
      </c>
      <c r="BN32" s="33">
        <f>IF(Tableau22[[#This Row],[Blq{QB21}]]="o",(1000/BO$52),0)</f>
        <v>0</v>
      </c>
      <c r="BO32" s="4" t="s">
        <v>3</v>
      </c>
      <c r="BP32" s="33">
        <f>IF(Tableau22[[#This Row],[Blq{QB22}]]="o",(1000/BQ$52),0)</f>
        <v>0</v>
      </c>
      <c r="BQ32" s="4" t="s">
        <v>3</v>
      </c>
      <c r="BR32" s="33">
        <f>IF(Tableau22[[#This Row],[Blq{QB23}]]="o",(1000/BS$52),0)</f>
        <v>0</v>
      </c>
      <c r="BS32" s="4" t="s">
        <v>3</v>
      </c>
      <c r="BT32" s="33">
        <f>IF(Tableau22[[#This Row],[Blq{QB24}]]="o",(1000/BU$52),0)</f>
        <v>0</v>
      </c>
      <c r="BU32" s="4" t="s">
        <v>3</v>
      </c>
      <c r="BV32" s="33">
        <f>IF(Tableau22[[#This Row],[Blq{QB25}]]="o",(1000/BW$52),0)</f>
        <v>0</v>
      </c>
      <c r="BW32" s="4" t="s">
        <v>3</v>
      </c>
      <c r="BX32" s="33">
        <f>IF(Tableau22[[#This Row],[Blq{QB26}]]="o",(1000/BY$52),0)</f>
        <v>0</v>
      </c>
      <c r="BY32" s="4" t="s">
        <v>3</v>
      </c>
      <c r="BZ32" s="33">
        <f>IF(Tableau22[[#This Row],[Blq{QB27}]]="o",(1000/CA$52),0)</f>
        <v>0</v>
      </c>
      <c r="CA32" s="4" t="s">
        <v>3</v>
      </c>
      <c r="CB32" s="33">
        <f>IF(Tableau22[[#This Row],[Blq{QB28}]]="o",(1000/CC$52),0)</f>
        <v>0</v>
      </c>
      <c r="CC32" s="4" t="s">
        <v>3</v>
      </c>
      <c r="CD32" s="33">
        <f>IF(Tableau22[[#This Row],[Blq{QB29}]]="o",(1000/CE$52),0)</f>
        <v>0</v>
      </c>
      <c r="CE32" s="4" t="s">
        <v>3</v>
      </c>
      <c r="CF32" s="33">
        <f>IF(Tableau22[[#This Row],[Blq{QB30}]]="o",(1000/CG$52),0)</f>
        <v>0</v>
      </c>
      <c r="CG32" s="4" t="s">
        <v>3</v>
      </c>
      <c r="CH32" s="26">
        <f>IFERROR((8-Tableau22[[#This Row],[Plc{Q}]])/100,0)</f>
        <v>0</v>
      </c>
      <c r="CI32" s="25" t="str">
        <f>IF(OR(1=Tableau22[[#This Row],[Plc{Q}]],2=Tableau22[[#This Row],[Plc{Q}]],3=Tableau22[[#This Row],[Plc{Q}]],4=Tableau22[[#This Row],[Plc{Q}]],5=Tableau22[[#This Row],[Plc{Q}]],6=Tableau22[[#This Row],[Plc{Q}]],7=Tableau22[[#This Row],[Plc{Q}]],8=Tableau22[[#This Row],[Plc{Q}]]),"Qualifié(e)","")</f>
        <v/>
      </c>
      <c r="CJ32" s="34" t="str">
        <f>IF(Tableau22[[#This Row],[Pnt{F}/1000]]=0,"",RANK(Tableau22[[#This Row],[Pnt{F}/1000]],Tableau22[Pnt{F}/1000]))</f>
        <v/>
      </c>
      <c r="CK32" s="35">
        <f>IFERROR(Tableau22[[#This Row],[Pnt{FV}/500]]+Tableau22[[#This Row],[Pnt{FB}/500]]+Tableau22[[#This Row],[Bns{Q}]],0)</f>
        <v>0</v>
      </c>
      <c r="CL32" s="32">
        <f>IFERROR((Tableau22[[#This Row],[Pnt{FV}]]/$CM$52)*500,0)</f>
        <v>0</v>
      </c>
      <c r="CM32" s="186">
        <f>IFERROR(((Tableau22[[#This Row],[Prs{FV}]]/CN$52)*1000)+IF(Tableau22[[#This Row],[Vlr{FV}]]="o",2,0),0)</f>
        <v>0</v>
      </c>
      <c r="CN32" s="11" t="s">
        <v>12</v>
      </c>
      <c r="CO32" s="4" t="s">
        <v>3</v>
      </c>
      <c r="CP32" s="32">
        <f>(Tableau22[[#This Row],[Pnt{FB}]]/CQ$52)*500</f>
        <v>0</v>
      </c>
      <c r="CQ32" s="33">
        <f>Tableau22[[#This Row],[Pnt{FBlq}]]+Tableau22[[#This Row],[Pnt{FEss}]]</f>
        <v>0</v>
      </c>
      <c r="CR32" s="33">
        <f>IF(Tableau22[[#This Row],[Blq{F}]]="n",0,IF(Tableau22[[#This Row],[Blq{F}]]="Z1",100,IF(Tableau22[[#This Row],[Blq{F}]]="Z2",200,IF(Tableau22[[#This Row],[Blq{F}]]="Top",300,0))))</f>
        <v>0</v>
      </c>
      <c r="CS32" s="4" t="s">
        <v>3</v>
      </c>
      <c r="CT32" s="25">
        <f>IFERROR((100-(Tableau22[[#This Row],[Ess{F}]])),0)</f>
        <v>0</v>
      </c>
      <c r="CU32" s="11" t="s">
        <v>12</v>
      </c>
      <c r="CV32" s="28" t="str">
        <f>IF(Tableau22[[#This Row],[Fnl]]="Q",Tableau22[[#This Row],[Plc{F}]],Tableau22[[#This Row],[Plc{Q}]])</f>
        <v/>
      </c>
      <c r="CW32" s="28" t="str">
        <f>IF(Tableau22[[#This Row],[Place]]=1,"Or",IF(Tableau22[[#This Row],[Place]]=2,"Argent",IF(Tableau22[[#This Row],[Place]]=3,"Bronze","")))</f>
        <v/>
      </c>
    </row>
    <row r="33" spans="1:101" x14ac:dyDescent="0.2">
      <c r="A33" s="33" t="str">
        <f>Tableau22[[#This Row],[Plc{Q}]]</f>
        <v/>
      </c>
      <c r="B33" s="33" t="str">
        <f>Tableau22[[#This Row],[Place]]</f>
        <v/>
      </c>
      <c r="C33" s="16" t="s">
        <v>12</v>
      </c>
      <c r="D33" s="17" t="s">
        <v>12</v>
      </c>
      <c r="E33" s="17" t="s">
        <v>12</v>
      </c>
      <c r="F33" s="29" t="str">
        <f>IF(Tableau22[[#This Row],[Q &gt; F]]="","","Q")</f>
        <v/>
      </c>
      <c r="G33" s="10" t="s">
        <v>12</v>
      </c>
      <c r="H33" s="3" t="s">
        <v>3</v>
      </c>
      <c r="I33" s="3" t="s">
        <v>3</v>
      </c>
      <c r="J33" s="3" t="s">
        <v>3</v>
      </c>
      <c r="K33" s="30" t="str">
        <f>IF(Tableau22[[#This Row],[Pnt{Q}(/1000)]]=0,"",RANK(Tableau22[[#This Row],[Pnt{Q}(/1000)]],Tableau22[Pnt{Q}(/1000)]))</f>
        <v/>
      </c>
      <c r="L33" s="30">
        <f>IFERROR(Tableau22[[#This Row],[Pnt{QV}(/500)]]+Tableau22[[#This Row],[Pnt{QB}/500]],0)</f>
        <v>0</v>
      </c>
      <c r="M33" s="31">
        <f>IFERROR((Tableau22[[#This Row],[Pnt{QV}]]/$N$52)*500,0)</f>
        <v>0</v>
      </c>
      <c r="N33" s="31">
        <f>SUM(Tableau22[[#This Row],[Pnt{QV1}]],Tableau22[[#This Row],[Pnt{QV2}]],Tableau22[[#This Row],[Pnt{QV3}]])</f>
        <v>0</v>
      </c>
      <c r="O33" s="2">
        <f>IFERROR(((Tableau22[[#This Row],[Prs{QV1}]]/P$52)*1000)+IF(Tableau22[[#This Row],[Vlr{QV1}]]="o",2,0),0)</f>
        <v>0</v>
      </c>
      <c r="P33" s="11" t="s">
        <v>12</v>
      </c>
      <c r="Q33" s="4" t="s">
        <v>3</v>
      </c>
      <c r="R33" s="163">
        <f>IFERROR(((Tableau22[[#This Row],[Prs{QV2}]]/S$52)*1000)+IF(Tableau22[[#This Row],[Vlr{QV2}]]="o",2,0),0)</f>
        <v>0</v>
      </c>
      <c r="S33" s="11" t="s">
        <v>12</v>
      </c>
      <c r="T33" s="4" t="s">
        <v>3</v>
      </c>
      <c r="U33" s="163">
        <f>IFERROR(((Tableau22[[#This Row],[Prs{QV3}]]/V$52)*1000)+IF(Tableau22[[#This Row],[Vlr{QV3}]]="o",2,0),0)</f>
        <v>0</v>
      </c>
      <c r="V33" s="11" t="s">
        <v>12</v>
      </c>
      <c r="W33" s="4" t="s">
        <v>3</v>
      </c>
      <c r="X33" s="32">
        <f>IF((Tableau22[[#This Row],[Pnt{QB}]]/Y$52)*500=0,0,(Tableau22[[#This Row],[Pnt{QB}]]/Y$52)*500)</f>
        <v>0</v>
      </c>
      <c r="Y33" s="33">
        <f>Tableau22[[#This Row],[Pnt{QB1}]]+Tableau22[[#This Row],[Pnt{QB2}]]+Tableau22[[#This Row],[Pnt{QB3}]]+Tableau22[[#This Row],[Pnt{QB4}]]+Tableau22[[#This Row],[Pnt{QB5}]]+Tableau22[[#This Row],[Pnt{QB6}]]+Tableau22[[#This Row],[Pnt{QB7}]]+Tableau22[[#This Row],[Pnt{QB8}]]+Tableau22[[#This Row],[Pnt{QB9}]]+Tableau22[[#This Row],[Pnt{QB10}]]+Tableau22[[#This Row],[Pnt{QB11}]]+Tableau22[[#This Row],[Pnt{QB12}]]+Tableau22[[#This Row],[Pnt{QB13}]]+Tableau22[[#This Row],[Pnt{QB14}]]+Tableau22[[#This Row],[Pnt{QB15}]]+Tableau22[[#This Row],[Pnt{QB16}]]+Tableau22[[#This Row],[Pnt{QB17}]]+Tableau22[[#This Row],[Pnt{QB18}]]+Tableau22[[#This Row],[Pnt{QB19}]]+Tableau22[[#This Row],[Pnt{QB20}]]+Tableau22[[#This Row],[Pnt{QB21}]]+Tableau22[[#This Row],[Pnt{QB22}]]+Tableau22[[#This Row],[Pnt{QB23}]]+Tableau22[[#This Row],[Pnt{QB24}]]+Tableau22[[#This Row],[Pnt{QB25}]]+Tableau22[[#This Row],[Pnt{QB26}]]+Tableau22[[#This Row],[Pnt{QB27}]]+Tableau22[[#This Row],[Pnt{QB28}]]+Tableau22[[#This Row],[Pnt{QB29}]]+Tableau22[[#This Row],[Pnt{QB30}]]</f>
        <v>0</v>
      </c>
      <c r="Z33" s="33">
        <f>IF(Tableau22[[#This Row],[Blq{QB1}]]="o",(1000/AA$52),0)</f>
        <v>0</v>
      </c>
      <c r="AA33" s="4" t="s">
        <v>3</v>
      </c>
      <c r="AB33" s="33">
        <f>IF(Tableau22[[#This Row],[Blq{QB2}]]="o",(1000/AC$52),0)</f>
        <v>0</v>
      </c>
      <c r="AC33" s="4" t="s">
        <v>3</v>
      </c>
      <c r="AD33" s="33">
        <f>IF(Tableau22[[#This Row],[Blq{QB3}]]="o",(1000/AE$52),0)</f>
        <v>0</v>
      </c>
      <c r="AE33" s="4" t="s">
        <v>3</v>
      </c>
      <c r="AF33" s="33">
        <f>IF(Tableau22[[#This Row],[Blq{QB4}]]="o",(1000/AG$52),0)</f>
        <v>0</v>
      </c>
      <c r="AG33" s="4" t="s">
        <v>3</v>
      </c>
      <c r="AH33" s="33">
        <f>IF(Tableau22[[#This Row],[Blq{QB5}]]="o",(1000/AI$52),0)</f>
        <v>0</v>
      </c>
      <c r="AI33" s="4" t="s">
        <v>3</v>
      </c>
      <c r="AJ33" s="33">
        <f>IF(Tableau22[[#This Row],[Blq{QB6}]]="o",(1000/AK$52),0)</f>
        <v>0</v>
      </c>
      <c r="AK33" s="4" t="s">
        <v>3</v>
      </c>
      <c r="AL33" s="33">
        <f>IF(Tableau22[[#This Row],[Blq{QB7}]]="o",(1000/AM$52),0)</f>
        <v>0</v>
      </c>
      <c r="AM33" s="4" t="s">
        <v>3</v>
      </c>
      <c r="AN33" s="33">
        <f>IF(Tableau22[[#This Row],[Blq{QB8}]]="o",(1000/AO$52),0)</f>
        <v>0</v>
      </c>
      <c r="AO33" s="4" t="s">
        <v>3</v>
      </c>
      <c r="AP33" s="33">
        <f>IF(Tableau22[[#This Row],[Blq{QB9}]]="o",(1000/AQ$52),0)</f>
        <v>0</v>
      </c>
      <c r="AQ33" s="4" t="s">
        <v>3</v>
      </c>
      <c r="AR33" s="33">
        <f>IF(Tableau22[[#This Row],[Blq{QB10}]]="o",(1000/AS$52),0)</f>
        <v>0</v>
      </c>
      <c r="AS33" s="4" t="s">
        <v>3</v>
      </c>
      <c r="AT33" s="33">
        <f>IF(Tableau22[[#This Row],[Blq{QB11}]]="o",(1000/AU$52),0)</f>
        <v>0</v>
      </c>
      <c r="AU33" s="4" t="s">
        <v>3</v>
      </c>
      <c r="AV33" s="33">
        <f>IF(Tableau22[[#This Row],[Blq{QB12}]]="o",(1000/AW$52),0)</f>
        <v>0</v>
      </c>
      <c r="AW33" s="4" t="s">
        <v>3</v>
      </c>
      <c r="AX33" s="33">
        <f>IF(Tableau22[[#This Row],[Blq{QB13}]]="o",(1000/AY$52),0)</f>
        <v>0</v>
      </c>
      <c r="AY33" s="4" t="s">
        <v>3</v>
      </c>
      <c r="AZ33" s="33">
        <f>IF(Tableau22[[#This Row],[Blq{QB14}]]="o",(1000/BA$52),0)</f>
        <v>0</v>
      </c>
      <c r="BA33" s="4" t="s">
        <v>3</v>
      </c>
      <c r="BB33" s="33">
        <f>IF(Tableau22[[#This Row],[Blq{QB15}]]="o",(1000/BC$52),0)</f>
        <v>0</v>
      </c>
      <c r="BC33" s="4" t="s">
        <v>3</v>
      </c>
      <c r="BD33" s="33">
        <f>IF(Tableau22[[#This Row],[Blq{QB16}]]="o",(1000/BE$52),0)</f>
        <v>0</v>
      </c>
      <c r="BE33" s="4" t="s">
        <v>3</v>
      </c>
      <c r="BF33" s="33">
        <f>IF(Tableau22[[#This Row],[Blq{QB17}]]="o",(1000/BG$52),0)</f>
        <v>0</v>
      </c>
      <c r="BG33" s="4" t="s">
        <v>3</v>
      </c>
      <c r="BH33" s="33">
        <f>IF(Tableau22[[#This Row],[Blq{QB18}]]="o",(1000/BI$52),0)</f>
        <v>0</v>
      </c>
      <c r="BI33" s="4" t="s">
        <v>3</v>
      </c>
      <c r="BJ33" s="33">
        <f>IF(Tableau22[[#This Row],[Blq{QB19}]]="o",(1000/BK$52),0)</f>
        <v>0</v>
      </c>
      <c r="BK33" s="4" t="s">
        <v>3</v>
      </c>
      <c r="BL33" s="33">
        <f>IF(Tableau22[[#This Row],[Blq{QB20}]]="o",(1000/BM$52),0)</f>
        <v>0</v>
      </c>
      <c r="BM33" s="4" t="s">
        <v>3</v>
      </c>
      <c r="BN33" s="33">
        <f>IF(Tableau22[[#This Row],[Blq{QB21}]]="o",(1000/BO$52),0)</f>
        <v>0</v>
      </c>
      <c r="BO33" s="4" t="s">
        <v>3</v>
      </c>
      <c r="BP33" s="33">
        <f>IF(Tableau22[[#This Row],[Blq{QB22}]]="o",(1000/BQ$52),0)</f>
        <v>0</v>
      </c>
      <c r="BQ33" s="4" t="s">
        <v>3</v>
      </c>
      <c r="BR33" s="33">
        <f>IF(Tableau22[[#This Row],[Blq{QB23}]]="o",(1000/BS$52),0)</f>
        <v>0</v>
      </c>
      <c r="BS33" s="4" t="s">
        <v>3</v>
      </c>
      <c r="BT33" s="33">
        <f>IF(Tableau22[[#This Row],[Blq{QB24}]]="o",(1000/BU$52),0)</f>
        <v>0</v>
      </c>
      <c r="BU33" s="4" t="s">
        <v>3</v>
      </c>
      <c r="BV33" s="33">
        <f>IF(Tableau22[[#This Row],[Blq{QB25}]]="o",(1000/BW$52),0)</f>
        <v>0</v>
      </c>
      <c r="BW33" s="4" t="s">
        <v>3</v>
      </c>
      <c r="BX33" s="33">
        <f>IF(Tableau22[[#This Row],[Blq{QB26}]]="o",(1000/BY$52),0)</f>
        <v>0</v>
      </c>
      <c r="BY33" s="4" t="s">
        <v>3</v>
      </c>
      <c r="BZ33" s="33">
        <f>IF(Tableau22[[#This Row],[Blq{QB27}]]="o",(1000/CA$52),0)</f>
        <v>0</v>
      </c>
      <c r="CA33" s="4" t="s">
        <v>3</v>
      </c>
      <c r="CB33" s="33">
        <f>IF(Tableau22[[#This Row],[Blq{QB28}]]="o",(1000/CC$52),0)</f>
        <v>0</v>
      </c>
      <c r="CC33" s="4" t="s">
        <v>3</v>
      </c>
      <c r="CD33" s="33">
        <f>IF(Tableau22[[#This Row],[Blq{QB29}]]="o",(1000/CE$52),0)</f>
        <v>0</v>
      </c>
      <c r="CE33" s="4" t="s">
        <v>3</v>
      </c>
      <c r="CF33" s="33">
        <f>IF(Tableau22[[#This Row],[Blq{QB30}]]="o",(1000/CG$52),0)</f>
        <v>0</v>
      </c>
      <c r="CG33" s="4" t="s">
        <v>3</v>
      </c>
      <c r="CH33" s="26">
        <f>IFERROR((8-Tableau22[[#This Row],[Plc{Q}]])/100,0)</f>
        <v>0</v>
      </c>
      <c r="CI33" s="25" t="str">
        <f>IF(OR(1=Tableau22[[#This Row],[Plc{Q}]],2=Tableau22[[#This Row],[Plc{Q}]],3=Tableau22[[#This Row],[Plc{Q}]],4=Tableau22[[#This Row],[Plc{Q}]],5=Tableau22[[#This Row],[Plc{Q}]],6=Tableau22[[#This Row],[Plc{Q}]],7=Tableau22[[#This Row],[Plc{Q}]],8=Tableau22[[#This Row],[Plc{Q}]]),"Qualifié(e)","")</f>
        <v/>
      </c>
      <c r="CJ33" s="34" t="str">
        <f>IF(Tableau22[[#This Row],[Pnt{F}/1000]]=0,"",RANK(Tableau22[[#This Row],[Pnt{F}/1000]],Tableau22[Pnt{F}/1000]))</f>
        <v/>
      </c>
      <c r="CK33" s="35">
        <f>IFERROR(Tableau22[[#This Row],[Pnt{FV}/500]]+Tableau22[[#This Row],[Pnt{FB}/500]]+Tableau22[[#This Row],[Bns{Q}]],0)</f>
        <v>0</v>
      </c>
      <c r="CL33" s="32">
        <f>IFERROR((Tableau22[[#This Row],[Pnt{FV}]]/$CM$52)*500,0)</f>
        <v>0</v>
      </c>
      <c r="CM33" s="186">
        <f>IFERROR(((Tableau22[[#This Row],[Prs{FV}]]/CN$52)*1000)+IF(Tableau22[[#This Row],[Vlr{FV}]]="o",2,0),0)</f>
        <v>0</v>
      </c>
      <c r="CN33" s="11" t="s">
        <v>12</v>
      </c>
      <c r="CO33" s="4" t="s">
        <v>3</v>
      </c>
      <c r="CP33" s="32">
        <f>(Tableau22[[#This Row],[Pnt{FB}]]/CQ$52)*500</f>
        <v>0</v>
      </c>
      <c r="CQ33" s="33">
        <f>Tableau22[[#This Row],[Pnt{FBlq}]]+Tableau22[[#This Row],[Pnt{FEss}]]</f>
        <v>0</v>
      </c>
      <c r="CR33" s="33">
        <f>IF(Tableau22[[#This Row],[Blq{F}]]="n",0,IF(Tableau22[[#This Row],[Blq{F}]]="Z1",100,IF(Tableau22[[#This Row],[Blq{F}]]="Z2",200,IF(Tableau22[[#This Row],[Blq{F}]]="Top",300,0))))</f>
        <v>0</v>
      </c>
      <c r="CS33" s="4" t="s">
        <v>3</v>
      </c>
      <c r="CT33" s="25">
        <f>IFERROR((100-(Tableau22[[#This Row],[Ess{F}]])),0)</f>
        <v>0</v>
      </c>
      <c r="CU33" s="11" t="s">
        <v>12</v>
      </c>
      <c r="CV33" s="28" t="str">
        <f>IF(Tableau22[[#This Row],[Fnl]]="Q",Tableau22[[#This Row],[Plc{F}]],Tableau22[[#This Row],[Plc{Q}]])</f>
        <v/>
      </c>
      <c r="CW33" s="28" t="str">
        <f>IF(Tableau22[[#This Row],[Place]]=1,"Or",IF(Tableau22[[#This Row],[Place]]=2,"Argent",IF(Tableau22[[#This Row],[Place]]=3,"Bronze","")))</f>
        <v/>
      </c>
    </row>
    <row r="34" spans="1:101" x14ac:dyDescent="0.2">
      <c r="A34" s="33" t="str">
        <f>Tableau22[[#This Row],[Plc{Q}]]</f>
        <v/>
      </c>
      <c r="B34" s="33" t="str">
        <f>Tableau22[[#This Row],[Place]]</f>
        <v/>
      </c>
      <c r="C34" s="16" t="s">
        <v>12</v>
      </c>
      <c r="D34" s="17" t="s">
        <v>12</v>
      </c>
      <c r="E34" s="17" t="s">
        <v>12</v>
      </c>
      <c r="F34" s="29" t="str">
        <f>IF(Tableau22[[#This Row],[Q &gt; F]]="","","Q")</f>
        <v/>
      </c>
      <c r="G34" s="10" t="s">
        <v>12</v>
      </c>
      <c r="H34" s="3" t="s">
        <v>3</v>
      </c>
      <c r="I34" s="3" t="s">
        <v>3</v>
      </c>
      <c r="J34" s="3" t="s">
        <v>3</v>
      </c>
      <c r="K34" s="30" t="str">
        <f>IF(Tableau22[[#This Row],[Pnt{Q}(/1000)]]=0,"",RANK(Tableau22[[#This Row],[Pnt{Q}(/1000)]],Tableau22[Pnt{Q}(/1000)]))</f>
        <v/>
      </c>
      <c r="L34" s="30">
        <f>IFERROR(Tableau22[[#This Row],[Pnt{QV}(/500)]]+Tableau22[[#This Row],[Pnt{QB}/500]],0)</f>
        <v>0</v>
      </c>
      <c r="M34" s="31">
        <f>IFERROR((Tableau22[[#This Row],[Pnt{QV}]]/$N$52)*500,0)</f>
        <v>0</v>
      </c>
      <c r="N34" s="31">
        <f>SUM(Tableau22[[#This Row],[Pnt{QV1}]],Tableau22[[#This Row],[Pnt{QV2}]],Tableau22[[#This Row],[Pnt{QV3}]])</f>
        <v>0</v>
      </c>
      <c r="O34" s="2">
        <f>IFERROR(((Tableau22[[#This Row],[Prs{QV1}]]/P$52)*1000)+IF(Tableau22[[#This Row],[Vlr{QV1}]]="o",2,0),0)</f>
        <v>0</v>
      </c>
      <c r="P34" s="11" t="s">
        <v>12</v>
      </c>
      <c r="Q34" s="4" t="s">
        <v>3</v>
      </c>
      <c r="R34" s="163">
        <f>IFERROR(((Tableau22[[#This Row],[Prs{QV2}]]/S$52)*1000)+IF(Tableau22[[#This Row],[Vlr{QV2}]]="o",2,0),0)</f>
        <v>0</v>
      </c>
      <c r="S34" s="11" t="s">
        <v>12</v>
      </c>
      <c r="T34" s="4" t="s">
        <v>3</v>
      </c>
      <c r="U34" s="163">
        <f>IFERROR(((Tableau22[[#This Row],[Prs{QV3}]]/V$52)*1000)+IF(Tableau22[[#This Row],[Vlr{QV3}]]="o",2,0),0)</f>
        <v>0</v>
      </c>
      <c r="V34" s="11" t="s">
        <v>12</v>
      </c>
      <c r="W34" s="4" t="s">
        <v>3</v>
      </c>
      <c r="X34" s="32">
        <f>IF((Tableau22[[#This Row],[Pnt{QB}]]/Y$52)*500=0,0,(Tableau22[[#This Row],[Pnt{QB}]]/Y$52)*500)</f>
        <v>0</v>
      </c>
      <c r="Y34" s="33">
        <f>Tableau22[[#This Row],[Pnt{QB1}]]+Tableau22[[#This Row],[Pnt{QB2}]]+Tableau22[[#This Row],[Pnt{QB3}]]+Tableau22[[#This Row],[Pnt{QB4}]]+Tableau22[[#This Row],[Pnt{QB5}]]+Tableau22[[#This Row],[Pnt{QB6}]]+Tableau22[[#This Row],[Pnt{QB7}]]+Tableau22[[#This Row],[Pnt{QB8}]]+Tableau22[[#This Row],[Pnt{QB9}]]+Tableau22[[#This Row],[Pnt{QB10}]]+Tableau22[[#This Row],[Pnt{QB11}]]+Tableau22[[#This Row],[Pnt{QB12}]]+Tableau22[[#This Row],[Pnt{QB13}]]+Tableau22[[#This Row],[Pnt{QB14}]]+Tableau22[[#This Row],[Pnt{QB15}]]+Tableau22[[#This Row],[Pnt{QB16}]]+Tableau22[[#This Row],[Pnt{QB17}]]+Tableau22[[#This Row],[Pnt{QB18}]]+Tableau22[[#This Row],[Pnt{QB19}]]+Tableau22[[#This Row],[Pnt{QB20}]]+Tableau22[[#This Row],[Pnt{QB21}]]+Tableau22[[#This Row],[Pnt{QB22}]]+Tableau22[[#This Row],[Pnt{QB23}]]+Tableau22[[#This Row],[Pnt{QB24}]]+Tableau22[[#This Row],[Pnt{QB25}]]+Tableau22[[#This Row],[Pnt{QB26}]]+Tableau22[[#This Row],[Pnt{QB27}]]+Tableau22[[#This Row],[Pnt{QB28}]]+Tableau22[[#This Row],[Pnt{QB29}]]+Tableau22[[#This Row],[Pnt{QB30}]]</f>
        <v>0</v>
      </c>
      <c r="Z34" s="33">
        <f>IF(Tableau22[[#This Row],[Blq{QB1}]]="o",(1000/AA$52),0)</f>
        <v>0</v>
      </c>
      <c r="AA34" s="4" t="s">
        <v>3</v>
      </c>
      <c r="AB34" s="33">
        <f>IF(Tableau22[[#This Row],[Blq{QB2}]]="o",(1000/AC$52),0)</f>
        <v>0</v>
      </c>
      <c r="AC34" s="4" t="s">
        <v>3</v>
      </c>
      <c r="AD34" s="33">
        <f>IF(Tableau22[[#This Row],[Blq{QB3}]]="o",(1000/AE$52),0)</f>
        <v>0</v>
      </c>
      <c r="AE34" s="4" t="s">
        <v>3</v>
      </c>
      <c r="AF34" s="33">
        <f>IF(Tableau22[[#This Row],[Blq{QB4}]]="o",(1000/AG$52),0)</f>
        <v>0</v>
      </c>
      <c r="AG34" s="4" t="s">
        <v>3</v>
      </c>
      <c r="AH34" s="33">
        <f>IF(Tableau22[[#This Row],[Blq{QB5}]]="o",(1000/AI$52),0)</f>
        <v>0</v>
      </c>
      <c r="AI34" s="4" t="s">
        <v>3</v>
      </c>
      <c r="AJ34" s="33">
        <f>IF(Tableau22[[#This Row],[Blq{QB6}]]="o",(1000/AK$52),0)</f>
        <v>0</v>
      </c>
      <c r="AK34" s="4" t="s">
        <v>3</v>
      </c>
      <c r="AL34" s="33">
        <f>IF(Tableau22[[#This Row],[Blq{QB7}]]="o",(1000/AM$52),0)</f>
        <v>0</v>
      </c>
      <c r="AM34" s="4" t="s">
        <v>3</v>
      </c>
      <c r="AN34" s="33">
        <f>IF(Tableau22[[#This Row],[Blq{QB8}]]="o",(1000/AO$52),0)</f>
        <v>0</v>
      </c>
      <c r="AO34" s="4" t="s">
        <v>3</v>
      </c>
      <c r="AP34" s="33">
        <f>IF(Tableau22[[#This Row],[Blq{QB9}]]="o",(1000/AQ$52),0)</f>
        <v>0</v>
      </c>
      <c r="AQ34" s="4" t="s">
        <v>3</v>
      </c>
      <c r="AR34" s="33">
        <f>IF(Tableau22[[#This Row],[Blq{QB10}]]="o",(1000/AS$52),0)</f>
        <v>0</v>
      </c>
      <c r="AS34" s="4" t="s">
        <v>3</v>
      </c>
      <c r="AT34" s="33">
        <f>IF(Tableau22[[#This Row],[Blq{QB11}]]="o",(1000/AU$52),0)</f>
        <v>0</v>
      </c>
      <c r="AU34" s="4" t="s">
        <v>3</v>
      </c>
      <c r="AV34" s="33">
        <f>IF(Tableau22[[#This Row],[Blq{QB12}]]="o",(1000/AW$52),0)</f>
        <v>0</v>
      </c>
      <c r="AW34" s="4" t="s">
        <v>3</v>
      </c>
      <c r="AX34" s="33">
        <f>IF(Tableau22[[#This Row],[Blq{QB13}]]="o",(1000/AY$52),0)</f>
        <v>0</v>
      </c>
      <c r="AY34" s="4" t="s">
        <v>3</v>
      </c>
      <c r="AZ34" s="33">
        <f>IF(Tableau22[[#This Row],[Blq{QB14}]]="o",(1000/BA$52),0)</f>
        <v>0</v>
      </c>
      <c r="BA34" s="4" t="s">
        <v>3</v>
      </c>
      <c r="BB34" s="33">
        <f>IF(Tableau22[[#This Row],[Blq{QB15}]]="o",(1000/BC$52),0)</f>
        <v>0</v>
      </c>
      <c r="BC34" s="4" t="s">
        <v>3</v>
      </c>
      <c r="BD34" s="33">
        <f>IF(Tableau22[[#This Row],[Blq{QB16}]]="o",(1000/BE$52),0)</f>
        <v>0</v>
      </c>
      <c r="BE34" s="4" t="s">
        <v>3</v>
      </c>
      <c r="BF34" s="33">
        <f>IF(Tableau22[[#This Row],[Blq{QB17}]]="o",(1000/BG$52),0)</f>
        <v>0</v>
      </c>
      <c r="BG34" s="4" t="s">
        <v>3</v>
      </c>
      <c r="BH34" s="33">
        <f>IF(Tableau22[[#This Row],[Blq{QB18}]]="o",(1000/BI$52),0)</f>
        <v>0</v>
      </c>
      <c r="BI34" s="4" t="s">
        <v>3</v>
      </c>
      <c r="BJ34" s="33">
        <f>IF(Tableau22[[#This Row],[Blq{QB19}]]="o",(1000/BK$52),0)</f>
        <v>0</v>
      </c>
      <c r="BK34" s="4" t="s">
        <v>3</v>
      </c>
      <c r="BL34" s="33">
        <f>IF(Tableau22[[#This Row],[Blq{QB20}]]="o",(1000/BM$52),0)</f>
        <v>0</v>
      </c>
      <c r="BM34" s="4" t="s">
        <v>3</v>
      </c>
      <c r="BN34" s="33">
        <f>IF(Tableau22[[#This Row],[Blq{QB21}]]="o",(1000/BO$52),0)</f>
        <v>0</v>
      </c>
      <c r="BO34" s="4" t="s">
        <v>3</v>
      </c>
      <c r="BP34" s="33">
        <f>IF(Tableau22[[#This Row],[Blq{QB22}]]="o",(1000/BQ$52),0)</f>
        <v>0</v>
      </c>
      <c r="BQ34" s="4" t="s">
        <v>3</v>
      </c>
      <c r="BR34" s="33">
        <f>IF(Tableau22[[#This Row],[Blq{QB23}]]="o",(1000/BS$52),0)</f>
        <v>0</v>
      </c>
      <c r="BS34" s="4" t="s">
        <v>3</v>
      </c>
      <c r="BT34" s="33">
        <f>IF(Tableau22[[#This Row],[Blq{QB24}]]="o",(1000/BU$52),0)</f>
        <v>0</v>
      </c>
      <c r="BU34" s="4" t="s">
        <v>3</v>
      </c>
      <c r="BV34" s="33">
        <f>IF(Tableau22[[#This Row],[Blq{QB25}]]="o",(1000/BW$52),0)</f>
        <v>0</v>
      </c>
      <c r="BW34" s="4" t="s">
        <v>3</v>
      </c>
      <c r="BX34" s="33">
        <f>IF(Tableau22[[#This Row],[Blq{QB26}]]="o",(1000/BY$52),0)</f>
        <v>0</v>
      </c>
      <c r="BY34" s="4" t="s">
        <v>3</v>
      </c>
      <c r="BZ34" s="33">
        <f>IF(Tableau22[[#This Row],[Blq{QB27}]]="o",(1000/CA$52),0)</f>
        <v>0</v>
      </c>
      <c r="CA34" s="4" t="s">
        <v>3</v>
      </c>
      <c r="CB34" s="33">
        <f>IF(Tableau22[[#This Row],[Blq{QB28}]]="o",(1000/CC$52),0)</f>
        <v>0</v>
      </c>
      <c r="CC34" s="4" t="s">
        <v>3</v>
      </c>
      <c r="CD34" s="33">
        <f>IF(Tableau22[[#This Row],[Blq{QB29}]]="o",(1000/CE$52),0)</f>
        <v>0</v>
      </c>
      <c r="CE34" s="4" t="s">
        <v>3</v>
      </c>
      <c r="CF34" s="33">
        <f>IF(Tableau22[[#This Row],[Blq{QB30}]]="o",(1000/CG$52),0)</f>
        <v>0</v>
      </c>
      <c r="CG34" s="4" t="s">
        <v>3</v>
      </c>
      <c r="CH34" s="26">
        <f>IFERROR((8-Tableau22[[#This Row],[Plc{Q}]])/100,0)</f>
        <v>0</v>
      </c>
      <c r="CI34" s="25" t="str">
        <f>IF(OR(1=Tableau22[[#This Row],[Plc{Q}]],2=Tableau22[[#This Row],[Plc{Q}]],3=Tableau22[[#This Row],[Plc{Q}]],4=Tableau22[[#This Row],[Plc{Q}]],5=Tableau22[[#This Row],[Plc{Q}]],6=Tableau22[[#This Row],[Plc{Q}]],7=Tableau22[[#This Row],[Plc{Q}]],8=Tableau22[[#This Row],[Plc{Q}]]),"Qualifié(e)","")</f>
        <v/>
      </c>
      <c r="CJ34" s="34" t="str">
        <f>IF(Tableau22[[#This Row],[Pnt{F}/1000]]=0,"",RANK(Tableau22[[#This Row],[Pnt{F}/1000]],Tableau22[Pnt{F}/1000]))</f>
        <v/>
      </c>
      <c r="CK34" s="35">
        <f>IFERROR(Tableau22[[#This Row],[Pnt{FV}/500]]+Tableau22[[#This Row],[Pnt{FB}/500]]+Tableau22[[#This Row],[Bns{Q}]],0)</f>
        <v>0</v>
      </c>
      <c r="CL34" s="32">
        <f>IFERROR((Tableau22[[#This Row],[Pnt{FV}]]/$CM$52)*500,0)</f>
        <v>0</v>
      </c>
      <c r="CM34" s="186">
        <f>IFERROR(((Tableau22[[#This Row],[Prs{FV}]]/CN$52)*1000)+IF(Tableau22[[#This Row],[Vlr{FV}]]="o",2,0),0)</f>
        <v>0</v>
      </c>
      <c r="CN34" s="11" t="s">
        <v>12</v>
      </c>
      <c r="CO34" s="4" t="s">
        <v>3</v>
      </c>
      <c r="CP34" s="32">
        <f>(Tableau22[[#This Row],[Pnt{FB}]]/CQ$52)*500</f>
        <v>0</v>
      </c>
      <c r="CQ34" s="33">
        <f>Tableau22[[#This Row],[Pnt{FBlq}]]+Tableau22[[#This Row],[Pnt{FEss}]]</f>
        <v>0</v>
      </c>
      <c r="CR34" s="33">
        <f>IF(Tableau22[[#This Row],[Blq{F}]]="n",0,IF(Tableau22[[#This Row],[Blq{F}]]="Z1",100,IF(Tableau22[[#This Row],[Blq{F}]]="Z2",200,IF(Tableau22[[#This Row],[Blq{F}]]="Top",300,0))))</f>
        <v>0</v>
      </c>
      <c r="CS34" s="4" t="s">
        <v>3</v>
      </c>
      <c r="CT34" s="25">
        <f>IFERROR((100-(Tableau22[[#This Row],[Ess{F}]])),0)</f>
        <v>0</v>
      </c>
      <c r="CU34" s="11" t="s">
        <v>12</v>
      </c>
      <c r="CV34" s="28" t="str">
        <f>IF(Tableau22[[#This Row],[Fnl]]="Q",Tableau22[[#This Row],[Plc{F}]],Tableau22[[#This Row],[Plc{Q}]])</f>
        <v/>
      </c>
      <c r="CW34" s="28" t="str">
        <f>IF(Tableau22[[#This Row],[Place]]=1,"Or",IF(Tableau22[[#This Row],[Place]]=2,"Argent",IF(Tableau22[[#This Row],[Place]]=3,"Bronze","")))</f>
        <v/>
      </c>
    </row>
    <row r="35" spans="1:101" x14ac:dyDescent="0.2">
      <c r="A35" s="33" t="str">
        <f>Tableau22[[#This Row],[Plc{Q}]]</f>
        <v/>
      </c>
      <c r="B35" s="33" t="str">
        <f>Tableau22[[#This Row],[Place]]</f>
        <v/>
      </c>
      <c r="C35" s="16" t="s">
        <v>12</v>
      </c>
      <c r="D35" s="17" t="s">
        <v>12</v>
      </c>
      <c r="E35" s="17" t="s">
        <v>12</v>
      </c>
      <c r="F35" s="29" t="str">
        <f>IF(Tableau22[[#This Row],[Q &gt; F]]="","","Q")</f>
        <v/>
      </c>
      <c r="G35" s="10" t="s">
        <v>12</v>
      </c>
      <c r="H35" s="3" t="s">
        <v>3</v>
      </c>
      <c r="I35" s="3" t="s">
        <v>3</v>
      </c>
      <c r="J35" s="3" t="s">
        <v>3</v>
      </c>
      <c r="K35" s="30" t="str">
        <f>IF(Tableau22[[#This Row],[Pnt{Q}(/1000)]]=0,"",RANK(Tableau22[[#This Row],[Pnt{Q}(/1000)]],Tableau22[Pnt{Q}(/1000)]))</f>
        <v/>
      </c>
      <c r="L35" s="30">
        <f>IFERROR(Tableau22[[#This Row],[Pnt{QV}(/500)]]+Tableau22[[#This Row],[Pnt{QB}/500]],0)</f>
        <v>0</v>
      </c>
      <c r="M35" s="31">
        <f>IFERROR((Tableau22[[#This Row],[Pnt{QV}]]/$N$52)*500,0)</f>
        <v>0</v>
      </c>
      <c r="N35" s="31">
        <f>SUM(Tableau22[[#This Row],[Pnt{QV1}]],Tableau22[[#This Row],[Pnt{QV2}]],Tableau22[[#This Row],[Pnt{QV3}]])</f>
        <v>0</v>
      </c>
      <c r="O35" s="2">
        <f>IFERROR(((Tableau22[[#This Row],[Prs{QV1}]]/P$52)*1000)+IF(Tableau22[[#This Row],[Vlr{QV1}]]="o",2,0),0)</f>
        <v>0</v>
      </c>
      <c r="P35" s="11" t="s">
        <v>12</v>
      </c>
      <c r="Q35" s="4" t="s">
        <v>3</v>
      </c>
      <c r="R35" s="163">
        <f>IFERROR(((Tableau22[[#This Row],[Prs{QV2}]]/S$52)*1000)+IF(Tableau22[[#This Row],[Vlr{QV2}]]="o",2,0),0)</f>
        <v>0</v>
      </c>
      <c r="S35" s="11" t="s">
        <v>12</v>
      </c>
      <c r="T35" s="4" t="s">
        <v>3</v>
      </c>
      <c r="U35" s="163">
        <f>IFERROR(((Tableau22[[#This Row],[Prs{QV3}]]/V$52)*1000)+IF(Tableau22[[#This Row],[Vlr{QV3}]]="o",2,0),0)</f>
        <v>0</v>
      </c>
      <c r="V35" s="11" t="s">
        <v>12</v>
      </c>
      <c r="W35" s="4" t="s">
        <v>3</v>
      </c>
      <c r="X35" s="32">
        <f>IF((Tableau22[[#This Row],[Pnt{QB}]]/Y$52)*500=0,0,(Tableau22[[#This Row],[Pnt{QB}]]/Y$52)*500)</f>
        <v>0</v>
      </c>
      <c r="Y35" s="33">
        <f>Tableau22[[#This Row],[Pnt{QB1}]]+Tableau22[[#This Row],[Pnt{QB2}]]+Tableau22[[#This Row],[Pnt{QB3}]]+Tableau22[[#This Row],[Pnt{QB4}]]+Tableau22[[#This Row],[Pnt{QB5}]]+Tableau22[[#This Row],[Pnt{QB6}]]+Tableau22[[#This Row],[Pnt{QB7}]]+Tableau22[[#This Row],[Pnt{QB8}]]+Tableau22[[#This Row],[Pnt{QB9}]]+Tableau22[[#This Row],[Pnt{QB10}]]+Tableau22[[#This Row],[Pnt{QB11}]]+Tableau22[[#This Row],[Pnt{QB12}]]+Tableau22[[#This Row],[Pnt{QB13}]]+Tableau22[[#This Row],[Pnt{QB14}]]+Tableau22[[#This Row],[Pnt{QB15}]]+Tableau22[[#This Row],[Pnt{QB16}]]+Tableau22[[#This Row],[Pnt{QB17}]]+Tableau22[[#This Row],[Pnt{QB18}]]+Tableau22[[#This Row],[Pnt{QB19}]]+Tableau22[[#This Row],[Pnt{QB20}]]+Tableau22[[#This Row],[Pnt{QB21}]]+Tableau22[[#This Row],[Pnt{QB22}]]+Tableau22[[#This Row],[Pnt{QB23}]]+Tableau22[[#This Row],[Pnt{QB24}]]+Tableau22[[#This Row],[Pnt{QB25}]]+Tableau22[[#This Row],[Pnt{QB26}]]+Tableau22[[#This Row],[Pnt{QB27}]]+Tableau22[[#This Row],[Pnt{QB28}]]+Tableau22[[#This Row],[Pnt{QB29}]]+Tableau22[[#This Row],[Pnt{QB30}]]</f>
        <v>0</v>
      </c>
      <c r="Z35" s="33">
        <f>IF(Tableau22[[#This Row],[Blq{QB1}]]="o",(1000/AA$52),0)</f>
        <v>0</v>
      </c>
      <c r="AA35" s="4" t="s">
        <v>3</v>
      </c>
      <c r="AB35" s="33">
        <f>IF(Tableau22[[#This Row],[Blq{QB2}]]="o",(1000/AC$52),0)</f>
        <v>0</v>
      </c>
      <c r="AC35" s="4" t="s">
        <v>3</v>
      </c>
      <c r="AD35" s="33">
        <f>IF(Tableau22[[#This Row],[Blq{QB3}]]="o",(1000/AE$52),0)</f>
        <v>0</v>
      </c>
      <c r="AE35" s="4" t="s">
        <v>3</v>
      </c>
      <c r="AF35" s="33">
        <f>IF(Tableau22[[#This Row],[Blq{QB4}]]="o",(1000/AG$52),0)</f>
        <v>0</v>
      </c>
      <c r="AG35" s="4" t="s">
        <v>3</v>
      </c>
      <c r="AH35" s="33">
        <f>IF(Tableau22[[#This Row],[Blq{QB5}]]="o",(1000/AI$52),0)</f>
        <v>0</v>
      </c>
      <c r="AI35" s="4" t="s">
        <v>3</v>
      </c>
      <c r="AJ35" s="33">
        <f>IF(Tableau22[[#This Row],[Blq{QB6}]]="o",(1000/AK$52),0)</f>
        <v>0</v>
      </c>
      <c r="AK35" s="4" t="s">
        <v>3</v>
      </c>
      <c r="AL35" s="33">
        <f>IF(Tableau22[[#This Row],[Blq{QB7}]]="o",(1000/AM$52),0)</f>
        <v>0</v>
      </c>
      <c r="AM35" s="4" t="s">
        <v>3</v>
      </c>
      <c r="AN35" s="33">
        <f>IF(Tableau22[[#This Row],[Blq{QB8}]]="o",(1000/AO$52),0)</f>
        <v>0</v>
      </c>
      <c r="AO35" s="4" t="s">
        <v>3</v>
      </c>
      <c r="AP35" s="33">
        <f>IF(Tableau22[[#This Row],[Blq{QB9}]]="o",(1000/AQ$52),0)</f>
        <v>0</v>
      </c>
      <c r="AQ35" s="4" t="s">
        <v>3</v>
      </c>
      <c r="AR35" s="33">
        <f>IF(Tableau22[[#This Row],[Blq{QB10}]]="o",(1000/AS$52),0)</f>
        <v>0</v>
      </c>
      <c r="AS35" s="4" t="s">
        <v>3</v>
      </c>
      <c r="AT35" s="33">
        <f>IF(Tableau22[[#This Row],[Blq{QB11}]]="o",(1000/AU$52),0)</f>
        <v>0</v>
      </c>
      <c r="AU35" s="4" t="s">
        <v>3</v>
      </c>
      <c r="AV35" s="33">
        <f>IF(Tableau22[[#This Row],[Blq{QB12}]]="o",(1000/AW$52),0)</f>
        <v>0</v>
      </c>
      <c r="AW35" s="4" t="s">
        <v>3</v>
      </c>
      <c r="AX35" s="33">
        <f>IF(Tableau22[[#This Row],[Blq{QB13}]]="o",(1000/AY$52),0)</f>
        <v>0</v>
      </c>
      <c r="AY35" s="4" t="s">
        <v>3</v>
      </c>
      <c r="AZ35" s="33">
        <f>IF(Tableau22[[#This Row],[Blq{QB14}]]="o",(1000/BA$52),0)</f>
        <v>0</v>
      </c>
      <c r="BA35" s="4" t="s">
        <v>3</v>
      </c>
      <c r="BB35" s="33">
        <f>IF(Tableau22[[#This Row],[Blq{QB15}]]="o",(1000/BC$52),0)</f>
        <v>0</v>
      </c>
      <c r="BC35" s="4" t="s">
        <v>3</v>
      </c>
      <c r="BD35" s="33">
        <f>IF(Tableau22[[#This Row],[Blq{QB16}]]="o",(1000/BE$52),0)</f>
        <v>0</v>
      </c>
      <c r="BE35" s="4" t="s">
        <v>3</v>
      </c>
      <c r="BF35" s="33">
        <f>IF(Tableau22[[#This Row],[Blq{QB17}]]="o",(1000/BG$52),0)</f>
        <v>0</v>
      </c>
      <c r="BG35" s="4" t="s">
        <v>3</v>
      </c>
      <c r="BH35" s="33">
        <f>IF(Tableau22[[#This Row],[Blq{QB18}]]="o",(1000/BI$52),0)</f>
        <v>0</v>
      </c>
      <c r="BI35" s="4" t="s">
        <v>3</v>
      </c>
      <c r="BJ35" s="33">
        <f>IF(Tableau22[[#This Row],[Blq{QB19}]]="o",(1000/BK$52),0)</f>
        <v>0</v>
      </c>
      <c r="BK35" s="4" t="s">
        <v>3</v>
      </c>
      <c r="BL35" s="33">
        <f>IF(Tableau22[[#This Row],[Blq{QB20}]]="o",(1000/BM$52),0)</f>
        <v>0</v>
      </c>
      <c r="BM35" s="4" t="s">
        <v>3</v>
      </c>
      <c r="BN35" s="33">
        <f>IF(Tableau22[[#This Row],[Blq{QB21}]]="o",(1000/BO$52),0)</f>
        <v>0</v>
      </c>
      <c r="BO35" s="4" t="s">
        <v>3</v>
      </c>
      <c r="BP35" s="33">
        <f>IF(Tableau22[[#This Row],[Blq{QB22}]]="o",(1000/BQ$52),0)</f>
        <v>0</v>
      </c>
      <c r="BQ35" s="4" t="s">
        <v>3</v>
      </c>
      <c r="BR35" s="33">
        <f>IF(Tableau22[[#This Row],[Blq{QB23}]]="o",(1000/BS$52),0)</f>
        <v>0</v>
      </c>
      <c r="BS35" s="4" t="s">
        <v>3</v>
      </c>
      <c r="BT35" s="33">
        <f>IF(Tableau22[[#This Row],[Blq{QB24}]]="o",(1000/BU$52),0)</f>
        <v>0</v>
      </c>
      <c r="BU35" s="4" t="s">
        <v>3</v>
      </c>
      <c r="BV35" s="33">
        <f>IF(Tableau22[[#This Row],[Blq{QB25}]]="o",(1000/BW$52),0)</f>
        <v>0</v>
      </c>
      <c r="BW35" s="4" t="s">
        <v>3</v>
      </c>
      <c r="BX35" s="33">
        <f>IF(Tableau22[[#This Row],[Blq{QB26}]]="o",(1000/BY$52),0)</f>
        <v>0</v>
      </c>
      <c r="BY35" s="4" t="s">
        <v>3</v>
      </c>
      <c r="BZ35" s="33">
        <f>IF(Tableau22[[#This Row],[Blq{QB27}]]="o",(1000/CA$52),0)</f>
        <v>0</v>
      </c>
      <c r="CA35" s="4" t="s">
        <v>3</v>
      </c>
      <c r="CB35" s="33">
        <f>IF(Tableau22[[#This Row],[Blq{QB28}]]="o",(1000/CC$52),0)</f>
        <v>0</v>
      </c>
      <c r="CC35" s="4" t="s">
        <v>3</v>
      </c>
      <c r="CD35" s="33">
        <f>IF(Tableau22[[#This Row],[Blq{QB29}]]="o",(1000/CE$52),0)</f>
        <v>0</v>
      </c>
      <c r="CE35" s="4" t="s">
        <v>3</v>
      </c>
      <c r="CF35" s="33">
        <f>IF(Tableau22[[#This Row],[Blq{QB30}]]="o",(1000/CG$52),0)</f>
        <v>0</v>
      </c>
      <c r="CG35" s="4" t="s">
        <v>3</v>
      </c>
      <c r="CH35" s="26">
        <f>IFERROR((8-Tableau22[[#This Row],[Plc{Q}]])/100,0)</f>
        <v>0</v>
      </c>
      <c r="CI35" s="25" t="str">
        <f>IF(OR(1=Tableau22[[#This Row],[Plc{Q}]],2=Tableau22[[#This Row],[Plc{Q}]],3=Tableau22[[#This Row],[Plc{Q}]],4=Tableau22[[#This Row],[Plc{Q}]],5=Tableau22[[#This Row],[Plc{Q}]],6=Tableau22[[#This Row],[Plc{Q}]],7=Tableau22[[#This Row],[Plc{Q}]],8=Tableau22[[#This Row],[Plc{Q}]]),"Qualifié(e)","")</f>
        <v/>
      </c>
      <c r="CJ35" s="34" t="str">
        <f>IF(Tableau22[[#This Row],[Pnt{F}/1000]]=0,"",RANK(Tableau22[[#This Row],[Pnt{F}/1000]],Tableau22[Pnt{F}/1000]))</f>
        <v/>
      </c>
      <c r="CK35" s="35">
        <f>IFERROR(Tableau22[[#This Row],[Pnt{FV}/500]]+Tableau22[[#This Row],[Pnt{FB}/500]]+Tableau22[[#This Row],[Bns{Q}]],0)</f>
        <v>0</v>
      </c>
      <c r="CL35" s="32">
        <f>IFERROR((Tableau22[[#This Row],[Pnt{FV}]]/$CM$52)*500,0)</f>
        <v>0</v>
      </c>
      <c r="CM35" s="186">
        <f>IFERROR(((Tableau22[[#This Row],[Prs{FV}]]/CN$52)*1000)+IF(Tableau22[[#This Row],[Vlr{FV}]]="o",2,0),0)</f>
        <v>0</v>
      </c>
      <c r="CN35" s="11" t="s">
        <v>12</v>
      </c>
      <c r="CO35" s="4" t="s">
        <v>3</v>
      </c>
      <c r="CP35" s="32">
        <f>(Tableau22[[#This Row],[Pnt{FB}]]/CQ$52)*500</f>
        <v>0</v>
      </c>
      <c r="CQ35" s="33">
        <f>Tableau22[[#This Row],[Pnt{FBlq}]]+Tableau22[[#This Row],[Pnt{FEss}]]</f>
        <v>0</v>
      </c>
      <c r="CR35" s="33">
        <f>IF(Tableau22[[#This Row],[Blq{F}]]="n",0,IF(Tableau22[[#This Row],[Blq{F}]]="Z1",100,IF(Tableau22[[#This Row],[Blq{F}]]="Z2",200,IF(Tableau22[[#This Row],[Blq{F}]]="Top",300,0))))</f>
        <v>0</v>
      </c>
      <c r="CS35" s="4" t="s">
        <v>3</v>
      </c>
      <c r="CT35" s="25">
        <f>IFERROR((100-(Tableau22[[#This Row],[Ess{F}]])),0)</f>
        <v>0</v>
      </c>
      <c r="CU35" s="11" t="s">
        <v>12</v>
      </c>
      <c r="CV35" s="28" t="str">
        <f>IF(Tableau22[[#This Row],[Fnl]]="Q",Tableau22[[#This Row],[Plc{F}]],Tableau22[[#This Row],[Plc{Q}]])</f>
        <v/>
      </c>
      <c r="CW35" s="28" t="str">
        <f>IF(Tableau22[[#This Row],[Place]]=1,"Or",IF(Tableau22[[#This Row],[Place]]=2,"Argent",IF(Tableau22[[#This Row],[Place]]=3,"Bronze","")))</f>
        <v/>
      </c>
    </row>
    <row r="36" spans="1:101" x14ac:dyDescent="0.2">
      <c r="A36" s="33" t="str">
        <f>Tableau22[[#This Row],[Plc{Q}]]</f>
        <v/>
      </c>
      <c r="B36" s="33" t="str">
        <f>Tableau22[[#This Row],[Place]]</f>
        <v/>
      </c>
      <c r="C36" s="16" t="s">
        <v>12</v>
      </c>
      <c r="D36" s="17" t="s">
        <v>12</v>
      </c>
      <c r="E36" s="17" t="s">
        <v>12</v>
      </c>
      <c r="F36" s="29" t="str">
        <f>IF(Tableau22[[#This Row],[Q &gt; F]]="","","Q")</f>
        <v/>
      </c>
      <c r="G36" s="10" t="s">
        <v>12</v>
      </c>
      <c r="H36" s="3" t="s">
        <v>3</v>
      </c>
      <c r="I36" s="3" t="s">
        <v>3</v>
      </c>
      <c r="J36" s="3" t="s">
        <v>3</v>
      </c>
      <c r="K36" s="30" t="str">
        <f>IF(Tableau22[[#This Row],[Pnt{Q}(/1000)]]=0,"",RANK(Tableau22[[#This Row],[Pnt{Q}(/1000)]],Tableau22[Pnt{Q}(/1000)]))</f>
        <v/>
      </c>
      <c r="L36" s="30">
        <f>IFERROR(Tableau22[[#This Row],[Pnt{QV}(/500)]]+Tableau22[[#This Row],[Pnt{QB}/500]],0)</f>
        <v>0</v>
      </c>
      <c r="M36" s="31">
        <f>IFERROR((Tableau22[[#This Row],[Pnt{QV}]]/$N$52)*500,0)</f>
        <v>0</v>
      </c>
      <c r="N36" s="31">
        <f>SUM(Tableau22[[#This Row],[Pnt{QV1}]],Tableau22[[#This Row],[Pnt{QV2}]],Tableau22[[#This Row],[Pnt{QV3}]])</f>
        <v>0</v>
      </c>
      <c r="O36" s="2">
        <f>IFERROR(((Tableau22[[#This Row],[Prs{QV1}]]/P$52)*1000)+IF(Tableau22[[#This Row],[Vlr{QV1}]]="o",2,0),0)</f>
        <v>0</v>
      </c>
      <c r="P36" s="11" t="s">
        <v>12</v>
      </c>
      <c r="Q36" s="4" t="s">
        <v>3</v>
      </c>
      <c r="R36" s="163">
        <f>IFERROR(((Tableau22[[#This Row],[Prs{QV2}]]/S$52)*1000)+IF(Tableau22[[#This Row],[Vlr{QV2}]]="o",2,0),0)</f>
        <v>0</v>
      </c>
      <c r="S36" s="11" t="s">
        <v>12</v>
      </c>
      <c r="T36" s="4" t="s">
        <v>3</v>
      </c>
      <c r="U36" s="163">
        <f>IFERROR(((Tableau22[[#This Row],[Prs{QV3}]]/V$52)*1000)+IF(Tableau22[[#This Row],[Vlr{QV3}]]="o",2,0),0)</f>
        <v>0</v>
      </c>
      <c r="V36" s="11" t="s">
        <v>12</v>
      </c>
      <c r="W36" s="4" t="s">
        <v>3</v>
      </c>
      <c r="X36" s="32">
        <f>IF((Tableau22[[#This Row],[Pnt{QB}]]/Y$52)*500=0,0,(Tableau22[[#This Row],[Pnt{QB}]]/Y$52)*500)</f>
        <v>0</v>
      </c>
      <c r="Y36" s="33">
        <f>Tableau22[[#This Row],[Pnt{QB1}]]+Tableau22[[#This Row],[Pnt{QB2}]]+Tableau22[[#This Row],[Pnt{QB3}]]+Tableau22[[#This Row],[Pnt{QB4}]]+Tableau22[[#This Row],[Pnt{QB5}]]+Tableau22[[#This Row],[Pnt{QB6}]]+Tableau22[[#This Row],[Pnt{QB7}]]+Tableau22[[#This Row],[Pnt{QB8}]]+Tableau22[[#This Row],[Pnt{QB9}]]+Tableau22[[#This Row],[Pnt{QB10}]]+Tableau22[[#This Row],[Pnt{QB11}]]+Tableau22[[#This Row],[Pnt{QB12}]]+Tableau22[[#This Row],[Pnt{QB13}]]+Tableau22[[#This Row],[Pnt{QB14}]]+Tableau22[[#This Row],[Pnt{QB15}]]+Tableau22[[#This Row],[Pnt{QB16}]]+Tableau22[[#This Row],[Pnt{QB17}]]+Tableau22[[#This Row],[Pnt{QB18}]]+Tableau22[[#This Row],[Pnt{QB19}]]+Tableau22[[#This Row],[Pnt{QB20}]]+Tableau22[[#This Row],[Pnt{QB21}]]+Tableau22[[#This Row],[Pnt{QB22}]]+Tableau22[[#This Row],[Pnt{QB23}]]+Tableau22[[#This Row],[Pnt{QB24}]]+Tableau22[[#This Row],[Pnt{QB25}]]+Tableau22[[#This Row],[Pnt{QB26}]]+Tableau22[[#This Row],[Pnt{QB27}]]+Tableau22[[#This Row],[Pnt{QB28}]]+Tableau22[[#This Row],[Pnt{QB29}]]+Tableau22[[#This Row],[Pnt{QB30}]]</f>
        <v>0</v>
      </c>
      <c r="Z36" s="33">
        <f>IF(Tableau22[[#This Row],[Blq{QB1}]]="o",(1000/AA$52),0)</f>
        <v>0</v>
      </c>
      <c r="AA36" s="4" t="s">
        <v>3</v>
      </c>
      <c r="AB36" s="33">
        <f>IF(Tableau22[[#This Row],[Blq{QB2}]]="o",(1000/AC$52),0)</f>
        <v>0</v>
      </c>
      <c r="AC36" s="4" t="s">
        <v>3</v>
      </c>
      <c r="AD36" s="33">
        <f>IF(Tableau22[[#This Row],[Blq{QB3}]]="o",(1000/AE$52),0)</f>
        <v>0</v>
      </c>
      <c r="AE36" s="4" t="s">
        <v>3</v>
      </c>
      <c r="AF36" s="33">
        <f>IF(Tableau22[[#This Row],[Blq{QB4}]]="o",(1000/AG$52),0)</f>
        <v>0</v>
      </c>
      <c r="AG36" s="4" t="s">
        <v>3</v>
      </c>
      <c r="AH36" s="33">
        <f>IF(Tableau22[[#This Row],[Blq{QB5}]]="o",(1000/AI$52),0)</f>
        <v>0</v>
      </c>
      <c r="AI36" s="4" t="s">
        <v>3</v>
      </c>
      <c r="AJ36" s="33">
        <f>IF(Tableau22[[#This Row],[Blq{QB6}]]="o",(1000/AK$52),0)</f>
        <v>0</v>
      </c>
      <c r="AK36" s="4" t="s">
        <v>3</v>
      </c>
      <c r="AL36" s="33">
        <f>IF(Tableau22[[#This Row],[Blq{QB7}]]="o",(1000/AM$52),0)</f>
        <v>0</v>
      </c>
      <c r="AM36" s="4" t="s">
        <v>3</v>
      </c>
      <c r="AN36" s="33">
        <f>IF(Tableau22[[#This Row],[Blq{QB8}]]="o",(1000/AO$52),0)</f>
        <v>0</v>
      </c>
      <c r="AO36" s="4" t="s">
        <v>3</v>
      </c>
      <c r="AP36" s="33">
        <f>IF(Tableau22[[#This Row],[Blq{QB9}]]="o",(1000/AQ$52),0)</f>
        <v>0</v>
      </c>
      <c r="AQ36" s="4" t="s">
        <v>3</v>
      </c>
      <c r="AR36" s="33">
        <f>IF(Tableau22[[#This Row],[Blq{QB10}]]="o",(1000/AS$52),0)</f>
        <v>0</v>
      </c>
      <c r="AS36" s="4" t="s">
        <v>3</v>
      </c>
      <c r="AT36" s="33">
        <f>IF(Tableau22[[#This Row],[Blq{QB11}]]="o",(1000/AU$52),0)</f>
        <v>0</v>
      </c>
      <c r="AU36" s="4" t="s">
        <v>3</v>
      </c>
      <c r="AV36" s="33">
        <f>IF(Tableau22[[#This Row],[Blq{QB12}]]="o",(1000/AW$52),0)</f>
        <v>0</v>
      </c>
      <c r="AW36" s="4" t="s">
        <v>3</v>
      </c>
      <c r="AX36" s="33">
        <f>IF(Tableau22[[#This Row],[Blq{QB13}]]="o",(1000/AY$52),0)</f>
        <v>0</v>
      </c>
      <c r="AY36" s="4" t="s">
        <v>3</v>
      </c>
      <c r="AZ36" s="33">
        <f>IF(Tableau22[[#This Row],[Blq{QB14}]]="o",(1000/BA$52),0)</f>
        <v>0</v>
      </c>
      <c r="BA36" s="4" t="s">
        <v>3</v>
      </c>
      <c r="BB36" s="33">
        <f>IF(Tableau22[[#This Row],[Blq{QB15}]]="o",(1000/BC$52),0)</f>
        <v>0</v>
      </c>
      <c r="BC36" s="4" t="s">
        <v>3</v>
      </c>
      <c r="BD36" s="33">
        <f>IF(Tableau22[[#This Row],[Blq{QB16}]]="o",(1000/BE$52),0)</f>
        <v>0</v>
      </c>
      <c r="BE36" s="4" t="s">
        <v>3</v>
      </c>
      <c r="BF36" s="33">
        <f>IF(Tableau22[[#This Row],[Blq{QB17}]]="o",(1000/BG$52),0)</f>
        <v>0</v>
      </c>
      <c r="BG36" s="4" t="s">
        <v>3</v>
      </c>
      <c r="BH36" s="33">
        <f>IF(Tableau22[[#This Row],[Blq{QB18}]]="o",(1000/BI$52),0)</f>
        <v>0</v>
      </c>
      <c r="BI36" s="4" t="s">
        <v>3</v>
      </c>
      <c r="BJ36" s="33">
        <f>IF(Tableau22[[#This Row],[Blq{QB19}]]="o",(1000/BK$52),0)</f>
        <v>0</v>
      </c>
      <c r="BK36" s="4" t="s">
        <v>3</v>
      </c>
      <c r="BL36" s="33">
        <f>IF(Tableau22[[#This Row],[Blq{QB20}]]="o",(1000/BM$52),0)</f>
        <v>0</v>
      </c>
      <c r="BM36" s="4" t="s">
        <v>3</v>
      </c>
      <c r="BN36" s="33">
        <f>IF(Tableau22[[#This Row],[Blq{QB21}]]="o",(1000/BO$52),0)</f>
        <v>0</v>
      </c>
      <c r="BO36" s="4" t="s">
        <v>3</v>
      </c>
      <c r="BP36" s="33">
        <f>IF(Tableau22[[#This Row],[Blq{QB22}]]="o",(1000/BQ$52),0)</f>
        <v>0</v>
      </c>
      <c r="BQ36" s="4" t="s">
        <v>3</v>
      </c>
      <c r="BR36" s="33">
        <f>IF(Tableau22[[#This Row],[Blq{QB23}]]="o",(1000/BS$52),0)</f>
        <v>0</v>
      </c>
      <c r="BS36" s="4" t="s">
        <v>3</v>
      </c>
      <c r="BT36" s="33">
        <f>IF(Tableau22[[#This Row],[Blq{QB24}]]="o",(1000/BU$52),0)</f>
        <v>0</v>
      </c>
      <c r="BU36" s="4" t="s">
        <v>3</v>
      </c>
      <c r="BV36" s="33">
        <f>IF(Tableau22[[#This Row],[Blq{QB25}]]="o",(1000/BW$52),0)</f>
        <v>0</v>
      </c>
      <c r="BW36" s="4" t="s">
        <v>3</v>
      </c>
      <c r="BX36" s="33">
        <f>IF(Tableau22[[#This Row],[Blq{QB26}]]="o",(1000/BY$52),0)</f>
        <v>0</v>
      </c>
      <c r="BY36" s="4" t="s">
        <v>3</v>
      </c>
      <c r="BZ36" s="33">
        <f>IF(Tableau22[[#This Row],[Blq{QB27}]]="o",(1000/CA$52),0)</f>
        <v>0</v>
      </c>
      <c r="CA36" s="4" t="s">
        <v>3</v>
      </c>
      <c r="CB36" s="33">
        <f>IF(Tableau22[[#This Row],[Blq{QB28}]]="o",(1000/CC$52),0)</f>
        <v>0</v>
      </c>
      <c r="CC36" s="4" t="s">
        <v>3</v>
      </c>
      <c r="CD36" s="33">
        <f>IF(Tableau22[[#This Row],[Blq{QB29}]]="o",(1000/CE$52),0)</f>
        <v>0</v>
      </c>
      <c r="CE36" s="4" t="s">
        <v>3</v>
      </c>
      <c r="CF36" s="33">
        <f>IF(Tableau22[[#This Row],[Blq{QB30}]]="o",(1000/CG$52),0)</f>
        <v>0</v>
      </c>
      <c r="CG36" s="4" t="s">
        <v>3</v>
      </c>
      <c r="CH36" s="26">
        <f>IFERROR((8-Tableau22[[#This Row],[Plc{Q}]])/100,0)</f>
        <v>0</v>
      </c>
      <c r="CI36" s="25" t="str">
        <f>IF(OR(1=Tableau22[[#This Row],[Plc{Q}]],2=Tableau22[[#This Row],[Plc{Q}]],3=Tableau22[[#This Row],[Plc{Q}]],4=Tableau22[[#This Row],[Plc{Q}]],5=Tableau22[[#This Row],[Plc{Q}]],6=Tableau22[[#This Row],[Plc{Q}]],7=Tableau22[[#This Row],[Plc{Q}]],8=Tableau22[[#This Row],[Plc{Q}]]),"Qualifié(e)","")</f>
        <v/>
      </c>
      <c r="CJ36" s="34" t="str">
        <f>IF(Tableau22[[#This Row],[Pnt{F}/1000]]=0,"",RANK(Tableau22[[#This Row],[Pnt{F}/1000]],Tableau22[Pnt{F}/1000]))</f>
        <v/>
      </c>
      <c r="CK36" s="35">
        <f>IFERROR(Tableau22[[#This Row],[Pnt{FV}/500]]+Tableau22[[#This Row],[Pnt{FB}/500]]+Tableau22[[#This Row],[Bns{Q}]],0)</f>
        <v>0</v>
      </c>
      <c r="CL36" s="32">
        <f>IFERROR((Tableau22[[#This Row],[Pnt{FV}]]/$CM$52)*500,0)</f>
        <v>0</v>
      </c>
      <c r="CM36" s="186">
        <f>IFERROR(((Tableau22[[#This Row],[Prs{FV}]]/CN$52)*1000)+IF(Tableau22[[#This Row],[Vlr{FV}]]="o",2,0),0)</f>
        <v>0</v>
      </c>
      <c r="CN36" s="11" t="s">
        <v>12</v>
      </c>
      <c r="CO36" s="4" t="s">
        <v>3</v>
      </c>
      <c r="CP36" s="32">
        <f>(Tableau22[[#This Row],[Pnt{FB}]]/CQ$52)*500</f>
        <v>0</v>
      </c>
      <c r="CQ36" s="33">
        <f>Tableau22[[#This Row],[Pnt{FBlq}]]+Tableau22[[#This Row],[Pnt{FEss}]]</f>
        <v>0</v>
      </c>
      <c r="CR36" s="33">
        <f>IF(Tableau22[[#This Row],[Blq{F}]]="n",0,IF(Tableau22[[#This Row],[Blq{F}]]="Z1",100,IF(Tableau22[[#This Row],[Blq{F}]]="Z2",200,IF(Tableau22[[#This Row],[Blq{F}]]="Top",300,0))))</f>
        <v>0</v>
      </c>
      <c r="CS36" s="4" t="s">
        <v>3</v>
      </c>
      <c r="CT36" s="25">
        <f>IFERROR((100-(Tableau22[[#This Row],[Ess{F}]])),0)</f>
        <v>0</v>
      </c>
      <c r="CU36" s="11" t="s">
        <v>12</v>
      </c>
      <c r="CV36" s="28" t="str">
        <f>IF(Tableau22[[#This Row],[Fnl]]="Q",Tableau22[[#This Row],[Plc{F}]],Tableau22[[#This Row],[Plc{Q}]])</f>
        <v/>
      </c>
      <c r="CW36" s="28" t="str">
        <f>IF(Tableau22[[#This Row],[Place]]=1,"Or",IF(Tableau22[[#This Row],[Place]]=2,"Argent",IF(Tableau22[[#This Row],[Place]]=3,"Bronze","")))</f>
        <v/>
      </c>
    </row>
    <row r="37" spans="1:101" x14ac:dyDescent="0.2">
      <c r="A37" s="33" t="str">
        <f>Tableau22[[#This Row],[Plc{Q}]]</f>
        <v/>
      </c>
      <c r="B37" s="33" t="str">
        <f>Tableau22[[#This Row],[Place]]</f>
        <v/>
      </c>
      <c r="C37" s="16" t="s">
        <v>12</v>
      </c>
      <c r="D37" s="17" t="s">
        <v>12</v>
      </c>
      <c r="E37" s="17" t="s">
        <v>12</v>
      </c>
      <c r="F37" s="29" t="str">
        <f>IF(Tableau22[[#This Row],[Q &gt; F]]="","","Q")</f>
        <v/>
      </c>
      <c r="G37" s="10" t="s">
        <v>12</v>
      </c>
      <c r="H37" s="3" t="s">
        <v>3</v>
      </c>
      <c r="I37" s="3" t="s">
        <v>3</v>
      </c>
      <c r="J37" s="3" t="s">
        <v>3</v>
      </c>
      <c r="K37" s="30" t="str">
        <f>IF(Tableau22[[#This Row],[Pnt{Q}(/1000)]]=0,"",RANK(Tableau22[[#This Row],[Pnt{Q}(/1000)]],Tableau22[Pnt{Q}(/1000)]))</f>
        <v/>
      </c>
      <c r="L37" s="30">
        <f>IFERROR(Tableau22[[#This Row],[Pnt{QV}(/500)]]+Tableau22[[#This Row],[Pnt{QB}/500]],0)</f>
        <v>0</v>
      </c>
      <c r="M37" s="31">
        <f>IFERROR((Tableau22[[#This Row],[Pnt{QV}]]/$N$52)*500,0)</f>
        <v>0</v>
      </c>
      <c r="N37" s="31">
        <f>SUM(Tableau22[[#This Row],[Pnt{QV1}]],Tableau22[[#This Row],[Pnt{QV2}]],Tableau22[[#This Row],[Pnt{QV3}]])</f>
        <v>0</v>
      </c>
      <c r="O37" s="2">
        <f>IFERROR(((Tableau22[[#This Row],[Prs{QV1}]]/P$52)*1000)+IF(Tableau22[[#This Row],[Vlr{QV1}]]="o",2,0),0)</f>
        <v>0</v>
      </c>
      <c r="P37" s="11" t="s">
        <v>12</v>
      </c>
      <c r="Q37" s="4" t="s">
        <v>3</v>
      </c>
      <c r="R37" s="163">
        <f>IFERROR(((Tableau22[[#This Row],[Prs{QV2}]]/S$52)*1000)+IF(Tableau22[[#This Row],[Vlr{QV2}]]="o",2,0),0)</f>
        <v>0</v>
      </c>
      <c r="S37" s="11" t="s">
        <v>12</v>
      </c>
      <c r="T37" s="4" t="s">
        <v>3</v>
      </c>
      <c r="U37" s="163">
        <f>IFERROR(((Tableau22[[#This Row],[Prs{QV3}]]/V$52)*1000)+IF(Tableau22[[#This Row],[Vlr{QV3}]]="o",2,0),0)</f>
        <v>0</v>
      </c>
      <c r="V37" s="11" t="s">
        <v>12</v>
      </c>
      <c r="W37" s="4" t="s">
        <v>3</v>
      </c>
      <c r="X37" s="32">
        <f>IF((Tableau22[[#This Row],[Pnt{QB}]]/Y$52)*500=0,0,(Tableau22[[#This Row],[Pnt{QB}]]/Y$52)*500)</f>
        <v>0</v>
      </c>
      <c r="Y37" s="33">
        <f>Tableau22[[#This Row],[Pnt{QB1}]]+Tableau22[[#This Row],[Pnt{QB2}]]+Tableau22[[#This Row],[Pnt{QB3}]]+Tableau22[[#This Row],[Pnt{QB4}]]+Tableau22[[#This Row],[Pnt{QB5}]]+Tableau22[[#This Row],[Pnt{QB6}]]+Tableau22[[#This Row],[Pnt{QB7}]]+Tableau22[[#This Row],[Pnt{QB8}]]+Tableau22[[#This Row],[Pnt{QB9}]]+Tableau22[[#This Row],[Pnt{QB10}]]+Tableau22[[#This Row],[Pnt{QB11}]]+Tableau22[[#This Row],[Pnt{QB12}]]+Tableau22[[#This Row],[Pnt{QB13}]]+Tableau22[[#This Row],[Pnt{QB14}]]+Tableau22[[#This Row],[Pnt{QB15}]]+Tableau22[[#This Row],[Pnt{QB16}]]+Tableau22[[#This Row],[Pnt{QB17}]]+Tableau22[[#This Row],[Pnt{QB18}]]+Tableau22[[#This Row],[Pnt{QB19}]]+Tableau22[[#This Row],[Pnt{QB20}]]+Tableau22[[#This Row],[Pnt{QB21}]]+Tableau22[[#This Row],[Pnt{QB22}]]+Tableau22[[#This Row],[Pnt{QB23}]]+Tableau22[[#This Row],[Pnt{QB24}]]+Tableau22[[#This Row],[Pnt{QB25}]]+Tableau22[[#This Row],[Pnt{QB26}]]+Tableau22[[#This Row],[Pnt{QB27}]]+Tableau22[[#This Row],[Pnt{QB28}]]+Tableau22[[#This Row],[Pnt{QB29}]]+Tableau22[[#This Row],[Pnt{QB30}]]</f>
        <v>0</v>
      </c>
      <c r="Z37" s="33">
        <f>IF(Tableau22[[#This Row],[Blq{QB1}]]="o",(1000/AA$52),0)</f>
        <v>0</v>
      </c>
      <c r="AA37" s="4" t="s">
        <v>3</v>
      </c>
      <c r="AB37" s="33">
        <f>IF(Tableau22[[#This Row],[Blq{QB2}]]="o",(1000/AC$52),0)</f>
        <v>0</v>
      </c>
      <c r="AC37" s="4" t="s">
        <v>3</v>
      </c>
      <c r="AD37" s="33">
        <f>IF(Tableau22[[#This Row],[Blq{QB3}]]="o",(1000/AE$52),0)</f>
        <v>0</v>
      </c>
      <c r="AE37" s="4" t="s">
        <v>3</v>
      </c>
      <c r="AF37" s="33">
        <f>IF(Tableau22[[#This Row],[Blq{QB4}]]="o",(1000/AG$52),0)</f>
        <v>0</v>
      </c>
      <c r="AG37" s="4" t="s">
        <v>3</v>
      </c>
      <c r="AH37" s="33">
        <f>IF(Tableau22[[#This Row],[Blq{QB5}]]="o",(1000/AI$52),0)</f>
        <v>0</v>
      </c>
      <c r="AI37" s="4" t="s">
        <v>3</v>
      </c>
      <c r="AJ37" s="33">
        <f>IF(Tableau22[[#This Row],[Blq{QB6}]]="o",(1000/AK$52),0)</f>
        <v>0</v>
      </c>
      <c r="AK37" s="4" t="s">
        <v>3</v>
      </c>
      <c r="AL37" s="33">
        <f>IF(Tableau22[[#This Row],[Blq{QB7}]]="o",(1000/AM$52),0)</f>
        <v>0</v>
      </c>
      <c r="AM37" s="4" t="s">
        <v>3</v>
      </c>
      <c r="AN37" s="33">
        <f>IF(Tableau22[[#This Row],[Blq{QB8}]]="o",(1000/AO$52),0)</f>
        <v>0</v>
      </c>
      <c r="AO37" s="4" t="s">
        <v>3</v>
      </c>
      <c r="AP37" s="33">
        <f>IF(Tableau22[[#This Row],[Blq{QB9}]]="o",(1000/AQ$52),0)</f>
        <v>0</v>
      </c>
      <c r="AQ37" s="4" t="s">
        <v>3</v>
      </c>
      <c r="AR37" s="33">
        <f>IF(Tableau22[[#This Row],[Blq{QB10}]]="o",(1000/AS$52),0)</f>
        <v>0</v>
      </c>
      <c r="AS37" s="4" t="s">
        <v>3</v>
      </c>
      <c r="AT37" s="33">
        <f>IF(Tableau22[[#This Row],[Blq{QB11}]]="o",(1000/AU$52),0)</f>
        <v>0</v>
      </c>
      <c r="AU37" s="4" t="s">
        <v>3</v>
      </c>
      <c r="AV37" s="33">
        <f>IF(Tableau22[[#This Row],[Blq{QB12}]]="o",(1000/AW$52),0)</f>
        <v>0</v>
      </c>
      <c r="AW37" s="4" t="s">
        <v>3</v>
      </c>
      <c r="AX37" s="33">
        <f>IF(Tableau22[[#This Row],[Blq{QB13}]]="o",(1000/AY$52),0)</f>
        <v>0</v>
      </c>
      <c r="AY37" s="4" t="s">
        <v>3</v>
      </c>
      <c r="AZ37" s="33">
        <f>IF(Tableau22[[#This Row],[Blq{QB14}]]="o",(1000/BA$52),0)</f>
        <v>0</v>
      </c>
      <c r="BA37" s="4" t="s">
        <v>3</v>
      </c>
      <c r="BB37" s="33">
        <f>IF(Tableau22[[#This Row],[Blq{QB15}]]="o",(1000/BC$52),0)</f>
        <v>0</v>
      </c>
      <c r="BC37" s="4" t="s">
        <v>3</v>
      </c>
      <c r="BD37" s="33">
        <f>IF(Tableau22[[#This Row],[Blq{QB16}]]="o",(1000/BE$52),0)</f>
        <v>0</v>
      </c>
      <c r="BE37" s="4" t="s">
        <v>3</v>
      </c>
      <c r="BF37" s="33">
        <f>IF(Tableau22[[#This Row],[Blq{QB17}]]="o",(1000/BG$52),0)</f>
        <v>0</v>
      </c>
      <c r="BG37" s="4" t="s">
        <v>3</v>
      </c>
      <c r="BH37" s="33">
        <f>IF(Tableau22[[#This Row],[Blq{QB18}]]="o",(1000/BI$52),0)</f>
        <v>0</v>
      </c>
      <c r="BI37" s="4" t="s">
        <v>3</v>
      </c>
      <c r="BJ37" s="33">
        <f>IF(Tableau22[[#This Row],[Blq{QB19}]]="o",(1000/BK$52),0)</f>
        <v>0</v>
      </c>
      <c r="BK37" s="4" t="s">
        <v>3</v>
      </c>
      <c r="BL37" s="33">
        <f>IF(Tableau22[[#This Row],[Blq{QB20}]]="o",(1000/BM$52),0)</f>
        <v>0</v>
      </c>
      <c r="BM37" s="4" t="s">
        <v>3</v>
      </c>
      <c r="BN37" s="33">
        <f>IF(Tableau22[[#This Row],[Blq{QB21}]]="o",(1000/BO$52),0)</f>
        <v>0</v>
      </c>
      <c r="BO37" s="4" t="s">
        <v>3</v>
      </c>
      <c r="BP37" s="33">
        <f>IF(Tableau22[[#This Row],[Blq{QB22}]]="o",(1000/BQ$52),0)</f>
        <v>0</v>
      </c>
      <c r="BQ37" s="4" t="s">
        <v>3</v>
      </c>
      <c r="BR37" s="33">
        <f>IF(Tableau22[[#This Row],[Blq{QB23}]]="o",(1000/BS$52),0)</f>
        <v>0</v>
      </c>
      <c r="BS37" s="4" t="s">
        <v>3</v>
      </c>
      <c r="BT37" s="33">
        <f>IF(Tableau22[[#This Row],[Blq{QB24}]]="o",(1000/BU$52),0)</f>
        <v>0</v>
      </c>
      <c r="BU37" s="4" t="s">
        <v>3</v>
      </c>
      <c r="BV37" s="33">
        <f>IF(Tableau22[[#This Row],[Blq{QB25}]]="o",(1000/BW$52),0)</f>
        <v>0</v>
      </c>
      <c r="BW37" s="4" t="s">
        <v>3</v>
      </c>
      <c r="BX37" s="33">
        <f>IF(Tableau22[[#This Row],[Blq{QB26}]]="o",(1000/BY$52),0)</f>
        <v>0</v>
      </c>
      <c r="BY37" s="4" t="s">
        <v>3</v>
      </c>
      <c r="BZ37" s="33">
        <f>IF(Tableau22[[#This Row],[Blq{QB27}]]="o",(1000/CA$52),0)</f>
        <v>0</v>
      </c>
      <c r="CA37" s="4" t="s">
        <v>3</v>
      </c>
      <c r="CB37" s="33">
        <f>IF(Tableau22[[#This Row],[Blq{QB28}]]="o",(1000/CC$52),0)</f>
        <v>0</v>
      </c>
      <c r="CC37" s="4" t="s">
        <v>3</v>
      </c>
      <c r="CD37" s="33">
        <f>IF(Tableau22[[#This Row],[Blq{QB29}]]="o",(1000/CE$52),0)</f>
        <v>0</v>
      </c>
      <c r="CE37" s="4" t="s">
        <v>3</v>
      </c>
      <c r="CF37" s="33">
        <f>IF(Tableau22[[#This Row],[Blq{QB30}]]="o",(1000/CG$52),0)</f>
        <v>0</v>
      </c>
      <c r="CG37" s="4" t="s">
        <v>3</v>
      </c>
      <c r="CH37" s="26">
        <f>IFERROR((8-Tableau22[[#This Row],[Plc{Q}]])/100,0)</f>
        <v>0</v>
      </c>
      <c r="CI37" s="25" t="str">
        <f>IF(OR(1=Tableau22[[#This Row],[Plc{Q}]],2=Tableau22[[#This Row],[Plc{Q}]],3=Tableau22[[#This Row],[Plc{Q}]],4=Tableau22[[#This Row],[Plc{Q}]],5=Tableau22[[#This Row],[Plc{Q}]],6=Tableau22[[#This Row],[Plc{Q}]],7=Tableau22[[#This Row],[Plc{Q}]],8=Tableau22[[#This Row],[Plc{Q}]]),"Qualifié(e)","")</f>
        <v/>
      </c>
      <c r="CJ37" s="34" t="str">
        <f>IF(Tableau22[[#This Row],[Pnt{F}/1000]]=0,"",RANK(Tableau22[[#This Row],[Pnt{F}/1000]],Tableau22[Pnt{F}/1000]))</f>
        <v/>
      </c>
      <c r="CK37" s="35">
        <f>IFERROR(Tableau22[[#This Row],[Pnt{FV}/500]]+Tableau22[[#This Row],[Pnt{FB}/500]]+Tableau22[[#This Row],[Bns{Q}]],0)</f>
        <v>0</v>
      </c>
      <c r="CL37" s="32">
        <f>IFERROR((Tableau22[[#This Row],[Pnt{FV}]]/$CM$52)*500,0)</f>
        <v>0</v>
      </c>
      <c r="CM37" s="186">
        <f>IFERROR(((Tableau22[[#This Row],[Prs{FV}]]/CN$52)*1000)+IF(Tableau22[[#This Row],[Vlr{FV}]]="o",2,0),0)</f>
        <v>0</v>
      </c>
      <c r="CN37" s="11" t="s">
        <v>12</v>
      </c>
      <c r="CO37" s="4" t="s">
        <v>3</v>
      </c>
      <c r="CP37" s="32">
        <f>(Tableau22[[#This Row],[Pnt{FB}]]/CQ$52)*500</f>
        <v>0</v>
      </c>
      <c r="CQ37" s="33">
        <f>Tableau22[[#This Row],[Pnt{FBlq}]]+Tableau22[[#This Row],[Pnt{FEss}]]</f>
        <v>0</v>
      </c>
      <c r="CR37" s="33">
        <f>IF(Tableau22[[#This Row],[Blq{F}]]="n",0,IF(Tableau22[[#This Row],[Blq{F}]]="Z1",100,IF(Tableau22[[#This Row],[Blq{F}]]="Z2",200,IF(Tableau22[[#This Row],[Blq{F}]]="Top",300,0))))</f>
        <v>0</v>
      </c>
      <c r="CS37" s="4" t="s">
        <v>3</v>
      </c>
      <c r="CT37" s="25">
        <f>IFERROR((100-(Tableau22[[#This Row],[Ess{F}]])),0)</f>
        <v>0</v>
      </c>
      <c r="CU37" s="11" t="s">
        <v>12</v>
      </c>
      <c r="CV37" s="28" t="str">
        <f>IF(Tableau22[[#This Row],[Fnl]]="Q",Tableau22[[#This Row],[Plc{F}]],Tableau22[[#This Row],[Plc{Q}]])</f>
        <v/>
      </c>
      <c r="CW37" s="28" t="str">
        <f>IF(Tableau22[[#This Row],[Place]]=1,"Or",IF(Tableau22[[#This Row],[Place]]=2,"Argent",IF(Tableau22[[#This Row],[Place]]=3,"Bronze","")))</f>
        <v/>
      </c>
    </row>
    <row r="38" spans="1:101" x14ac:dyDescent="0.2">
      <c r="A38" s="33" t="str">
        <f>Tableau22[[#This Row],[Plc{Q}]]</f>
        <v/>
      </c>
      <c r="B38" s="33" t="str">
        <f>Tableau22[[#This Row],[Place]]</f>
        <v/>
      </c>
      <c r="C38" s="16" t="s">
        <v>12</v>
      </c>
      <c r="D38" s="17" t="s">
        <v>12</v>
      </c>
      <c r="E38" s="17" t="s">
        <v>12</v>
      </c>
      <c r="F38" s="29" t="str">
        <f>IF(Tableau22[[#This Row],[Q &gt; F]]="","","Q")</f>
        <v/>
      </c>
      <c r="G38" s="10" t="s">
        <v>12</v>
      </c>
      <c r="H38" s="3" t="s">
        <v>3</v>
      </c>
      <c r="I38" s="3" t="s">
        <v>3</v>
      </c>
      <c r="J38" s="3" t="s">
        <v>3</v>
      </c>
      <c r="K38" s="30" t="str">
        <f>IF(Tableau22[[#This Row],[Pnt{Q}(/1000)]]=0,"",RANK(Tableau22[[#This Row],[Pnt{Q}(/1000)]],Tableau22[Pnt{Q}(/1000)]))</f>
        <v/>
      </c>
      <c r="L38" s="30">
        <f>IFERROR(Tableau22[[#This Row],[Pnt{QV}(/500)]]+Tableau22[[#This Row],[Pnt{QB}/500]],0)</f>
        <v>0</v>
      </c>
      <c r="M38" s="31">
        <f>IFERROR((Tableau22[[#This Row],[Pnt{QV}]]/$N$52)*500,0)</f>
        <v>0</v>
      </c>
      <c r="N38" s="31">
        <f>SUM(Tableau22[[#This Row],[Pnt{QV1}]],Tableau22[[#This Row],[Pnt{QV2}]],Tableau22[[#This Row],[Pnt{QV3}]])</f>
        <v>0</v>
      </c>
      <c r="O38" s="2">
        <f>IFERROR(((Tableau22[[#This Row],[Prs{QV1}]]/P$52)*1000)+IF(Tableau22[[#This Row],[Vlr{QV1}]]="o",2,0),0)</f>
        <v>0</v>
      </c>
      <c r="P38" s="11" t="s">
        <v>12</v>
      </c>
      <c r="Q38" s="4" t="s">
        <v>3</v>
      </c>
      <c r="R38" s="163">
        <f>IFERROR(((Tableau22[[#This Row],[Prs{QV2}]]/S$52)*1000)+IF(Tableau22[[#This Row],[Vlr{QV2}]]="o",2,0),0)</f>
        <v>0</v>
      </c>
      <c r="S38" s="11" t="s">
        <v>12</v>
      </c>
      <c r="T38" s="4" t="s">
        <v>3</v>
      </c>
      <c r="U38" s="163">
        <f>IFERROR(((Tableau22[[#This Row],[Prs{QV3}]]/V$52)*1000)+IF(Tableau22[[#This Row],[Vlr{QV3}]]="o",2,0),0)</f>
        <v>0</v>
      </c>
      <c r="V38" s="11" t="s">
        <v>12</v>
      </c>
      <c r="W38" s="4" t="s">
        <v>3</v>
      </c>
      <c r="X38" s="32">
        <f>IF((Tableau22[[#This Row],[Pnt{QB}]]/Y$52)*500=0,0,(Tableau22[[#This Row],[Pnt{QB}]]/Y$52)*500)</f>
        <v>0</v>
      </c>
      <c r="Y38" s="33">
        <f>Tableau22[[#This Row],[Pnt{QB1}]]+Tableau22[[#This Row],[Pnt{QB2}]]+Tableau22[[#This Row],[Pnt{QB3}]]+Tableau22[[#This Row],[Pnt{QB4}]]+Tableau22[[#This Row],[Pnt{QB5}]]+Tableau22[[#This Row],[Pnt{QB6}]]+Tableau22[[#This Row],[Pnt{QB7}]]+Tableau22[[#This Row],[Pnt{QB8}]]+Tableau22[[#This Row],[Pnt{QB9}]]+Tableau22[[#This Row],[Pnt{QB10}]]+Tableau22[[#This Row],[Pnt{QB11}]]+Tableau22[[#This Row],[Pnt{QB12}]]+Tableau22[[#This Row],[Pnt{QB13}]]+Tableau22[[#This Row],[Pnt{QB14}]]+Tableau22[[#This Row],[Pnt{QB15}]]+Tableau22[[#This Row],[Pnt{QB16}]]+Tableau22[[#This Row],[Pnt{QB17}]]+Tableau22[[#This Row],[Pnt{QB18}]]+Tableau22[[#This Row],[Pnt{QB19}]]+Tableau22[[#This Row],[Pnt{QB20}]]+Tableau22[[#This Row],[Pnt{QB21}]]+Tableau22[[#This Row],[Pnt{QB22}]]+Tableau22[[#This Row],[Pnt{QB23}]]+Tableau22[[#This Row],[Pnt{QB24}]]+Tableau22[[#This Row],[Pnt{QB25}]]+Tableau22[[#This Row],[Pnt{QB26}]]+Tableau22[[#This Row],[Pnt{QB27}]]+Tableau22[[#This Row],[Pnt{QB28}]]+Tableau22[[#This Row],[Pnt{QB29}]]+Tableau22[[#This Row],[Pnt{QB30}]]</f>
        <v>0</v>
      </c>
      <c r="Z38" s="33">
        <f>IF(Tableau22[[#This Row],[Blq{QB1}]]="o",(1000/AA$52),0)</f>
        <v>0</v>
      </c>
      <c r="AA38" s="4" t="s">
        <v>3</v>
      </c>
      <c r="AB38" s="33">
        <f>IF(Tableau22[[#This Row],[Blq{QB2}]]="o",(1000/AC$52),0)</f>
        <v>0</v>
      </c>
      <c r="AC38" s="4" t="s">
        <v>3</v>
      </c>
      <c r="AD38" s="33">
        <f>IF(Tableau22[[#This Row],[Blq{QB3}]]="o",(1000/AE$52),0)</f>
        <v>0</v>
      </c>
      <c r="AE38" s="4" t="s">
        <v>3</v>
      </c>
      <c r="AF38" s="33">
        <f>IF(Tableau22[[#This Row],[Blq{QB4}]]="o",(1000/AG$52),0)</f>
        <v>0</v>
      </c>
      <c r="AG38" s="4" t="s">
        <v>3</v>
      </c>
      <c r="AH38" s="33">
        <f>IF(Tableau22[[#This Row],[Blq{QB5}]]="o",(1000/AI$52),0)</f>
        <v>0</v>
      </c>
      <c r="AI38" s="4" t="s">
        <v>3</v>
      </c>
      <c r="AJ38" s="33">
        <f>IF(Tableau22[[#This Row],[Blq{QB6}]]="o",(1000/AK$52),0)</f>
        <v>0</v>
      </c>
      <c r="AK38" s="4" t="s">
        <v>3</v>
      </c>
      <c r="AL38" s="33">
        <f>IF(Tableau22[[#This Row],[Blq{QB7}]]="o",(1000/AM$52),0)</f>
        <v>0</v>
      </c>
      <c r="AM38" s="4" t="s">
        <v>3</v>
      </c>
      <c r="AN38" s="33">
        <f>IF(Tableau22[[#This Row],[Blq{QB8}]]="o",(1000/AO$52),0)</f>
        <v>0</v>
      </c>
      <c r="AO38" s="4" t="s">
        <v>3</v>
      </c>
      <c r="AP38" s="33">
        <f>IF(Tableau22[[#This Row],[Blq{QB9}]]="o",(1000/AQ$52),0)</f>
        <v>0</v>
      </c>
      <c r="AQ38" s="4" t="s">
        <v>3</v>
      </c>
      <c r="AR38" s="33">
        <f>IF(Tableau22[[#This Row],[Blq{QB10}]]="o",(1000/AS$52),0)</f>
        <v>0</v>
      </c>
      <c r="AS38" s="4" t="s">
        <v>3</v>
      </c>
      <c r="AT38" s="33">
        <f>IF(Tableau22[[#This Row],[Blq{QB11}]]="o",(1000/AU$52),0)</f>
        <v>0</v>
      </c>
      <c r="AU38" s="4" t="s">
        <v>3</v>
      </c>
      <c r="AV38" s="33">
        <f>IF(Tableau22[[#This Row],[Blq{QB12}]]="o",(1000/AW$52),0)</f>
        <v>0</v>
      </c>
      <c r="AW38" s="4" t="s">
        <v>3</v>
      </c>
      <c r="AX38" s="33">
        <f>IF(Tableau22[[#This Row],[Blq{QB13}]]="o",(1000/AY$52),0)</f>
        <v>0</v>
      </c>
      <c r="AY38" s="4" t="s">
        <v>3</v>
      </c>
      <c r="AZ38" s="33">
        <f>IF(Tableau22[[#This Row],[Blq{QB14}]]="o",(1000/BA$52),0)</f>
        <v>0</v>
      </c>
      <c r="BA38" s="4" t="s">
        <v>3</v>
      </c>
      <c r="BB38" s="33">
        <f>IF(Tableau22[[#This Row],[Blq{QB15}]]="o",(1000/BC$52),0)</f>
        <v>0</v>
      </c>
      <c r="BC38" s="4" t="s">
        <v>3</v>
      </c>
      <c r="BD38" s="33">
        <f>IF(Tableau22[[#This Row],[Blq{QB16}]]="o",(1000/BE$52),0)</f>
        <v>0</v>
      </c>
      <c r="BE38" s="4" t="s">
        <v>3</v>
      </c>
      <c r="BF38" s="33">
        <f>IF(Tableau22[[#This Row],[Blq{QB17}]]="o",(1000/BG$52),0)</f>
        <v>0</v>
      </c>
      <c r="BG38" s="4" t="s">
        <v>3</v>
      </c>
      <c r="BH38" s="33">
        <f>IF(Tableau22[[#This Row],[Blq{QB18}]]="o",(1000/BI$52),0)</f>
        <v>0</v>
      </c>
      <c r="BI38" s="4" t="s">
        <v>3</v>
      </c>
      <c r="BJ38" s="33">
        <f>IF(Tableau22[[#This Row],[Blq{QB19}]]="o",(1000/BK$52),0)</f>
        <v>0</v>
      </c>
      <c r="BK38" s="4" t="s">
        <v>3</v>
      </c>
      <c r="BL38" s="33">
        <f>IF(Tableau22[[#This Row],[Blq{QB20}]]="o",(1000/BM$52),0)</f>
        <v>0</v>
      </c>
      <c r="BM38" s="4" t="s">
        <v>3</v>
      </c>
      <c r="BN38" s="33">
        <f>IF(Tableau22[[#This Row],[Blq{QB21}]]="o",(1000/BO$52),0)</f>
        <v>0</v>
      </c>
      <c r="BO38" s="4" t="s">
        <v>3</v>
      </c>
      <c r="BP38" s="33">
        <f>IF(Tableau22[[#This Row],[Blq{QB22}]]="o",(1000/BQ$52),0)</f>
        <v>0</v>
      </c>
      <c r="BQ38" s="4" t="s">
        <v>3</v>
      </c>
      <c r="BR38" s="33">
        <f>IF(Tableau22[[#This Row],[Blq{QB23}]]="o",(1000/BS$52),0)</f>
        <v>0</v>
      </c>
      <c r="BS38" s="4" t="s">
        <v>3</v>
      </c>
      <c r="BT38" s="33">
        <f>IF(Tableau22[[#This Row],[Blq{QB24}]]="o",(1000/BU$52),0)</f>
        <v>0</v>
      </c>
      <c r="BU38" s="4" t="s">
        <v>3</v>
      </c>
      <c r="BV38" s="33">
        <f>IF(Tableau22[[#This Row],[Blq{QB25}]]="o",(1000/BW$52),0)</f>
        <v>0</v>
      </c>
      <c r="BW38" s="4" t="s">
        <v>3</v>
      </c>
      <c r="BX38" s="33">
        <f>IF(Tableau22[[#This Row],[Blq{QB26}]]="o",(1000/BY$52),0)</f>
        <v>0</v>
      </c>
      <c r="BY38" s="4" t="s">
        <v>3</v>
      </c>
      <c r="BZ38" s="33">
        <f>IF(Tableau22[[#This Row],[Blq{QB27}]]="o",(1000/CA$52),0)</f>
        <v>0</v>
      </c>
      <c r="CA38" s="4" t="s">
        <v>3</v>
      </c>
      <c r="CB38" s="33">
        <f>IF(Tableau22[[#This Row],[Blq{QB28}]]="o",(1000/CC$52),0)</f>
        <v>0</v>
      </c>
      <c r="CC38" s="4" t="s">
        <v>3</v>
      </c>
      <c r="CD38" s="33">
        <f>IF(Tableau22[[#This Row],[Blq{QB29}]]="o",(1000/CE$52),0)</f>
        <v>0</v>
      </c>
      <c r="CE38" s="4" t="s">
        <v>3</v>
      </c>
      <c r="CF38" s="33">
        <f>IF(Tableau22[[#This Row],[Blq{QB30}]]="o",(1000/CG$52),0)</f>
        <v>0</v>
      </c>
      <c r="CG38" s="4" t="s">
        <v>3</v>
      </c>
      <c r="CH38" s="26">
        <f>IFERROR((8-Tableau22[[#This Row],[Plc{Q}]])/100,0)</f>
        <v>0</v>
      </c>
      <c r="CI38" s="25" t="str">
        <f>IF(OR(1=Tableau22[[#This Row],[Plc{Q}]],2=Tableau22[[#This Row],[Plc{Q}]],3=Tableau22[[#This Row],[Plc{Q}]],4=Tableau22[[#This Row],[Plc{Q}]],5=Tableau22[[#This Row],[Plc{Q}]],6=Tableau22[[#This Row],[Plc{Q}]],7=Tableau22[[#This Row],[Plc{Q}]],8=Tableau22[[#This Row],[Plc{Q}]]),"Qualifié(e)","")</f>
        <v/>
      </c>
      <c r="CJ38" s="34" t="str">
        <f>IF(Tableau22[[#This Row],[Pnt{F}/1000]]=0,"",RANK(Tableau22[[#This Row],[Pnt{F}/1000]],Tableau22[Pnt{F}/1000]))</f>
        <v/>
      </c>
      <c r="CK38" s="35">
        <f>IFERROR(Tableau22[[#This Row],[Pnt{FV}/500]]+Tableau22[[#This Row],[Pnt{FB}/500]]+Tableau22[[#This Row],[Bns{Q}]],0)</f>
        <v>0</v>
      </c>
      <c r="CL38" s="32">
        <f>IFERROR((Tableau22[[#This Row],[Pnt{FV}]]/$CM$52)*500,0)</f>
        <v>0</v>
      </c>
      <c r="CM38" s="186">
        <f>IFERROR(((Tableau22[[#This Row],[Prs{FV}]]/CN$52)*1000)+IF(Tableau22[[#This Row],[Vlr{FV}]]="o",2,0),0)</f>
        <v>0</v>
      </c>
      <c r="CN38" s="11" t="s">
        <v>12</v>
      </c>
      <c r="CO38" s="4" t="s">
        <v>3</v>
      </c>
      <c r="CP38" s="32">
        <f>(Tableau22[[#This Row],[Pnt{FB}]]/CQ$52)*500</f>
        <v>0</v>
      </c>
      <c r="CQ38" s="33">
        <f>Tableau22[[#This Row],[Pnt{FBlq}]]+Tableau22[[#This Row],[Pnt{FEss}]]</f>
        <v>0</v>
      </c>
      <c r="CR38" s="33">
        <f>IF(Tableau22[[#This Row],[Blq{F}]]="n",0,IF(Tableau22[[#This Row],[Blq{F}]]="Z1",100,IF(Tableau22[[#This Row],[Blq{F}]]="Z2",200,IF(Tableau22[[#This Row],[Blq{F}]]="Top",300,0))))</f>
        <v>0</v>
      </c>
      <c r="CS38" s="4" t="s">
        <v>3</v>
      </c>
      <c r="CT38" s="25">
        <f>IFERROR((100-(Tableau22[[#This Row],[Ess{F}]])),0)</f>
        <v>0</v>
      </c>
      <c r="CU38" s="11" t="s">
        <v>12</v>
      </c>
      <c r="CV38" s="28" t="str">
        <f>IF(Tableau22[[#This Row],[Fnl]]="Q",Tableau22[[#This Row],[Plc{F}]],Tableau22[[#This Row],[Plc{Q}]])</f>
        <v/>
      </c>
      <c r="CW38" s="28" t="str">
        <f>IF(Tableau22[[#This Row],[Place]]=1,"Or",IF(Tableau22[[#This Row],[Place]]=2,"Argent",IF(Tableau22[[#This Row],[Place]]=3,"Bronze","")))</f>
        <v/>
      </c>
    </row>
    <row r="39" spans="1:101" x14ac:dyDescent="0.2">
      <c r="A39" s="33" t="str">
        <f>Tableau22[[#This Row],[Plc{Q}]]</f>
        <v/>
      </c>
      <c r="B39" s="33" t="str">
        <f>Tableau22[[#This Row],[Place]]</f>
        <v/>
      </c>
      <c r="C39" s="16" t="s">
        <v>12</v>
      </c>
      <c r="D39" s="17" t="s">
        <v>12</v>
      </c>
      <c r="E39" s="17" t="s">
        <v>12</v>
      </c>
      <c r="F39" s="29" t="str">
        <f>IF(Tableau22[[#This Row],[Q &gt; F]]="","","Q")</f>
        <v/>
      </c>
      <c r="G39" s="10" t="s">
        <v>12</v>
      </c>
      <c r="H39" s="3" t="s">
        <v>3</v>
      </c>
      <c r="I39" s="3" t="s">
        <v>3</v>
      </c>
      <c r="J39" s="3" t="s">
        <v>3</v>
      </c>
      <c r="K39" s="30" t="str">
        <f>IF(Tableau22[[#This Row],[Pnt{Q}(/1000)]]=0,"",RANK(Tableau22[[#This Row],[Pnt{Q}(/1000)]],Tableau22[Pnt{Q}(/1000)]))</f>
        <v/>
      </c>
      <c r="L39" s="30">
        <f>IFERROR(Tableau22[[#This Row],[Pnt{QV}(/500)]]+Tableau22[[#This Row],[Pnt{QB}/500]],0)</f>
        <v>0</v>
      </c>
      <c r="M39" s="31">
        <f>IFERROR((Tableau22[[#This Row],[Pnt{QV}]]/$N$52)*500,0)</f>
        <v>0</v>
      </c>
      <c r="N39" s="31">
        <f>SUM(Tableau22[[#This Row],[Pnt{QV1}]],Tableau22[[#This Row],[Pnt{QV2}]],Tableau22[[#This Row],[Pnt{QV3}]])</f>
        <v>0</v>
      </c>
      <c r="O39" s="2">
        <f>IFERROR(((Tableau22[[#This Row],[Prs{QV1}]]/P$52)*1000)+IF(Tableau22[[#This Row],[Vlr{QV1}]]="o",2,0),0)</f>
        <v>0</v>
      </c>
      <c r="P39" s="11" t="s">
        <v>12</v>
      </c>
      <c r="Q39" s="4" t="s">
        <v>3</v>
      </c>
      <c r="R39" s="163">
        <f>IFERROR(((Tableau22[[#This Row],[Prs{QV2}]]/S$52)*1000)+IF(Tableau22[[#This Row],[Vlr{QV2}]]="o",2,0),0)</f>
        <v>0</v>
      </c>
      <c r="S39" s="11" t="s">
        <v>12</v>
      </c>
      <c r="T39" s="4" t="s">
        <v>3</v>
      </c>
      <c r="U39" s="163">
        <f>IFERROR(((Tableau22[[#This Row],[Prs{QV3}]]/V$52)*1000)+IF(Tableau22[[#This Row],[Vlr{QV3}]]="o",2,0),0)</f>
        <v>0</v>
      </c>
      <c r="V39" s="11" t="s">
        <v>12</v>
      </c>
      <c r="W39" s="4" t="s">
        <v>3</v>
      </c>
      <c r="X39" s="32">
        <f>IF((Tableau22[[#This Row],[Pnt{QB}]]/Y$52)*500=0,0,(Tableau22[[#This Row],[Pnt{QB}]]/Y$52)*500)</f>
        <v>0</v>
      </c>
      <c r="Y39" s="33">
        <f>Tableau22[[#This Row],[Pnt{QB1}]]+Tableau22[[#This Row],[Pnt{QB2}]]+Tableau22[[#This Row],[Pnt{QB3}]]+Tableau22[[#This Row],[Pnt{QB4}]]+Tableau22[[#This Row],[Pnt{QB5}]]+Tableau22[[#This Row],[Pnt{QB6}]]+Tableau22[[#This Row],[Pnt{QB7}]]+Tableau22[[#This Row],[Pnt{QB8}]]+Tableau22[[#This Row],[Pnt{QB9}]]+Tableau22[[#This Row],[Pnt{QB10}]]+Tableau22[[#This Row],[Pnt{QB11}]]+Tableau22[[#This Row],[Pnt{QB12}]]+Tableau22[[#This Row],[Pnt{QB13}]]+Tableau22[[#This Row],[Pnt{QB14}]]+Tableau22[[#This Row],[Pnt{QB15}]]+Tableau22[[#This Row],[Pnt{QB16}]]+Tableau22[[#This Row],[Pnt{QB17}]]+Tableau22[[#This Row],[Pnt{QB18}]]+Tableau22[[#This Row],[Pnt{QB19}]]+Tableau22[[#This Row],[Pnt{QB20}]]+Tableau22[[#This Row],[Pnt{QB21}]]+Tableau22[[#This Row],[Pnt{QB22}]]+Tableau22[[#This Row],[Pnt{QB23}]]+Tableau22[[#This Row],[Pnt{QB24}]]+Tableau22[[#This Row],[Pnt{QB25}]]+Tableau22[[#This Row],[Pnt{QB26}]]+Tableau22[[#This Row],[Pnt{QB27}]]+Tableau22[[#This Row],[Pnt{QB28}]]+Tableau22[[#This Row],[Pnt{QB29}]]+Tableau22[[#This Row],[Pnt{QB30}]]</f>
        <v>0</v>
      </c>
      <c r="Z39" s="33">
        <f>IF(Tableau22[[#This Row],[Blq{QB1}]]="o",(1000/AA$52),0)</f>
        <v>0</v>
      </c>
      <c r="AA39" s="4" t="s">
        <v>3</v>
      </c>
      <c r="AB39" s="33">
        <f>IF(Tableau22[[#This Row],[Blq{QB2}]]="o",(1000/AC$52),0)</f>
        <v>0</v>
      </c>
      <c r="AC39" s="4" t="s">
        <v>3</v>
      </c>
      <c r="AD39" s="33">
        <f>IF(Tableau22[[#This Row],[Blq{QB3}]]="o",(1000/AE$52),0)</f>
        <v>0</v>
      </c>
      <c r="AE39" s="4" t="s">
        <v>3</v>
      </c>
      <c r="AF39" s="33">
        <f>IF(Tableau22[[#This Row],[Blq{QB4}]]="o",(1000/AG$52),0)</f>
        <v>0</v>
      </c>
      <c r="AG39" s="4" t="s">
        <v>3</v>
      </c>
      <c r="AH39" s="33">
        <f>IF(Tableau22[[#This Row],[Blq{QB5}]]="o",(1000/AI$52),0)</f>
        <v>0</v>
      </c>
      <c r="AI39" s="4" t="s">
        <v>3</v>
      </c>
      <c r="AJ39" s="33">
        <f>IF(Tableau22[[#This Row],[Blq{QB6}]]="o",(1000/AK$52),0)</f>
        <v>0</v>
      </c>
      <c r="AK39" s="4" t="s">
        <v>3</v>
      </c>
      <c r="AL39" s="33">
        <f>IF(Tableau22[[#This Row],[Blq{QB7}]]="o",(1000/AM$52),0)</f>
        <v>0</v>
      </c>
      <c r="AM39" s="4" t="s">
        <v>3</v>
      </c>
      <c r="AN39" s="33">
        <f>IF(Tableau22[[#This Row],[Blq{QB8}]]="o",(1000/AO$52),0)</f>
        <v>0</v>
      </c>
      <c r="AO39" s="4" t="s">
        <v>3</v>
      </c>
      <c r="AP39" s="33">
        <f>IF(Tableau22[[#This Row],[Blq{QB9}]]="o",(1000/AQ$52),0)</f>
        <v>0</v>
      </c>
      <c r="AQ39" s="4" t="s">
        <v>3</v>
      </c>
      <c r="AR39" s="33">
        <f>IF(Tableau22[[#This Row],[Blq{QB10}]]="o",(1000/AS$52),0)</f>
        <v>0</v>
      </c>
      <c r="AS39" s="4" t="s">
        <v>3</v>
      </c>
      <c r="AT39" s="33">
        <f>IF(Tableau22[[#This Row],[Blq{QB11}]]="o",(1000/AU$52),0)</f>
        <v>0</v>
      </c>
      <c r="AU39" s="4" t="s">
        <v>3</v>
      </c>
      <c r="AV39" s="33">
        <f>IF(Tableau22[[#This Row],[Blq{QB12}]]="o",(1000/AW$52),0)</f>
        <v>0</v>
      </c>
      <c r="AW39" s="4" t="s">
        <v>3</v>
      </c>
      <c r="AX39" s="33">
        <f>IF(Tableau22[[#This Row],[Blq{QB13}]]="o",(1000/AY$52),0)</f>
        <v>0</v>
      </c>
      <c r="AY39" s="4" t="s">
        <v>3</v>
      </c>
      <c r="AZ39" s="33">
        <f>IF(Tableau22[[#This Row],[Blq{QB14}]]="o",(1000/BA$52),0)</f>
        <v>0</v>
      </c>
      <c r="BA39" s="4" t="s">
        <v>3</v>
      </c>
      <c r="BB39" s="33">
        <f>IF(Tableau22[[#This Row],[Blq{QB15}]]="o",(1000/BC$52),0)</f>
        <v>0</v>
      </c>
      <c r="BC39" s="4" t="s">
        <v>3</v>
      </c>
      <c r="BD39" s="33">
        <f>IF(Tableau22[[#This Row],[Blq{QB16}]]="o",(1000/BE$52),0)</f>
        <v>0</v>
      </c>
      <c r="BE39" s="4" t="s">
        <v>3</v>
      </c>
      <c r="BF39" s="33">
        <f>IF(Tableau22[[#This Row],[Blq{QB17}]]="o",(1000/BG$52),0)</f>
        <v>0</v>
      </c>
      <c r="BG39" s="4" t="s">
        <v>3</v>
      </c>
      <c r="BH39" s="33">
        <f>IF(Tableau22[[#This Row],[Blq{QB18}]]="o",(1000/BI$52),0)</f>
        <v>0</v>
      </c>
      <c r="BI39" s="4" t="s">
        <v>3</v>
      </c>
      <c r="BJ39" s="33">
        <f>IF(Tableau22[[#This Row],[Blq{QB19}]]="o",(1000/BK$52),0)</f>
        <v>0</v>
      </c>
      <c r="BK39" s="4" t="s">
        <v>3</v>
      </c>
      <c r="BL39" s="33">
        <f>IF(Tableau22[[#This Row],[Blq{QB20}]]="o",(1000/BM$52),0)</f>
        <v>0</v>
      </c>
      <c r="BM39" s="4" t="s">
        <v>3</v>
      </c>
      <c r="BN39" s="33">
        <f>IF(Tableau22[[#This Row],[Blq{QB21}]]="o",(1000/BO$52),0)</f>
        <v>0</v>
      </c>
      <c r="BO39" s="4" t="s">
        <v>3</v>
      </c>
      <c r="BP39" s="33">
        <f>IF(Tableau22[[#This Row],[Blq{QB22}]]="o",(1000/BQ$52),0)</f>
        <v>0</v>
      </c>
      <c r="BQ39" s="4" t="s">
        <v>3</v>
      </c>
      <c r="BR39" s="33">
        <f>IF(Tableau22[[#This Row],[Blq{QB23}]]="o",(1000/BS$52),0)</f>
        <v>0</v>
      </c>
      <c r="BS39" s="4" t="s">
        <v>3</v>
      </c>
      <c r="BT39" s="33">
        <f>IF(Tableau22[[#This Row],[Blq{QB24}]]="o",(1000/BU$52),0)</f>
        <v>0</v>
      </c>
      <c r="BU39" s="4" t="s">
        <v>3</v>
      </c>
      <c r="BV39" s="33">
        <f>IF(Tableau22[[#This Row],[Blq{QB25}]]="o",(1000/BW$52),0)</f>
        <v>0</v>
      </c>
      <c r="BW39" s="4" t="s">
        <v>3</v>
      </c>
      <c r="BX39" s="33">
        <f>IF(Tableau22[[#This Row],[Blq{QB26}]]="o",(1000/BY$52),0)</f>
        <v>0</v>
      </c>
      <c r="BY39" s="4" t="s">
        <v>3</v>
      </c>
      <c r="BZ39" s="33">
        <f>IF(Tableau22[[#This Row],[Blq{QB27}]]="o",(1000/CA$52),0)</f>
        <v>0</v>
      </c>
      <c r="CA39" s="4" t="s">
        <v>3</v>
      </c>
      <c r="CB39" s="33">
        <f>IF(Tableau22[[#This Row],[Blq{QB28}]]="o",(1000/CC$52),0)</f>
        <v>0</v>
      </c>
      <c r="CC39" s="4" t="s">
        <v>3</v>
      </c>
      <c r="CD39" s="33">
        <f>IF(Tableau22[[#This Row],[Blq{QB29}]]="o",(1000/CE$52),0)</f>
        <v>0</v>
      </c>
      <c r="CE39" s="4" t="s">
        <v>3</v>
      </c>
      <c r="CF39" s="33">
        <f>IF(Tableau22[[#This Row],[Blq{QB30}]]="o",(1000/CG$52),0)</f>
        <v>0</v>
      </c>
      <c r="CG39" s="4" t="s">
        <v>3</v>
      </c>
      <c r="CH39" s="26">
        <f>IFERROR((8-Tableau22[[#This Row],[Plc{Q}]])/100,0)</f>
        <v>0</v>
      </c>
      <c r="CI39" s="25" t="str">
        <f>IF(OR(1=Tableau22[[#This Row],[Plc{Q}]],2=Tableau22[[#This Row],[Plc{Q}]],3=Tableau22[[#This Row],[Plc{Q}]],4=Tableau22[[#This Row],[Plc{Q}]],5=Tableau22[[#This Row],[Plc{Q}]],6=Tableau22[[#This Row],[Plc{Q}]],7=Tableau22[[#This Row],[Plc{Q}]],8=Tableau22[[#This Row],[Plc{Q}]]),"Qualifié(e)","")</f>
        <v/>
      </c>
      <c r="CJ39" s="34" t="str">
        <f>IF(Tableau22[[#This Row],[Pnt{F}/1000]]=0,"",RANK(Tableau22[[#This Row],[Pnt{F}/1000]],Tableau22[Pnt{F}/1000]))</f>
        <v/>
      </c>
      <c r="CK39" s="35">
        <f>IFERROR(Tableau22[[#This Row],[Pnt{FV}/500]]+Tableau22[[#This Row],[Pnt{FB}/500]]+Tableau22[[#This Row],[Bns{Q}]],0)</f>
        <v>0</v>
      </c>
      <c r="CL39" s="32">
        <f>IFERROR((Tableau22[[#This Row],[Pnt{FV}]]/$CM$52)*500,0)</f>
        <v>0</v>
      </c>
      <c r="CM39" s="186">
        <f>IFERROR(((Tableau22[[#This Row],[Prs{FV}]]/CN$52)*1000)+IF(Tableau22[[#This Row],[Vlr{FV}]]="o",2,0),0)</f>
        <v>0</v>
      </c>
      <c r="CN39" s="11" t="s">
        <v>12</v>
      </c>
      <c r="CO39" s="4" t="s">
        <v>3</v>
      </c>
      <c r="CP39" s="32">
        <f>(Tableau22[[#This Row],[Pnt{FB}]]/CQ$52)*500</f>
        <v>0</v>
      </c>
      <c r="CQ39" s="33">
        <f>Tableau22[[#This Row],[Pnt{FBlq}]]+Tableau22[[#This Row],[Pnt{FEss}]]</f>
        <v>0</v>
      </c>
      <c r="CR39" s="33">
        <f>IF(Tableau22[[#This Row],[Blq{F}]]="n",0,IF(Tableau22[[#This Row],[Blq{F}]]="Z1",100,IF(Tableau22[[#This Row],[Blq{F}]]="Z2",200,IF(Tableau22[[#This Row],[Blq{F}]]="Top",300,0))))</f>
        <v>0</v>
      </c>
      <c r="CS39" s="4" t="s">
        <v>3</v>
      </c>
      <c r="CT39" s="25">
        <f>IFERROR((100-(Tableau22[[#This Row],[Ess{F}]])),0)</f>
        <v>0</v>
      </c>
      <c r="CU39" s="11" t="s">
        <v>12</v>
      </c>
      <c r="CV39" s="28" t="str">
        <f>IF(Tableau22[[#This Row],[Fnl]]="Q",Tableau22[[#This Row],[Plc{F}]],Tableau22[[#This Row],[Plc{Q}]])</f>
        <v/>
      </c>
      <c r="CW39" s="28" t="str">
        <f>IF(Tableau22[[#This Row],[Place]]=1,"Or",IF(Tableau22[[#This Row],[Place]]=2,"Argent",IF(Tableau22[[#This Row],[Place]]=3,"Bronze","")))</f>
        <v/>
      </c>
    </row>
    <row r="40" spans="1:101" x14ac:dyDescent="0.2">
      <c r="A40" s="33" t="str">
        <f>Tableau22[[#This Row],[Plc{Q}]]</f>
        <v/>
      </c>
      <c r="B40" s="33" t="str">
        <f>Tableau22[[#This Row],[Place]]</f>
        <v/>
      </c>
      <c r="C40" s="16" t="s">
        <v>12</v>
      </c>
      <c r="D40" s="17" t="s">
        <v>12</v>
      </c>
      <c r="E40" s="17" t="s">
        <v>12</v>
      </c>
      <c r="F40" s="29" t="str">
        <f>IF(Tableau22[[#This Row],[Q &gt; F]]="","","Q")</f>
        <v/>
      </c>
      <c r="G40" s="10" t="s">
        <v>12</v>
      </c>
      <c r="H40" s="3" t="s">
        <v>3</v>
      </c>
      <c r="I40" s="3" t="s">
        <v>3</v>
      </c>
      <c r="J40" s="3" t="s">
        <v>3</v>
      </c>
      <c r="K40" s="30" t="str">
        <f>IF(Tableau22[[#This Row],[Pnt{Q}(/1000)]]=0,"",RANK(Tableau22[[#This Row],[Pnt{Q}(/1000)]],Tableau22[Pnt{Q}(/1000)]))</f>
        <v/>
      </c>
      <c r="L40" s="30">
        <f>IFERROR(Tableau22[[#This Row],[Pnt{QV}(/500)]]+Tableau22[[#This Row],[Pnt{QB}/500]],0)</f>
        <v>0</v>
      </c>
      <c r="M40" s="31">
        <f>IFERROR((Tableau22[[#This Row],[Pnt{QV}]]/$N$52)*500,0)</f>
        <v>0</v>
      </c>
      <c r="N40" s="31">
        <f>SUM(Tableau22[[#This Row],[Pnt{QV1}]],Tableau22[[#This Row],[Pnt{QV2}]],Tableau22[[#This Row],[Pnt{QV3}]])</f>
        <v>0</v>
      </c>
      <c r="O40" s="2">
        <f>IFERROR(((Tableau22[[#This Row],[Prs{QV1}]]/P$52)*1000)+IF(Tableau22[[#This Row],[Vlr{QV1}]]="o",2,0),0)</f>
        <v>0</v>
      </c>
      <c r="P40" s="11" t="s">
        <v>12</v>
      </c>
      <c r="Q40" s="4" t="s">
        <v>3</v>
      </c>
      <c r="R40" s="163">
        <f>IFERROR(((Tableau22[[#This Row],[Prs{QV2}]]/S$52)*1000)+IF(Tableau22[[#This Row],[Vlr{QV2}]]="o",2,0),0)</f>
        <v>0</v>
      </c>
      <c r="S40" s="11" t="s">
        <v>12</v>
      </c>
      <c r="T40" s="4" t="s">
        <v>3</v>
      </c>
      <c r="U40" s="163">
        <f>IFERROR(((Tableau22[[#This Row],[Prs{QV3}]]/V$52)*1000)+IF(Tableau22[[#This Row],[Vlr{QV3}]]="o",2,0),0)</f>
        <v>0</v>
      </c>
      <c r="V40" s="11" t="s">
        <v>12</v>
      </c>
      <c r="W40" s="4" t="s">
        <v>3</v>
      </c>
      <c r="X40" s="32">
        <f>IF((Tableau22[[#This Row],[Pnt{QB}]]/Y$52)*500=0,0,(Tableau22[[#This Row],[Pnt{QB}]]/Y$52)*500)</f>
        <v>0</v>
      </c>
      <c r="Y40" s="33">
        <f>Tableau22[[#This Row],[Pnt{QB1}]]+Tableau22[[#This Row],[Pnt{QB2}]]+Tableau22[[#This Row],[Pnt{QB3}]]+Tableau22[[#This Row],[Pnt{QB4}]]+Tableau22[[#This Row],[Pnt{QB5}]]+Tableau22[[#This Row],[Pnt{QB6}]]+Tableau22[[#This Row],[Pnt{QB7}]]+Tableau22[[#This Row],[Pnt{QB8}]]+Tableau22[[#This Row],[Pnt{QB9}]]+Tableau22[[#This Row],[Pnt{QB10}]]+Tableau22[[#This Row],[Pnt{QB11}]]+Tableau22[[#This Row],[Pnt{QB12}]]+Tableau22[[#This Row],[Pnt{QB13}]]+Tableau22[[#This Row],[Pnt{QB14}]]+Tableau22[[#This Row],[Pnt{QB15}]]+Tableau22[[#This Row],[Pnt{QB16}]]+Tableau22[[#This Row],[Pnt{QB17}]]+Tableau22[[#This Row],[Pnt{QB18}]]+Tableau22[[#This Row],[Pnt{QB19}]]+Tableau22[[#This Row],[Pnt{QB20}]]+Tableau22[[#This Row],[Pnt{QB21}]]+Tableau22[[#This Row],[Pnt{QB22}]]+Tableau22[[#This Row],[Pnt{QB23}]]+Tableau22[[#This Row],[Pnt{QB24}]]+Tableau22[[#This Row],[Pnt{QB25}]]+Tableau22[[#This Row],[Pnt{QB26}]]+Tableau22[[#This Row],[Pnt{QB27}]]+Tableau22[[#This Row],[Pnt{QB28}]]+Tableau22[[#This Row],[Pnt{QB29}]]+Tableau22[[#This Row],[Pnt{QB30}]]</f>
        <v>0</v>
      </c>
      <c r="Z40" s="33">
        <f>IF(Tableau22[[#This Row],[Blq{QB1}]]="o",(1000/AA$52),0)</f>
        <v>0</v>
      </c>
      <c r="AA40" s="4" t="s">
        <v>3</v>
      </c>
      <c r="AB40" s="33">
        <f>IF(Tableau22[[#This Row],[Blq{QB2}]]="o",(1000/AC$52),0)</f>
        <v>0</v>
      </c>
      <c r="AC40" s="4" t="s">
        <v>3</v>
      </c>
      <c r="AD40" s="33">
        <f>IF(Tableau22[[#This Row],[Blq{QB3}]]="o",(1000/AE$52),0)</f>
        <v>0</v>
      </c>
      <c r="AE40" s="4" t="s">
        <v>3</v>
      </c>
      <c r="AF40" s="33">
        <f>IF(Tableau22[[#This Row],[Blq{QB4}]]="o",(1000/AG$52),0)</f>
        <v>0</v>
      </c>
      <c r="AG40" s="4" t="s">
        <v>3</v>
      </c>
      <c r="AH40" s="33">
        <f>IF(Tableau22[[#This Row],[Blq{QB5}]]="o",(1000/AI$52),0)</f>
        <v>0</v>
      </c>
      <c r="AI40" s="4" t="s">
        <v>3</v>
      </c>
      <c r="AJ40" s="33">
        <f>IF(Tableau22[[#This Row],[Blq{QB6}]]="o",(1000/AK$52),0)</f>
        <v>0</v>
      </c>
      <c r="AK40" s="4" t="s">
        <v>3</v>
      </c>
      <c r="AL40" s="33">
        <f>IF(Tableau22[[#This Row],[Blq{QB7}]]="o",(1000/AM$52),0)</f>
        <v>0</v>
      </c>
      <c r="AM40" s="4" t="s">
        <v>3</v>
      </c>
      <c r="AN40" s="33">
        <f>IF(Tableau22[[#This Row],[Blq{QB8}]]="o",(1000/AO$52),0)</f>
        <v>0</v>
      </c>
      <c r="AO40" s="4" t="s">
        <v>3</v>
      </c>
      <c r="AP40" s="33">
        <f>IF(Tableau22[[#This Row],[Blq{QB9}]]="o",(1000/AQ$52),0)</f>
        <v>0</v>
      </c>
      <c r="AQ40" s="4" t="s">
        <v>3</v>
      </c>
      <c r="AR40" s="33">
        <f>IF(Tableau22[[#This Row],[Blq{QB10}]]="o",(1000/AS$52),0)</f>
        <v>0</v>
      </c>
      <c r="AS40" s="4" t="s">
        <v>3</v>
      </c>
      <c r="AT40" s="33">
        <f>IF(Tableau22[[#This Row],[Blq{QB11}]]="o",(1000/AU$52),0)</f>
        <v>0</v>
      </c>
      <c r="AU40" s="4" t="s">
        <v>3</v>
      </c>
      <c r="AV40" s="33">
        <f>IF(Tableau22[[#This Row],[Blq{QB12}]]="o",(1000/AW$52),0)</f>
        <v>0</v>
      </c>
      <c r="AW40" s="4" t="s">
        <v>3</v>
      </c>
      <c r="AX40" s="33">
        <f>IF(Tableau22[[#This Row],[Blq{QB13}]]="o",(1000/AY$52),0)</f>
        <v>0</v>
      </c>
      <c r="AY40" s="4" t="s">
        <v>3</v>
      </c>
      <c r="AZ40" s="33">
        <f>IF(Tableau22[[#This Row],[Blq{QB14}]]="o",(1000/BA$52),0)</f>
        <v>0</v>
      </c>
      <c r="BA40" s="4" t="s">
        <v>3</v>
      </c>
      <c r="BB40" s="33">
        <f>IF(Tableau22[[#This Row],[Blq{QB15}]]="o",(1000/BC$52),0)</f>
        <v>0</v>
      </c>
      <c r="BC40" s="4" t="s">
        <v>3</v>
      </c>
      <c r="BD40" s="33">
        <f>IF(Tableau22[[#This Row],[Blq{QB16}]]="o",(1000/BE$52),0)</f>
        <v>0</v>
      </c>
      <c r="BE40" s="4" t="s">
        <v>3</v>
      </c>
      <c r="BF40" s="33">
        <f>IF(Tableau22[[#This Row],[Blq{QB17}]]="o",(1000/BG$52),0)</f>
        <v>0</v>
      </c>
      <c r="BG40" s="4" t="s">
        <v>3</v>
      </c>
      <c r="BH40" s="33">
        <f>IF(Tableau22[[#This Row],[Blq{QB18}]]="o",(1000/BI$52),0)</f>
        <v>0</v>
      </c>
      <c r="BI40" s="4" t="s">
        <v>3</v>
      </c>
      <c r="BJ40" s="33">
        <f>IF(Tableau22[[#This Row],[Blq{QB19}]]="o",(1000/BK$52),0)</f>
        <v>0</v>
      </c>
      <c r="BK40" s="4" t="s">
        <v>3</v>
      </c>
      <c r="BL40" s="33">
        <f>IF(Tableau22[[#This Row],[Blq{QB20}]]="o",(1000/BM$52),0)</f>
        <v>0</v>
      </c>
      <c r="BM40" s="4" t="s">
        <v>3</v>
      </c>
      <c r="BN40" s="33">
        <f>IF(Tableau22[[#This Row],[Blq{QB21}]]="o",(1000/BO$52),0)</f>
        <v>0</v>
      </c>
      <c r="BO40" s="4" t="s">
        <v>3</v>
      </c>
      <c r="BP40" s="33">
        <f>IF(Tableau22[[#This Row],[Blq{QB22}]]="o",(1000/BQ$52),0)</f>
        <v>0</v>
      </c>
      <c r="BQ40" s="4" t="s">
        <v>3</v>
      </c>
      <c r="BR40" s="33">
        <f>IF(Tableau22[[#This Row],[Blq{QB23}]]="o",(1000/BS$52),0)</f>
        <v>0</v>
      </c>
      <c r="BS40" s="4" t="s">
        <v>3</v>
      </c>
      <c r="BT40" s="33">
        <f>IF(Tableau22[[#This Row],[Blq{QB24}]]="o",(1000/BU$52),0)</f>
        <v>0</v>
      </c>
      <c r="BU40" s="4" t="s">
        <v>3</v>
      </c>
      <c r="BV40" s="33">
        <f>IF(Tableau22[[#This Row],[Blq{QB25}]]="o",(1000/BW$52),0)</f>
        <v>0</v>
      </c>
      <c r="BW40" s="4" t="s">
        <v>3</v>
      </c>
      <c r="BX40" s="33">
        <f>IF(Tableau22[[#This Row],[Blq{QB26}]]="o",(1000/BY$52),0)</f>
        <v>0</v>
      </c>
      <c r="BY40" s="4" t="s">
        <v>3</v>
      </c>
      <c r="BZ40" s="33">
        <f>IF(Tableau22[[#This Row],[Blq{QB27}]]="o",(1000/CA$52),0)</f>
        <v>0</v>
      </c>
      <c r="CA40" s="4" t="s">
        <v>3</v>
      </c>
      <c r="CB40" s="33">
        <f>IF(Tableau22[[#This Row],[Blq{QB28}]]="o",(1000/CC$52),0)</f>
        <v>0</v>
      </c>
      <c r="CC40" s="4" t="s">
        <v>3</v>
      </c>
      <c r="CD40" s="33">
        <f>IF(Tableau22[[#This Row],[Blq{QB29}]]="o",(1000/CE$52),0)</f>
        <v>0</v>
      </c>
      <c r="CE40" s="4" t="s">
        <v>3</v>
      </c>
      <c r="CF40" s="33">
        <f>IF(Tableau22[[#This Row],[Blq{QB30}]]="o",(1000/CG$52),0)</f>
        <v>0</v>
      </c>
      <c r="CG40" s="4" t="s">
        <v>3</v>
      </c>
      <c r="CH40" s="26">
        <f>IFERROR((8-Tableau22[[#This Row],[Plc{Q}]])/100,0)</f>
        <v>0</v>
      </c>
      <c r="CI40" s="25" t="str">
        <f>IF(OR(1=Tableau22[[#This Row],[Plc{Q}]],2=Tableau22[[#This Row],[Plc{Q}]],3=Tableau22[[#This Row],[Plc{Q}]],4=Tableau22[[#This Row],[Plc{Q}]],5=Tableau22[[#This Row],[Plc{Q}]],6=Tableau22[[#This Row],[Plc{Q}]],7=Tableau22[[#This Row],[Plc{Q}]],8=Tableau22[[#This Row],[Plc{Q}]]),"Qualifié(e)","")</f>
        <v/>
      </c>
      <c r="CJ40" s="34" t="str">
        <f>IF(Tableau22[[#This Row],[Pnt{F}/1000]]=0,"",RANK(Tableau22[[#This Row],[Pnt{F}/1000]],Tableau22[Pnt{F}/1000]))</f>
        <v/>
      </c>
      <c r="CK40" s="35">
        <f>IFERROR(Tableau22[[#This Row],[Pnt{FV}/500]]+Tableau22[[#This Row],[Pnt{FB}/500]]+Tableau22[[#This Row],[Bns{Q}]],0)</f>
        <v>0</v>
      </c>
      <c r="CL40" s="32">
        <f>IFERROR((Tableau22[[#This Row],[Pnt{FV}]]/$CM$52)*500,0)</f>
        <v>0</v>
      </c>
      <c r="CM40" s="186">
        <f>IFERROR(((Tableau22[[#This Row],[Prs{FV}]]/CN$52)*1000)+IF(Tableau22[[#This Row],[Vlr{FV}]]="o",2,0),0)</f>
        <v>0</v>
      </c>
      <c r="CN40" s="11" t="s">
        <v>12</v>
      </c>
      <c r="CO40" s="4" t="s">
        <v>3</v>
      </c>
      <c r="CP40" s="32">
        <f>(Tableau22[[#This Row],[Pnt{FB}]]/CQ$52)*500</f>
        <v>0</v>
      </c>
      <c r="CQ40" s="33">
        <f>Tableau22[[#This Row],[Pnt{FBlq}]]+Tableau22[[#This Row],[Pnt{FEss}]]</f>
        <v>0</v>
      </c>
      <c r="CR40" s="33">
        <f>IF(Tableau22[[#This Row],[Blq{F}]]="n",0,IF(Tableau22[[#This Row],[Blq{F}]]="Z1",100,IF(Tableau22[[#This Row],[Blq{F}]]="Z2",200,IF(Tableau22[[#This Row],[Blq{F}]]="Top",300,0))))</f>
        <v>0</v>
      </c>
      <c r="CS40" s="4" t="s">
        <v>3</v>
      </c>
      <c r="CT40" s="25">
        <f>IFERROR((100-(Tableau22[[#This Row],[Ess{F}]])),0)</f>
        <v>0</v>
      </c>
      <c r="CU40" s="11" t="s">
        <v>12</v>
      </c>
      <c r="CV40" s="28" t="str">
        <f>IF(Tableau22[[#This Row],[Fnl]]="Q",Tableau22[[#This Row],[Plc{F}]],Tableau22[[#This Row],[Plc{Q}]])</f>
        <v/>
      </c>
      <c r="CW40" s="28" t="str">
        <f>IF(Tableau22[[#This Row],[Place]]=1,"Or",IF(Tableau22[[#This Row],[Place]]=2,"Argent",IF(Tableau22[[#This Row],[Place]]=3,"Bronze","")))</f>
        <v/>
      </c>
    </row>
    <row r="41" spans="1:101" x14ac:dyDescent="0.2">
      <c r="A41" s="33" t="str">
        <f>Tableau22[[#This Row],[Plc{Q}]]</f>
        <v/>
      </c>
      <c r="B41" s="33" t="str">
        <f>Tableau22[[#This Row],[Place]]</f>
        <v/>
      </c>
      <c r="C41" s="16" t="s">
        <v>12</v>
      </c>
      <c r="D41" s="17" t="s">
        <v>12</v>
      </c>
      <c r="E41" s="17" t="s">
        <v>12</v>
      </c>
      <c r="F41" s="29" t="str">
        <f>IF(Tableau22[[#This Row],[Q &gt; F]]="","","Q")</f>
        <v/>
      </c>
      <c r="G41" s="10" t="s">
        <v>12</v>
      </c>
      <c r="H41" s="3" t="s">
        <v>3</v>
      </c>
      <c r="I41" s="3" t="s">
        <v>3</v>
      </c>
      <c r="J41" s="3" t="s">
        <v>3</v>
      </c>
      <c r="K41" s="30" t="str">
        <f>IF(Tableau22[[#This Row],[Pnt{Q}(/1000)]]=0,"",RANK(Tableau22[[#This Row],[Pnt{Q}(/1000)]],Tableau22[Pnt{Q}(/1000)]))</f>
        <v/>
      </c>
      <c r="L41" s="30">
        <f>IFERROR(Tableau22[[#This Row],[Pnt{QV}(/500)]]+Tableau22[[#This Row],[Pnt{QB}/500]],0)</f>
        <v>0</v>
      </c>
      <c r="M41" s="31">
        <f>IFERROR((Tableau22[[#This Row],[Pnt{QV}]]/$N$52)*500,0)</f>
        <v>0</v>
      </c>
      <c r="N41" s="31">
        <f>SUM(Tableau22[[#This Row],[Pnt{QV1}]],Tableau22[[#This Row],[Pnt{QV2}]],Tableau22[[#This Row],[Pnt{QV3}]])</f>
        <v>0</v>
      </c>
      <c r="O41" s="2">
        <f>IFERROR(((Tableau22[[#This Row],[Prs{QV1}]]/P$52)*1000)+IF(Tableau22[[#This Row],[Vlr{QV1}]]="o",2,0),0)</f>
        <v>0</v>
      </c>
      <c r="P41" s="11" t="s">
        <v>12</v>
      </c>
      <c r="Q41" s="4" t="s">
        <v>3</v>
      </c>
      <c r="R41" s="163">
        <f>IFERROR(((Tableau22[[#This Row],[Prs{QV2}]]/S$52)*1000)+IF(Tableau22[[#This Row],[Vlr{QV2}]]="o",2,0),0)</f>
        <v>0</v>
      </c>
      <c r="S41" s="11" t="s">
        <v>12</v>
      </c>
      <c r="T41" s="4" t="s">
        <v>3</v>
      </c>
      <c r="U41" s="163">
        <f>IFERROR(((Tableau22[[#This Row],[Prs{QV3}]]/V$52)*1000)+IF(Tableau22[[#This Row],[Vlr{QV3}]]="o",2,0),0)</f>
        <v>0</v>
      </c>
      <c r="V41" s="11" t="s">
        <v>12</v>
      </c>
      <c r="W41" s="4" t="s">
        <v>3</v>
      </c>
      <c r="X41" s="32">
        <f>IF((Tableau22[[#This Row],[Pnt{QB}]]/Y$52)*500=0,0,(Tableau22[[#This Row],[Pnt{QB}]]/Y$52)*500)</f>
        <v>0</v>
      </c>
      <c r="Y41" s="33">
        <f>Tableau22[[#This Row],[Pnt{QB1}]]+Tableau22[[#This Row],[Pnt{QB2}]]+Tableau22[[#This Row],[Pnt{QB3}]]+Tableau22[[#This Row],[Pnt{QB4}]]+Tableau22[[#This Row],[Pnt{QB5}]]+Tableau22[[#This Row],[Pnt{QB6}]]+Tableau22[[#This Row],[Pnt{QB7}]]+Tableau22[[#This Row],[Pnt{QB8}]]+Tableau22[[#This Row],[Pnt{QB9}]]+Tableau22[[#This Row],[Pnt{QB10}]]+Tableau22[[#This Row],[Pnt{QB11}]]+Tableau22[[#This Row],[Pnt{QB12}]]+Tableau22[[#This Row],[Pnt{QB13}]]+Tableau22[[#This Row],[Pnt{QB14}]]+Tableau22[[#This Row],[Pnt{QB15}]]+Tableau22[[#This Row],[Pnt{QB16}]]+Tableau22[[#This Row],[Pnt{QB17}]]+Tableau22[[#This Row],[Pnt{QB18}]]+Tableau22[[#This Row],[Pnt{QB19}]]+Tableau22[[#This Row],[Pnt{QB20}]]+Tableau22[[#This Row],[Pnt{QB21}]]+Tableau22[[#This Row],[Pnt{QB22}]]+Tableau22[[#This Row],[Pnt{QB23}]]+Tableau22[[#This Row],[Pnt{QB24}]]+Tableau22[[#This Row],[Pnt{QB25}]]+Tableau22[[#This Row],[Pnt{QB26}]]+Tableau22[[#This Row],[Pnt{QB27}]]+Tableau22[[#This Row],[Pnt{QB28}]]+Tableau22[[#This Row],[Pnt{QB29}]]+Tableau22[[#This Row],[Pnt{QB30}]]</f>
        <v>0</v>
      </c>
      <c r="Z41" s="33">
        <f>IF(Tableau22[[#This Row],[Blq{QB1}]]="o",(1000/AA$52),0)</f>
        <v>0</v>
      </c>
      <c r="AA41" s="4" t="s">
        <v>3</v>
      </c>
      <c r="AB41" s="33">
        <f>IF(Tableau22[[#This Row],[Blq{QB2}]]="o",(1000/AC$52),0)</f>
        <v>0</v>
      </c>
      <c r="AC41" s="4" t="s">
        <v>3</v>
      </c>
      <c r="AD41" s="33">
        <f>IF(Tableau22[[#This Row],[Blq{QB3}]]="o",(1000/AE$52),0)</f>
        <v>0</v>
      </c>
      <c r="AE41" s="4" t="s">
        <v>3</v>
      </c>
      <c r="AF41" s="33">
        <f>IF(Tableau22[[#This Row],[Blq{QB4}]]="o",(1000/AG$52),0)</f>
        <v>0</v>
      </c>
      <c r="AG41" s="4" t="s">
        <v>3</v>
      </c>
      <c r="AH41" s="33">
        <f>IF(Tableau22[[#This Row],[Blq{QB5}]]="o",(1000/AI$52),0)</f>
        <v>0</v>
      </c>
      <c r="AI41" s="4" t="s">
        <v>3</v>
      </c>
      <c r="AJ41" s="33">
        <f>IF(Tableau22[[#This Row],[Blq{QB6}]]="o",(1000/AK$52),0)</f>
        <v>0</v>
      </c>
      <c r="AK41" s="4" t="s">
        <v>3</v>
      </c>
      <c r="AL41" s="33">
        <f>IF(Tableau22[[#This Row],[Blq{QB7}]]="o",(1000/AM$52),0)</f>
        <v>0</v>
      </c>
      <c r="AM41" s="4" t="s">
        <v>3</v>
      </c>
      <c r="AN41" s="33">
        <f>IF(Tableau22[[#This Row],[Blq{QB8}]]="o",(1000/AO$52),0)</f>
        <v>0</v>
      </c>
      <c r="AO41" s="4" t="s">
        <v>3</v>
      </c>
      <c r="AP41" s="33">
        <f>IF(Tableau22[[#This Row],[Blq{QB9}]]="o",(1000/AQ$52),0)</f>
        <v>0</v>
      </c>
      <c r="AQ41" s="4" t="s">
        <v>3</v>
      </c>
      <c r="AR41" s="33">
        <f>IF(Tableau22[[#This Row],[Blq{QB10}]]="o",(1000/AS$52),0)</f>
        <v>0</v>
      </c>
      <c r="AS41" s="4" t="s">
        <v>3</v>
      </c>
      <c r="AT41" s="33">
        <f>IF(Tableau22[[#This Row],[Blq{QB11}]]="o",(1000/AU$52),0)</f>
        <v>0</v>
      </c>
      <c r="AU41" s="4" t="s">
        <v>3</v>
      </c>
      <c r="AV41" s="33">
        <f>IF(Tableau22[[#This Row],[Blq{QB12}]]="o",(1000/AW$52),0)</f>
        <v>0</v>
      </c>
      <c r="AW41" s="4" t="s">
        <v>3</v>
      </c>
      <c r="AX41" s="33">
        <f>IF(Tableau22[[#This Row],[Blq{QB13}]]="o",(1000/AY$52),0)</f>
        <v>0</v>
      </c>
      <c r="AY41" s="4" t="s">
        <v>3</v>
      </c>
      <c r="AZ41" s="33">
        <f>IF(Tableau22[[#This Row],[Blq{QB14}]]="o",(1000/BA$52),0)</f>
        <v>0</v>
      </c>
      <c r="BA41" s="4" t="s">
        <v>3</v>
      </c>
      <c r="BB41" s="33">
        <f>IF(Tableau22[[#This Row],[Blq{QB15}]]="o",(1000/BC$52),0)</f>
        <v>0</v>
      </c>
      <c r="BC41" s="4" t="s">
        <v>3</v>
      </c>
      <c r="BD41" s="33">
        <f>IF(Tableau22[[#This Row],[Blq{QB16}]]="o",(1000/BE$52),0)</f>
        <v>0</v>
      </c>
      <c r="BE41" s="4" t="s">
        <v>3</v>
      </c>
      <c r="BF41" s="33">
        <f>IF(Tableau22[[#This Row],[Blq{QB17}]]="o",(1000/BG$52),0)</f>
        <v>0</v>
      </c>
      <c r="BG41" s="4" t="s">
        <v>3</v>
      </c>
      <c r="BH41" s="33">
        <f>IF(Tableau22[[#This Row],[Blq{QB18}]]="o",(1000/BI$52),0)</f>
        <v>0</v>
      </c>
      <c r="BI41" s="4" t="s">
        <v>3</v>
      </c>
      <c r="BJ41" s="33">
        <f>IF(Tableau22[[#This Row],[Blq{QB19}]]="o",(1000/BK$52),0)</f>
        <v>0</v>
      </c>
      <c r="BK41" s="4" t="s">
        <v>3</v>
      </c>
      <c r="BL41" s="33">
        <f>IF(Tableau22[[#This Row],[Blq{QB20}]]="o",(1000/BM$52),0)</f>
        <v>0</v>
      </c>
      <c r="BM41" s="4" t="s">
        <v>3</v>
      </c>
      <c r="BN41" s="33">
        <f>IF(Tableau22[[#This Row],[Blq{QB21}]]="o",(1000/BO$52),0)</f>
        <v>0</v>
      </c>
      <c r="BO41" s="4" t="s">
        <v>3</v>
      </c>
      <c r="BP41" s="33">
        <f>IF(Tableau22[[#This Row],[Blq{QB22}]]="o",(1000/BQ$52),0)</f>
        <v>0</v>
      </c>
      <c r="BQ41" s="4" t="s">
        <v>3</v>
      </c>
      <c r="BR41" s="33">
        <f>IF(Tableau22[[#This Row],[Blq{QB23}]]="o",(1000/BS$52),0)</f>
        <v>0</v>
      </c>
      <c r="BS41" s="4" t="s">
        <v>3</v>
      </c>
      <c r="BT41" s="33">
        <f>IF(Tableau22[[#This Row],[Blq{QB24}]]="o",(1000/BU$52),0)</f>
        <v>0</v>
      </c>
      <c r="BU41" s="4" t="s">
        <v>3</v>
      </c>
      <c r="BV41" s="33">
        <f>IF(Tableau22[[#This Row],[Blq{QB25}]]="o",(1000/BW$52),0)</f>
        <v>0</v>
      </c>
      <c r="BW41" s="4" t="s">
        <v>3</v>
      </c>
      <c r="BX41" s="33">
        <f>IF(Tableau22[[#This Row],[Blq{QB26}]]="o",(1000/BY$52),0)</f>
        <v>0</v>
      </c>
      <c r="BY41" s="4" t="s">
        <v>3</v>
      </c>
      <c r="BZ41" s="33">
        <f>IF(Tableau22[[#This Row],[Blq{QB27}]]="o",(1000/CA$52),0)</f>
        <v>0</v>
      </c>
      <c r="CA41" s="4" t="s">
        <v>3</v>
      </c>
      <c r="CB41" s="33">
        <f>IF(Tableau22[[#This Row],[Blq{QB28}]]="o",(1000/CC$52),0)</f>
        <v>0</v>
      </c>
      <c r="CC41" s="4" t="s">
        <v>3</v>
      </c>
      <c r="CD41" s="33">
        <f>IF(Tableau22[[#This Row],[Blq{QB29}]]="o",(1000/CE$52),0)</f>
        <v>0</v>
      </c>
      <c r="CE41" s="4" t="s">
        <v>3</v>
      </c>
      <c r="CF41" s="33">
        <f>IF(Tableau22[[#This Row],[Blq{QB30}]]="o",(1000/CG$52),0)</f>
        <v>0</v>
      </c>
      <c r="CG41" s="4" t="s">
        <v>3</v>
      </c>
      <c r="CH41" s="26">
        <f>IFERROR((8-Tableau22[[#This Row],[Plc{Q}]])/100,0)</f>
        <v>0</v>
      </c>
      <c r="CI41" s="25" t="str">
        <f>IF(OR(1=Tableau22[[#This Row],[Plc{Q}]],2=Tableau22[[#This Row],[Plc{Q}]],3=Tableau22[[#This Row],[Plc{Q}]],4=Tableau22[[#This Row],[Plc{Q}]],5=Tableau22[[#This Row],[Plc{Q}]],6=Tableau22[[#This Row],[Plc{Q}]],7=Tableau22[[#This Row],[Plc{Q}]],8=Tableau22[[#This Row],[Plc{Q}]]),"Qualifié(e)","")</f>
        <v/>
      </c>
      <c r="CJ41" s="34" t="str">
        <f>IF(Tableau22[[#This Row],[Pnt{F}/1000]]=0,"",RANK(Tableau22[[#This Row],[Pnt{F}/1000]],Tableau22[Pnt{F}/1000]))</f>
        <v/>
      </c>
      <c r="CK41" s="35">
        <f>IFERROR(Tableau22[[#This Row],[Pnt{FV}/500]]+Tableau22[[#This Row],[Pnt{FB}/500]]+Tableau22[[#This Row],[Bns{Q}]],0)</f>
        <v>0</v>
      </c>
      <c r="CL41" s="32">
        <f>IFERROR((Tableau22[[#This Row],[Pnt{FV}]]/$CM$52)*500,0)</f>
        <v>0</v>
      </c>
      <c r="CM41" s="186">
        <f>IFERROR(((Tableau22[[#This Row],[Prs{FV}]]/CN$52)*1000)+IF(Tableau22[[#This Row],[Vlr{FV}]]="o",2,0),0)</f>
        <v>0</v>
      </c>
      <c r="CN41" s="11" t="s">
        <v>12</v>
      </c>
      <c r="CO41" s="4" t="s">
        <v>3</v>
      </c>
      <c r="CP41" s="32">
        <f>(Tableau22[[#This Row],[Pnt{FB}]]/CQ$52)*500</f>
        <v>0</v>
      </c>
      <c r="CQ41" s="33">
        <f>Tableau22[[#This Row],[Pnt{FBlq}]]+Tableau22[[#This Row],[Pnt{FEss}]]</f>
        <v>0</v>
      </c>
      <c r="CR41" s="33">
        <f>IF(Tableau22[[#This Row],[Blq{F}]]="n",0,IF(Tableau22[[#This Row],[Blq{F}]]="Z1",100,IF(Tableau22[[#This Row],[Blq{F}]]="Z2",200,IF(Tableau22[[#This Row],[Blq{F}]]="Top",300,0))))</f>
        <v>0</v>
      </c>
      <c r="CS41" s="4" t="s">
        <v>3</v>
      </c>
      <c r="CT41" s="25">
        <f>IFERROR((100-(Tableau22[[#This Row],[Ess{F}]])),0)</f>
        <v>0</v>
      </c>
      <c r="CU41" s="11" t="s">
        <v>12</v>
      </c>
      <c r="CV41" s="28" t="str">
        <f>IF(Tableau22[[#This Row],[Fnl]]="Q",Tableau22[[#This Row],[Plc{F}]],Tableau22[[#This Row],[Plc{Q}]])</f>
        <v/>
      </c>
      <c r="CW41" s="28" t="str">
        <f>IF(Tableau22[[#This Row],[Place]]=1,"Or",IF(Tableau22[[#This Row],[Place]]=2,"Argent",IF(Tableau22[[#This Row],[Place]]=3,"Bronze","")))</f>
        <v/>
      </c>
    </row>
    <row r="42" spans="1:101" x14ac:dyDescent="0.2">
      <c r="A42" s="33" t="str">
        <f>Tableau22[[#This Row],[Plc{Q}]]</f>
        <v/>
      </c>
      <c r="B42" s="33" t="str">
        <f>Tableau22[[#This Row],[Place]]</f>
        <v/>
      </c>
      <c r="C42" s="16" t="s">
        <v>12</v>
      </c>
      <c r="D42" s="17" t="s">
        <v>12</v>
      </c>
      <c r="E42" s="17" t="s">
        <v>12</v>
      </c>
      <c r="F42" s="29" t="str">
        <f>IF(Tableau22[[#This Row],[Q &gt; F]]="","","Q")</f>
        <v/>
      </c>
      <c r="G42" s="10" t="s">
        <v>12</v>
      </c>
      <c r="H42" s="3" t="s">
        <v>3</v>
      </c>
      <c r="I42" s="3" t="s">
        <v>3</v>
      </c>
      <c r="J42" s="3" t="s">
        <v>3</v>
      </c>
      <c r="K42" s="30" t="str">
        <f>IF(Tableau22[[#This Row],[Pnt{Q}(/1000)]]=0,"",RANK(Tableau22[[#This Row],[Pnt{Q}(/1000)]],Tableau22[Pnt{Q}(/1000)]))</f>
        <v/>
      </c>
      <c r="L42" s="30">
        <f>IFERROR(Tableau22[[#This Row],[Pnt{QV}(/500)]]+Tableau22[[#This Row],[Pnt{QB}/500]],0)</f>
        <v>0</v>
      </c>
      <c r="M42" s="31">
        <f>IFERROR((Tableau22[[#This Row],[Pnt{QV}]]/$N$52)*500,0)</f>
        <v>0</v>
      </c>
      <c r="N42" s="31">
        <f>SUM(Tableau22[[#This Row],[Pnt{QV1}]],Tableau22[[#This Row],[Pnt{QV2}]],Tableau22[[#This Row],[Pnt{QV3}]])</f>
        <v>0</v>
      </c>
      <c r="O42" s="2">
        <f>IFERROR(((Tableau22[[#This Row],[Prs{QV1}]]/P$52)*1000)+IF(Tableau22[[#This Row],[Vlr{QV1}]]="o",2,0),0)</f>
        <v>0</v>
      </c>
      <c r="P42" s="11" t="s">
        <v>12</v>
      </c>
      <c r="Q42" s="4" t="s">
        <v>3</v>
      </c>
      <c r="R42" s="163">
        <f>IFERROR(((Tableau22[[#This Row],[Prs{QV2}]]/S$52)*1000)+IF(Tableau22[[#This Row],[Vlr{QV2}]]="o",2,0),0)</f>
        <v>0</v>
      </c>
      <c r="S42" s="11" t="s">
        <v>12</v>
      </c>
      <c r="T42" s="4" t="s">
        <v>3</v>
      </c>
      <c r="U42" s="163">
        <f>IFERROR(((Tableau22[[#This Row],[Prs{QV3}]]/V$52)*1000)+IF(Tableau22[[#This Row],[Vlr{QV3}]]="o",2,0),0)</f>
        <v>0</v>
      </c>
      <c r="V42" s="11" t="s">
        <v>12</v>
      </c>
      <c r="W42" s="4" t="s">
        <v>3</v>
      </c>
      <c r="X42" s="32">
        <f>IF((Tableau22[[#This Row],[Pnt{QB}]]/Y$52)*500=0,0,(Tableau22[[#This Row],[Pnt{QB}]]/Y$52)*500)</f>
        <v>0</v>
      </c>
      <c r="Y42" s="33">
        <f>Tableau22[[#This Row],[Pnt{QB1}]]+Tableau22[[#This Row],[Pnt{QB2}]]+Tableau22[[#This Row],[Pnt{QB3}]]+Tableau22[[#This Row],[Pnt{QB4}]]+Tableau22[[#This Row],[Pnt{QB5}]]+Tableau22[[#This Row],[Pnt{QB6}]]+Tableau22[[#This Row],[Pnt{QB7}]]+Tableau22[[#This Row],[Pnt{QB8}]]+Tableau22[[#This Row],[Pnt{QB9}]]+Tableau22[[#This Row],[Pnt{QB10}]]+Tableau22[[#This Row],[Pnt{QB11}]]+Tableau22[[#This Row],[Pnt{QB12}]]+Tableau22[[#This Row],[Pnt{QB13}]]+Tableau22[[#This Row],[Pnt{QB14}]]+Tableau22[[#This Row],[Pnt{QB15}]]+Tableau22[[#This Row],[Pnt{QB16}]]+Tableau22[[#This Row],[Pnt{QB17}]]+Tableau22[[#This Row],[Pnt{QB18}]]+Tableau22[[#This Row],[Pnt{QB19}]]+Tableau22[[#This Row],[Pnt{QB20}]]+Tableau22[[#This Row],[Pnt{QB21}]]+Tableau22[[#This Row],[Pnt{QB22}]]+Tableau22[[#This Row],[Pnt{QB23}]]+Tableau22[[#This Row],[Pnt{QB24}]]+Tableau22[[#This Row],[Pnt{QB25}]]+Tableau22[[#This Row],[Pnt{QB26}]]+Tableau22[[#This Row],[Pnt{QB27}]]+Tableau22[[#This Row],[Pnt{QB28}]]+Tableau22[[#This Row],[Pnt{QB29}]]+Tableau22[[#This Row],[Pnt{QB30}]]</f>
        <v>0</v>
      </c>
      <c r="Z42" s="33">
        <f>IF(Tableau22[[#This Row],[Blq{QB1}]]="o",(1000/AA$52),0)</f>
        <v>0</v>
      </c>
      <c r="AA42" s="4" t="s">
        <v>3</v>
      </c>
      <c r="AB42" s="33">
        <f>IF(Tableau22[[#This Row],[Blq{QB2}]]="o",(1000/AC$52),0)</f>
        <v>0</v>
      </c>
      <c r="AC42" s="4" t="s">
        <v>3</v>
      </c>
      <c r="AD42" s="33">
        <f>IF(Tableau22[[#This Row],[Blq{QB3}]]="o",(1000/AE$52),0)</f>
        <v>0</v>
      </c>
      <c r="AE42" s="4" t="s">
        <v>3</v>
      </c>
      <c r="AF42" s="33">
        <f>IF(Tableau22[[#This Row],[Blq{QB4}]]="o",(1000/AG$52),0)</f>
        <v>0</v>
      </c>
      <c r="AG42" s="4" t="s">
        <v>3</v>
      </c>
      <c r="AH42" s="33">
        <f>IF(Tableau22[[#This Row],[Blq{QB5}]]="o",(1000/AI$52),0)</f>
        <v>0</v>
      </c>
      <c r="AI42" s="4" t="s">
        <v>3</v>
      </c>
      <c r="AJ42" s="33">
        <f>IF(Tableau22[[#This Row],[Blq{QB6}]]="o",(1000/AK$52),0)</f>
        <v>0</v>
      </c>
      <c r="AK42" s="4" t="s">
        <v>3</v>
      </c>
      <c r="AL42" s="33">
        <f>IF(Tableau22[[#This Row],[Blq{QB7}]]="o",(1000/AM$52),0)</f>
        <v>0</v>
      </c>
      <c r="AM42" s="4" t="s">
        <v>3</v>
      </c>
      <c r="AN42" s="33">
        <f>IF(Tableau22[[#This Row],[Blq{QB8}]]="o",(1000/AO$52),0)</f>
        <v>0</v>
      </c>
      <c r="AO42" s="4" t="s">
        <v>3</v>
      </c>
      <c r="AP42" s="33">
        <f>IF(Tableau22[[#This Row],[Blq{QB9}]]="o",(1000/AQ$52),0)</f>
        <v>0</v>
      </c>
      <c r="AQ42" s="4" t="s">
        <v>3</v>
      </c>
      <c r="AR42" s="33">
        <f>IF(Tableau22[[#This Row],[Blq{QB10}]]="o",(1000/AS$52),0)</f>
        <v>0</v>
      </c>
      <c r="AS42" s="4" t="s">
        <v>3</v>
      </c>
      <c r="AT42" s="33">
        <f>IF(Tableau22[[#This Row],[Blq{QB11}]]="o",(1000/AU$52),0)</f>
        <v>0</v>
      </c>
      <c r="AU42" s="4" t="s">
        <v>3</v>
      </c>
      <c r="AV42" s="33">
        <f>IF(Tableau22[[#This Row],[Blq{QB12}]]="o",(1000/AW$52),0)</f>
        <v>0</v>
      </c>
      <c r="AW42" s="4" t="s">
        <v>3</v>
      </c>
      <c r="AX42" s="33">
        <f>IF(Tableau22[[#This Row],[Blq{QB13}]]="o",(1000/AY$52),0)</f>
        <v>0</v>
      </c>
      <c r="AY42" s="4" t="s">
        <v>3</v>
      </c>
      <c r="AZ42" s="33">
        <f>IF(Tableau22[[#This Row],[Blq{QB14}]]="o",(1000/BA$52),0)</f>
        <v>0</v>
      </c>
      <c r="BA42" s="4" t="s">
        <v>3</v>
      </c>
      <c r="BB42" s="33">
        <f>IF(Tableau22[[#This Row],[Blq{QB15}]]="o",(1000/BC$52),0)</f>
        <v>0</v>
      </c>
      <c r="BC42" s="4" t="s">
        <v>3</v>
      </c>
      <c r="BD42" s="33">
        <f>IF(Tableau22[[#This Row],[Blq{QB16}]]="o",(1000/BE$52),0)</f>
        <v>0</v>
      </c>
      <c r="BE42" s="4" t="s">
        <v>3</v>
      </c>
      <c r="BF42" s="33">
        <f>IF(Tableau22[[#This Row],[Blq{QB17}]]="o",(1000/BG$52),0)</f>
        <v>0</v>
      </c>
      <c r="BG42" s="4" t="s">
        <v>3</v>
      </c>
      <c r="BH42" s="33">
        <f>IF(Tableau22[[#This Row],[Blq{QB18}]]="o",(1000/BI$52),0)</f>
        <v>0</v>
      </c>
      <c r="BI42" s="4" t="s">
        <v>3</v>
      </c>
      <c r="BJ42" s="33">
        <f>IF(Tableau22[[#This Row],[Blq{QB19}]]="o",(1000/BK$52),0)</f>
        <v>0</v>
      </c>
      <c r="BK42" s="4" t="s">
        <v>3</v>
      </c>
      <c r="BL42" s="33">
        <f>IF(Tableau22[[#This Row],[Blq{QB20}]]="o",(1000/BM$52),0)</f>
        <v>0</v>
      </c>
      <c r="BM42" s="4" t="s">
        <v>3</v>
      </c>
      <c r="BN42" s="33">
        <f>IF(Tableau22[[#This Row],[Blq{QB21}]]="o",(1000/BO$52),0)</f>
        <v>0</v>
      </c>
      <c r="BO42" s="4" t="s">
        <v>3</v>
      </c>
      <c r="BP42" s="33">
        <f>IF(Tableau22[[#This Row],[Blq{QB22}]]="o",(1000/BQ$52),0)</f>
        <v>0</v>
      </c>
      <c r="BQ42" s="4" t="s">
        <v>3</v>
      </c>
      <c r="BR42" s="33">
        <f>IF(Tableau22[[#This Row],[Blq{QB23}]]="o",(1000/BS$52),0)</f>
        <v>0</v>
      </c>
      <c r="BS42" s="4" t="s">
        <v>3</v>
      </c>
      <c r="BT42" s="33">
        <f>IF(Tableau22[[#This Row],[Blq{QB24}]]="o",(1000/BU$52),0)</f>
        <v>0</v>
      </c>
      <c r="BU42" s="4" t="s">
        <v>3</v>
      </c>
      <c r="BV42" s="33">
        <f>IF(Tableau22[[#This Row],[Blq{QB25}]]="o",(1000/BW$52),0)</f>
        <v>0</v>
      </c>
      <c r="BW42" s="4" t="s">
        <v>3</v>
      </c>
      <c r="BX42" s="33">
        <f>IF(Tableau22[[#This Row],[Blq{QB26}]]="o",(1000/BY$52),0)</f>
        <v>0</v>
      </c>
      <c r="BY42" s="4" t="s">
        <v>3</v>
      </c>
      <c r="BZ42" s="33">
        <f>IF(Tableau22[[#This Row],[Blq{QB27}]]="o",(1000/CA$52),0)</f>
        <v>0</v>
      </c>
      <c r="CA42" s="4" t="s">
        <v>3</v>
      </c>
      <c r="CB42" s="33">
        <f>IF(Tableau22[[#This Row],[Blq{QB28}]]="o",(1000/CC$52),0)</f>
        <v>0</v>
      </c>
      <c r="CC42" s="4" t="s">
        <v>3</v>
      </c>
      <c r="CD42" s="33">
        <f>IF(Tableau22[[#This Row],[Blq{QB29}]]="o",(1000/CE$52),0)</f>
        <v>0</v>
      </c>
      <c r="CE42" s="4" t="s">
        <v>3</v>
      </c>
      <c r="CF42" s="33">
        <f>IF(Tableau22[[#This Row],[Blq{QB30}]]="o",(1000/CG$52),0)</f>
        <v>0</v>
      </c>
      <c r="CG42" s="4" t="s">
        <v>3</v>
      </c>
      <c r="CH42" s="26">
        <f>IFERROR((8-Tableau22[[#This Row],[Plc{Q}]])/100,0)</f>
        <v>0</v>
      </c>
      <c r="CI42" s="25" t="str">
        <f>IF(OR(1=Tableau22[[#This Row],[Plc{Q}]],2=Tableau22[[#This Row],[Plc{Q}]],3=Tableau22[[#This Row],[Plc{Q}]],4=Tableau22[[#This Row],[Plc{Q}]],5=Tableau22[[#This Row],[Plc{Q}]],6=Tableau22[[#This Row],[Plc{Q}]],7=Tableau22[[#This Row],[Plc{Q}]],8=Tableau22[[#This Row],[Plc{Q}]]),"Qualifié(e)","")</f>
        <v/>
      </c>
      <c r="CJ42" s="34" t="str">
        <f>IF(Tableau22[[#This Row],[Pnt{F}/1000]]=0,"",RANK(Tableau22[[#This Row],[Pnt{F}/1000]],Tableau22[Pnt{F}/1000]))</f>
        <v/>
      </c>
      <c r="CK42" s="35">
        <f>IFERROR(Tableau22[[#This Row],[Pnt{FV}/500]]+Tableau22[[#This Row],[Pnt{FB}/500]]+Tableau22[[#This Row],[Bns{Q}]],0)</f>
        <v>0</v>
      </c>
      <c r="CL42" s="32">
        <f>IFERROR((Tableau22[[#This Row],[Pnt{FV}]]/$CM$52)*500,0)</f>
        <v>0</v>
      </c>
      <c r="CM42" s="186">
        <f>IFERROR(((Tableau22[[#This Row],[Prs{FV}]]/CN$52)*1000)+IF(Tableau22[[#This Row],[Vlr{FV}]]="o",2,0),0)</f>
        <v>0</v>
      </c>
      <c r="CN42" s="11" t="s">
        <v>12</v>
      </c>
      <c r="CO42" s="4" t="s">
        <v>3</v>
      </c>
      <c r="CP42" s="32">
        <f>(Tableau22[[#This Row],[Pnt{FB}]]/CQ$52)*500</f>
        <v>0</v>
      </c>
      <c r="CQ42" s="33">
        <f>Tableau22[[#This Row],[Pnt{FBlq}]]+Tableau22[[#This Row],[Pnt{FEss}]]</f>
        <v>0</v>
      </c>
      <c r="CR42" s="33">
        <f>IF(Tableau22[[#This Row],[Blq{F}]]="n",0,IF(Tableau22[[#This Row],[Blq{F}]]="Z1",100,IF(Tableau22[[#This Row],[Blq{F}]]="Z2",200,IF(Tableau22[[#This Row],[Blq{F}]]="Top",300,0))))</f>
        <v>0</v>
      </c>
      <c r="CS42" s="4" t="s">
        <v>3</v>
      </c>
      <c r="CT42" s="25">
        <f>IFERROR((100-(Tableau22[[#This Row],[Ess{F}]])),0)</f>
        <v>0</v>
      </c>
      <c r="CU42" s="11" t="s">
        <v>12</v>
      </c>
      <c r="CV42" s="28" t="str">
        <f>IF(Tableau22[[#This Row],[Fnl]]="Q",Tableau22[[#This Row],[Plc{F}]],Tableau22[[#This Row],[Plc{Q}]])</f>
        <v/>
      </c>
      <c r="CW42" s="28" t="str">
        <f>IF(Tableau22[[#This Row],[Place]]=1,"Or",IF(Tableau22[[#This Row],[Place]]=2,"Argent",IF(Tableau22[[#This Row],[Place]]=3,"Bronze","")))</f>
        <v/>
      </c>
    </row>
    <row r="43" spans="1:101" x14ac:dyDescent="0.2">
      <c r="A43" s="33" t="str">
        <f>Tableau22[[#This Row],[Plc{Q}]]</f>
        <v/>
      </c>
      <c r="B43" s="33" t="str">
        <f>Tableau22[[#This Row],[Place]]</f>
        <v/>
      </c>
      <c r="C43" s="16" t="s">
        <v>12</v>
      </c>
      <c r="D43" s="17" t="s">
        <v>12</v>
      </c>
      <c r="E43" s="17" t="s">
        <v>12</v>
      </c>
      <c r="F43" s="29" t="str">
        <f>IF(Tableau22[[#This Row],[Q &gt; F]]="","","Q")</f>
        <v/>
      </c>
      <c r="G43" s="10" t="s">
        <v>12</v>
      </c>
      <c r="H43" s="3" t="s">
        <v>3</v>
      </c>
      <c r="I43" s="3" t="s">
        <v>3</v>
      </c>
      <c r="J43" s="3" t="s">
        <v>3</v>
      </c>
      <c r="K43" s="30" t="str">
        <f>IF(Tableau22[[#This Row],[Pnt{Q}(/1000)]]=0,"",RANK(Tableau22[[#This Row],[Pnt{Q}(/1000)]],Tableau22[Pnt{Q}(/1000)]))</f>
        <v/>
      </c>
      <c r="L43" s="30">
        <f>IFERROR(Tableau22[[#This Row],[Pnt{QV}(/500)]]+Tableau22[[#This Row],[Pnt{QB}/500]],0)</f>
        <v>0</v>
      </c>
      <c r="M43" s="31">
        <f>IFERROR((Tableau22[[#This Row],[Pnt{QV}]]/$N$52)*500,0)</f>
        <v>0</v>
      </c>
      <c r="N43" s="31">
        <f>SUM(Tableau22[[#This Row],[Pnt{QV1}]],Tableau22[[#This Row],[Pnt{QV2}]],Tableau22[[#This Row],[Pnt{QV3}]])</f>
        <v>0</v>
      </c>
      <c r="O43" s="2">
        <f>IFERROR(((Tableau22[[#This Row],[Prs{QV1}]]/P$52)*1000)+IF(Tableau22[[#This Row],[Vlr{QV1}]]="o",2,0),0)</f>
        <v>0</v>
      </c>
      <c r="P43" s="11" t="s">
        <v>12</v>
      </c>
      <c r="Q43" s="4" t="s">
        <v>3</v>
      </c>
      <c r="R43" s="163">
        <f>IFERROR(((Tableau22[[#This Row],[Prs{QV2}]]/S$52)*1000)+IF(Tableau22[[#This Row],[Vlr{QV2}]]="o",2,0),0)</f>
        <v>0</v>
      </c>
      <c r="S43" s="11" t="s">
        <v>12</v>
      </c>
      <c r="T43" s="4" t="s">
        <v>3</v>
      </c>
      <c r="U43" s="163">
        <f>IFERROR(((Tableau22[[#This Row],[Prs{QV3}]]/V$52)*1000)+IF(Tableau22[[#This Row],[Vlr{QV3}]]="o",2,0),0)</f>
        <v>0</v>
      </c>
      <c r="V43" s="11" t="s">
        <v>12</v>
      </c>
      <c r="W43" s="4" t="s">
        <v>3</v>
      </c>
      <c r="X43" s="32">
        <f>IF((Tableau22[[#This Row],[Pnt{QB}]]/Y$52)*500=0,0,(Tableau22[[#This Row],[Pnt{QB}]]/Y$52)*500)</f>
        <v>0</v>
      </c>
      <c r="Y43" s="33">
        <f>Tableau22[[#This Row],[Pnt{QB1}]]+Tableau22[[#This Row],[Pnt{QB2}]]+Tableau22[[#This Row],[Pnt{QB3}]]+Tableau22[[#This Row],[Pnt{QB4}]]+Tableau22[[#This Row],[Pnt{QB5}]]+Tableau22[[#This Row],[Pnt{QB6}]]+Tableau22[[#This Row],[Pnt{QB7}]]+Tableau22[[#This Row],[Pnt{QB8}]]+Tableau22[[#This Row],[Pnt{QB9}]]+Tableau22[[#This Row],[Pnt{QB10}]]+Tableau22[[#This Row],[Pnt{QB11}]]+Tableau22[[#This Row],[Pnt{QB12}]]+Tableau22[[#This Row],[Pnt{QB13}]]+Tableau22[[#This Row],[Pnt{QB14}]]+Tableau22[[#This Row],[Pnt{QB15}]]+Tableau22[[#This Row],[Pnt{QB16}]]+Tableau22[[#This Row],[Pnt{QB17}]]+Tableau22[[#This Row],[Pnt{QB18}]]+Tableau22[[#This Row],[Pnt{QB19}]]+Tableau22[[#This Row],[Pnt{QB20}]]+Tableau22[[#This Row],[Pnt{QB21}]]+Tableau22[[#This Row],[Pnt{QB22}]]+Tableau22[[#This Row],[Pnt{QB23}]]+Tableau22[[#This Row],[Pnt{QB24}]]+Tableau22[[#This Row],[Pnt{QB25}]]+Tableau22[[#This Row],[Pnt{QB26}]]+Tableau22[[#This Row],[Pnt{QB27}]]+Tableau22[[#This Row],[Pnt{QB28}]]+Tableau22[[#This Row],[Pnt{QB29}]]+Tableau22[[#This Row],[Pnt{QB30}]]</f>
        <v>0</v>
      </c>
      <c r="Z43" s="33">
        <f>IF(Tableau22[[#This Row],[Blq{QB1}]]="o",(1000/AA$52),0)</f>
        <v>0</v>
      </c>
      <c r="AA43" s="4" t="s">
        <v>3</v>
      </c>
      <c r="AB43" s="33">
        <f>IF(Tableau22[[#This Row],[Blq{QB2}]]="o",(1000/AC$52),0)</f>
        <v>0</v>
      </c>
      <c r="AC43" s="4" t="s">
        <v>3</v>
      </c>
      <c r="AD43" s="33">
        <f>IF(Tableau22[[#This Row],[Blq{QB3}]]="o",(1000/AE$52),0)</f>
        <v>0</v>
      </c>
      <c r="AE43" s="4" t="s">
        <v>3</v>
      </c>
      <c r="AF43" s="33">
        <f>IF(Tableau22[[#This Row],[Blq{QB4}]]="o",(1000/AG$52),0)</f>
        <v>0</v>
      </c>
      <c r="AG43" s="4" t="s">
        <v>3</v>
      </c>
      <c r="AH43" s="33">
        <f>IF(Tableau22[[#This Row],[Blq{QB5}]]="o",(1000/AI$52),0)</f>
        <v>0</v>
      </c>
      <c r="AI43" s="4" t="s">
        <v>3</v>
      </c>
      <c r="AJ43" s="33">
        <f>IF(Tableau22[[#This Row],[Blq{QB6}]]="o",(1000/AK$52),0)</f>
        <v>0</v>
      </c>
      <c r="AK43" s="4" t="s">
        <v>3</v>
      </c>
      <c r="AL43" s="33">
        <f>IF(Tableau22[[#This Row],[Blq{QB7}]]="o",(1000/AM$52),0)</f>
        <v>0</v>
      </c>
      <c r="AM43" s="4" t="s">
        <v>3</v>
      </c>
      <c r="AN43" s="33">
        <f>IF(Tableau22[[#This Row],[Blq{QB8}]]="o",(1000/AO$52),0)</f>
        <v>0</v>
      </c>
      <c r="AO43" s="4" t="s">
        <v>3</v>
      </c>
      <c r="AP43" s="33">
        <f>IF(Tableau22[[#This Row],[Blq{QB9}]]="o",(1000/AQ$52),0)</f>
        <v>0</v>
      </c>
      <c r="AQ43" s="4" t="s">
        <v>3</v>
      </c>
      <c r="AR43" s="33">
        <f>IF(Tableau22[[#This Row],[Blq{QB10}]]="o",(1000/AS$52),0)</f>
        <v>0</v>
      </c>
      <c r="AS43" s="4" t="s">
        <v>3</v>
      </c>
      <c r="AT43" s="33">
        <f>IF(Tableau22[[#This Row],[Blq{QB11}]]="o",(1000/AU$52),0)</f>
        <v>0</v>
      </c>
      <c r="AU43" s="4" t="s">
        <v>3</v>
      </c>
      <c r="AV43" s="33">
        <f>IF(Tableau22[[#This Row],[Blq{QB12}]]="o",(1000/AW$52),0)</f>
        <v>0</v>
      </c>
      <c r="AW43" s="4" t="s">
        <v>3</v>
      </c>
      <c r="AX43" s="33">
        <f>IF(Tableau22[[#This Row],[Blq{QB13}]]="o",(1000/AY$52),0)</f>
        <v>0</v>
      </c>
      <c r="AY43" s="4" t="s">
        <v>3</v>
      </c>
      <c r="AZ43" s="33">
        <f>IF(Tableau22[[#This Row],[Blq{QB14}]]="o",(1000/BA$52),0)</f>
        <v>0</v>
      </c>
      <c r="BA43" s="4" t="s">
        <v>3</v>
      </c>
      <c r="BB43" s="33">
        <f>IF(Tableau22[[#This Row],[Blq{QB15}]]="o",(1000/BC$52),0)</f>
        <v>0</v>
      </c>
      <c r="BC43" s="4" t="s">
        <v>3</v>
      </c>
      <c r="BD43" s="33">
        <f>IF(Tableau22[[#This Row],[Blq{QB16}]]="o",(1000/BE$52),0)</f>
        <v>0</v>
      </c>
      <c r="BE43" s="4" t="s">
        <v>3</v>
      </c>
      <c r="BF43" s="33">
        <f>IF(Tableau22[[#This Row],[Blq{QB17}]]="o",(1000/BG$52),0)</f>
        <v>0</v>
      </c>
      <c r="BG43" s="4" t="s">
        <v>3</v>
      </c>
      <c r="BH43" s="33">
        <f>IF(Tableau22[[#This Row],[Blq{QB18}]]="o",(1000/BI$52),0)</f>
        <v>0</v>
      </c>
      <c r="BI43" s="4" t="s">
        <v>3</v>
      </c>
      <c r="BJ43" s="33">
        <f>IF(Tableau22[[#This Row],[Blq{QB19}]]="o",(1000/BK$52),0)</f>
        <v>0</v>
      </c>
      <c r="BK43" s="4" t="s">
        <v>3</v>
      </c>
      <c r="BL43" s="33">
        <f>IF(Tableau22[[#This Row],[Blq{QB20}]]="o",(1000/BM$52),0)</f>
        <v>0</v>
      </c>
      <c r="BM43" s="4" t="s">
        <v>3</v>
      </c>
      <c r="BN43" s="33">
        <f>IF(Tableau22[[#This Row],[Blq{QB21}]]="o",(1000/BO$52),0)</f>
        <v>0</v>
      </c>
      <c r="BO43" s="4" t="s">
        <v>3</v>
      </c>
      <c r="BP43" s="33">
        <f>IF(Tableau22[[#This Row],[Blq{QB22}]]="o",(1000/BQ$52),0)</f>
        <v>0</v>
      </c>
      <c r="BQ43" s="4" t="s">
        <v>3</v>
      </c>
      <c r="BR43" s="33">
        <f>IF(Tableau22[[#This Row],[Blq{QB23}]]="o",(1000/BS$52),0)</f>
        <v>0</v>
      </c>
      <c r="BS43" s="4" t="s">
        <v>3</v>
      </c>
      <c r="BT43" s="33">
        <f>IF(Tableau22[[#This Row],[Blq{QB24}]]="o",(1000/BU$52),0)</f>
        <v>0</v>
      </c>
      <c r="BU43" s="4" t="s">
        <v>3</v>
      </c>
      <c r="BV43" s="33">
        <f>IF(Tableau22[[#This Row],[Blq{QB25}]]="o",(1000/BW$52),0)</f>
        <v>0</v>
      </c>
      <c r="BW43" s="4" t="s">
        <v>3</v>
      </c>
      <c r="BX43" s="33">
        <f>IF(Tableau22[[#This Row],[Blq{QB26}]]="o",(1000/BY$52),0)</f>
        <v>0</v>
      </c>
      <c r="BY43" s="4" t="s">
        <v>3</v>
      </c>
      <c r="BZ43" s="33">
        <f>IF(Tableau22[[#This Row],[Blq{QB27}]]="o",(1000/CA$52),0)</f>
        <v>0</v>
      </c>
      <c r="CA43" s="4" t="s">
        <v>3</v>
      </c>
      <c r="CB43" s="33">
        <f>IF(Tableau22[[#This Row],[Blq{QB28}]]="o",(1000/CC$52),0)</f>
        <v>0</v>
      </c>
      <c r="CC43" s="4" t="s">
        <v>3</v>
      </c>
      <c r="CD43" s="33">
        <f>IF(Tableau22[[#This Row],[Blq{QB29}]]="o",(1000/CE$52),0)</f>
        <v>0</v>
      </c>
      <c r="CE43" s="4" t="s">
        <v>3</v>
      </c>
      <c r="CF43" s="33">
        <f>IF(Tableau22[[#This Row],[Blq{QB30}]]="o",(1000/CG$52),0)</f>
        <v>0</v>
      </c>
      <c r="CG43" s="4" t="s">
        <v>3</v>
      </c>
      <c r="CH43" s="26">
        <f>IFERROR((8-Tableau22[[#This Row],[Plc{Q}]])/100,0)</f>
        <v>0</v>
      </c>
      <c r="CI43" s="25" t="str">
        <f>IF(OR(1=Tableau22[[#This Row],[Plc{Q}]],2=Tableau22[[#This Row],[Plc{Q}]],3=Tableau22[[#This Row],[Plc{Q}]],4=Tableau22[[#This Row],[Plc{Q}]],5=Tableau22[[#This Row],[Plc{Q}]],6=Tableau22[[#This Row],[Plc{Q}]],7=Tableau22[[#This Row],[Plc{Q}]],8=Tableau22[[#This Row],[Plc{Q}]]),"Qualifié(e)","")</f>
        <v/>
      </c>
      <c r="CJ43" s="34" t="str">
        <f>IF(Tableau22[[#This Row],[Pnt{F}/1000]]=0,"",RANK(Tableau22[[#This Row],[Pnt{F}/1000]],Tableau22[Pnt{F}/1000]))</f>
        <v/>
      </c>
      <c r="CK43" s="35">
        <f>IFERROR(Tableau22[[#This Row],[Pnt{FV}/500]]+Tableau22[[#This Row],[Pnt{FB}/500]]+Tableau22[[#This Row],[Bns{Q}]],0)</f>
        <v>0</v>
      </c>
      <c r="CL43" s="32">
        <f>IFERROR((Tableau22[[#This Row],[Pnt{FV}]]/$CM$52)*500,0)</f>
        <v>0</v>
      </c>
      <c r="CM43" s="186">
        <f>IFERROR(((Tableau22[[#This Row],[Prs{FV}]]/CN$52)*1000)+IF(Tableau22[[#This Row],[Vlr{FV}]]="o",2,0),0)</f>
        <v>0</v>
      </c>
      <c r="CN43" s="11" t="s">
        <v>12</v>
      </c>
      <c r="CO43" s="4" t="s">
        <v>3</v>
      </c>
      <c r="CP43" s="32">
        <f>(Tableau22[[#This Row],[Pnt{FB}]]/CQ$52)*500</f>
        <v>0</v>
      </c>
      <c r="CQ43" s="33">
        <f>Tableau22[[#This Row],[Pnt{FBlq}]]+Tableau22[[#This Row],[Pnt{FEss}]]</f>
        <v>0</v>
      </c>
      <c r="CR43" s="33">
        <f>IF(Tableau22[[#This Row],[Blq{F}]]="n",0,IF(Tableau22[[#This Row],[Blq{F}]]="Z1",100,IF(Tableau22[[#This Row],[Blq{F}]]="Z2",200,IF(Tableau22[[#This Row],[Blq{F}]]="Top",300,0))))</f>
        <v>0</v>
      </c>
      <c r="CS43" s="4" t="s">
        <v>3</v>
      </c>
      <c r="CT43" s="25">
        <f>IFERROR((100-(Tableau22[[#This Row],[Ess{F}]])),0)</f>
        <v>0</v>
      </c>
      <c r="CU43" s="11" t="s">
        <v>12</v>
      </c>
      <c r="CV43" s="28" t="str">
        <f>IF(Tableau22[[#This Row],[Fnl]]="Q",Tableau22[[#This Row],[Plc{F}]],Tableau22[[#This Row],[Plc{Q}]])</f>
        <v/>
      </c>
      <c r="CW43" s="28" t="str">
        <f>IF(Tableau22[[#This Row],[Place]]=1,"Or",IF(Tableau22[[#This Row],[Place]]=2,"Argent",IF(Tableau22[[#This Row],[Place]]=3,"Bronze","")))</f>
        <v/>
      </c>
    </row>
    <row r="44" spans="1:101" x14ac:dyDescent="0.2">
      <c r="A44" s="33" t="str">
        <f>Tableau22[[#This Row],[Plc{Q}]]</f>
        <v/>
      </c>
      <c r="B44" s="33" t="str">
        <f>Tableau22[[#This Row],[Place]]</f>
        <v/>
      </c>
      <c r="C44" s="16" t="s">
        <v>12</v>
      </c>
      <c r="D44" s="17" t="s">
        <v>12</v>
      </c>
      <c r="E44" s="17" t="s">
        <v>12</v>
      </c>
      <c r="F44" s="29" t="str">
        <f>IF(Tableau22[[#This Row],[Q &gt; F]]="","","Q")</f>
        <v/>
      </c>
      <c r="G44" s="10" t="s">
        <v>12</v>
      </c>
      <c r="H44" s="3" t="s">
        <v>3</v>
      </c>
      <c r="I44" s="3" t="s">
        <v>3</v>
      </c>
      <c r="J44" s="3" t="s">
        <v>3</v>
      </c>
      <c r="K44" s="30" t="str">
        <f>IF(Tableau22[[#This Row],[Pnt{Q}(/1000)]]=0,"",RANK(Tableau22[[#This Row],[Pnt{Q}(/1000)]],Tableau22[Pnt{Q}(/1000)]))</f>
        <v/>
      </c>
      <c r="L44" s="30">
        <f>IFERROR(Tableau22[[#This Row],[Pnt{QV}(/500)]]+Tableau22[[#This Row],[Pnt{QB}/500]],0)</f>
        <v>0</v>
      </c>
      <c r="M44" s="31">
        <f>IFERROR((Tableau22[[#This Row],[Pnt{QV}]]/$N$52)*500,0)</f>
        <v>0</v>
      </c>
      <c r="N44" s="31">
        <f>SUM(Tableau22[[#This Row],[Pnt{QV1}]],Tableau22[[#This Row],[Pnt{QV2}]],Tableau22[[#This Row],[Pnt{QV3}]])</f>
        <v>0</v>
      </c>
      <c r="O44" s="2">
        <f>IFERROR(((Tableau22[[#This Row],[Prs{QV1}]]/P$52)*1000)+IF(Tableau22[[#This Row],[Vlr{QV1}]]="o",2,0),0)</f>
        <v>0</v>
      </c>
      <c r="P44" s="11" t="s">
        <v>12</v>
      </c>
      <c r="Q44" s="4" t="s">
        <v>3</v>
      </c>
      <c r="R44" s="163">
        <f>IFERROR(((Tableau22[[#This Row],[Prs{QV2}]]/S$52)*1000)+IF(Tableau22[[#This Row],[Vlr{QV2}]]="o",2,0),0)</f>
        <v>0</v>
      </c>
      <c r="S44" s="11" t="s">
        <v>12</v>
      </c>
      <c r="T44" s="4" t="s">
        <v>3</v>
      </c>
      <c r="U44" s="163">
        <f>IFERROR(((Tableau22[[#This Row],[Prs{QV3}]]/V$52)*1000)+IF(Tableau22[[#This Row],[Vlr{QV3}]]="o",2,0),0)</f>
        <v>0</v>
      </c>
      <c r="V44" s="11" t="s">
        <v>12</v>
      </c>
      <c r="W44" s="4" t="s">
        <v>3</v>
      </c>
      <c r="X44" s="32">
        <f>IF((Tableau22[[#This Row],[Pnt{QB}]]/Y$52)*500=0,0,(Tableau22[[#This Row],[Pnt{QB}]]/Y$52)*500)</f>
        <v>0</v>
      </c>
      <c r="Y44" s="33">
        <f>Tableau22[[#This Row],[Pnt{QB1}]]+Tableau22[[#This Row],[Pnt{QB2}]]+Tableau22[[#This Row],[Pnt{QB3}]]+Tableau22[[#This Row],[Pnt{QB4}]]+Tableau22[[#This Row],[Pnt{QB5}]]+Tableau22[[#This Row],[Pnt{QB6}]]+Tableau22[[#This Row],[Pnt{QB7}]]+Tableau22[[#This Row],[Pnt{QB8}]]+Tableau22[[#This Row],[Pnt{QB9}]]+Tableau22[[#This Row],[Pnt{QB10}]]+Tableau22[[#This Row],[Pnt{QB11}]]+Tableau22[[#This Row],[Pnt{QB12}]]+Tableau22[[#This Row],[Pnt{QB13}]]+Tableau22[[#This Row],[Pnt{QB14}]]+Tableau22[[#This Row],[Pnt{QB15}]]+Tableau22[[#This Row],[Pnt{QB16}]]+Tableau22[[#This Row],[Pnt{QB17}]]+Tableau22[[#This Row],[Pnt{QB18}]]+Tableau22[[#This Row],[Pnt{QB19}]]+Tableau22[[#This Row],[Pnt{QB20}]]+Tableau22[[#This Row],[Pnt{QB21}]]+Tableau22[[#This Row],[Pnt{QB22}]]+Tableau22[[#This Row],[Pnt{QB23}]]+Tableau22[[#This Row],[Pnt{QB24}]]+Tableau22[[#This Row],[Pnt{QB25}]]+Tableau22[[#This Row],[Pnt{QB26}]]+Tableau22[[#This Row],[Pnt{QB27}]]+Tableau22[[#This Row],[Pnt{QB28}]]+Tableau22[[#This Row],[Pnt{QB29}]]+Tableau22[[#This Row],[Pnt{QB30}]]</f>
        <v>0</v>
      </c>
      <c r="Z44" s="33">
        <f>IF(Tableau22[[#This Row],[Blq{QB1}]]="o",(1000/AA$52),0)</f>
        <v>0</v>
      </c>
      <c r="AA44" s="4" t="s">
        <v>3</v>
      </c>
      <c r="AB44" s="33">
        <f>IF(Tableau22[[#This Row],[Blq{QB2}]]="o",(1000/AC$52),0)</f>
        <v>0</v>
      </c>
      <c r="AC44" s="4" t="s">
        <v>3</v>
      </c>
      <c r="AD44" s="33">
        <f>IF(Tableau22[[#This Row],[Blq{QB3}]]="o",(1000/AE$52),0)</f>
        <v>0</v>
      </c>
      <c r="AE44" s="4" t="s">
        <v>3</v>
      </c>
      <c r="AF44" s="33">
        <f>IF(Tableau22[[#This Row],[Blq{QB4}]]="o",(1000/AG$52),0)</f>
        <v>0</v>
      </c>
      <c r="AG44" s="4" t="s">
        <v>3</v>
      </c>
      <c r="AH44" s="33">
        <f>IF(Tableau22[[#This Row],[Blq{QB5}]]="o",(1000/AI$52),0)</f>
        <v>0</v>
      </c>
      <c r="AI44" s="4" t="s">
        <v>3</v>
      </c>
      <c r="AJ44" s="33">
        <f>IF(Tableau22[[#This Row],[Blq{QB6}]]="o",(1000/AK$52),0)</f>
        <v>0</v>
      </c>
      <c r="AK44" s="4" t="s">
        <v>3</v>
      </c>
      <c r="AL44" s="33">
        <f>IF(Tableau22[[#This Row],[Blq{QB7}]]="o",(1000/AM$52),0)</f>
        <v>0</v>
      </c>
      <c r="AM44" s="4" t="s">
        <v>3</v>
      </c>
      <c r="AN44" s="33">
        <f>IF(Tableau22[[#This Row],[Blq{QB8}]]="o",(1000/AO$52),0)</f>
        <v>0</v>
      </c>
      <c r="AO44" s="4" t="s">
        <v>3</v>
      </c>
      <c r="AP44" s="33">
        <f>IF(Tableau22[[#This Row],[Blq{QB9}]]="o",(1000/AQ$52),0)</f>
        <v>0</v>
      </c>
      <c r="AQ44" s="4" t="s">
        <v>3</v>
      </c>
      <c r="AR44" s="33">
        <f>IF(Tableau22[[#This Row],[Blq{QB10}]]="o",(1000/AS$52),0)</f>
        <v>0</v>
      </c>
      <c r="AS44" s="4" t="s">
        <v>3</v>
      </c>
      <c r="AT44" s="33">
        <f>IF(Tableau22[[#This Row],[Blq{QB11}]]="o",(1000/AU$52),0)</f>
        <v>0</v>
      </c>
      <c r="AU44" s="4" t="s">
        <v>3</v>
      </c>
      <c r="AV44" s="33">
        <f>IF(Tableau22[[#This Row],[Blq{QB12}]]="o",(1000/AW$52),0)</f>
        <v>0</v>
      </c>
      <c r="AW44" s="4" t="s">
        <v>3</v>
      </c>
      <c r="AX44" s="33">
        <f>IF(Tableau22[[#This Row],[Blq{QB13}]]="o",(1000/AY$52),0)</f>
        <v>0</v>
      </c>
      <c r="AY44" s="4" t="s">
        <v>3</v>
      </c>
      <c r="AZ44" s="33">
        <f>IF(Tableau22[[#This Row],[Blq{QB14}]]="o",(1000/BA$52),0)</f>
        <v>0</v>
      </c>
      <c r="BA44" s="4" t="s">
        <v>3</v>
      </c>
      <c r="BB44" s="33">
        <f>IF(Tableau22[[#This Row],[Blq{QB15}]]="o",(1000/BC$52),0)</f>
        <v>0</v>
      </c>
      <c r="BC44" s="4" t="s">
        <v>3</v>
      </c>
      <c r="BD44" s="33">
        <f>IF(Tableau22[[#This Row],[Blq{QB16}]]="o",(1000/BE$52),0)</f>
        <v>0</v>
      </c>
      <c r="BE44" s="4" t="s">
        <v>3</v>
      </c>
      <c r="BF44" s="33">
        <f>IF(Tableau22[[#This Row],[Blq{QB17}]]="o",(1000/BG$52),0)</f>
        <v>0</v>
      </c>
      <c r="BG44" s="4" t="s">
        <v>3</v>
      </c>
      <c r="BH44" s="33">
        <f>IF(Tableau22[[#This Row],[Blq{QB18}]]="o",(1000/BI$52),0)</f>
        <v>0</v>
      </c>
      <c r="BI44" s="4" t="s">
        <v>3</v>
      </c>
      <c r="BJ44" s="33">
        <f>IF(Tableau22[[#This Row],[Blq{QB19}]]="o",(1000/BK$52),0)</f>
        <v>0</v>
      </c>
      <c r="BK44" s="4" t="s">
        <v>3</v>
      </c>
      <c r="BL44" s="33">
        <f>IF(Tableau22[[#This Row],[Blq{QB20}]]="o",(1000/BM$52),0)</f>
        <v>0</v>
      </c>
      <c r="BM44" s="4" t="s">
        <v>3</v>
      </c>
      <c r="BN44" s="33">
        <f>IF(Tableau22[[#This Row],[Blq{QB21}]]="o",(1000/BO$52),0)</f>
        <v>0</v>
      </c>
      <c r="BO44" s="4" t="s">
        <v>3</v>
      </c>
      <c r="BP44" s="33">
        <f>IF(Tableau22[[#This Row],[Blq{QB22}]]="o",(1000/BQ$52),0)</f>
        <v>0</v>
      </c>
      <c r="BQ44" s="4" t="s">
        <v>3</v>
      </c>
      <c r="BR44" s="33">
        <f>IF(Tableau22[[#This Row],[Blq{QB23}]]="o",(1000/BS$52),0)</f>
        <v>0</v>
      </c>
      <c r="BS44" s="4" t="s">
        <v>3</v>
      </c>
      <c r="BT44" s="33">
        <f>IF(Tableau22[[#This Row],[Blq{QB24}]]="o",(1000/BU$52),0)</f>
        <v>0</v>
      </c>
      <c r="BU44" s="4" t="s">
        <v>3</v>
      </c>
      <c r="BV44" s="33">
        <f>IF(Tableau22[[#This Row],[Blq{QB25}]]="o",(1000/BW$52),0)</f>
        <v>0</v>
      </c>
      <c r="BW44" s="4" t="s">
        <v>3</v>
      </c>
      <c r="BX44" s="33">
        <f>IF(Tableau22[[#This Row],[Blq{QB26}]]="o",(1000/BY$52),0)</f>
        <v>0</v>
      </c>
      <c r="BY44" s="4" t="s">
        <v>3</v>
      </c>
      <c r="BZ44" s="33">
        <f>IF(Tableau22[[#This Row],[Blq{QB27}]]="o",(1000/CA$52),0)</f>
        <v>0</v>
      </c>
      <c r="CA44" s="4" t="s">
        <v>3</v>
      </c>
      <c r="CB44" s="33">
        <f>IF(Tableau22[[#This Row],[Blq{QB28}]]="o",(1000/CC$52),0)</f>
        <v>0</v>
      </c>
      <c r="CC44" s="4" t="s">
        <v>3</v>
      </c>
      <c r="CD44" s="33">
        <f>IF(Tableau22[[#This Row],[Blq{QB29}]]="o",(1000/CE$52),0)</f>
        <v>0</v>
      </c>
      <c r="CE44" s="4" t="s">
        <v>3</v>
      </c>
      <c r="CF44" s="33">
        <f>IF(Tableau22[[#This Row],[Blq{QB30}]]="o",(1000/CG$52),0)</f>
        <v>0</v>
      </c>
      <c r="CG44" s="4" t="s">
        <v>3</v>
      </c>
      <c r="CH44" s="26">
        <f>IFERROR((8-Tableau22[[#This Row],[Plc{Q}]])/100,0)</f>
        <v>0</v>
      </c>
      <c r="CI44" s="25" t="str">
        <f>IF(OR(1=Tableau22[[#This Row],[Plc{Q}]],2=Tableau22[[#This Row],[Plc{Q}]],3=Tableau22[[#This Row],[Plc{Q}]],4=Tableau22[[#This Row],[Plc{Q}]],5=Tableau22[[#This Row],[Plc{Q}]],6=Tableau22[[#This Row],[Plc{Q}]],7=Tableau22[[#This Row],[Plc{Q}]],8=Tableau22[[#This Row],[Plc{Q}]]),"Qualifié(e)","")</f>
        <v/>
      </c>
      <c r="CJ44" s="34" t="str">
        <f>IF(Tableau22[[#This Row],[Pnt{F}/1000]]=0,"",RANK(Tableau22[[#This Row],[Pnt{F}/1000]],Tableau22[Pnt{F}/1000]))</f>
        <v/>
      </c>
      <c r="CK44" s="35">
        <f>IFERROR(Tableau22[[#This Row],[Pnt{FV}/500]]+Tableau22[[#This Row],[Pnt{FB}/500]]+Tableau22[[#This Row],[Bns{Q}]],0)</f>
        <v>0</v>
      </c>
      <c r="CL44" s="32">
        <f>IFERROR((Tableau22[[#This Row],[Pnt{FV}]]/$CM$52)*500,0)</f>
        <v>0</v>
      </c>
      <c r="CM44" s="186">
        <f>IFERROR(((Tableau22[[#This Row],[Prs{FV}]]/CN$52)*1000)+IF(Tableau22[[#This Row],[Vlr{FV}]]="o",2,0),0)</f>
        <v>0</v>
      </c>
      <c r="CN44" s="11" t="s">
        <v>12</v>
      </c>
      <c r="CO44" s="4" t="s">
        <v>3</v>
      </c>
      <c r="CP44" s="32">
        <f>(Tableau22[[#This Row],[Pnt{FB}]]/CQ$52)*500</f>
        <v>0</v>
      </c>
      <c r="CQ44" s="33">
        <f>Tableau22[[#This Row],[Pnt{FBlq}]]+Tableau22[[#This Row],[Pnt{FEss}]]</f>
        <v>0</v>
      </c>
      <c r="CR44" s="33">
        <f>IF(Tableau22[[#This Row],[Blq{F}]]="n",0,IF(Tableau22[[#This Row],[Blq{F}]]="Z1",100,IF(Tableau22[[#This Row],[Blq{F}]]="Z2",200,IF(Tableau22[[#This Row],[Blq{F}]]="Top",300,0))))</f>
        <v>0</v>
      </c>
      <c r="CS44" s="4" t="s">
        <v>3</v>
      </c>
      <c r="CT44" s="25">
        <f>IFERROR((100-(Tableau22[[#This Row],[Ess{F}]])),0)</f>
        <v>0</v>
      </c>
      <c r="CU44" s="11" t="s">
        <v>12</v>
      </c>
      <c r="CV44" s="28" t="str">
        <f>IF(Tableau22[[#This Row],[Fnl]]="Q",Tableau22[[#This Row],[Plc{F}]],Tableau22[[#This Row],[Plc{Q}]])</f>
        <v/>
      </c>
      <c r="CW44" s="28" t="str">
        <f>IF(Tableau22[[#This Row],[Place]]=1,"Or",IF(Tableau22[[#This Row],[Place]]=2,"Argent",IF(Tableau22[[#This Row],[Place]]=3,"Bronze","")))</f>
        <v/>
      </c>
    </row>
    <row r="45" spans="1:101" x14ac:dyDescent="0.2">
      <c r="A45" s="33" t="str">
        <f>Tableau22[[#This Row],[Plc{Q}]]</f>
        <v/>
      </c>
      <c r="B45" s="33" t="str">
        <f>Tableau22[[#This Row],[Place]]</f>
        <v/>
      </c>
      <c r="C45" s="16" t="s">
        <v>12</v>
      </c>
      <c r="D45" s="17" t="s">
        <v>12</v>
      </c>
      <c r="E45" s="17" t="s">
        <v>12</v>
      </c>
      <c r="F45" s="29" t="str">
        <f>IF(Tableau22[[#This Row],[Q &gt; F]]="","","Q")</f>
        <v/>
      </c>
      <c r="G45" s="10" t="s">
        <v>12</v>
      </c>
      <c r="H45" s="3" t="s">
        <v>3</v>
      </c>
      <c r="I45" s="3" t="s">
        <v>3</v>
      </c>
      <c r="J45" s="3" t="s">
        <v>3</v>
      </c>
      <c r="K45" s="30" t="str">
        <f>IF(Tableau22[[#This Row],[Pnt{Q}(/1000)]]=0,"",RANK(Tableau22[[#This Row],[Pnt{Q}(/1000)]],Tableau22[Pnt{Q}(/1000)]))</f>
        <v/>
      </c>
      <c r="L45" s="30">
        <f>IFERROR(Tableau22[[#This Row],[Pnt{QV}(/500)]]+Tableau22[[#This Row],[Pnt{QB}/500]],0)</f>
        <v>0</v>
      </c>
      <c r="M45" s="31">
        <f>IFERROR((Tableau22[[#This Row],[Pnt{QV}]]/$N$52)*500,0)</f>
        <v>0</v>
      </c>
      <c r="N45" s="31">
        <f>SUM(Tableau22[[#This Row],[Pnt{QV1}]],Tableau22[[#This Row],[Pnt{QV2}]],Tableau22[[#This Row],[Pnt{QV3}]])</f>
        <v>0</v>
      </c>
      <c r="O45" s="2">
        <f>IFERROR(((Tableau22[[#This Row],[Prs{QV1}]]/P$52)*1000)+IF(Tableau22[[#This Row],[Vlr{QV1}]]="o",2,0),0)</f>
        <v>0</v>
      </c>
      <c r="P45" s="11" t="s">
        <v>12</v>
      </c>
      <c r="Q45" s="4" t="s">
        <v>3</v>
      </c>
      <c r="R45" s="163">
        <f>IFERROR(((Tableau22[[#This Row],[Prs{QV2}]]/S$52)*1000)+IF(Tableau22[[#This Row],[Vlr{QV2}]]="o",2,0),0)</f>
        <v>0</v>
      </c>
      <c r="S45" s="11" t="s">
        <v>12</v>
      </c>
      <c r="T45" s="4" t="s">
        <v>3</v>
      </c>
      <c r="U45" s="163">
        <f>IFERROR(((Tableau22[[#This Row],[Prs{QV3}]]/V$52)*1000)+IF(Tableau22[[#This Row],[Vlr{QV3}]]="o",2,0),0)</f>
        <v>0</v>
      </c>
      <c r="V45" s="11" t="s">
        <v>12</v>
      </c>
      <c r="W45" s="4" t="s">
        <v>3</v>
      </c>
      <c r="X45" s="32">
        <f>IF((Tableau22[[#This Row],[Pnt{QB}]]/Y$52)*500=0,0,(Tableau22[[#This Row],[Pnt{QB}]]/Y$52)*500)</f>
        <v>0</v>
      </c>
      <c r="Y45" s="33">
        <f>Tableau22[[#This Row],[Pnt{QB1}]]+Tableau22[[#This Row],[Pnt{QB2}]]+Tableau22[[#This Row],[Pnt{QB3}]]+Tableau22[[#This Row],[Pnt{QB4}]]+Tableau22[[#This Row],[Pnt{QB5}]]+Tableau22[[#This Row],[Pnt{QB6}]]+Tableau22[[#This Row],[Pnt{QB7}]]+Tableau22[[#This Row],[Pnt{QB8}]]+Tableau22[[#This Row],[Pnt{QB9}]]+Tableau22[[#This Row],[Pnt{QB10}]]+Tableau22[[#This Row],[Pnt{QB11}]]+Tableau22[[#This Row],[Pnt{QB12}]]+Tableau22[[#This Row],[Pnt{QB13}]]+Tableau22[[#This Row],[Pnt{QB14}]]+Tableau22[[#This Row],[Pnt{QB15}]]+Tableau22[[#This Row],[Pnt{QB16}]]+Tableau22[[#This Row],[Pnt{QB17}]]+Tableau22[[#This Row],[Pnt{QB18}]]+Tableau22[[#This Row],[Pnt{QB19}]]+Tableau22[[#This Row],[Pnt{QB20}]]+Tableau22[[#This Row],[Pnt{QB21}]]+Tableau22[[#This Row],[Pnt{QB22}]]+Tableau22[[#This Row],[Pnt{QB23}]]+Tableau22[[#This Row],[Pnt{QB24}]]+Tableau22[[#This Row],[Pnt{QB25}]]+Tableau22[[#This Row],[Pnt{QB26}]]+Tableau22[[#This Row],[Pnt{QB27}]]+Tableau22[[#This Row],[Pnt{QB28}]]+Tableau22[[#This Row],[Pnt{QB29}]]+Tableau22[[#This Row],[Pnt{QB30}]]</f>
        <v>0</v>
      </c>
      <c r="Z45" s="33">
        <f>IF(Tableau22[[#This Row],[Blq{QB1}]]="o",(1000/AA$52),0)</f>
        <v>0</v>
      </c>
      <c r="AA45" s="4" t="s">
        <v>3</v>
      </c>
      <c r="AB45" s="33">
        <f>IF(Tableau22[[#This Row],[Blq{QB2}]]="o",(1000/AC$52),0)</f>
        <v>0</v>
      </c>
      <c r="AC45" s="4" t="s">
        <v>3</v>
      </c>
      <c r="AD45" s="33">
        <f>IF(Tableau22[[#This Row],[Blq{QB3}]]="o",(1000/AE$52),0)</f>
        <v>0</v>
      </c>
      <c r="AE45" s="4" t="s">
        <v>3</v>
      </c>
      <c r="AF45" s="33">
        <f>IF(Tableau22[[#This Row],[Blq{QB4}]]="o",(1000/AG$52),0)</f>
        <v>0</v>
      </c>
      <c r="AG45" s="4" t="s">
        <v>3</v>
      </c>
      <c r="AH45" s="33">
        <f>IF(Tableau22[[#This Row],[Blq{QB5}]]="o",(1000/AI$52),0)</f>
        <v>0</v>
      </c>
      <c r="AI45" s="4" t="s">
        <v>3</v>
      </c>
      <c r="AJ45" s="33">
        <f>IF(Tableau22[[#This Row],[Blq{QB6}]]="o",(1000/AK$52),0)</f>
        <v>0</v>
      </c>
      <c r="AK45" s="4" t="s">
        <v>3</v>
      </c>
      <c r="AL45" s="33">
        <f>IF(Tableau22[[#This Row],[Blq{QB7}]]="o",(1000/AM$52),0)</f>
        <v>0</v>
      </c>
      <c r="AM45" s="4" t="s">
        <v>3</v>
      </c>
      <c r="AN45" s="33">
        <f>IF(Tableau22[[#This Row],[Blq{QB8}]]="o",(1000/AO$52),0)</f>
        <v>0</v>
      </c>
      <c r="AO45" s="4" t="s">
        <v>3</v>
      </c>
      <c r="AP45" s="33">
        <f>IF(Tableau22[[#This Row],[Blq{QB9}]]="o",(1000/AQ$52),0)</f>
        <v>0</v>
      </c>
      <c r="AQ45" s="4" t="s">
        <v>3</v>
      </c>
      <c r="AR45" s="33">
        <f>IF(Tableau22[[#This Row],[Blq{QB10}]]="o",(1000/AS$52),0)</f>
        <v>0</v>
      </c>
      <c r="AS45" s="4" t="s">
        <v>3</v>
      </c>
      <c r="AT45" s="33">
        <f>IF(Tableau22[[#This Row],[Blq{QB11}]]="o",(1000/AU$52),0)</f>
        <v>0</v>
      </c>
      <c r="AU45" s="4" t="s">
        <v>3</v>
      </c>
      <c r="AV45" s="33">
        <f>IF(Tableau22[[#This Row],[Blq{QB12}]]="o",(1000/AW$52),0)</f>
        <v>0</v>
      </c>
      <c r="AW45" s="4" t="s">
        <v>3</v>
      </c>
      <c r="AX45" s="33">
        <f>IF(Tableau22[[#This Row],[Blq{QB13}]]="o",(1000/AY$52),0)</f>
        <v>0</v>
      </c>
      <c r="AY45" s="4" t="s">
        <v>3</v>
      </c>
      <c r="AZ45" s="33">
        <f>IF(Tableau22[[#This Row],[Blq{QB14}]]="o",(1000/BA$52),0)</f>
        <v>0</v>
      </c>
      <c r="BA45" s="4" t="s">
        <v>3</v>
      </c>
      <c r="BB45" s="33">
        <f>IF(Tableau22[[#This Row],[Blq{QB15}]]="o",(1000/BC$52),0)</f>
        <v>0</v>
      </c>
      <c r="BC45" s="4" t="s">
        <v>3</v>
      </c>
      <c r="BD45" s="33">
        <f>IF(Tableau22[[#This Row],[Blq{QB16}]]="o",(1000/BE$52),0)</f>
        <v>0</v>
      </c>
      <c r="BE45" s="4" t="s">
        <v>3</v>
      </c>
      <c r="BF45" s="33">
        <f>IF(Tableau22[[#This Row],[Blq{QB17}]]="o",(1000/BG$52),0)</f>
        <v>0</v>
      </c>
      <c r="BG45" s="4" t="s">
        <v>3</v>
      </c>
      <c r="BH45" s="33">
        <f>IF(Tableau22[[#This Row],[Blq{QB18}]]="o",(1000/BI$52),0)</f>
        <v>0</v>
      </c>
      <c r="BI45" s="4" t="s">
        <v>3</v>
      </c>
      <c r="BJ45" s="33">
        <f>IF(Tableau22[[#This Row],[Blq{QB19}]]="o",(1000/BK$52),0)</f>
        <v>0</v>
      </c>
      <c r="BK45" s="4" t="s">
        <v>3</v>
      </c>
      <c r="BL45" s="33">
        <f>IF(Tableau22[[#This Row],[Blq{QB20}]]="o",(1000/BM$52),0)</f>
        <v>0</v>
      </c>
      <c r="BM45" s="4" t="s">
        <v>3</v>
      </c>
      <c r="BN45" s="33">
        <f>IF(Tableau22[[#This Row],[Blq{QB21}]]="o",(1000/BO$52),0)</f>
        <v>0</v>
      </c>
      <c r="BO45" s="4" t="s">
        <v>3</v>
      </c>
      <c r="BP45" s="33">
        <f>IF(Tableau22[[#This Row],[Blq{QB22}]]="o",(1000/BQ$52),0)</f>
        <v>0</v>
      </c>
      <c r="BQ45" s="4" t="s">
        <v>3</v>
      </c>
      <c r="BR45" s="33">
        <f>IF(Tableau22[[#This Row],[Blq{QB23}]]="o",(1000/BS$52),0)</f>
        <v>0</v>
      </c>
      <c r="BS45" s="4" t="s">
        <v>3</v>
      </c>
      <c r="BT45" s="33">
        <f>IF(Tableau22[[#This Row],[Blq{QB24}]]="o",(1000/BU$52),0)</f>
        <v>0</v>
      </c>
      <c r="BU45" s="4" t="s">
        <v>3</v>
      </c>
      <c r="BV45" s="33">
        <f>IF(Tableau22[[#This Row],[Blq{QB25}]]="o",(1000/BW$52),0)</f>
        <v>0</v>
      </c>
      <c r="BW45" s="4" t="s">
        <v>3</v>
      </c>
      <c r="BX45" s="33">
        <f>IF(Tableau22[[#This Row],[Blq{QB26}]]="o",(1000/BY$52),0)</f>
        <v>0</v>
      </c>
      <c r="BY45" s="4" t="s">
        <v>3</v>
      </c>
      <c r="BZ45" s="33">
        <f>IF(Tableau22[[#This Row],[Blq{QB27}]]="o",(1000/CA$52),0)</f>
        <v>0</v>
      </c>
      <c r="CA45" s="4" t="s">
        <v>3</v>
      </c>
      <c r="CB45" s="33">
        <f>IF(Tableau22[[#This Row],[Blq{QB28}]]="o",(1000/CC$52),0)</f>
        <v>0</v>
      </c>
      <c r="CC45" s="4" t="s">
        <v>3</v>
      </c>
      <c r="CD45" s="33">
        <f>IF(Tableau22[[#This Row],[Blq{QB29}]]="o",(1000/CE$52),0)</f>
        <v>0</v>
      </c>
      <c r="CE45" s="4" t="s">
        <v>3</v>
      </c>
      <c r="CF45" s="33">
        <f>IF(Tableau22[[#This Row],[Blq{QB30}]]="o",(1000/CG$52),0)</f>
        <v>0</v>
      </c>
      <c r="CG45" s="4" t="s">
        <v>3</v>
      </c>
      <c r="CH45" s="26">
        <f>IFERROR((8-Tableau22[[#This Row],[Plc{Q}]])/100,0)</f>
        <v>0</v>
      </c>
      <c r="CI45" s="25" t="str">
        <f>IF(OR(1=Tableau22[[#This Row],[Plc{Q}]],2=Tableau22[[#This Row],[Plc{Q}]],3=Tableau22[[#This Row],[Plc{Q}]],4=Tableau22[[#This Row],[Plc{Q}]],5=Tableau22[[#This Row],[Plc{Q}]],6=Tableau22[[#This Row],[Plc{Q}]],7=Tableau22[[#This Row],[Plc{Q}]],8=Tableau22[[#This Row],[Plc{Q}]]),"Qualifié(e)","")</f>
        <v/>
      </c>
      <c r="CJ45" s="34" t="str">
        <f>IF(Tableau22[[#This Row],[Pnt{F}/1000]]=0,"",RANK(Tableau22[[#This Row],[Pnt{F}/1000]],Tableau22[Pnt{F}/1000]))</f>
        <v/>
      </c>
      <c r="CK45" s="35">
        <f>IFERROR(Tableau22[[#This Row],[Pnt{FV}/500]]+Tableau22[[#This Row],[Pnt{FB}/500]]+Tableau22[[#This Row],[Bns{Q}]],0)</f>
        <v>0</v>
      </c>
      <c r="CL45" s="32">
        <f>IFERROR((Tableau22[[#This Row],[Pnt{FV}]]/$CM$52)*500,0)</f>
        <v>0</v>
      </c>
      <c r="CM45" s="186">
        <f>IFERROR(((Tableau22[[#This Row],[Prs{FV}]]/CN$52)*1000)+IF(Tableau22[[#This Row],[Vlr{FV}]]="o",2,0),0)</f>
        <v>0</v>
      </c>
      <c r="CN45" s="11" t="s">
        <v>12</v>
      </c>
      <c r="CO45" s="4" t="s">
        <v>3</v>
      </c>
      <c r="CP45" s="32">
        <f>(Tableau22[[#This Row],[Pnt{FB}]]/CQ$52)*500</f>
        <v>0</v>
      </c>
      <c r="CQ45" s="33">
        <f>Tableau22[[#This Row],[Pnt{FBlq}]]+Tableau22[[#This Row],[Pnt{FEss}]]</f>
        <v>0</v>
      </c>
      <c r="CR45" s="33">
        <f>IF(Tableau22[[#This Row],[Blq{F}]]="n",0,IF(Tableau22[[#This Row],[Blq{F}]]="Z1",100,IF(Tableau22[[#This Row],[Blq{F}]]="Z2",200,IF(Tableau22[[#This Row],[Blq{F}]]="Top",300,0))))</f>
        <v>0</v>
      </c>
      <c r="CS45" s="4" t="s">
        <v>3</v>
      </c>
      <c r="CT45" s="25">
        <f>IFERROR((100-(Tableau22[[#This Row],[Ess{F}]])),0)</f>
        <v>0</v>
      </c>
      <c r="CU45" s="11" t="s">
        <v>12</v>
      </c>
      <c r="CV45" s="28" t="str">
        <f>IF(Tableau22[[#This Row],[Fnl]]="Q",Tableau22[[#This Row],[Plc{F}]],Tableau22[[#This Row],[Plc{Q}]])</f>
        <v/>
      </c>
      <c r="CW45" s="28" t="str">
        <f>IF(Tableau22[[#This Row],[Place]]=1,"Or",IF(Tableau22[[#This Row],[Place]]=2,"Argent",IF(Tableau22[[#This Row],[Place]]=3,"Bronze","")))</f>
        <v/>
      </c>
    </row>
    <row r="46" spans="1:101" x14ac:dyDescent="0.2">
      <c r="A46" s="33" t="str">
        <f>Tableau22[[#This Row],[Plc{Q}]]</f>
        <v/>
      </c>
      <c r="B46" s="33" t="str">
        <f>Tableau22[[#This Row],[Place]]</f>
        <v/>
      </c>
      <c r="C46" s="16" t="s">
        <v>12</v>
      </c>
      <c r="D46" s="17" t="s">
        <v>12</v>
      </c>
      <c r="E46" s="17" t="s">
        <v>12</v>
      </c>
      <c r="F46" s="29" t="str">
        <f>IF(Tableau22[[#This Row],[Q &gt; F]]="","","Q")</f>
        <v/>
      </c>
      <c r="G46" s="10" t="s">
        <v>12</v>
      </c>
      <c r="H46" s="3" t="s">
        <v>3</v>
      </c>
      <c r="I46" s="3" t="s">
        <v>3</v>
      </c>
      <c r="J46" s="3" t="s">
        <v>3</v>
      </c>
      <c r="K46" s="30" t="str">
        <f>IF(Tableau22[[#This Row],[Pnt{Q}(/1000)]]=0,"",RANK(Tableau22[[#This Row],[Pnt{Q}(/1000)]],Tableau22[Pnt{Q}(/1000)]))</f>
        <v/>
      </c>
      <c r="L46" s="30">
        <f>IFERROR(Tableau22[[#This Row],[Pnt{QV}(/500)]]+Tableau22[[#This Row],[Pnt{QB}/500]],0)</f>
        <v>0</v>
      </c>
      <c r="M46" s="31">
        <f>IFERROR((Tableau22[[#This Row],[Pnt{QV}]]/$N$52)*500,0)</f>
        <v>0</v>
      </c>
      <c r="N46" s="31">
        <f>SUM(Tableau22[[#This Row],[Pnt{QV1}]],Tableau22[[#This Row],[Pnt{QV2}]],Tableau22[[#This Row],[Pnt{QV3}]])</f>
        <v>0</v>
      </c>
      <c r="O46" s="2">
        <f>IFERROR(((Tableau22[[#This Row],[Prs{QV1}]]/P$52)*1000)+IF(Tableau22[[#This Row],[Vlr{QV1}]]="o",2,0),0)</f>
        <v>0</v>
      </c>
      <c r="P46" s="11" t="s">
        <v>12</v>
      </c>
      <c r="Q46" s="4" t="s">
        <v>3</v>
      </c>
      <c r="R46" s="163">
        <f>IFERROR(((Tableau22[[#This Row],[Prs{QV2}]]/S$52)*1000)+IF(Tableau22[[#This Row],[Vlr{QV2}]]="o",2,0),0)</f>
        <v>0</v>
      </c>
      <c r="S46" s="11" t="s">
        <v>12</v>
      </c>
      <c r="T46" s="4" t="s">
        <v>3</v>
      </c>
      <c r="U46" s="163">
        <f>IFERROR(((Tableau22[[#This Row],[Prs{QV3}]]/V$52)*1000)+IF(Tableau22[[#This Row],[Vlr{QV3}]]="o",2,0),0)</f>
        <v>0</v>
      </c>
      <c r="V46" s="11" t="s">
        <v>12</v>
      </c>
      <c r="W46" s="4" t="s">
        <v>3</v>
      </c>
      <c r="X46" s="32">
        <f>IF((Tableau22[[#This Row],[Pnt{QB}]]/Y$52)*500=0,0,(Tableau22[[#This Row],[Pnt{QB}]]/Y$52)*500)</f>
        <v>0</v>
      </c>
      <c r="Y46" s="33">
        <f>Tableau22[[#This Row],[Pnt{QB1}]]+Tableau22[[#This Row],[Pnt{QB2}]]+Tableau22[[#This Row],[Pnt{QB3}]]+Tableau22[[#This Row],[Pnt{QB4}]]+Tableau22[[#This Row],[Pnt{QB5}]]+Tableau22[[#This Row],[Pnt{QB6}]]+Tableau22[[#This Row],[Pnt{QB7}]]+Tableau22[[#This Row],[Pnt{QB8}]]+Tableau22[[#This Row],[Pnt{QB9}]]+Tableau22[[#This Row],[Pnt{QB10}]]+Tableau22[[#This Row],[Pnt{QB11}]]+Tableau22[[#This Row],[Pnt{QB12}]]+Tableau22[[#This Row],[Pnt{QB13}]]+Tableau22[[#This Row],[Pnt{QB14}]]+Tableau22[[#This Row],[Pnt{QB15}]]+Tableau22[[#This Row],[Pnt{QB16}]]+Tableau22[[#This Row],[Pnt{QB17}]]+Tableau22[[#This Row],[Pnt{QB18}]]+Tableau22[[#This Row],[Pnt{QB19}]]+Tableau22[[#This Row],[Pnt{QB20}]]+Tableau22[[#This Row],[Pnt{QB21}]]+Tableau22[[#This Row],[Pnt{QB22}]]+Tableau22[[#This Row],[Pnt{QB23}]]+Tableau22[[#This Row],[Pnt{QB24}]]+Tableau22[[#This Row],[Pnt{QB25}]]+Tableau22[[#This Row],[Pnt{QB26}]]+Tableau22[[#This Row],[Pnt{QB27}]]+Tableau22[[#This Row],[Pnt{QB28}]]+Tableau22[[#This Row],[Pnt{QB29}]]+Tableau22[[#This Row],[Pnt{QB30}]]</f>
        <v>0</v>
      </c>
      <c r="Z46" s="33">
        <f>IF(Tableau22[[#This Row],[Blq{QB1}]]="o",(1000/AA$52),0)</f>
        <v>0</v>
      </c>
      <c r="AA46" s="4" t="s">
        <v>3</v>
      </c>
      <c r="AB46" s="33">
        <f>IF(Tableau22[[#This Row],[Blq{QB2}]]="o",(1000/AC$52),0)</f>
        <v>0</v>
      </c>
      <c r="AC46" s="4" t="s">
        <v>3</v>
      </c>
      <c r="AD46" s="33">
        <f>IF(Tableau22[[#This Row],[Blq{QB3}]]="o",(1000/AE$52),0)</f>
        <v>0</v>
      </c>
      <c r="AE46" s="4" t="s">
        <v>3</v>
      </c>
      <c r="AF46" s="33">
        <f>IF(Tableau22[[#This Row],[Blq{QB4}]]="o",(1000/AG$52),0)</f>
        <v>0</v>
      </c>
      <c r="AG46" s="4" t="s">
        <v>3</v>
      </c>
      <c r="AH46" s="33">
        <f>IF(Tableau22[[#This Row],[Blq{QB5}]]="o",(1000/AI$52),0)</f>
        <v>0</v>
      </c>
      <c r="AI46" s="4" t="s">
        <v>3</v>
      </c>
      <c r="AJ46" s="33">
        <f>IF(Tableau22[[#This Row],[Blq{QB6}]]="o",(1000/AK$52),0)</f>
        <v>0</v>
      </c>
      <c r="AK46" s="4" t="s">
        <v>3</v>
      </c>
      <c r="AL46" s="33">
        <f>IF(Tableau22[[#This Row],[Blq{QB7}]]="o",(1000/AM$52),0)</f>
        <v>0</v>
      </c>
      <c r="AM46" s="4" t="s">
        <v>3</v>
      </c>
      <c r="AN46" s="33">
        <f>IF(Tableau22[[#This Row],[Blq{QB8}]]="o",(1000/AO$52),0)</f>
        <v>0</v>
      </c>
      <c r="AO46" s="4" t="s">
        <v>3</v>
      </c>
      <c r="AP46" s="33">
        <f>IF(Tableau22[[#This Row],[Blq{QB9}]]="o",(1000/AQ$52),0)</f>
        <v>0</v>
      </c>
      <c r="AQ46" s="4" t="s">
        <v>3</v>
      </c>
      <c r="AR46" s="33">
        <f>IF(Tableau22[[#This Row],[Blq{QB10}]]="o",(1000/AS$52),0)</f>
        <v>0</v>
      </c>
      <c r="AS46" s="4" t="s">
        <v>3</v>
      </c>
      <c r="AT46" s="33">
        <f>IF(Tableau22[[#This Row],[Blq{QB11}]]="o",(1000/AU$52),0)</f>
        <v>0</v>
      </c>
      <c r="AU46" s="4" t="s">
        <v>3</v>
      </c>
      <c r="AV46" s="33">
        <f>IF(Tableau22[[#This Row],[Blq{QB12}]]="o",(1000/AW$52),0)</f>
        <v>0</v>
      </c>
      <c r="AW46" s="4" t="s">
        <v>3</v>
      </c>
      <c r="AX46" s="33">
        <f>IF(Tableau22[[#This Row],[Blq{QB13}]]="o",(1000/AY$52),0)</f>
        <v>0</v>
      </c>
      <c r="AY46" s="4" t="s">
        <v>3</v>
      </c>
      <c r="AZ46" s="33">
        <f>IF(Tableau22[[#This Row],[Blq{QB14}]]="o",(1000/BA$52),0)</f>
        <v>0</v>
      </c>
      <c r="BA46" s="4" t="s">
        <v>3</v>
      </c>
      <c r="BB46" s="33">
        <f>IF(Tableau22[[#This Row],[Blq{QB15}]]="o",(1000/BC$52),0)</f>
        <v>0</v>
      </c>
      <c r="BC46" s="4" t="s">
        <v>3</v>
      </c>
      <c r="BD46" s="33">
        <f>IF(Tableau22[[#This Row],[Blq{QB16}]]="o",(1000/BE$52),0)</f>
        <v>0</v>
      </c>
      <c r="BE46" s="4" t="s">
        <v>3</v>
      </c>
      <c r="BF46" s="33">
        <f>IF(Tableau22[[#This Row],[Blq{QB17}]]="o",(1000/BG$52),0)</f>
        <v>0</v>
      </c>
      <c r="BG46" s="4" t="s">
        <v>3</v>
      </c>
      <c r="BH46" s="33">
        <f>IF(Tableau22[[#This Row],[Blq{QB18}]]="o",(1000/BI$52),0)</f>
        <v>0</v>
      </c>
      <c r="BI46" s="4" t="s">
        <v>3</v>
      </c>
      <c r="BJ46" s="33">
        <f>IF(Tableau22[[#This Row],[Blq{QB19}]]="o",(1000/BK$52),0)</f>
        <v>0</v>
      </c>
      <c r="BK46" s="4" t="s">
        <v>3</v>
      </c>
      <c r="BL46" s="33">
        <f>IF(Tableau22[[#This Row],[Blq{QB20}]]="o",(1000/BM$52),0)</f>
        <v>0</v>
      </c>
      <c r="BM46" s="4" t="s">
        <v>3</v>
      </c>
      <c r="BN46" s="33">
        <f>IF(Tableau22[[#This Row],[Blq{QB21}]]="o",(1000/BO$52),0)</f>
        <v>0</v>
      </c>
      <c r="BO46" s="4" t="s">
        <v>3</v>
      </c>
      <c r="BP46" s="33">
        <f>IF(Tableau22[[#This Row],[Blq{QB22}]]="o",(1000/BQ$52),0)</f>
        <v>0</v>
      </c>
      <c r="BQ46" s="4" t="s">
        <v>3</v>
      </c>
      <c r="BR46" s="33">
        <f>IF(Tableau22[[#This Row],[Blq{QB23}]]="o",(1000/BS$52),0)</f>
        <v>0</v>
      </c>
      <c r="BS46" s="4" t="s">
        <v>3</v>
      </c>
      <c r="BT46" s="33">
        <f>IF(Tableau22[[#This Row],[Blq{QB24}]]="o",(1000/BU$52),0)</f>
        <v>0</v>
      </c>
      <c r="BU46" s="4" t="s">
        <v>3</v>
      </c>
      <c r="BV46" s="33">
        <f>IF(Tableau22[[#This Row],[Blq{QB25}]]="o",(1000/BW$52),0)</f>
        <v>0</v>
      </c>
      <c r="BW46" s="4" t="s">
        <v>3</v>
      </c>
      <c r="BX46" s="33">
        <f>IF(Tableau22[[#This Row],[Blq{QB26}]]="o",(1000/BY$52),0)</f>
        <v>0</v>
      </c>
      <c r="BY46" s="4" t="s">
        <v>3</v>
      </c>
      <c r="BZ46" s="33">
        <f>IF(Tableau22[[#This Row],[Blq{QB27}]]="o",(1000/CA$52),0)</f>
        <v>0</v>
      </c>
      <c r="CA46" s="4" t="s">
        <v>3</v>
      </c>
      <c r="CB46" s="33">
        <f>IF(Tableau22[[#This Row],[Blq{QB28}]]="o",(1000/CC$52),0)</f>
        <v>0</v>
      </c>
      <c r="CC46" s="4" t="s">
        <v>3</v>
      </c>
      <c r="CD46" s="33">
        <f>IF(Tableau22[[#This Row],[Blq{QB29}]]="o",(1000/CE$52),0)</f>
        <v>0</v>
      </c>
      <c r="CE46" s="4" t="s">
        <v>3</v>
      </c>
      <c r="CF46" s="33">
        <f>IF(Tableau22[[#This Row],[Blq{QB30}]]="o",(1000/CG$52),0)</f>
        <v>0</v>
      </c>
      <c r="CG46" s="4" t="s">
        <v>3</v>
      </c>
      <c r="CH46" s="26">
        <f>IFERROR((8-Tableau22[[#This Row],[Plc{Q}]])/100,0)</f>
        <v>0</v>
      </c>
      <c r="CI46" s="25" t="str">
        <f>IF(OR(1=Tableau22[[#This Row],[Plc{Q}]],2=Tableau22[[#This Row],[Plc{Q}]],3=Tableau22[[#This Row],[Plc{Q}]],4=Tableau22[[#This Row],[Plc{Q}]],5=Tableau22[[#This Row],[Plc{Q}]],6=Tableau22[[#This Row],[Plc{Q}]],7=Tableau22[[#This Row],[Plc{Q}]],8=Tableau22[[#This Row],[Plc{Q}]]),"Qualifié(e)","")</f>
        <v/>
      </c>
      <c r="CJ46" s="34" t="str">
        <f>IF(Tableau22[[#This Row],[Pnt{F}/1000]]=0,"",RANK(Tableau22[[#This Row],[Pnt{F}/1000]],Tableau22[Pnt{F}/1000]))</f>
        <v/>
      </c>
      <c r="CK46" s="35">
        <f>IFERROR(Tableau22[[#This Row],[Pnt{FV}/500]]+Tableau22[[#This Row],[Pnt{FB}/500]]+Tableau22[[#This Row],[Bns{Q}]],0)</f>
        <v>0</v>
      </c>
      <c r="CL46" s="32">
        <f>IFERROR((Tableau22[[#This Row],[Pnt{FV}]]/$CM$52)*500,0)</f>
        <v>0</v>
      </c>
      <c r="CM46" s="186">
        <f>IFERROR(((Tableau22[[#This Row],[Prs{FV}]]/CN$52)*1000)+IF(Tableau22[[#This Row],[Vlr{FV}]]="o",2,0),0)</f>
        <v>0</v>
      </c>
      <c r="CN46" s="11" t="s">
        <v>12</v>
      </c>
      <c r="CO46" s="4" t="s">
        <v>3</v>
      </c>
      <c r="CP46" s="32">
        <f>(Tableau22[[#This Row],[Pnt{FB}]]/CQ$52)*500</f>
        <v>0</v>
      </c>
      <c r="CQ46" s="33">
        <f>Tableau22[[#This Row],[Pnt{FBlq}]]+Tableau22[[#This Row],[Pnt{FEss}]]</f>
        <v>0</v>
      </c>
      <c r="CR46" s="33">
        <f>IF(Tableau22[[#This Row],[Blq{F}]]="n",0,IF(Tableau22[[#This Row],[Blq{F}]]="Z1",100,IF(Tableau22[[#This Row],[Blq{F}]]="Z2",200,IF(Tableau22[[#This Row],[Blq{F}]]="Top",300,0))))</f>
        <v>0</v>
      </c>
      <c r="CS46" s="4" t="s">
        <v>3</v>
      </c>
      <c r="CT46" s="25">
        <f>IFERROR((100-(Tableau22[[#This Row],[Ess{F}]])),0)</f>
        <v>0</v>
      </c>
      <c r="CU46" s="11" t="s">
        <v>12</v>
      </c>
      <c r="CV46" s="28" t="str">
        <f>IF(Tableau22[[#This Row],[Fnl]]="Q",Tableau22[[#This Row],[Plc{F}]],Tableau22[[#This Row],[Plc{Q}]])</f>
        <v/>
      </c>
      <c r="CW46" s="28" t="str">
        <f>IF(Tableau22[[#This Row],[Place]]=1,"Or",IF(Tableau22[[#This Row],[Place]]=2,"Argent",IF(Tableau22[[#This Row],[Place]]=3,"Bronze","")))</f>
        <v/>
      </c>
    </row>
    <row r="47" spans="1:101" x14ac:dyDescent="0.2">
      <c r="A47" s="33" t="str">
        <f>Tableau22[[#This Row],[Plc{Q}]]</f>
        <v/>
      </c>
      <c r="B47" s="33" t="str">
        <f>Tableau22[[#This Row],[Place]]</f>
        <v/>
      </c>
      <c r="C47" s="16" t="s">
        <v>12</v>
      </c>
      <c r="D47" s="17" t="s">
        <v>12</v>
      </c>
      <c r="E47" s="17" t="s">
        <v>12</v>
      </c>
      <c r="F47" s="29" t="str">
        <f>IF(Tableau22[[#This Row],[Q &gt; F]]="","","Q")</f>
        <v/>
      </c>
      <c r="G47" s="10" t="s">
        <v>12</v>
      </c>
      <c r="H47" s="3" t="s">
        <v>3</v>
      </c>
      <c r="I47" s="3" t="s">
        <v>3</v>
      </c>
      <c r="J47" s="3" t="s">
        <v>3</v>
      </c>
      <c r="K47" s="30" t="str">
        <f>IF(Tableau22[[#This Row],[Pnt{Q}(/1000)]]=0,"",RANK(Tableau22[[#This Row],[Pnt{Q}(/1000)]],Tableau22[Pnt{Q}(/1000)]))</f>
        <v/>
      </c>
      <c r="L47" s="30">
        <f>IFERROR(Tableau22[[#This Row],[Pnt{QV}(/500)]]+Tableau22[[#This Row],[Pnt{QB}/500]],0)</f>
        <v>0</v>
      </c>
      <c r="M47" s="31">
        <f>IFERROR((Tableau22[[#This Row],[Pnt{QV}]]/$N$52)*500,0)</f>
        <v>0</v>
      </c>
      <c r="N47" s="31">
        <f>SUM(Tableau22[[#This Row],[Pnt{QV1}]],Tableau22[[#This Row],[Pnt{QV2}]],Tableau22[[#This Row],[Pnt{QV3}]])</f>
        <v>0</v>
      </c>
      <c r="O47" s="2">
        <f>IFERROR(((Tableau22[[#This Row],[Prs{QV1}]]/P$52)*1000)+IF(Tableau22[[#This Row],[Vlr{QV1}]]="o",2,0),0)</f>
        <v>0</v>
      </c>
      <c r="P47" s="11" t="s">
        <v>12</v>
      </c>
      <c r="Q47" s="4" t="s">
        <v>3</v>
      </c>
      <c r="R47" s="163">
        <f>IFERROR(((Tableau22[[#This Row],[Prs{QV2}]]/S$52)*1000)+IF(Tableau22[[#This Row],[Vlr{QV2}]]="o",2,0),0)</f>
        <v>0</v>
      </c>
      <c r="S47" s="11" t="s">
        <v>12</v>
      </c>
      <c r="T47" s="4" t="s">
        <v>3</v>
      </c>
      <c r="U47" s="163">
        <f>IFERROR(((Tableau22[[#This Row],[Prs{QV3}]]/V$52)*1000)+IF(Tableau22[[#This Row],[Vlr{QV3}]]="o",2,0),0)</f>
        <v>0</v>
      </c>
      <c r="V47" s="11" t="s">
        <v>12</v>
      </c>
      <c r="W47" s="4" t="s">
        <v>3</v>
      </c>
      <c r="X47" s="32">
        <f>IF((Tableau22[[#This Row],[Pnt{QB}]]/Y$52)*500=0,0,(Tableau22[[#This Row],[Pnt{QB}]]/Y$52)*500)</f>
        <v>0</v>
      </c>
      <c r="Y47" s="33">
        <f>Tableau22[[#This Row],[Pnt{QB1}]]+Tableau22[[#This Row],[Pnt{QB2}]]+Tableau22[[#This Row],[Pnt{QB3}]]+Tableau22[[#This Row],[Pnt{QB4}]]+Tableau22[[#This Row],[Pnt{QB5}]]+Tableau22[[#This Row],[Pnt{QB6}]]+Tableau22[[#This Row],[Pnt{QB7}]]+Tableau22[[#This Row],[Pnt{QB8}]]+Tableau22[[#This Row],[Pnt{QB9}]]+Tableau22[[#This Row],[Pnt{QB10}]]+Tableau22[[#This Row],[Pnt{QB11}]]+Tableau22[[#This Row],[Pnt{QB12}]]+Tableau22[[#This Row],[Pnt{QB13}]]+Tableau22[[#This Row],[Pnt{QB14}]]+Tableau22[[#This Row],[Pnt{QB15}]]+Tableau22[[#This Row],[Pnt{QB16}]]+Tableau22[[#This Row],[Pnt{QB17}]]+Tableau22[[#This Row],[Pnt{QB18}]]+Tableau22[[#This Row],[Pnt{QB19}]]+Tableau22[[#This Row],[Pnt{QB20}]]+Tableau22[[#This Row],[Pnt{QB21}]]+Tableau22[[#This Row],[Pnt{QB22}]]+Tableau22[[#This Row],[Pnt{QB23}]]+Tableau22[[#This Row],[Pnt{QB24}]]+Tableau22[[#This Row],[Pnt{QB25}]]+Tableau22[[#This Row],[Pnt{QB26}]]+Tableau22[[#This Row],[Pnt{QB27}]]+Tableau22[[#This Row],[Pnt{QB28}]]+Tableau22[[#This Row],[Pnt{QB29}]]+Tableau22[[#This Row],[Pnt{QB30}]]</f>
        <v>0</v>
      </c>
      <c r="Z47" s="33">
        <f>IF(Tableau22[[#This Row],[Blq{QB1}]]="o",(1000/AA$52),0)</f>
        <v>0</v>
      </c>
      <c r="AA47" s="4" t="s">
        <v>3</v>
      </c>
      <c r="AB47" s="33">
        <f>IF(Tableau22[[#This Row],[Blq{QB2}]]="o",(1000/AC$52),0)</f>
        <v>0</v>
      </c>
      <c r="AC47" s="4" t="s">
        <v>3</v>
      </c>
      <c r="AD47" s="33">
        <f>IF(Tableau22[[#This Row],[Blq{QB3}]]="o",(1000/AE$52),0)</f>
        <v>0</v>
      </c>
      <c r="AE47" s="4" t="s">
        <v>3</v>
      </c>
      <c r="AF47" s="33">
        <f>IF(Tableau22[[#This Row],[Blq{QB4}]]="o",(1000/AG$52),0)</f>
        <v>0</v>
      </c>
      <c r="AG47" s="4" t="s">
        <v>3</v>
      </c>
      <c r="AH47" s="33">
        <f>IF(Tableau22[[#This Row],[Blq{QB5}]]="o",(1000/AI$52),0)</f>
        <v>0</v>
      </c>
      <c r="AI47" s="4" t="s">
        <v>3</v>
      </c>
      <c r="AJ47" s="33">
        <f>IF(Tableau22[[#This Row],[Blq{QB6}]]="o",(1000/AK$52),0)</f>
        <v>0</v>
      </c>
      <c r="AK47" s="4" t="s">
        <v>3</v>
      </c>
      <c r="AL47" s="33">
        <f>IF(Tableau22[[#This Row],[Blq{QB7}]]="o",(1000/AM$52),0)</f>
        <v>0</v>
      </c>
      <c r="AM47" s="4" t="s">
        <v>3</v>
      </c>
      <c r="AN47" s="33">
        <f>IF(Tableau22[[#This Row],[Blq{QB8}]]="o",(1000/AO$52),0)</f>
        <v>0</v>
      </c>
      <c r="AO47" s="4" t="s">
        <v>3</v>
      </c>
      <c r="AP47" s="33">
        <f>IF(Tableau22[[#This Row],[Blq{QB9}]]="o",(1000/AQ$52),0)</f>
        <v>0</v>
      </c>
      <c r="AQ47" s="4" t="s">
        <v>3</v>
      </c>
      <c r="AR47" s="33">
        <f>IF(Tableau22[[#This Row],[Blq{QB10}]]="o",(1000/AS$52),0)</f>
        <v>0</v>
      </c>
      <c r="AS47" s="4" t="s">
        <v>3</v>
      </c>
      <c r="AT47" s="33">
        <f>IF(Tableau22[[#This Row],[Blq{QB11}]]="o",(1000/AU$52),0)</f>
        <v>0</v>
      </c>
      <c r="AU47" s="4" t="s">
        <v>3</v>
      </c>
      <c r="AV47" s="33">
        <f>IF(Tableau22[[#This Row],[Blq{QB12}]]="o",(1000/AW$52),0)</f>
        <v>0</v>
      </c>
      <c r="AW47" s="4" t="s">
        <v>3</v>
      </c>
      <c r="AX47" s="33">
        <f>IF(Tableau22[[#This Row],[Blq{QB13}]]="o",(1000/AY$52),0)</f>
        <v>0</v>
      </c>
      <c r="AY47" s="4" t="s">
        <v>3</v>
      </c>
      <c r="AZ47" s="33">
        <f>IF(Tableau22[[#This Row],[Blq{QB14}]]="o",(1000/BA$52),0)</f>
        <v>0</v>
      </c>
      <c r="BA47" s="4" t="s">
        <v>3</v>
      </c>
      <c r="BB47" s="33">
        <f>IF(Tableau22[[#This Row],[Blq{QB15}]]="o",(1000/BC$52),0)</f>
        <v>0</v>
      </c>
      <c r="BC47" s="4" t="s">
        <v>3</v>
      </c>
      <c r="BD47" s="33">
        <f>IF(Tableau22[[#This Row],[Blq{QB16}]]="o",(1000/BE$52),0)</f>
        <v>0</v>
      </c>
      <c r="BE47" s="4" t="s">
        <v>3</v>
      </c>
      <c r="BF47" s="33">
        <f>IF(Tableau22[[#This Row],[Blq{QB17}]]="o",(1000/BG$52),0)</f>
        <v>0</v>
      </c>
      <c r="BG47" s="4" t="s">
        <v>3</v>
      </c>
      <c r="BH47" s="33">
        <f>IF(Tableau22[[#This Row],[Blq{QB18}]]="o",(1000/BI$52),0)</f>
        <v>0</v>
      </c>
      <c r="BI47" s="4" t="s">
        <v>3</v>
      </c>
      <c r="BJ47" s="33">
        <f>IF(Tableau22[[#This Row],[Blq{QB19}]]="o",(1000/BK$52),0)</f>
        <v>0</v>
      </c>
      <c r="BK47" s="4" t="s">
        <v>3</v>
      </c>
      <c r="BL47" s="33">
        <f>IF(Tableau22[[#This Row],[Blq{QB20}]]="o",(1000/BM$52),0)</f>
        <v>0</v>
      </c>
      <c r="BM47" s="4" t="s">
        <v>3</v>
      </c>
      <c r="BN47" s="33">
        <f>IF(Tableau22[[#This Row],[Blq{QB21}]]="o",(1000/BO$52),0)</f>
        <v>0</v>
      </c>
      <c r="BO47" s="4" t="s">
        <v>3</v>
      </c>
      <c r="BP47" s="33">
        <f>IF(Tableau22[[#This Row],[Blq{QB22}]]="o",(1000/BQ$52),0)</f>
        <v>0</v>
      </c>
      <c r="BQ47" s="4" t="s">
        <v>3</v>
      </c>
      <c r="BR47" s="33">
        <f>IF(Tableau22[[#This Row],[Blq{QB23}]]="o",(1000/BS$52),0)</f>
        <v>0</v>
      </c>
      <c r="BS47" s="4" t="s">
        <v>3</v>
      </c>
      <c r="BT47" s="33">
        <f>IF(Tableau22[[#This Row],[Blq{QB24}]]="o",(1000/BU$52),0)</f>
        <v>0</v>
      </c>
      <c r="BU47" s="4" t="s">
        <v>3</v>
      </c>
      <c r="BV47" s="33">
        <f>IF(Tableau22[[#This Row],[Blq{QB25}]]="o",(1000/BW$52),0)</f>
        <v>0</v>
      </c>
      <c r="BW47" s="4" t="s">
        <v>3</v>
      </c>
      <c r="BX47" s="33">
        <f>IF(Tableau22[[#This Row],[Blq{QB26}]]="o",(1000/BY$52),0)</f>
        <v>0</v>
      </c>
      <c r="BY47" s="4" t="s">
        <v>3</v>
      </c>
      <c r="BZ47" s="33">
        <f>IF(Tableau22[[#This Row],[Blq{QB27}]]="o",(1000/CA$52),0)</f>
        <v>0</v>
      </c>
      <c r="CA47" s="4" t="s">
        <v>3</v>
      </c>
      <c r="CB47" s="33">
        <f>IF(Tableau22[[#This Row],[Blq{QB28}]]="o",(1000/CC$52),0)</f>
        <v>0</v>
      </c>
      <c r="CC47" s="4" t="s">
        <v>3</v>
      </c>
      <c r="CD47" s="33">
        <f>IF(Tableau22[[#This Row],[Blq{QB29}]]="o",(1000/CE$52),0)</f>
        <v>0</v>
      </c>
      <c r="CE47" s="4" t="s">
        <v>3</v>
      </c>
      <c r="CF47" s="33">
        <f>IF(Tableau22[[#This Row],[Blq{QB30}]]="o",(1000/CG$52),0)</f>
        <v>0</v>
      </c>
      <c r="CG47" s="4" t="s">
        <v>3</v>
      </c>
      <c r="CH47" s="26">
        <f>IFERROR((8-Tableau22[[#This Row],[Plc{Q}]])/100,0)</f>
        <v>0</v>
      </c>
      <c r="CI47" s="25" t="str">
        <f>IF(OR(1=Tableau22[[#This Row],[Plc{Q}]],2=Tableau22[[#This Row],[Plc{Q}]],3=Tableau22[[#This Row],[Plc{Q}]],4=Tableau22[[#This Row],[Plc{Q}]],5=Tableau22[[#This Row],[Plc{Q}]],6=Tableau22[[#This Row],[Plc{Q}]],7=Tableau22[[#This Row],[Plc{Q}]],8=Tableau22[[#This Row],[Plc{Q}]]),"Qualifié(e)","")</f>
        <v/>
      </c>
      <c r="CJ47" s="34" t="str">
        <f>IF(Tableau22[[#This Row],[Pnt{F}/1000]]=0,"",RANK(Tableau22[[#This Row],[Pnt{F}/1000]],Tableau22[Pnt{F}/1000]))</f>
        <v/>
      </c>
      <c r="CK47" s="35">
        <f>IFERROR(Tableau22[[#This Row],[Pnt{FV}/500]]+Tableau22[[#This Row],[Pnt{FB}/500]]+Tableau22[[#This Row],[Bns{Q}]],0)</f>
        <v>0</v>
      </c>
      <c r="CL47" s="32">
        <f>IFERROR((Tableau22[[#This Row],[Pnt{FV}]]/$CM$52)*500,0)</f>
        <v>0</v>
      </c>
      <c r="CM47" s="186">
        <f>IFERROR(((Tableau22[[#This Row],[Prs{FV}]]/CN$52)*1000)+IF(Tableau22[[#This Row],[Vlr{FV}]]="o",2,0),0)</f>
        <v>0</v>
      </c>
      <c r="CN47" s="11" t="s">
        <v>12</v>
      </c>
      <c r="CO47" s="4" t="s">
        <v>3</v>
      </c>
      <c r="CP47" s="32">
        <f>(Tableau22[[#This Row],[Pnt{FB}]]/CQ$52)*500</f>
        <v>0</v>
      </c>
      <c r="CQ47" s="33">
        <f>Tableau22[[#This Row],[Pnt{FBlq}]]+Tableau22[[#This Row],[Pnt{FEss}]]</f>
        <v>0</v>
      </c>
      <c r="CR47" s="33">
        <f>IF(Tableau22[[#This Row],[Blq{F}]]="n",0,IF(Tableau22[[#This Row],[Blq{F}]]="Z1",100,IF(Tableau22[[#This Row],[Blq{F}]]="Z2",200,IF(Tableau22[[#This Row],[Blq{F}]]="Top",300,0))))</f>
        <v>0</v>
      </c>
      <c r="CS47" s="4" t="s">
        <v>3</v>
      </c>
      <c r="CT47" s="25">
        <f>IFERROR((100-(Tableau22[[#This Row],[Ess{F}]])),0)</f>
        <v>0</v>
      </c>
      <c r="CU47" s="11" t="s">
        <v>12</v>
      </c>
      <c r="CV47" s="28" t="str">
        <f>IF(Tableau22[[#This Row],[Fnl]]="Q",Tableau22[[#This Row],[Plc{F}]],Tableau22[[#This Row],[Plc{Q}]])</f>
        <v/>
      </c>
      <c r="CW47" s="28" t="str">
        <f>IF(Tableau22[[#This Row],[Place]]=1,"Or",IF(Tableau22[[#This Row],[Place]]=2,"Argent",IF(Tableau22[[#This Row],[Place]]=3,"Bronze","")))</f>
        <v/>
      </c>
    </row>
    <row r="48" spans="1:101" x14ac:dyDescent="0.2">
      <c r="A48" s="33" t="str">
        <f>Tableau22[[#This Row],[Plc{Q}]]</f>
        <v/>
      </c>
      <c r="B48" s="33" t="str">
        <f>Tableau22[[#This Row],[Place]]</f>
        <v/>
      </c>
      <c r="C48" s="16" t="s">
        <v>12</v>
      </c>
      <c r="D48" s="17" t="s">
        <v>12</v>
      </c>
      <c r="E48" s="17" t="s">
        <v>12</v>
      </c>
      <c r="F48" s="29" t="str">
        <f>IF(Tableau22[[#This Row],[Q &gt; F]]="","","Q")</f>
        <v/>
      </c>
      <c r="G48" s="10" t="s">
        <v>12</v>
      </c>
      <c r="H48" s="3" t="s">
        <v>3</v>
      </c>
      <c r="I48" s="3" t="s">
        <v>3</v>
      </c>
      <c r="J48" s="3" t="s">
        <v>3</v>
      </c>
      <c r="K48" s="30" t="str">
        <f>IF(Tableau22[[#This Row],[Pnt{Q}(/1000)]]=0,"",RANK(Tableau22[[#This Row],[Pnt{Q}(/1000)]],Tableau22[Pnt{Q}(/1000)]))</f>
        <v/>
      </c>
      <c r="L48" s="30">
        <f>IFERROR(Tableau22[[#This Row],[Pnt{QV}(/500)]]+Tableau22[[#This Row],[Pnt{QB}/500]],0)</f>
        <v>0</v>
      </c>
      <c r="M48" s="31">
        <f>IFERROR((Tableau22[[#This Row],[Pnt{QV}]]/$N$52)*500,0)</f>
        <v>0</v>
      </c>
      <c r="N48" s="31">
        <f>SUM(Tableau22[[#This Row],[Pnt{QV1}]],Tableau22[[#This Row],[Pnt{QV2}]],Tableau22[[#This Row],[Pnt{QV3}]])</f>
        <v>0</v>
      </c>
      <c r="O48" s="2">
        <f>IFERROR(((Tableau22[[#This Row],[Prs{QV1}]]/P$52)*1000)+IF(Tableau22[[#This Row],[Vlr{QV1}]]="o",2,0),0)</f>
        <v>0</v>
      </c>
      <c r="P48" s="11" t="s">
        <v>12</v>
      </c>
      <c r="Q48" s="4" t="s">
        <v>3</v>
      </c>
      <c r="R48" s="163">
        <f>IFERROR(((Tableau22[[#This Row],[Prs{QV2}]]/S$52)*1000)+IF(Tableau22[[#This Row],[Vlr{QV2}]]="o",2,0),0)</f>
        <v>0</v>
      </c>
      <c r="S48" s="11" t="s">
        <v>12</v>
      </c>
      <c r="T48" s="4" t="s">
        <v>3</v>
      </c>
      <c r="U48" s="163">
        <f>IFERROR(((Tableau22[[#This Row],[Prs{QV3}]]/V$52)*1000)+IF(Tableau22[[#This Row],[Vlr{QV3}]]="o",2,0),0)</f>
        <v>0</v>
      </c>
      <c r="V48" s="11" t="s">
        <v>12</v>
      </c>
      <c r="W48" s="4" t="s">
        <v>3</v>
      </c>
      <c r="X48" s="32">
        <f>IF((Tableau22[[#This Row],[Pnt{QB}]]/Y$52)*500=0,0,(Tableau22[[#This Row],[Pnt{QB}]]/Y$52)*500)</f>
        <v>0</v>
      </c>
      <c r="Y48" s="33">
        <f>Tableau22[[#This Row],[Pnt{QB1}]]+Tableau22[[#This Row],[Pnt{QB2}]]+Tableau22[[#This Row],[Pnt{QB3}]]+Tableau22[[#This Row],[Pnt{QB4}]]+Tableau22[[#This Row],[Pnt{QB5}]]+Tableau22[[#This Row],[Pnt{QB6}]]+Tableau22[[#This Row],[Pnt{QB7}]]+Tableau22[[#This Row],[Pnt{QB8}]]+Tableau22[[#This Row],[Pnt{QB9}]]+Tableau22[[#This Row],[Pnt{QB10}]]+Tableau22[[#This Row],[Pnt{QB11}]]+Tableau22[[#This Row],[Pnt{QB12}]]+Tableau22[[#This Row],[Pnt{QB13}]]+Tableau22[[#This Row],[Pnt{QB14}]]+Tableau22[[#This Row],[Pnt{QB15}]]+Tableau22[[#This Row],[Pnt{QB16}]]+Tableau22[[#This Row],[Pnt{QB17}]]+Tableau22[[#This Row],[Pnt{QB18}]]+Tableau22[[#This Row],[Pnt{QB19}]]+Tableau22[[#This Row],[Pnt{QB20}]]+Tableau22[[#This Row],[Pnt{QB21}]]+Tableau22[[#This Row],[Pnt{QB22}]]+Tableau22[[#This Row],[Pnt{QB23}]]+Tableau22[[#This Row],[Pnt{QB24}]]+Tableau22[[#This Row],[Pnt{QB25}]]+Tableau22[[#This Row],[Pnt{QB26}]]+Tableau22[[#This Row],[Pnt{QB27}]]+Tableau22[[#This Row],[Pnt{QB28}]]+Tableau22[[#This Row],[Pnt{QB29}]]+Tableau22[[#This Row],[Pnt{QB30}]]</f>
        <v>0</v>
      </c>
      <c r="Z48" s="33">
        <f>IF(Tableau22[[#This Row],[Blq{QB1}]]="o",(1000/AA$52),0)</f>
        <v>0</v>
      </c>
      <c r="AA48" s="4" t="s">
        <v>3</v>
      </c>
      <c r="AB48" s="33">
        <f>IF(Tableau22[[#This Row],[Blq{QB2}]]="o",(1000/AC$52),0)</f>
        <v>0</v>
      </c>
      <c r="AC48" s="4" t="s">
        <v>3</v>
      </c>
      <c r="AD48" s="33">
        <f>IF(Tableau22[[#This Row],[Blq{QB3}]]="o",(1000/AE$52),0)</f>
        <v>0</v>
      </c>
      <c r="AE48" s="4" t="s">
        <v>3</v>
      </c>
      <c r="AF48" s="33">
        <f>IF(Tableau22[[#This Row],[Blq{QB4}]]="o",(1000/AG$52),0)</f>
        <v>0</v>
      </c>
      <c r="AG48" s="4" t="s">
        <v>3</v>
      </c>
      <c r="AH48" s="33">
        <f>IF(Tableau22[[#This Row],[Blq{QB5}]]="o",(1000/AI$52),0)</f>
        <v>0</v>
      </c>
      <c r="AI48" s="4" t="s">
        <v>3</v>
      </c>
      <c r="AJ48" s="33">
        <f>IF(Tableau22[[#This Row],[Blq{QB6}]]="o",(1000/AK$52),0)</f>
        <v>0</v>
      </c>
      <c r="AK48" s="4" t="s">
        <v>3</v>
      </c>
      <c r="AL48" s="33">
        <f>IF(Tableau22[[#This Row],[Blq{QB7}]]="o",(1000/AM$52),0)</f>
        <v>0</v>
      </c>
      <c r="AM48" s="4" t="s">
        <v>3</v>
      </c>
      <c r="AN48" s="33">
        <f>IF(Tableau22[[#This Row],[Blq{QB8}]]="o",(1000/AO$52),0)</f>
        <v>0</v>
      </c>
      <c r="AO48" s="4" t="s">
        <v>3</v>
      </c>
      <c r="AP48" s="33">
        <f>IF(Tableau22[[#This Row],[Blq{QB9}]]="o",(1000/AQ$52),0)</f>
        <v>0</v>
      </c>
      <c r="AQ48" s="4" t="s">
        <v>3</v>
      </c>
      <c r="AR48" s="33">
        <f>IF(Tableau22[[#This Row],[Blq{QB10}]]="o",(1000/AS$52),0)</f>
        <v>0</v>
      </c>
      <c r="AS48" s="4" t="s">
        <v>3</v>
      </c>
      <c r="AT48" s="33">
        <f>IF(Tableau22[[#This Row],[Blq{QB11}]]="o",(1000/AU$52),0)</f>
        <v>0</v>
      </c>
      <c r="AU48" s="4" t="s">
        <v>3</v>
      </c>
      <c r="AV48" s="33">
        <f>IF(Tableau22[[#This Row],[Blq{QB12}]]="o",(1000/AW$52),0)</f>
        <v>0</v>
      </c>
      <c r="AW48" s="4" t="s">
        <v>3</v>
      </c>
      <c r="AX48" s="33">
        <f>IF(Tableau22[[#This Row],[Blq{QB13}]]="o",(1000/AY$52),0)</f>
        <v>0</v>
      </c>
      <c r="AY48" s="4" t="s">
        <v>3</v>
      </c>
      <c r="AZ48" s="33">
        <f>IF(Tableau22[[#This Row],[Blq{QB14}]]="o",(1000/BA$52),0)</f>
        <v>0</v>
      </c>
      <c r="BA48" s="4" t="s">
        <v>3</v>
      </c>
      <c r="BB48" s="33">
        <f>IF(Tableau22[[#This Row],[Blq{QB15}]]="o",(1000/BC$52),0)</f>
        <v>0</v>
      </c>
      <c r="BC48" s="4" t="s">
        <v>3</v>
      </c>
      <c r="BD48" s="33">
        <f>IF(Tableau22[[#This Row],[Blq{QB16}]]="o",(1000/BE$52),0)</f>
        <v>0</v>
      </c>
      <c r="BE48" s="4" t="s">
        <v>3</v>
      </c>
      <c r="BF48" s="33">
        <f>IF(Tableau22[[#This Row],[Blq{QB17}]]="o",(1000/BG$52),0)</f>
        <v>0</v>
      </c>
      <c r="BG48" s="4" t="s">
        <v>3</v>
      </c>
      <c r="BH48" s="33">
        <f>IF(Tableau22[[#This Row],[Blq{QB18}]]="o",(1000/BI$52),0)</f>
        <v>0</v>
      </c>
      <c r="BI48" s="4" t="s">
        <v>3</v>
      </c>
      <c r="BJ48" s="33">
        <f>IF(Tableau22[[#This Row],[Blq{QB19}]]="o",(1000/BK$52),0)</f>
        <v>0</v>
      </c>
      <c r="BK48" s="4" t="s">
        <v>3</v>
      </c>
      <c r="BL48" s="33">
        <f>IF(Tableau22[[#This Row],[Blq{QB20}]]="o",(1000/BM$52),0)</f>
        <v>0</v>
      </c>
      <c r="BM48" s="4" t="s">
        <v>3</v>
      </c>
      <c r="BN48" s="33">
        <f>IF(Tableau22[[#This Row],[Blq{QB21}]]="o",(1000/BO$52),0)</f>
        <v>0</v>
      </c>
      <c r="BO48" s="4" t="s">
        <v>3</v>
      </c>
      <c r="BP48" s="33">
        <f>IF(Tableau22[[#This Row],[Blq{QB22}]]="o",(1000/BQ$52),0)</f>
        <v>0</v>
      </c>
      <c r="BQ48" s="4" t="s">
        <v>3</v>
      </c>
      <c r="BR48" s="33">
        <f>IF(Tableau22[[#This Row],[Blq{QB23}]]="o",(1000/BS$52),0)</f>
        <v>0</v>
      </c>
      <c r="BS48" s="4" t="s">
        <v>3</v>
      </c>
      <c r="BT48" s="33">
        <f>IF(Tableau22[[#This Row],[Blq{QB24}]]="o",(1000/BU$52),0)</f>
        <v>0</v>
      </c>
      <c r="BU48" s="4" t="s">
        <v>3</v>
      </c>
      <c r="BV48" s="33">
        <f>IF(Tableau22[[#This Row],[Blq{QB25}]]="o",(1000/BW$52),0)</f>
        <v>0</v>
      </c>
      <c r="BW48" s="4" t="s">
        <v>3</v>
      </c>
      <c r="BX48" s="33">
        <f>IF(Tableau22[[#This Row],[Blq{QB26}]]="o",(1000/BY$52),0)</f>
        <v>0</v>
      </c>
      <c r="BY48" s="4" t="s">
        <v>3</v>
      </c>
      <c r="BZ48" s="33">
        <f>IF(Tableau22[[#This Row],[Blq{QB27}]]="o",(1000/CA$52),0)</f>
        <v>0</v>
      </c>
      <c r="CA48" s="4" t="s">
        <v>3</v>
      </c>
      <c r="CB48" s="33">
        <f>IF(Tableau22[[#This Row],[Blq{QB28}]]="o",(1000/CC$52),0)</f>
        <v>0</v>
      </c>
      <c r="CC48" s="4" t="s">
        <v>3</v>
      </c>
      <c r="CD48" s="33">
        <f>IF(Tableau22[[#This Row],[Blq{QB29}]]="o",(1000/CE$52),0)</f>
        <v>0</v>
      </c>
      <c r="CE48" s="4" t="s">
        <v>3</v>
      </c>
      <c r="CF48" s="33">
        <f>IF(Tableau22[[#This Row],[Blq{QB30}]]="o",(1000/CG$52),0)</f>
        <v>0</v>
      </c>
      <c r="CG48" s="4" t="s">
        <v>3</v>
      </c>
      <c r="CH48" s="26">
        <f>IFERROR((8-Tableau22[[#This Row],[Plc{Q}]])/100,0)</f>
        <v>0</v>
      </c>
      <c r="CI48" s="25" t="str">
        <f>IF(OR(1=Tableau22[[#This Row],[Plc{Q}]],2=Tableau22[[#This Row],[Plc{Q}]],3=Tableau22[[#This Row],[Plc{Q}]],4=Tableau22[[#This Row],[Plc{Q}]],5=Tableau22[[#This Row],[Plc{Q}]],6=Tableau22[[#This Row],[Plc{Q}]],7=Tableau22[[#This Row],[Plc{Q}]],8=Tableau22[[#This Row],[Plc{Q}]]),"Qualifié(e)","")</f>
        <v/>
      </c>
      <c r="CJ48" s="34" t="str">
        <f>IF(Tableau22[[#This Row],[Pnt{F}/1000]]=0,"",RANK(Tableau22[[#This Row],[Pnt{F}/1000]],Tableau22[Pnt{F}/1000]))</f>
        <v/>
      </c>
      <c r="CK48" s="35">
        <f>IFERROR(Tableau22[[#This Row],[Pnt{FV}/500]]+Tableau22[[#This Row],[Pnt{FB}/500]]+Tableau22[[#This Row],[Bns{Q}]],0)</f>
        <v>0</v>
      </c>
      <c r="CL48" s="32">
        <f>IFERROR((Tableau22[[#This Row],[Pnt{FV}]]/$CM$52)*500,0)</f>
        <v>0</v>
      </c>
      <c r="CM48" s="186">
        <f>IFERROR(((Tableau22[[#This Row],[Prs{FV}]]/CN$52)*1000)+IF(Tableau22[[#This Row],[Vlr{FV}]]="o",2,0),0)</f>
        <v>0</v>
      </c>
      <c r="CN48" s="11" t="s">
        <v>12</v>
      </c>
      <c r="CO48" s="4" t="s">
        <v>3</v>
      </c>
      <c r="CP48" s="32">
        <f>(Tableau22[[#This Row],[Pnt{FB}]]/CQ$52)*500</f>
        <v>0</v>
      </c>
      <c r="CQ48" s="33">
        <f>Tableau22[[#This Row],[Pnt{FBlq}]]+Tableau22[[#This Row],[Pnt{FEss}]]</f>
        <v>0</v>
      </c>
      <c r="CR48" s="33">
        <f>IF(Tableau22[[#This Row],[Blq{F}]]="n",0,IF(Tableau22[[#This Row],[Blq{F}]]="Z1",100,IF(Tableau22[[#This Row],[Blq{F}]]="Z2",200,IF(Tableau22[[#This Row],[Blq{F}]]="Top",300,0))))</f>
        <v>0</v>
      </c>
      <c r="CS48" s="4" t="s">
        <v>3</v>
      </c>
      <c r="CT48" s="25">
        <f>IFERROR((100-(Tableau22[[#This Row],[Ess{F}]])),0)</f>
        <v>0</v>
      </c>
      <c r="CU48" s="11" t="s">
        <v>12</v>
      </c>
      <c r="CV48" s="28" t="str">
        <f>IF(Tableau22[[#This Row],[Fnl]]="Q",Tableau22[[#This Row],[Plc{F}]],Tableau22[[#This Row],[Plc{Q}]])</f>
        <v/>
      </c>
      <c r="CW48" s="28" t="str">
        <f>IF(Tableau22[[#This Row],[Place]]=1,"Or",IF(Tableau22[[#This Row],[Place]]=2,"Argent",IF(Tableau22[[#This Row],[Place]]=3,"Bronze","")))</f>
        <v/>
      </c>
    </row>
    <row r="49" spans="1:101" x14ac:dyDescent="0.2">
      <c r="A49" s="33" t="str">
        <f>Tableau22[[#This Row],[Plc{Q}]]</f>
        <v/>
      </c>
      <c r="B49" s="33" t="str">
        <f>Tableau22[[#This Row],[Place]]</f>
        <v/>
      </c>
      <c r="C49" s="16" t="s">
        <v>12</v>
      </c>
      <c r="D49" s="17" t="s">
        <v>12</v>
      </c>
      <c r="E49" s="17" t="s">
        <v>12</v>
      </c>
      <c r="F49" s="29" t="str">
        <f>IF(Tableau22[[#This Row],[Q &gt; F]]="","","Q")</f>
        <v/>
      </c>
      <c r="G49" s="10" t="s">
        <v>12</v>
      </c>
      <c r="H49" s="3" t="s">
        <v>3</v>
      </c>
      <c r="I49" s="3" t="s">
        <v>3</v>
      </c>
      <c r="J49" s="3" t="s">
        <v>3</v>
      </c>
      <c r="K49" s="30" t="str">
        <f>IF(Tableau22[[#This Row],[Pnt{Q}(/1000)]]=0,"",RANK(Tableau22[[#This Row],[Pnt{Q}(/1000)]],Tableau22[Pnt{Q}(/1000)]))</f>
        <v/>
      </c>
      <c r="L49" s="30">
        <f>IFERROR(Tableau22[[#This Row],[Pnt{QV}(/500)]]+Tableau22[[#This Row],[Pnt{QB}/500]],0)</f>
        <v>0</v>
      </c>
      <c r="M49" s="31">
        <f>IFERROR((Tableau22[[#This Row],[Pnt{QV}]]/$N$52)*500,0)</f>
        <v>0</v>
      </c>
      <c r="N49" s="31">
        <f>SUM(Tableau22[[#This Row],[Pnt{QV1}]],Tableau22[[#This Row],[Pnt{QV2}]],Tableau22[[#This Row],[Pnt{QV3}]])</f>
        <v>0</v>
      </c>
      <c r="O49" s="2">
        <f>IFERROR(((Tableau22[[#This Row],[Prs{QV1}]]/P$52)*1000)+IF(Tableau22[[#This Row],[Vlr{QV1}]]="o",2,0),0)</f>
        <v>0</v>
      </c>
      <c r="P49" s="11" t="s">
        <v>12</v>
      </c>
      <c r="Q49" s="4" t="s">
        <v>3</v>
      </c>
      <c r="R49" s="163">
        <f>IFERROR(((Tableau22[[#This Row],[Prs{QV2}]]/S$52)*1000)+IF(Tableau22[[#This Row],[Vlr{QV2}]]="o",2,0),0)</f>
        <v>0</v>
      </c>
      <c r="S49" s="11" t="s">
        <v>12</v>
      </c>
      <c r="T49" s="4" t="s">
        <v>3</v>
      </c>
      <c r="U49" s="163">
        <f>IFERROR(((Tableau22[[#This Row],[Prs{QV3}]]/V$52)*1000)+IF(Tableau22[[#This Row],[Vlr{QV3}]]="o",2,0),0)</f>
        <v>0</v>
      </c>
      <c r="V49" s="11" t="s">
        <v>12</v>
      </c>
      <c r="W49" s="4" t="s">
        <v>3</v>
      </c>
      <c r="X49" s="32">
        <f>IF((Tableau22[[#This Row],[Pnt{QB}]]/Y$52)*500=0,0,(Tableau22[[#This Row],[Pnt{QB}]]/Y$52)*500)</f>
        <v>0</v>
      </c>
      <c r="Y49" s="33">
        <f>Tableau22[[#This Row],[Pnt{QB1}]]+Tableau22[[#This Row],[Pnt{QB2}]]+Tableau22[[#This Row],[Pnt{QB3}]]+Tableau22[[#This Row],[Pnt{QB4}]]+Tableau22[[#This Row],[Pnt{QB5}]]+Tableau22[[#This Row],[Pnt{QB6}]]+Tableau22[[#This Row],[Pnt{QB7}]]+Tableau22[[#This Row],[Pnt{QB8}]]+Tableau22[[#This Row],[Pnt{QB9}]]+Tableau22[[#This Row],[Pnt{QB10}]]+Tableau22[[#This Row],[Pnt{QB11}]]+Tableau22[[#This Row],[Pnt{QB12}]]+Tableau22[[#This Row],[Pnt{QB13}]]+Tableau22[[#This Row],[Pnt{QB14}]]+Tableau22[[#This Row],[Pnt{QB15}]]+Tableau22[[#This Row],[Pnt{QB16}]]+Tableau22[[#This Row],[Pnt{QB17}]]+Tableau22[[#This Row],[Pnt{QB18}]]+Tableau22[[#This Row],[Pnt{QB19}]]+Tableau22[[#This Row],[Pnt{QB20}]]+Tableau22[[#This Row],[Pnt{QB21}]]+Tableau22[[#This Row],[Pnt{QB22}]]+Tableau22[[#This Row],[Pnt{QB23}]]+Tableau22[[#This Row],[Pnt{QB24}]]+Tableau22[[#This Row],[Pnt{QB25}]]+Tableau22[[#This Row],[Pnt{QB26}]]+Tableau22[[#This Row],[Pnt{QB27}]]+Tableau22[[#This Row],[Pnt{QB28}]]+Tableau22[[#This Row],[Pnt{QB29}]]+Tableau22[[#This Row],[Pnt{QB30}]]</f>
        <v>0</v>
      </c>
      <c r="Z49" s="33">
        <f>IF(Tableau22[[#This Row],[Blq{QB1}]]="o",(1000/AA$52),0)</f>
        <v>0</v>
      </c>
      <c r="AA49" s="4" t="s">
        <v>3</v>
      </c>
      <c r="AB49" s="33">
        <f>IF(Tableau22[[#This Row],[Blq{QB2}]]="o",(1000/AC$52),0)</f>
        <v>0</v>
      </c>
      <c r="AC49" s="4" t="s">
        <v>3</v>
      </c>
      <c r="AD49" s="33">
        <f>IF(Tableau22[[#This Row],[Blq{QB3}]]="o",(1000/AE$52),0)</f>
        <v>0</v>
      </c>
      <c r="AE49" s="4" t="s">
        <v>3</v>
      </c>
      <c r="AF49" s="33">
        <f>IF(Tableau22[[#This Row],[Blq{QB4}]]="o",(1000/AG$52),0)</f>
        <v>0</v>
      </c>
      <c r="AG49" s="4" t="s">
        <v>3</v>
      </c>
      <c r="AH49" s="33">
        <f>IF(Tableau22[[#This Row],[Blq{QB5}]]="o",(1000/AI$52),0)</f>
        <v>0</v>
      </c>
      <c r="AI49" s="4" t="s">
        <v>3</v>
      </c>
      <c r="AJ49" s="33">
        <f>IF(Tableau22[[#This Row],[Blq{QB6}]]="o",(1000/AK$52),0)</f>
        <v>0</v>
      </c>
      <c r="AK49" s="4" t="s">
        <v>3</v>
      </c>
      <c r="AL49" s="33">
        <f>IF(Tableau22[[#This Row],[Blq{QB7}]]="o",(1000/AM$52),0)</f>
        <v>0</v>
      </c>
      <c r="AM49" s="4" t="s">
        <v>3</v>
      </c>
      <c r="AN49" s="33">
        <f>IF(Tableau22[[#This Row],[Blq{QB8}]]="o",(1000/AO$52),0)</f>
        <v>0</v>
      </c>
      <c r="AO49" s="4" t="s">
        <v>3</v>
      </c>
      <c r="AP49" s="33">
        <f>IF(Tableau22[[#This Row],[Blq{QB9}]]="o",(1000/AQ$52),0)</f>
        <v>0</v>
      </c>
      <c r="AQ49" s="4" t="s">
        <v>3</v>
      </c>
      <c r="AR49" s="33">
        <f>IF(Tableau22[[#This Row],[Blq{QB10}]]="o",(1000/AS$52),0)</f>
        <v>0</v>
      </c>
      <c r="AS49" s="4" t="s">
        <v>3</v>
      </c>
      <c r="AT49" s="33">
        <f>IF(Tableau22[[#This Row],[Blq{QB11}]]="o",(1000/AU$52),0)</f>
        <v>0</v>
      </c>
      <c r="AU49" s="4" t="s">
        <v>3</v>
      </c>
      <c r="AV49" s="33">
        <f>IF(Tableau22[[#This Row],[Blq{QB12}]]="o",(1000/AW$52),0)</f>
        <v>0</v>
      </c>
      <c r="AW49" s="4" t="s">
        <v>3</v>
      </c>
      <c r="AX49" s="33">
        <f>IF(Tableau22[[#This Row],[Blq{QB13}]]="o",(1000/AY$52),0)</f>
        <v>0</v>
      </c>
      <c r="AY49" s="4" t="s">
        <v>3</v>
      </c>
      <c r="AZ49" s="33">
        <f>IF(Tableau22[[#This Row],[Blq{QB14}]]="o",(1000/BA$52),0)</f>
        <v>0</v>
      </c>
      <c r="BA49" s="4" t="s">
        <v>3</v>
      </c>
      <c r="BB49" s="33">
        <f>IF(Tableau22[[#This Row],[Blq{QB15}]]="o",(1000/BC$52),0)</f>
        <v>0</v>
      </c>
      <c r="BC49" s="4" t="s">
        <v>3</v>
      </c>
      <c r="BD49" s="33">
        <f>IF(Tableau22[[#This Row],[Blq{QB16}]]="o",(1000/BE$52),0)</f>
        <v>0</v>
      </c>
      <c r="BE49" s="4" t="s">
        <v>3</v>
      </c>
      <c r="BF49" s="33">
        <f>IF(Tableau22[[#This Row],[Blq{QB17}]]="o",(1000/BG$52),0)</f>
        <v>0</v>
      </c>
      <c r="BG49" s="4" t="s">
        <v>3</v>
      </c>
      <c r="BH49" s="33">
        <f>IF(Tableau22[[#This Row],[Blq{QB18}]]="o",(1000/BI$52),0)</f>
        <v>0</v>
      </c>
      <c r="BI49" s="4" t="s">
        <v>3</v>
      </c>
      <c r="BJ49" s="33">
        <f>IF(Tableau22[[#This Row],[Blq{QB19}]]="o",(1000/BK$52),0)</f>
        <v>0</v>
      </c>
      <c r="BK49" s="4" t="s">
        <v>3</v>
      </c>
      <c r="BL49" s="33">
        <f>IF(Tableau22[[#This Row],[Blq{QB20}]]="o",(1000/BM$52),0)</f>
        <v>0</v>
      </c>
      <c r="BM49" s="4" t="s">
        <v>3</v>
      </c>
      <c r="BN49" s="33">
        <f>IF(Tableau22[[#This Row],[Blq{QB21}]]="o",(1000/BO$52),0)</f>
        <v>0</v>
      </c>
      <c r="BO49" s="4" t="s">
        <v>3</v>
      </c>
      <c r="BP49" s="33">
        <f>IF(Tableau22[[#This Row],[Blq{QB22}]]="o",(1000/BQ$52),0)</f>
        <v>0</v>
      </c>
      <c r="BQ49" s="4" t="s">
        <v>3</v>
      </c>
      <c r="BR49" s="33">
        <f>IF(Tableau22[[#This Row],[Blq{QB23}]]="o",(1000/BS$52),0)</f>
        <v>0</v>
      </c>
      <c r="BS49" s="4" t="s">
        <v>3</v>
      </c>
      <c r="BT49" s="33">
        <f>IF(Tableau22[[#This Row],[Blq{QB24}]]="o",(1000/BU$52),0)</f>
        <v>0</v>
      </c>
      <c r="BU49" s="4" t="s">
        <v>3</v>
      </c>
      <c r="BV49" s="33">
        <f>IF(Tableau22[[#This Row],[Blq{QB25}]]="o",(1000/BW$52),0)</f>
        <v>0</v>
      </c>
      <c r="BW49" s="4" t="s">
        <v>3</v>
      </c>
      <c r="BX49" s="33">
        <f>IF(Tableau22[[#This Row],[Blq{QB26}]]="o",(1000/BY$52),0)</f>
        <v>0</v>
      </c>
      <c r="BY49" s="4" t="s">
        <v>3</v>
      </c>
      <c r="BZ49" s="33">
        <f>IF(Tableau22[[#This Row],[Blq{QB27}]]="o",(1000/CA$52),0)</f>
        <v>0</v>
      </c>
      <c r="CA49" s="4" t="s">
        <v>3</v>
      </c>
      <c r="CB49" s="33">
        <f>IF(Tableau22[[#This Row],[Blq{QB28}]]="o",(1000/CC$52),0)</f>
        <v>0</v>
      </c>
      <c r="CC49" s="4" t="s">
        <v>3</v>
      </c>
      <c r="CD49" s="33">
        <f>IF(Tableau22[[#This Row],[Blq{QB29}]]="o",(1000/CE$52),0)</f>
        <v>0</v>
      </c>
      <c r="CE49" s="4" t="s">
        <v>3</v>
      </c>
      <c r="CF49" s="33">
        <f>IF(Tableau22[[#This Row],[Blq{QB30}]]="o",(1000/CG$52),0)</f>
        <v>0</v>
      </c>
      <c r="CG49" s="4" t="s">
        <v>3</v>
      </c>
      <c r="CH49" s="26">
        <f>IFERROR((8-Tableau22[[#This Row],[Plc{Q}]])/100,0)</f>
        <v>0</v>
      </c>
      <c r="CI49" s="25" t="str">
        <f>IF(OR(1=Tableau22[[#This Row],[Plc{Q}]],2=Tableau22[[#This Row],[Plc{Q}]],3=Tableau22[[#This Row],[Plc{Q}]],4=Tableau22[[#This Row],[Plc{Q}]],5=Tableau22[[#This Row],[Plc{Q}]],6=Tableau22[[#This Row],[Plc{Q}]],7=Tableau22[[#This Row],[Plc{Q}]],8=Tableau22[[#This Row],[Plc{Q}]]),"Qualifié(e)","")</f>
        <v/>
      </c>
      <c r="CJ49" s="34" t="str">
        <f>IF(Tableau22[[#This Row],[Pnt{F}/1000]]=0,"",RANK(Tableau22[[#This Row],[Pnt{F}/1000]],Tableau22[Pnt{F}/1000]))</f>
        <v/>
      </c>
      <c r="CK49" s="35">
        <f>IFERROR(Tableau22[[#This Row],[Pnt{FV}/500]]+Tableau22[[#This Row],[Pnt{FB}/500]]+Tableau22[[#This Row],[Bns{Q}]],0)</f>
        <v>0</v>
      </c>
      <c r="CL49" s="32">
        <f>IFERROR((Tableau22[[#This Row],[Pnt{FV}]]/$CM$52)*500,0)</f>
        <v>0</v>
      </c>
      <c r="CM49" s="186">
        <f>IFERROR(((Tableau22[[#This Row],[Prs{FV}]]/CN$52)*1000)+IF(Tableau22[[#This Row],[Vlr{FV}]]="o",2,0),0)</f>
        <v>0</v>
      </c>
      <c r="CN49" s="11" t="s">
        <v>12</v>
      </c>
      <c r="CO49" s="4" t="s">
        <v>3</v>
      </c>
      <c r="CP49" s="32">
        <f>(Tableau22[[#This Row],[Pnt{FB}]]/CQ$52)*500</f>
        <v>0</v>
      </c>
      <c r="CQ49" s="33">
        <f>Tableau22[[#This Row],[Pnt{FBlq}]]+Tableau22[[#This Row],[Pnt{FEss}]]</f>
        <v>0</v>
      </c>
      <c r="CR49" s="33">
        <f>IF(Tableau22[[#This Row],[Blq{F}]]="n",0,IF(Tableau22[[#This Row],[Blq{F}]]="Z1",100,IF(Tableau22[[#This Row],[Blq{F}]]="Z2",200,IF(Tableau22[[#This Row],[Blq{F}]]="Top",300,0))))</f>
        <v>0</v>
      </c>
      <c r="CS49" s="4" t="s">
        <v>3</v>
      </c>
      <c r="CT49" s="25">
        <f>IFERROR((100-(Tableau22[[#This Row],[Ess{F}]])),0)</f>
        <v>0</v>
      </c>
      <c r="CU49" s="11" t="s">
        <v>12</v>
      </c>
      <c r="CV49" s="28" t="str">
        <f>IF(Tableau22[[#This Row],[Fnl]]="Q",Tableau22[[#This Row],[Plc{F}]],Tableau22[[#This Row],[Plc{Q}]])</f>
        <v/>
      </c>
      <c r="CW49" s="28" t="str">
        <f>IF(Tableau22[[#This Row],[Place]]=1,"Or",IF(Tableau22[[#This Row],[Place]]=2,"Argent",IF(Tableau22[[#This Row],[Place]]=3,"Bronze","")))</f>
        <v/>
      </c>
    </row>
    <row r="51" spans="1:101" s="25" customFormat="1" hidden="1" x14ac:dyDescent="0.2">
      <c r="C51" s="48"/>
      <c r="D51" s="49"/>
      <c r="E51" s="49"/>
      <c r="F51" s="36"/>
      <c r="G51" s="4"/>
      <c r="H51" s="3"/>
      <c r="I51" s="4"/>
      <c r="J51" s="4"/>
      <c r="K51" s="28"/>
      <c r="L51" s="37"/>
      <c r="M51" s="21"/>
      <c r="N51" s="21" t="s">
        <v>139</v>
      </c>
      <c r="O51" s="21"/>
      <c r="P51" s="43" t="s">
        <v>143</v>
      </c>
      <c r="Q51" s="4"/>
      <c r="R51" s="21"/>
      <c r="S51" s="43" t="s">
        <v>143</v>
      </c>
      <c r="T51" s="4"/>
      <c r="U51" s="21"/>
      <c r="V51" s="43" t="s">
        <v>143</v>
      </c>
      <c r="W51" s="4"/>
      <c r="Y51" s="25" t="s">
        <v>105</v>
      </c>
      <c r="AA51" s="4" t="s">
        <v>29</v>
      </c>
      <c r="AC51" s="4" t="s">
        <v>29</v>
      </c>
      <c r="AE51" s="4" t="s">
        <v>29</v>
      </c>
      <c r="AG51" s="4" t="s">
        <v>29</v>
      </c>
      <c r="AI51" s="4" t="s">
        <v>29</v>
      </c>
      <c r="AK51" s="4" t="s">
        <v>29</v>
      </c>
      <c r="AM51" s="4" t="s">
        <v>29</v>
      </c>
      <c r="AO51" s="4" t="s">
        <v>29</v>
      </c>
      <c r="AQ51" s="4" t="s">
        <v>29</v>
      </c>
      <c r="AS51" s="4" t="s">
        <v>29</v>
      </c>
      <c r="AU51" s="4" t="s">
        <v>29</v>
      </c>
      <c r="AW51" s="4" t="s">
        <v>29</v>
      </c>
      <c r="AY51" s="4" t="s">
        <v>29</v>
      </c>
      <c r="BA51" s="4" t="s">
        <v>29</v>
      </c>
      <c r="BC51" s="4" t="s">
        <v>29</v>
      </c>
      <c r="BE51" s="4" t="s">
        <v>29</v>
      </c>
      <c r="BG51" s="4" t="s">
        <v>29</v>
      </c>
      <c r="BI51" s="4" t="s">
        <v>29</v>
      </c>
      <c r="BK51" s="4" t="s">
        <v>29</v>
      </c>
      <c r="BM51" s="4" t="s">
        <v>29</v>
      </c>
      <c r="BO51" s="4" t="s">
        <v>29</v>
      </c>
      <c r="BQ51" s="4" t="s">
        <v>29</v>
      </c>
      <c r="BS51" s="4" t="s">
        <v>29</v>
      </c>
      <c r="BU51" s="4" t="s">
        <v>29</v>
      </c>
      <c r="BW51" s="4" t="s">
        <v>29</v>
      </c>
      <c r="BY51" s="4" t="s">
        <v>29</v>
      </c>
      <c r="CA51" s="4" t="s">
        <v>29</v>
      </c>
      <c r="CC51" s="4" t="s">
        <v>29</v>
      </c>
      <c r="CE51" s="4" t="s">
        <v>29</v>
      </c>
      <c r="CG51" s="4" t="s">
        <v>29</v>
      </c>
      <c r="CJ51" s="28"/>
      <c r="CK51" s="20"/>
      <c r="CM51" s="21" t="s">
        <v>22</v>
      </c>
      <c r="CN51" s="43" t="s">
        <v>143</v>
      </c>
      <c r="CO51" s="4"/>
      <c r="CQ51" s="25" t="s">
        <v>105</v>
      </c>
      <c r="CS51" s="4"/>
      <c r="CU51" s="4"/>
      <c r="CV51" s="28"/>
      <c r="CW51" s="28"/>
    </row>
    <row r="52" spans="1:101" s="38" customFormat="1" hidden="1" x14ac:dyDescent="0.2">
      <c r="C52" s="48"/>
      <c r="D52" s="49"/>
      <c r="E52" s="49"/>
      <c r="F52" s="36"/>
      <c r="G52" s="42"/>
      <c r="H52" s="46"/>
      <c r="I52" s="42"/>
      <c r="J52" s="42"/>
      <c r="K52" s="39"/>
      <c r="L52" s="36"/>
      <c r="M52" s="22"/>
      <c r="N52" s="165">
        <f>MAX(N2:N49)</f>
        <v>0</v>
      </c>
      <c r="O52" s="22"/>
      <c r="P52" s="43">
        <f>MAX(P2:P49)</f>
        <v>0</v>
      </c>
      <c r="Q52" s="43"/>
      <c r="R52" s="43"/>
      <c r="S52" s="43">
        <f t="shared" ref="S52" si="0">MAX(S2:S49)</f>
        <v>0</v>
      </c>
      <c r="T52" s="43"/>
      <c r="U52" s="43"/>
      <c r="V52" s="43">
        <f>MAX(V2:V49)</f>
        <v>0</v>
      </c>
      <c r="W52" s="43"/>
      <c r="X52" s="22"/>
      <c r="Y52" s="22">
        <f>IF(MAX(Tableau22[Pnt{QB}])=0,1,MAX(Tableau22[Pnt{QB}]))</f>
        <v>1</v>
      </c>
      <c r="AA52" s="42">
        <f>COUNTIF(Tableau22[Blq{QB1}],"o")</f>
        <v>0</v>
      </c>
      <c r="AC52" s="42">
        <f>COUNTIF(Tableau22[Blq{QB2}],"o")</f>
        <v>0</v>
      </c>
      <c r="AE52" s="42">
        <f>COUNTIF(Tableau22[Blq{QB3}],"o")</f>
        <v>0</v>
      </c>
      <c r="AG52" s="42">
        <f>COUNTIF(Tableau22[Blq{QB4}],"o")</f>
        <v>0</v>
      </c>
      <c r="AI52" s="42">
        <f>COUNTIF(Tableau22[Blq{QB5}],"o")</f>
        <v>0</v>
      </c>
      <c r="AK52" s="42">
        <f>COUNTIF(Tableau22[Blq{QB6}],"o")</f>
        <v>0</v>
      </c>
      <c r="AM52" s="42">
        <f>COUNTIF(Tableau22[Blq{QB7}],"o")</f>
        <v>0</v>
      </c>
      <c r="AO52" s="42">
        <f>COUNTIF(Tableau22[Blq{QB8}],"o")</f>
        <v>0</v>
      </c>
      <c r="AQ52" s="42">
        <f>COUNTIF(Tableau22[Blq{QB9}],"o")</f>
        <v>0</v>
      </c>
      <c r="AS52" s="42">
        <f>COUNTIF(Tableau22[Blq{QB10}],"o")</f>
        <v>0</v>
      </c>
      <c r="AU52" s="42">
        <f>COUNTIF(Tableau22[Blq{QB11}],"o")</f>
        <v>0</v>
      </c>
      <c r="AW52" s="42">
        <f>COUNTIF(Tableau22[Blq{QB12}],"o")</f>
        <v>0</v>
      </c>
      <c r="AY52" s="42">
        <f>COUNTIF(Tableau22[Blq{QB13}],"o")</f>
        <v>0</v>
      </c>
      <c r="BA52" s="42">
        <f>COUNTIF(Tableau22[Blq{QB14}],"o")</f>
        <v>0</v>
      </c>
      <c r="BC52" s="42">
        <f>COUNTIF(Tableau22[Blq{QB15}],"o")</f>
        <v>0</v>
      </c>
      <c r="BE52" s="42">
        <f>COUNTIF(Tableau22[Blq{QB16}],"o")</f>
        <v>0</v>
      </c>
      <c r="BG52" s="42">
        <f>COUNTIF(Tableau22[Blq{QB17}],"o")</f>
        <v>0</v>
      </c>
      <c r="BI52" s="42">
        <f>COUNTIF(Tableau22[Blq{QB18}],"o")</f>
        <v>0</v>
      </c>
      <c r="BK52" s="42">
        <f>COUNTIF(Tableau22[Blq{QB19}],"o")</f>
        <v>0</v>
      </c>
      <c r="BM52" s="42">
        <f>COUNTIF(Tableau22[Blq{QB20}],"o")</f>
        <v>0</v>
      </c>
      <c r="BO52" s="42">
        <f>COUNTIF(Tableau22[Blq{QB21}],"o")</f>
        <v>0</v>
      </c>
      <c r="BQ52" s="42">
        <f>COUNTIF(Tableau22[Blq{QB22}],"o")</f>
        <v>0</v>
      </c>
      <c r="BS52" s="42">
        <f>COUNTIF(Tableau22[Blq{QB23}],"o")</f>
        <v>0</v>
      </c>
      <c r="BU52" s="42">
        <f>COUNTIF(Tableau22[Blq{QB24}],"o")</f>
        <v>0</v>
      </c>
      <c r="BW52" s="42">
        <f>COUNTIF(Tableau22[Blq{QB25}],"o")</f>
        <v>0</v>
      </c>
      <c r="BY52" s="42">
        <f>COUNTIF(Tableau22[Blq{QB26}],"o")</f>
        <v>0</v>
      </c>
      <c r="CA52" s="42">
        <f>COUNTIF(Tableau22[Blq{QB27}],"o")</f>
        <v>0</v>
      </c>
      <c r="CC52" s="42">
        <f>COUNTIF(Tableau22[Blq{QB28}],"o")</f>
        <v>0</v>
      </c>
      <c r="CE52" s="42">
        <f>COUNTIF(Tableau22[Blq{QB29}],"o")</f>
        <v>0</v>
      </c>
      <c r="CG52" s="42">
        <f>COUNTIF(Tableau22[Blq{QB30}],"o")</f>
        <v>0</v>
      </c>
      <c r="CJ52" s="39"/>
      <c r="CK52" s="40"/>
      <c r="CM52" s="22">
        <f>IF(MAX(Tableau22[Pnt{FV}])=0,1,MAX(Tableau22[Pnt{FV}]))</f>
        <v>1</v>
      </c>
      <c r="CN52" s="43">
        <f>MAX(CN2:CN49)</f>
        <v>0</v>
      </c>
      <c r="CO52" s="42"/>
      <c r="CQ52" s="38">
        <f>IF(MAX(Tableau22[Pnt{FB}])=0,1,MAX(Tableau22[Pnt{FB}]))</f>
        <v>1</v>
      </c>
      <c r="CS52" s="42"/>
      <c r="CU52" s="42"/>
      <c r="CV52" s="39"/>
      <c r="CW52" s="39"/>
    </row>
  </sheetData>
  <sheetProtection sheet="1" objects="1" scenarios="1" sort="0" autoFilter="0"/>
  <conditionalFormatting sqref="A1:XFD1048576">
    <cfRule type="cellIs" dxfId="762" priority="7" operator="equal">
      <formula>"_"</formula>
    </cfRule>
    <cfRule type="cellIs" dxfId="761" priority="8" operator="equal">
      <formula>"top"</formula>
    </cfRule>
    <cfRule type="cellIs" dxfId="760" priority="9" operator="equal">
      <formula>"n"</formula>
    </cfRule>
    <cfRule type="cellIs" dxfId="759" priority="10" operator="equal">
      <formula>"o"</formula>
    </cfRule>
  </conditionalFormatting>
  <conditionalFormatting sqref="A1:XFD1048576">
    <cfRule type="cellIs" dxfId="758" priority="5" operator="equal">
      <formula>"Z2"</formula>
    </cfRule>
    <cfRule type="cellIs" dxfId="757" priority="6" operator="equal">
      <formula>"Z1"</formula>
    </cfRule>
  </conditionalFormatting>
  <conditionalFormatting sqref="F2:F49">
    <cfRule type="cellIs" dxfId="756" priority="4" operator="notEqual">
      <formula>"Q"</formula>
    </cfRule>
  </conditionalFormatting>
  <conditionalFormatting sqref="CW2:CW49">
    <cfRule type="cellIs" dxfId="755" priority="1" operator="equal">
      <formula>"Bronze"</formula>
    </cfRule>
    <cfRule type="cellIs" dxfId="754" priority="2" operator="equal">
      <formula>"Argent"</formula>
    </cfRule>
    <cfRule type="cellIs" dxfId="753" priority="3" operator="equal">
      <formula>"Or"</formula>
    </cfRule>
  </conditionalFormatting>
  <pageMargins left="0.7" right="0.7" top="0.75" bottom="0.75" header="0.3" footer="0.3"/>
  <pageSetup paperSize="9" orientation="portrait" horizontalDpi="0" verticalDpi="0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6">
        <x14:dataValidation type="list" allowBlank="1" showInputMessage="1" showErrorMessage="1">
          <x14:formula1>
            <xm:f>Dnn!$B$1:$B$5</xm:f>
          </x14:formula1>
          <xm:sqref>CS2:CS49</xm:sqref>
        </x14:dataValidation>
        <x14:dataValidation type="list" allowBlank="1" showInputMessage="1" showErrorMessage="1">
          <x14:formula1>
            <xm:f>Dnn!$A$1:$A$4</xm:f>
          </x14:formula1>
          <xm:sqref>Q2:Q49</xm:sqref>
        </x14:dataValidation>
        <x14:dataValidation type="list" allowBlank="1" showInputMessage="1" showErrorMessage="1">
          <x14:formula1>
            <xm:f>Dnn!$A$1:$A$4</xm:f>
          </x14:formula1>
          <xm:sqref>T2:T49</xm:sqref>
        </x14:dataValidation>
        <x14:dataValidation type="list" allowBlank="1" showInputMessage="1" showErrorMessage="1">
          <x14:formula1>
            <xm:f>Dnn!$A$1:$A$4</xm:f>
          </x14:formula1>
          <xm:sqref>W2:W49</xm:sqref>
        </x14:dataValidation>
        <x14:dataValidation type="list" allowBlank="1" showInputMessage="1" showErrorMessage="1">
          <x14:formula1>
            <xm:f>Dnn!$A$1:$A$4</xm:f>
          </x14:formula1>
          <xm:sqref>CO2:CO49</xm:sqref>
        </x14:dataValidation>
        <x14:dataValidation type="list" allowBlank="1" showInputMessage="1" showErrorMessage="1">
          <x14:formula1>
            <xm:f>Dnn!$A$1:$A$3</xm:f>
          </x14:formula1>
          <xm:sqref>CE2:CE49</xm:sqref>
        </x14:dataValidation>
        <x14:dataValidation type="list" allowBlank="1" showInputMessage="1" showErrorMessage="1">
          <x14:formula1>
            <xm:f>Dnn!$A$1:$A$3</xm:f>
          </x14:formula1>
          <xm:sqref>CC2:CC49</xm:sqref>
        </x14:dataValidation>
        <x14:dataValidation type="list" allowBlank="1" showInputMessage="1" showErrorMessage="1">
          <x14:formula1>
            <xm:f>Dnn!$A$1:$A$3</xm:f>
          </x14:formula1>
          <xm:sqref>CG2:CG49</xm:sqref>
        </x14:dataValidation>
        <x14:dataValidation type="list" allowBlank="1" showInputMessage="1" showErrorMessage="1">
          <x14:formula1>
            <xm:f>Dnn!$A$1:$A$3</xm:f>
          </x14:formula1>
          <xm:sqref>H2:J49</xm:sqref>
        </x14:dataValidation>
        <x14:dataValidation type="list" allowBlank="1" showInputMessage="1" showErrorMessage="1">
          <x14:formula1>
            <xm:f>Dnn!$A$1:$A$3</xm:f>
          </x14:formula1>
          <xm:sqref>CA2:CA49</xm:sqref>
        </x14:dataValidation>
        <x14:dataValidation type="list" allowBlank="1" showInputMessage="1" showErrorMessage="1">
          <x14:formula1>
            <xm:f>Dnn!$A$1:$A$3</xm:f>
          </x14:formula1>
          <xm:sqref>AG2:AG49</xm:sqref>
        </x14:dataValidation>
        <x14:dataValidation type="list" allowBlank="1" showInputMessage="1" showErrorMessage="1">
          <x14:formula1>
            <xm:f>Dnn!$A$1:$A$3</xm:f>
          </x14:formula1>
          <xm:sqref>AI2:AI49</xm:sqref>
        </x14:dataValidation>
        <x14:dataValidation type="list" allowBlank="1" showInputMessage="1" showErrorMessage="1">
          <x14:formula1>
            <xm:f>Dnn!$A$1:$A$3</xm:f>
          </x14:formula1>
          <xm:sqref>AK2:AK49</xm:sqref>
        </x14:dataValidation>
        <x14:dataValidation type="list" allowBlank="1" showInputMessage="1" showErrorMessage="1">
          <x14:formula1>
            <xm:f>Dnn!$A$1:$A$3</xm:f>
          </x14:formula1>
          <xm:sqref>AM2:AM49</xm:sqref>
        </x14:dataValidation>
        <x14:dataValidation type="list" allowBlank="1" showInputMessage="1" showErrorMessage="1">
          <x14:formula1>
            <xm:f>Dnn!$A$1:$A$3</xm:f>
          </x14:formula1>
          <xm:sqref>AO2:AO49</xm:sqref>
        </x14:dataValidation>
        <x14:dataValidation type="list" allowBlank="1" showInputMessage="1" showErrorMessage="1">
          <x14:formula1>
            <xm:f>Dnn!$A$1:$A$3</xm:f>
          </x14:formula1>
          <xm:sqref>AQ2:AQ49</xm:sqref>
        </x14:dataValidation>
        <x14:dataValidation type="list" allowBlank="1" showInputMessage="1" showErrorMessage="1">
          <x14:formula1>
            <xm:f>Dnn!$A$1:$A$3</xm:f>
          </x14:formula1>
          <xm:sqref>AS2:AS49</xm:sqref>
        </x14:dataValidation>
        <x14:dataValidation type="list" allowBlank="1" showInputMessage="1" showErrorMessage="1">
          <x14:formula1>
            <xm:f>Dnn!$A$1:$A$3</xm:f>
          </x14:formula1>
          <xm:sqref>AU2:AU49</xm:sqref>
        </x14:dataValidation>
        <x14:dataValidation type="list" allowBlank="1" showInputMessage="1" showErrorMessage="1">
          <x14:formula1>
            <xm:f>Dnn!$A$1:$A$3</xm:f>
          </x14:formula1>
          <xm:sqref>AW2:AW49</xm:sqref>
        </x14:dataValidation>
        <x14:dataValidation type="list" allowBlank="1" showInputMessage="1" showErrorMessage="1">
          <x14:formula1>
            <xm:f>Dnn!$A$1:$A$3</xm:f>
          </x14:formula1>
          <xm:sqref>AY2:AY49</xm:sqref>
        </x14:dataValidation>
        <x14:dataValidation type="list" allowBlank="1" showInputMessage="1" showErrorMessage="1">
          <x14:formula1>
            <xm:f>Dnn!$A$1:$A$3</xm:f>
          </x14:formula1>
          <xm:sqref>BA2:BA49</xm:sqref>
        </x14:dataValidation>
        <x14:dataValidation type="list" allowBlank="1" showInputMessage="1" showErrorMessage="1">
          <x14:formula1>
            <xm:f>Dnn!$A$1:$A$3</xm:f>
          </x14:formula1>
          <xm:sqref>BC2:BC49</xm:sqref>
        </x14:dataValidation>
        <x14:dataValidation type="list" allowBlank="1" showInputMessage="1" showErrorMessage="1">
          <x14:formula1>
            <xm:f>Dnn!$A$1:$A$3</xm:f>
          </x14:formula1>
          <xm:sqref>BE2:BE49</xm:sqref>
        </x14:dataValidation>
        <x14:dataValidation type="list" allowBlank="1" showInputMessage="1" showErrorMessage="1">
          <x14:formula1>
            <xm:f>Dnn!$A$1:$A$3</xm:f>
          </x14:formula1>
          <xm:sqref>BG2:BG49</xm:sqref>
        </x14:dataValidation>
        <x14:dataValidation type="list" allowBlank="1" showInputMessage="1" showErrorMessage="1">
          <x14:formula1>
            <xm:f>Dnn!$A$1:$A$3</xm:f>
          </x14:formula1>
          <xm:sqref>BI2:BI49</xm:sqref>
        </x14:dataValidation>
        <x14:dataValidation type="list" allowBlank="1" showInputMessage="1" showErrorMessage="1">
          <x14:formula1>
            <xm:f>Dnn!$A$1:$A$3</xm:f>
          </x14:formula1>
          <xm:sqref>BK2:BK49</xm:sqref>
        </x14:dataValidation>
        <x14:dataValidation type="list" allowBlank="1" showInputMessage="1" showErrorMessage="1">
          <x14:formula1>
            <xm:f>Dnn!$A$1:$A$3</xm:f>
          </x14:formula1>
          <xm:sqref>BM2:BM49</xm:sqref>
        </x14:dataValidation>
        <x14:dataValidation type="list" allowBlank="1" showInputMessage="1" showErrorMessage="1">
          <x14:formula1>
            <xm:f>Dnn!$A$1:$A$3</xm:f>
          </x14:formula1>
          <xm:sqref>BO2:BO49</xm:sqref>
        </x14:dataValidation>
        <x14:dataValidation type="list" allowBlank="1" showInputMessage="1" showErrorMessage="1">
          <x14:formula1>
            <xm:f>Dnn!$A$1:$A$3</xm:f>
          </x14:formula1>
          <xm:sqref>BQ2:BQ49</xm:sqref>
        </x14:dataValidation>
        <x14:dataValidation type="list" allowBlank="1" showInputMessage="1" showErrorMessage="1">
          <x14:formula1>
            <xm:f>Dnn!$A$1:$A$3</xm:f>
          </x14:formula1>
          <xm:sqref>BS2:BS49</xm:sqref>
        </x14:dataValidation>
        <x14:dataValidation type="list" allowBlank="1" showInputMessage="1" showErrorMessage="1">
          <x14:formula1>
            <xm:f>Dnn!$A$1:$A$3</xm:f>
          </x14:formula1>
          <xm:sqref>BU2:BU49</xm:sqref>
        </x14:dataValidation>
        <x14:dataValidation type="list" allowBlank="1" showInputMessage="1" showErrorMessage="1">
          <x14:formula1>
            <xm:f>Dnn!$A$1:$A$3</xm:f>
          </x14:formula1>
          <xm:sqref>BW2:BW49</xm:sqref>
        </x14:dataValidation>
        <x14:dataValidation type="list" allowBlank="1" showInputMessage="1" showErrorMessage="1">
          <x14:formula1>
            <xm:f>Dnn!$A$1:$A$3</xm:f>
          </x14:formula1>
          <xm:sqref>BY2:BY49</xm:sqref>
        </x14:dataValidation>
        <x14:dataValidation type="list" allowBlank="1" showInputMessage="1" showErrorMessage="1">
          <x14:formula1>
            <xm:f>Dnn!$A$1:$A$3</xm:f>
          </x14:formula1>
          <xm:sqref>AE2:AE49</xm:sqref>
        </x14:dataValidation>
        <x14:dataValidation type="list" allowBlank="1" showInputMessage="1" showErrorMessage="1">
          <x14:formula1>
            <xm:f>Dnn!$A$1:$A$3</xm:f>
          </x14:formula1>
          <xm:sqref>AC2:AC49</xm:sqref>
        </x14:dataValidation>
        <x14:dataValidation type="list" allowBlank="1" showInputMessage="1" showErrorMessage="1">
          <x14:formula1>
            <xm:f>Dnn!$A$1:$A$3</xm:f>
          </x14:formula1>
          <xm:sqref>AA2:AA49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9300"/>
  </sheetPr>
  <dimension ref="A1:CW52"/>
  <sheetViews>
    <sheetView workbookViewId="0">
      <pane xSplit="6" ySplit="1" topLeftCell="G2" activePane="bottomRight" state="frozen"/>
      <selection pane="topRight" activeCell="E1" sqref="E1"/>
      <selection pane="bottomLeft" activeCell="A2" sqref="A2"/>
      <selection pane="bottomRight" activeCell="P2" sqref="P2"/>
    </sheetView>
  </sheetViews>
  <sheetFormatPr baseColWidth="10" defaultRowHeight="16" x14ac:dyDescent="0.2"/>
  <cols>
    <col min="1" max="2" width="7.140625" style="33" hidden="1" customWidth="1"/>
    <col min="3" max="3" width="6.5703125" style="50" bestFit="1" customWidth="1"/>
    <col min="4" max="5" width="11.140625" style="51" customWidth="1"/>
    <col min="6" max="6" width="6.28515625" style="36" bestFit="1" customWidth="1"/>
    <col min="7" max="7" width="18.42578125" style="47" bestFit="1" customWidth="1"/>
    <col min="8" max="8" width="11.140625" style="3" customWidth="1"/>
    <col min="9" max="10" width="11.140625" style="5" customWidth="1"/>
    <col min="11" max="11" width="9.42578125" style="34" customWidth="1"/>
    <col min="12" max="12" width="16.5703125" style="41" bestFit="1" customWidth="1"/>
    <col min="13" max="13" width="16.5703125" style="23" customWidth="1"/>
    <col min="14" max="14" width="10.42578125" style="23" hidden="1" customWidth="1"/>
    <col min="15" max="15" width="11.42578125" style="23" hidden="1" customWidth="1"/>
    <col min="16" max="16" width="11.42578125" style="44" customWidth="1"/>
    <col min="17" max="17" width="11.42578125" style="4" bestFit="1" customWidth="1"/>
    <col min="18" max="18" width="11.42578125" style="164" hidden="1" customWidth="1"/>
    <col min="19" max="19" width="11.42578125" style="45" bestFit="1" customWidth="1"/>
    <col min="20" max="20" width="11.42578125" style="5" bestFit="1" customWidth="1"/>
    <col min="21" max="21" width="11.42578125" style="164" hidden="1" customWidth="1"/>
    <col min="22" max="22" width="11.42578125" style="45" bestFit="1" customWidth="1"/>
    <col min="23" max="23" width="12.140625" style="5" customWidth="1"/>
    <col min="24" max="24" width="12.140625" style="33" customWidth="1"/>
    <col min="25" max="25" width="12" style="33" hidden="1" customWidth="1"/>
    <col min="26" max="26" width="11.42578125" style="33" hidden="1" customWidth="1"/>
    <col min="27" max="27" width="12.140625" style="4" customWidth="1"/>
    <col min="28" max="28" width="12.140625" style="33" hidden="1" customWidth="1"/>
    <col min="29" max="29" width="12.140625" style="5" customWidth="1"/>
    <col min="30" max="30" width="11.42578125" style="33" hidden="1" customWidth="1"/>
    <col min="31" max="31" width="11.42578125" style="5" bestFit="1" customWidth="1"/>
    <col min="32" max="32" width="11.42578125" style="33" hidden="1" customWidth="1"/>
    <col min="33" max="33" width="10.7109375" style="5"/>
    <col min="34" max="34" width="10.7109375" style="33" hidden="1" customWidth="1"/>
    <col min="35" max="35" width="10.7109375" style="5"/>
    <col min="36" max="36" width="10.7109375" style="33" hidden="1" customWidth="1"/>
    <col min="37" max="37" width="10.7109375" style="5"/>
    <col min="38" max="38" width="10.7109375" style="33" hidden="1" customWidth="1"/>
    <col min="39" max="39" width="10.7109375" style="5"/>
    <col min="40" max="40" width="10.7109375" style="33" hidden="1" customWidth="1"/>
    <col min="41" max="41" width="10.7109375" style="5"/>
    <col min="42" max="42" width="10.7109375" style="33" hidden="1" customWidth="1"/>
    <col min="43" max="43" width="10.7109375" style="5"/>
    <col min="44" max="44" width="10.7109375" style="33" hidden="1" customWidth="1"/>
    <col min="45" max="45" width="10.7109375" style="5"/>
    <col min="46" max="46" width="10.7109375" style="33" hidden="1" customWidth="1"/>
    <col min="47" max="47" width="10.7109375" style="5"/>
    <col min="48" max="48" width="10.7109375" style="33" hidden="1" customWidth="1"/>
    <col min="49" max="49" width="10.7109375" style="5"/>
    <col min="50" max="50" width="10.7109375" style="33" hidden="1" customWidth="1"/>
    <col min="51" max="51" width="10.7109375" style="5"/>
    <col min="52" max="52" width="10.7109375" style="33" hidden="1" customWidth="1"/>
    <col min="53" max="53" width="10.7109375" style="5"/>
    <col min="54" max="54" width="10.7109375" style="33" hidden="1" customWidth="1"/>
    <col min="55" max="55" width="10.7109375" style="5"/>
    <col min="56" max="56" width="10.7109375" style="33" hidden="1" customWidth="1"/>
    <col min="57" max="57" width="10.7109375" style="5"/>
    <col min="58" max="58" width="10.7109375" style="33" hidden="1" customWidth="1"/>
    <col min="59" max="59" width="10.7109375" style="5"/>
    <col min="60" max="60" width="10.7109375" style="33" hidden="1" customWidth="1"/>
    <col min="61" max="61" width="10.7109375" style="5"/>
    <col min="62" max="62" width="10.7109375" style="33" hidden="1" customWidth="1"/>
    <col min="63" max="63" width="10.7109375" style="5"/>
    <col min="64" max="64" width="10.7109375" style="33" hidden="1" customWidth="1"/>
    <col min="65" max="65" width="10.7109375" style="5"/>
    <col min="66" max="66" width="10.7109375" style="33" hidden="1" customWidth="1"/>
    <col min="67" max="67" width="10.7109375" style="5"/>
    <col min="68" max="68" width="10.7109375" style="33" hidden="1" customWidth="1"/>
    <col min="69" max="69" width="10.7109375" style="5"/>
    <col min="70" max="70" width="10.7109375" style="33" hidden="1" customWidth="1"/>
    <col min="71" max="71" width="10.7109375" style="5"/>
    <col min="72" max="72" width="10.7109375" style="33" hidden="1" customWidth="1"/>
    <col min="73" max="73" width="10.7109375" style="5"/>
    <col min="74" max="74" width="10.7109375" style="33" hidden="1" customWidth="1"/>
    <col min="75" max="75" width="10.7109375" style="5"/>
    <col min="76" max="76" width="10.7109375" style="33" hidden="1" customWidth="1"/>
    <col min="77" max="77" width="10.7109375" style="5"/>
    <col min="78" max="78" width="10.7109375" style="33" hidden="1" customWidth="1"/>
    <col min="79" max="79" width="10.7109375" style="5"/>
    <col min="80" max="80" width="12.42578125" style="33" hidden="1" customWidth="1"/>
    <col min="81" max="81" width="12.42578125" style="5" bestFit="1" customWidth="1"/>
    <col min="82" max="82" width="12.42578125" style="33" hidden="1" customWidth="1"/>
    <col min="83" max="83" width="10.7109375" style="5"/>
    <col min="84" max="84" width="10.7109375" style="33" hidden="1" customWidth="1"/>
    <col min="85" max="85" width="10.7109375" style="5"/>
    <col min="86" max="86" width="9.42578125" style="33" hidden="1" customWidth="1"/>
    <col min="87" max="87" width="12.28515625" style="33" bestFit="1" customWidth="1"/>
    <col min="88" max="88" width="9.42578125" style="28" bestFit="1" customWidth="1"/>
    <col min="89" max="89" width="14.5703125" style="35" bestFit="1" customWidth="1"/>
    <col min="90" max="90" width="14.5703125" style="33" customWidth="1"/>
    <col min="91" max="91" width="14.5703125" style="33" hidden="1" customWidth="1"/>
    <col min="92" max="92" width="10.7109375" style="4" customWidth="1"/>
    <col min="93" max="93" width="10.7109375" style="4"/>
    <col min="94" max="94" width="14.5703125" style="33" bestFit="1" customWidth="1"/>
    <col min="95" max="96" width="10.42578125" style="33" hidden="1" customWidth="1"/>
    <col min="97" max="97" width="9.42578125" style="4" bestFit="1" customWidth="1"/>
    <col min="98" max="98" width="12.42578125" style="25" hidden="1" customWidth="1"/>
    <col min="99" max="99" width="9.42578125" style="4" bestFit="1" customWidth="1"/>
    <col min="100" max="100" width="8.42578125" style="28" bestFit="1" customWidth="1"/>
    <col min="101" max="101" width="11.42578125" style="28" bestFit="1" customWidth="1"/>
    <col min="102" max="16384" width="10.7109375" style="33"/>
  </cols>
  <sheetData>
    <row r="1" spans="1:101" s="6" customFormat="1" x14ac:dyDescent="0.2">
      <c r="A1" s="89" t="s">
        <v>86</v>
      </c>
      <c r="B1" s="89" t="s">
        <v>89</v>
      </c>
      <c r="C1" s="14" t="s">
        <v>4</v>
      </c>
      <c r="D1" s="15" t="s">
        <v>0</v>
      </c>
      <c r="E1" s="15" t="s">
        <v>8</v>
      </c>
      <c r="F1" s="24" t="s">
        <v>96</v>
      </c>
      <c r="G1" s="9" t="s">
        <v>1</v>
      </c>
      <c r="H1" s="13" t="s">
        <v>9</v>
      </c>
      <c r="I1" s="12" t="s">
        <v>7</v>
      </c>
      <c r="J1" s="12" t="s">
        <v>2</v>
      </c>
      <c r="K1" s="18" t="s">
        <v>86</v>
      </c>
      <c r="L1" s="18" t="s">
        <v>19</v>
      </c>
      <c r="M1" s="8" t="s">
        <v>18</v>
      </c>
      <c r="N1" s="7" t="s">
        <v>138</v>
      </c>
      <c r="O1" s="7" t="s">
        <v>17</v>
      </c>
      <c r="P1" s="9" t="s">
        <v>11</v>
      </c>
      <c r="Q1" s="12" t="s">
        <v>10</v>
      </c>
      <c r="R1" s="7" t="s">
        <v>20</v>
      </c>
      <c r="S1" s="9" t="s">
        <v>13</v>
      </c>
      <c r="T1" s="12" t="s">
        <v>14</v>
      </c>
      <c r="U1" s="7" t="s">
        <v>21</v>
      </c>
      <c r="V1" s="9" t="s">
        <v>15</v>
      </c>
      <c r="W1" s="12" t="s">
        <v>16</v>
      </c>
      <c r="X1" s="8" t="s">
        <v>85</v>
      </c>
      <c r="Y1" s="7" t="s">
        <v>84</v>
      </c>
      <c r="Z1" s="7" t="s">
        <v>23</v>
      </c>
      <c r="AA1" s="12" t="s">
        <v>24</v>
      </c>
      <c r="AB1" s="7" t="s">
        <v>25</v>
      </c>
      <c r="AC1" s="12" t="s">
        <v>27</v>
      </c>
      <c r="AD1" s="7" t="s">
        <v>26</v>
      </c>
      <c r="AE1" s="12" t="s">
        <v>28</v>
      </c>
      <c r="AF1" s="7" t="s">
        <v>30</v>
      </c>
      <c r="AG1" s="12" t="s">
        <v>31</v>
      </c>
      <c r="AH1" s="7" t="s">
        <v>33</v>
      </c>
      <c r="AI1" s="12" t="s">
        <v>32</v>
      </c>
      <c r="AJ1" s="7" t="s">
        <v>35</v>
      </c>
      <c r="AK1" s="12" t="s">
        <v>34</v>
      </c>
      <c r="AL1" s="7" t="s">
        <v>36</v>
      </c>
      <c r="AM1" s="12" t="s">
        <v>37</v>
      </c>
      <c r="AN1" s="7" t="s">
        <v>38</v>
      </c>
      <c r="AO1" s="12" t="s">
        <v>39</v>
      </c>
      <c r="AP1" s="7" t="s">
        <v>40</v>
      </c>
      <c r="AQ1" s="12" t="s">
        <v>41</v>
      </c>
      <c r="AR1" s="7" t="s">
        <v>42</v>
      </c>
      <c r="AS1" s="12" t="s">
        <v>43</v>
      </c>
      <c r="AT1" s="7" t="s">
        <v>44</v>
      </c>
      <c r="AU1" s="12" t="s">
        <v>45</v>
      </c>
      <c r="AV1" s="7" t="s">
        <v>46</v>
      </c>
      <c r="AW1" s="12" t="s">
        <v>47</v>
      </c>
      <c r="AX1" s="7" t="s">
        <v>48</v>
      </c>
      <c r="AY1" s="12" t="s">
        <v>49</v>
      </c>
      <c r="AZ1" s="7" t="s">
        <v>50</v>
      </c>
      <c r="BA1" s="12" t="s">
        <v>51</v>
      </c>
      <c r="BB1" s="7" t="s">
        <v>52</v>
      </c>
      <c r="BC1" s="12" t="s">
        <v>53</v>
      </c>
      <c r="BD1" s="7" t="s">
        <v>54</v>
      </c>
      <c r="BE1" s="12" t="s">
        <v>55</v>
      </c>
      <c r="BF1" s="7" t="s">
        <v>56</v>
      </c>
      <c r="BG1" s="12" t="s">
        <v>57</v>
      </c>
      <c r="BH1" s="7" t="s">
        <v>58</v>
      </c>
      <c r="BI1" s="12" t="s">
        <v>59</v>
      </c>
      <c r="BJ1" s="7" t="s">
        <v>60</v>
      </c>
      <c r="BK1" s="12" t="s">
        <v>61</v>
      </c>
      <c r="BL1" s="7" t="s">
        <v>62</v>
      </c>
      <c r="BM1" s="12" t="s">
        <v>63</v>
      </c>
      <c r="BN1" s="7" t="s">
        <v>64</v>
      </c>
      <c r="BO1" s="12" t="s">
        <v>65</v>
      </c>
      <c r="BP1" s="7" t="s">
        <v>66</v>
      </c>
      <c r="BQ1" s="12" t="s">
        <v>67</v>
      </c>
      <c r="BR1" s="7" t="s">
        <v>68</v>
      </c>
      <c r="BS1" s="12" t="s">
        <v>69</v>
      </c>
      <c r="BT1" s="7" t="s">
        <v>70</v>
      </c>
      <c r="BU1" s="12" t="s">
        <v>71</v>
      </c>
      <c r="BV1" s="7" t="s">
        <v>72</v>
      </c>
      <c r="BW1" s="12" t="s">
        <v>73</v>
      </c>
      <c r="BX1" s="7" t="s">
        <v>74</v>
      </c>
      <c r="BY1" s="12" t="s">
        <v>75</v>
      </c>
      <c r="BZ1" s="7" t="s">
        <v>76</v>
      </c>
      <c r="CA1" s="12" t="s">
        <v>77</v>
      </c>
      <c r="CB1" s="7" t="s">
        <v>78</v>
      </c>
      <c r="CC1" s="12" t="s">
        <v>79</v>
      </c>
      <c r="CD1" s="7" t="s">
        <v>80</v>
      </c>
      <c r="CE1" s="12" t="s">
        <v>81</v>
      </c>
      <c r="CF1" s="7" t="s">
        <v>82</v>
      </c>
      <c r="CG1" s="12" t="s">
        <v>83</v>
      </c>
      <c r="CH1" s="7" t="s">
        <v>95</v>
      </c>
      <c r="CI1" s="8" t="s">
        <v>87</v>
      </c>
      <c r="CJ1" s="18" t="s">
        <v>89</v>
      </c>
      <c r="CK1" s="27" t="s">
        <v>90</v>
      </c>
      <c r="CL1" s="6" t="s">
        <v>91</v>
      </c>
      <c r="CM1" s="7" t="s">
        <v>92</v>
      </c>
      <c r="CN1" s="9" t="s">
        <v>93</v>
      </c>
      <c r="CO1" s="12" t="s">
        <v>94</v>
      </c>
      <c r="CP1" s="6" t="s">
        <v>97</v>
      </c>
      <c r="CQ1" s="7" t="s">
        <v>98</v>
      </c>
      <c r="CR1" s="7" t="s">
        <v>103</v>
      </c>
      <c r="CS1" s="12" t="s">
        <v>99</v>
      </c>
      <c r="CT1" s="7" t="s">
        <v>104</v>
      </c>
      <c r="CU1" s="9" t="s">
        <v>102</v>
      </c>
      <c r="CV1" s="19" t="s">
        <v>106</v>
      </c>
      <c r="CW1" s="19" t="s">
        <v>107</v>
      </c>
    </row>
    <row r="2" spans="1:101" x14ac:dyDescent="0.2">
      <c r="A2" s="33" t="str">
        <f>Tableau224[[#This Row],[Plc{Q}]]</f>
        <v/>
      </c>
      <c r="B2" s="33" t="str">
        <f>Tableau224[[#This Row],[Place]]</f>
        <v/>
      </c>
      <c r="C2" s="16" t="s">
        <v>12</v>
      </c>
      <c r="D2" s="17" t="s">
        <v>12</v>
      </c>
      <c r="E2" s="17" t="s">
        <v>12</v>
      </c>
      <c r="F2" s="29" t="str">
        <f>IF(Tableau224[[#This Row],[Q &gt; F]]="","","Q")</f>
        <v/>
      </c>
      <c r="G2" s="10" t="s">
        <v>12</v>
      </c>
      <c r="H2" s="3" t="s">
        <v>3</v>
      </c>
      <c r="I2" s="3" t="s">
        <v>3</v>
      </c>
      <c r="J2" s="3" t="s">
        <v>3</v>
      </c>
      <c r="K2" s="30" t="str">
        <f>IF(Tableau224[[#This Row],[Pnt{Q}(/1000)]]=0,"",RANK(Tableau224[[#This Row],[Pnt{Q}(/1000)]],Tableau224[Pnt{Q}(/1000)]))</f>
        <v/>
      </c>
      <c r="L2" s="30">
        <f>IFERROR(Tableau224[[#This Row],[Pnt{QV}(/500)]]+Tableau224[[#This Row],[Pnt{QB}/500]],0)</f>
        <v>0</v>
      </c>
      <c r="M2" s="31">
        <f>IFERROR((Tableau224[[#This Row],[Pnt{QV}]]/$N$52)*500,0)</f>
        <v>0</v>
      </c>
      <c r="N2" s="31">
        <f>SUM(Tableau224[[#This Row],[Pnt{QV1}]],Tableau224[[#This Row],[Pnt{QV2}]],Tableau224[[#This Row],[Pnt{QV3}]])</f>
        <v>0</v>
      </c>
      <c r="O2" s="2">
        <f>IFERROR(((Tableau224[[#This Row],[Prs{QV1}]]/P$52)*1000)+IF(Tableau224[[#This Row],[Vlr{QV1}]]="o",2,0),0)</f>
        <v>0</v>
      </c>
      <c r="P2" s="11" t="s">
        <v>12</v>
      </c>
      <c r="Q2" s="4" t="s">
        <v>3</v>
      </c>
      <c r="R2" s="2">
        <f>IFERROR(((Tableau224[[#This Row],[Prs{QV2}]]/S$52)*1000)+IF(Tableau224[[#This Row],[Vlr{QV2}]]="o",2,0),0)</f>
        <v>0</v>
      </c>
      <c r="S2" s="11" t="s">
        <v>12</v>
      </c>
      <c r="T2" s="4" t="s">
        <v>3</v>
      </c>
      <c r="U2" s="2">
        <f>IFERROR(((Tableau224[[#This Row],[Prs{QV3}]]/V$52)*1000)+IF(Tableau224[[#This Row],[Vlr{QV3}]]="o",2,0),0)</f>
        <v>0</v>
      </c>
      <c r="V2" s="11" t="s">
        <v>12</v>
      </c>
      <c r="W2" s="4" t="s">
        <v>3</v>
      </c>
      <c r="X2" s="32">
        <f>IF((Tableau224[[#This Row],[Pnt{QB}]]/Y$52)*500=0,0,(Tableau224[[#This Row],[Pnt{QB}]]/Y$52)*500)</f>
        <v>0</v>
      </c>
      <c r="Y2" s="33">
        <f>Tableau224[[#This Row],[Pnt{QB1}]]+Tableau224[[#This Row],[Pnt{QB2}]]+Tableau224[[#This Row],[Pnt{QB3}]]+Tableau224[[#This Row],[Pnt{QB4}]]+Tableau224[[#This Row],[Pnt{QB5}]]+Tableau224[[#This Row],[Pnt{QB6}]]+Tableau224[[#This Row],[Pnt{QB7}]]+Tableau224[[#This Row],[Pnt{QB8}]]+Tableau224[[#This Row],[Pnt{QB9}]]+Tableau224[[#This Row],[Pnt{QB10}]]+Tableau224[[#This Row],[Pnt{QB11}]]+Tableau224[[#This Row],[Pnt{QB12}]]+Tableau224[[#This Row],[Pnt{QB13}]]+Tableau224[[#This Row],[Pnt{QB14}]]+Tableau224[[#This Row],[Pnt{QB15}]]+Tableau224[[#This Row],[Pnt{QB16}]]+Tableau224[[#This Row],[Pnt{QB17}]]+Tableau224[[#This Row],[Pnt{QB18}]]+Tableau224[[#This Row],[Pnt{QB19}]]+Tableau224[[#This Row],[Pnt{QB20}]]+Tableau224[[#This Row],[Pnt{QB21}]]+Tableau224[[#This Row],[Pnt{QB22}]]+Tableau224[[#This Row],[Pnt{QB23}]]+Tableau224[[#This Row],[Pnt{QB24}]]+Tableau224[[#This Row],[Pnt{QB25}]]+Tableau224[[#This Row],[Pnt{QB26}]]+Tableau224[[#This Row],[Pnt{QB27}]]+Tableau224[[#This Row],[Pnt{QB28}]]+Tableau224[[#This Row],[Pnt{QB29}]]+Tableau224[[#This Row],[Pnt{QB30}]]</f>
        <v>0</v>
      </c>
      <c r="Z2" s="33">
        <f>IF(Tableau224[[#This Row],[Blq{QB1}]]="o",(1000/AA$52),0)</f>
        <v>0</v>
      </c>
      <c r="AA2" s="4" t="s">
        <v>3</v>
      </c>
      <c r="AB2" s="33">
        <f>IF(Tableau224[[#This Row],[Blq{QB2}]]="o",(1000/AC$52),0)</f>
        <v>0</v>
      </c>
      <c r="AC2" s="4" t="s">
        <v>3</v>
      </c>
      <c r="AD2" s="33">
        <f>IF(Tableau224[[#This Row],[Blq{QB3}]]="o",(1000/AE$52),0)</f>
        <v>0</v>
      </c>
      <c r="AE2" s="4" t="s">
        <v>3</v>
      </c>
      <c r="AF2" s="33">
        <f>IF(Tableau224[[#This Row],[Blq{QB4}]]="o",(1000/AG$52),0)</f>
        <v>0</v>
      </c>
      <c r="AG2" s="4" t="s">
        <v>3</v>
      </c>
      <c r="AH2" s="33">
        <f>IF(Tableau224[[#This Row],[Blq{QB5}]]="o",(1000/AI$52),0)</f>
        <v>0</v>
      </c>
      <c r="AI2" s="4" t="s">
        <v>3</v>
      </c>
      <c r="AJ2" s="33">
        <f>IF(Tableau224[[#This Row],[Blq{QB6}]]="o",(1000/AK$52),0)</f>
        <v>0</v>
      </c>
      <c r="AK2" s="4" t="s">
        <v>3</v>
      </c>
      <c r="AL2" s="33">
        <f>IF(Tableau224[[#This Row],[Blq{QB7}]]="o",(1000/AM$52),0)</f>
        <v>0</v>
      </c>
      <c r="AM2" s="4" t="s">
        <v>3</v>
      </c>
      <c r="AN2" s="33">
        <f>IF(Tableau224[[#This Row],[Blq{QB8}]]="o",(1000/AO$52),0)</f>
        <v>0</v>
      </c>
      <c r="AO2" s="4" t="s">
        <v>3</v>
      </c>
      <c r="AP2" s="33">
        <f>IF(Tableau224[[#This Row],[Blq{QB9}]]="o",(1000/AQ$52),0)</f>
        <v>0</v>
      </c>
      <c r="AQ2" s="4" t="s">
        <v>3</v>
      </c>
      <c r="AR2" s="33">
        <f>IF(Tableau224[[#This Row],[Blq{QB10}]]="o",(1000/AS$52),0)</f>
        <v>0</v>
      </c>
      <c r="AS2" s="4" t="s">
        <v>3</v>
      </c>
      <c r="AT2" s="33">
        <f>IF(Tableau224[[#This Row],[Blq{QB11}]]="o",(1000/AU$52),0)</f>
        <v>0</v>
      </c>
      <c r="AU2" s="4" t="s">
        <v>3</v>
      </c>
      <c r="AV2" s="33">
        <f>IF(Tableau224[[#This Row],[Blq{QB12}]]="o",(1000/AW$52),0)</f>
        <v>0</v>
      </c>
      <c r="AW2" s="4" t="s">
        <v>3</v>
      </c>
      <c r="AX2" s="33">
        <f>IF(Tableau224[[#This Row],[Blq{QB13}]]="o",(1000/AY$52),0)</f>
        <v>0</v>
      </c>
      <c r="AY2" s="4" t="s">
        <v>3</v>
      </c>
      <c r="AZ2" s="33">
        <f>IF(Tableau224[[#This Row],[Blq{QB14}]]="o",(1000/BA$52),0)</f>
        <v>0</v>
      </c>
      <c r="BA2" s="4" t="s">
        <v>3</v>
      </c>
      <c r="BB2" s="33">
        <f>IF(Tableau224[[#This Row],[Blq{QB15}]]="o",(1000/BC$52),0)</f>
        <v>0</v>
      </c>
      <c r="BC2" s="4" t="s">
        <v>3</v>
      </c>
      <c r="BD2" s="33">
        <f>IF(Tableau224[[#This Row],[Blq{QB16}]]="o",(1000/BE$52),0)</f>
        <v>0</v>
      </c>
      <c r="BE2" s="4" t="s">
        <v>3</v>
      </c>
      <c r="BF2" s="33">
        <f>IF(Tableau224[[#This Row],[Blq{QB17}]]="o",(1000/BG$52),0)</f>
        <v>0</v>
      </c>
      <c r="BG2" s="4" t="s">
        <v>3</v>
      </c>
      <c r="BH2" s="33">
        <f>IF(Tableau224[[#This Row],[Blq{QB18}]]="o",(1000/BI$52),0)</f>
        <v>0</v>
      </c>
      <c r="BI2" s="4" t="s">
        <v>3</v>
      </c>
      <c r="BJ2" s="33">
        <f>IF(Tableau224[[#This Row],[Blq{QB19}]]="o",(1000/BK$52),0)</f>
        <v>0</v>
      </c>
      <c r="BK2" s="4" t="s">
        <v>3</v>
      </c>
      <c r="BL2" s="33">
        <f>IF(Tableau224[[#This Row],[Blq{QB20}]]="o",(1000/BM$52),0)</f>
        <v>0</v>
      </c>
      <c r="BM2" s="4" t="s">
        <v>3</v>
      </c>
      <c r="BN2" s="33">
        <f>IF(Tableau224[[#This Row],[Blq{QB21}]]="o",(1000/BO$52),0)</f>
        <v>0</v>
      </c>
      <c r="BO2" s="4" t="s">
        <v>3</v>
      </c>
      <c r="BP2" s="33">
        <f>IF(Tableau224[[#This Row],[Blq{QB22}]]="o",(1000/BQ$52),0)</f>
        <v>0</v>
      </c>
      <c r="BQ2" s="4" t="s">
        <v>3</v>
      </c>
      <c r="BR2" s="33">
        <f>IF(Tableau224[[#This Row],[Blq{QB23}]]="o",(1000/BS$52),0)</f>
        <v>0</v>
      </c>
      <c r="BS2" s="4" t="s">
        <v>3</v>
      </c>
      <c r="BT2" s="33">
        <f>IF(Tableau224[[#This Row],[Blq{QB24}]]="o",(1000/BU$52),0)</f>
        <v>0</v>
      </c>
      <c r="BU2" s="4" t="s">
        <v>3</v>
      </c>
      <c r="BV2" s="33">
        <f>IF(Tableau224[[#This Row],[Blq{QB25}]]="o",(1000/BW$52),0)</f>
        <v>0</v>
      </c>
      <c r="BW2" s="4" t="s">
        <v>3</v>
      </c>
      <c r="BX2" s="33">
        <f>IF(Tableau224[[#This Row],[Blq{QB26}]]="o",(1000/BY$52),0)</f>
        <v>0</v>
      </c>
      <c r="BY2" s="4" t="s">
        <v>3</v>
      </c>
      <c r="BZ2" s="33">
        <f>IF(Tableau224[[#This Row],[Blq{QB27}]]="o",(1000/CA$52),0)</f>
        <v>0</v>
      </c>
      <c r="CA2" s="4" t="s">
        <v>3</v>
      </c>
      <c r="CB2" s="33">
        <f>IF(Tableau224[[#This Row],[Blq{QB28}]]="o",(1000/CC$52),0)</f>
        <v>0</v>
      </c>
      <c r="CC2" s="4" t="s">
        <v>3</v>
      </c>
      <c r="CD2" s="33">
        <f>IF(Tableau224[[#This Row],[Blq{QB29}]]="o",(1000/CE$52),0)</f>
        <v>0</v>
      </c>
      <c r="CE2" s="4" t="s">
        <v>3</v>
      </c>
      <c r="CF2" s="33">
        <f>IF(Tableau224[[#This Row],[Blq{QB30}]]="o",(1000/CG$52),0)</f>
        <v>0</v>
      </c>
      <c r="CG2" s="4" t="s">
        <v>3</v>
      </c>
      <c r="CH2" s="26">
        <f>IFERROR((8-Tableau224[[#This Row],[Plc{Q}]])/100,0)</f>
        <v>0</v>
      </c>
      <c r="CI2" s="25" t="str">
        <f>IF(OR(1=Tableau224[[#This Row],[Plc{Q}]],2=Tableau224[[#This Row],[Plc{Q}]],3=Tableau224[[#This Row],[Plc{Q}]],4=Tableau224[[#This Row],[Plc{Q}]],5=Tableau224[[#This Row],[Plc{Q}]],6=Tableau224[[#This Row],[Plc{Q}]],7=Tableau224[[#This Row],[Plc{Q}]],8=Tableau224[[#This Row],[Plc{Q}]]),"Qualifié(e)","")</f>
        <v/>
      </c>
      <c r="CJ2" s="34" t="str">
        <f>IF(Tableau224[[#This Row],[Pnt{F}/1000]]=0,"",RANK(Tableau224[[#This Row],[Pnt{F}/1000]],Tableau224[Pnt{F}/1000]))</f>
        <v/>
      </c>
      <c r="CK2" s="35">
        <f>IFERROR(Tableau224[[#This Row],[Pnt{FV}/500]]+Tableau224[[#This Row],[Pnt{FB}/500]]+Tableau224[[#This Row],[Bns{Q}]],0)</f>
        <v>0</v>
      </c>
      <c r="CL2" s="31">
        <f>IFERROR((Tableau224[[#This Row],[Pnt{FV}]]/$CM$52)*500,0)</f>
        <v>0</v>
      </c>
      <c r="CM2" s="2">
        <f>IFERROR(((Tableau224[[#This Row],[Prs{FV}]]/CN$52)*1000)+IF(Tableau224[[#This Row],[Vlr{FV}]]="o",2,0),0)</f>
        <v>0</v>
      </c>
      <c r="CN2" s="11" t="s">
        <v>12</v>
      </c>
      <c r="CO2" s="4" t="s">
        <v>3</v>
      </c>
      <c r="CP2" s="32">
        <f>(Tableau224[[#This Row],[Pnt{FB}]]/CQ$52)*500</f>
        <v>0</v>
      </c>
      <c r="CQ2" s="33">
        <f>Tableau224[[#This Row],[Pnt{FBlq}]]+Tableau224[[#This Row],[Pnt{FEss}]]</f>
        <v>0</v>
      </c>
      <c r="CR2" s="33">
        <f>IF(Tableau224[[#This Row],[Blq{F}]]="n",0,IF(Tableau224[[#This Row],[Blq{F}]]="Z1",100,IF(Tableau224[[#This Row],[Blq{F}]]="Z2",200,IF(Tableau224[[#This Row],[Blq{F}]]="Top",300,0))))</f>
        <v>0</v>
      </c>
      <c r="CS2" s="4" t="s">
        <v>3</v>
      </c>
      <c r="CT2" s="25">
        <f>IFERROR((100-(Tableau224[[#This Row],[Ess{F}]])),0)</f>
        <v>0</v>
      </c>
      <c r="CU2" s="11" t="s">
        <v>12</v>
      </c>
      <c r="CV2" s="28" t="str">
        <f>IF(Tableau224[[#This Row],[Fnl]]="Q",Tableau224[[#This Row],[Plc{F}]],Tableau224[[#This Row],[Plc{Q}]])</f>
        <v/>
      </c>
      <c r="CW2" s="28" t="str">
        <f>IF(Tableau224[[#This Row],[Place]]=1,"Or",IF(Tableau224[[#This Row],[Place]]=2,"Argent",IF(Tableau224[[#This Row],[Place]]=3,"Bronze","")))</f>
        <v/>
      </c>
    </row>
    <row r="3" spans="1:101" x14ac:dyDescent="0.2">
      <c r="A3" s="33" t="str">
        <f>Tableau224[[#This Row],[Plc{Q}]]</f>
        <v/>
      </c>
      <c r="B3" s="33" t="str">
        <f>Tableau224[[#This Row],[Place]]</f>
        <v/>
      </c>
      <c r="C3" s="16" t="s">
        <v>12</v>
      </c>
      <c r="D3" s="17" t="s">
        <v>12</v>
      </c>
      <c r="E3" s="17" t="s">
        <v>12</v>
      </c>
      <c r="F3" s="29" t="str">
        <f>IF(Tableau224[[#This Row],[Q &gt; F]]="","","Q")</f>
        <v/>
      </c>
      <c r="G3" s="10" t="s">
        <v>12</v>
      </c>
      <c r="H3" s="3" t="s">
        <v>3</v>
      </c>
      <c r="I3" s="3" t="s">
        <v>3</v>
      </c>
      <c r="J3" s="3" t="s">
        <v>3</v>
      </c>
      <c r="K3" s="30" t="str">
        <f>IF(Tableau224[[#This Row],[Pnt{Q}(/1000)]]=0,"",RANK(Tableau224[[#This Row],[Pnt{Q}(/1000)]],Tableau224[Pnt{Q}(/1000)]))</f>
        <v/>
      </c>
      <c r="L3" s="30">
        <f>IFERROR(Tableau224[[#This Row],[Pnt{QV}(/500)]]+Tableau224[[#This Row],[Pnt{QB}/500]],0)</f>
        <v>0</v>
      </c>
      <c r="M3" s="31">
        <f>IFERROR((Tableau224[[#This Row],[Pnt{QV}]]/$N$52)*500,0)</f>
        <v>0</v>
      </c>
      <c r="N3" s="31">
        <f>SUM(Tableau224[[#This Row],[Pnt{QV1}]],Tableau224[[#This Row],[Pnt{QV2}]],Tableau224[[#This Row],[Pnt{QV3}]])</f>
        <v>0</v>
      </c>
      <c r="O3" s="2">
        <f>IFERROR(((Tableau224[[#This Row],[Prs{QV1}]]/P$52)*1000)+IF(Tableau224[[#This Row],[Vlr{QV1}]]="o",2,0),0)</f>
        <v>0</v>
      </c>
      <c r="P3" s="11" t="s">
        <v>12</v>
      </c>
      <c r="Q3" s="4" t="s">
        <v>3</v>
      </c>
      <c r="R3" s="163">
        <f>IFERROR(((Tableau224[[#This Row],[Prs{QV2}]]/S$52)*1000)+IF(Tableau224[[#This Row],[Vlr{QV2}]]="o",2,0),0)</f>
        <v>0</v>
      </c>
      <c r="S3" s="11" t="s">
        <v>12</v>
      </c>
      <c r="T3" s="4" t="s">
        <v>3</v>
      </c>
      <c r="U3" s="163">
        <f>IFERROR(((Tableau224[[#This Row],[Prs{QV3}]]/V$52)*1000)+IF(Tableau224[[#This Row],[Vlr{QV3}]]="o",2,0),0)</f>
        <v>0</v>
      </c>
      <c r="V3" s="11" t="s">
        <v>12</v>
      </c>
      <c r="W3" s="4" t="s">
        <v>3</v>
      </c>
      <c r="X3" s="32">
        <f>IF((Tableau224[[#This Row],[Pnt{QB}]]/Y$52)*500=0,0,(Tableau224[[#This Row],[Pnt{QB}]]/Y$52)*500)</f>
        <v>0</v>
      </c>
      <c r="Y3" s="33">
        <f>Tableau224[[#This Row],[Pnt{QB1}]]+Tableau224[[#This Row],[Pnt{QB2}]]+Tableau224[[#This Row],[Pnt{QB3}]]+Tableau224[[#This Row],[Pnt{QB4}]]+Tableau224[[#This Row],[Pnt{QB5}]]+Tableau224[[#This Row],[Pnt{QB6}]]+Tableau224[[#This Row],[Pnt{QB7}]]+Tableau224[[#This Row],[Pnt{QB8}]]+Tableau224[[#This Row],[Pnt{QB9}]]+Tableau224[[#This Row],[Pnt{QB10}]]+Tableau224[[#This Row],[Pnt{QB11}]]+Tableau224[[#This Row],[Pnt{QB12}]]+Tableau224[[#This Row],[Pnt{QB13}]]+Tableau224[[#This Row],[Pnt{QB14}]]+Tableau224[[#This Row],[Pnt{QB15}]]+Tableau224[[#This Row],[Pnt{QB16}]]+Tableau224[[#This Row],[Pnt{QB17}]]+Tableau224[[#This Row],[Pnt{QB18}]]+Tableau224[[#This Row],[Pnt{QB19}]]+Tableau224[[#This Row],[Pnt{QB20}]]+Tableau224[[#This Row],[Pnt{QB21}]]+Tableau224[[#This Row],[Pnt{QB22}]]+Tableau224[[#This Row],[Pnt{QB23}]]+Tableau224[[#This Row],[Pnt{QB24}]]+Tableau224[[#This Row],[Pnt{QB25}]]+Tableau224[[#This Row],[Pnt{QB26}]]+Tableau224[[#This Row],[Pnt{QB27}]]+Tableau224[[#This Row],[Pnt{QB28}]]+Tableau224[[#This Row],[Pnt{QB29}]]+Tableau224[[#This Row],[Pnt{QB30}]]</f>
        <v>0</v>
      </c>
      <c r="Z3" s="33">
        <f>IF(Tableau224[[#This Row],[Blq{QB1}]]="o",(1000/AA$52),0)</f>
        <v>0</v>
      </c>
      <c r="AA3" s="4" t="s">
        <v>3</v>
      </c>
      <c r="AB3" s="33">
        <f>IF(Tableau224[[#This Row],[Blq{QB2}]]="o",(1000/AC$52),0)</f>
        <v>0</v>
      </c>
      <c r="AC3" s="4" t="s">
        <v>3</v>
      </c>
      <c r="AD3" s="33">
        <f>IF(Tableau224[[#This Row],[Blq{QB3}]]="o",(1000/AE$52),0)</f>
        <v>0</v>
      </c>
      <c r="AE3" s="4" t="s">
        <v>3</v>
      </c>
      <c r="AF3" s="33">
        <f>IF(Tableau224[[#This Row],[Blq{QB4}]]="o",(1000/AG$52),0)</f>
        <v>0</v>
      </c>
      <c r="AG3" s="4" t="s">
        <v>3</v>
      </c>
      <c r="AH3" s="33">
        <f>IF(Tableau224[[#This Row],[Blq{QB5}]]="o",(1000/AI$52),0)</f>
        <v>0</v>
      </c>
      <c r="AI3" s="4" t="s">
        <v>3</v>
      </c>
      <c r="AJ3" s="33">
        <f>IF(Tableau224[[#This Row],[Blq{QB6}]]="o",(1000/AK$52),0)</f>
        <v>0</v>
      </c>
      <c r="AK3" s="4" t="s">
        <v>3</v>
      </c>
      <c r="AL3" s="33">
        <f>IF(Tableau224[[#This Row],[Blq{QB7}]]="o",(1000/AM$52),0)</f>
        <v>0</v>
      </c>
      <c r="AM3" s="4" t="s">
        <v>3</v>
      </c>
      <c r="AN3" s="33">
        <f>IF(Tableau224[[#This Row],[Blq{QB8}]]="o",(1000/AO$52),0)</f>
        <v>0</v>
      </c>
      <c r="AO3" s="4" t="s">
        <v>3</v>
      </c>
      <c r="AP3" s="33">
        <f>IF(Tableau224[[#This Row],[Blq{QB9}]]="o",(1000/AQ$52),0)</f>
        <v>0</v>
      </c>
      <c r="AQ3" s="4" t="s">
        <v>3</v>
      </c>
      <c r="AR3" s="33">
        <f>IF(Tableau224[[#This Row],[Blq{QB10}]]="o",(1000/AS$52),0)</f>
        <v>0</v>
      </c>
      <c r="AS3" s="4" t="s">
        <v>3</v>
      </c>
      <c r="AT3" s="33">
        <f>IF(Tableau224[[#This Row],[Blq{QB11}]]="o",(1000/AU$52),0)</f>
        <v>0</v>
      </c>
      <c r="AU3" s="4" t="s">
        <v>3</v>
      </c>
      <c r="AV3" s="33">
        <f>IF(Tableau224[[#This Row],[Blq{QB12}]]="o",(1000/AW$52),0)</f>
        <v>0</v>
      </c>
      <c r="AW3" s="4" t="s">
        <v>3</v>
      </c>
      <c r="AX3" s="33">
        <f>IF(Tableau224[[#This Row],[Blq{QB13}]]="o",(1000/AY$52),0)</f>
        <v>0</v>
      </c>
      <c r="AY3" s="4" t="s">
        <v>3</v>
      </c>
      <c r="AZ3" s="33">
        <f>IF(Tableau224[[#This Row],[Blq{QB14}]]="o",(1000/BA$52),0)</f>
        <v>0</v>
      </c>
      <c r="BA3" s="4" t="s">
        <v>3</v>
      </c>
      <c r="BB3" s="33">
        <f>IF(Tableau224[[#This Row],[Blq{QB15}]]="o",(1000/BC$52),0)</f>
        <v>0</v>
      </c>
      <c r="BC3" s="4" t="s">
        <v>3</v>
      </c>
      <c r="BD3" s="33">
        <f>IF(Tableau224[[#This Row],[Blq{QB16}]]="o",(1000/BE$52),0)</f>
        <v>0</v>
      </c>
      <c r="BE3" s="4" t="s">
        <v>3</v>
      </c>
      <c r="BF3" s="33">
        <f>IF(Tableau224[[#This Row],[Blq{QB17}]]="o",(1000/BG$52),0)</f>
        <v>0</v>
      </c>
      <c r="BG3" s="4" t="s">
        <v>3</v>
      </c>
      <c r="BH3" s="33">
        <f>IF(Tableau224[[#This Row],[Blq{QB18}]]="o",(1000/BI$52),0)</f>
        <v>0</v>
      </c>
      <c r="BI3" s="4" t="s">
        <v>3</v>
      </c>
      <c r="BJ3" s="33">
        <f>IF(Tableau224[[#This Row],[Blq{QB19}]]="o",(1000/BK$52),0)</f>
        <v>0</v>
      </c>
      <c r="BK3" s="4" t="s">
        <v>3</v>
      </c>
      <c r="BL3" s="33">
        <f>IF(Tableau224[[#This Row],[Blq{QB20}]]="o",(1000/BM$52),0)</f>
        <v>0</v>
      </c>
      <c r="BM3" s="4" t="s">
        <v>3</v>
      </c>
      <c r="BN3" s="33">
        <f>IF(Tableau224[[#This Row],[Blq{QB21}]]="o",(1000/BO$52),0)</f>
        <v>0</v>
      </c>
      <c r="BO3" s="4" t="s">
        <v>3</v>
      </c>
      <c r="BP3" s="33">
        <f>IF(Tableau224[[#This Row],[Blq{QB22}]]="o",(1000/BQ$52),0)</f>
        <v>0</v>
      </c>
      <c r="BQ3" s="4" t="s">
        <v>3</v>
      </c>
      <c r="BR3" s="33">
        <f>IF(Tableau224[[#This Row],[Blq{QB23}]]="o",(1000/BS$52),0)</f>
        <v>0</v>
      </c>
      <c r="BS3" s="4" t="s">
        <v>3</v>
      </c>
      <c r="BT3" s="33">
        <f>IF(Tableau224[[#This Row],[Blq{QB24}]]="o",(1000/BU$52),0)</f>
        <v>0</v>
      </c>
      <c r="BU3" s="4" t="s">
        <v>3</v>
      </c>
      <c r="BV3" s="33">
        <f>IF(Tableau224[[#This Row],[Blq{QB25}]]="o",(1000/BW$52),0)</f>
        <v>0</v>
      </c>
      <c r="BW3" s="4" t="s">
        <v>3</v>
      </c>
      <c r="BX3" s="33">
        <f>IF(Tableau224[[#This Row],[Blq{QB26}]]="o",(1000/BY$52),0)</f>
        <v>0</v>
      </c>
      <c r="BY3" s="4" t="s">
        <v>3</v>
      </c>
      <c r="BZ3" s="33">
        <f>IF(Tableau224[[#This Row],[Blq{QB27}]]="o",(1000/CA$52),0)</f>
        <v>0</v>
      </c>
      <c r="CA3" s="4" t="s">
        <v>3</v>
      </c>
      <c r="CB3" s="33">
        <f>IF(Tableau224[[#This Row],[Blq{QB28}]]="o",(1000/CC$52),0)</f>
        <v>0</v>
      </c>
      <c r="CC3" s="4" t="s">
        <v>3</v>
      </c>
      <c r="CD3" s="33">
        <f>IF(Tableau224[[#This Row],[Blq{QB29}]]="o",(1000/CE$52),0)</f>
        <v>0</v>
      </c>
      <c r="CE3" s="4" t="s">
        <v>3</v>
      </c>
      <c r="CF3" s="33">
        <f>IF(Tableau224[[#This Row],[Blq{QB30}]]="o",(1000/CG$52),0)</f>
        <v>0</v>
      </c>
      <c r="CG3" s="4" t="s">
        <v>3</v>
      </c>
      <c r="CH3" s="26">
        <f>IFERROR((8-Tableau224[[#This Row],[Plc{Q}]])/100,0)</f>
        <v>0</v>
      </c>
      <c r="CI3" s="25" t="str">
        <f>IF(OR(1=Tableau224[[#This Row],[Plc{Q}]],2=Tableau224[[#This Row],[Plc{Q}]],3=Tableau224[[#This Row],[Plc{Q}]],4=Tableau224[[#This Row],[Plc{Q}]],5=Tableau224[[#This Row],[Plc{Q}]],6=Tableau224[[#This Row],[Plc{Q}]],7=Tableau224[[#This Row],[Plc{Q}]],8=Tableau224[[#This Row],[Plc{Q}]]),"Qualifié(e)","")</f>
        <v/>
      </c>
      <c r="CJ3" s="34" t="str">
        <f>IF(Tableau224[[#This Row],[Pnt{F}/1000]]=0,"",RANK(Tableau224[[#This Row],[Pnt{F}/1000]],Tableau224[Pnt{F}/1000]))</f>
        <v/>
      </c>
      <c r="CK3" s="35">
        <f>IFERROR(Tableau224[[#This Row],[Pnt{FV}/500]]+Tableau224[[#This Row],[Pnt{FB}/500]]+Tableau224[[#This Row],[Bns{Q}]],0)</f>
        <v>0</v>
      </c>
      <c r="CL3" s="32">
        <f>IFERROR((Tableau224[[#This Row],[Pnt{FV}]]/$CM$52)*500,0)</f>
        <v>0</v>
      </c>
      <c r="CM3" s="186">
        <f>IFERROR(((Tableau224[[#This Row],[Prs{FV}]]/CN$52)*1000)+IF(Tableau224[[#This Row],[Vlr{FV}]]="o",2,0),0)</f>
        <v>0</v>
      </c>
      <c r="CN3" s="11" t="s">
        <v>12</v>
      </c>
      <c r="CO3" s="4" t="s">
        <v>3</v>
      </c>
      <c r="CP3" s="32">
        <f>(Tableau224[[#This Row],[Pnt{FB}]]/CQ$52)*500</f>
        <v>0</v>
      </c>
      <c r="CQ3" s="33">
        <f>Tableau224[[#This Row],[Pnt{FBlq}]]+Tableau224[[#This Row],[Pnt{FEss}]]</f>
        <v>0</v>
      </c>
      <c r="CR3" s="33">
        <f>IF(Tableau224[[#This Row],[Blq{F}]]="n",0,IF(Tableau224[[#This Row],[Blq{F}]]="Z1",100,IF(Tableau224[[#This Row],[Blq{F}]]="Z2",200,IF(Tableau224[[#This Row],[Blq{F}]]="Top",300,0))))</f>
        <v>0</v>
      </c>
      <c r="CS3" s="4" t="s">
        <v>3</v>
      </c>
      <c r="CT3" s="25">
        <f>IFERROR((100-(Tableau224[[#This Row],[Ess{F}]])),0)</f>
        <v>0</v>
      </c>
      <c r="CU3" s="11" t="s">
        <v>12</v>
      </c>
      <c r="CV3" s="28" t="str">
        <f>IF(Tableau224[[#This Row],[Fnl]]="Q",Tableau224[[#This Row],[Plc{F}]],Tableau224[[#This Row],[Plc{Q}]])</f>
        <v/>
      </c>
      <c r="CW3" s="28" t="str">
        <f>IF(Tableau224[[#This Row],[Place]]=1,"Or",IF(Tableau224[[#This Row],[Place]]=2,"Argent",IF(Tableau224[[#This Row],[Place]]=3,"Bronze","")))</f>
        <v/>
      </c>
    </row>
    <row r="4" spans="1:101" x14ac:dyDescent="0.2">
      <c r="A4" s="33" t="str">
        <f>Tableau224[[#This Row],[Plc{Q}]]</f>
        <v/>
      </c>
      <c r="B4" s="33" t="str">
        <f>Tableau224[[#This Row],[Place]]</f>
        <v/>
      </c>
      <c r="C4" s="16" t="s">
        <v>12</v>
      </c>
      <c r="D4" s="17" t="s">
        <v>12</v>
      </c>
      <c r="E4" s="17" t="s">
        <v>12</v>
      </c>
      <c r="F4" s="29" t="str">
        <f>IF(Tableau224[[#This Row],[Q &gt; F]]="","","Q")</f>
        <v/>
      </c>
      <c r="G4" s="10" t="s">
        <v>12</v>
      </c>
      <c r="H4" s="3" t="s">
        <v>3</v>
      </c>
      <c r="I4" s="3" t="s">
        <v>3</v>
      </c>
      <c r="J4" s="3" t="s">
        <v>3</v>
      </c>
      <c r="K4" s="30" t="str">
        <f>IF(Tableau224[[#This Row],[Pnt{Q}(/1000)]]=0,"",RANK(Tableau224[[#This Row],[Pnt{Q}(/1000)]],Tableau224[Pnt{Q}(/1000)]))</f>
        <v/>
      </c>
      <c r="L4" s="30">
        <f>IFERROR(Tableau224[[#This Row],[Pnt{QV}(/500)]]+Tableau224[[#This Row],[Pnt{QB}/500]],0)</f>
        <v>0</v>
      </c>
      <c r="M4" s="31">
        <f>IFERROR((Tableau224[[#This Row],[Pnt{QV}]]/$N$52)*500,0)</f>
        <v>0</v>
      </c>
      <c r="N4" s="31">
        <f>SUM(Tableau224[[#This Row],[Pnt{QV1}]],Tableau224[[#This Row],[Pnt{QV2}]],Tableau224[[#This Row],[Pnt{QV3}]])</f>
        <v>0</v>
      </c>
      <c r="O4" s="2">
        <f>IFERROR(((Tableau224[[#This Row],[Prs{QV1}]]/P$52)*1000)+IF(Tableau224[[#This Row],[Vlr{QV1}]]="o",2,0),0)</f>
        <v>0</v>
      </c>
      <c r="P4" s="11" t="s">
        <v>12</v>
      </c>
      <c r="Q4" s="4" t="s">
        <v>3</v>
      </c>
      <c r="R4" s="163">
        <f>IFERROR(((Tableau224[[#This Row],[Prs{QV2}]]/S$52)*1000)+IF(Tableau224[[#This Row],[Vlr{QV2}]]="o",2,0),0)</f>
        <v>0</v>
      </c>
      <c r="S4" s="11" t="s">
        <v>12</v>
      </c>
      <c r="T4" s="4" t="s">
        <v>3</v>
      </c>
      <c r="U4" s="163">
        <f>IFERROR(((Tableau224[[#This Row],[Prs{QV3}]]/V$52)*1000)+IF(Tableau224[[#This Row],[Vlr{QV3}]]="o",2,0),0)</f>
        <v>0</v>
      </c>
      <c r="V4" s="11" t="s">
        <v>12</v>
      </c>
      <c r="W4" s="4" t="s">
        <v>3</v>
      </c>
      <c r="X4" s="32">
        <f>IF((Tableau224[[#This Row],[Pnt{QB}]]/Y$52)*500=0,0,(Tableau224[[#This Row],[Pnt{QB}]]/Y$52)*500)</f>
        <v>0</v>
      </c>
      <c r="Y4" s="33">
        <f>Tableau224[[#This Row],[Pnt{QB1}]]+Tableau224[[#This Row],[Pnt{QB2}]]+Tableau224[[#This Row],[Pnt{QB3}]]+Tableau224[[#This Row],[Pnt{QB4}]]+Tableau224[[#This Row],[Pnt{QB5}]]+Tableau224[[#This Row],[Pnt{QB6}]]+Tableau224[[#This Row],[Pnt{QB7}]]+Tableau224[[#This Row],[Pnt{QB8}]]+Tableau224[[#This Row],[Pnt{QB9}]]+Tableau224[[#This Row],[Pnt{QB10}]]+Tableau224[[#This Row],[Pnt{QB11}]]+Tableau224[[#This Row],[Pnt{QB12}]]+Tableau224[[#This Row],[Pnt{QB13}]]+Tableau224[[#This Row],[Pnt{QB14}]]+Tableau224[[#This Row],[Pnt{QB15}]]+Tableau224[[#This Row],[Pnt{QB16}]]+Tableau224[[#This Row],[Pnt{QB17}]]+Tableau224[[#This Row],[Pnt{QB18}]]+Tableau224[[#This Row],[Pnt{QB19}]]+Tableau224[[#This Row],[Pnt{QB20}]]+Tableau224[[#This Row],[Pnt{QB21}]]+Tableau224[[#This Row],[Pnt{QB22}]]+Tableau224[[#This Row],[Pnt{QB23}]]+Tableau224[[#This Row],[Pnt{QB24}]]+Tableau224[[#This Row],[Pnt{QB25}]]+Tableau224[[#This Row],[Pnt{QB26}]]+Tableau224[[#This Row],[Pnt{QB27}]]+Tableau224[[#This Row],[Pnt{QB28}]]+Tableau224[[#This Row],[Pnt{QB29}]]+Tableau224[[#This Row],[Pnt{QB30}]]</f>
        <v>0</v>
      </c>
      <c r="Z4" s="33">
        <f>IF(Tableau224[[#This Row],[Blq{QB1}]]="o",(1000/AA$52),0)</f>
        <v>0</v>
      </c>
      <c r="AA4" s="4" t="s">
        <v>3</v>
      </c>
      <c r="AB4" s="33">
        <f>IF(Tableau224[[#This Row],[Blq{QB2}]]="o",(1000/AC$52),0)</f>
        <v>0</v>
      </c>
      <c r="AC4" s="4" t="s">
        <v>3</v>
      </c>
      <c r="AD4" s="33">
        <f>IF(Tableau224[[#This Row],[Blq{QB3}]]="o",(1000/AE$52),0)</f>
        <v>0</v>
      </c>
      <c r="AE4" s="4" t="s">
        <v>3</v>
      </c>
      <c r="AF4" s="33">
        <f>IF(Tableau224[[#This Row],[Blq{QB4}]]="o",(1000/AG$52),0)</f>
        <v>0</v>
      </c>
      <c r="AG4" s="4" t="s">
        <v>3</v>
      </c>
      <c r="AH4" s="33">
        <f>IF(Tableau224[[#This Row],[Blq{QB5}]]="o",(1000/AI$52),0)</f>
        <v>0</v>
      </c>
      <c r="AI4" s="4" t="s">
        <v>3</v>
      </c>
      <c r="AJ4" s="33">
        <f>IF(Tableau224[[#This Row],[Blq{QB6}]]="o",(1000/AK$52),0)</f>
        <v>0</v>
      </c>
      <c r="AK4" s="4" t="s">
        <v>3</v>
      </c>
      <c r="AL4" s="33">
        <f>IF(Tableau224[[#This Row],[Blq{QB7}]]="o",(1000/AM$52),0)</f>
        <v>0</v>
      </c>
      <c r="AM4" s="4" t="s">
        <v>3</v>
      </c>
      <c r="AN4" s="33">
        <f>IF(Tableau224[[#This Row],[Blq{QB8}]]="o",(1000/AO$52),0)</f>
        <v>0</v>
      </c>
      <c r="AO4" s="4" t="s">
        <v>3</v>
      </c>
      <c r="AP4" s="33">
        <f>IF(Tableau224[[#This Row],[Blq{QB9}]]="o",(1000/AQ$52),0)</f>
        <v>0</v>
      </c>
      <c r="AQ4" s="4" t="s">
        <v>3</v>
      </c>
      <c r="AR4" s="33">
        <f>IF(Tableau224[[#This Row],[Blq{QB10}]]="o",(1000/AS$52),0)</f>
        <v>0</v>
      </c>
      <c r="AS4" s="4" t="s">
        <v>3</v>
      </c>
      <c r="AT4" s="33">
        <f>IF(Tableau224[[#This Row],[Blq{QB11}]]="o",(1000/AU$52),0)</f>
        <v>0</v>
      </c>
      <c r="AU4" s="4" t="s">
        <v>3</v>
      </c>
      <c r="AV4" s="33">
        <f>IF(Tableau224[[#This Row],[Blq{QB12}]]="o",(1000/AW$52),0)</f>
        <v>0</v>
      </c>
      <c r="AW4" s="4" t="s">
        <v>3</v>
      </c>
      <c r="AX4" s="33">
        <f>IF(Tableau224[[#This Row],[Blq{QB13}]]="o",(1000/AY$52),0)</f>
        <v>0</v>
      </c>
      <c r="AY4" s="4" t="s">
        <v>3</v>
      </c>
      <c r="AZ4" s="33">
        <f>IF(Tableau224[[#This Row],[Blq{QB14}]]="o",(1000/BA$52),0)</f>
        <v>0</v>
      </c>
      <c r="BA4" s="4" t="s">
        <v>3</v>
      </c>
      <c r="BB4" s="33">
        <f>IF(Tableau224[[#This Row],[Blq{QB15}]]="o",(1000/BC$52),0)</f>
        <v>0</v>
      </c>
      <c r="BC4" s="4" t="s">
        <v>3</v>
      </c>
      <c r="BD4" s="33">
        <f>IF(Tableau224[[#This Row],[Blq{QB16}]]="o",(1000/BE$52),0)</f>
        <v>0</v>
      </c>
      <c r="BE4" s="4" t="s">
        <v>3</v>
      </c>
      <c r="BF4" s="33">
        <f>IF(Tableau224[[#This Row],[Blq{QB17}]]="o",(1000/BG$52),0)</f>
        <v>0</v>
      </c>
      <c r="BG4" s="4" t="s">
        <v>3</v>
      </c>
      <c r="BH4" s="33">
        <f>IF(Tableau224[[#This Row],[Blq{QB18}]]="o",(1000/BI$52),0)</f>
        <v>0</v>
      </c>
      <c r="BI4" s="4" t="s">
        <v>3</v>
      </c>
      <c r="BJ4" s="33">
        <f>IF(Tableau224[[#This Row],[Blq{QB19}]]="o",(1000/BK$52),0)</f>
        <v>0</v>
      </c>
      <c r="BK4" s="4" t="s">
        <v>3</v>
      </c>
      <c r="BL4" s="33">
        <f>IF(Tableau224[[#This Row],[Blq{QB20}]]="o",(1000/BM$52),0)</f>
        <v>0</v>
      </c>
      <c r="BM4" s="4" t="s">
        <v>3</v>
      </c>
      <c r="BN4" s="33">
        <f>IF(Tableau224[[#This Row],[Blq{QB21}]]="o",(1000/BO$52),0)</f>
        <v>0</v>
      </c>
      <c r="BO4" s="4" t="s">
        <v>3</v>
      </c>
      <c r="BP4" s="33">
        <f>IF(Tableau224[[#This Row],[Blq{QB22}]]="o",(1000/BQ$52),0)</f>
        <v>0</v>
      </c>
      <c r="BQ4" s="4" t="s">
        <v>3</v>
      </c>
      <c r="BR4" s="33">
        <f>IF(Tableau224[[#This Row],[Blq{QB23}]]="o",(1000/BS$52),0)</f>
        <v>0</v>
      </c>
      <c r="BS4" s="4" t="s">
        <v>3</v>
      </c>
      <c r="BT4" s="33">
        <f>IF(Tableau224[[#This Row],[Blq{QB24}]]="o",(1000/BU$52),0)</f>
        <v>0</v>
      </c>
      <c r="BU4" s="4" t="s">
        <v>3</v>
      </c>
      <c r="BV4" s="33">
        <f>IF(Tableau224[[#This Row],[Blq{QB25}]]="o",(1000/BW$52),0)</f>
        <v>0</v>
      </c>
      <c r="BW4" s="4" t="s">
        <v>3</v>
      </c>
      <c r="BX4" s="33">
        <f>IF(Tableau224[[#This Row],[Blq{QB26}]]="o",(1000/BY$52),0)</f>
        <v>0</v>
      </c>
      <c r="BY4" s="4" t="s">
        <v>3</v>
      </c>
      <c r="BZ4" s="33">
        <f>IF(Tableau224[[#This Row],[Blq{QB27}]]="o",(1000/CA$52),0)</f>
        <v>0</v>
      </c>
      <c r="CA4" s="4" t="s">
        <v>3</v>
      </c>
      <c r="CB4" s="33">
        <f>IF(Tableau224[[#This Row],[Blq{QB28}]]="o",(1000/CC$52),0)</f>
        <v>0</v>
      </c>
      <c r="CC4" s="4" t="s">
        <v>3</v>
      </c>
      <c r="CD4" s="33">
        <f>IF(Tableau224[[#This Row],[Blq{QB29}]]="o",(1000/CE$52),0)</f>
        <v>0</v>
      </c>
      <c r="CE4" s="4" t="s">
        <v>3</v>
      </c>
      <c r="CF4" s="33">
        <f>IF(Tableau224[[#This Row],[Blq{QB30}]]="o",(1000/CG$52),0)</f>
        <v>0</v>
      </c>
      <c r="CG4" s="4" t="s">
        <v>3</v>
      </c>
      <c r="CH4" s="26">
        <f>IFERROR((8-Tableau224[[#This Row],[Plc{Q}]])/100,0)</f>
        <v>0</v>
      </c>
      <c r="CI4" s="25" t="str">
        <f>IF(OR(1=Tableau224[[#This Row],[Plc{Q}]],2=Tableau224[[#This Row],[Plc{Q}]],3=Tableau224[[#This Row],[Plc{Q}]],4=Tableau224[[#This Row],[Plc{Q}]],5=Tableau224[[#This Row],[Plc{Q}]],6=Tableau224[[#This Row],[Plc{Q}]],7=Tableau224[[#This Row],[Plc{Q}]],8=Tableau224[[#This Row],[Plc{Q}]]),"Qualifié(e)","")</f>
        <v/>
      </c>
      <c r="CJ4" s="34" t="str">
        <f>IF(Tableau224[[#This Row],[Pnt{F}/1000]]=0,"",RANK(Tableau224[[#This Row],[Pnt{F}/1000]],Tableau224[Pnt{F}/1000]))</f>
        <v/>
      </c>
      <c r="CK4" s="35">
        <f>IFERROR(Tableau224[[#This Row],[Pnt{FV}/500]]+Tableau224[[#This Row],[Pnt{FB}/500]]+Tableau224[[#This Row],[Bns{Q}]],0)</f>
        <v>0</v>
      </c>
      <c r="CL4" s="32">
        <f>IFERROR((Tableau224[[#This Row],[Pnt{FV}]]/$CM$52)*500,0)</f>
        <v>0</v>
      </c>
      <c r="CM4" s="186">
        <f>IFERROR(((Tableau224[[#This Row],[Prs{FV}]]/CN$52)*1000)+IF(Tableau224[[#This Row],[Vlr{FV}]]="o",2,0),0)</f>
        <v>0</v>
      </c>
      <c r="CN4" s="11" t="s">
        <v>12</v>
      </c>
      <c r="CO4" s="4" t="s">
        <v>3</v>
      </c>
      <c r="CP4" s="32">
        <f>(Tableau224[[#This Row],[Pnt{FB}]]/CQ$52)*500</f>
        <v>0</v>
      </c>
      <c r="CQ4" s="33">
        <f>Tableau224[[#This Row],[Pnt{FBlq}]]+Tableau224[[#This Row],[Pnt{FEss}]]</f>
        <v>0</v>
      </c>
      <c r="CR4" s="33">
        <f>IF(Tableau224[[#This Row],[Blq{F}]]="n",0,IF(Tableau224[[#This Row],[Blq{F}]]="Z1",100,IF(Tableau224[[#This Row],[Blq{F}]]="Z2",200,IF(Tableau224[[#This Row],[Blq{F}]]="Top",300,0))))</f>
        <v>0</v>
      </c>
      <c r="CS4" s="4" t="s">
        <v>3</v>
      </c>
      <c r="CT4" s="25">
        <f>IFERROR((100-(Tableau224[[#This Row],[Ess{F}]])),0)</f>
        <v>0</v>
      </c>
      <c r="CU4" s="11" t="s">
        <v>12</v>
      </c>
      <c r="CV4" s="28" t="str">
        <f>IF(Tableau224[[#This Row],[Fnl]]="Q",Tableau224[[#This Row],[Plc{F}]],Tableau224[[#This Row],[Plc{Q}]])</f>
        <v/>
      </c>
      <c r="CW4" s="28" t="str">
        <f>IF(Tableau224[[#This Row],[Place]]=1,"Or",IF(Tableau224[[#This Row],[Place]]=2,"Argent",IF(Tableau224[[#This Row],[Place]]=3,"Bronze","")))</f>
        <v/>
      </c>
    </row>
    <row r="5" spans="1:101" x14ac:dyDescent="0.2">
      <c r="A5" s="33" t="str">
        <f>Tableau224[[#This Row],[Plc{Q}]]</f>
        <v/>
      </c>
      <c r="B5" s="33" t="str">
        <f>Tableau224[[#This Row],[Place]]</f>
        <v/>
      </c>
      <c r="C5" s="16" t="s">
        <v>12</v>
      </c>
      <c r="D5" s="17" t="s">
        <v>12</v>
      </c>
      <c r="E5" s="17" t="s">
        <v>12</v>
      </c>
      <c r="F5" s="29" t="str">
        <f>IF(Tableau224[[#This Row],[Q &gt; F]]="","","Q")</f>
        <v/>
      </c>
      <c r="G5" s="10" t="s">
        <v>12</v>
      </c>
      <c r="H5" s="3" t="s">
        <v>3</v>
      </c>
      <c r="I5" s="3" t="s">
        <v>3</v>
      </c>
      <c r="J5" s="3" t="s">
        <v>3</v>
      </c>
      <c r="K5" s="30" t="str">
        <f>IF(Tableau224[[#This Row],[Pnt{Q}(/1000)]]=0,"",RANK(Tableau224[[#This Row],[Pnt{Q}(/1000)]],Tableau224[Pnt{Q}(/1000)]))</f>
        <v/>
      </c>
      <c r="L5" s="30">
        <f>IFERROR(Tableau224[[#This Row],[Pnt{QV}(/500)]]+Tableau224[[#This Row],[Pnt{QB}/500]],0)</f>
        <v>0</v>
      </c>
      <c r="M5" s="31">
        <f>IFERROR((Tableau224[[#This Row],[Pnt{QV}]]/$N$52)*500,0)</f>
        <v>0</v>
      </c>
      <c r="N5" s="31">
        <f>SUM(Tableau224[[#This Row],[Pnt{QV1}]],Tableau224[[#This Row],[Pnt{QV2}]],Tableau224[[#This Row],[Pnt{QV3}]])</f>
        <v>0</v>
      </c>
      <c r="O5" s="2">
        <f>IFERROR(((Tableau224[[#This Row],[Prs{QV1}]]/P$52)*1000)+IF(Tableau224[[#This Row],[Vlr{QV1}]]="o",2,0),0)</f>
        <v>0</v>
      </c>
      <c r="P5" s="11" t="s">
        <v>12</v>
      </c>
      <c r="Q5" s="4" t="s">
        <v>3</v>
      </c>
      <c r="R5" s="163">
        <f>IFERROR(((Tableau224[[#This Row],[Prs{QV2}]]/S$52)*1000)+IF(Tableau224[[#This Row],[Vlr{QV2}]]="o",2,0),0)</f>
        <v>0</v>
      </c>
      <c r="S5" s="11" t="s">
        <v>12</v>
      </c>
      <c r="T5" s="4" t="s">
        <v>3</v>
      </c>
      <c r="U5" s="163">
        <f>IFERROR(((Tableau224[[#This Row],[Prs{QV3}]]/V$52)*1000)+IF(Tableau224[[#This Row],[Vlr{QV3}]]="o",2,0),0)</f>
        <v>0</v>
      </c>
      <c r="V5" s="11" t="s">
        <v>12</v>
      </c>
      <c r="W5" s="4" t="s">
        <v>3</v>
      </c>
      <c r="X5" s="32">
        <f>IF((Tableau224[[#This Row],[Pnt{QB}]]/Y$52)*500=0,0,(Tableau224[[#This Row],[Pnt{QB}]]/Y$52)*500)</f>
        <v>0</v>
      </c>
      <c r="Y5" s="33">
        <f>Tableau224[[#This Row],[Pnt{QB1}]]+Tableau224[[#This Row],[Pnt{QB2}]]+Tableau224[[#This Row],[Pnt{QB3}]]+Tableau224[[#This Row],[Pnt{QB4}]]+Tableau224[[#This Row],[Pnt{QB5}]]+Tableau224[[#This Row],[Pnt{QB6}]]+Tableau224[[#This Row],[Pnt{QB7}]]+Tableau224[[#This Row],[Pnt{QB8}]]+Tableau224[[#This Row],[Pnt{QB9}]]+Tableau224[[#This Row],[Pnt{QB10}]]+Tableau224[[#This Row],[Pnt{QB11}]]+Tableau224[[#This Row],[Pnt{QB12}]]+Tableau224[[#This Row],[Pnt{QB13}]]+Tableau224[[#This Row],[Pnt{QB14}]]+Tableau224[[#This Row],[Pnt{QB15}]]+Tableau224[[#This Row],[Pnt{QB16}]]+Tableau224[[#This Row],[Pnt{QB17}]]+Tableau224[[#This Row],[Pnt{QB18}]]+Tableau224[[#This Row],[Pnt{QB19}]]+Tableau224[[#This Row],[Pnt{QB20}]]+Tableau224[[#This Row],[Pnt{QB21}]]+Tableau224[[#This Row],[Pnt{QB22}]]+Tableau224[[#This Row],[Pnt{QB23}]]+Tableau224[[#This Row],[Pnt{QB24}]]+Tableau224[[#This Row],[Pnt{QB25}]]+Tableau224[[#This Row],[Pnt{QB26}]]+Tableau224[[#This Row],[Pnt{QB27}]]+Tableau224[[#This Row],[Pnt{QB28}]]+Tableau224[[#This Row],[Pnt{QB29}]]+Tableau224[[#This Row],[Pnt{QB30}]]</f>
        <v>0</v>
      </c>
      <c r="Z5" s="33">
        <f>IF(Tableau224[[#This Row],[Blq{QB1}]]="o",(1000/AA$52),0)</f>
        <v>0</v>
      </c>
      <c r="AA5" s="4" t="s">
        <v>3</v>
      </c>
      <c r="AB5" s="33">
        <f>IF(Tableau224[[#This Row],[Blq{QB2}]]="o",(1000/AC$52),0)</f>
        <v>0</v>
      </c>
      <c r="AC5" s="4" t="s">
        <v>3</v>
      </c>
      <c r="AD5" s="33">
        <f>IF(Tableau224[[#This Row],[Blq{QB3}]]="o",(1000/AE$52),0)</f>
        <v>0</v>
      </c>
      <c r="AE5" s="4" t="s">
        <v>3</v>
      </c>
      <c r="AF5" s="33">
        <f>IF(Tableau224[[#This Row],[Blq{QB4}]]="o",(1000/AG$52),0)</f>
        <v>0</v>
      </c>
      <c r="AG5" s="4" t="s">
        <v>3</v>
      </c>
      <c r="AH5" s="33">
        <f>IF(Tableau224[[#This Row],[Blq{QB5}]]="o",(1000/AI$52),0)</f>
        <v>0</v>
      </c>
      <c r="AI5" s="4" t="s">
        <v>3</v>
      </c>
      <c r="AJ5" s="33">
        <f>IF(Tableau224[[#This Row],[Blq{QB6}]]="o",(1000/AK$52),0)</f>
        <v>0</v>
      </c>
      <c r="AK5" s="4" t="s">
        <v>3</v>
      </c>
      <c r="AL5" s="33">
        <f>IF(Tableau224[[#This Row],[Blq{QB7}]]="o",(1000/AM$52),0)</f>
        <v>0</v>
      </c>
      <c r="AM5" s="4" t="s">
        <v>3</v>
      </c>
      <c r="AN5" s="33">
        <f>IF(Tableau224[[#This Row],[Blq{QB8}]]="o",(1000/AO$52),0)</f>
        <v>0</v>
      </c>
      <c r="AO5" s="4" t="s">
        <v>3</v>
      </c>
      <c r="AP5" s="33">
        <f>IF(Tableau224[[#This Row],[Blq{QB9}]]="o",(1000/AQ$52),0)</f>
        <v>0</v>
      </c>
      <c r="AQ5" s="4" t="s">
        <v>3</v>
      </c>
      <c r="AR5" s="33">
        <f>IF(Tableau224[[#This Row],[Blq{QB10}]]="o",(1000/AS$52),0)</f>
        <v>0</v>
      </c>
      <c r="AS5" s="4" t="s">
        <v>3</v>
      </c>
      <c r="AT5" s="33">
        <f>IF(Tableau224[[#This Row],[Blq{QB11}]]="o",(1000/AU$52),0)</f>
        <v>0</v>
      </c>
      <c r="AU5" s="4" t="s">
        <v>3</v>
      </c>
      <c r="AV5" s="33">
        <f>IF(Tableau224[[#This Row],[Blq{QB12}]]="o",(1000/AW$52),0)</f>
        <v>0</v>
      </c>
      <c r="AW5" s="4" t="s">
        <v>3</v>
      </c>
      <c r="AX5" s="33">
        <f>IF(Tableau224[[#This Row],[Blq{QB13}]]="o",(1000/AY$52),0)</f>
        <v>0</v>
      </c>
      <c r="AY5" s="4" t="s">
        <v>3</v>
      </c>
      <c r="AZ5" s="33">
        <f>IF(Tableau224[[#This Row],[Blq{QB14}]]="o",(1000/BA$52),0)</f>
        <v>0</v>
      </c>
      <c r="BA5" s="4" t="s">
        <v>3</v>
      </c>
      <c r="BB5" s="33">
        <f>IF(Tableau224[[#This Row],[Blq{QB15}]]="o",(1000/BC$52),0)</f>
        <v>0</v>
      </c>
      <c r="BC5" s="4" t="s">
        <v>3</v>
      </c>
      <c r="BD5" s="33">
        <f>IF(Tableau224[[#This Row],[Blq{QB16}]]="o",(1000/BE$52),0)</f>
        <v>0</v>
      </c>
      <c r="BE5" s="4" t="s">
        <v>3</v>
      </c>
      <c r="BF5" s="33">
        <f>IF(Tableau224[[#This Row],[Blq{QB17}]]="o",(1000/BG$52),0)</f>
        <v>0</v>
      </c>
      <c r="BG5" s="4" t="s">
        <v>3</v>
      </c>
      <c r="BH5" s="33">
        <f>IF(Tableau224[[#This Row],[Blq{QB18}]]="o",(1000/BI$52),0)</f>
        <v>0</v>
      </c>
      <c r="BI5" s="4" t="s">
        <v>3</v>
      </c>
      <c r="BJ5" s="33">
        <f>IF(Tableau224[[#This Row],[Blq{QB19}]]="o",(1000/BK$52),0)</f>
        <v>0</v>
      </c>
      <c r="BK5" s="4" t="s">
        <v>3</v>
      </c>
      <c r="BL5" s="33">
        <f>IF(Tableau224[[#This Row],[Blq{QB20}]]="o",(1000/BM$52),0)</f>
        <v>0</v>
      </c>
      <c r="BM5" s="4" t="s">
        <v>3</v>
      </c>
      <c r="BN5" s="33">
        <f>IF(Tableau224[[#This Row],[Blq{QB21}]]="o",(1000/BO$52),0)</f>
        <v>0</v>
      </c>
      <c r="BO5" s="4" t="s">
        <v>3</v>
      </c>
      <c r="BP5" s="33">
        <f>IF(Tableau224[[#This Row],[Blq{QB22}]]="o",(1000/BQ$52),0)</f>
        <v>0</v>
      </c>
      <c r="BQ5" s="4" t="s">
        <v>3</v>
      </c>
      <c r="BR5" s="33">
        <f>IF(Tableau224[[#This Row],[Blq{QB23}]]="o",(1000/BS$52),0)</f>
        <v>0</v>
      </c>
      <c r="BS5" s="4" t="s">
        <v>3</v>
      </c>
      <c r="BT5" s="33">
        <f>IF(Tableau224[[#This Row],[Blq{QB24}]]="o",(1000/BU$52),0)</f>
        <v>0</v>
      </c>
      <c r="BU5" s="4" t="s">
        <v>3</v>
      </c>
      <c r="BV5" s="33">
        <f>IF(Tableau224[[#This Row],[Blq{QB25}]]="o",(1000/BW$52),0)</f>
        <v>0</v>
      </c>
      <c r="BW5" s="4" t="s">
        <v>3</v>
      </c>
      <c r="BX5" s="33">
        <f>IF(Tableau224[[#This Row],[Blq{QB26}]]="o",(1000/BY$52),0)</f>
        <v>0</v>
      </c>
      <c r="BY5" s="4" t="s">
        <v>3</v>
      </c>
      <c r="BZ5" s="33">
        <f>IF(Tableau224[[#This Row],[Blq{QB27}]]="o",(1000/CA$52),0)</f>
        <v>0</v>
      </c>
      <c r="CA5" s="4" t="s">
        <v>3</v>
      </c>
      <c r="CB5" s="33">
        <f>IF(Tableau224[[#This Row],[Blq{QB28}]]="o",(1000/CC$52),0)</f>
        <v>0</v>
      </c>
      <c r="CC5" s="4" t="s">
        <v>3</v>
      </c>
      <c r="CD5" s="33">
        <f>IF(Tableau224[[#This Row],[Blq{QB29}]]="o",(1000/CE$52),0)</f>
        <v>0</v>
      </c>
      <c r="CE5" s="4" t="s">
        <v>3</v>
      </c>
      <c r="CF5" s="33">
        <f>IF(Tableau224[[#This Row],[Blq{QB30}]]="o",(1000/CG$52),0)</f>
        <v>0</v>
      </c>
      <c r="CG5" s="4" t="s">
        <v>3</v>
      </c>
      <c r="CH5" s="26">
        <f>IFERROR((8-Tableau224[[#This Row],[Plc{Q}]])/100,0)</f>
        <v>0</v>
      </c>
      <c r="CI5" s="25" t="str">
        <f>IF(OR(1=Tableau224[[#This Row],[Plc{Q}]],2=Tableau224[[#This Row],[Plc{Q}]],3=Tableau224[[#This Row],[Plc{Q}]],4=Tableau224[[#This Row],[Plc{Q}]],5=Tableau224[[#This Row],[Plc{Q}]],6=Tableau224[[#This Row],[Plc{Q}]],7=Tableau224[[#This Row],[Plc{Q}]],8=Tableau224[[#This Row],[Plc{Q}]]),"Qualifié(e)","")</f>
        <v/>
      </c>
      <c r="CJ5" s="34" t="str">
        <f>IF(Tableau224[[#This Row],[Pnt{F}/1000]]=0,"",RANK(Tableau224[[#This Row],[Pnt{F}/1000]],Tableau224[Pnt{F}/1000]))</f>
        <v/>
      </c>
      <c r="CK5" s="35">
        <f>IFERROR(Tableau224[[#This Row],[Pnt{FV}/500]]+Tableau224[[#This Row],[Pnt{FB}/500]]+Tableau224[[#This Row],[Bns{Q}]],0)</f>
        <v>0</v>
      </c>
      <c r="CL5" s="32">
        <f>IFERROR((Tableau224[[#This Row],[Pnt{FV}]]/$CM$52)*500,0)</f>
        <v>0</v>
      </c>
      <c r="CM5" s="186">
        <f>IFERROR(((Tableau224[[#This Row],[Prs{FV}]]/CN$52)*1000)+IF(Tableau224[[#This Row],[Vlr{FV}]]="o",2,0),0)</f>
        <v>0</v>
      </c>
      <c r="CN5" s="11" t="s">
        <v>12</v>
      </c>
      <c r="CO5" s="4" t="s">
        <v>3</v>
      </c>
      <c r="CP5" s="32">
        <f>(Tableau224[[#This Row],[Pnt{FB}]]/CQ$52)*500</f>
        <v>0</v>
      </c>
      <c r="CQ5" s="33">
        <f>Tableau224[[#This Row],[Pnt{FBlq}]]+Tableau224[[#This Row],[Pnt{FEss}]]</f>
        <v>0</v>
      </c>
      <c r="CR5" s="33">
        <f>IF(Tableau224[[#This Row],[Blq{F}]]="n",0,IF(Tableau224[[#This Row],[Blq{F}]]="Z1",100,IF(Tableau224[[#This Row],[Blq{F}]]="Z2",200,IF(Tableau224[[#This Row],[Blq{F}]]="Top",300,0))))</f>
        <v>0</v>
      </c>
      <c r="CS5" s="4" t="s">
        <v>3</v>
      </c>
      <c r="CT5" s="25">
        <f>IFERROR((100-(Tableau224[[#This Row],[Ess{F}]])),0)</f>
        <v>0</v>
      </c>
      <c r="CU5" s="11" t="s">
        <v>12</v>
      </c>
      <c r="CV5" s="28" t="str">
        <f>IF(Tableau224[[#This Row],[Fnl]]="Q",Tableau224[[#This Row],[Plc{F}]],Tableau224[[#This Row],[Plc{Q}]])</f>
        <v/>
      </c>
      <c r="CW5" s="28" t="str">
        <f>IF(Tableau224[[#This Row],[Place]]=1,"Or",IF(Tableau224[[#This Row],[Place]]=2,"Argent",IF(Tableau224[[#This Row],[Place]]=3,"Bronze","")))</f>
        <v/>
      </c>
    </row>
    <row r="6" spans="1:101" x14ac:dyDescent="0.2">
      <c r="A6" s="33" t="str">
        <f>Tableau224[[#This Row],[Plc{Q}]]</f>
        <v/>
      </c>
      <c r="B6" s="33" t="str">
        <f>Tableau224[[#This Row],[Place]]</f>
        <v/>
      </c>
      <c r="C6" s="16" t="s">
        <v>12</v>
      </c>
      <c r="D6" s="17" t="s">
        <v>12</v>
      </c>
      <c r="E6" s="17" t="s">
        <v>12</v>
      </c>
      <c r="F6" s="29" t="str">
        <f>IF(Tableau224[[#This Row],[Q &gt; F]]="","","Q")</f>
        <v/>
      </c>
      <c r="G6" s="10" t="s">
        <v>12</v>
      </c>
      <c r="H6" s="3" t="s">
        <v>3</v>
      </c>
      <c r="I6" s="3" t="s">
        <v>3</v>
      </c>
      <c r="J6" s="3" t="s">
        <v>3</v>
      </c>
      <c r="K6" s="30" t="str">
        <f>IF(Tableau224[[#This Row],[Pnt{Q}(/1000)]]=0,"",RANK(Tableau224[[#This Row],[Pnt{Q}(/1000)]],Tableau224[Pnt{Q}(/1000)]))</f>
        <v/>
      </c>
      <c r="L6" s="30">
        <f>IFERROR(Tableau224[[#This Row],[Pnt{QV}(/500)]]+Tableau224[[#This Row],[Pnt{QB}/500]],0)</f>
        <v>0</v>
      </c>
      <c r="M6" s="31">
        <f>IFERROR((Tableau224[[#This Row],[Pnt{QV}]]/$N$52)*500,0)</f>
        <v>0</v>
      </c>
      <c r="N6" s="31">
        <f>SUM(Tableau224[[#This Row],[Pnt{QV1}]],Tableau224[[#This Row],[Pnt{QV2}]],Tableau224[[#This Row],[Pnt{QV3}]])</f>
        <v>0</v>
      </c>
      <c r="O6" s="2">
        <f>IFERROR(((Tableau224[[#This Row],[Prs{QV1}]]/P$52)*1000)+IF(Tableau224[[#This Row],[Vlr{QV1}]]="o",2,0),0)</f>
        <v>0</v>
      </c>
      <c r="P6" s="11" t="s">
        <v>12</v>
      </c>
      <c r="Q6" s="4" t="s">
        <v>3</v>
      </c>
      <c r="R6" s="163">
        <f>IFERROR(((Tableau224[[#This Row],[Prs{QV2}]]/S$52)*1000)+IF(Tableau224[[#This Row],[Vlr{QV2}]]="o",2,0),0)</f>
        <v>0</v>
      </c>
      <c r="S6" s="11" t="s">
        <v>12</v>
      </c>
      <c r="T6" s="4" t="s">
        <v>3</v>
      </c>
      <c r="U6" s="163">
        <f>IFERROR(((Tableau224[[#This Row],[Prs{QV3}]]/V$52)*1000)+IF(Tableau224[[#This Row],[Vlr{QV3}]]="o",2,0),0)</f>
        <v>0</v>
      </c>
      <c r="V6" s="11" t="s">
        <v>12</v>
      </c>
      <c r="W6" s="4" t="s">
        <v>3</v>
      </c>
      <c r="X6" s="32">
        <f>IF((Tableau224[[#This Row],[Pnt{QB}]]/Y$52)*500=0,0,(Tableau224[[#This Row],[Pnt{QB}]]/Y$52)*500)</f>
        <v>0</v>
      </c>
      <c r="Y6" s="33">
        <f>Tableau224[[#This Row],[Pnt{QB1}]]+Tableau224[[#This Row],[Pnt{QB2}]]+Tableau224[[#This Row],[Pnt{QB3}]]+Tableau224[[#This Row],[Pnt{QB4}]]+Tableau224[[#This Row],[Pnt{QB5}]]+Tableau224[[#This Row],[Pnt{QB6}]]+Tableau224[[#This Row],[Pnt{QB7}]]+Tableau224[[#This Row],[Pnt{QB8}]]+Tableau224[[#This Row],[Pnt{QB9}]]+Tableau224[[#This Row],[Pnt{QB10}]]+Tableau224[[#This Row],[Pnt{QB11}]]+Tableau224[[#This Row],[Pnt{QB12}]]+Tableau224[[#This Row],[Pnt{QB13}]]+Tableau224[[#This Row],[Pnt{QB14}]]+Tableau224[[#This Row],[Pnt{QB15}]]+Tableau224[[#This Row],[Pnt{QB16}]]+Tableau224[[#This Row],[Pnt{QB17}]]+Tableau224[[#This Row],[Pnt{QB18}]]+Tableau224[[#This Row],[Pnt{QB19}]]+Tableau224[[#This Row],[Pnt{QB20}]]+Tableau224[[#This Row],[Pnt{QB21}]]+Tableau224[[#This Row],[Pnt{QB22}]]+Tableau224[[#This Row],[Pnt{QB23}]]+Tableau224[[#This Row],[Pnt{QB24}]]+Tableau224[[#This Row],[Pnt{QB25}]]+Tableau224[[#This Row],[Pnt{QB26}]]+Tableau224[[#This Row],[Pnt{QB27}]]+Tableau224[[#This Row],[Pnt{QB28}]]+Tableau224[[#This Row],[Pnt{QB29}]]+Tableau224[[#This Row],[Pnt{QB30}]]</f>
        <v>0</v>
      </c>
      <c r="Z6" s="33">
        <f>IF(Tableau224[[#This Row],[Blq{QB1}]]="o",(1000/AA$52),0)</f>
        <v>0</v>
      </c>
      <c r="AA6" s="4" t="s">
        <v>3</v>
      </c>
      <c r="AB6" s="33">
        <f>IF(Tableau224[[#This Row],[Blq{QB2}]]="o",(1000/AC$52),0)</f>
        <v>0</v>
      </c>
      <c r="AC6" s="4" t="s">
        <v>3</v>
      </c>
      <c r="AD6" s="33">
        <f>IF(Tableau224[[#This Row],[Blq{QB3}]]="o",(1000/AE$52),0)</f>
        <v>0</v>
      </c>
      <c r="AE6" s="4" t="s">
        <v>3</v>
      </c>
      <c r="AF6" s="33">
        <f>IF(Tableau224[[#This Row],[Blq{QB4}]]="o",(1000/AG$52),0)</f>
        <v>0</v>
      </c>
      <c r="AG6" s="4" t="s">
        <v>3</v>
      </c>
      <c r="AH6" s="33">
        <f>IF(Tableau224[[#This Row],[Blq{QB5}]]="o",(1000/AI$52),0)</f>
        <v>0</v>
      </c>
      <c r="AI6" s="4" t="s">
        <v>3</v>
      </c>
      <c r="AJ6" s="33">
        <f>IF(Tableau224[[#This Row],[Blq{QB6}]]="o",(1000/AK$52),0)</f>
        <v>0</v>
      </c>
      <c r="AK6" s="4" t="s">
        <v>3</v>
      </c>
      <c r="AL6" s="33">
        <f>IF(Tableau224[[#This Row],[Blq{QB7}]]="o",(1000/AM$52),0)</f>
        <v>0</v>
      </c>
      <c r="AM6" s="4" t="s">
        <v>3</v>
      </c>
      <c r="AN6" s="33">
        <f>IF(Tableau224[[#This Row],[Blq{QB8}]]="o",(1000/AO$52),0)</f>
        <v>0</v>
      </c>
      <c r="AO6" s="4" t="s">
        <v>3</v>
      </c>
      <c r="AP6" s="33">
        <f>IF(Tableau224[[#This Row],[Blq{QB9}]]="o",(1000/AQ$52),0)</f>
        <v>0</v>
      </c>
      <c r="AQ6" s="4" t="s">
        <v>3</v>
      </c>
      <c r="AR6" s="33">
        <f>IF(Tableau224[[#This Row],[Blq{QB10}]]="o",(1000/AS$52),0)</f>
        <v>0</v>
      </c>
      <c r="AS6" s="4" t="s">
        <v>3</v>
      </c>
      <c r="AT6" s="33">
        <f>IF(Tableau224[[#This Row],[Blq{QB11}]]="o",(1000/AU$52),0)</f>
        <v>0</v>
      </c>
      <c r="AU6" s="4" t="s">
        <v>3</v>
      </c>
      <c r="AV6" s="33">
        <f>IF(Tableau224[[#This Row],[Blq{QB12}]]="o",(1000/AW$52),0)</f>
        <v>0</v>
      </c>
      <c r="AW6" s="4" t="s">
        <v>3</v>
      </c>
      <c r="AX6" s="33">
        <f>IF(Tableau224[[#This Row],[Blq{QB13}]]="o",(1000/AY$52),0)</f>
        <v>0</v>
      </c>
      <c r="AY6" s="4" t="s">
        <v>3</v>
      </c>
      <c r="AZ6" s="33">
        <f>IF(Tableau224[[#This Row],[Blq{QB14}]]="o",(1000/BA$52),0)</f>
        <v>0</v>
      </c>
      <c r="BA6" s="4" t="s">
        <v>3</v>
      </c>
      <c r="BB6" s="33">
        <f>IF(Tableau224[[#This Row],[Blq{QB15}]]="o",(1000/BC$52),0)</f>
        <v>0</v>
      </c>
      <c r="BC6" s="4" t="s">
        <v>3</v>
      </c>
      <c r="BD6" s="33">
        <f>IF(Tableau224[[#This Row],[Blq{QB16}]]="o",(1000/BE$52),0)</f>
        <v>0</v>
      </c>
      <c r="BE6" s="4" t="s">
        <v>3</v>
      </c>
      <c r="BF6" s="33">
        <f>IF(Tableau224[[#This Row],[Blq{QB17}]]="o",(1000/BG$52),0)</f>
        <v>0</v>
      </c>
      <c r="BG6" s="4" t="s">
        <v>3</v>
      </c>
      <c r="BH6" s="33">
        <f>IF(Tableau224[[#This Row],[Blq{QB18}]]="o",(1000/BI$52),0)</f>
        <v>0</v>
      </c>
      <c r="BI6" s="4" t="s">
        <v>3</v>
      </c>
      <c r="BJ6" s="33">
        <f>IF(Tableau224[[#This Row],[Blq{QB19}]]="o",(1000/BK$52),0)</f>
        <v>0</v>
      </c>
      <c r="BK6" s="4" t="s">
        <v>3</v>
      </c>
      <c r="BL6" s="33">
        <f>IF(Tableau224[[#This Row],[Blq{QB20}]]="o",(1000/BM$52),0)</f>
        <v>0</v>
      </c>
      <c r="BM6" s="4" t="s">
        <v>3</v>
      </c>
      <c r="BN6" s="33">
        <f>IF(Tableau224[[#This Row],[Blq{QB21}]]="o",(1000/BO$52),0)</f>
        <v>0</v>
      </c>
      <c r="BO6" s="4" t="s">
        <v>3</v>
      </c>
      <c r="BP6" s="33">
        <f>IF(Tableau224[[#This Row],[Blq{QB22}]]="o",(1000/BQ$52),0)</f>
        <v>0</v>
      </c>
      <c r="BQ6" s="4" t="s">
        <v>3</v>
      </c>
      <c r="BR6" s="33">
        <f>IF(Tableau224[[#This Row],[Blq{QB23}]]="o",(1000/BS$52),0)</f>
        <v>0</v>
      </c>
      <c r="BS6" s="4" t="s">
        <v>3</v>
      </c>
      <c r="BT6" s="33">
        <f>IF(Tableau224[[#This Row],[Blq{QB24}]]="o",(1000/BU$52),0)</f>
        <v>0</v>
      </c>
      <c r="BU6" s="4" t="s">
        <v>3</v>
      </c>
      <c r="BV6" s="33">
        <f>IF(Tableau224[[#This Row],[Blq{QB25}]]="o",(1000/BW$52),0)</f>
        <v>0</v>
      </c>
      <c r="BW6" s="4" t="s">
        <v>3</v>
      </c>
      <c r="BX6" s="33">
        <f>IF(Tableau224[[#This Row],[Blq{QB26}]]="o",(1000/BY$52),0)</f>
        <v>0</v>
      </c>
      <c r="BY6" s="4" t="s">
        <v>3</v>
      </c>
      <c r="BZ6" s="33">
        <f>IF(Tableau224[[#This Row],[Blq{QB27}]]="o",(1000/CA$52),0)</f>
        <v>0</v>
      </c>
      <c r="CA6" s="4" t="s">
        <v>3</v>
      </c>
      <c r="CB6" s="33">
        <f>IF(Tableau224[[#This Row],[Blq{QB28}]]="o",(1000/CC$52),0)</f>
        <v>0</v>
      </c>
      <c r="CC6" s="4" t="s">
        <v>3</v>
      </c>
      <c r="CD6" s="33">
        <f>IF(Tableau224[[#This Row],[Blq{QB29}]]="o",(1000/CE$52),0)</f>
        <v>0</v>
      </c>
      <c r="CE6" s="4" t="s">
        <v>3</v>
      </c>
      <c r="CF6" s="33">
        <f>IF(Tableau224[[#This Row],[Blq{QB30}]]="o",(1000/CG$52),0)</f>
        <v>0</v>
      </c>
      <c r="CG6" s="4" t="s">
        <v>3</v>
      </c>
      <c r="CH6" s="26">
        <f>IFERROR((8-Tableau224[[#This Row],[Plc{Q}]])/100,0)</f>
        <v>0</v>
      </c>
      <c r="CI6" s="25" t="str">
        <f>IF(OR(1=Tableau224[[#This Row],[Plc{Q}]],2=Tableau224[[#This Row],[Plc{Q}]],3=Tableau224[[#This Row],[Plc{Q}]],4=Tableau224[[#This Row],[Plc{Q}]],5=Tableau224[[#This Row],[Plc{Q}]],6=Tableau224[[#This Row],[Plc{Q}]],7=Tableau224[[#This Row],[Plc{Q}]],8=Tableau224[[#This Row],[Plc{Q}]]),"Qualifié(e)","")</f>
        <v/>
      </c>
      <c r="CJ6" s="34" t="str">
        <f>IF(Tableau224[[#This Row],[Pnt{F}/1000]]=0,"",RANK(Tableau224[[#This Row],[Pnt{F}/1000]],Tableau224[Pnt{F}/1000]))</f>
        <v/>
      </c>
      <c r="CK6" s="35">
        <f>IFERROR(Tableau224[[#This Row],[Pnt{FV}/500]]+Tableau224[[#This Row],[Pnt{FB}/500]]+Tableau224[[#This Row],[Bns{Q}]],0)</f>
        <v>0</v>
      </c>
      <c r="CL6" s="32">
        <f>IFERROR((Tableau224[[#This Row],[Pnt{FV}]]/$CM$52)*500,0)</f>
        <v>0</v>
      </c>
      <c r="CM6" s="186">
        <f>IFERROR(((Tableau224[[#This Row],[Prs{FV}]]/CN$52)*1000)+IF(Tableau224[[#This Row],[Vlr{FV}]]="o",2,0),0)</f>
        <v>0</v>
      </c>
      <c r="CN6" s="11" t="s">
        <v>12</v>
      </c>
      <c r="CO6" s="4" t="s">
        <v>3</v>
      </c>
      <c r="CP6" s="32">
        <f>(Tableau224[[#This Row],[Pnt{FB}]]/CQ$52)*500</f>
        <v>0</v>
      </c>
      <c r="CQ6" s="33">
        <f>Tableau224[[#This Row],[Pnt{FBlq}]]+Tableau224[[#This Row],[Pnt{FEss}]]</f>
        <v>0</v>
      </c>
      <c r="CR6" s="33">
        <f>IF(Tableau224[[#This Row],[Blq{F}]]="n",0,IF(Tableau224[[#This Row],[Blq{F}]]="Z1",100,IF(Tableau224[[#This Row],[Blq{F}]]="Z2",200,IF(Tableau224[[#This Row],[Blq{F}]]="Top",300,0))))</f>
        <v>0</v>
      </c>
      <c r="CS6" s="4" t="s">
        <v>3</v>
      </c>
      <c r="CT6" s="25">
        <f>IFERROR((100-(Tableau224[[#This Row],[Ess{F}]])),0)</f>
        <v>0</v>
      </c>
      <c r="CU6" s="11" t="s">
        <v>12</v>
      </c>
      <c r="CV6" s="28" t="str">
        <f>IF(Tableau224[[#This Row],[Fnl]]="Q",Tableau224[[#This Row],[Plc{F}]],Tableau224[[#This Row],[Plc{Q}]])</f>
        <v/>
      </c>
      <c r="CW6" s="28" t="str">
        <f>IF(Tableau224[[#This Row],[Place]]=1,"Or",IF(Tableau224[[#This Row],[Place]]=2,"Argent",IF(Tableau224[[#This Row],[Place]]=3,"Bronze","")))</f>
        <v/>
      </c>
    </row>
    <row r="7" spans="1:101" x14ac:dyDescent="0.2">
      <c r="A7" s="33" t="str">
        <f>Tableau224[[#This Row],[Plc{Q}]]</f>
        <v/>
      </c>
      <c r="B7" s="33" t="str">
        <f>Tableau224[[#This Row],[Place]]</f>
        <v/>
      </c>
      <c r="C7" s="16" t="s">
        <v>12</v>
      </c>
      <c r="D7" s="17" t="s">
        <v>12</v>
      </c>
      <c r="E7" s="17" t="s">
        <v>12</v>
      </c>
      <c r="F7" s="29" t="str">
        <f>IF(Tableau224[[#This Row],[Q &gt; F]]="","","Q")</f>
        <v/>
      </c>
      <c r="G7" s="10" t="s">
        <v>12</v>
      </c>
      <c r="H7" s="3" t="s">
        <v>3</v>
      </c>
      <c r="I7" s="3" t="s">
        <v>3</v>
      </c>
      <c r="J7" s="3" t="s">
        <v>3</v>
      </c>
      <c r="K7" s="30" t="str">
        <f>IF(Tableau224[[#This Row],[Pnt{Q}(/1000)]]=0,"",RANK(Tableau224[[#This Row],[Pnt{Q}(/1000)]],Tableau224[Pnt{Q}(/1000)]))</f>
        <v/>
      </c>
      <c r="L7" s="30">
        <f>IFERROR(Tableau224[[#This Row],[Pnt{QV}(/500)]]+Tableau224[[#This Row],[Pnt{QB}/500]],0)</f>
        <v>0</v>
      </c>
      <c r="M7" s="31">
        <f>IFERROR((Tableau224[[#This Row],[Pnt{QV}]]/$N$52)*500,0)</f>
        <v>0</v>
      </c>
      <c r="N7" s="31">
        <f>SUM(Tableau224[[#This Row],[Pnt{QV1}]],Tableau224[[#This Row],[Pnt{QV2}]],Tableau224[[#This Row],[Pnt{QV3}]])</f>
        <v>0</v>
      </c>
      <c r="O7" s="2">
        <f>IFERROR(((Tableau224[[#This Row],[Prs{QV1}]]/P$52)*1000)+IF(Tableau224[[#This Row],[Vlr{QV1}]]="o",2,0),0)</f>
        <v>0</v>
      </c>
      <c r="P7" s="11" t="s">
        <v>12</v>
      </c>
      <c r="Q7" s="4" t="s">
        <v>3</v>
      </c>
      <c r="R7" s="163">
        <f>IFERROR(((Tableau224[[#This Row],[Prs{QV2}]]/S$52)*1000)+IF(Tableau224[[#This Row],[Vlr{QV2}]]="o",2,0),0)</f>
        <v>0</v>
      </c>
      <c r="S7" s="11" t="s">
        <v>12</v>
      </c>
      <c r="T7" s="4" t="s">
        <v>3</v>
      </c>
      <c r="U7" s="163">
        <f>IFERROR(((Tableau224[[#This Row],[Prs{QV3}]]/V$52)*1000)+IF(Tableau224[[#This Row],[Vlr{QV3}]]="o",2,0),0)</f>
        <v>0</v>
      </c>
      <c r="V7" s="11" t="s">
        <v>12</v>
      </c>
      <c r="W7" s="4" t="s">
        <v>3</v>
      </c>
      <c r="X7" s="32">
        <f>IF((Tableau224[[#This Row],[Pnt{QB}]]/Y$52)*500=0,0,(Tableau224[[#This Row],[Pnt{QB}]]/Y$52)*500)</f>
        <v>0</v>
      </c>
      <c r="Y7" s="33">
        <f>Tableau224[[#This Row],[Pnt{QB1}]]+Tableau224[[#This Row],[Pnt{QB2}]]+Tableau224[[#This Row],[Pnt{QB3}]]+Tableau224[[#This Row],[Pnt{QB4}]]+Tableau224[[#This Row],[Pnt{QB5}]]+Tableau224[[#This Row],[Pnt{QB6}]]+Tableau224[[#This Row],[Pnt{QB7}]]+Tableau224[[#This Row],[Pnt{QB8}]]+Tableau224[[#This Row],[Pnt{QB9}]]+Tableau224[[#This Row],[Pnt{QB10}]]+Tableau224[[#This Row],[Pnt{QB11}]]+Tableau224[[#This Row],[Pnt{QB12}]]+Tableau224[[#This Row],[Pnt{QB13}]]+Tableau224[[#This Row],[Pnt{QB14}]]+Tableau224[[#This Row],[Pnt{QB15}]]+Tableau224[[#This Row],[Pnt{QB16}]]+Tableau224[[#This Row],[Pnt{QB17}]]+Tableau224[[#This Row],[Pnt{QB18}]]+Tableau224[[#This Row],[Pnt{QB19}]]+Tableau224[[#This Row],[Pnt{QB20}]]+Tableau224[[#This Row],[Pnt{QB21}]]+Tableau224[[#This Row],[Pnt{QB22}]]+Tableau224[[#This Row],[Pnt{QB23}]]+Tableau224[[#This Row],[Pnt{QB24}]]+Tableau224[[#This Row],[Pnt{QB25}]]+Tableau224[[#This Row],[Pnt{QB26}]]+Tableau224[[#This Row],[Pnt{QB27}]]+Tableau224[[#This Row],[Pnt{QB28}]]+Tableau224[[#This Row],[Pnt{QB29}]]+Tableau224[[#This Row],[Pnt{QB30}]]</f>
        <v>0</v>
      </c>
      <c r="Z7" s="33">
        <f>IF(Tableau224[[#This Row],[Blq{QB1}]]="o",(1000/AA$52),0)</f>
        <v>0</v>
      </c>
      <c r="AA7" s="4" t="s">
        <v>3</v>
      </c>
      <c r="AB7" s="33">
        <f>IF(Tableau224[[#This Row],[Blq{QB2}]]="o",(1000/AC$52),0)</f>
        <v>0</v>
      </c>
      <c r="AC7" s="4" t="s">
        <v>3</v>
      </c>
      <c r="AD7" s="33">
        <f>IF(Tableau224[[#This Row],[Blq{QB3}]]="o",(1000/AE$52),0)</f>
        <v>0</v>
      </c>
      <c r="AE7" s="4" t="s">
        <v>3</v>
      </c>
      <c r="AF7" s="33">
        <f>IF(Tableau224[[#This Row],[Blq{QB4}]]="o",(1000/AG$52),0)</f>
        <v>0</v>
      </c>
      <c r="AG7" s="4" t="s">
        <v>3</v>
      </c>
      <c r="AH7" s="33">
        <f>IF(Tableau224[[#This Row],[Blq{QB5}]]="o",(1000/AI$52),0)</f>
        <v>0</v>
      </c>
      <c r="AI7" s="4" t="s">
        <v>3</v>
      </c>
      <c r="AJ7" s="33">
        <f>IF(Tableau224[[#This Row],[Blq{QB6}]]="o",(1000/AK$52),0)</f>
        <v>0</v>
      </c>
      <c r="AK7" s="4" t="s">
        <v>3</v>
      </c>
      <c r="AL7" s="33">
        <f>IF(Tableau224[[#This Row],[Blq{QB7}]]="o",(1000/AM$52),0)</f>
        <v>0</v>
      </c>
      <c r="AM7" s="4" t="s">
        <v>3</v>
      </c>
      <c r="AN7" s="33">
        <f>IF(Tableau224[[#This Row],[Blq{QB8}]]="o",(1000/AO$52),0)</f>
        <v>0</v>
      </c>
      <c r="AO7" s="4" t="s">
        <v>3</v>
      </c>
      <c r="AP7" s="33">
        <f>IF(Tableau224[[#This Row],[Blq{QB9}]]="o",(1000/AQ$52),0)</f>
        <v>0</v>
      </c>
      <c r="AQ7" s="4" t="s">
        <v>3</v>
      </c>
      <c r="AR7" s="33">
        <f>IF(Tableau224[[#This Row],[Blq{QB10}]]="o",(1000/AS$52),0)</f>
        <v>0</v>
      </c>
      <c r="AS7" s="4" t="s">
        <v>3</v>
      </c>
      <c r="AT7" s="33">
        <f>IF(Tableau224[[#This Row],[Blq{QB11}]]="o",(1000/AU$52),0)</f>
        <v>0</v>
      </c>
      <c r="AU7" s="4" t="s">
        <v>3</v>
      </c>
      <c r="AV7" s="33">
        <f>IF(Tableau224[[#This Row],[Blq{QB12}]]="o",(1000/AW$52),0)</f>
        <v>0</v>
      </c>
      <c r="AW7" s="4" t="s">
        <v>3</v>
      </c>
      <c r="AX7" s="33">
        <f>IF(Tableau224[[#This Row],[Blq{QB13}]]="o",(1000/AY$52),0)</f>
        <v>0</v>
      </c>
      <c r="AY7" s="4" t="s">
        <v>3</v>
      </c>
      <c r="AZ7" s="33">
        <f>IF(Tableau224[[#This Row],[Blq{QB14}]]="o",(1000/BA$52),0)</f>
        <v>0</v>
      </c>
      <c r="BA7" s="4" t="s">
        <v>3</v>
      </c>
      <c r="BB7" s="33">
        <f>IF(Tableau224[[#This Row],[Blq{QB15}]]="o",(1000/BC$52),0)</f>
        <v>0</v>
      </c>
      <c r="BC7" s="4" t="s">
        <v>3</v>
      </c>
      <c r="BD7" s="33">
        <f>IF(Tableau224[[#This Row],[Blq{QB16}]]="o",(1000/BE$52),0)</f>
        <v>0</v>
      </c>
      <c r="BE7" s="4" t="s">
        <v>3</v>
      </c>
      <c r="BF7" s="33">
        <f>IF(Tableau224[[#This Row],[Blq{QB17}]]="o",(1000/BG$52),0)</f>
        <v>0</v>
      </c>
      <c r="BG7" s="4" t="s">
        <v>3</v>
      </c>
      <c r="BH7" s="33">
        <f>IF(Tableau224[[#This Row],[Blq{QB18}]]="o",(1000/BI$52),0)</f>
        <v>0</v>
      </c>
      <c r="BI7" s="4" t="s">
        <v>3</v>
      </c>
      <c r="BJ7" s="33">
        <f>IF(Tableau224[[#This Row],[Blq{QB19}]]="o",(1000/BK$52),0)</f>
        <v>0</v>
      </c>
      <c r="BK7" s="4" t="s">
        <v>3</v>
      </c>
      <c r="BL7" s="33">
        <f>IF(Tableau224[[#This Row],[Blq{QB20}]]="o",(1000/BM$52),0)</f>
        <v>0</v>
      </c>
      <c r="BM7" s="4" t="s">
        <v>3</v>
      </c>
      <c r="BN7" s="33">
        <f>IF(Tableau224[[#This Row],[Blq{QB21}]]="o",(1000/BO$52),0)</f>
        <v>0</v>
      </c>
      <c r="BO7" s="4" t="s">
        <v>3</v>
      </c>
      <c r="BP7" s="33">
        <f>IF(Tableau224[[#This Row],[Blq{QB22}]]="o",(1000/BQ$52),0)</f>
        <v>0</v>
      </c>
      <c r="BQ7" s="4" t="s">
        <v>3</v>
      </c>
      <c r="BR7" s="33">
        <f>IF(Tableau224[[#This Row],[Blq{QB23}]]="o",(1000/BS$52),0)</f>
        <v>0</v>
      </c>
      <c r="BS7" s="4" t="s">
        <v>3</v>
      </c>
      <c r="BT7" s="33">
        <f>IF(Tableau224[[#This Row],[Blq{QB24}]]="o",(1000/BU$52),0)</f>
        <v>0</v>
      </c>
      <c r="BU7" s="4" t="s">
        <v>3</v>
      </c>
      <c r="BV7" s="33">
        <f>IF(Tableau224[[#This Row],[Blq{QB25}]]="o",(1000/BW$52),0)</f>
        <v>0</v>
      </c>
      <c r="BW7" s="4" t="s">
        <v>3</v>
      </c>
      <c r="BX7" s="33">
        <f>IF(Tableau224[[#This Row],[Blq{QB26}]]="o",(1000/BY$52),0)</f>
        <v>0</v>
      </c>
      <c r="BY7" s="4" t="s">
        <v>3</v>
      </c>
      <c r="BZ7" s="33">
        <f>IF(Tableau224[[#This Row],[Blq{QB27}]]="o",(1000/CA$52),0)</f>
        <v>0</v>
      </c>
      <c r="CA7" s="4" t="s">
        <v>3</v>
      </c>
      <c r="CB7" s="33">
        <f>IF(Tableau224[[#This Row],[Blq{QB28}]]="o",(1000/CC$52),0)</f>
        <v>0</v>
      </c>
      <c r="CC7" s="4" t="s">
        <v>3</v>
      </c>
      <c r="CD7" s="33">
        <f>IF(Tableau224[[#This Row],[Blq{QB29}]]="o",(1000/CE$52),0)</f>
        <v>0</v>
      </c>
      <c r="CE7" s="4" t="s">
        <v>3</v>
      </c>
      <c r="CF7" s="33">
        <f>IF(Tableau224[[#This Row],[Blq{QB30}]]="o",(1000/CG$52),0)</f>
        <v>0</v>
      </c>
      <c r="CG7" s="4" t="s">
        <v>3</v>
      </c>
      <c r="CH7" s="26">
        <f>IFERROR((8-Tableau224[[#This Row],[Plc{Q}]])/100,0)</f>
        <v>0</v>
      </c>
      <c r="CI7" s="25" t="str">
        <f>IF(OR(1=Tableau224[[#This Row],[Plc{Q}]],2=Tableau224[[#This Row],[Plc{Q}]],3=Tableau224[[#This Row],[Plc{Q}]],4=Tableau224[[#This Row],[Plc{Q}]],5=Tableau224[[#This Row],[Plc{Q}]],6=Tableau224[[#This Row],[Plc{Q}]],7=Tableau224[[#This Row],[Plc{Q}]],8=Tableau224[[#This Row],[Plc{Q}]]),"Qualifié(e)","")</f>
        <v/>
      </c>
      <c r="CJ7" s="34" t="str">
        <f>IF(Tableau224[[#This Row],[Pnt{F}/1000]]=0,"",RANK(Tableau224[[#This Row],[Pnt{F}/1000]],Tableau224[Pnt{F}/1000]))</f>
        <v/>
      </c>
      <c r="CK7" s="35">
        <f>IFERROR(Tableau224[[#This Row],[Pnt{FV}/500]]+Tableau224[[#This Row],[Pnt{FB}/500]]+Tableau224[[#This Row],[Bns{Q}]],0)</f>
        <v>0</v>
      </c>
      <c r="CL7" s="32">
        <f>IFERROR((Tableau224[[#This Row],[Pnt{FV}]]/$CM$52)*500,0)</f>
        <v>0</v>
      </c>
      <c r="CM7" s="186">
        <f>IFERROR(((Tableau224[[#This Row],[Prs{FV}]]/CN$52)*1000)+IF(Tableau224[[#This Row],[Vlr{FV}]]="o",2,0),0)</f>
        <v>0</v>
      </c>
      <c r="CN7" s="11" t="s">
        <v>12</v>
      </c>
      <c r="CO7" s="4" t="s">
        <v>3</v>
      </c>
      <c r="CP7" s="32">
        <f>(Tableau224[[#This Row],[Pnt{FB}]]/CQ$52)*500</f>
        <v>0</v>
      </c>
      <c r="CQ7" s="33">
        <f>Tableau224[[#This Row],[Pnt{FBlq}]]+Tableau224[[#This Row],[Pnt{FEss}]]</f>
        <v>0</v>
      </c>
      <c r="CR7" s="33">
        <f>IF(Tableau224[[#This Row],[Blq{F}]]="n",0,IF(Tableau224[[#This Row],[Blq{F}]]="Z1",100,IF(Tableau224[[#This Row],[Blq{F}]]="Z2",200,IF(Tableau224[[#This Row],[Blq{F}]]="Top",300,0))))</f>
        <v>0</v>
      </c>
      <c r="CS7" s="4" t="s">
        <v>3</v>
      </c>
      <c r="CT7" s="25">
        <f>IFERROR((100-(Tableau224[[#This Row],[Ess{F}]])),0)</f>
        <v>0</v>
      </c>
      <c r="CU7" s="11" t="s">
        <v>12</v>
      </c>
      <c r="CV7" s="28" t="str">
        <f>IF(Tableau224[[#This Row],[Fnl]]="Q",Tableau224[[#This Row],[Plc{F}]],Tableau224[[#This Row],[Plc{Q}]])</f>
        <v/>
      </c>
      <c r="CW7" s="28" t="str">
        <f>IF(Tableau224[[#This Row],[Place]]=1,"Or",IF(Tableau224[[#This Row],[Place]]=2,"Argent",IF(Tableau224[[#This Row],[Place]]=3,"Bronze","")))</f>
        <v/>
      </c>
    </row>
    <row r="8" spans="1:101" x14ac:dyDescent="0.2">
      <c r="A8" s="33" t="str">
        <f>Tableau224[[#This Row],[Plc{Q}]]</f>
        <v/>
      </c>
      <c r="B8" s="33" t="str">
        <f>Tableau224[[#This Row],[Place]]</f>
        <v/>
      </c>
      <c r="C8" s="16" t="s">
        <v>12</v>
      </c>
      <c r="D8" s="17" t="s">
        <v>12</v>
      </c>
      <c r="E8" s="17" t="s">
        <v>12</v>
      </c>
      <c r="F8" s="29" t="str">
        <f>IF(Tableau224[[#This Row],[Q &gt; F]]="","","Q")</f>
        <v/>
      </c>
      <c r="G8" s="10" t="s">
        <v>12</v>
      </c>
      <c r="H8" s="3" t="s">
        <v>3</v>
      </c>
      <c r="I8" s="3" t="s">
        <v>3</v>
      </c>
      <c r="J8" s="3" t="s">
        <v>3</v>
      </c>
      <c r="K8" s="30" t="str">
        <f>IF(Tableau224[[#This Row],[Pnt{Q}(/1000)]]=0,"",RANK(Tableau224[[#This Row],[Pnt{Q}(/1000)]],Tableau224[Pnt{Q}(/1000)]))</f>
        <v/>
      </c>
      <c r="L8" s="30">
        <f>IFERROR(Tableau224[[#This Row],[Pnt{QV}(/500)]]+Tableau224[[#This Row],[Pnt{QB}/500]],0)</f>
        <v>0</v>
      </c>
      <c r="M8" s="31">
        <f>IFERROR((Tableau224[[#This Row],[Pnt{QV}]]/$N$52)*500,0)</f>
        <v>0</v>
      </c>
      <c r="N8" s="31">
        <f>SUM(Tableau224[[#This Row],[Pnt{QV1}]],Tableau224[[#This Row],[Pnt{QV2}]],Tableau224[[#This Row],[Pnt{QV3}]])</f>
        <v>0</v>
      </c>
      <c r="O8" s="2">
        <f>IFERROR(((Tableau224[[#This Row],[Prs{QV1}]]/P$52)*1000)+IF(Tableau224[[#This Row],[Vlr{QV1}]]="o",2,0),0)</f>
        <v>0</v>
      </c>
      <c r="P8" s="11" t="s">
        <v>12</v>
      </c>
      <c r="Q8" s="4" t="s">
        <v>3</v>
      </c>
      <c r="R8" s="163">
        <f>IFERROR(((Tableau224[[#This Row],[Prs{QV2}]]/S$52)*1000)+IF(Tableau224[[#This Row],[Vlr{QV2}]]="o",2,0),0)</f>
        <v>0</v>
      </c>
      <c r="S8" s="11" t="s">
        <v>12</v>
      </c>
      <c r="T8" s="4" t="s">
        <v>3</v>
      </c>
      <c r="U8" s="163">
        <f>IFERROR(((Tableau224[[#This Row],[Prs{QV3}]]/V$52)*1000)+IF(Tableau224[[#This Row],[Vlr{QV3}]]="o",2,0),0)</f>
        <v>0</v>
      </c>
      <c r="V8" s="11" t="s">
        <v>12</v>
      </c>
      <c r="W8" s="4" t="s">
        <v>3</v>
      </c>
      <c r="X8" s="32">
        <f>IF((Tableau224[[#This Row],[Pnt{QB}]]/Y$52)*500=0,0,(Tableau224[[#This Row],[Pnt{QB}]]/Y$52)*500)</f>
        <v>0</v>
      </c>
      <c r="Y8" s="33">
        <f>Tableau224[[#This Row],[Pnt{QB1}]]+Tableau224[[#This Row],[Pnt{QB2}]]+Tableau224[[#This Row],[Pnt{QB3}]]+Tableau224[[#This Row],[Pnt{QB4}]]+Tableau224[[#This Row],[Pnt{QB5}]]+Tableau224[[#This Row],[Pnt{QB6}]]+Tableau224[[#This Row],[Pnt{QB7}]]+Tableau224[[#This Row],[Pnt{QB8}]]+Tableau224[[#This Row],[Pnt{QB9}]]+Tableau224[[#This Row],[Pnt{QB10}]]+Tableau224[[#This Row],[Pnt{QB11}]]+Tableau224[[#This Row],[Pnt{QB12}]]+Tableau224[[#This Row],[Pnt{QB13}]]+Tableau224[[#This Row],[Pnt{QB14}]]+Tableau224[[#This Row],[Pnt{QB15}]]+Tableau224[[#This Row],[Pnt{QB16}]]+Tableau224[[#This Row],[Pnt{QB17}]]+Tableau224[[#This Row],[Pnt{QB18}]]+Tableau224[[#This Row],[Pnt{QB19}]]+Tableau224[[#This Row],[Pnt{QB20}]]+Tableau224[[#This Row],[Pnt{QB21}]]+Tableau224[[#This Row],[Pnt{QB22}]]+Tableau224[[#This Row],[Pnt{QB23}]]+Tableau224[[#This Row],[Pnt{QB24}]]+Tableau224[[#This Row],[Pnt{QB25}]]+Tableau224[[#This Row],[Pnt{QB26}]]+Tableau224[[#This Row],[Pnt{QB27}]]+Tableau224[[#This Row],[Pnt{QB28}]]+Tableau224[[#This Row],[Pnt{QB29}]]+Tableau224[[#This Row],[Pnt{QB30}]]</f>
        <v>0</v>
      </c>
      <c r="Z8" s="33">
        <f>IF(Tableau224[[#This Row],[Blq{QB1}]]="o",(1000/AA$52),0)</f>
        <v>0</v>
      </c>
      <c r="AA8" s="4" t="s">
        <v>3</v>
      </c>
      <c r="AB8" s="33">
        <f>IF(Tableau224[[#This Row],[Blq{QB2}]]="o",(1000/AC$52),0)</f>
        <v>0</v>
      </c>
      <c r="AC8" s="4" t="s">
        <v>3</v>
      </c>
      <c r="AD8" s="33">
        <f>IF(Tableau224[[#This Row],[Blq{QB3}]]="o",(1000/AE$52),0)</f>
        <v>0</v>
      </c>
      <c r="AE8" s="4" t="s">
        <v>3</v>
      </c>
      <c r="AF8" s="33">
        <f>IF(Tableau224[[#This Row],[Blq{QB4}]]="o",(1000/AG$52),0)</f>
        <v>0</v>
      </c>
      <c r="AG8" s="4" t="s">
        <v>3</v>
      </c>
      <c r="AH8" s="33">
        <f>IF(Tableau224[[#This Row],[Blq{QB5}]]="o",(1000/AI$52),0)</f>
        <v>0</v>
      </c>
      <c r="AI8" s="4" t="s">
        <v>3</v>
      </c>
      <c r="AJ8" s="33">
        <f>IF(Tableau224[[#This Row],[Blq{QB6}]]="o",(1000/AK$52),0)</f>
        <v>0</v>
      </c>
      <c r="AK8" s="4" t="s">
        <v>3</v>
      </c>
      <c r="AL8" s="33">
        <f>IF(Tableau224[[#This Row],[Blq{QB7}]]="o",(1000/AM$52),0)</f>
        <v>0</v>
      </c>
      <c r="AM8" s="4" t="s">
        <v>3</v>
      </c>
      <c r="AN8" s="33">
        <f>IF(Tableau224[[#This Row],[Blq{QB8}]]="o",(1000/AO$52),0)</f>
        <v>0</v>
      </c>
      <c r="AO8" s="4" t="s">
        <v>3</v>
      </c>
      <c r="AP8" s="33">
        <f>IF(Tableau224[[#This Row],[Blq{QB9}]]="o",(1000/AQ$52),0)</f>
        <v>0</v>
      </c>
      <c r="AQ8" s="4" t="s">
        <v>3</v>
      </c>
      <c r="AR8" s="33">
        <f>IF(Tableau224[[#This Row],[Blq{QB10}]]="o",(1000/AS$52),0)</f>
        <v>0</v>
      </c>
      <c r="AS8" s="4" t="s">
        <v>3</v>
      </c>
      <c r="AT8" s="33">
        <f>IF(Tableau224[[#This Row],[Blq{QB11}]]="o",(1000/AU$52),0)</f>
        <v>0</v>
      </c>
      <c r="AU8" s="4" t="s">
        <v>3</v>
      </c>
      <c r="AV8" s="33">
        <f>IF(Tableau224[[#This Row],[Blq{QB12}]]="o",(1000/AW$52),0)</f>
        <v>0</v>
      </c>
      <c r="AW8" s="4" t="s">
        <v>3</v>
      </c>
      <c r="AX8" s="33">
        <f>IF(Tableau224[[#This Row],[Blq{QB13}]]="o",(1000/AY$52),0)</f>
        <v>0</v>
      </c>
      <c r="AY8" s="4" t="s">
        <v>3</v>
      </c>
      <c r="AZ8" s="33">
        <f>IF(Tableau224[[#This Row],[Blq{QB14}]]="o",(1000/BA$52),0)</f>
        <v>0</v>
      </c>
      <c r="BA8" s="4" t="s">
        <v>3</v>
      </c>
      <c r="BB8" s="33">
        <f>IF(Tableau224[[#This Row],[Blq{QB15}]]="o",(1000/BC$52),0)</f>
        <v>0</v>
      </c>
      <c r="BC8" s="4" t="s">
        <v>3</v>
      </c>
      <c r="BD8" s="33">
        <f>IF(Tableau224[[#This Row],[Blq{QB16}]]="o",(1000/BE$52),0)</f>
        <v>0</v>
      </c>
      <c r="BE8" s="4" t="s">
        <v>3</v>
      </c>
      <c r="BF8" s="33">
        <f>IF(Tableau224[[#This Row],[Blq{QB17}]]="o",(1000/BG$52),0)</f>
        <v>0</v>
      </c>
      <c r="BG8" s="4" t="s">
        <v>3</v>
      </c>
      <c r="BH8" s="33">
        <f>IF(Tableau224[[#This Row],[Blq{QB18}]]="o",(1000/BI$52),0)</f>
        <v>0</v>
      </c>
      <c r="BI8" s="4" t="s">
        <v>3</v>
      </c>
      <c r="BJ8" s="33">
        <f>IF(Tableau224[[#This Row],[Blq{QB19}]]="o",(1000/BK$52),0)</f>
        <v>0</v>
      </c>
      <c r="BK8" s="4" t="s">
        <v>3</v>
      </c>
      <c r="BL8" s="33">
        <f>IF(Tableau224[[#This Row],[Blq{QB20}]]="o",(1000/BM$52),0)</f>
        <v>0</v>
      </c>
      <c r="BM8" s="4" t="s">
        <v>3</v>
      </c>
      <c r="BN8" s="33">
        <f>IF(Tableau224[[#This Row],[Blq{QB21}]]="o",(1000/BO$52),0)</f>
        <v>0</v>
      </c>
      <c r="BO8" s="4" t="s">
        <v>3</v>
      </c>
      <c r="BP8" s="33">
        <f>IF(Tableau224[[#This Row],[Blq{QB22}]]="o",(1000/BQ$52),0)</f>
        <v>0</v>
      </c>
      <c r="BQ8" s="4" t="s">
        <v>3</v>
      </c>
      <c r="BR8" s="33">
        <f>IF(Tableau224[[#This Row],[Blq{QB23}]]="o",(1000/BS$52),0)</f>
        <v>0</v>
      </c>
      <c r="BS8" s="4" t="s">
        <v>3</v>
      </c>
      <c r="BT8" s="33">
        <f>IF(Tableau224[[#This Row],[Blq{QB24}]]="o",(1000/BU$52),0)</f>
        <v>0</v>
      </c>
      <c r="BU8" s="4" t="s">
        <v>3</v>
      </c>
      <c r="BV8" s="33">
        <f>IF(Tableau224[[#This Row],[Blq{QB25}]]="o",(1000/BW$52),0)</f>
        <v>0</v>
      </c>
      <c r="BW8" s="4" t="s">
        <v>3</v>
      </c>
      <c r="BX8" s="33">
        <f>IF(Tableau224[[#This Row],[Blq{QB26}]]="o",(1000/BY$52),0)</f>
        <v>0</v>
      </c>
      <c r="BY8" s="4" t="s">
        <v>3</v>
      </c>
      <c r="BZ8" s="33">
        <f>IF(Tableau224[[#This Row],[Blq{QB27}]]="o",(1000/CA$52),0)</f>
        <v>0</v>
      </c>
      <c r="CA8" s="4" t="s">
        <v>3</v>
      </c>
      <c r="CB8" s="33">
        <f>IF(Tableau224[[#This Row],[Blq{QB28}]]="o",(1000/CC$52),0)</f>
        <v>0</v>
      </c>
      <c r="CC8" s="4" t="s">
        <v>3</v>
      </c>
      <c r="CD8" s="33">
        <f>IF(Tableau224[[#This Row],[Blq{QB29}]]="o",(1000/CE$52),0)</f>
        <v>0</v>
      </c>
      <c r="CE8" s="4" t="s">
        <v>3</v>
      </c>
      <c r="CF8" s="33">
        <f>IF(Tableau224[[#This Row],[Blq{QB30}]]="o",(1000/CG$52),0)</f>
        <v>0</v>
      </c>
      <c r="CG8" s="4" t="s">
        <v>3</v>
      </c>
      <c r="CH8" s="26">
        <f>IFERROR((8-Tableau224[[#This Row],[Plc{Q}]])/100,0)</f>
        <v>0</v>
      </c>
      <c r="CI8" s="25" t="str">
        <f>IF(OR(1=Tableau224[[#This Row],[Plc{Q}]],2=Tableau224[[#This Row],[Plc{Q}]],3=Tableau224[[#This Row],[Plc{Q}]],4=Tableau224[[#This Row],[Plc{Q}]],5=Tableau224[[#This Row],[Plc{Q}]],6=Tableau224[[#This Row],[Plc{Q}]],7=Tableau224[[#This Row],[Plc{Q}]],8=Tableau224[[#This Row],[Plc{Q}]]),"Qualifié(e)","")</f>
        <v/>
      </c>
      <c r="CJ8" s="34" t="str">
        <f>IF(Tableau224[[#This Row],[Pnt{F}/1000]]=0,"",RANK(Tableau224[[#This Row],[Pnt{F}/1000]],Tableau224[Pnt{F}/1000]))</f>
        <v/>
      </c>
      <c r="CK8" s="35">
        <f>IFERROR(Tableau224[[#This Row],[Pnt{FV}/500]]+Tableau224[[#This Row],[Pnt{FB}/500]]+Tableau224[[#This Row],[Bns{Q}]],0)</f>
        <v>0</v>
      </c>
      <c r="CL8" s="32">
        <f>IFERROR((Tableau224[[#This Row],[Pnt{FV}]]/$CM$52)*500,0)</f>
        <v>0</v>
      </c>
      <c r="CM8" s="186">
        <f>IFERROR(((Tableau224[[#This Row],[Prs{FV}]]/CN$52)*1000)+IF(Tableau224[[#This Row],[Vlr{FV}]]="o",2,0),0)</f>
        <v>0</v>
      </c>
      <c r="CN8" s="11" t="s">
        <v>12</v>
      </c>
      <c r="CO8" s="4" t="s">
        <v>3</v>
      </c>
      <c r="CP8" s="32">
        <f>(Tableau224[[#This Row],[Pnt{FB}]]/CQ$52)*500</f>
        <v>0</v>
      </c>
      <c r="CQ8" s="33">
        <f>Tableau224[[#This Row],[Pnt{FBlq}]]+Tableau224[[#This Row],[Pnt{FEss}]]</f>
        <v>0</v>
      </c>
      <c r="CR8" s="33">
        <f>IF(Tableau224[[#This Row],[Blq{F}]]="n",0,IF(Tableau224[[#This Row],[Blq{F}]]="Z1",100,IF(Tableau224[[#This Row],[Blq{F}]]="Z2",200,IF(Tableau224[[#This Row],[Blq{F}]]="Top",300,0))))</f>
        <v>0</v>
      </c>
      <c r="CS8" s="4" t="s">
        <v>3</v>
      </c>
      <c r="CT8" s="25">
        <f>IFERROR((100-(Tableau224[[#This Row],[Ess{F}]])),0)</f>
        <v>0</v>
      </c>
      <c r="CU8" s="11" t="s">
        <v>12</v>
      </c>
      <c r="CV8" s="28" t="str">
        <f>IF(Tableau224[[#This Row],[Fnl]]="Q",Tableau224[[#This Row],[Plc{F}]],Tableau224[[#This Row],[Plc{Q}]])</f>
        <v/>
      </c>
      <c r="CW8" s="28" t="str">
        <f>IF(Tableau224[[#This Row],[Place]]=1,"Or",IF(Tableau224[[#This Row],[Place]]=2,"Argent",IF(Tableau224[[#This Row],[Place]]=3,"Bronze","")))</f>
        <v/>
      </c>
    </row>
    <row r="9" spans="1:101" x14ac:dyDescent="0.2">
      <c r="A9" s="33" t="str">
        <f>Tableau224[[#This Row],[Plc{Q}]]</f>
        <v/>
      </c>
      <c r="B9" s="33" t="str">
        <f>Tableau224[[#This Row],[Place]]</f>
        <v/>
      </c>
      <c r="C9" s="16" t="s">
        <v>12</v>
      </c>
      <c r="D9" s="17" t="s">
        <v>12</v>
      </c>
      <c r="E9" s="17" t="s">
        <v>12</v>
      </c>
      <c r="F9" s="36" t="str">
        <f>IF(Tableau224[[#This Row],[Q &gt; F]]="","","Q")</f>
        <v/>
      </c>
      <c r="G9" s="10" t="s">
        <v>12</v>
      </c>
      <c r="H9" s="3" t="s">
        <v>3</v>
      </c>
      <c r="I9" s="3" t="s">
        <v>3</v>
      </c>
      <c r="J9" s="3" t="s">
        <v>3</v>
      </c>
      <c r="K9" s="30" t="str">
        <f>IF(Tableau224[[#This Row],[Pnt{Q}(/1000)]]=0,"",RANK(Tableau224[[#This Row],[Pnt{Q}(/1000)]],Tableau224[Pnt{Q}(/1000)]))</f>
        <v/>
      </c>
      <c r="L9" s="30">
        <f>IFERROR(Tableau224[[#This Row],[Pnt{QV}(/500)]]+Tableau224[[#This Row],[Pnt{QB}/500]],0)</f>
        <v>0</v>
      </c>
      <c r="M9" s="31">
        <f>IFERROR((Tableau224[[#This Row],[Pnt{QV}]]/$N$52)*500,0)</f>
        <v>0</v>
      </c>
      <c r="N9" s="31">
        <f>SUM(Tableau224[[#This Row],[Pnt{QV1}]],Tableau224[[#This Row],[Pnt{QV2}]],Tableau224[[#This Row],[Pnt{QV3}]])</f>
        <v>0</v>
      </c>
      <c r="O9" s="2">
        <f>IFERROR(((Tableau224[[#This Row],[Prs{QV1}]]/P$52)*1000)+IF(Tableau224[[#This Row],[Vlr{QV1}]]="o",2,0),0)</f>
        <v>0</v>
      </c>
      <c r="P9" s="11" t="s">
        <v>12</v>
      </c>
      <c r="Q9" s="4" t="s">
        <v>3</v>
      </c>
      <c r="R9" s="163">
        <f>IFERROR(((Tableau224[[#This Row],[Prs{QV2}]]/S$52)*1000)+IF(Tableau224[[#This Row],[Vlr{QV2}]]="o",2,0),0)</f>
        <v>0</v>
      </c>
      <c r="S9" s="11" t="s">
        <v>12</v>
      </c>
      <c r="T9" s="4" t="s">
        <v>3</v>
      </c>
      <c r="U9" s="163">
        <f>IFERROR(((Tableau224[[#This Row],[Prs{QV3}]]/V$52)*1000)+IF(Tableau224[[#This Row],[Vlr{QV3}]]="o",2,0),0)</f>
        <v>0</v>
      </c>
      <c r="V9" s="11" t="s">
        <v>12</v>
      </c>
      <c r="W9" s="4" t="s">
        <v>3</v>
      </c>
      <c r="X9" s="32">
        <f>IF((Tableau224[[#This Row],[Pnt{QB}]]/Y$52)*500=0,0,(Tableau224[[#This Row],[Pnt{QB}]]/Y$52)*500)</f>
        <v>0</v>
      </c>
      <c r="Y9" s="33">
        <f>Tableau224[[#This Row],[Pnt{QB1}]]+Tableau224[[#This Row],[Pnt{QB2}]]+Tableau224[[#This Row],[Pnt{QB3}]]+Tableau224[[#This Row],[Pnt{QB4}]]+Tableau224[[#This Row],[Pnt{QB5}]]+Tableau224[[#This Row],[Pnt{QB6}]]+Tableau224[[#This Row],[Pnt{QB7}]]+Tableau224[[#This Row],[Pnt{QB8}]]+Tableau224[[#This Row],[Pnt{QB9}]]+Tableau224[[#This Row],[Pnt{QB10}]]+Tableau224[[#This Row],[Pnt{QB11}]]+Tableau224[[#This Row],[Pnt{QB12}]]+Tableau224[[#This Row],[Pnt{QB13}]]+Tableau224[[#This Row],[Pnt{QB14}]]+Tableau224[[#This Row],[Pnt{QB15}]]+Tableau224[[#This Row],[Pnt{QB16}]]+Tableau224[[#This Row],[Pnt{QB17}]]+Tableau224[[#This Row],[Pnt{QB18}]]+Tableau224[[#This Row],[Pnt{QB19}]]+Tableau224[[#This Row],[Pnt{QB20}]]+Tableau224[[#This Row],[Pnt{QB21}]]+Tableau224[[#This Row],[Pnt{QB22}]]+Tableau224[[#This Row],[Pnt{QB23}]]+Tableau224[[#This Row],[Pnt{QB24}]]+Tableau224[[#This Row],[Pnt{QB25}]]+Tableau224[[#This Row],[Pnt{QB26}]]+Tableau224[[#This Row],[Pnt{QB27}]]+Tableau224[[#This Row],[Pnt{QB28}]]+Tableau224[[#This Row],[Pnt{QB29}]]+Tableau224[[#This Row],[Pnt{QB30}]]</f>
        <v>0</v>
      </c>
      <c r="Z9" s="33">
        <f>IF(Tableau224[[#This Row],[Blq{QB1}]]="o",(1000/AA$52),0)</f>
        <v>0</v>
      </c>
      <c r="AA9" s="4" t="s">
        <v>3</v>
      </c>
      <c r="AB9" s="33">
        <f>IF(Tableau224[[#This Row],[Blq{QB2}]]="o",(1000/AC$52),0)</f>
        <v>0</v>
      </c>
      <c r="AC9" s="4" t="s">
        <v>3</v>
      </c>
      <c r="AD9" s="33">
        <f>IF(Tableau224[[#This Row],[Blq{QB3}]]="o",(1000/AE$52),0)</f>
        <v>0</v>
      </c>
      <c r="AE9" s="4" t="s">
        <v>3</v>
      </c>
      <c r="AF9" s="33">
        <f>IF(Tableau224[[#This Row],[Blq{QB4}]]="o",(1000/AG$52),0)</f>
        <v>0</v>
      </c>
      <c r="AG9" s="4" t="s">
        <v>3</v>
      </c>
      <c r="AH9" s="33">
        <f>IF(Tableau224[[#This Row],[Blq{QB5}]]="o",(1000/AI$52),0)</f>
        <v>0</v>
      </c>
      <c r="AI9" s="4" t="s">
        <v>3</v>
      </c>
      <c r="AJ9" s="33">
        <f>IF(Tableau224[[#This Row],[Blq{QB6}]]="o",(1000/AK$52),0)</f>
        <v>0</v>
      </c>
      <c r="AK9" s="4" t="s">
        <v>3</v>
      </c>
      <c r="AL9" s="33">
        <f>IF(Tableau224[[#This Row],[Blq{QB7}]]="o",(1000/AM$52),0)</f>
        <v>0</v>
      </c>
      <c r="AM9" s="4" t="s">
        <v>3</v>
      </c>
      <c r="AN9" s="33">
        <f>IF(Tableau224[[#This Row],[Blq{QB8}]]="o",(1000/AO$52),0)</f>
        <v>0</v>
      </c>
      <c r="AO9" s="4" t="s">
        <v>3</v>
      </c>
      <c r="AP9" s="33">
        <f>IF(Tableau224[[#This Row],[Blq{QB9}]]="o",(1000/AQ$52),0)</f>
        <v>0</v>
      </c>
      <c r="AQ9" s="4" t="s">
        <v>3</v>
      </c>
      <c r="AR9" s="33">
        <f>IF(Tableau224[[#This Row],[Blq{QB10}]]="o",(1000/AS$52),0)</f>
        <v>0</v>
      </c>
      <c r="AS9" s="4" t="s">
        <v>3</v>
      </c>
      <c r="AT9" s="33">
        <f>IF(Tableau224[[#This Row],[Blq{QB11}]]="o",(1000/AU$52),0)</f>
        <v>0</v>
      </c>
      <c r="AU9" s="4" t="s">
        <v>3</v>
      </c>
      <c r="AV9" s="33">
        <f>IF(Tableau224[[#This Row],[Blq{QB12}]]="o",(1000/AW$52),0)</f>
        <v>0</v>
      </c>
      <c r="AW9" s="4" t="s">
        <v>3</v>
      </c>
      <c r="AX9" s="33">
        <f>IF(Tableau224[[#This Row],[Blq{QB13}]]="o",(1000/AY$52),0)</f>
        <v>0</v>
      </c>
      <c r="AY9" s="4" t="s">
        <v>3</v>
      </c>
      <c r="AZ9" s="33">
        <f>IF(Tableau224[[#This Row],[Blq{QB14}]]="o",(1000/BA$52),0)</f>
        <v>0</v>
      </c>
      <c r="BA9" s="4" t="s">
        <v>3</v>
      </c>
      <c r="BB9" s="33">
        <f>IF(Tableau224[[#This Row],[Blq{QB15}]]="o",(1000/BC$52),0)</f>
        <v>0</v>
      </c>
      <c r="BC9" s="4" t="s">
        <v>3</v>
      </c>
      <c r="BD9" s="33">
        <f>IF(Tableau224[[#This Row],[Blq{QB16}]]="o",(1000/BE$52),0)</f>
        <v>0</v>
      </c>
      <c r="BE9" s="4" t="s">
        <v>3</v>
      </c>
      <c r="BF9" s="33">
        <f>IF(Tableau224[[#This Row],[Blq{QB17}]]="o",(1000/BG$52),0)</f>
        <v>0</v>
      </c>
      <c r="BG9" s="4" t="s">
        <v>3</v>
      </c>
      <c r="BH9" s="33">
        <f>IF(Tableau224[[#This Row],[Blq{QB18}]]="o",(1000/BI$52),0)</f>
        <v>0</v>
      </c>
      <c r="BI9" s="4" t="s">
        <v>3</v>
      </c>
      <c r="BJ9" s="33">
        <f>IF(Tableau224[[#This Row],[Blq{QB19}]]="o",(1000/BK$52),0)</f>
        <v>0</v>
      </c>
      <c r="BK9" s="4" t="s">
        <v>3</v>
      </c>
      <c r="BL9" s="33">
        <f>IF(Tableau224[[#This Row],[Blq{QB20}]]="o",(1000/BM$52),0)</f>
        <v>0</v>
      </c>
      <c r="BM9" s="4" t="s">
        <v>3</v>
      </c>
      <c r="BN9" s="33">
        <f>IF(Tableau224[[#This Row],[Blq{QB21}]]="o",(1000/BO$52),0)</f>
        <v>0</v>
      </c>
      <c r="BO9" s="4" t="s">
        <v>3</v>
      </c>
      <c r="BP9" s="33">
        <f>IF(Tableau224[[#This Row],[Blq{QB22}]]="o",(1000/BQ$52),0)</f>
        <v>0</v>
      </c>
      <c r="BQ9" s="4" t="s">
        <v>3</v>
      </c>
      <c r="BR9" s="33">
        <f>IF(Tableau224[[#This Row],[Blq{QB23}]]="o",(1000/BS$52),0)</f>
        <v>0</v>
      </c>
      <c r="BS9" s="4" t="s">
        <v>3</v>
      </c>
      <c r="BT9" s="33">
        <f>IF(Tableau224[[#This Row],[Blq{QB24}]]="o",(1000/BU$52),0)</f>
        <v>0</v>
      </c>
      <c r="BU9" s="4" t="s">
        <v>3</v>
      </c>
      <c r="BV9" s="33">
        <f>IF(Tableau224[[#This Row],[Blq{QB25}]]="o",(1000/BW$52),0)</f>
        <v>0</v>
      </c>
      <c r="BW9" s="4" t="s">
        <v>3</v>
      </c>
      <c r="BX9" s="33">
        <f>IF(Tableau224[[#This Row],[Blq{QB26}]]="o",(1000/BY$52),0)</f>
        <v>0</v>
      </c>
      <c r="BY9" s="4" t="s">
        <v>3</v>
      </c>
      <c r="BZ9" s="33">
        <f>IF(Tableau224[[#This Row],[Blq{QB27}]]="o",(1000/CA$52),0)</f>
        <v>0</v>
      </c>
      <c r="CA9" s="4" t="s">
        <v>3</v>
      </c>
      <c r="CB9" s="33">
        <f>IF(Tableau224[[#This Row],[Blq{QB28}]]="o",(1000/CC$52),0)</f>
        <v>0</v>
      </c>
      <c r="CC9" s="4" t="s">
        <v>3</v>
      </c>
      <c r="CD9" s="33">
        <f>IF(Tableau224[[#This Row],[Blq{QB29}]]="o",(1000/CE$52),0)</f>
        <v>0</v>
      </c>
      <c r="CE9" s="4" t="s">
        <v>3</v>
      </c>
      <c r="CF9" s="33">
        <f>IF(Tableau224[[#This Row],[Blq{QB30}]]="o",(1000/CG$52),0)</f>
        <v>0</v>
      </c>
      <c r="CG9" s="4" t="s">
        <v>3</v>
      </c>
      <c r="CH9" s="26">
        <f>IFERROR((8-Tableau224[[#This Row],[Plc{Q}]])/100,0)</f>
        <v>0</v>
      </c>
      <c r="CI9" s="25" t="str">
        <f>IF(OR(1=Tableau224[[#This Row],[Plc{Q}]],2=Tableau224[[#This Row],[Plc{Q}]],3=Tableau224[[#This Row],[Plc{Q}]],4=Tableau224[[#This Row],[Plc{Q}]],5=Tableau224[[#This Row],[Plc{Q}]],6=Tableau224[[#This Row],[Plc{Q}]],7=Tableau224[[#This Row],[Plc{Q}]],8=Tableau224[[#This Row],[Plc{Q}]]),"Qualifié(e)","")</f>
        <v/>
      </c>
      <c r="CJ9" s="34" t="str">
        <f>IF(Tableau224[[#This Row],[Pnt{F}/1000]]=0,"",RANK(Tableau224[[#This Row],[Pnt{F}/1000]],Tableau224[Pnt{F}/1000]))</f>
        <v/>
      </c>
      <c r="CK9" s="35">
        <f>IFERROR(Tableau224[[#This Row],[Pnt{FV}/500]]+Tableau224[[#This Row],[Pnt{FB}/500]]+Tableau224[[#This Row],[Bns{Q}]],0)</f>
        <v>0</v>
      </c>
      <c r="CL9" s="32">
        <f>IFERROR((Tableau224[[#This Row],[Pnt{FV}]]/$CM$52)*500,0)</f>
        <v>0</v>
      </c>
      <c r="CM9" s="186">
        <f>IFERROR(((Tableau224[[#This Row],[Prs{FV}]]/CN$52)*1000)+IF(Tableau224[[#This Row],[Vlr{FV}]]="o",2,0),0)</f>
        <v>0</v>
      </c>
      <c r="CN9" s="11" t="s">
        <v>12</v>
      </c>
      <c r="CO9" s="4" t="s">
        <v>3</v>
      </c>
      <c r="CP9" s="32">
        <f>(Tableau224[[#This Row],[Pnt{FB}]]/CQ$52)*500</f>
        <v>0</v>
      </c>
      <c r="CQ9" s="33">
        <f>Tableau224[[#This Row],[Pnt{FBlq}]]+Tableau224[[#This Row],[Pnt{FEss}]]</f>
        <v>0</v>
      </c>
      <c r="CR9" s="33">
        <f>IF(Tableau224[[#This Row],[Blq{F}]]="n",0,IF(Tableau224[[#This Row],[Blq{F}]]="Z1",100,IF(Tableau224[[#This Row],[Blq{F}]]="Z2",200,IF(Tableau224[[#This Row],[Blq{F}]]="Top",300,0))))</f>
        <v>0</v>
      </c>
      <c r="CS9" s="4" t="s">
        <v>3</v>
      </c>
      <c r="CT9" s="25">
        <f>IFERROR((100-(Tableau224[[#This Row],[Ess{F}]])),0)</f>
        <v>0</v>
      </c>
      <c r="CU9" s="11" t="s">
        <v>12</v>
      </c>
      <c r="CV9" s="28" t="str">
        <f>IF(Tableau224[[#This Row],[Fnl]]="Q",Tableau224[[#This Row],[Plc{F}]],Tableau224[[#This Row],[Plc{Q}]])</f>
        <v/>
      </c>
      <c r="CW9" s="28" t="str">
        <f>IF(Tableau224[[#This Row],[Place]]=1,"Or",IF(Tableau224[[#This Row],[Place]]=2,"Argent",IF(Tableau224[[#This Row],[Place]]=3,"Bronze","")))</f>
        <v/>
      </c>
    </row>
    <row r="10" spans="1:101" x14ac:dyDescent="0.2">
      <c r="A10" s="33" t="str">
        <f>Tableau224[[#This Row],[Plc{Q}]]</f>
        <v/>
      </c>
      <c r="B10" s="33" t="str">
        <f>Tableau224[[#This Row],[Place]]</f>
        <v/>
      </c>
      <c r="C10" s="16" t="s">
        <v>12</v>
      </c>
      <c r="D10" s="17" t="s">
        <v>12</v>
      </c>
      <c r="E10" s="17" t="s">
        <v>12</v>
      </c>
      <c r="F10" s="29" t="str">
        <f>IF(Tableau224[[#This Row],[Q &gt; F]]="","","Q")</f>
        <v/>
      </c>
      <c r="G10" s="10" t="s">
        <v>12</v>
      </c>
      <c r="H10" s="3" t="s">
        <v>3</v>
      </c>
      <c r="I10" s="3" t="s">
        <v>3</v>
      </c>
      <c r="J10" s="3" t="s">
        <v>3</v>
      </c>
      <c r="K10" s="30" t="str">
        <f>IF(Tableau224[[#This Row],[Pnt{Q}(/1000)]]=0,"",RANK(Tableau224[[#This Row],[Pnt{Q}(/1000)]],Tableau224[Pnt{Q}(/1000)]))</f>
        <v/>
      </c>
      <c r="L10" s="30">
        <f>IFERROR(Tableau224[[#This Row],[Pnt{QV}(/500)]]+Tableau224[[#This Row],[Pnt{QB}/500]],0)</f>
        <v>0</v>
      </c>
      <c r="M10" s="31">
        <f>IFERROR((Tableau224[[#This Row],[Pnt{QV}]]/$N$52)*500,0)</f>
        <v>0</v>
      </c>
      <c r="N10" s="31">
        <f>SUM(Tableau224[[#This Row],[Pnt{QV1}]],Tableau224[[#This Row],[Pnt{QV2}]],Tableau224[[#This Row],[Pnt{QV3}]])</f>
        <v>0</v>
      </c>
      <c r="O10" s="2">
        <f>IFERROR(((Tableau224[[#This Row],[Prs{QV1}]]/P$52)*1000)+IF(Tableau224[[#This Row],[Vlr{QV1}]]="o",2,0),0)</f>
        <v>0</v>
      </c>
      <c r="P10" s="11" t="s">
        <v>12</v>
      </c>
      <c r="Q10" s="4" t="s">
        <v>3</v>
      </c>
      <c r="R10" s="163">
        <f>IFERROR(((Tableau224[[#This Row],[Prs{QV2}]]/S$52)*1000)+IF(Tableau224[[#This Row],[Vlr{QV2}]]="o",2,0),0)</f>
        <v>0</v>
      </c>
      <c r="S10" s="11" t="s">
        <v>12</v>
      </c>
      <c r="T10" s="4" t="s">
        <v>3</v>
      </c>
      <c r="U10" s="163">
        <f>IFERROR(((Tableau224[[#This Row],[Prs{QV3}]]/V$52)*1000)+IF(Tableau224[[#This Row],[Vlr{QV3}]]="o",2,0),0)</f>
        <v>0</v>
      </c>
      <c r="V10" s="11" t="s">
        <v>12</v>
      </c>
      <c r="W10" s="4" t="s">
        <v>3</v>
      </c>
      <c r="X10" s="32">
        <f>IF((Tableau224[[#This Row],[Pnt{QB}]]/Y$52)*500=0,0,(Tableau224[[#This Row],[Pnt{QB}]]/Y$52)*500)</f>
        <v>0</v>
      </c>
      <c r="Y10" s="33">
        <f>Tableau224[[#This Row],[Pnt{QB1}]]+Tableau224[[#This Row],[Pnt{QB2}]]+Tableau224[[#This Row],[Pnt{QB3}]]+Tableau224[[#This Row],[Pnt{QB4}]]+Tableau224[[#This Row],[Pnt{QB5}]]+Tableau224[[#This Row],[Pnt{QB6}]]+Tableau224[[#This Row],[Pnt{QB7}]]+Tableau224[[#This Row],[Pnt{QB8}]]+Tableau224[[#This Row],[Pnt{QB9}]]+Tableau224[[#This Row],[Pnt{QB10}]]+Tableau224[[#This Row],[Pnt{QB11}]]+Tableau224[[#This Row],[Pnt{QB12}]]+Tableau224[[#This Row],[Pnt{QB13}]]+Tableau224[[#This Row],[Pnt{QB14}]]+Tableau224[[#This Row],[Pnt{QB15}]]+Tableau224[[#This Row],[Pnt{QB16}]]+Tableau224[[#This Row],[Pnt{QB17}]]+Tableau224[[#This Row],[Pnt{QB18}]]+Tableau224[[#This Row],[Pnt{QB19}]]+Tableau224[[#This Row],[Pnt{QB20}]]+Tableau224[[#This Row],[Pnt{QB21}]]+Tableau224[[#This Row],[Pnt{QB22}]]+Tableau224[[#This Row],[Pnt{QB23}]]+Tableau224[[#This Row],[Pnt{QB24}]]+Tableau224[[#This Row],[Pnt{QB25}]]+Tableau224[[#This Row],[Pnt{QB26}]]+Tableau224[[#This Row],[Pnt{QB27}]]+Tableau224[[#This Row],[Pnt{QB28}]]+Tableau224[[#This Row],[Pnt{QB29}]]+Tableau224[[#This Row],[Pnt{QB30}]]</f>
        <v>0</v>
      </c>
      <c r="Z10" s="33">
        <f>IF(Tableau224[[#This Row],[Blq{QB1}]]="o",(1000/AA$52),0)</f>
        <v>0</v>
      </c>
      <c r="AA10" s="4" t="s">
        <v>3</v>
      </c>
      <c r="AB10" s="33">
        <f>IF(Tableau224[[#This Row],[Blq{QB2}]]="o",(1000/AC$52),0)</f>
        <v>0</v>
      </c>
      <c r="AC10" s="4" t="s">
        <v>3</v>
      </c>
      <c r="AD10" s="33">
        <f>IF(Tableau224[[#This Row],[Blq{QB3}]]="o",(1000/AE$52),0)</f>
        <v>0</v>
      </c>
      <c r="AE10" s="4" t="s">
        <v>3</v>
      </c>
      <c r="AF10" s="33">
        <f>IF(Tableau224[[#This Row],[Blq{QB4}]]="o",(1000/AG$52),0)</f>
        <v>0</v>
      </c>
      <c r="AG10" s="4" t="s">
        <v>3</v>
      </c>
      <c r="AH10" s="33">
        <f>IF(Tableau224[[#This Row],[Blq{QB5}]]="o",(1000/AI$52),0)</f>
        <v>0</v>
      </c>
      <c r="AI10" s="4" t="s">
        <v>3</v>
      </c>
      <c r="AJ10" s="33">
        <f>IF(Tableau224[[#This Row],[Blq{QB6}]]="o",(1000/AK$52),0)</f>
        <v>0</v>
      </c>
      <c r="AK10" s="4" t="s">
        <v>3</v>
      </c>
      <c r="AL10" s="33">
        <f>IF(Tableau224[[#This Row],[Blq{QB7}]]="o",(1000/AM$52),0)</f>
        <v>0</v>
      </c>
      <c r="AM10" s="4" t="s">
        <v>3</v>
      </c>
      <c r="AN10" s="33">
        <f>IF(Tableau224[[#This Row],[Blq{QB8}]]="o",(1000/AO$52),0)</f>
        <v>0</v>
      </c>
      <c r="AO10" s="4" t="s">
        <v>3</v>
      </c>
      <c r="AP10" s="33">
        <f>IF(Tableau224[[#This Row],[Blq{QB9}]]="o",(1000/AQ$52),0)</f>
        <v>0</v>
      </c>
      <c r="AQ10" s="4" t="s">
        <v>3</v>
      </c>
      <c r="AR10" s="33">
        <f>IF(Tableau224[[#This Row],[Blq{QB10}]]="o",(1000/AS$52),0)</f>
        <v>0</v>
      </c>
      <c r="AS10" s="4" t="s">
        <v>3</v>
      </c>
      <c r="AT10" s="33">
        <f>IF(Tableau224[[#This Row],[Blq{QB11}]]="o",(1000/AU$52),0)</f>
        <v>0</v>
      </c>
      <c r="AU10" s="4" t="s">
        <v>3</v>
      </c>
      <c r="AV10" s="33">
        <f>IF(Tableau224[[#This Row],[Blq{QB12}]]="o",(1000/AW$52),0)</f>
        <v>0</v>
      </c>
      <c r="AW10" s="4" t="s">
        <v>3</v>
      </c>
      <c r="AX10" s="33">
        <f>IF(Tableau224[[#This Row],[Blq{QB13}]]="o",(1000/AY$52),0)</f>
        <v>0</v>
      </c>
      <c r="AY10" s="4" t="s">
        <v>3</v>
      </c>
      <c r="AZ10" s="33">
        <f>IF(Tableau224[[#This Row],[Blq{QB14}]]="o",(1000/BA$52),0)</f>
        <v>0</v>
      </c>
      <c r="BA10" s="4" t="s">
        <v>3</v>
      </c>
      <c r="BB10" s="33">
        <f>IF(Tableau224[[#This Row],[Blq{QB15}]]="o",(1000/BC$52),0)</f>
        <v>0</v>
      </c>
      <c r="BC10" s="4" t="s">
        <v>3</v>
      </c>
      <c r="BD10" s="33">
        <f>IF(Tableau224[[#This Row],[Blq{QB16}]]="o",(1000/BE$52),0)</f>
        <v>0</v>
      </c>
      <c r="BE10" s="4" t="s">
        <v>3</v>
      </c>
      <c r="BF10" s="33">
        <f>IF(Tableau224[[#This Row],[Blq{QB17}]]="o",(1000/BG$52),0)</f>
        <v>0</v>
      </c>
      <c r="BG10" s="4" t="s">
        <v>3</v>
      </c>
      <c r="BH10" s="33">
        <f>IF(Tableau224[[#This Row],[Blq{QB18}]]="o",(1000/BI$52),0)</f>
        <v>0</v>
      </c>
      <c r="BI10" s="4" t="s">
        <v>3</v>
      </c>
      <c r="BJ10" s="33">
        <f>IF(Tableau224[[#This Row],[Blq{QB19}]]="o",(1000/BK$52),0)</f>
        <v>0</v>
      </c>
      <c r="BK10" s="4" t="s">
        <v>3</v>
      </c>
      <c r="BL10" s="33">
        <f>IF(Tableau224[[#This Row],[Blq{QB20}]]="o",(1000/BM$52),0)</f>
        <v>0</v>
      </c>
      <c r="BM10" s="4" t="s">
        <v>3</v>
      </c>
      <c r="BN10" s="33">
        <f>IF(Tableau224[[#This Row],[Blq{QB21}]]="o",(1000/BO$52),0)</f>
        <v>0</v>
      </c>
      <c r="BO10" s="4" t="s">
        <v>3</v>
      </c>
      <c r="BP10" s="33">
        <f>IF(Tableau224[[#This Row],[Blq{QB22}]]="o",(1000/BQ$52),0)</f>
        <v>0</v>
      </c>
      <c r="BQ10" s="4" t="s">
        <v>3</v>
      </c>
      <c r="BR10" s="33">
        <f>IF(Tableau224[[#This Row],[Blq{QB23}]]="o",(1000/BS$52),0)</f>
        <v>0</v>
      </c>
      <c r="BS10" s="4" t="s">
        <v>3</v>
      </c>
      <c r="BT10" s="33">
        <f>IF(Tableau224[[#This Row],[Blq{QB24}]]="o",(1000/BU$52),0)</f>
        <v>0</v>
      </c>
      <c r="BU10" s="4" t="s">
        <v>3</v>
      </c>
      <c r="BV10" s="33">
        <f>IF(Tableau224[[#This Row],[Blq{QB25}]]="o",(1000/BW$52),0)</f>
        <v>0</v>
      </c>
      <c r="BW10" s="4" t="s">
        <v>3</v>
      </c>
      <c r="BX10" s="33">
        <f>IF(Tableau224[[#This Row],[Blq{QB26}]]="o",(1000/BY$52),0)</f>
        <v>0</v>
      </c>
      <c r="BY10" s="4" t="s">
        <v>3</v>
      </c>
      <c r="BZ10" s="33">
        <f>IF(Tableau224[[#This Row],[Blq{QB27}]]="o",(1000/CA$52),0)</f>
        <v>0</v>
      </c>
      <c r="CA10" s="4" t="s">
        <v>3</v>
      </c>
      <c r="CB10" s="33">
        <f>IF(Tableau224[[#This Row],[Blq{QB28}]]="o",(1000/CC$52),0)</f>
        <v>0</v>
      </c>
      <c r="CC10" s="4" t="s">
        <v>3</v>
      </c>
      <c r="CD10" s="33">
        <f>IF(Tableau224[[#This Row],[Blq{QB29}]]="o",(1000/CE$52),0)</f>
        <v>0</v>
      </c>
      <c r="CE10" s="4" t="s">
        <v>3</v>
      </c>
      <c r="CF10" s="33">
        <f>IF(Tableau224[[#This Row],[Blq{QB30}]]="o",(1000/CG$52),0)</f>
        <v>0</v>
      </c>
      <c r="CG10" s="4" t="s">
        <v>3</v>
      </c>
      <c r="CH10" s="26">
        <f>IFERROR((8-Tableau224[[#This Row],[Plc{Q}]])/100,0)</f>
        <v>0</v>
      </c>
      <c r="CI10" s="25" t="str">
        <f>IF(OR(1=Tableau224[[#This Row],[Plc{Q}]],2=Tableau224[[#This Row],[Plc{Q}]],3=Tableau224[[#This Row],[Plc{Q}]],4=Tableau224[[#This Row],[Plc{Q}]],5=Tableau224[[#This Row],[Plc{Q}]],6=Tableau224[[#This Row],[Plc{Q}]],7=Tableau224[[#This Row],[Plc{Q}]],8=Tableau224[[#This Row],[Plc{Q}]]),"Qualifié(e)","")</f>
        <v/>
      </c>
      <c r="CJ10" s="34" t="str">
        <f>IF(Tableau224[[#This Row],[Pnt{F}/1000]]=0,"",RANK(Tableau224[[#This Row],[Pnt{F}/1000]],Tableau224[Pnt{F}/1000]))</f>
        <v/>
      </c>
      <c r="CK10" s="35">
        <f>IFERROR(Tableau224[[#This Row],[Pnt{FV}/500]]+Tableau224[[#This Row],[Pnt{FB}/500]]+Tableau224[[#This Row],[Bns{Q}]],0)</f>
        <v>0</v>
      </c>
      <c r="CL10" s="32">
        <f>IFERROR((Tableau224[[#This Row],[Pnt{FV}]]/$CM$52)*500,0)</f>
        <v>0</v>
      </c>
      <c r="CM10" s="186">
        <f>IFERROR(((Tableau224[[#This Row],[Prs{FV}]]/CN$52)*1000)+IF(Tableau224[[#This Row],[Vlr{FV}]]="o",2,0),0)</f>
        <v>0</v>
      </c>
      <c r="CN10" s="11" t="s">
        <v>12</v>
      </c>
      <c r="CO10" s="4" t="s">
        <v>3</v>
      </c>
      <c r="CP10" s="32">
        <f>(Tableau224[[#This Row],[Pnt{FB}]]/CQ$52)*500</f>
        <v>0</v>
      </c>
      <c r="CQ10" s="33">
        <f>Tableau224[[#This Row],[Pnt{FBlq}]]+Tableau224[[#This Row],[Pnt{FEss}]]</f>
        <v>0</v>
      </c>
      <c r="CR10" s="33">
        <f>IF(Tableau224[[#This Row],[Blq{F}]]="n",0,IF(Tableau224[[#This Row],[Blq{F}]]="Z1",100,IF(Tableau224[[#This Row],[Blq{F}]]="Z2",200,IF(Tableau224[[#This Row],[Blq{F}]]="Top",300,0))))</f>
        <v>0</v>
      </c>
      <c r="CS10" s="4" t="s">
        <v>3</v>
      </c>
      <c r="CT10" s="25">
        <f>IFERROR((100-(Tableau224[[#This Row],[Ess{F}]])),0)</f>
        <v>0</v>
      </c>
      <c r="CU10" s="11" t="s">
        <v>12</v>
      </c>
      <c r="CV10" s="28" t="str">
        <f>IF(Tableau224[[#This Row],[Fnl]]="Q",Tableau224[[#This Row],[Plc{F}]],Tableau224[[#This Row],[Plc{Q}]])</f>
        <v/>
      </c>
      <c r="CW10" s="28" t="str">
        <f>IF(Tableau224[[#This Row],[Place]]=1,"Or",IF(Tableau224[[#This Row],[Place]]=2,"Argent",IF(Tableau224[[#This Row],[Place]]=3,"Bronze","")))</f>
        <v/>
      </c>
    </row>
    <row r="11" spans="1:101" x14ac:dyDescent="0.2">
      <c r="A11" s="33" t="str">
        <f>Tableau224[[#This Row],[Plc{Q}]]</f>
        <v/>
      </c>
      <c r="B11" s="33" t="str">
        <f>Tableau224[[#This Row],[Place]]</f>
        <v/>
      </c>
      <c r="C11" s="16" t="s">
        <v>12</v>
      </c>
      <c r="D11" s="17" t="s">
        <v>12</v>
      </c>
      <c r="E11" s="17" t="s">
        <v>12</v>
      </c>
      <c r="F11" s="29" t="str">
        <f>IF(Tableau224[[#This Row],[Q &gt; F]]="","","Q")</f>
        <v/>
      </c>
      <c r="G11" s="10" t="s">
        <v>12</v>
      </c>
      <c r="H11" s="3" t="s">
        <v>3</v>
      </c>
      <c r="I11" s="3" t="s">
        <v>3</v>
      </c>
      <c r="J11" s="3" t="s">
        <v>3</v>
      </c>
      <c r="K11" s="30" t="str">
        <f>IF(Tableau224[[#This Row],[Pnt{Q}(/1000)]]=0,"",RANK(Tableau224[[#This Row],[Pnt{Q}(/1000)]],Tableau224[Pnt{Q}(/1000)]))</f>
        <v/>
      </c>
      <c r="L11" s="30">
        <f>IFERROR(Tableau224[[#This Row],[Pnt{QV}(/500)]]+Tableau224[[#This Row],[Pnt{QB}/500]],0)</f>
        <v>0</v>
      </c>
      <c r="M11" s="31">
        <f>IFERROR((Tableau224[[#This Row],[Pnt{QV}]]/$N$52)*500,0)</f>
        <v>0</v>
      </c>
      <c r="N11" s="31">
        <f>SUM(Tableau224[[#This Row],[Pnt{QV1}]],Tableau224[[#This Row],[Pnt{QV2}]],Tableau224[[#This Row],[Pnt{QV3}]])</f>
        <v>0</v>
      </c>
      <c r="O11" s="2">
        <f>IFERROR(((Tableau224[[#This Row],[Prs{QV1}]]/P$52)*1000)+IF(Tableau224[[#This Row],[Vlr{QV1}]]="o",2,0),0)</f>
        <v>0</v>
      </c>
      <c r="P11" s="11" t="s">
        <v>12</v>
      </c>
      <c r="Q11" s="4" t="s">
        <v>3</v>
      </c>
      <c r="R11" s="163">
        <f>IFERROR(((Tableau224[[#This Row],[Prs{QV2}]]/S$52)*1000)+IF(Tableau224[[#This Row],[Vlr{QV2}]]="o",2,0),0)</f>
        <v>0</v>
      </c>
      <c r="S11" s="11" t="s">
        <v>12</v>
      </c>
      <c r="T11" s="4" t="s">
        <v>3</v>
      </c>
      <c r="U11" s="163">
        <f>IFERROR(((Tableau224[[#This Row],[Prs{QV3}]]/V$52)*1000)+IF(Tableau224[[#This Row],[Vlr{QV3}]]="o",2,0),0)</f>
        <v>0</v>
      </c>
      <c r="V11" s="11" t="s">
        <v>12</v>
      </c>
      <c r="W11" s="4" t="s">
        <v>3</v>
      </c>
      <c r="X11" s="32">
        <f>IF((Tableau224[[#This Row],[Pnt{QB}]]/Y$52)*500=0,0,(Tableau224[[#This Row],[Pnt{QB}]]/Y$52)*500)</f>
        <v>0</v>
      </c>
      <c r="Y11" s="33">
        <f>Tableau224[[#This Row],[Pnt{QB1}]]+Tableau224[[#This Row],[Pnt{QB2}]]+Tableau224[[#This Row],[Pnt{QB3}]]+Tableau224[[#This Row],[Pnt{QB4}]]+Tableau224[[#This Row],[Pnt{QB5}]]+Tableau224[[#This Row],[Pnt{QB6}]]+Tableau224[[#This Row],[Pnt{QB7}]]+Tableau224[[#This Row],[Pnt{QB8}]]+Tableau224[[#This Row],[Pnt{QB9}]]+Tableau224[[#This Row],[Pnt{QB10}]]+Tableau224[[#This Row],[Pnt{QB11}]]+Tableau224[[#This Row],[Pnt{QB12}]]+Tableau224[[#This Row],[Pnt{QB13}]]+Tableau224[[#This Row],[Pnt{QB14}]]+Tableau224[[#This Row],[Pnt{QB15}]]+Tableau224[[#This Row],[Pnt{QB16}]]+Tableau224[[#This Row],[Pnt{QB17}]]+Tableau224[[#This Row],[Pnt{QB18}]]+Tableau224[[#This Row],[Pnt{QB19}]]+Tableau224[[#This Row],[Pnt{QB20}]]+Tableau224[[#This Row],[Pnt{QB21}]]+Tableau224[[#This Row],[Pnt{QB22}]]+Tableau224[[#This Row],[Pnt{QB23}]]+Tableau224[[#This Row],[Pnt{QB24}]]+Tableau224[[#This Row],[Pnt{QB25}]]+Tableau224[[#This Row],[Pnt{QB26}]]+Tableau224[[#This Row],[Pnt{QB27}]]+Tableau224[[#This Row],[Pnt{QB28}]]+Tableau224[[#This Row],[Pnt{QB29}]]+Tableau224[[#This Row],[Pnt{QB30}]]</f>
        <v>0</v>
      </c>
      <c r="Z11" s="33">
        <f>IF(Tableau224[[#This Row],[Blq{QB1}]]="o",(1000/AA$52),0)</f>
        <v>0</v>
      </c>
      <c r="AA11" s="4" t="s">
        <v>3</v>
      </c>
      <c r="AB11" s="33">
        <f>IF(Tableau224[[#This Row],[Blq{QB2}]]="o",(1000/AC$52),0)</f>
        <v>0</v>
      </c>
      <c r="AC11" s="4" t="s">
        <v>3</v>
      </c>
      <c r="AD11" s="33">
        <f>IF(Tableau224[[#This Row],[Blq{QB3}]]="o",(1000/AE$52),0)</f>
        <v>0</v>
      </c>
      <c r="AE11" s="4" t="s">
        <v>3</v>
      </c>
      <c r="AF11" s="33">
        <f>IF(Tableau224[[#This Row],[Blq{QB4}]]="o",(1000/AG$52),0)</f>
        <v>0</v>
      </c>
      <c r="AG11" s="4" t="s">
        <v>3</v>
      </c>
      <c r="AH11" s="33">
        <f>IF(Tableau224[[#This Row],[Blq{QB5}]]="o",(1000/AI$52),0)</f>
        <v>0</v>
      </c>
      <c r="AI11" s="4" t="s">
        <v>3</v>
      </c>
      <c r="AJ11" s="33">
        <f>IF(Tableau224[[#This Row],[Blq{QB6}]]="o",(1000/AK$52),0)</f>
        <v>0</v>
      </c>
      <c r="AK11" s="4" t="s">
        <v>3</v>
      </c>
      <c r="AL11" s="33">
        <f>IF(Tableau224[[#This Row],[Blq{QB7}]]="o",(1000/AM$52),0)</f>
        <v>0</v>
      </c>
      <c r="AM11" s="4" t="s">
        <v>3</v>
      </c>
      <c r="AN11" s="33">
        <f>IF(Tableau224[[#This Row],[Blq{QB8}]]="o",(1000/AO$52),0)</f>
        <v>0</v>
      </c>
      <c r="AO11" s="4" t="s">
        <v>3</v>
      </c>
      <c r="AP11" s="33">
        <f>IF(Tableau224[[#This Row],[Blq{QB9}]]="o",(1000/AQ$52),0)</f>
        <v>0</v>
      </c>
      <c r="AQ11" s="4" t="s">
        <v>3</v>
      </c>
      <c r="AR11" s="33">
        <f>IF(Tableau224[[#This Row],[Blq{QB10}]]="o",(1000/AS$52),0)</f>
        <v>0</v>
      </c>
      <c r="AS11" s="4" t="s">
        <v>3</v>
      </c>
      <c r="AT11" s="33">
        <f>IF(Tableau224[[#This Row],[Blq{QB11}]]="o",(1000/AU$52),0)</f>
        <v>0</v>
      </c>
      <c r="AU11" s="4" t="s">
        <v>3</v>
      </c>
      <c r="AV11" s="33">
        <f>IF(Tableau224[[#This Row],[Blq{QB12}]]="o",(1000/AW$52),0)</f>
        <v>0</v>
      </c>
      <c r="AW11" s="4" t="s">
        <v>3</v>
      </c>
      <c r="AX11" s="33">
        <f>IF(Tableau224[[#This Row],[Blq{QB13}]]="o",(1000/AY$52),0)</f>
        <v>0</v>
      </c>
      <c r="AY11" s="4" t="s">
        <v>3</v>
      </c>
      <c r="AZ11" s="33">
        <f>IF(Tableau224[[#This Row],[Blq{QB14}]]="o",(1000/BA$52),0)</f>
        <v>0</v>
      </c>
      <c r="BA11" s="4" t="s">
        <v>3</v>
      </c>
      <c r="BB11" s="33">
        <f>IF(Tableau224[[#This Row],[Blq{QB15}]]="o",(1000/BC$52),0)</f>
        <v>0</v>
      </c>
      <c r="BC11" s="4" t="s">
        <v>3</v>
      </c>
      <c r="BD11" s="33">
        <f>IF(Tableau224[[#This Row],[Blq{QB16}]]="o",(1000/BE$52),0)</f>
        <v>0</v>
      </c>
      <c r="BE11" s="4" t="s">
        <v>3</v>
      </c>
      <c r="BF11" s="33">
        <f>IF(Tableau224[[#This Row],[Blq{QB17}]]="o",(1000/BG$52),0)</f>
        <v>0</v>
      </c>
      <c r="BG11" s="4" t="s">
        <v>3</v>
      </c>
      <c r="BH11" s="33">
        <f>IF(Tableau224[[#This Row],[Blq{QB18}]]="o",(1000/BI$52),0)</f>
        <v>0</v>
      </c>
      <c r="BI11" s="4" t="s">
        <v>3</v>
      </c>
      <c r="BJ11" s="33">
        <f>IF(Tableau224[[#This Row],[Blq{QB19}]]="o",(1000/BK$52),0)</f>
        <v>0</v>
      </c>
      <c r="BK11" s="4" t="s">
        <v>3</v>
      </c>
      <c r="BL11" s="33">
        <f>IF(Tableau224[[#This Row],[Blq{QB20}]]="o",(1000/BM$52),0)</f>
        <v>0</v>
      </c>
      <c r="BM11" s="4" t="s">
        <v>3</v>
      </c>
      <c r="BN11" s="33">
        <f>IF(Tableau224[[#This Row],[Blq{QB21}]]="o",(1000/BO$52),0)</f>
        <v>0</v>
      </c>
      <c r="BO11" s="4" t="s">
        <v>3</v>
      </c>
      <c r="BP11" s="33">
        <f>IF(Tableau224[[#This Row],[Blq{QB22}]]="o",(1000/BQ$52),0)</f>
        <v>0</v>
      </c>
      <c r="BQ11" s="4" t="s">
        <v>3</v>
      </c>
      <c r="BR11" s="33">
        <f>IF(Tableau224[[#This Row],[Blq{QB23}]]="o",(1000/BS$52),0)</f>
        <v>0</v>
      </c>
      <c r="BS11" s="4" t="s">
        <v>3</v>
      </c>
      <c r="BT11" s="33">
        <f>IF(Tableau224[[#This Row],[Blq{QB24}]]="o",(1000/BU$52),0)</f>
        <v>0</v>
      </c>
      <c r="BU11" s="4" t="s">
        <v>3</v>
      </c>
      <c r="BV11" s="33">
        <f>IF(Tableau224[[#This Row],[Blq{QB25}]]="o",(1000/BW$52),0)</f>
        <v>0</v>
      </c>
      <c r="BW11" s="4" t="s">
        <v>3</v>
      </c>
      <c r="BX11" s="33">
        <f>IF(Tableau224[[#This Row],[Blq{QB26}]]="o",(1000/BY$52),0)</f>
        <v>0</v>
      </c>
      <c r="BY11" s="4" t="s">
        <v>3</v>
      </c>
      <c r="BZ11" s="33">
        <f>IF(Tableau224[[#This Row],[Blq{QB27}]]="o",(1000/CA$52),0)</f>
        <v>0</v>
      </c>
      <c r="CA11" s="4" t="s">
        <v>3</v>
      </c>
      <c r="CB11" s="33">
        <f>IF(Tableau224[[#This Row],[Blq{QB28}]]="o",(1000/CC$52),0)</f>
        <v>0</v>
      </c>
      <c r="CC11" s="4" t="s">
        <v>3</v>
      </c>
      <c r="CD11" s="33">
        <f>IF(Tableau224[[#This Row],[Blq{QB29}]]="o",(1000/CE$52),0)</f>
        <v>0</v>
      </c>
      <c r="CE11" s="4" t="s">
        <v>3</v>
      </c>
      <c r="CF11" s="33">
        <f>IF(Tableau224[[#This Row],[Blq{QB30}]]="o",(1000/CG$52),0)</f>
        <v>0</v>
      </c>
      <c r="CG11" s="4" t="s">
        <v>3</v>
      </c>
      <c r="CH11" s="26">
        <f>IFERROR((8-Tableau224[[#This Row],[Plc{Q}]])/100,0)</f>
        <v>0</v>
      </c>
      <c r="CI11" s="25" t="str">
        <f>IF(OR(1=Tableau224[[#This Row],[Plc{Q}]],2=Tableau224[[#This Row],[Plc{Q}]],3=Tableau224[[#This Row],[Plc{Q}]],4=Tableau224[[#This Row],[Plc{Q}]],5=Tableau224[[#This Row],[Plc{Q}]],6=Tableau224[[#This Row],[Plc{Q}]],7=Tableau224[[#This Row],[Plc{Q}]],8=Tableau224[[#This Row],[Plc{Q}]]),"Qualifié(e)","")</f>
        <v/>
      </c>
      <c r="CJ11" s="34" t="str">
        <f>IF(Tableau224[[#This Row],[Pnt{F}/1000]]=0,"",RANK(Tableau224[[#This Row],[Pnt{F}/1000]],Tableau224[Pnt{F}/1000]))</f>
        <v/>
      </c>
      <c r="CK11" s="35">
        <f>IFERROR(Tableau224[[#This Row],[Pnt{FV}/500]]+Tableau224[[#This Row],[Pnt{FB}/500]]+Tableau224[[#This Row],[Bns{Q}]],0)</f>
        <v>0</v>
      </c>
      <c r="CL11" s="32">
        <f>IFERROR((Tableau224[[#This Row],[Pnt{FV}]]/$CM$52)*500,0)</f>
        <v>0</v>
      </c>
      <c r="CM11" s="186">
        <f>IFERROR(((Tableau224[[#This Row],[Prs{FV}]]/CN$52)*1000)+IF(Tableau224[[#This Row],[Vlr{FV}]]="o",2,0),0)</f>
        <v>0</v>
      </c>
      <c r="CN11" s="11" t="s">
        <v>12</v>
      </c>
      <c r="CO11" s="4" t="s">
        <v>3</v>
      </c>
      <c r="CP11" s="32">
        <f>(Tableau224[[#This Row],[Pnt{FB}]]/CQ$52)*500</f>
        <v>0</v>
      </c>
      <c r="CQ11" s="33">
        <f>Tableau224[[#This Row],[Pnt{FBlq}]]+Tableau224[[#This Row],[Pnt{FEss}]]</f>
        <v>0</v>
      </c>
      <c r="CR11" s="33">
        <f>IF(Tableau224[[#This Row],[Blq{F}]]="n",0,IF(Tableau224[[#This Row],[Blq{F}]]="Z1",100,IF(Tableau224[[#This Row],[Blq{F}]]="Z2",200,IF(Tableau224[[#This Row],[Blq{F}]]="Top",300,0))))</f>
        <v>0</v>
      </c>
      <c r="CS11" s="4" t="s">
        <v>3</v>
      </c>
      <c r="CT11" s="25">
        <f>IFERROR((100-(Tableau224[[#This Row],[Ess{F}]])),0)</f>
        <v>0</v>
      </c>
      <c r="CU11" s="11" t="s">
        <v>12</v>
      </c>
      <c r="CV11" s="28" t="str">
        <f>IF(Tableau224[[#This Row],[Fnl]]="Q",Tableau224[[#This Row],[Plc{F}]],Tableau224[[#This Row],[Plc{Q}]])</f>
        <v/>
      </c>
      <c r="CW11" s="28" t="str">
        <f>IF(Tableau224[[#This Row],[Place]]=1,"Or",IF(Tableau224[[#This Row],[Place]]=2,"Argent",IF(Tableau224[[#This Row],[Place]]=3,"Bronze","")))</f>
        <v/>
      </c>
    </row>
    <row r="12" spans="1:101" x14ac:dyDescent="0.2">
      <c r="A12" s="33" t="str">
        <f>Tableau224[[#This Row],[Plc{Q}]]</f>
        <v/>
      </c>
      <c r="B12" s="33" t="str">
        <f>Tableau224[[#This Row],[Place]]</f>
        <v/>
      </c>
      <c r="C12" s="16" t="s">
        <v>12</v>
      </c>
      <c r="D12" s="17" t="s">
        <v>12</v>
      </c>
      <c r="E12" s="17" t="s">
        <v>12</v>
      </c>
      <c r="F12" s="29" t="str">
        <f>IF(Tableau224[[#This Row],[Q &gt; F]]="","","Q")</f>
        <v/>
      </c>
      <c r="G12" s="10" t="s">
        <v>12</v>
      </c>
      <c r="H12" s="3" t="s">
        <v>3</v>
      </c>
      <c r="I12" s="3" t="s">
        <v>3</v>
      </c>
      <c r="J12" s="3" t="s">
        <v>3</v>
      </c>
      <c r="K12" s="30" t="str">
        <f>IF(Tableau224[[#This Row],[Pnt{Q}(/1000)]]=0,"",RANK(Tableau224[[#This Row],[Pnt{Q}(/1000)]],Tableau224[Pnt{Q}(/1000)]))</f>
        <v/>
      </c>
      <c r="L12" s="30">
        <f>IFERROR(Tableau224[[#This Row],[Pnt{QV}(/500)]]+Tableau224[[#This Row],[Pnt{QB}/500]],0)</f>
        <v>0</v>
      </c>
      <c r="M12" s="31">
        <f>IFERROR((Tableau224[[#This Row],[Pnt{QV}]]/$N$52)*500,0)</f>
        <v>0</v>
      </c>
      <c r="N12" s="31">
        <f>SUM(Tableau224[[#This Row],[Pnt{QV1}]],Tableau224[[#This Row],[Pnt{QV2}]],Tableau224[[#This Row],[Pnt{QV3}]])</f>
        <v>0</v>
      </c>
      <c r="O12" s="2">
        <f>IFERROR(((Tableau224[[#This Row],[Prs{QV1}]]/P$52)*1000)+IF(Tableau224[[#This Row],[Vlr{QV1}]]="o",2,0),0)</f>
        <v>0</v>
      </c>
      <c r="P12" s="11" t="s">
        <v>12</v>
      </c>
      <c r="Q12" s="4" t="s">
        <v>3</v>
      </c>
      <c r="R12" s="163">
        <f>IFERROR(((Tableau224[[#This Row],[Prs{QV2}]]/S$52)*1000)+IF(Tableau224[[#This Row],[Vlr{QV2}]]="o",2,0),0)</f>
        <v>0</v>
      </c>
      <c r="S12" s="11" t="s">
        <v>12</v>
      </c>
      <c r="T12" s="4" t="s">
        <v>3</v>
      </c>
      <c r="U12" s="163">
        <f>IFERROR(((Tableau224[[#This Row],[Prs{QV3}]]/V$52)*1000)+IF(Tableau224[[#This Row],[Vlr{QV3}]]="o",2,0),0)</f>
        <v>0</v>
      </c>
      <c r="V12" s="11" t="s">
        <v>12</v>
      </c>
      <c r="W12" s="4" t="s">
        <v>3</v>
      </c>
      <c r="X12" s="32">
        <f>IF((Tableau224[[#This Row],[Pnt{QB}]]/Y$52)*500=0,0,(Tableau224[[#This Row],[Pnt{QB}]]/Y$52)*500)</f>
        <v>0</v>
      </c>
      <c r="Y12" s="33">
        <f>Tableau224[[#This Row],[Pnt{QB1}]]+Tableau224[[#This Row],[Pnt{QB2}]]+Tableau224[[#This Row],[Pnt{QB3}]]+Tableau224[[#This Row],[Pnt{QB4}]]+Tableau224[[#This Row],[Pnt{QB5}]]+Tableau224[[#This Row],[Pnt{QB6}]]+Tableau224[[#This Row],[Pnt{QB7}]]+Tableau224[[#This Row],[Pnt{QB8}]]+Tableau224[[#This Row],[Pnt{QB9}]]+Tableau224[[#This Row],[Pnt{QB10}]]+Tableau224[[#This Row],[Pnt{QB11}]]+Tableau224[[#This Row],[Pnt{QB12}]]+Tableau224[[#This Row],[Pnt{QB13}]]+Tableau224[[#This Row],[Pnt{QB14}]]+Tableau224[[#This Row],[Pnt{QB15}]]+Tableau224[[#This Row],[Pnt{QB16}]]+Tableau224[[#This Row],[Pnt{QB17}]]+Tableau224[[#This Row],[Pnt{QB18}]]+Tableau224[[#This Row],[Pnt{QB19}]]+Tableau224[[#This Row],[Pnt{QB20}]]+Tableau224[[#This Row],[Pnt{QB21}]]+Tableau224[[#This Row],[Pnt{QB22}]]+Tableau224[[#This Row],[Pnt{QB23}]]+Tableau224[[#This Row],[Pnt{QB24}]]+Tableau224[[#This Row],[Pnt{QB25}]]+Tableau224[[#This Row],[Pnt{QB26}]]+Tableau224[[#This Row],[Pnt{QB27}]]+Tableau224[[#This Row],[Pnt{QB28}]]+Tableau224[[#This Row],[Pnt{QB29}]]+Tableau224[[#This Row],[Pnt{QB30}]]</f>
        <v>0</v>
      </c>
      <c r="Z12" s="33">
        <f>IF(Tableau224[[#This Row],[Blq{QB1}]]="o",(1000/AA$52),0)</f>
        <v>0</v>
      </c>
      <c r="AA12" s="4" t="s">
        <v>3</v>
      </c>
      <c r="AB12" s="33">
        <f>IF(Tableau224[[#This Row],[Blq{QB2}]]="o",(1000/AC$52),0)</f>
        <v>0</v>
      </c>
      <c r="AC12" s="4" t="s">
        <v>3</v>
      </c>
      <c r="AD12" s="33">
        <f>IF(Tableau224[[#This Row],[Blq{QB3}]]="o",(1000/AE$52),0)</f>
        <v>0</v>
      </c>
      <c r="AE12" s="4" t="s">
        <v>3</v>
      </c>
      <c r="AF12" s="33">
        <f>IF(Tableau224[[#This Row],[Blq{QB4}]]="o",(1000/AG$52),0)</f>
        <v>0</v>
      </c>
      <c r="AG12" s="4" t="s">
        <v>3</v>
      </c>
      <c r="AH12" s="33">
        <f>IF(Tableau224[[#This Row],[Blq{QB5}]]="o",(1000/AI$52),0)</f>
        <v>0</v>
      </c>
      <c r="AI12" s="4" t="s">
        <v>3</v>
      </c>
      <c r="AJ12" s="33">
        <f>IF(Tableau224[[#This Row],[Blq{QB6}]]="o",(1000/AK$52),0)</f>
        <v>0</v>
      </c>
      <c r="AK12" s="4" t="s">
        <v>3</v>
      </c>
      <c r="AL12" s="33">
        <f>IF(Tableau224[[#This Row],[Blq{QB7}]]="o",(1000/AM$52),0)</f>
        <v>0</v>
      </c>
      <c r="AM12" s="4" t="s">
        <v>3</v>
      </c>
      <c r="AN12" s="33">
        <f>IF(Tableau224[[#This Row],[Blq{QB8}]]="o",(1000/AO$52),0)</f>
        <v>0</v>
      </c>
      <c r="AO12" s="4" t="s">
        <v>3</v>
      </c>
      <c r="AP12" s="33">
        <f>IF(Tableau224[[#This Row],[Blq{QB9}]]="o",(1000/AQ$52),0)</f>
        <v>0</v>
      </c>
      <c r="AQ12" s="4" t="s">
        <v>3</v>
      </c>
      <c r="AR12" s="33">
        <f>IF(Tableau224[[#This Row],[Blq{QB10}]]="o",(1000/AS$52),0)</f>
        <v>0</v>
      </c>
      <c r="AS12" s="4" t="s">
        <v>3</v>
      </c>
      <c r="AT12" s="33">
        <f>IF(Tableau224[[#This Row],[Blq{QB11}]]="o",(1000/AU$52),0)</f>
        <v>0</v>
      </c>
      <c r="AU12" s="4" t="s">
        <v>3</v>
      </c>
      <c r="AV12" s="33">
        <f>IF(Tableau224[[#This Row],[Blq{QB12}]]="o",(1000/AW$52),0)</f>
        <v>0</v>
      </c>
      <c r="AW12" s="4" t="s">
        <v>3</v>
      </c>
      <c r="AX12" s="33">
        <f>IF(Tableau224[[#This Row],[Blq{QB13}]]="o",(1000/AY$52),0)</f>
        <v>0</v>
      </c>
      <c r="AY12" s="4" t="s">
        <v>3</v>
      </c>
      <c r="AZ12" s="33">
        <f>IF(Tableau224[[#This Row],[Blq{QB14}]]="o",(1000/BA$52),0)</f>
        <v>0</v>
      </c>
      <c r="BA12" s="4" t="s">
        <v>3</v>
      </c>
      <c r="BB12" s="33">
        <f>IF(Tableau224[[#This Row],[Blq{QB15}]]="o",(1000/BC$52),0)</f>
        <v>0</v>
      </c>
      <c r="BC12" s="4" t="s">
        <v>3</v>
      </c>
      <c r="BD12" s="33">
        <f>IF(Tableau224[[#This Row],[Blq{QB16}]]="o",(1000/BE$52),0)</f>
        <v>0</v>
      </c>
      <c r="BE12" s="4" t="s">
        <v>3</v>
      </c>
      <c r="BF12" s="33">
        <f>IF(Tableau224[[#This Row],[Blq{QB17}]]="o",(1000/BG$52),0)</f>
        <v>0</v>
      </c>
      <c r="BG12" s="4" t="s">
        <v>3</v>
      </c>
      <c r="BH12" s="33">
        <f>IF(Tableau224[[#This Row],[Blq{QB18}]]="o",(1000/BI$52),0)</f>
        <v>0</v>
      </c>
      <c r="BI12" s="4" t="s">
        <v>3</v>
      </c>
      <c r="BJ12" s="33">
        <f>IF(Tableau224[[#This Row],[Blq{QB19}]]="o",(1000/BK$52),0)</f>
        <v>0</v>
      </c>
      <c r="BK12" s="4" t="s">
        <v>3</v>
      </c>
      <c r="BL12" s="33">
        <f>IF(Tableau224[[#This Row],[Blq{QB20}]]="o",(1000/BM$52),0)</f>
        <v>0</v>
      </c>
      <c r="BM12" s="4" t="s">
        <v>3</v>
      </c>
      <c r="BN12" s="33">
        <f>IF(Tableau224[[#This Row],[Blq{QB21}]]="o",(1000/BO$52),0)</f>
        <v>0</v>
      </c>
      <c r="BO12" s="4" t="s">
        <v>3</v>
      </c>
      <c r="BP12" s="33">
        <f>IF(Tableau224[[#This Row],[Blq{QB22}]]="o",(1000/BQ$52),0)</f>
        <v>0</v>
      </c>
      <c r="BQ12" s="4" t="s">
        <v>3</v>
      </c>
      <c r="BR12" s="33">
        <f>IF(Tableau224[[#This Row],[Blq{QB23}]]="o",(1000/BS$52),0)</f>
        <v>0</v>
      </c>
      <c r="BS12" s="4" t="s">
        <v>3</v>
      </c>
      <c r="BT12" s="33">
        <f>IF(Tableau224[[#This Row],[Blq{QB24}]]="o",(1000/BU$52),0)</f>
        <v>0</v>
      </c>
      <c r="BU12" s="4" t="s">
        <v>3</v>
      </c>
      <c r="BV12" s="33">
        <f>IF(Tableau224[[#This Row],[Blq{QB25}]]="o",(1000/BW$52),0)</f>
        <v>0</v>
      </c>
      <c r="BW12" s="4" t="s">
        <v>3</v>
      </c>
      <c r="BX12" s="33">
        <f>IF(Tableau224[[#This Row],[Blq{QB26}]]="o",(1000/BY$52),0)</f>
        <v>0</v>
      </c>
      <c r="BY12" s="4" t="s">
        <v>3</v>
      </c>
      <c r="BZ12" s="33">
        <f>IF(Tableau224[[#This Row],[Blq{QB27}]]="o",(1000/CA$52),0)</f>
        <v>0</v>
      </c>
      <c r="CA12" s="4" t="s">
        <v>3</v>
      </c>
      <c r="CB12" s="33">
        <f>IF(Tableau224[[#This Row],[Blq{QB28}]]="o",(1000/CC$52),0)</f>
        <v>0</v>
      </c>
      <c r="CC12" s="4" t="s">
        <v>3</v>
      </c>
      <c r="CD12" s="33">
        <f>IF(Tableau224[[#This Row],[Blq{QB29}]]="o",(1000/CE$52),0)</f>
        <v>0</v>
      </c>
      <c r="CE12" s="4" t="s">
        <v>3</v>
      </c>
      <c r="CF12" s="33">
        <f>IF(Tableau224[[#This Row],[Blq{QB30}]]="o",(1000/CG$52),0)</f>
        <v>0</v>
      </c>
      <c r="CG12" s="4" t="s">
        <v>3</v>
      </c>
      <c r="CH12" s="26">
        <f>IFERROR((8-Tableau224[[#This Row],[Plc{Q}]])/100,0)</f>
        <v>0</v>
      </c>
      <c r="CI12" s="25" t="str">
        <f>IF(OR(1=Tableau224[[#This Row],[Plc{Q}]],2=Tableau224[[#This Row],[Plc{Q}]],3=Tableau224[[#This Row],[Plc{Q}]],4=Tableau224[[#This Row],[Plc{Q}]],5=Tableau224[[#This Row],[Plc{Q}]],6=Tableau224[[#This Row],[Plc{Q}]],7=Tableau224[[#This Row],[Plc{Q}]],8=Tableau224[[#This Row],[Plc{Q}]]),"Qualifié(e)","")</f>
        <v/>
      </c>
      <c r="CJ12" s="34" t="str">
        <f>IF(Tableau224[[#This Row],[Pnt{F}/1000]]=0,"",RANK(Tableau224[[#This Row],[Pnt{F}/1000]],Tableau224[Pnt{F}/1000]))</f>
        <v/>
      </c>
      <c r="CK12" s="35">
        <f>IFERROR(Tableau224[[#This Row],[Pnt{FV}/500]]+Tableau224[[#This Row],[Pnt{FB}/500]]+Tableau224[[#This Row],[Bns{Q}]],0)</f>
        <v>0</v>
      </c>
      <c r="CL12" s="32">
        <f>IFERROR((Tableau224[[#This Row],[Pnt{FV}]]/$CM$52)*500,0)</f>
        <v>0</v>
      </c>
      <c r="CM12" s="186">
        <f>IFERROR(((Tableau224[[#This Row],[Prs{FV}]]/CN$52)*1000)+IF(Tableau224[[#This Row],[Vlr{FV}]]="o",2,0),0)</f>
        <v>0</v>
      </c>
      <c r="CN12" s="11" t="s">
        <v>12</v>
      </c>
      <c r="CO12" s="4" t="s">
        <v>3</v>
      </c>
      <c r="CP12" s="32">
        <f>(Tableau224[[#This Row],[Pnt{FB}]]/CQ$52)*500</f>
        <v>0</v>
      </c>
      <c r="CQ12" s="33">
        <f>Tableau224[[#This Row],[Pnt{FBlq}]]+Tableau224[[#This Row],[Pnt{FEss}]]</f>
        <v>0</v>
      </c>
      <c r="CR12" s="33">
        <f>IF(Tableau224[[#This Row],[Blq{F}]]="n",0,IF(Tableau224[[#This Row],[Blq{F}]]="Z1",100,IF(Tableau224[[#This Row],[Blq{F}]]="Z2",200,IF(Tableau224[[#This Row],[Blq{F}]]="Top",300,0))))</f>
        <v>0</v>
      </c>
      <c r="CS12" s="4" t="s">
        <v>3</v>
      </c>
      <c r="CT12" s="25">
        <f>IFERROR((100-(Tableau224[[#This Row],[Ess{F}]])),0)</f>
        <v>0</v>
      </c>
      <c r="CU12" s="11" t="s">
        <v>12</v>
      </c>
      <c r="CV12" s="28" t="str">
        <f>IF(Tableau224[[#This Row],[Fnl]]="Q",Tableau224[[#This Row],[Plc{F}]],Tableau224[[#This Row],[Plc{Q}]])</f>
        <v/>
      </c>
      <c r="CW12" s="28" t="str">
        <f>IF(Tableau224[[#This Row],[Place]]=1,"Or",IF(Tableau224[[#This Row],[Place]]=2,"Argent",IF(Tableau224[[#This Row],[Place]]=3,"Bronze","")))</f>
        <v/>
      </c>
    </row>
    <row r="13" spans="1:101" x14ac:dyDescent="0.2">
      <c r="A13" s="33" t="str">
        <f>Tableau224[[#This Row],[Plc{Q}]]</f>
        <v/>
      </c>
      <c r="B13" s="33" t="str">
        <f>Tableau224[[#This Row],[Place]]</f>
        <v/>
      </c>
      <c r="C13" s="16" t="s">
        <v>12</v>
      </c>
      <c r="D13" s="17" t="s">
        <v>12</v>
      </c>
      <c r="E13" s="17" t="s">
        <v>12</v>
      </c>
      <c r="F13" s="29" t="str">
        <f>IF(Tableau224[[#This Row],[Q &gt; F]]="","","Q")</f>
        <v/>
      </c>
      <c r="G13" s="10" t="s">
        <v>12</v>
      </c>
      <c r="H13" s="3" t="s">
        <v>3</v>
      </c>
      <c r="I13" s="3" t="s">
        <v>3</v>
      </c>
      <c r="J13" s="3" t="s">
        <v>3</v>
      </c>
      <c r="K13" s="30" t="str">
        <f>IF(Tableau224[[#This Row],[Pnt{Q}(/1000)]]=0,"",RANK(Tableau224[[#This Row],[Pnt{Q}(/1000)]],Tableau224[Pnt{Q}(/1000)]))</f>
        <v/>
      </c>
      <c r="L13" s="30">
        <f>IFERROR(Tableau224[[#This Row],[Pnt{QV}(/500)]]+Tableau224[[#This Row],[Pnt{QB}/500]],0)</f>
        <v>0</v>
      </c>
      <c r="M13" s="31">
        <f>IFERROR((Tableau224[[#This Row],[Pnt{QV}]]/$N$52)*500,0)</f>
        <v>0</v>
      </c>
      <c r="N13" s="31">
        <f>SUM(Tableau224[[#This Row],[Pnt{QV1}]],Tableau224[[#This Row],[Pnt{QV2}]],Tableau224[[#This Row],[Pnt{QV3}]])</f>
        <v>0</v>
      </c>
      <c r="O13" s="2">
        <f>IFERROR(((Tableau224[[#This Row],[Prs{QV1}]]/P$52)*1000)+IF(Tableau224[[#This Row],[Vlr{QV1}]]="o",2,0),0)</f>
        <v>0</v>
      </c>
      <c r="P13" s="11" t="s">
        <v>12</v>
      </c>
      <c r="Q13" s="4" t="s">
        <v>3</v>
      </c>
      <c r="R13" s="163">
        <f>IFERROR(((Tableau224[[#This Row],[Prs{QV2}]]/S$52)*1000)+IF(Tableau224[[#This Row],[Vlr{QV2}]]="o",2,0),0)</f>
        <v>0</v>
      </c>
      <c r="S13" s="11" t="s">
        <v>12</v>
      </c>
      <c r="T13" s="4" t="s">
        <v>3</v>
      </c>
      <c r="U13" s="163">
        <f>IFERROR(((Tableau224[[#This Row],[Prs{QV3}]]/V$52)*1000)+IF(Tableau224[[#This Row],[Vlr{QV3}]]="o",2,0),0)</f>
        <v>0</v>
      </c>
      <c r="V13" s="11" t="s">
        <v>12</v>
      </c>
      <c r="W13" s="4" t="s">
        <v>3</v>
      </c>
      <c r="X13" s="32">
        <f>IF((Tableau224[[#This Row],[Pnt{QB}]]/Y$52)*500=0,0,(Tableau224[[#This Row],[Pnt{QB}]]/Y$52)*500)</f>
        <v>0</v>
      </c>
      <c r="Y13" s="33">
        <f>Tableau224[[#This Row],[Pnt{QB1}]]+Tableau224[[#This Row],[Pnt{QB2}]]+Tableau224[[#This Row],[Pnt{QB3}]]+Tableau224[[#This Row],[Pnt{QB4}]]+Tableau224[[#This Row],[Pnt{QB5}]]+Tableau224[[#This Row],[Pnt{QB6}]]+Tableau224[[#This Row],[Pnt{QB7}]]+Tableau224[[#This Row],[Pnt{QB8}]]+Tableau224[[#This Row],[Pnt{QB9}]]+Tableau224[[#This Row],[Pnt{QB10}]]+Tableau224[[#This Row],[Pnt{QB11}]]+Tableau224[[#This Row],[Pnt{QB12}]]+Tableau224[[#This Row],[Pnt{QB13}]]+Tableau224[[#This Row],[Pnt{QB14}]]+Tableau224[[#This Row],[Pnt{QB15}]]+Tableau224[[#This Row],[Pnt{QB16}]]+Tableau224[[#This Row],[Pnt{QB17}]]+Tableau224[[#This Row],[Pnt{QB18}]]+Tableau224[[#This Row],[Pnt{QB19}]]+Tableau224[[#This Row],[Pnt{QB20}]]+Tableau224[[#This Row],[Pnt{QB21}]]+Tableau224[[#This Row],[Pnt{QB22}]]+Tableau224[[#This Row],[Pnt{QB23}]]+Tableau224[[#This Row],[Pnt{QB24}]]+Tableau224[[#This Row],[Pnt{QB25}]]+Tableau224[[#This Row],[Pnt{QB26}]]+Tableau224[[#This Row],[Pnt{QB27}]]+Tableau224[[#This Row],[Pnt{QB28}]]+Tableau224[[#This Row],[Pnt{QB29}]]+Tableau224[[#This Row],[Pnt{QB30}]]</f>
        <v>0</v>
      </c>
      <c r="Z13" s="33">
        <f>IF(Tableau224[[#This Row],[Blq{QB1}]]="o",(1000/AA$52),0)</f>
        <v>0</v>
      </c>
      <c r="AA13" s="4" t="s">
        <v>3</v>
      </c>
      <c r="AB13" s="33">
        <f>IF(Tableau224[[#This Row],[Blq{QB2}]]="o",(1000/AC$52),0)</f>
        <v>0</v>
      </c>
      <c r="AC13" s="4" t="s">
        <v>3</v>
      </c>
      <c r="AD13" s="33">
        <f>IF(Tableau224[[#This Row],[Blq{QB3}]]="o",(1000/AE$52),0)</f>
        <v>0</v>
      </c>
      <c r="AE13" s="4" t="s">
        <v>3</v>
      </c>
      <c r="AF13" s="33">
        <f>IF(Tableau224[[#This Row],[Blq{QB4}]]="o",(1000/AG$52),0)</f>
        <v>0</v>
      </c>
      <c r="AG13" s="4" t="s">
        <v>3</v>
      </c>
      <c r="AH13" s="33">
        <f>IF(Tableau224[[#This Row],[Blq{QB5}]]="o",(1000/AI$52),0)</f>
        <v>0</v>
      </c>
      <c r="AI13" s="4" t="s">
        <v>3</v>
      </c>
      <c r="AJ13" s="33">
        <f>IF(Tableau224[[#This Row],[Blq{QB6}]]="o",(1000/AK$52),0)</f>
        <v>0</v>
      </c>
      <c r="AK13" s="4" t="s">
        <v>3</v>
      </c>
      <c r="AL13" s="33">
        <f>IF(Tableau224[[#This Row],[Blq{QB7}]]="o",(1000/AM$52),0)</f>
        <v>0</v>
      </c>
      <c r="AM13" s="4" t="s">
        <v>3</v>
      </c>
      <c r="AN13" s="33">
        <f>IF(Tableau224[[#This Row],[Blq{QB8}]]="o",(1000/AO$52),0)</f>
        <v>0</v>
      </c>
      <c r="AO13" s="4" t="s">
        <v>3</v>
      </c>
      <c r="AP13" s="33">
        <f>IF(Tableau224[[#This Row],[Blq{QB9}]]="o",(1000/AQ$52),0)</f>
        <v>0</v>
      </c>
      <c r="AQ13" s="4" t="s">
        <v>3</v>
      </c>
      <c r="AR13" s="33">
        <f>IF(Tableau224[[#This Row],[Blq{QB10}]]="o",(1000/AS$52),0)</f>
        <v>0</v>
      </c>
      <c r="AS13" s="4" t="s">
        <v>3</v>
      </c>
      <c r="AT13" s="33">
        <f>IF(Tableau224[[#This Row],[Blq{QB11}]]="o",(1000/AU$52),0)</f>
        <v>0</v>
      </c>
      <c r="AU13" s="4" t="s">
        <v>3</v>
      </c>
      <c r="AV13" s="33">
        <f>IF(Tableau224[[#This Row],[Blq{QB12}]]="o",(1000/AW$52),0)</f>
        <v>0</v>
      </c>
      <c r="AW13" s="4" t="s">
        <v>3</v>
      </c>
      <c r="AX13" s="33">
        <f>IF(Tableau224[[#This Row],[Blq{QB13}]]="o",(1000/AY$52),0)</f>
        <v>0</v>
      </c>
      <c r="AY13" s="4" t="s">
        <v>3</v>
      </c>
      <c r="AZ13" s="33">
        <f>IF(Tableau224[[#This Row],[Blq{QB14}]]="o",(1000/BA$52),0)</f>
        <v>0</v>
      </c>
      <c r="BA13" s="4" t="s">
        <v>3</v>
      </c>
      <c r="BB13" s="33">
        <f>IF(Tableau224[[#This Row],[Blq{QB15}]]="o",(1000/BC$52),0)</f>
        <v>0</v>
      </c>
      <c r="BC13" s="4" t="s">
        <v>3</v>
      </c>
      <c r="BD13" s="33">
        <f>IF(Tableau224[[#This Row],[Blq{QB16}]]="o",(1000/BE$52),0)</f>
        <v>0</v>
      </c>
      <c r="BE13" s="4" t="s">
        <v>3</v>
      </c>
      <c r="BF13" s="33">
        <f>IF(Tableau224[[#This Row],[Blq{QB17}]]="o",(1000/BG$52),0)</f>
        <v>0</v>
      </c>
      <c r="BG13" s="4" t="s">
        <v>3</v>
      </c>
      <c r="BH13" s="33">
        <f>IF(Tableau224[[#This Row],[Blq{QB18}]]="o",(1000/BI$52),0)</f>
        <v>0</v>
      </c>
      <c r="BI13" s="4" t="s">
        <v>3</v>
      </c>
      <c r="BJ13" s="33">
        <f>IF(Tableau224[[#This Row],[Blq{QB19}]]="o",(1000/BK$52),0)</f>
        <v>0</v>
      </c>
      <c r="BK13" s="4" t="s">
        <v>3</v>
      </c>
      <c r="BL13" s="33">
        <f>IF(Tableau224[[#This Row],[Blq{QB20}]]="o",(1000/BM$52),0)</f>
        <v>0</v>
      </c>
      <c r="BM13" s="4" t="s">
        <v>3</v>
      </c>
      <c r="BN13" s="33">
        <f>IF(Tableau224[[#This Row],[Blq{QB21}]]="o",(1000/BO$52),0)</f>
        <v>0</v>
      </c>
      <c r="BO13" s="4" t="s">
        <v>3</v>
      </c>
      <c r="BP13" s="33">
        <f>IF(Tableau224[[#This Row],[Blq{QB22}]]="o",(1000/BQ$52),0)</f>
        <v>0</v>
      </c>
      <c r="BQ13" s="4" t="s">
        <v>3</v>
      </c>
      <c r="BR13" s="33">
        <f>IF(Tableau224[[#This Row],[Blq{QB23}]]="o",(1000/BS$52),0)</f>
        <v>0</v>
      </c>
      <c r="BS13" s="4" t="s">
        <v>3</v>
      </c>
      <c r="BT13" s="33">
        <f>IF(Tableau224[[#This Row],[Blq{QB24}]]="o",(1000/BU$52),0)</f>
        <v>0</v>
      </c>
      <c r="BU13" s="4" t="s">
        <v>3</v>
      </c>
      <c r="BV13" s="33">
        <f>IF(Tableau224[[#This Row],[Blq{QB25}]]="o",(1000/BW$52),0)</f>
        <v>0</v>
      </c>
      <c r="BW13" s="4" t="s">
        <v>3</v>
      </c>
      <c r="BX13" s="33">
        <f>IF(Tableau224[[#This Row],[Blq{QB26}]]="o",(1000/BY$52),0)</f>
        <v>0</v>
      </c>
      <c r="BY13" s="4" t="s">
        <v>3</v>
      </c>
      <c r="BZ13" s="33">
        <f>IF(Tableau224[[#This Row],[Blq{QB27}]]="o",(1000/CA$52),0)</f>
        <v>0</v>
      </c>
      <c r="CA13" s="4" t="s">
        <v>3</v>
      </c>
      <c r="CB13" s="33">
        <f>IF(Tableau224[[#This Row],[Blq{QB28}]]="o",(1000/CC$52),0)</f>
        <v>0</v>
      </c>
      <c r="CC13" s="4" t="s">
        <v>3</v>
      </c>
      <c r="CD13" s="33">
        <f>IF(Tableau224[[#This Row],[Blq{QB29}]]="o",(1000/CE$52),0)</f>
        <v>0</v>
      </c>
      <c r="CE13" s="4" t="s">
        <v>3</v>
      </c>
      <c r="CF13" s="33">
        <f>IF(Tableau224[[#This Row],[Blq{QB30}]]="o",(1000/CG$52),0)</f>
        <v>0</v>
      </c>
      <c r="CG13" s="4" t="s">
        <v>3</v>
      </c>
      <c r="CH13" s="26">
        <f>IFERROR((8-Tableau224[[#This Row],[Plc{Q}]])/100,0)</f>
        <v>0</v>
      </c>
      <c r="CI13" s="25" t="str">
        <f>IF(OR(1=Tableau224[[#This Row],[Plc{Q}]],2=Tableau224[[#This Row],[Plc{Q}]],3=Tableau224[[#This Row],[Plc{Q}]],4=Tableau224[[#This Row],[Plc{Q}]],5=Tableau224[[#This Row],[Plc{Q}]],6=Tableau224[[#This Row],[Plc{Q}]],7=Tableau224[[#This Row],[Plc{Q}]],8=Tableau224[[#This Row],[Plc{Q}]]),"Qualifié(e)","")</f>
        <v/>
      </c>
      <c r="CJ13" s="34" t="str">
        <f>IF(Tableau224[[#This Row],[Pnt{F}/1000]]=0,"",RANK(Tableau224[[#This Row],[Pnt{F}/1000]],Tableau224[Pnt{F}/1000]))</f>
        <v/>
      </c>
      <c r="CK13" s="35">
        <f>IFERROR(Tableau224[[#This Row],[Pnt{FV}/500]]+Tableau224[[#This Row],[Pnt{FB}/500]]+Tableau224[[#This Row],[Bns{Q}]],0)</f>
        <v>0</v>
      </c>
      <c r="CL13" s="32">
        <f>IFERROR((Tableau224[[#This Row],[Pnt{FV}]]/$CM$52)*500,0)</f>
        <v>0</v>
      </c>
      <c r="CM13" s="186">
        <f>IFERROR(((Tableau224[[#This Row],[Prs{FV}]]/CN$52)*1000)+IF(Tableau224[[#This Row],[Vlr{FV}]]="o",2,0),0)</f>
        <v>0</v>
      </c>
      <c r="CN13" s="11" t="s">
        <v>12</v>
      </c>
      <c r="CO13" s="4" t="s">
        <v>3</v>
      </c>
      <c r="CP13" s="32">
        <f>(Tableau224[[#This Row],[Pnt{FB}]]/CQ$52)*500</f>
        <v>0</v>
      </c>
      <c r="CQ13" s="33">
        <f>Tableau224[[#This Row],[Pnt{FBlq}]]+Tableau224[[#This Row],[Pnt{FEss}]]</f>
        <v>0</v>
      </c>
      <c r="CR13" s="33">
        <f>IF(Tableau224[[#This Row],[Blq{F}]]="n",0,IF(Tableau224[[#This Row],[Blq{F}]]="Z1",100,IF(Tableau224[[#This Row],[Blq{F}]]="Z2",200,IF(Tableau224[[#This Row],[Blq{F}]]="Top",300,0))))</f>
        <v>0</v>
      </c>
      <c r="CS13" s="4" t="s">
        <v>3</v>
      </c>
      <c r="CT13" s="25">
        <f>IFERROR((100-(Tableau224[[#This Row],[Ess{F}]])),0)</f>
        <v>0</v>
      </c>
      <c r="CU13" s="11" t="s">
        <v>12</v>
      </c>
      <c r="CV13" s="28" t="str">
        <f>IF(Tableau224[[#This Row],[Fnl]]="Q",Tableau224[[#This Row],[Plc{F}]],Tableau224[[#This Row],[Plc{Q}]])</f>
        <v/>
      </c>
      <c r="CW13" s="28" t="str">
        <f>IF(Tableau224[[#This Row],[Place]]=1,"Or",IF(Tableau224[[#This Row],[Place]]=2,"Argent",IF(Tableau224[[#This Row],[Place]]=3,"Bronze","")))</f>
        <v/>
      </c>
    </row>
    <row r="14" spans="1:101" x14ac:dyDescent="0.2">
      <c r="A14" s="33" t="str">
        <f>Tableau224[[#This Row],[Plc{Q}]]</f>
        <v/>
      </c>
      <c r="B14" s="33" t="str">
        <f>Tableau224[[#This Row],[Place]]</f>
        <v/>
      </c>
      <c r="C14" s="16" t="s">
        <v>12</v>
      </c>
      <c r="D14" s="17" t="s">
        <v>12</v>
      </c>
      <c r="E14" s="17" t="s">
        <v>12</v>
      </c>
      <c r="F14" s="29" t="str">
        <f>IF(Tableau224[[#This Row],[Q &gt; F]]="","","Q")</f>
        <v/>
      </c>
      <c r="G14" s="10" t="s">
        <v>12</v>
      </c>
      <c r="H14" s="3" t="s">
        <v>3</v>
      </c>
      <c r="I14" s="3" t="s">
        <v>3</v>
      </c>
      <c r="J14" s="3" t="s">
        <v>3</v>
      </c>
      <c r="K14" s="30" t="str">
        <f>IF(Tableau224[[#This Row],[Pnt{Q}(/1000)]]=0,"",RANK(Tableau224[[#This Row],[Pnt{Q}(/1000)]],Tableau224[Pnt{Q}(/1000)]))</f>
        <v/>
      </c>
      <c r="L14" s="30">
        <f>IFERROR(Tableau224[[#This Row],[Pnt{QV}(/500)]]+Tableau224[[#This Row],[Pnt{QB}/500]],0)</f>
        <v>0</v>
      </c>
      <c r="M14" s="31">
        <f>IFERROR((Tableau224[[#This Row],[Pnt{QV}]]/$N$52)*500,0)</f>
        <v>0</v>
      </c>
      <c r="N14" s="31">
        <f>SUM(Tableau224[[#This Row],[Pnt{QV1}]],Tableau224[[#This Row],[Pnt{QV2}]],Tableau224[[#This Row],[Pnt{QV3}]])</f>
        <v>0</v>
      </c>
      <c r="O14" s="2">
        <f>IFERROR(((Tableau224[[#This Row],[Prs{QV1}]]/P$52)*1000)+IF(Tableau224[[#This Row],[Vlr{QV1}]]="o",2,0),0)</f>
        <v>0</v>
      </c>
      <c r="P14" s="11" t="s">
        <v>12</v>
      </c>
      <c r="Q14" s="4" t="s">
        <v>3</v>
      </c>
      <c r="R14" s="163">
        <f>IFERROR(((Tableau224[[#This Row],[Prs{QV2}]]/S$52)*1000)+IF(Tableau224[[#This Row],[Vlr{QV2}]]="o",2,0),0)</f>
        <v>0</v>
      </c>
      <c r="S14" s="11" t="s">
        <v>12</v>
      </c>
      <c r="T14" s="4" t="s">
        <v>3</v>
      </c>
      <c r="U14" s="163">
        <f>IFERROR(((Tableau224[[#This Row],[Prs{QV3}]]/V$52)*1000)+IF(Tableau224[[#This Row],[Vlr{QV3}]]="o",2,0),0)</f>
        <v>0</v>
      </c>
      <c r="V14" s="11" t="s">
        <v>12</v>
      </c>
      <c r="W14" s="4" t="s">
        <v>3</v>
      </c>
      <c r="X14" s="32">
        <f>IF((Tableau224[[#This Row],[Pnt{QB}]]/Y$52)*500=0,0,(Tableau224[[#This Row],[Pnt{QB}]]/Y$52)*500)</f>
        <v>0</v>
      </c>
      <c r="Y14" s="33">
        <f>Tableau224[[#This Row],[Pnt{QB1}]]+Tableau224[[#This Row],[Pnt{QB2}]]+Tableau224[[#This Row],[Pnt{QB3}]]+Tableau224[[#This Row],[Pnt{QB4}]]+Tableau224[[#This Row],[Pnt{QB5}]]+Tableau224[[#This Row],[Pnt{QB6}]]+Tableau224[[#This Row],[Pnt{QB7}]]+Tableau224[[#This Row],[Pnt{QB8}]]+Tableau224[[#This Row],[Pnt{QB9}]]+Tableau224[[#This Row],[Pnt{QB10}]]+Tableau224[[#This Row],[Pnt{QB11}]]+Tableau224[[#This Row],[Pnt{QB12}]]+Tableau224[[#This Row],[Pnt{QB13}]]+Tableau224[[#This Row],[Pnt{QB14}]]+Tableau224[[#This Row],[Pnt{QB15}]]+Tableau224[[#This Row],[Pnt{QB16}]]+Tableau224[[#This Row],[Pnt{QB17}]]+Tableau224[[#This Row],[Pnt{QB18}]]+Tableau224[[#This Row],[Pnt{QB19}]]+Tableau224[[#This Row],[Pnt{QB20}]]+Tableau224[[#This Row],[Pnt{QB21}]]+Tableau224[[#This Row],[Pnt{QB22}]]+Tableau224[[#This Row],[Pnt{QB23}]]+Tableau224[[#This Row],[Pnt{QB24}]]+Tableau224[[#This Row],[Pnt{QB25}]]+Tableau224[[#This Row],[Pnt{QB26}]]+Tableau224[[#This Row],[Pnt{QB27}]]+Tableau224[[#This Row],[Pnt{QB28}]]+Tableau224[[#This Row],[Pnt{QB29}]]+Tableau224[[#This Row],[Pnt{QB30}]]</f>
        <v>0</v>
      </c>
      <c r="Z14" s="33">
        <f>IF(Tableau224[[#This Row],[Blq{QB1}]]="o",(1000/AA$52),0)</f>
        <v>0</v>
      </c>
      <c r="AA14" s="4" t="s">
        <v>3</v>
      </c>
      <c r="AB14" s="33">
        <f>IF(Tableau224[[#This Row],[Blq{QB2}]]="o",(1000/AC$52),0)</f>
        <v>0</v>
      </c>
      <c r="AC14" s="4" t="s">
        <v>3</v>
      </c>
      <c r="AD14" s="33">
        <f>IF(Tableau224[[#This Row],[Blq{QB3}]]="o",(1000/AE$52),0)</f>
        <v>0</v>
      </c>
      <c r="AE14" s="4" t="s">
        <v>3</v>
      </c>
      <c r="AF14" s="33">
        <f>IF(Tableau224[[#This Row],[Blq{QB4}]]="o",(1000/AG$52),0)</f>
        <v>0</v>
      </c>
      <c r="AG14" s="4" t="s">
        <v>3</v>
      </c>
      <c r="AH14" s="33">
        <f>IF(Tableau224[[#This Row],[Blq{QB5}]]="o",(1000/AI$52),0)</f>
        <v>0</v>
      </c>
      <c r="AI14" s="4" t="s">
        <v>3</v>
      </c>
      <c r="AJ14" s="33">
        <f>IF(Tableau224[[#This Row],[Blq{QB6}]]="o",(1000/AK$52),0)</f>
        <v>0</v>
      </c>
      <c r="AK14" s="4" t="s">
        <v>3</v>
      </c>
      <c r="AL14" s="33">
        <f>IF(Tableau224[[#This Row],[Blq{QB7}]]="o",(1000/AM$52),0)</f>
        <v>0</v>
      </c>
      <c r="AM14" s="4" t="s">
        <v>3</v>
      </c>
      <c r="AN14" s="33">
        <f>IF(Tableau224[[#This Row],[Blq{QB8}]]="o",(1000/AO$52),0)</f>
        <v>0</v>
      </c>
      <c r="AO14" s="4" t="s">
        <v>3</v>
      </c>
      <c r="AP14" s="33">
        <f>IF(Tableau224[[#This Row],[Blq{QB9}]]="o",(1000/AQ$52),0)</f>
        <v>0</v>
      </c>
      <c r="AQ14" s="4" t="s">
        <v>3</v>
      </c>
      <c r="AR14" s="33">
        <f>IF(Tableau224[[#This Row],[Blq{QB10}]]="o",(1000/AS$52),0)</f>
        <v>0</v>
      </c>
      <c r="AS14" s="4" t="s">
        <v>3</v>
      </c>
      <c r="AT14" s="33">
        <f>IF(Tableau224[[#This Row],[Blq{QB11}]]="o",(1000/AU$52),0)</f>
        <v>0</v>
      </c>
      <c r="AU14" s="4" t="s">
        <v>3</v>
      </c>
      <c r="AV14" s="33">
        <f>IF(Tableau224[[#This Row],[Blq{QB12}]]="o",(1000/AW$52),0)</f>
        <v>0</v>
      </c>
      <c r="AW14" s="4" t="s">
        <v>3</v>
      </c>
      <c r="AX14" s="33">
        <f>IF(Tableau224[[#This Row],[Blq{QB13}]]="o",(1000/AY$52),0)</f>
        <v>0</v>
      </c>
      <c r="AY14" s="4" t="s">
        <v>3</v>
      </c>
      <c r="AZ14" s="33">
        <f>IF(Tableau224[[#This Row],[Blq{QB14}]]="o",(1000/BA$52),0)</f>
        <v>0</v>
      </c>
      <c r="BA14" s="4" t="s">
        <v>3</v>
      </c>
      <c r="BB14" s="33">
        <f>IF(Tableau224[[#This Row],[Blq{QB15}]]="o",(1000/BC$52),0)</f>
        <v>0</v>
      </c>
      <c r="BC14" s="4" t="s">
        <v>3</v>
      </c>
      <c r="BD14" s="33">
        <f>IF(Tableau224[[#This Row],[Blq{QB16}]]="o",(1000/BE$52),0)</f>
        <v>0</v>
      </c>
      <c r="BE14" s="4" t="s">
        <v>3</v>
      </c>
      <c r="BF14" s="33">
        <f>IF(Tableau224[[#This Row],[Blq{QB17}]]="o",(1000/BG$52),0)</f>
        <v>0</v>
      </c>
      <c r="BG14" s="4" t="s">
        <v>3</v>
      </c>
      <c r="BH14" s="33">
        <f>IF(Tableau224[[#This Row],[Blq{QB18}]]="o",(1000/BI$52),0)</f>
        <v>0</v>
      </c>
      <c r="BI14" s="4" t="s">
        <v>3</v>
      </c>
      <c r="BJ14" s="33">
        <f>IF(Tableau224[[#This Row],[Blq{QB19}]]="o",(1000/BK$52),0)</f>
        <v>0</v>
      </c>
      <c r="BK14" s="4" t="s">
        <v>3</v>
      </c>
      <c r="BL14" s="33">
        <f>IF(Tableau224[[#This Row],[Blq{QB20}]]="o",(1000/BM$52),0)</f>
        <v>0</v>
      </c>
      <c r="BM14" s="4" t="s">
        <v>3</v>
      </c>
      <c r="BN14" s="33">
        <f>IF(Tableau224[[#This Row],[Blq{QB21}]]="o",(1000/BO$52),0)</f>
        <v>0</v>
      </c>
      <c r="BO14" s="4" t="s">
        <v>3</v>
      </c>
      <c r="BP14" s="33">
        <f>IF(Tableau224[[#This Row],[Blq{QB22}]]="o",(1000/BQ$52),0)</f>
        <v>0</v>
      </c>
      <c r="BQ14" s="4" t="s">
        <v>3</v>
      </c>
      <c r="BR14" s="33">
        <f>IF(Tableau224[[#This Row],[Blq{QB23}]]="o",(1000/BS$52),0)</f>
        <v>0</v>
      </c>
      <c r="BS14" s="4" t="s">
        <v>3</v>
      </c>
      <c r="BT14" s="33">
        <f>IF(Tableau224[[#This Row],[Blq{QB24}]]="o",(1000/BU$52),0)</f>
        <v>0</v>
      </c>
      <c r="BU14" s="4" t="s">
        <v>3</v>
      </c>
      <c r="BV14" s="33">
        <f>IF(Tableau224[[#This Row],[Blq{QB25}]]="o",(1000/BW$52),0)</f>
        <v>0</v>
      </c>
      <c r="BW14" s="4" t="s">
        <v>3</v>
      </c>
      <c r="BX14" s="33">
        <f>IF(Tableau224[[#This Row],[Blq{QB26}]]="o",(1000/BY$52),0)</f>
        <v>0</v>
      </c>
      <c r="BY14" s="4" t="s">
        <v>3</v>
      </c>
      <c r="BZ14" s="33">
        <f>IF(Tableau224[[#This Row],[Blq{QB27}]]="o",(1000/CA$52),0)</f>
        <v>0</v>
      </c>
      <c r="CA14" s="4" t="s">
        <v>3</v>
      </c>
      <c r="CB14" s="33">
        <f>IF(Tableau224[[#This Row],[Blq{QB28}]]="o",(1000/CC$52),0)</f>
        <v>0</v>
      </c>
      <c r="CC14" s="4" t="s">
        <v>3</v>
      </c>
      <c r="CD14" s="33">
        <f>IF(Tableau224[[#This Row],[Blq{QB29}]]="o",(1000/CE$52),0)</f>
        <v>0</v>
      </c>
      <c r="CE14" s="4" t="s">
        <v>3</v>
      </c>
      <c r="CF14" s="33">
        <f>IF(Tableau224[[#This Row],[Blq{QB30}]]="o",(1000/CG$52),0)</f>
        <v>0</v>
      </c>
      <c r="CG14" s="4" t="s">
        <v>3</v>
      </c>
      <c r="CH14" s="26">
        <f>IFERROR((8-Tableau224[[#This Row],[Plc{Q}]])/100,0)</f>
        <v>0</v>
      </c>
      <c r="CI14" s="25" t="str">
        <f>IF(OR(1=Tableau224[[#This Row],[Plc{Q}]],2=Tableau224[[#This Row],[Plc{Q}]],3=Tableau224[[#This Row],[Plc{Q}]],4=Tableau224[[#This Row],[Plc{Q}]],5=Tableau224[[#This Row],[Plc{Q}]],6=Tableau224[[#This Row],[Plc{Q}]],7=Tableau224[[#This Row],[Plc{Q}]],8=Tableau224[[#This Row],[Plc{Q}]]),"Qualifié(e)","")</f>
        <v/>
      </c>
      <c r="CJ14" s="34" t="str">
        <f>IF(Tableau224[[#This Row],[Pnt{F}/1000]]=0,"",RANK(Tableau224[[#This Row],[Pnt{F}/1000]],Tableau224[Pnt{F}/1000]))</f>
        <v/>
      </c>
      <c r="CK14" s="35">
        <f>IFERROR(Tableau224[[#This Row],[Pnt{FV}/500]]+Tableau224[[#This Row],[Pnt{FB}/500]]+Tableau224[[#This Row],[Bns{Q}]],0)</f>
        <v>0</v>
      </c>
      <c r="CL14" s="32">
        <f>IFERROR((Tableau224[[#This Row],[Pnt{FV}]]/$CM$52)*500,0)</f>
        <v>0</v>
      </c>
      <c r="CM14" s="186">
        <f>IFERROR(((Tableau224[[#This Row],[Prs{FV}]]/CN$52)*1000)+IF(Tableau224[[#This Row],[Vlr{FV}]]="o",2,0),0)</f>
        <v>0</v>
      </c>
      <c r="CN14" s="11" t="s">
        <v>12</v>
      </c>
      <c r="CO14" s="4" t="s">
        <v>3</v>
      </c>
      <c r="CP14" s="32">
        <f>(Tableau224[[#This Row],[Pnt{FB}]]/CQ$52)*500</f>
        <v>0</v>
      </c>
      <c r="CQ14" s="33">
        <f>Tableau224[[#This Row],[Pnt{FBlq}]]+Tableau224[[#This Row],[Pnt{FEss}]]</f>
        <v>0</v>
      </c>
      <c r="CR14" s="33">
        <f>IF(Tableau224[[#This Row],[Blq{F}]]="n",0,IF(Tableau224[[#This Row],[Blq{F}]]="Z1",100,IF(Tableau224[[#This Row],[Blq{F}]]="Z2",200,IF(Tableau224[[#This Row],[Blq{F}]]="Top",300,0))))</f>
        <v>0</v>
      </c>
      <c r="CS14" s="4" t="s">
        <v>3</v>
      </c>
      <c r="CT14" s="25">
        <f>IFERROR((100-(Tableau224[[#This Row],[Ess{F}]])),0)</f>
        <v>0</v>
      </c>
      <c r="CU14" s="11" t="s">
        <v>12</v>
      </c>
      <c r="CV14" s="28" t="str">
        <f>IF(Tableau224[[#This Row],[Fnl]]="Q",Tableau224[[#This Row],[Plc{F}]],Tableau224[[#This Row],[Plc{Q}]])</f>
        <v/>
      </c>
      <c r="CW14" s="28" t="str">
        <f>IF(Tableau224[[#This Row],[Place]]=1,"Or",IF(Tableau224[[#This Row],[Place]]=2,"Argent",IF(Tableau224[[#This Row],[Place]]=3,"Bronze","")))</f>
        <v/>
      </c>
    </row>
    <row r="15" spans="1:101" x14ac:dyDescent="0.2">
      <c r="A15" s="33" t="str">
        <f>Tableau224[[#This Row],[Plc{Q}]]</f>
        <v/>
      </c>
      <c r="B15" s="33" t="str">
        <f>Tableau224[[#This Row],[Place]]</f>
        <v/>
      </c>
      <c r="C15" s="16" t="s">
        <v>12</v>
      </c>
      <c r="D15" s="17" t="s">
        <v>12</v>
      </c>
      <c r="E15" s="17" t="s">
        <v>12</v>
      </c>
      <c r="F15" s="29" t="str">
        <f>IF(Tableau224[[#This Row],[Q &gt; F]]="","","Q")</f>
        <v/>
      </c>
      <c r="G15" s="10" t="s">
        <v>12</v>
      </c>
      <c r="H15" s="3" t="s">
        <v>3</v>
      </c>
      <c r="I15" s="3" t="s">
        <v>3</v>
      </c>
      <c r="J15" s="3" t="s">
        <v>3</v>
      </c>
      <c r="K15" s="30" t="str">
        <f>IF(Tableau224[[#This Row],[Pnt{Q}(/1000)]]=0,"",RANK(Tableau224[[#This Row],[Pnt{Q}(/1000)]],Tableau224[Pnt{Q}(/1000)]))</f>
        <v/>
      </c>
      <c r="L15" s="30">
        <f>IFERROR(Tableau224[[#This Row],[Pnt{QV}(/500)]]+Tableau224[[#This Row],[Pnt{QB}/500]],0)</f>
        <v>0</v>
      </c>
      <c r="M15" s="31">
        <f>IFERROR((Tableau224[[#This Row],[Pnt{QV}]]/$N$52)*500,0)</f>
        <v>0</v>
      </c>
      <c r="N15" s="31">
        <f>SUM(Tableau224[[#This Row],[Pnt{QV1}]],Tableau224[[#This Row],[Pnt{QV2}]],Tableau224[[#This Row],[Pnt{QV3}]])</f>
        <v>0</v>
      </c>
      <c r="O15" s="2">
        <f>IFERROR(((Tableau224[[#This Row],[Prs{QV1}]]/P$52)*1000)+IF(Tableau224[[#This Row],[Vlr{QV1}]]="o",2,0),0)</f>
        <v>0</v>
      </c>
      <c r="P15" s="11" t="s">
        <v>12</v>
      </c>
      <c r="Q15" s="4" t="s">
        <v>3</v>
      </c>
      <c r="R15" s="163">
        <f>IFERROR(((Tableau224[[#This Row],[Prs{QV2}]]/S$52)*1000)+IF(Tableau224[[#This Row],[Vlr{QV2}]]="o",2,0),0)</f>
        <v>0</v>
      </c>
      <c r="S15" s="11" t="s">
        <v>12</v>
      </c>
      <c r="T15" s="4" t="s">
        <v>3</v>
      </c>
      <c r="U15" s="163">
        <f>IFERROR(((Tableau224[[#This Row],[Prs{QV3}]]/V$52)*1000)+IF(Tableau224[[#This Row],[Vlr{QV3}]]="o",2,0),0)</f>
        <v>0</v>
      </c>
      <c r="V15" s="11" t="s">
        <v>12</v>
      </c>
      <c r="W15" s="4" t="s">
        <v>3</v>
      </c>
      <c r="X15" s="32">
        <f>IF((Tableau224[[#This Row],[Pnt{QB}]]/Y$52)*500=0,0,(Tableau224[[#This Row],[Pnt{QB}]]/Y$52)*500)</f>
        <v>0</v>
      </c>
      <c r="Y15" s="33">
        <f>Tableau224[[#This Row],[Pnt{QB1}]]+Tableau224[[#This Row],[Pnt{QB2}]]+Tableau224[[#This Row],[Pnt{QB3}]]+Tableau224[[#This Row],[Pnt{QB4}]]+Tableau224[[#This Row],[Pnt{QB5}]]+Tableau224[[#This Row],[Pnt{QB6}]]+Tableau224[[#This Row],[Pnt{QB7}]]+Tableau224[[#This Row],[Pnt{QB8}]]+Tableau224[[#This Row],[Pnt{QB9}]]+Tableau224[[#This Row],[Pnt{QB10}]]+Tableau224[[#This Row],[Pnt{QB11}]]+Tableau224[[#This Row],[Pnt{QB12}]]+Tableau224[[#This Row],[Pnt{QB13}]]+Tableau224[[#This Row],[Pnt{QB14}]]+Tableau224[[#This Row],[Pnt{QB15}]]+Tableau224[[#This Row],[Pnt{QB16}]]+Tableau224[[#This Row],[Pnt{QB17}]]+Tableau224[[#This Row],[Pnt{QB18}]]+Tableau224[[#This Row],[Pnt{QB19}]]+Tableau224[[#This Row],[Pnt{QB20}]]+Tableau224[[#This Row],[Pnt{QB21}]]+Tableau224[[#This Row],[Pnt{QB22}]]+Tableau224[[#This Row],[Pnt{QB23}]]+Tableau224[[#This Row],[Pnt{QB24}]]+Tableau224[[#This Row],[Pnt{QB25}]]+Tableau224[[#This Row],[Pnt{QB26}]]+Tableau224[[#This Row],[Pnt{QB27}]]+Tableau224[[#This Row],[Pnt{QB28}]]+Tableau224[[#This Row],[Pnt{QB29}]]+Tableau224[[#This Row],[Pnt{QB30}]]</f>
        <v>0</v>
      </c>
      <c r="Z15" s="33">
        <f>IF(Tableau224[[#This Row],[Blq{QB1}]]="o",(1000/AA$52),0)</f>
        <v>0</v>
      </c>
      <c r="AA15" s="4" t="s">
        <v>3</v>
      </c>
      <c r="AB15" s="33">
        <f>IF(Tableau224[[#This Row],[Blq{QB2}]]="o",(1000/AC$52),0)</f>
        <v>0</v>
      </c>
      <c r="AC15" s="4" t="s">
        <v>3</v>
      </c>
      <c r="AD15" s="33">
        <f>IF(Tableau224[[#This Row],[Blq{QB3}]]="o",(1000/AE$52),0)</f>
        <v>0</v>
      </c>
      <c r="AE15" s="4" t="s">
        <v>3</v>
      </c>
      <c r="AF15" s="33">
        <f>IF(Tableau224[[#This Row],[Blq{QB4}]]="o",(1000/AG$52),0)</f>
        <v>0</v>
      </c>
      <c r="AG15" s="4" t="s">
        <v>3</v>
      </c>
      <c r="AH15" s="33">
        <f>IF(Tableau224[[#This Row],[Blq{QB5}]]="o",(1000/AI$52),0)</f>
        <v>0</v>
      </c>
      <c r="AI15" s="4" t="s">
        <v>3</v>
      </c>
      <c r="AJ15" s="33">
        <f>IF(Tableau224[[#This Row],[Blq{QB6}]]="o",(1000/AK$52),0)</f>
        <v>0</v>
      </c>
      <c r="AK15" s="4" t="s">
        <v>3</v>
      </c>
      <c r="AL15" s="33">
        <f>IF(Tableau224[[#This Row],[Blq{QB7}]]="o",(1000/AM$52),0)</f>
        <v>0</v>
      </c>
      <c r="AM15" s="4" t="s">
        <v>3</v>
      </c>
      <c r="AN15" s="33">
        <f>IF(Tableau224[[#This Row],[Blq{QB8}]]="o",(1000/AO$52),0)</f>
        <v>0</v>
      </c>
      <c r="AO15" s="4" t="s">
        <v>3</v>
      </c>
      <c r="AP15" s="33">
        <f>IF(Tableau224[[#This Row],[Blq{QB9}]]="o",(1000/AQ$52),0)</f>
        <v>0</v>
      </c>
      <c r="AQ15" s="4" t="s">
        <v>3</v>
      </c>
      <c r="AR15" s="33">
        <f>IF(Tableau224[[#This Row],[Blq{QB10}]]="o",(1000/AS$52),0)</f>
        <v>0</v>
      </c>
      <c r="AS15" s="4" t="s">
        <v>3</v>
      </c>
      <c r="AT15" s="33">
        <f>IF(Tableau224[[#This Row],[Blq{QB11}]]="o",(1000/AU$52),0)</f>
        <v>0</v>
      </c>
      <c r="AU15" s="4" t="s">
        <v>3</v>
      </c>
      <c r="AV15" s="33">
        <f>IF(Tableau224[[#This Row],[Blq{QB12}]]="o",(1000/AW$52),0)</f>
        <v>0</v>
      </c>
      <c r="AW15" s="4" t="s">
        <v>3</v>
      </c>
      <c r="AX15" s="33">
        <f>IF(Tableau224[[#This Row],[Blq{QB13}]]="o",(1000/AY$52),0)</f>
        <v>0</v>
      </c>
      <c r="AY15" s="4" t="s">
        <v>3</v>
      </c>
      <c r="AZ15" s="33">
        <f>IF(Tableau224[[#This Row],[Blq{QB14}]]="o",(1000/BA$52),0)</f>
        <v>0</v>
      </c>
      <c r="BA15" s="4" t="s">
        <v>3</v>
      </c>
      <c r="BB15" s="33">
        <f>IF(Tableau224[[#This Row],[Blq{QB15}]]="o",(1000/BC$52),0)</f>
        <v>0</v>
      </c>
      <c r="BC15" s="4" t="s">
        <v>3</v>
      </c>
      <c r="BD15" s="33">
        <f>IF(Tableau224[[#This Row],[Blq{QB16}]]="o",(1000/BE$52),0)</f>
        <v>0</v>
      </c>
      <c r="BE15" s="4" t="s">
        <v>3</v>
      </c>
      <c r="BF15" s="33">
        <f>IF(Tableau224[[#This Row],[Blq{QB17}]]="o",(1000/BG$52),0)</f>
        <v>0</v>
      </c>
      <c r="BG15" s="4" t="s">
        <v>3</v>
      </c>
      <c r="BH15" s="33">
        <f>IF(Tableau224[[#This Row],[Blq{QB18}]]="o",(1000/BI$52),0)</f>
        <v>0</v>
      </c>
      <c r="BI15" s="4" t="s">
        <v>3</v>
      </c>
      <c r="BJ15" s="33">
        <f>IF(Tableau224[[#This Row],[Blq{QB19}]]="o",(1000/BK$52),0)</f>
        <v>0</v>
      </c>
      <c r="BK15" s="4" t="s">
        <v>3</v>
      </c>
      <c r="BL15" s="33">
        <f>IF(Tableau224[[#This Row],[Blq{QB20}]]="o",(1000/BM$52),0)</f>
        <v>0</v>
      </c>
      <c r="BM15" s="4" t="s">
        <v>3</v>
      </c>
      <c r="BN15" s="33">
        <f>IF(Tableau224[[#This Row],[Blq{QB21}]]="o",(1000/BO$52),0)</f>
        <v>0</v>
      </c>
      <c r="BO15" s="4" t="s">
        <v>3</v>
      </c>
      <c r="BP15" s="33">
        <f>IF(Tableau224[[#This Row],[Blq{QB22}]]="o",(1000/BQ$52),0)</f>
        <v>0</v>
      </c>
      <c r="BQ15" s="4" t="s">
        <v>3</v>
      </c>
      <c r="BR15" s="33">
        <f>IF(Tableau224[[#This Row],[Blq{QB23}]]="o",(1000/BS$52),0)</f>
        <v>0</v>
      </c>
      <c r="BS15" s="4" t="s">
        <v>3</v>
      </c>
      <c r="BT15" s="33">
        <f>IF(Tableau224[[#This Row],[Blq{QB24}]]="o",(1000/BU$52),0)</f>
        <v>0</v>
      </c>
      <c r="BU15" s="4" t="s">
        <v>3</v>
      </c>
      <c r="BV15" s="33">
        <f>IF(Tableau224[[#This Row],[Blq{QB25}]]="o",(1000/BW$52),0)</f>
        <v>0</v>
      </c>
      <c r="BW15" s="4" t="s">
        <v>3</v>
      </c>
      <c r="BX15" s="33">
        <f>IF(Tableau224[[#This Row],[Blq{QB26}]]="o",(1000/BY$52),0)</f>
        <v>0</v>
      </c>
      <c r="BY15" s="4" t="s">
        <v>3</v>
      </c>
      <c r="BZ15" s="33">
        <f>IF(Tableau224[[#This Row],[Blq{QB27}]]="o",(1000/CA$52),0)</f>
        <v>0</v>
      </c>
      <c r="CA15" s="4" t="s">
        <v>3</v>
      </c>
      <c r="CB15" s="33">
        <f>IF(Tableau224[[#This Row],[Blq{QB28}]]="o",(1000/CC$52),0)</f>
        <v>0</v>
      </c>
      <c r="CC15" s="4" t="s">
        <v>3</v>
      </c>
      <c r="CD15" s="33">
        <f>IF(Tableau224[[#This Row],[Blq{QB29}]]="o",(1000/CE$52),0)</f>
        <v>0</v>
      </c>
      <c r="CE15" s="4" t="s">
        <v>3</v>
      </c>
      <c r="CF15" s="33">
        <f>IF(Tableau224[[#This Row],[Blq{QB30}]]="o",(1000/CG$52),0)</f>
        <v>0</v>
      </c>
      <c r="CG15" s="4" t="s">
        <v>3</v>
      </c>
      <c r="CH15" s="26">
        <f>IFERROR((8-Tableau224[[#This Row],[Plc{Q}]])/100,0)</f>
        <v>0</v>
      </c>
      <c r="CI15" s="25" t="str">
        <f>IF(OR(1=Tableau224[[#This Row],[Plc{Q}]],2=Tableau224[[#This Row],[Plc{Q}]],3=Tableau224[[#This Row],[Plc{Q}]],4=Tableau224[[#This Row],[Plc{Q}]],5=Tableau224[[#This Row],[Plc{Q}]],6=Tableau224[[#This Row],[Plc{Q}]],7=Tableau224[[#This Row],[Plc{Q}]],8=Tableau224[[#This Row],[Plc{Q}]]),"Qualifié(e)","")</f>
        <v/>
      </c>
      <c r="CJ15" s="34" t="str">
        <f>IF(Tableau224[[#This Row],[Pnt{F}/1000]]=0,"",RANK(Tableau224[[#This Row],[Pnt{F}/1000]],Tableau224[Pnt{F}/1000]))</f>
        <v/>
      </c>
      <c r="CK15" s="35">
        <f>IFERROR(Tableau224[[#This Row],[Pnt{FV}/500]]+Tableau224[[#This Row],[Pnt{FB}/500]]+Tableau224[[#This Row],[Bns{Q}]],0)</f>
        <v>0</v>
      </c>
      <c r="CL15" s="32">
        <f>IFERROR((Tableau224[[#This Row],[Pnt{FV}]]/$CM$52)*500,0)</f>
        <v>0</v>
      </c>
      <c r="CM15" s="186">
        <f>IFERROR(((Tableau224[[#This Row],[Prs{FV}]]/CN$52)*1000)+IF(Tableau224[[#This Row],[Vlr{FV}]]="o",2,0),0)</f>
        <v>0</v>
      </c>
      <c r="CN15" s="11" t="s">
        <v>12</v>
      </c>
      <c r="CO15" s="4" t="s">
        <v>3</v>
      </c>
      <c r="CP15" s="32">
        <f>(Tableau224[[#This Row],[Pnt{FB}]]/CQ$52)*500</f>
        <v>0</v>
      </c>
      <c r="CQ15" s="33">
        <f>Tableau224[[#This Row],[Pnt{FBlq}]]+Tableau224[[#This Row],[Pnt{FEss}]]</f>
        <v>0</v>
      </c>
      <c r="CR15" s="33">
        <f>IF(Tableau224[[#This Row],[Blq{F}]]="n",0,IF(Tableau224[[#This Row],[Blq{F}]]="Z1",100,IF(Tableau224[[#This Row],[Blq{F}]]="Z2",200,IF(Tableau224[[#This Row],[Blq{F}]]="Top",300,0))))</f>
        <v>0</v>
      </c>
      <c r="CS15" s="4" t="s">
        <v>3</v>
      </c>
      <c r="CT15" s="25">
        <f>IFERROR((100-(Tableau224[[#This Row],[Ess{F}]])),0)</f>
        <v>0</v>
      </c>
      <c r="CU15" s="11" t="s">
        <v>12</v>
      </c>
      <c r="CV15" s="28" t="str">
        <f>IF(Tableau224[[#This Row],[Fnl]]="Q",Tableau224[[#This Row],[Plc{F}]],Tableau224[[#This Row],[Plc{Q}]])</f>
        <v/>
      </c>
      <c r="CW15" s="28" t="str">
        <f>IF(Tableau224[[#This Row],[Place]]=1,"Or",IF(Tableau224[[#This Row],[Place]]=2,"Argent",IF(Tableau224[[#This Row],[Place]]=3,"Bronze","")))</f>
        <v/>
      </c>
    </row>
    <row r="16" spans="1:101" x14ac:dyDescent="0.2">
      <c r="A16" s="33" t="str">
        <f>Tableau224[[#This Row],[Plc{Q}]]</f>
        <v/>
      </c>
      <c r="B16" s="33" t="str">
        <f>Tableau224[[#This Row],[Place]]</f>
        <v/>
      </c>
      <c r="C16" s="16" t="s">
        <v>12</v>
      </c>
      <c r="D16" s="17" t="s">
        <v>12</v>
      </c>
      <c r="E16" s="17" t="s">
        <v>12</v>
      </c>
      <c r="F16" s="29" t="str">
        <f>IF(Tableau224[[#This Row],[Q &gt; F]]="","","Q")</f>
        <v/>
      </c>
      <c r="G16" s="10" t="s">
        <v>12</v>
      </c>
      <c r="H16" s="3" t="s">
        <v>3</v>
      </c>
      <c r="I16" s="3" t="s">
        <v>3</v>
      </c>
      <c r="J16" s="3" t="s">
        <v>3</v>
      </c>
      <c r="K16" s="30" t="str">
        <f>IF(Tableau224[[#This Row],[Pnt{Q}(/1000)]]=0,"",RANK(Tableau224[[#This Row],[Pnt{Q}(/1000)]],Tableau224[Pnt{Q}(/1000)]))</f>
        <v/>
      </c>
      <c r="L16" s="30">
        <f>IFERROR(Tableau224[[#This Row],[Pnt{QV}(/500)]]+Tableau224[[#This Row],[Pnt{QB}/500]],0)</f>
        <v>0</v>
      </c>
      <c r="M16" s="31">
        <f>IFERROR((Tableau224[[#This Row],[Pnt{QV}]]/$N$52)*500,0)</f>
        <v>0</v>
      </c>
      <c r="N16" s="31">
        <f>SUM(Tableau224[[#This Row],[Pnt{QV1}]],Tableau224[[#This Row],[Pnt{QV2}]],Tableau224[[#This Row],[Pnt{QV3}]])</f>
        <v>0</v>
      </c>
      <c r="O16" s="2">
        <f>IFERROR(((Tableau224[[#This Row],[Prs{QV1}]]/P$52)*1000)+IF(Tableau224[[#This Row],[Vlr{QV1}]]="o",2,0),0)</f>
        <v>0</v>
      </c>
      <c r="P16" s="11" t="s">
        <v>12</v>
      </c>
      <c r="Q16" s="4" t="s">
        <v>3</v>
      </c>
      <c r="R16" s="163">
        <f>IFERROR(((Tableau224[[#This Row],[Prs{QV2}]]/S$52)*1000)+IF(Tableau224[[#This Row],[Vlr{QV2}]]="o",2,0),0)</f>
        <v>0</v>
      </c>
      <c r="S16" s="11" t="s">
        <v>12</v>
      </c>
      <c r="T16" s="4" t="s">
        <v>3</v>
      </c>
      <c r="U16" s="163">
        <f>IFERROR(((Tableau224[[#This Row],[Prs{QV3}]]/V$52)*1000)+IF(Tableau224[[#This Row],[Vlr{QV3}]]="o",2,0),0)</f>
        <v>0</v>
      </c>
      <c r="V16" s="11" t="s">
        <v>12</v>
      </c>
      <c r="W16" s="4" t="s">
        <v>3</v>
      </c>
      <c r="X16" s="32">
        <f>IF((Tableau224[[#This Row],[Pnt{QB}]]/Y$52)*500=0,0,(Tableau224[[#This Row],[Pnt{QB}]]/Y$52)*500)</f>
        <v>0</v>
      </c>
      <c r="Y16" s="33">
        <f>Tableau224[[#This Row],[Pnt{QB1}]]+Tableau224[[#This Row],[Pnt{QB2}]]+Tableau224[[#This Row],[Pnt{QB3}]]+Tableau224[[#This Row],[Pnt{QB4}]]+Tableau224[[#This Row],[Pnt{QB5}]]+Tableau224[[#This Row],[Pnt{QB6}]]+Tableau224[[#This Row],[Pnt{QB7}]]+Tableau224[[#This Row],[Pnt{QB8}]]+Tableau224[[#This Row],[Pnt{QB9}]]+Tableau224[[#This Row],[Pnt{QB10}]]+Tableau224[[#This Row],[Pnt{QB11}]]+Tableau224[[#This Row],[Pnt{QB12}]]+Tableau224[[#This Row],[Pnt{QB13}]]+Tableau224[[#This Row],[Pnt{QB14}]]+Tableau224[[#This Row],[Pnt{QB15}]]+Tableau224[[#This Row],[Pnt{QB16}]]+Tableau224[[#This Row],[Pnt{QB17}]]+Tableau224[[#This Row],[Pnt{QB18}]]+Tableau224[[#This Row],[Pnt{QB19}]]+Tableau224[[#This Row],[Pnt{QB20}]]+Tableau224[[#This Row],[Pnt{QB21}]]+Tableau224[[#This Row],[Pnt{QB22}]]+Tableau224[[#This Row],[Pnt{QB23}]]+Tableau224[[#This Row],[Pnt{QB24}]]+Tableau224[[#This Row],[Pnt{QB25}]]+Tableau224[[#This Row],[Pnt{QB26}]]+Tableau224[[#This Row],[Pnt{QB27}]]+Tableau224[[#This Row],[Pnt{QB28}]]+Tableau224[[#This Row],[Pnt{QB29}]]+Tableau224[[#This Row],[Pnt{QB30}]]</f>
        <v>0</v>
      </c>
      <c r="Z16" s="33">
        <f>IF(Tableau224[[#This Row],[Blq{QB1}]]="o",(1000/AA$52),0)</f>
        <v>0</v>
      </c>
      <c r="AA16" s="4" t="s">
        <v>3</v>
      </c>
      <c r="AB16" s="33">
        <f>IF(Tableau224[[#This Row],[Blq{QB2}]]="o",(1000/AC$52),0)</f>
        <v>0</v>
      </c>
      <c r="AC16" s="4" t="s">
        <v>3</v>
      </c>
      <c r="AD16" s="33">
        <f>IF(Tableau224[[#This Row],[Blq{QB3}]]="o",(1000/AE$52),0)</f>
        <v>0</v>
      </c>
      <c r="AE16" s="4" t="s">
        <v>3</v>
      </c>
      <c r="AF16" s="33">
        <f>IF(Tableau224[[#This Row],[Blq{QB4}]]="o",(1000/AG$52),0)</f>
        <v>0</v>
      </c>
      <c r="AG16" s="4" t="s">
        <v>3</v>
      </c>
      <c r="AH16" s="33">
        <f>IF(Tableau224[[#This Row],[Blq{QB5}]]="o",(1000/AI$52),0)</f>
        <v>0</v>
      </c>
      <c r="AI16" s="4" t="s">
        <v>3</v>
      </c>
      <c r="AJ16" s="33">
        <f>IF(Tableau224[[#This Row],[Blq{QB6}]]="o",(1000/AK$52),0)</f>
        <v>0</v>
      </c>
      <c r="AK16" s="4" t="s">
        <v>3</v>
      </c>
      <c r="AL16" s="33">
        <f>IF(Tableau224[[#This Row],[Blq{QB7}]]="o",(1000/AM$52),0)</f>
        <v>0</v>
      </c>
      <c r="AM16" s="4" t="s">
        <v>3</v>
      </c>
      <c r="AN16" s="33">
        <f>IF(Tableau224[[#This Row],[Blq{QB8}]]="o",(1000/AO$52),0)</f>
        <v>0</v>
      </c>
      <c r="AO16" s="4" t="s">
        <v>3</v>
      </c>
      <c r="AP16" s="33">
        <f>IF(Tableau224[[#This Row],[Blq{QB9}]]="o",(1000/AQ$52),0)</f>
        <v>0</v>
      </c>
      <c r="AQ16" s="4" t="s">
        <v>3</v>
      </c>
      <c r="AR16" s="33">
        <f>IF(Tableau224[[#This Row],[Blq{QB10}]]="o",(1000/AS$52),0)</f>
        <v>0</v>
      </c>
      <c r="AS16" s="4" t="s">
        <v>3</v>
      </c>
      <c r="AT16" s="33">
        <f>IF(Tableau224[[#This Row],[Blq{QB11}]]="o",(1000/AU$52),0)</f>
        <v>0</v>
      </c>
      <c r="AU16" s="4" t="s">
        <v>3</v>
      </c>
      <c r="AV16" s="33">
        <f>IF(Tableau224[[#This Row],[Blq{QB12}]]="o",(1000/AW$52),0)</f>
        <v>0</v>
      </c>
      <c r="AW16" s="4" t="s">
        <v>3</v>
      </c>
      <c r="AX16" s="33">
        <f>IF(Tableau224[[#This Row],[Blq{QB13}]]="o",(1000/AY$52),0)</f>
        <v>0</v>
      </c>
      <c r="AY16" s="4" t="s">
        <v>3</v>
      </c>
      <c r="AZ16" s="33">
        <f>IF(Tableau224[[#This Row],[Blq{QB14}]]="o",(1000/BA$52),0)</f>
        <v>0</v>
      </c>
      <c r="BA16" s="4" t="s">
        <v>3</v>
      </c>
      <c r="BB16" s="33">
        <f>IF(Tableau224[[#This Row],[Blq{QB15}]]="o",(1000/BC$52),0)</f>
        <v>0</v>
      </c>
      <c r="BC16" s="4" t="s">
        <v>3</v>
      </c>
      <c r="BD16" s="33">
        <f>IF(Tableau224[[#This Row],[Blq{QB16}]]="o",(1000/BE$52),0)</f>
        <v>0</v>
      </c>
      <c r="BE16" s="4" t="s">
        <v>3</v>
      </c>
      <c r="BF16" s="33">
        <f>IF(Tableau224[[#This Row],[Blq{QB17}]]="o",(1000/BG$52),0)</f>
        <v>0</v>
      </c>
      <c r="BG16" s="4" t="s">
        <v>3</v>
      </c>
      <c r="BH16" s="33">
        <f>IF(Tableau224[[#This Row],[Blq{QB18}]]="o",(1000/BI$52),0)</f>
        <v>0</v>
      </c>
      <c r="BI16" s="4" t="s">
        <v>3</v>
      </c>
      <c r="BJ16" s="33">
        <f>IF(Tableau224[[#This Row],[Blq{QB19}]]="o",(1000/BK$52),0)</f>
        <v>0</v>
      </c>
      <c r="BK16" s="4" t="s">
        <v>3</v>
      </c>
      <c r="BL16" s="33">
        <f>IF(Tableau224[[#This Row],[Blq{QB20}]]="o",(1000/BM$52),0)</f>
        <v>0</v>
      </c>
      <c r="BM16" s="4" t="s">
        <v>3</v>
      </c>
      <c r="BN16" s="33">
        <f>IF(Tableau224[[#This Row],[Blq{QB21}]]="o",(1000/BO$52),0)</f>
        <v>0</v>
      </c>
      <c r="BO16" s="4" t="s">
        <v>3</v>
      </c>
      <c r="BP16" s="33">
        <f>IF(Tableau224[[#This Row],[Blq{QB22}]]="o",(1000/BQ$52),0)</f>
        <v>0</v>
      </c>
      <c r="BQ16" s="4" t="s">
        <v>3</v>
      </c>
      <c r="BR16" s="33">
        <f>IF(Tableau224[[#This Row],[Blq{QB23}]]="o",(1000/BS$52),0)</f>
        <v>0</v>
      </c>
      <c r="BS16" s="4" t="s">
        <v>3</v>
      </c>
      <c r="BT16" s="33">
        <f>IF(Tableau224[[#This Row],[Blq{QB24}]]="o",(1000/BU$52),0)</f>
        <v>0</v>
      </c>
      <c r="BU16" s="4" t="s">
        <v>3</v>
      </c>
      <c r="BV16" s="33">
        <f>IF(Tableau224[[#This Row],[Blq{QB25}]]="o",(1000/BW$52),0)</f>
        <v>0</v>
      </c>
      <c r="BW16" s="4" t="s">
        <v>3</v>
      </c>
      <c r="BX16" s="33">
        <f>IF(Tableau224[[#This Row],[Blq{QB26}]]="o",(1000/BY$52),0)</f>
        <v>0</v>
      </c>
      <c r="BY16" s="4" t="s">
        <v>3</v>
      </c>
      <c r="BZ16" s="33">
        <f>IF(Tableau224[[#This Row],[Blq{QB27}]]="o",(1000/CA$52),0)</f>
        <v>0</v>
      </c>
      <c r="CA16" s="4" t="s">
        <v>3</v>
      </c>
      <c r="CB16" s="33">
        <f>IF(Tableau224[[#This Row],[Blq{QB28}]]="o",(1000/CC$52),0)</f>
        <v>0</v>
      </c>
      <c r="CC16" s="4" t="s">
        <v>3</v>
      </c>
      <c r="CD16" s="33">
        <f>IF(Tableau224[[#This Row],[Blq{QB29}]]="o",(1000/CE$52),0)</f>
        <v>0</v>
      </c>
      <c r="CE16" s="4" t="s">
        <v>3</v>
      </c>
      <c r="CF16" s="33">
        <f>IF(Tableau224[[#This Row],[Blq{QB30}]]="o",(1000/CG$52),0)</f>
        <v>0</v>
      </c>
      <c r="CG16" s="4" t="s">
        <v>3</v>
      </c>
      <c r="CH16" s="26">
        <f>IFERROR((8-Tableau224[[#This Row],[Plc{Q}]])/100,0)</f>
        <v>0</v>
      </c>
      <c r="CI16" s="25" t="str">
        <f>IF(OR(1=Tableau224[[#This Row],[Plc{Q}]],2=Tableau224[[#This Row],[Plc{Q}]],3=Tableau224[[#This Row],[Plc{Q}]],4=Tableau224[[#This Row],[Plc{Q}]],5=Tableau224[[#This Row],[Plc{Q}]],6=Tableau224[[#This Row],[Plc{Q}]],7=Tableau224[[#This Row],[Plc{Q}]],8=Tableau224[[#This Row],[Plc{Q}]]),"Qualifié(e)","")</f>
        <v/>
      </c>
      <c r="CJ16" s="34" t="str">
        <f>IF(Tableau224[[#This Row],[Pnt{F}/1000]]=0,"",RANK(Tableau224[[#This Row],[Pnt{F}/1000]],Tableau224[Pnt{F}/1000]))</f>
        <v/>
      </c>
      <c r="CK16" s="35">
        <f>IFERROR(Tableau224[[#This Row],[Pnt{FV}/500]]+Tableau224[[#This Row],[Pnt{FB}/500]]+Tableau224[[#This Row],[Bns{Q}]],0)</f>
        <v>0</v>
      </c>
      <c r="CL16" s="32">
        <f>IFERROR((Tableau224[[#This Row],[Pnt{FV}]]/$CM$52)*500,0)</f>
        <v>0</v>
      </c>
      <c r="CM16" s="186">
        <f>IFERROR(((Tableau224[[#This Row],[Prs{FV}]]/CN$52)*1000)+IF(Tableau224[[#This Row],[Vlr{FV}]]="o",2,0),0)</f>
        <v>0</v>
      </c>
      <c r="CN16" s="11" t="s">
        <v>12</v>
      </c>
      <c r="CO16" s="4" t="s">
        <v>3</v>
      </c>
      <c r="CP16" s="32">
        <f>(Tableau224[[#This Row],[Pnt{FB}]]/CQ$52)*500</f>
        <v>0</v>
      </c>
      <c r="CQ16" s="33">
        <f>Tableau224[[#This Row],[Pnt{FBlq}]]+Tableau224[[#This Row],[Pnt{FEss}]]</f>
        <v>0</v>
      </c>
      <c r="CR16" s="33">
        <f>IF(Tableau224[[#This Row],[Blq{F}]]="n",0,IF(Tableau224[[#This Row],[Blq{F}]]="Z1",100,IF(Tableau224[[#This Row],[Blq{F}]]="Z2",200,IF(Tableau224[[#This Row],[Blq{F}]]="Top",300,0))))</f>
        <v>0</v>
      </c>
      <c r="CS16" s="4" t="s">
        <v>3</v>
      </c>
      <c r="CT16" s="25">
        <f>IFERROR((100-(Tableau224[[#This Row],[Ess{F}]])),0)</f>
        <v>0</v>
      </c>
      <c r="CU16" s="11" t="s">
        <v>12</v>
      </c>
      <c r="CV16" s="28" t="str">
        <f>IF(Tableau224[[#This Row],[Fnl]]="Q",Tableau224[[#This Row],[Plc{F}]],Tableau224[[#This Row],[Plc{Q}]])</f>
        <v/>
      </c>
      <c r="CW16" s="28" t="str">
        <f>IF(Tableau224[[#This Row],[Place]]=1,"Or",IF(Tableau224[[#This Row],[Place]]=2,"Argent",IF(Tableau224[[#This Row],[Place]]=3,"Bronze","")))</f>
        <v/>
      </c>
    </row>
    <row r="17" spans="1:101" x14ac:dyDescent="0.2">
      <c r="A17" s="33" t="str">
        <f>Tableau224[[#This Row],[Plc{Q}]]</f>
        <v/>
      </c>
      <c r="B17" s="33" t="str">
        <f>Tableau224[[#This Row],[Place]]</f>
        <v/>
      </c>
      <c r="C17" s="16" t="s">
        <v>12</v>
      </c>
      <c r="D17" s="17" t="s">
        <v>12</v>
      </c>
      <c r="E17" s="17" t="s">
        <v>12</v>
      </c>
      <c r="F17" s="29" t="str">
        <f>IF(Tableau224[[#This Row],[Q &gt; F]]="","","Q")</f>
        <v/>
      </c>
      <c r="G17" s="10" t="s">
        <v>12</v>
      </c>
      <c r="H17" s="3" t="s">
        <v>3</v>
      </c>
      <c r="I17" s="3" t="s">
        <v>3</v>
      </c>
      <c r="J17" s="3" t="s">
        <v>3</v>
      </c>
      <c r="K17" s="30" t="str">
        <f>IF(Tableau224[[#This Row],[Pnt{Q}(/1000)]]=0,"",RANK(Tableau224[[#This Row],[Pnt{Q}(/1000)]],Tableau224[Pnt{Q}(/1000)]))</f>
        <v/>
      </c>
      <c r="L17" s="30">
        <f>IFERROR(Tableau224[[#This Row],[Pnt{QV}(/500)]]+Tableau224[[#This Row],[Pnt{QB}/500]],0)</f>
        <v>0</v>
      </c>
      <c r="M17" s="31">
        <f>IFERROR((Tableau224[[#This Row],[Pnt{QV}]]/$N$52)*500,0)</f>
        <v>0</v>
      </c>
      <c r="N17" s="31">
        <f>SUM(Tableau224[[#This Row],[Pnt{QV1}]],Tableau224[[#This Row],[Pnt{QV2}]],Tableau224[[#This Row],[Pnt{QV3}]])</f>
        <v>0</v>
      </c>
      <c r="O17" s="2">
        <f>IFERROR(((Tableau224[[#This Row],[Prs{QV1}]]/P$52)*1000)+IF(Tableau224[[#This Row],[Vlr{QV1}]]="o",2,0),0)</f>
        <v>0</v>
      </c>
      <c r="P17" s="11" t="s">
        <v>12</v>
      </c>
      <c r="Q17" s="4" t="s">
        <v>3</v>
      </c>
      <c r="R17" s="163">
        <f>IFERROR(((Tableau224[[#This Row],[Prs{QV2}]]/S$52)*1000)+IF(Tableau224[[#This Row],[Vlr{QV2}]]="o",2,0),0)</f>
        <v>0</v>
      </c>
      <c r="S17" s="11" t="s">
        <v>12</v>
      </c>
      <c r="T17" s="4" t="s">
        <v>3</v>
      </c>
      <c r="U17" s="163">
        <f>IFERROR(((Tableau224[[#This Row],[Prs{QV3}]]/V$52)*1000)+IF(Tableau224[[#This Row],[Vlr{QV3}]]="o",2,0),0)</f>
        <v>0</v>
      </c>
      <c r="V17" s="11" t="s">
        <v>12</v>
      </c>
      <c r="W17" s="4" t="s">
        <v>3</v>
      </c>
      <c r="X17" s="32">
        <f>IF((Tableau224[[#This Row],[Pnt{QB}]]/Y$52)*500=0,0,(Tableau224[[#This Row],[Pnt{QB}]]/Y$52)*500)</f>
        <v>0</v>
      </c>
      <c r="Y17" s="33">
        <f>Tableau224[[#This Row],[Pnt{QB1}]]+Tableau224[[#This Row],[Pnt{QB2}]]+Tableau224[[#This Row],[Pnt{QB3}]]+Tableau224[[#This Row],[Pnt{QB4}]]+Tableau224[[#This Row],[Pnt{QB5}]]+Tableau224[[#This Row],[Pnt{QB6}]]+Tableau224[[#This Row],[Pnt{QB7}]]+Tableau224[[#This Row],[Pnt{QB8}]]+Tableau224[[#This Row],[Pnt{QB9}]]+Tableau224[[#This Row],[Pnt{QB10}]]+Tableau224[[#This Row],[Pnt{QB11}]]+Tableau224[[#This Row],[Pnt{QB12}]]+Tableau224[[#This Row],[Pnt{QB13}]]+Tableau224[[#This Row],[Pnt{QB14}]]+Tableau224[[#This Row],[Pnt{QB15}]]+Tableau224[[#This Row],[Pnt{QB16}]]+Tableau224[[#This Row],[Pnt{QB17}]]+Tableau224[[#This Row],[Pnt{QB18}]]+Tableau224[[#This Row],[Pnt{QB19}]]+Tableau224[[#This Row],[Pnt{QB20}]]+Tableau224[[#This Row],[Pnt{QB21}]]+Tableau224[[#This Row],[Pnt{QB22}]]+Tableau224[[#This Row],[Pnt{QB23}]]+Tableau224[[#This Row],[Pnt{QB24}]]+Tableau224[[#This Row],[Pnt{QB25}]]+Tableau224[[#This Row],[Pnt{QB26}]]+Tableau224[[#This Row],[Pnt{QB27}]]+Tableau224[[#This Row],[Pnt{QB28}]]+Tableau224[[#This Row],[Pnt{QB29}]]+Tableau224[[#This Row],[Pnt{QB30}]]</f>
        <v>0</v>
      </c>
      <c r="Z17" s="33">
        <f>IF(Tableau224[[#This Row],[Blq{QB1}]]="o",(1000/AA$52),0)</f>
        <v>0</v>
      </c>
      <c r="AA17" s="4" t="s">
        <v>3</v>
      </c>
      <c r="AB17" s="33">
        <f>IF(Tableau224[[#This Row],[Blq{QB2}]]="o",(1000/AC$52),0)</f>
        <v>0</v>
      </c>
      <c r="AC17" s="4" t="s">
        <v>3</v>
      </c>
      <c r="AD17" s="33">
        <f>IF(Tableau224[[#This Row],[Blq{QB3}]]="o",(1000/AE$52),0)</f>
        <v>0</v>
      </c>
      <c r="AE17" s="4" t="s">
        <v>3</v>
      </c>
      <c r="AF17" s="33">
        <f>IF(Tableau224[[#This Row],[Blq{QB4}]]="o",(1000/AG$52),0)</f>
        <v>0</v>
      </c>
      <c r="AG17" s="4" t="s">
        <v>3</v>
      </c>
      <c r="AH17" s="33">
        <f>IF(Tableau224[[#This Row],[Blq{QB5}]]="o",(1000/AI$52),0)</f>
        <v>0</v>
      </c>
      <c r="AI17" s="4" t="s">
        <v>3</v>
      </c>
      <c r="AJ17" s="33">
        <f>IF(Tableau224[[#This Row],[Blq{QB6}]]="o",(1000/AK$52),0)</f>
        <v>0</v>
      </c>
      <c r="AK17" s="4" t="s">
        <v>3</v>
      </c>
      <c r="AL17" s="33">
        <f>IF(Tableau224[[#This Row],[Blq{QB7}]]="o",(1000/AM$52),0)</f>
        <v>0</v>
      </c>
      <c r="AM17" s="4" t="s">
        <v>3</v>
      </c>
      <c r="AN17" s="33">
        <f>IF(Tableau224[[#This Row],[Blq{QB8}]]="o",(1000/AO$52),0)</f>
        <v>0</v>
      </c>
      <c r="AO17" s="4" t="s">
        <v>3</v>
      </c>
      <c r="AP17" s="33">
        <f>IF(Tableau224[[#This Row],[Blq{QB9}]]="o",(1000/AQ$52),0)</f>
        <v>0</v>
      </c>
      <c r="AQ17" s="4" t="s">
        <v>3</v>
      </c>
      <c r="AR17" s="33">
        <f>IF(Tableau224[[#This Row],[Blq{QB10}]]="o",(1000/AS$52),0)</f>
        <v>0</v>
      </c>
      <c r="AS17" s="4" t="s">
        <v>3</v>
      </c>
      <c r="AT17" s="33">
        <f>IF(Tableau224[[#This Row],[Blq{QB11}]]="o",(1000/AU$52),0)</f>
        <v>0</v>
      </c>
      <c r="AU17" s="4" t="s">
        <v>3</v>
      </c>
      <c r="AV17" s="33">
        <f>IF(Tableau224[[#This Row],[Blq{QB12}]]="o",(1000/AW$52),0)</f>
        <v>0</v>
      </c>
      <c r="AW17" s="4" t="s">
        <v>3</v>
      </c>
      <c r="AX17" s="33">
        <f>IF(Tableau224[[#This Row],[Blq{QB13}]]="o",(1000/AY$52),0)</f>
        <v>0</v>
      </c>
      <c r="AY17" s="4" t="s">
        <v>3</v>
      </c>
      <c r="AZ17" s="33">
        <f>IF(Tableau224[[#This Row],[Blq{QB14}]]="o",(1000/BA$52),0)</f>
        <v>0</v>
      </c>
      <c r="BA17" s="4" t="s">
        <v>3</v>
      </c>
      <c r="BB17" s="33">
        <f>IF(Tableau224[[#This Row],[Blq{QB15}]]="o",(1000/BC$52),0)</f>
        <v>0</v>
      </c>
      <c r="BC17" s="4" t="s">
        <v>3</v>
      </c>
      <c r="BD17" s="33">
        <f>IF(Tableau224[[#This Row],[Blq{QB16}]]="o",(1000/BE$52),0)</f>
        <v>0</v>
      </c>
      <c r="BE17" s="4" t="s">
        <v>3</v>
      </c>
      <c r="BF17" s="33">
        <f>IF(Tableau224[[#This Row],[Blq{QB17}]]="o",(1000/BG$52),0)</f>
        <v>0</v>
      </c>
      <c r="BG17" s="4" t="s">
        <v>3</v>
      </c>
      <c r="BH17" s="33">
        <f>IF(Tableau224[[#This Row],[Blq{QB18}]]="o",(1000/BI$52),0)</f>
        <v>0</v>
      </c>
      <c r="BI17" s="4" t="s">
        <v>3</v>
      </c>
      <c r="BJ17" s="33">
        <f>IF(Tableau224[[#This Row],[Blq{QB19}]]="o",(1000/BK$52),0)</f>
        <v>0</v>
      </c>
      <c r="BK17" s="4" t="s">
        <v>3</v>
      </c>
      <c r="BL17" s="33">
        <f>IF(Tableau224[[#This Row],[Blq{QB20}]]="o",(1000/BM$52),0)</f>
        <v>0</v>
      </c>
      <c r="BM17" s="4" t="s">
        <v>3</v>
      </c>
      <c r="BN17" s="33">
        <f>IF(Tableau224[[#This Row],[Blq{QB21}]]="o",(1000/BO$52),0)</f>
        <v>0</v>
      </c>
      <c r="BO17" s="4" t="s">
        <v>3</v>
      </c>
      <c r="BP17" s="33">
        <f>IF(Tableau224[[#This Row],[Blq{QB22}]]="o",(1000/BQ$52),0)</f>
        <v>0</v>
      </c>
      <c r="BQ17" s="4" t="s">
        <v>3</v>
      </c>
      <c r="BR17" s="33">
        <f>IF(Tableau224[[#This Row],[Blq{QB23}]]="o",(1000/BS$52),0)</f>
        <v>0</v>
      </c>
      <c r="BS17" s="4" t="s">
        <v>3</v>
      </c>
      <c r="BT17" s="33">
        <f>IF(Tableau224[[#This Row],[Blq{QB24}]]="o",(1000/BU$52),0)</f>
        <v>0</v>
      </c>
      <c r="BU17" s="4" t="s">
        <v>3</v>
      </c>
      <c r="BV17" s="33">
        <f>IF(Tableau224[[#This Row],[Blq{QB25}]]="o",(1000/BW$52),0)</f>
        <v>0</v>
      </c>
      <c r="BW17" s="4" t="s">
        <v>3</v>
      </c>
      <c r="BX17" s="33">
        <f>IF(Tableau224[[#This Row],[Blq{QB26}]]="o",(1000/BY$52),0)</f>
        <v>0</v>
      </c>
      <c r="BY17" s="4" t="s">
        <v>3</v>
      </c>
      <c r="BZ17" s="33">
        <f>IF(Tableau224[[#This Row],[Blq{QB27}]]="o",(1000/CA$52),0)</f>
        <v>0</v>
      </c>
      <c r="CA17" s="4" t="s">
        <v>3</v>
      </c>
      <c r="CB17" s="33">
        <f>IF(Tableau224[[#This Row],[Blq{QB28}]]="o",(1000/CC$52),0)</f>
        <v>0</v>
      </c>
      <c r="CC17" s="4" t="s">
        <v>3</v>
      </c>
      <c r="CD17" s="33">
        <f>IF(Tableau224[[#This Row],[Blq{QB29}]]="o",(1000/CE$52),0)</f>
        <v>0</v>
      </c>
      <c r="CE17" s="4" t="s">
        <v>3</v>
      </c>
      <c r="CF17" s="33">
        <f>IF(Tableau224[[#This Row],[Blq{QB30}]]="o",(1000/CG$52),0)</f>
        <v>0</v>
      </c>
      <c r="CG17" s="4" t="s">
        <v>3</v>
      </c>
      <c r="CH17" s="26">
        <f>IFERROR((8-Tableau224[[#This Row],[Plc{Q}]])/100,0)</f>
        <v>0</v>
      </c>
      <c r="CI17" s="25" t="str">
        <f>IF(OR(1=Tableau224[[#This Row],[Plc{Q}]],2=Tableau224[[#This Row],[Plc{Q}]],3=Tableau224[[#This Row],[Plc{Q}]],4=Tableau224[[#This Row],[Plc{Q}]],5=Tableau224[[#This Row],[Plc{Q}]],6=Tableau224[[#This Row],[Plc{Q}]],7=Tableau224[[#This Row],[Plc{Q}]],8=Tableau224[[#This Row],[Plc{Q}]]),"Qualifié(e)","")</f>
        <v/>
      </c>
      <c r="CJ17" s="34" t="str">
        <f>IF(Tableau224[[#This Row],[Pnt{F}/1000]]=0,"",RANK(Tableau224[[#This Row],[Pnt{F}/1000]],Tableau224[Pnt{F}/1000]))</f>
        <v/>
      </c>
      <c r="CK17" s="35">
        <f>IFERROR(Tableau224[[#This Row],[Pnt{FV}/500]]+Tableau224[[#This Row],[Pnt{FB}/500]]+Tableau224[[#This Row],[Bns{Q}]],0)</f>
        <v>0</v>
      </c>
      <c r="CL17" s="32">
        <f>IFERROR((Tableau224[[#This Row],[Pnt{FV}]]/$CM$52)*500,0)</f>
        <v>0</v>
      </c>
      <c r="CM17" s="186">
        <f>IFERROR(((Tableau224[[#This Row],[Prs{FV}]]/CN$52)*1000)+IF(Tableau224[[#This Row],[Vlr{FV}]]="o",2,0),0)</f>
        <v>0</v>
      </c>
      <c r="CN17" s="11" t="s">
        <v>12</v>
      </c>
      <c r="CO17" s="4" t="s">
        <v>3</v>
      </c>
      <c r="CP17" s="32">
        <f>(Tableau224[[#This Row],[Pnt{FB}]]/CQ$52)*500</f>
        <v>0</v>
      </c>
      <c r="CQ17" s="33">
        <f>Tableau224[[#This Row],[Pnt{FBlq}]]+Tableau224[[#This Row],[Pnt{FEss}]]</f>
        <v>0</v>
      </c>
      <c r="CR17" s="33">
        <f>IF(Tableau224[[#This Row],[Blq{F}]]="n",0,IF(Tableau224[[#This Row],[Blq{F}]]="Z1",100,IF(Tableau224[[#This Row],[Blq{F}]]="Z2",200,IF(Tableau224[[#This Row],[Blq{F}]]="Top",300,0))))</f>
        <v>0</v>
      </c>
      <c r="CS17" s="4" t="s">
        <v>3</v>
      </c>
      <c r="CT17" s="25">
        <f>IFERROR((100-(Tableau224[[#This Row],[Ess{F}]])),0)</f>
        <v>0</v>
      </c>
      <c r="CU17" s="11" t="s">
        <v>12</v>
      </c>
      <c r="CV17" s="28" t="str">
        <f>IF(Tableau224[[#This Row],[Fnl]]="Q",Tableau224[[#This Row],[Plc{F}]],Tableau224[[#This Row],[Plc{Q}]])</f>
        <v/>
      </c>
      <c r="CW17" s="28" t="str">
        <f>IF(Tableau224[[#This Row],[Place]]=1,"Or",IF(Tableau224[[#This Row],[Place]]=2,"Argent",IF(Tableau224[[#This Row],[Place]]=3,"Bronze","")))</f>
        <v/>
      </c>
    </row>
    <row r="18" spans="1:101" x14ac:dyDescent="0.2">
      <c r="A18" s="33" t="str">
        <f>Tableau224[[#This Row],[Plc{Q}]]</f>
        <v/>
      </c>
      <c r="B18" s="33" t="str">
        <f>Tableau224[[#This Row],[Place]]</f>
        <v/>
      </c>
      <c r="C18" s="16" t="s">
        <v>12</v>
      </c>
      <c r="D18" s="17" t="s">
        <v>12</v>
      </c>
      <c r="E18" s="17" t="s">
        <v>12</v>
      </c>
      <c r="F18" s="29" t="str">
        <f>IF(Tableau224[[#This Row],[Q &gt; F]]="","","Q")</f>
        <v/>
      </c>
      <c r="G18" s="10" t="s">
        <v>12</v>
      </c>
      <c r="H18" s="3" t="s">
        <v>3</v>
      </c>
      <c r="I18" s="3" t="s">
        <v>3</v>
      </c>
      <c r="J18" s="3" t="s">
        <v>3</v>
      </c>
      <c r="K18" s="30" t="str">
        <f>IF(Tableau224[[#This Row],[Pnt{Q}(/1000)]]=0,"",RANK(Tableau224[[#This Row],[Pnt{Q}(/1000)]],Tableau224[Pnt{Q}(/1000)]))</f>
        <v/>
      </c>
      <c r="L18" s="30">
        <f>IFERROR(Tableau224[[#This Row],[Pnt{QV}(/500)]]+Tableau224[[#This Row],[Pnt{QB}/500]],0)</f>
        <v>0</v>
      </c>
      <c r="M18" s="31">
        <f>IFERROR((Tableau224[[#This Row],[Pnt{QV}]]/$N$52)*500,0)</f>
        <v>0</v>
      </c>
      <c r="N18" s="31">
        <f>SUM(Tableau224[[#This Row],[Pnt{QV1}]],Tableau224[[#This Row],[Pnt{QV2}]],Tableau224[[#This Row],[Pnt{QV3}]])</f>
        <v>0</v>
      </c>
      <c r="O18" s="2">
        <f>IFERROR(((Tableau224[[#This Row],[Prs{QV1}]]/P$52)*1000)+IF(Tableau224[[#This Row],[Vlr{QV1}]]="o",2,0),0)</f>
        <v>0</v>
      </c>
      <c r="P18" s="11" t="s">
        <v>12</v>
      </c>
      <c r="Q18" s="4" t="s">
        <v>3</v>
      </c>
      <c r="R18" s="163">
        <f>IFERROR(((Tableau224[[#This Row],[Prs{QV2}]]/S$52)*1000)+IF(Tableau224[[#This Row],[Vlr{QV2}]]="o",2,0),0)</f>
        <v>0</v>
      </c>
      <c r="S18" s="11" t="s">
        <v>12</v>
      </c>
      <c r="T18" s="4" t="s">
        <v>3</v>
      </c>
      <c r="U18" s="163">
        <f>IFERROR(((Tableau224[[#This Row],[Prs{QV3}]]/V$52)*1000)+IF(Tableau224[[#This Row],[Vlr{QV3}]]="o",2,0),0)</f>
        <v>0</v>
      </c>
      <c r="V18" s="11" t="s">
        <v>12</v>
      </c>
      <c r="W18" s="4" t="s">
        <v>3</v>
      </c>
      <c r="X18" s="32">
        <f>IF((Tableau224[[#This Row],[Pnt{QB}]]/Y$52)*500=0,0,(Tableau224[[#This Row],[Pnt{QB}]]/Y$52)*500)</f>
        <v>0</v>
      </c>
      <c r="Y18" s="33">
        <f>Tableau224[[#This Row],[Pnt{QB1}]]+Tableau224[[#This Row],[Pnt{QB2}]]+Tableau224[[#This Row],[Pnt{QB3}]]+Tableau224[[#This Row],[Pnt{QB4}]]+Tableau224[[#This Row],[Pnt{QB5}]]+Tableau224[[#This Row],[Pnt{QB6}]]+Tableau224[[#This Row],[Pnt{QB7}]]+Tableau224[[#This Row],[Pnt{QB8}]]+Tableau224[[#This Row],[Pnt{QB9}]]+Tableau224[[#This Row],[Pnt{QB10}]]+Tableau224[[#This Row],[Pnt{QB11}]]+Tableau224[[#This Row],[Pnt{QB12}]]+Tableau224[[#This Row],[Pnt{QB13}]]+Tableau224[[#This Row],[Pnt{QB14}]]+Tableau224[[#This Row],[Pnt{QB15}]]+Tableau224[[#This Row],[Pnt{QB16}]]+Tableau224[[#This Row],[Pnt{QB17}]]+Tableau224[[#This Row],[Pnt{QB18}]]+Tableau224[[#This Row],[Pnt{QB19}]]+Tableau224[[#This Row],[Pnt{QB20}]]+Tableau224[[#This Row],[Pnt{QB21}]]+Tableau224[[#This Row],[Pnt{QB22}]]+Tableau224[[#This Row],[Pnt{QB23}]]+Tableau224[[#This Row],[Pnt{QB24}]]+Tableau224[[#This Row],[Pnt{QB25}]]+Tableau224[[#This Row],[Pnt{QB26}]]+Tableau224[[#This Row],[Pnt{QB27}]]+Tableau224[[#This Row],[Pnt{QB28}]]+Tableau224[[#This Row],[Pnt{QB29}]]+Tableau224[[#This Row],[Pnt{QB30}]]</f>
        <v>0</v>
      </c>
      <c r="Z18" s="33">
        <f>IF(Tableau224[[#This Row],[Blq{QB1}]]="o",(1000/AA$52),0)</f>
        <v>0</v>
      </c>
      <c r="AA18" s="4" t="s">
        <v>3</v>
      </c>
      <c r="AB18" s="33">
        <f>IF(Tableau224[[#This Row],[Blq{QB2}]]="o",(1000/AC$52),0)</f>
        <v>0</v>
      </c>
      <c r="AC18" s="4" t="s">
        <v>3</v>
      </c>
      <c r="AD18" s="33">
        <f>IF(Tableau224[[#This Row],[Blq{QB3}]]="o",(1000/AE$52),0)</f>
        <v>0</v>
      </c>
      <c r="AE18" s="4" t="s">
        <v>3</v>
      </c>
      <c r="AF18" s="33">
        <f>IF(Tableau224[[#This Row],[Blq{QB4}]]="o",(1000/AG$52),0)</f>
        <v>0</v>
      </c>
      <c r="AG18" s="4" t="s">
        <v>3</v>
      </c>
      <c r="AH18" s="33">
        <f>IF(Tableau224[[#This Row],[Blq{QB5}]]="o",(1000/AI$52),0)</f>
        <v>0</v>
      </c>
      <c r="AI18" s="4" t="s">
        <v>3</v>
      </c>
      <c r="AJ18" s="33">
        <f>IF(Tableau224[[#This Row],[Blq{QB6}]]="o",(1000/AK$52),0)</f>
        <v>0</v>
      </c>
      <c r="AK18" s="4" t="s">
        <v>3</v>
      </c>
      <c r="AL18" s="33">
        <f>IF(Tableau224[[#This Row],[Blq{QB7}]]="o",(1000/AM$52),0)</f>
        <v>0</v>
      </c>
      <c r="AM18" s="4" t="s">
        <v>3</v>
      </c>
      <c r="AN18" s="33">
        <f>IF(Tableau224[[#This Row],[Blq{QB8}]]="o",(1000/AO$52),0)</f>
        <v>0</v>
      </c>
      <c r="AO18" s="4" t="s">
        <v>3</v>
      </c>
      <c r="AP18" s="33">
        <f>IF(Tableau224[[#This Row],[Blq{QB9}]]="o",(1000/AQ$52),0)</f>
        <v>0</v>
      </c>
      <c r="AQ18" s="4" t="s">
        <v>3</v>
      </c>
      <c r="AR18" s="33">
        <f>IF(Tableau224[[#This Row],[Blq{QB10}]]="o",(1000/AS$52),0)</f>
        <v>0</v>
      </c>
      <c r="AS18" s="4" t="s">
        <v>3</v>
      </c>
      <c r="AT18" s="33">
        <f>IF(Tableau224[[#This Row],[Blq{QB11}]]="o",(1000/AU$52),0)</f>
        <v>0</v>
      </c>
      <c r="AU18" s="4" t="s">
        <v>3</v>
      </c>
      <c r="AV18" s="33">
        <f>IF(Tableau224[[#This Row],[Blq{QB12}]]="o",(1000/AW$52),0)</f>
        <v>0</v>
      </c>
      <c r="AW18" s="4" t="s">
        <v>3</v>
      </c>
      <c r="AX18" s="33">
        <f>IF(Tableau224[[#This Row],[Blq{QB13}]]="o",(1000/AY$52),0)</f>
        <v>0</v>
      </c>
      <c r="AY18" s="4" t="s">
        <v>3</v>
      </c>
      <c r="AZ18" s="33">
        <f>IF(Tableau224[[#This Row],[Blq{QB14}]]="o",(1000/BA$52),0)</f>
        <v>0</v>
      </c>
      <c r="BA18" s="4" t="s">
        <v>3</v>
      </c>
      <c r="BB18" s="33">
        <f>IF(Tableau224[[#This Row],[Blq{QB15}]]="o",(1000/BC$52),0)</f>
        <v>0</v>
      </c>
      <c r="BC18" s="4" t="s">
        <v>3</v>
      </c>
      <c r="BD18" s="33">
        <f>IF(Tableau224[[#This Row],[Blq{QB16}]]="o",(1000/BE$52),0)</f>
        <v>0</v>
      </c>
      <c r="BE18" s="4" t="s">
        <v>3</v>
      </c>
      <c r="BF18" s="33">
        <f>IF(Tableau224[[#This Row],[Blq{QB17}]]="o",(1000/BG$52),0)</f>
        <v>0</v>
      </c>
      <c r="BG18" s="4" t="s">
        <v>3</v>
      </c>
      <c r="BH18" s="33">
        <f>IF(Tableau224[[#This Row],[Blq{QB18}]]="o",(1000/BI$52),0)</f>
        <v>0</v>
      </c>
      <c r="BI18" s="4" t="s">
        <v>3</v>
      </c>
      <c r="BJ18" s="33">
        <f>IF(Tableau224[[#This Row],[Blq{QB19}]]="o",(1000/BK$52),0)</f>
        <v>0</v>
      </c>
      <c r="BK18" s="4" t="s">
        <v>3</v>
      </c>
      <c r="BL18" s="33">
        <f>IF(Tableau224[[#This Row],[Blq{QB20}]]="o",(1000/BM$52),0)</f>
        <v>0</v>
      </c>
      <c r="BM18" s="4" t="s">
        <v>3</v>
      </c>
      <c r="BN18" s="33">
        <f>IF(Tableau224[[#This Row],[Blq{QB21}]]="o",(1000/BO$52),0)</f>
        <v>0</v>
      </c>
      <c r="BO18" s="4" t="s">
        <v>3</v>
      </c>
      <c r="BP18" s="33">
        <f>IF(Tableau224[[#This Row],[Blq{QB22}]]="o",(1000/BQ$52),0)</f>
        <v>0</v>
      </c>
      <c r="BQ18" s="4" t="s">
        <v>3</v>
      </c>
      <c r="BR18" s="33">
        <f>IF(Tableau224[[#This Row],[Blq{QB23}]]="o",(1000/BS$52),0)</f>
        <v>0</v>
      </c>
      <c r="BS18" s="4" t="s">
        <v>3</v>
      </c>
      <c r="BT18" s="33">
        <f>IF(Tableau224[[#This Row],[Blq{QB24}]]="o",(1000/BU$52),0)</f>
        <v>0</v>
      </c>
      <c r="BU18" s="4" t="s">
        <v>3</v>
      </c>
      <c r="BV18" s="33">
        <f>IF(Tableau224[[#This Row],[Blq{QB25}]]="o",(1000/BW$52),0)</f>
        <v>0</v>
      </c>
      <c r="BW18" s="4" t="s">
        <v>3</v>
      </c>
      <c r="BX18" s="33">
        <f>IF(Tableau224[[#This Row],[Blq{QB26}]]="o",(1000/BY$52),0)</f>
        <v>0</v>
      </c>
      <c r="BY18" s="4" t="s">
        <v>3</v>
      </c>
      <c r="BZ18" s="33">
        <f>IF(Tableau224[[#This Row],[Blq{QB27}]]="o",(1000/CA$52),0)</f>
        <v>0</v>
      </c>
      <c r="CA18" s="4" t="s">
        <v>3</v>
      </c>
      <c r="CB18" s="33">
        <f>IF(Tableau224[[#This Row],[Blq{QB28}]]="o",(1000/CC$52),0)</f>
        <v>0</v>
      </c>
      <c r="CC18" s="4" t="s">
        <v>3</v>
      </c>
      <c r="CD18" s="33">
        <f>IF(Tableau224[[#This Row],[Blq{QB29}]]="o",(1000/CE$52),0)</f>
        <v>0</v>
      </c>
      <c r="CE18" s="4" t="s">
        <v>3</v>
      </c>
      <c r="CF18" s="33">
        <f>IF(Tableau224[[#This Row],[Blq{QB30}]]="o",(1000/CG$52),0)</f>
        <v>0</v>
      </c>
      <c r="CG18" s="4" t="s">
        <v>3</v>
      </c>
      <c r="CH18" s="26">
        <f>IFERROR((8-Tableau224[[#This Row],[Plc{Q}]])/100,0)</f>
        <v>0</v>
      </c>
      <c r="CI18" s="25" t="str">
        <f>IF(OR(1=Tableau224[[#This Row],[Plc{Q}]],2=Tableau224[[#This Row],[Plc{Q}]],3=Tableau224[[#This Row],[Plc{Q}]],4=Tableau224[[#This Row],[Plc{Q}]],5=Tableau224[[#This Row],[Plc{Q}]],6=Tableau224[[#This Row],[Plc{Q}]],7=Tableau224[[#This Row],[Plc{Q}]],8=Tableau224[[#This Row],[Plc{Q}]]),"Qualifié(e)","")</f>
        <v/>
      </c>
      <c r="CJ18" s="34" t="str">
        <f>IF(Tableau224[[#This Row],[Pnt{F}/1000]]=0,"",RANK(Tableau224[[#This Row],[Pnt{F}/1000]],Tableau224[Pnt{F}/1000]))</f>
        <v/>
      </c>
      <c r="CK18" s="35">
        <f>IFERROR(Tableau224[[#This Row],[Pnt{FV}/500]]+Tableau224[[#This Row],[Pnt{FB}/500]]+Tableau224[[#This Row],[Bns{Q}]],0)</f>
        <v>0</v>
      </c>
      <c r="CL18" s="32">
        <f>IFERROR((Tableau224[[#This Row],[Pnt{FV}]]/$CM$52)*500,0)</f>
        <v>0</v>
      </c>
      <c r="CM18" s="186">
        <f>IFERROR(((Tableau224[[#This Row],[Prs{FV}]]/CN$52)*1000)+IF(Tableau224[[#This Row],[Vlr{FV}]]="o",2,0),0)</f>
        <v>0</v>
      </c>
      <c r="CN18" s="11" t="s">
        <v>12</v>
      </c>
      <c r="CO18" s="4" t="s">
        <v>3</v>
      </c>
      <c r="CP18" s="32">
        <f>(Tableau224[[#This Row],[Pnt{FB}]]/CQ$52)*500</f>
        <v>0</v>
      </c>
      <c r="CQ18" s="33">
        <f>Tableau224[[#This Row],[Pnt{FBlq}]]+Tableau224[[#This Row],[Pnt{FEss}]]</f>
        <v>0</v>
      </c>
      <c r="CR18" s="33">
        <f>IF(Tableau224[[#This Row],[Blq{F}]]="n",0,IF(Tableau224[[#This Row],[Blq{F}]]="Z1",100,IF(Tableau224[[#This Row],[Blq{F}]]="Z2",200,IF(Tableau224[[#This Row],[Blq{F}]]="Top",300,0))))</f>
        <v>0</v>
      </c>
      <c r="CS18" s="4" t="s">
        <v>3</v>
      </c>
      <c r="CT18" s="25">
        <f>IFERROR((100-(Tableau224[[#This Row],[Ess{F}]])),0)</f>
        <v>0</v>
      </c>
      <c r="CU18" s="11" t="s">
        <v>12</v>
      </c>
      <c r="CV18" s="28" t="str">
        <f>IF(Tableau224[[#This Row],[Fnl]]="Q",Tableau224[[#This Row],[Plc{F}]],Tableau224[[#This Row],[Plc{Q}]])</f>
        <v/>
      </c>
      <c r="CW18" s="28" t="str">
        <f>IF(Tableau224[[#This Row],[Place]]=1,"Or",IF(Tableau224[[#This Row],[Place]]=2,"Argent",IF(Tableau224[[#This Row],[Place]]=3,"Bronze","")))</f>
        <v/>
      </c>
    </row>
    <row r="19" spans="1:101" x14ac:dyDescent="0.2">
      <c r="A19" s="33" t="str">
        <f>Tableau224[[#This Row],[Plc{Q}]]</f>
        <v/>
      </c>
      <c r="B19" s="33" t="str">
        <f>Tableau224[[#This Row],[Place]]</f>
        <v/>
      </c>
      <c r="C19" s="16" t="s">
        <v>12</v>
      </c>
      <c r="D19" s="17" t="s">
        <v>12</v>
      </c>
      <c r="E19" s="17" t="s">
        <v>12</v>
      </c>
      <c r="F19" s="29" t="str">
        <f>IF(Tableau224[[#This Row],[Q &gt; F]]="","","Q")</f>
        <v/>
      </c>
      <c r="G19" s="10" t="s">
        <v>12</v>
      </c>
      <c r="H19" s="3" t="s">
        <v>3</v>
      </c>
      <c r="I19" s="3" t="s">
        <v>3</v>
      </c>
      <c r="J19" s="3" t="s">
        <v>3</v>
      </c>
      <c r="K19" s="30" t="str">
        <f>IF(Tableau224[[#This Row],[Pnt{Q}(/1000)]]=0,"",RANK(Tableau224[[#This Row],[Pnt{Q}(/1000)]],Tableau224[Pnt{Q}(/1000)]))</f>
        <v/>
      </c>
      <c r="L19" s="30">
        <f>IFERROR(Tableau224[[#This Row],[Pnt{QV}(/500)]]+Tableau224[[#This Row],[Pnt{QB}/500]],0)</f>
        <v>0</v>
      </c>
      <c r="M19" s="31">
        <f>IFERROR((Tableau224[[#This Row],[Pnt{QV}]]/$N$52)*500,0)</f>
        <v>0</v>
      </c>
      <c r="N19" s="31">
        <f>SUM(Tableau224[[#This Row],[Pnt{QV1}]],Tableau224[[#This Row],[Pnt{QV2}]],Tableau224[[#This Row],[Pnt{QV3}]])</f>
        <v>0</v>
      </c>
      <c r="O19" s="2">
        <f>IFERROR(((Tableau224[[#This Row],[Prs{QV1}]]/P$52)*1000)+IF(Tableau224[[#This Row],[Vlr{QV1}]]="o",2,0),0)</f>
        <v>0</v>
      </c>
      <c r="P19" s="11" t="s">
        <v>12</v>
      </c>
      <c r="Q19" s="4" t="s">
        <v>3</v>
      </c>
      <c r="R19" s="163">
        <f>IFERROR(((Tableau224[[#This Row],[Prs{QV2}]]/S$52)*1000)+IF(Tableau224[[#This Row],[Vlr{QV2}]]="o",2,0),0)</f>
        <v>0</v>
      </c>
      <c r="S19" s="11" t="s">
        <v>12</v>
      </c>
      <c r="T19" s="4" t="s">
        <v>3</v>
      </c>
      <c r="U19" s="163">
        <f>IFERROR(((Tableau224[[#This Row],[Prs{QV3}]]/V$52)*1000)+IF(Tableau224[[#This Row],[Vlr{QV3}]]="o",2,0),0)</f>
        <v>0</v>
      </c>
      <c r="V19" s="11" t="s">
        <v>12</v>
      </c>
      <c r="W19" s="4" t="s">
        <v>3</v>
      </c>
      <c r="X19" s="32">
        <f>IF((Tableau224[[#This Row],[Pnt{QB}]]/Y$52)*500=0,0,(Tableau224[[#This Row],[Pnt{QB}]]/Y$52)*500)</f>
        <v>0</v>
      </c>
      <c r="Y19" s="33">
        <f>Tableau224[[#This Row],[Pnt{QB1}]]+Tableau224[[#This Row],[Pnt{QB2}]]+Tableau224[[#This Row],[Pnt{QB3}]]+Tableau224[[#This Row],[Pnt{QB4}]]+Tableau224[[#This Row],[Pnt{QB5}]]+Tableau224[[#This Row],[Pnt{QB6}]]+Tableau224[[#This Row],[Pnt{QB7}]]+Tableau224[[#This Row],[Pnt{QB8}]]+Tableau224[[#This Row],[Pnt{QB9}]]+Tableau224[[#This Row],[Pnt{QB10}]]+Tableau224[[#This Row],[Pnt{QB11}]]+Tableau224[[#This Row],[Pnt{QB12}]]+Tableau224[[#This Row],[Pnt{QB13}]]+Tableau224[[#This Row],[Pnt{QB14}]]+Tableau224[[#This Row],[Pnt{QB15}]]+Tableau224[[#This Row],[Pnt{QB16}]]+Tableau224[[#This Row],[Pnt{QB17}]]+Tableau224[[#This Row],[Pnt{QB18}]]+Tableau224[[#This Row],[Pnt{QB19}]]+Tableau224[[#This Row],[Pnt{QB20}]]+Tableau224[[#This Row],[Pnt{QB21}]]+Tableau224[[#This Row],[Pnt{QB22}]]+Tableau224[[#This Row],[Pnt{QB23}]]+Tableau224[[#This Row],[Pnt{QB24}]]+Tableau224[[#This Row],[Pnt{QB25}]]+Tableau224[[#This Row],[Pnt{QB26}]]+Tableau224[[#This Row],[Pnt{QB27}]]+Tableau224[[#This Row],[Pnt{QB28}]]+Tableau224[[#This Row],[Pnt{QB29}]]+Tableau224[[#This Row],[Pnt{QB30}]]</f>
        <v>0</v>
      </c>
      <c r="Z19" s="33">
        <f>IF(Tableau224[[#This Row],[Blq{QB1}]]="o",(1000/AA$52),0)</f>
        <v>0</v>
      </c>
      <c r="AA19" s="4" t="s">
        <v>3</v>
      </c>
      <c r="AB19" s="33">
        <f>IF(Tableau224[[#This Row],[Blq{QB2}]]="o",(1000/AC$52),0)</f>
        <v>0</v>
      </c>
      <c r="AC19" s="4" t="s">
        <v>3</v>
      </c>
      <c r="AD19" s="33">
        <f>IF(Tableau224[[#This Row],[Blq{QB3}]]="o",(1000/AE$52),0)</f>
        <v>0</v>
      </c>
      <c r="AE19" s="4" t="s">
        <v>3</v>
      </c>
      <c r="AF19" s="33">
        <f>IF(Tableau224[[#This Row],[Blq{QB4}]]="o",(1000/AG$52),0)</f>
        <v>0</v>
      </c>
      <c r="AG19" s="4" t="s">
        <v>3</v>
      </c>
      <c r="AH19" s="33">
        <f>IF(Tableau224[[#This Row],[Blq{QB5}]]="o",(1000/AI$52),0)</f>
        <v>0</v>
      </c>
      <c r="AI19" s="4" t="s">
        <v>3</v>
      </c>
      <c r="AJ19" s="33">
        <f>IF(Tableau224[[#This Row],[Blq{QB6}]]="o",(1000/AK$52),0)</f>
        <v>0</v>
      </c>
      <c r="AK19" s="4" t="s">
        <v>3</v>
      </c>
      <c r="AL19" s="33">
        <f>IF(Tableau224[[#This Row],[Blq{QB7}]]="o",(1000/AM$52),0)</f>
        <v>0</v>
      </c>
      <c r="AM19" s="4" t="s">
        <v>3</v>
      </c>
      <c r="AN19" s="33">
        <f>IF(Tableau224[[#This Row],[Blq{QB8}]]="o",(1000/AO$52),0)</f>
        <v>0</v>
      </c>
      <c r="AO19" s="4" t="s">
        <v>3</v>
      </c>
      <c r="AP19" s="33">
        <f>IF(Tableau224[[#This Row],[Blq{QB9}]]="o",(1000/AQ$52),0)</f>
        <v>0</v>
      </c>
      <c r="AQ19" s="4" t="s">
        <v>3</v>
      </c>
      <c r="AR19" s="33">
        <f>IF(Tableau224[[#This Row],[Blq{QB10}]]="o",(1000/AS$52),0)</f>
        <v>0</v>
      </c>
      <c r="AS19" s="4" t="s">
        <v>3</v>
      </c>
      <c r="AT19" s="33">
        <f>IF(Tableau224[[#This Row],[Blq{QB11}]]="o",(1000/AU$52),0)</f>
        <v>0</v>
      </c>
      <c r="AU19" s="4" t="s">
        <v>3</v>
      </c>
      <c r="AV19" s="33">
        <f>IF(Tableau224[[#This Row],[Blq{QB12}]]="o",(1000/AW$52),0)</f>
        <v>0</v>
      </c>
      <c r="AW19" s="4" t="s">
        <v>3</v>
      </c>
      <c r="AX19" s="33">
        <f>IF(Tableau224[[#This Row],[Blq{QB13}]]="o",(1000/AY$52),0)</f>
        <v>0</v>
      </c>
      <c r="AY19" s="4" t="s">
        <v>3</v>
      </c>
      <c r="AZ19" s="33">
        <f>IF(Tableau224[[#This Row],[Blq{QB14}]]="o",(1000/BA$52),0)</f>
        <v>0</v>
      </c>
      <c r="BA19" s="4" t="s">
        <v>3</v>
      </c>
      <c r="BB19" s="33">
        <f>IF(Tableau224[[#This Row],[Blq{QB15}]]="o",(1000/BC$52),0)</f>
        <v>0</v>
      </c>
      <c r="BC19" s="4" t="s">
        <v>3</v>
      </c>
      <c r="BD19" s="33">
        <f>IF(Tableau224[[#This Row],[Blq{QB16}]]="o",(1000/BE$52),0)</f>
        <v>0</v>
      </c>
      <c r="BE19" s="4" t="s">
        <v>3</v>
      </c>
      <c r="BF19" s="33">
        <f>IF(Tableau224[[#This Row],[Blq{QB17}]]="o",(1000/BG$52),0)</f>
        <v>0</v>
      </c>
      <c r="BG19" s="4" t="s">
        <v>3</v>
      </c>
      <c r="BH19" s="33">
        <f>IF(Tableau224[[#This Row],[Blq{QB18}]]="o",(1000/BI$52),0)</f>
        <v>0</v>
      </c>
      <c r="BI19" s="4" t="s">
        <v>3</v>
      </c>
      <c r="BJ19" s="33">
        <f>IF(Tableau224[[#This Row],[Blq{QB19}]]="o",(1000/BK$52),0)</f>
        <v>0</v>
      </c>
      <c r="BK19" s="4" t="s">
        <v>3</v>
      </c>
      <c r="BL19" s="33">
        <f>IF(Tableau224[[#This Row],[Blq{QB20}]]="o",(1000/BM$52),0)</f>
        <v>0</v>
      </c>
      <c r="BM19" s="4" t="s">
        <v>3</v>
      </c>
      <c r="BN19" s="33">
        <f>IF(Tableau224[[#This Row],[Blq{QB21}]]="o",(1000/BO$52),0)</f>
        <v>0</v>
      </c>
      <c r="BO19" s="4" t="s">
        <v>3</v>
      </c>
      <c r="BP19" s="33">
        <f>IF(Tableau224[[#This Row],[Blq{QB22}]]="o",(1000/BQ$52),0)</f>
        <v>0</v>
      </c>
      <c r="BQ19" s="4" t="s">
        <v>3</v>
      </c>
      <c r="BR19" s="33">
        <f>IF(Tableau224[[#This Row],[Blq{QB23}]]="o",(1000/BS$52),0)</f>
        <v>0</v>
      </c>
      <c r="BS19" s="4" t="s">
        <v>3</v>
      </c>
      <c r="BT19" s="33">
        <f>IF(Tableau224[[#This Row],[Blq{QB24}]]="o",(1000/BU$52),0)</f>
        <v>0</v>
      </c>
      <c r="BU19" s="4" t="s">
        <v>3</v>
      </c>
      <c r="BV19" s="33">
        <f>IF(Tableau224[[#This Row],[Blq{QB25}]]="o",(1000/BW$52),0)</f>
        <v>0</v>
      </c>
      <c r="BW19" s="4" t="s">
        <v>3</v>
      </c>
      <c r="BX19" s="33">
        <f>IF(Tableau224[[#This Row],[Blq{QB26}]]="o",(1000/BY$52),0)</f>
        <v>0</v>
      </c>
      <c r="BY19" s="4" t="s">
        <v>3</v>
      </c>
      <c r="BZ19" s="33">
        <f>IF(Tableau224[[#This Row],[Blq{QB27}]]="o",(1000/CA$52),0)</f>
        <v>0</v>
      </c>
      <c r="CA19" s="4" t="s">
        <v>3</v>
      </c>
      <c r="CB19" s="33">
        <f>IF(Tableau224[[#This Row],[Blq{QB28}]]="o",(1000/CC$52),0)</f>
        <v>0</v>
      </c>
      <c r="CC19" s="4" t="s">
        <v>3</v>
      </c>
      <c r="CD19" s="33">
        <f>IF(Tableau224[[#This Row],[Blq{QB29}]]="o",(1000/CE$52),0)</f>
        <v>0</v>
      </c>
      <c r="CE19" s="4" t="s">
        <v>3</v>
      </c>
      <c r="CF19" s="33">
        <f>IF(Tableau224[[#This Row],[Blq{QB30}]]="o",(1000/CG$52),0)</f>
        <v>0</v>
      </c>
      <c r="CG19" s="4" t="s">
        <v>3</v>
      </c>
      <c r="CH19" s="26">
        <f>IFERROR((8-Tableau224[[#This Row],[Plc{Q}]])/100,0)</f>
        <v>0</v>
      </c>
      <c r="CI19" s="25" t="str">
        <f>IF(OR(1=Tableau224[[#This Row],[Plc{Q}]],2=Tableau224[[#This Row],[Plc{Q}]],3=Tableau224[[#This Row],[Plc{Q}]],4=Tableau224[[#This Row],[Plc{Q}]],5=Tableau224[[#This Row],[Plc{Q}]],6=Tableau224[[#This Row],[Plc{Q}]],7=Tableau224[[#This Row],[Plc{Q}]],8=Tableau224[[#This Row],[Plc{Q}]]),"Qualifié(e)","")</f>
        <v/>
      </c>
      <c r="CJ19" s="34" t="str">
        <f>IF(Tableau224[[#This Row],[Pnt{F}/1000]]=0,"",RANK(Tableau224[[#This Row],[Pnt{F}/1000]],Tableau224[Pnt{F}/1000]))</f>
        <v/>
      </c>
      <c r="CK19" s="35">
        <f>IFERROR(Tableau224[[#This Row],[Pnt{FV}/500]]+Tableau224[[#This Row],[Pnt{FB}/500]]+Tableau224[[#This Row],[Bns{Q}]],0)</f>
        <v>0</v>
      </c>
      <c r="CL19" s="32">
        <f>IFERROR((Tableau224[[#This Row],[Pnt{FV}]]/$CM$52)*500,0)</f>
        <v>0</v>
      </c>
      <c r="CM19" s="186">
        <f>IFERROR(((Tableau224[[#This Row],[Prs{FV}]]/CN$52)*1000)+IF(Tableau224[[#This Row],[Vlr{FV}]]="o",2,0),0)</f>
        <v>0</v>
      </c>
      <c r="CN19" s="11" t="s">
        <v>12</v>
      </c>
      <c r="CO19" s="4" t="s">
        <v>3</v>
      </c>
      <c r="CP19" s="32">
        <f>(Tableau224[[#This Row],[Pnt{FB}]]/CQ$52)*500</f>
        <v>0</v>
      </c>
      <c r="CQ19" s="33">
        <f>Tableau224[[#This Row],[Pnt{FBlq}]]+Tableau224[[#This Row],[Pnt{FEss}]]</f>
        <v>0</v>
      </c>
      <c r="CR19" s="33">
        <f>IF(Tableau224[[#This Row],[Blq{F}]]="n",0,IF(Tableau224[[#This Row],[Blq{F}]]="Z1",100,IF(Tableau224[[#This Row],[Blq{F}]]="Z2",200,IF(Tableau224[[#This Row],[Blq{F}]]="Top",300,0))))</f>
        <v>0</v>
      </c>
      <c r="CS19" s="4" t="s">
        <v>3</v>
      </c>
      <c r="CT19" s="25">
        <f>IFERROR((100-(Tableau224[[#This Row],[Ess{F}]])),0)</f>
        <v>0</v>
      </c>
      <c r="CU19" s="11" t="s">
        <v>12</v>
      </c>
      <c r="CV19" s="28" t="str">
        <f>IF(Tableau224[[#This Row],[Fnl]]="Q",Tableau224[[#This Row],[Plc{F}]],Tableau224[[#This Row],[Plc{Q}]])</f>
        <v/>
      </c>
      <c r="CW19" s="28" t="str">
        <f>IF(Tableau224[[#This Row],[Place]]=1,"Or",IF(Tableau224[[#This Row],[Place]]=2,"Argent",IF(Tableau224[[#This Row],[Place]]=3,"Bronze","")))</f>
        <v/>
      </c>
    </row>
    <row r="20" spans="1:101" x14ac:dyDescent="0.2">
      <c r="A20" s="33" t="str">
        <f>Tableau224[[#This Row],[Plc{Q}]]</f>
        <v/>
      </c>
      <c r="B20" s="33" t="str">
        <f>Tableau224[[#This Row],[Place]]</f>
        <v/>
      </c>
      <c r="C20" s="16" t="s">
        <v>12</v>
      </c>
      <c r="D20" s="17" t="s">
        <v>12</v>
      </c>
      <c r="E20" s="17" t="s">
        <v>12</v>
      </c>
      <c r="F20" s="29" t="str">
        <f>IF(Tableau224[[#This Row],[Q &gt; F]]="","","Q")</f>
        <v/>
      </c>
      <c r="G20" s="10" t="s">
        <v>12</v>
      </c>
      <c r="H20" s="3" t="s">
        <v>3</v>
      </c>
      <c r="I20" s="3" t="s">
        <v>3</v>
      </c>
      <c r="J20" s="3" t="s">
        <v>3</v>
      </c>
      <c r="K20" s="30" t="str">
        <f>IF(Tableau224[[#This Row],[Pnt{Q}(/1000)]]=0,"",RANK(Tableau224[[#This Row],[Pnt{Q}(/1000)]],Tableau224[Pnt{Q}(/1000)]))</f>
        <v/>
      </c>
      <c r="L20" s="30">
        <f>IFERROR(Tableau224[[#This Row],[Pnt{QV}(/500)]]+Tableau224[[#This Row],[Pnt{QB}/500]],0)</f>
        <v>0</v>
      </c>
      <c r="M20" s="31">
        <f>IFERROR((Tableau224[[#This Row],[Pnt{QV}]]/$N$52)*500,0)</f>
        <v>0</v>
      </c>
      <c r="N20" s="31">
        <f>SUM(Tableau224[[#This Row],[Pnt{QV1}]],Tableau224[[#This Row],[Pnt{QV2}]],Tableau224[[#This Row],[Pnt{QV3}]])</f>
        <v>0</v>
      </c>
      <c r="O20" s="2">
        <f>IFERROR(((Tableau224[[#This Row],[Prs{QV1}]]/P$52)*1000)+IF(Tableau224[[#This Row],[Vlr{QV1}]]="o",2,0),0)</f>
        <v>0</v>
      </c>
      <c r="P20" s="11" t="s">
        <v>12</v>
      </c>
      <c r="Q20" s="4" t="s">
        <v>3</v>
      </c>
      <c r="R20" s="163">
        <f>IFERROR(((Tableau224[[#This Row],[Prs{QV2}]]/S$52)*1000)+IF(Tableau224[[#This Row],[Vlr{QV2}]]="o",2,0),0)</f>
        <v>0</v>
      </c>
      <c r="S20" s="11" t="s">
        <v>12</v>
      </c>
      <c r="T20" s="4" t="s">
        <v>3</v>
      </c>
      <c r="U20" s="163">
        <f>IFERROR(((Tableau224[[#This Row],[Prs{QV3}]]/V$52)*1000)+IF(Tableau224[[#This Row],[Vlr{QV3}]]="o",2,0),0)</f>
        <v>0</v>
      </c>
      <c r="V20" s="11" t="s">
        <v>12</v>
      </c>
      <c r="W20" s="4" t="s">
        <v>3</v>
      </c>
      <c r="X20" s="32">
        <f>IF((Tableau224[[#This Row],[Pnt{QB}]]/Y$52)*500=0,0,(Tableau224[[#This Row],[Pnt{QB}]]/Y$52)*500)</f>
        <v>0</v>
      </c>
      <c r="Y20" s="33">
        <f>Tableau224[[#This Row],[Pnt{QB1}]]+Tableau224[[#This Row],[Pnt{QB2}]]+Tableau224[[#This Row],[Pnt{QB3}]]+Tableau224[[#This Row],[Pnt{QB4}]]+Tableau224[[#This Row],[Pnt{QB5}]]+Tableau224[[#This Row],[Pnt{QB6}]]+Tableau224[[#This Row],[Pnt{QB7}]]+Tableau224[[#This Row],[Pnt{QB8}]]+Tableau224[[#This Row],[Pnt{QB9}]]+Tableau224[[#This Row],[Pnt{QB10}]]+Tableau224[[#This Row],[Pnt{QB11}]]+Tableau224[[#This Row],[Pnt{QB12}]]+Tableau224[[#This Row],[Pnt{QB13}]]+Tableau224[[#This Row],[Pnt{QB14}]]+Tableau224[[#This Row],[Pnt{QB15}]]+Tableau224[[#This Row],[Pnt{QB16}]]+Tableau224[[#This Row],[Pnt{QB17}]]+Tableau224[[#This Row],[Pnt{QB18}]]+Tableau224[[#This Row],[Pnt{QB19}]]+Tableau224[[#This Row],[Pnt{QB20}]]+Tableau224[[#This Row],[Pnt{QB21}]]+Tableau224[[#This Row],[Pnt{QB22}]]+Tableau224[[#This Row],[Pnt{QB23}]]+Tableau224[[#This Row],[Pnt{QB24}]]+Tableau224[[#This Row],[Pnt{QB25}]]+Tableau224[[#This Row],[Pnt{QB26}]]+Tableau224[[#This Row],[Pnt{QB27}]]+Tableau224[[#This Row],[Pnt{QB28}]]+Tableau224[[#This Row],[Pnt{QB29}]]+Tableau224[[#This Row],[Pnt{QB30}]]</f>
        <v>0</v>
      </c>
      <c r="Z20" s="33">
        <f>IF(Tableau224[[#This Row],[Blq{QB1}]]="o",(1000/AA$52),0)</f>
        <v>0</v>
      </c>
      <c r="AA20" s="4" t="s">
        <v>3</v>
      </c>
      <c r="AB20" s="33">
        <f>IF(Tableau224[[#This Row],[Blq{QB2}]]="o",(1000/AC$52),0)</f>
        <v>0</v>
      </c>
      <c r="AC20" s="4" t="s">
        <v>3</v>
      </c>
      <c r="AD20" s="33">
        <f>IF(Tableau224[[#This Row],[Blq{QB3}]]="o",(1000/AE$52),0)</f>
        <v>0</v>
      </c>
      <c r="AE20" s="4" t="s">
        <v>3</v>
      </c>
      <c r="AF20" s="33">
        <f>IF(Tableau224[[#This Row],[Blq{QB4}]]="o",(1000/AG$52),0)</f>
        <v>0</v>
      </c>
      <c r="AG20" s="4" t="s">
        <v>3</v>
      </c>
      <c r="AH20" s="33">
        <f>IF(Tableau224[[#This Row],[Blq{QB5}]]="o",(1000/AI$52),0)</f>
        <v>0</v>
      </c>
      <c r="AI20" s="4" t="s">
        <v>3</v>
      </c>
      <c r="AJ20" s="33">
        <f>IF(Tableau224[[#This Row],[Blq{QB6}]]="o",(1000/AK$52),0)</f>
        <v>0</v>
      </c>
      <c r="AK20" s="4" t="s">
        <v>3</v>
      </c>
      <c r="AL20" s="33">
        <f>IF(Tableau224[[#This Row],[Blq{QB7}]]="o",(1000/AM$52),0)</f>
        <v>0</v>
      </c>
      <c r="AM20" s="4" t="s">
        <v>3</v>
      </c>
      <c r="AN20" s="33">
        <f>IF(Tableau224[[#This Row],[Blq{QB8}]]="o",(1000/AO$52),0)</f>
        <v>0</v>
      </c>
      <c r="AO20" s="4" t="s">
        <v>3</v>
      </c>
      <c r="AP20" s="33">
        <f>IF(Tableau224[[#This Row],[Blq{QB9}]]="o",(1000/AQ$52),0)</f>
        <v>0</v>
      </c>
      <c r="AQ20" s="4" t="s">
        <v>3</v>
      </c>
      <c r="AR20" s="33">
        <f>IF(Tableau224[[#This Row],[Blq{QB10}]]="o",(1000/AS$52),0)</f>
        <v>0</v>
      </c>
      <c r="AS20" s="4" t="s">
        <v>3</v>
      </c>
      <c r="AT20" s="33">
        <f>IF(Tableau224[[#This Row],[Blq{QB11}]]="o",(1000/AU$52),0)</f>
        <v>0</v>
      </c>
      <c r="AU20" s="4" t="s">
        <v>3</v>
      </c>
      <c r="AV20" s="33">
        <f>IF(Tableau224[[#This Row],[Blq{QB12}]]="o",(1000/AW$52),0)</f>
        <v>0</v>
      </c>
      <c r="AW20" s="4" t="s">
        <v>3</v>
      </c>
      <c r="AX20" s="33">
        <f>IF(Tableau224[[#This Row],[Blq{QB13}]]="o",(1000/AY$52),0)</f>
        <v>0</v>
      </c>
      <c r="AY20" s="4" t="s">
        <v>3</v>
      </c>
      <c r="AZ20" s="33">
        <f>IF(Tableau224[[#This Row],[Blq{QB14}]]="o",(1000/BA$52),0)</f>
        <v>0</v>
      </c>
      <c r="BA20" s="4" t="s">
        <v>3</v>
      </c>
      <c r="BB20" s="33">
        <f>IF(Tableau224[[#This Row],[Blq{QB15}]]="o",(1000/BC$52),0)</f>
        <v>0</v>
      </c>
      <c r="BC20" s="4" t="s">
        <v>3</v>
      </c>
      <c r="BD20" s="33">
        <f>IF(Tableau224[[#This Row],[Blq{QB16}]]="o",(1000/BE$52),0)</f>
        <v>0</v>
      </c>
      <c r="BE20" s="4" t="s">
        <v>3</v>
      </c>
      <c r="BF20" s="33">
        <f>IF(Tableau224[[#This Row],[Blq{QB17}]]="o",(1000/BG$52),0)</f>
        <v>0</v>
      </c>
      <c r="BG20" s="4" t="s">
        <v>3</v>
      </c>
      <c r="BH20" s="33">
        <f>IF(Tableau224[[#This Row],[Blq{QB18}]]="o",(1000/BI$52),0)</f>
        <v>0</v>
      </c>
      <c r="BI20" s="4" t="s">
        <v>3</v>
      </c>
      <c r="BJ20" s="33">
        <f>IF(Tableau224[[#This Row],[Blq{QB19}]]="o",(1000/BK$52),0)</f>
        <v>0</v>
      </c>
      <c r="BK20" s="4" t="s">
        <v>3</v>
      </c>
      <c r="BL20" s="33">
        <f>IF(Tableau224[[#This Row],[Blq{QB20}]]="o",(1000/BM$52),0)</f>
        <v>0</v>
      </c>
      <c r="BM20" s="4" t="s">
        <v>3</v>
      </c>
      <c r="BN20" s="33">
        <f>IF(Tableau224[[#This Row],[Blq{QB21}]]="o",(1000/BO$52),0)</f>
        <v>0</v>
      </c>
      <c r="BO20" s="4" t="s">
        <v>3</v>
      </c>
      <c r="BP20" s="33">
        <f>IF(Tableau224[[#This Row],[Blq{QB22}]]="o",(1000/BQ$52),0)</f>
        <v>0</v>
      </c>
      <c r="BQ20" s="4" t="s">
        <v>3</v>
      </c>
      <c r="BR20" s="33">
        <f>IF(Tableau224[[#This Row],[Blq{QB23}]]="o",(1000/BS$52),0)</f>
        <v>0</v>
      </c>
      <c r="BS20" s="4" t="s">
        <v>3</v>
      </c>
      <c r="BT20" s="33">
        <f>IF(Tableau224[[#This Row],[Blq{QB24}]]="o",(1000/BU$52),0)</f>
        <v>0</v>
      </c>
      <c r="BU20" s="4" t="s">
        <v>3</v>
      </c>
      <c r="BV20" s="33">
        <f>IF(Tableau224[[#This Row],[Blq{QB25}]]="o",(1000/BW$52),0)</f>
        <v>0</v>
      </c>
      <c r="BW20" s="4" t="s">
        <v>3</v>
      </c>
      <c r="BX20" s="33">
        <f>IF(Tableau224[[#This Row],[Blq{QB26}]]="o",(1000/BY$52),0)</f>
        <v>0</v>
      </c>
      <c r="BY20" s="4" t="s">
        <v>3</v>
      </c>
      <c r="BZ20" s="33">
        <f>IF(Tableau224[[#This Row],[Blq{QB27}]]="o",(1000/CA$52),0)</f>
        <v>0</v>
      </c>
      <c r="CA20" s="4" t="s">
        <v>3</v>
      </c>
      <c r="CB20" s="33">
        <f>IF(Tableau224[[#This Row],[Blq{QB28}]]="o",(1000/CC$52),0)</f>
        <v>0</v>
      </c>
      <c r="CC20" s="4" t="s">
        <v>3</v>
      </c>
      <c r="CD20" s="33">
        <f>IF(Tableau224[[#This Row],[Blq{QB29}]]="o",(1000/CE$52),0)</f>
        <v>0</v>
      </c>
      <c r="CE20" s="4" t="s">
        <v>3</v>
      </c>
      <c r="CF20" s="33">
        <f>IF(Tableau224[[#This Row],[Blq{QB30}]]="o",(1000/CG$52),0)</f>
        <v>0</v>
      </c>
      <c r="CG20" s="4" t="s">
        <v>3</v>
      </c>
      <c r="CH20" s="26">
        <f>IFERROR((8-Tableau224[[#This Row],[Plc{Q}]])/100,0)</f>
        <v>0</v>
      </c>
      <c r="CI20" s="25" t="str">
        <f>IF(OR(1=Tableau224[[#This Row],[Plc{Q}]],2=Tableau224[[#This Row],[Plc{Q}]],3=Tableau224[[#This Row],[Plc{Q}]],4=Tableau224[[#This Row],[Plc{Q}]],5=Tableau224[[#This Row],[Plc{Q}]],6=Tableau224[[#This Row],[Plc{Q}]],7=Tableau224[[#This Row],[Plc{Q}]],8=Tableau224[[#This Row],[Plc{Q}]]),"Qualifié(e)","")</f>
        <v/>
      </c>
      <c r="CJ20" s="34" t="str">
        <f>IF(Tableau224[[#This Row],[Pnt{F}/1000]]=0,"",RANK(Tableau224[[#This Row],[Pnt{F}/1000]],Tableau224[Pnt{F}/1000]))</f>
        <v/>
      </c>
      <c r="CK20" s="35">
        <f>IFERROR(Tableau224[[#This Row],[Pnt{FV}/500]]+Tableau224[[#This Row],[Pnt{FB}/500]]+Tableau224[[#This Row],[Bns{Q}]],0)</f>
        <v>0</v>
      </c>
      <c r="CL20" s="32">
        <f>IFERROR((Tableau224[[#This Row],[Pnt{FV}]]/$CM$52)*500,0)</f>
        <v>0</v>
      </c>
      <c r="CM20" s="186">
        <f>IFERROR(((Tableau224[[#This Row],[Prs{FV}]]/CN$52)*1000)+IF(Tableau224[[#This Row],[Vlr{FV}]]="o",2,0),0)</f>
        <v>0</v>
      </c>
      <c r="CN20" s="11" t="s">
        <v>12</v>
      </c>
      <c r="CO20" s="4" t="s">
        <v>3</v>
      </c>
      <c r="CP20" s="32">
        <f>(Tableau224[[#This Row],[Pnt{FB}]]/CQ$52)*500</f>
        <v>0</v>
      </c>
      <c r="CQ20" s="33">
        <f>Tableau224[[#This Row],[Pnt{FBlq}]]+Tableau224[[#This Row],[Pnt{FEss}]]</f>
        <v>0</v>
      </c>
      <c r="CR20" s="33">
        <f>IF(Tableau224[[#This Row],[Blq{F}]]="n",0,IF(Tableau224[[#This Row],[Blq{F}]]="Z1",100,IF(Tableau224[[#This Row],[Blq{F}]]="Z2",200,IF(Tableau224[[#This Row],[Blq{F}]]="Top",300,0))))</f>
        <v>0</v>
      </c>
      <c r="CS20" s="4" t="s">
        <v>3</v>
      </c>
      <c r="CT20" s="25">
        <f>IFERROR((100-(Tableau224[[#This Row],[Ess{F}]])),0)</f>
        <v>0</v>
      </c>
      <c r="CU20" s="11" t="s">
        <v>12</v>
      </c>
      <c r="CV20" s="28" t="str">
        <f>IF(Tableau224[[#This Row],[Fnl]]="Q",Tableau224[[#This Row],[Plc{F}]],Tableau224[[#This Row],[Plc{Q}]])</f>
        <v/>
      </c>
      <c r="CW20" s="28" t="str">
        <f>IF(Tableau224[[#This Row],[Place]]=1,"Or",IF(Tableau224[[#This Row],[Place]]=2,"Argent",IF(Tableau224[[#This Row],[Place]]=3,"Bronze","")))</f>
        <v/>
      </c>
    </row>
    <row r="21" spans="1:101" x14ac:dyDescent="0.2">
      <c r="A21" s="33" t="str">
        <f>Tableau224[[#This Row],[Plc{Q}]]</f>
        <v/>
      </c>
      <c r="B21" s="33" t="str">
        <f>Tableau224[[#This Row],[Place]]</f>
        <v/>
      </c>
      <c r="C21" s="16" t="s">
        <v>12</v>
      </c>
      <c r="D21" s="17" t="s">
        <v>12</v>
      </c>
      <c r="E21" s="17" t="s">
        <v>12</v>
      </c>
      <c r="F21" s="29" t="str">
        <f>IF(Tableau224[[#This Row],[Q &gt; F]]="","","Q")</f>
        <v/>
      </c>
      <c r="G21" s="10" t="s">
        <v>12</v>
      </c>
      <c r="H21" s="3" t="s">
        <v>3</v>
      </c>
      <c r="I21" s="3" t="s">
        <v>3</v>
      </c>
      <c r="J21" s="3" t="s">
        <v>3</v>
      </c>
      <c r="K21" s="30" t="str">
        <f>IF(Tableau224[[#This Row],[Pnt{Q}(/1000)]]=0,"",RANK(Tableau224[[#This Row],[Pnt{Q}(/1000)]],Tableau224[Pnt{Q}(/1000)]))</f>
        <v/>
      </c>
      <c r="L21" s="30">
        <f>IFERROR(Tableau224[[#This Row],[Pnt{QV}(/500)]]+Tableau224[[#This Row],[Pnt{QB}/500]],0)</f>
        <v>0</v>
      </c>
      <c r="M21" s="31">
        <f>IFERROR((Tableau224[[#This Row],[Pnt{QV}]]/$N$52)*500,0)</f>
        <v>0</v>
      </c>
      <c r="N21" s="31">
        <f>SUM(Tableau224[[#This Row],[Pnt{QV1}]],Tableau224[[#This Row],[Pnt{QV2}]],Tableau224[[#This Row],[Pnt{QV3}]])</f>
        <v>0</v>
      </c>
      <c r="O21" s="2">
        <f>IFERROR(((Tableau224[[#This Row],[Prs{QV1}]]/P$52)*1000)+IF(Tableau224[[#This Row],[Vlr{QV1}]]="o",2,0),0)</f>
        <v>0</v>
      </c>
      <c r="P21" s="11" t="s">
        <v>12</v>
      </c>
      <c r="Q21" s="4" t="s">
        <v>3</v>
      </c>
      <c r="R21" s="163">
        <f>IFERROR(((Tableau224[[#This Row],[Prs{QV2}]]/S$52)*1000)+IF(Tableau224[[#This Row],[Vlr{QV2}]]="o",2,0),0)</f>
        <v>0</v>
      </c>
      <c r="S21" s="11" t="s">
        <v>12</v>
      </c>
      <c r="T21" s="4" t="s">
        <v>3</v>
      </c>
      <c r="U21" s="163">
        <f>IFERROR(((Tableau224[[#This Row],[Prs{QV3}]]/V$52)*1000)+IF(Tableau224[[#This Row],[Vlr{QV3}]]="o",2,0),0)</f>
        <v>0</v>
      </c>
      <c r="V21" s="11" t="s">
        <v>12</v>
      </c>
      <c r="W21" s="4" t="s">
        <v>3</v>
      </c>
      <c r="X21" s="32">
        <f>IF((Tableau224[[#This Row],[Pnt{QB}]]/Y$52)*500=0,0,(Tableau224[[#This Row],[Pnt{QB}]]/Y$52)*500)</f>
        <v>0</v>
      </c>
      <c r="Y21" s="33">
        <f>Tableau224[[#This Row],[Pnt{QB1}]]+Tableau224[[#This Row],[Pnt{QB2}]]+Tableau224[[#This Row],[Pnt{QB3}]]+Tableau224[[#This Row],[Pnt{QB4}]]+Tableau224[[#This Row],[Pnt{QB5}]]+Tableau224[[#This Row],[Pnt{QB6}]]+Tableau224[[#This Row],[Pnt{QB7}]]+Tableau224[[#This Row],[Pnt{QB8}]]+Tableau224[[#This Row],[Pnt{QB9}]]+Tableau224[[#This Row],[Pnt{QB10}]]+Tableau224[[#This Row],[Pnt{QB11}]]+Tableau224[[#This Row],[Pnt{QB12}]]+Tableau224[[#This Row],[Pnt{QB13}]]+Tableau224[[#This Row],[Pnt{QB14}]]+Tableau224[[#This Row],[Pnt{QB15}]]+Tableau224[[#This Row],[Pnt{QB16}]]+Tableau224[[#This Row],[Pnt{QB17}]]+Tableau224[[#This Row],[Pnt{QB18}]]+Tableau224[[#This Row],[Pnt{QB19}]]+Tableau224[[#This Row],[Pnt{QB20}]]+Tableau224[[#This Row],[Pnt{QB21}]]+Tableau224[[#This Row],[Pnt{QB22}]]+Tableau224[[#This Row],[Pnt{QB23}]]+Tableau224[[#This Row],[Pnt{QB24}]]+Tableau224[[#This Row],[Pnt{QB25}]]+Tableau224[[#This Row],[Pnt{QB26}]]+Tableau224[[#This Row],[Pnt{QB27}]]+Tableau224[[#This Row],[Pnt{QB28}]]+Tableau224[[#This Row],[Pnt{QB29}]]+Tableau224[[#This Row],[Pnt{QB30}]]</f>
        <v>0</v>
      </c>
      <c r="Z21" s="33">
        <f>IF(Tableau224[[#This Row],[Blq{QB1}]]="o",(1000/AA$52),0)</f>
        <v>0</v>
      </c>
      <c r="AA21" s="4" t="s">
        <v>3</v>
      </c>
      <c r="AB21" s="33">
        <f>IF(Tableau224[[#This Row],[Blq{QB2}]]="o",(1000/AC$52),0)</f>
        <v>0</v>
      </c>
      <c r="AC21" s="4" t="s">
        <v>3</v>
      </c>
      <c r="AD21" s="33">
        <f>IF(Tableau224[[#This Row],[Blq{QB3}]]="o",(1000/AE$52),0)</f>
        <v>0</v>
      </c>
      <c r="AE21" s="4" t="s">
        <v>3</v>
      </c>
      <c r="AF21" s="33">
        <f>IF(Tableau224[[#This Row],[Blq{QB4}]]="o",(1000/AG$52),0)</f>
        <v>0</v>
      </c>
      <c r="AG21" s="4" t="s">
        <v>3</v>
      </c>
      <c r="AH21" s="33">
        <f>IF(Tableau224[[#This Row],[Blq{QB5}]]="o",(1000/AI$52),0)</f>
        <v>0</v>
      </c>
      <c r="AI21" s="4" t="s">
        <v>3</v>
      </c>
      <c r="AJ21" s="33">
        <f>IF(Tableau224[[#This Row],[Blq{QB6}]]="o",(1000/AK$52),0)</f>
        <v>0</v>
      </c>
      <c r="AK21" s="4" t="s">
        <v>3</v>
      </c>
      <c r="AL21" s="33">
        <f>IF(Tableau224[[#This Row],[Blq{QB7}]]="o",(1000/AM$52),0)</f>
        <v>0</v>
      </c>
      <c r="AM21" s="4" t="s">
        <v>3</v>
      </c>
      <c r="AN21" s="33">
        <f>IF(Tableau224[[#This Row],[Blq{QB8}]]="o",(1000/AO$52),0)</f>
        <v>0</v>
      </c>
      <c r="AO21" s="4" t="s">
        <v>3</v>
      </c>
      <c r="AP21" s="33">
        <f>IF(Tableau224[[#This Row],[Blq{QB9}]]="o",(1000/AQ$52),0)</f>
        <v>0</v>
      </c>
      <c r="AQ21" s="4" t="s">
        <v>3</v>
      </c>
      <c r="AR21" s="33">
        <f>IF(Tableau224[[#This Row],[Blq{QB10}]]="o",(1000/AS$52),0)</f>
        <v>0</v>
      </c>
      <c r="AS21" s="4" t="s">
        <v>3</v>
      </c>
      <c r="AT21" s="33">
        <f>IF(Tableau224[[#This Row],[Blq{QB11}]]="o",(1000/AU$52),0)</f>
        <v>0</v>
      </c>
      <c r="AU21" s="4" t="s">
        <v>3</v>
      </c>
      <c r="AV21" s="33">
        <f>IF(Tableau224[[#This Row],[Blq{QB12}]]="o",(1000/AW$52),0)</f>
        <v>0</v>
      </c>
      <c r="AW21" s="4" t="s">
        <v>3</v>
      </c>
      <c r="AX21" s="33">
        <f>IF(Tableau224[[#This Row],[Blq{QB13}]]="o",(1000/AY$52),0)</f>
        <v>0</v>
      </c>
      <c r="AY21" s="4" t="s">
        <v>3</v>
      </c>
      <c r="AZ21" s="33">
        <f>IF(Tableau224[[#This Row],[Blq{QB14}]]="o",(1000/BA$52),0)</f>
        <v>0</v>
      </c>
      <c r="BA21" s="4" t="s">
        <v>3</v>
      </c>
      <c r="BB21" s="33">
        <f>IF(Tableau224[[#This Row],[Blq{QB15}]]="o",(1000/BC$52),0)</f>
        <v>0</v>
      </c>
      <c r="BC21" s="4" t="s">
        <v>3</v>
      </c>
      <c r="BD21" s="33">
        <f>IF(Tableau224[[#This Row],[Blq{QB16}]]="o",(1000/BE$52),0)</f>
        <v>0</v>
      </c>
      <c r="BE21" s="4" t="s">
        <v>3</v>
      </c>
      <c r="BF21" s="33">
        <f>IF(Tableau224[[#This Row],[Blq{QB17}]]="o",(1000/BG$52),0)</f>
        <v>0</v>
      </c>
      <c r="BG21" s="4" t="s">
        <v>3</v>
      </c>
      <c r="BH21" s="33">
        <f>IF(Tableau224[[#This Row],[Blq{QB18}]]="o",(1000/BI$52),0)</f>
        <v>0</v>
      </c>
      <c r="BI21" s="4" t="s">
        <v>3</v>
      </c>
      <c r="BJ21" s="33">
        <f>IF(Tableau224[[#This Row],[Blq{QB19}]]="o",(1000/BK$52),0)</f>
        <v>0</v>
      </c>
      <c r="BK21" s="4" t="s">
        <v>3</v>
      </c>
      <c r="BL21" s="33">
        <f>IF(Tableau224[[#This Row],[Blq{QB20}]]="o",(1000/BM$52),0)</f>
        <v>0</v>
      </c>
      <c r="BM21" s="4" t="s">
        <v>3</v>
      </c>
      <c r="BN21" s="33">
        <f>IF(Tableau224[[#This Row],[Blq{QB21}]]="o",(1000/BO$52),0)</f>
        <v>0</v>
      </c>
      <c r="BO21" s="4" t="s">
        <v>3</v>
      </c>
      <c r="BP21" s="33">
        <f>IF(Tableau224[[#This Row],[Blq{QB22}]]="o",(1000/BQ$52),0)</f>
        <v>0</v>
      </c>
      <c r="BQ21" s="4" t="s">
        <v>3</v>
      </c>
      <c r="BR21" s="33">
        <f>IF(Tableau224[[#This Row],[Blq{QB23}]]="o",(1000/BS$52),0)</f>
        <v>0</v>
      </c>
      <c r="BS21" s="4" t="s">
        <v>3</v>
      </c>
      <c r="BT21" s="33">
        <f>IF(Tableau224[[#This Row],[Blq{QB24}]]="o",(1000/BU$52),0)</f>
        <v>0</v>
      </c>
      <c r="BU21" s="4" t="s">
        <v>3</v>
      </c>
      <c r="BV21" s="33">
        <f>IF(Tableau224[[#This Row],[Blq{QB25}]]="o",(1000/BW$52),0)</f>
        <v>0</v>
      </c>
      <c r="BW21" s="4" t="s">
        <v>3</v>
      </c>
      <c r="BX21" s="33">
        <f>IF(Tableau224[[#This Row],[Blq{QB26}]]="o",(1000/BY$52),0)</f>
        <v>0</v>
      </c>
      <c r="BY21" s="4" t="s">
        <v>3</v>
      </c>
      <c r="BZ21" s="33">
        <f>IF(Tableau224[[#This Row],[Blq{QB27}]]="o",(1000/CA$52),0)</f>
        <v>0</v>
      </c>
      <c r="CA21" s="4" t="s">
        <v>3</v>
      </c>
      <c r="CB21" s="33">
        <f>IF(Tableau224[[#This Row],[Blq{QB28}]]="o",(1000/CC$52),0)</f>
        <v>0</v>
      </c>
      <c r="CC21" s="4" t="s">
        <v>3</v>
      </c>
      <c r="CD21" s="33">
        <f>IF(Tableau224[[#This Row],[Blq{QB29}]]="o",(1000/CE$52),0)</f>
        <v>0</v>
      </c>
      <c r="CE21" s="4" t="s">
        <v>3</v>
      </c>
      <c r="CF21" s="33">
        <f>IF(Tableau224[[#This Row],[Blq{QB30}]]="o",(1000/CG$52),0)</f>
        <v>0</v>
      </c>
      <c r="CG21" s="4" t="s">
        <v>3</v>
      </c>
      <c r="CH21" s="26">
        <f>IFERROR((8-Tableau224[[#This Row],[Plc{Q}]])/100,0)</f>
        <v>0</v>
      </c>
      <c r="CI21" s="25" t="str">
        <f>IF(OR(1=Tableau224[[#This Row],[Plc{Q}]],2=Tableau224[[#This Row],[Plc{Q}]],3=Tableau224[[#This Row],[Plc{Q}]],4=Tableau224[[#This Row],[Plc{Q}]],5=Tableau224[[#This Row],[Plc{Q}]],6=Tableau224[[#This Row],[Plc{Q}]],7=Tableau224[[#This Row],[Plc{Q}]],8=Tableau224[[#This Row],[Plc{Q}]]),"Qualifié(e)","")</f>
        <v/>
      </c>
      <c r="CJ21" s="34" t="str">
        <f>IF(Tableau224[[#This Row],[Pnt{F}/1000]]=0,"",RANK(Tableau224[[#This Row],[Pnt{F}/1000]],Tableau224[Pnt{F}/1000]))</f>
        <v/>
      </c>
      <c r="CK21" s="35">
        <f>IFERROR(Tableau224[[#This Row],[Pnt{FV}/500]]+Tableau224[[#This Row],[Pnt{FB}/500]]+Tableau224[[#This Row],[Bns{Q}]],0)</f>
        <v>0</v>
      </c>
      <c r="CL21" s="32">
        <f>IFERROR((Tableau224[[#This Row],[Pnt{FV}]]/$CM$52)*500,0)</f>
        <v>0</v>
      </c>
      <c r="CM21" s="186">
        <f>IFERROR(((Tableau224[[#This Row],[Prs{FV}]]/CN$52)*1000)+IF(Tableau224[[#This Row],[Vlr{FV}]]="o",2,0),0)</f>
        <v>0</v>
      </c>
      <c r="CN21" s="11" t="s">
        <v>12</v>
      </c>
      <c r="CO21" s="4" t="s">
        <v>3</v>
      </c>
      <c r="CP21" s="32">
        <f>(Tableau224[[#This Row],[Pnt{FB}]]/CQ$52)*500</f>
        <v>0</v>
      </c>
      <c r="CQ21" s="33">
        <f>Tableau224[[#This Row],[Pnt{FBlq}]]+Tableau224[[#This Row],[Pnt{FEss}]]</f>
        <v>0</v>
      </c>
      <c r="CR21" s="33">
        <f>IF(Tableau224[[#This Row],[Blq{F}]]="n",0,IF(Tableau224[[#This Row],[Blq{F}]]="Z1",100,IF(Tableau224[[#This Row],[Blq{F}]]="Z2",200,IF(Tableau224[[#This Row],[Blq{F}]]="Top",300,0))))</f>
        <v>0</v>
      </c>
      <c r="CS21" s="4" t="s">
        <v>3</v>
      </c>
      <c r="CT21" s="25">
        <f>IFERROR((100-(Tableau224[[#This Row],[Ess{F}]])),0)</f>
        <v>0</v>
      </c>
      <c r="CU21" s="11" t="s">
        <v>12</v>
      </c>
      <c r="CV21" s="28" t="str">
        <f>IF(Tableau224[[#This Row],[Fnl]]="Q",Tableau224[[#This Row],[Plc{F}]],Tableau224[[#This Row],[Plc{Q}]])</f>
        <v/>
      </c>
      <c r="CW21" s="28" t="str">
        <f>IF(Tableau224[[#This Row],[Place]]=1,"Or",IF(Tableau224[[#This Row],[Place]]=2,"Argent",IF(Tableau224[[#This Row],[Place]]=3,"Bronze","")))</f>
        <v/>
      </c>
    </row>
    <row r="22" spans="1:101" x14ac:dyDescent="0.2">
      <c r="A22" s="33" t="str">
        <f>Tableau224[[#This Row],[Plc{Q}]]</f>
        <v/>
      </c>
      <c r="B22" s="33" t="str">
        <f>Tableau224[[#This Row],[Place]]</f>
        <v/>
      </c>
      <c r="C22" s="16" t="s">
        <v>12</v>
      </c>
      <c r="D22" s="17" t="s">
        <v>12</v>
      </c>
      <c r="E22" s="17" t="s">
        <v>12</v>
      </c>
      <c r="F22" s="29" t="str">
        <f>IF(Tableau224[[#This Row],[Q &gt; F]]="","","Q")</f>
        <v/>
      </c>
      <c r="G22" s="10" t="s">
        <v>12</v>
      </c>
      <c r="H22" s="3" t="s">
        <v>3</v>
      </c>
      <c r="I22" s="3" t="s">
        <v>3</v>
      </c>
      <c r="J22" s="3" t="s">
        <v>3</v>
      </c>
      <c r="K22" s="30" t="str">
        <f>IF(Tableau224[[#This Row],[Pnt{Q}(/1000)]]=0,"",RANK(Tableau224[[#This Row],[Pnt{Q}(/1000)]],Tableau224[Pnt{Q}(/1000)]))</f>
        <v/>
      </c>
      <c r="L22" s="30">
        <f>IFERROR(Tableau224[[#This Row],[Pnt{QV}(/500)]]+Tableau224[[#This Row],[Pnt{QB}/500]],0)</f>
        <v>0</v>
      </c>
      <c r="M22" s="31">
        <f>IFERROR((Tableau224[[#This Row],[Pnt{QV}]]/$N$52)*500,0)</f>
        <v>0</v>
      </c>
      <c r="N22" s="31">
        <f>SUM(Tableau224[[#This Row],[Pnt{QV1}]],Tableau224[[#This Row],[Pnt{QV2}]],Tableau224[[#This Row],[Pnt{QV3}]])</f>
        <v>0</v>
      </c>
      <c r="O22" s="2">
        <f>IFERROR(((Tableau224[[#This Row],[Prs{QV1}]]/P$52)*1000)+IF(Tableau224[[#This Row],[Vlr{QV1}]]="o",2,0),0)</f>
        <v>0</v>
      </c>
      <c r="P22" s="11" t="s">
        <v>12</v>
      </c>
      <c r="Q22" s="4" t="s">
        <v>3</v>
      </c>
      <c r="R22" s="163">
        <f>IFERROR(((Tableau224[[#This Row],[Prs{QV2}]]/S$52)*1000)+IF(Tableau224[[#This Row],[Vlr{QV2}]]="o",2,0),0)</f>
        <v>0</v>
      </c>
      <c r="S22" s="11" t="s">
        <v>12</v>
      </c>
      <c r="T22" s="4" t="s">
        <v>3</v>
      </c>
      <c r="U22" s="163">
        <f>IFERROR(((Tableau224[[#This Row],[Prs{QV3}]]/V$52)*1000)+IF(Tableau224[[#This Row],[Vlr{QV3}]]="o",2,0),0)</f>
        <v>0</v>
      </c>
      <c r="V22" s="11" t="s">
        <v>12</v>
      </c>
      <c r="W22" s="4" t="s">
        <v>3</v>
      </c>
      <c r="X22" s="32">
        <f>IF((Tableau224[[#This Row],[Pnt{QB}]]/Y$52)*500=0,0,(Tableau224[[#This Row],[Pnt{QB}]]/Y$52)*500)</f>
        <v>0</v>
      </c>
      <c r="Y22" s="33">
        <f>Tableau224[[#This Row],[Pnt{QB1}]]+Tableau224[[#This Row],[Pnt{QB2}]]+Tableau224[[#This Row],[Pnt{QB3}]]+Tableau224[[#This Row],[Pnt{QB4}]]+Tableau224[[#This Row],[Pnt{QB5}]]+Tableau224[[#This Row],[Pnt{QB6}]]+Tableau224[[#This Row],[Pnt{QB7}]]+Tableau224[[#This Row],[Pnt{QB8}]]+Tableau224[[#This Row],[Pnt{QB9}]]+Tableau224[[#This Row],[Pnt{QB10}]]+Tableau224[[#This Row],[Pnt{QB11}]]+Tableau224[[#This Row],[Pnt{QB12}]]+Tableau224[[#This Row],[Pnt{QB13}]]+Tableau224[[#This Row],[Pnt{QB14}]]+Tableau224[[#This Row],[Pnt{QB15}]]+Tableau224[[#This Row],[Pnt{QB16}]]+Tableau224[[#This Row],[Pnt{QB17}]]+Tableau224[[#This Row],[Pnt{QB18}]]+Tableau224[[#This Row],[Pnt{QB19}]]+Tableau224[[#This Row],[Pnt{QB20}]]+Tableau224[[#This Row],[Pnt{QB21}]]+Tableau224[[#This Row],[Pnt{QB22}]]+Tableau224[[#This Row],[Pnt{QB23}]]+Tableau224[[#This Row],[Pnt{QB24}]]+Tableau224[[#This Row],[Pnt{QB25}]]+Tableau224[[#This Row],[Pnt{QB26}]]+Tableau224[[#This Row],[Pnt{QB27}]]+Tableau224[[#This Row],[Pnt{QB28}]]+Tableau224[[#This Row],[Pnt{QB29}]]+Tableau224[[#This Row],[Pnt{QB30}]]</f>
        <v>0</v>
      </c>
      <c r="Z22" s="33">
        <f>IF(Tableau224[[#This Row],[Blq{QB1}]]="o",(1000/AA$52),0)</f>
        <v>0</v>
      </c>
      <c r="AA22" s="4" t="s">
        <v>3</v>
      </c>
      <c r="AB22" s="33">
        <f>IF(Tableau224[[#This Row],[Blq{QB2}]]="o",(1000/AC$52),0)</f>
        <v>0</v>
      </c>
      <c r="AC22" s="4" t="s">
        <v>3</v>
      </c>
      <c r="AD22" s="33">
        <f>IF(Tableau224[[#This Row],[Blq{QB3}]]="o",(1000/AE$52),0)</f>
        <v>0</v>
      </c>
      <c r="AE22" s="4" t="s">
        <v>3</v>
      </c>
      <c r="AF22" s="33">
        <f>IF(Tableau224[[#This Row],[Blq{QB4}]]="o",(1000/AG$52),0)</f>
        <v>0</v>
      </c>
      <c r="AG22" s="4" t="s">
        <v>3</v>
      </c>
      <c r="AH22" s="33">
        <f>IF(Tableau224[[#This Row],[Blq{QB5}]]="o",(1000/AI$52),0)</f>
        <v>0</v>
      </c>
      <c r="AI22" s="4" t="s">
        <v>3</v>
      </c>
      <c r="AJ22" s="33">
        <f>IF(Tableau224[[#This Row],[Blq{QB6}]]="o",(1000/AK$52),0)</f>
        <v>0</v>
      </c>
      <c r="AK22" s="4" t="s">
        <v>3</v>
      </c>
      <c r="AL22" s="33">
        <f>IF(Tableau224[[#This Row],[Blq{QB7}]]="o",(1000/AM$52),0)</f>
        <v>0</v>
      </c>
      <c r="AM22" s="4" t="s">
        <v>3</v>
      </c>
      <c r="AN22" s="33">
        <f>IF(Tableau224[[#This Row],[Blq{QB8}]]="o",(1000/AO$52),0)</f>
        <v>0</v>
      </c>
      <c r="AO22" s="4" t="s">
        <v>3</v>
      </c>
      <c r="AP22" s="33">
        <f>IF(Tableau224[[#This Row],[Blq{QB9}]]="o",(1000/AQ$52),0)</f>
        <v>0</v>
      </c>
      <c r="AQ22" s="4" t="s">
        <v>3</v>
      </c>
      <c r="AR22" s="33">
        <f>IF(Tableau224[[#This Row],[Blq{QB10}]]="o",(1000/AS$52),0)</f>
        <v>0</v>
      </c>
      <c r="AS22" s="4" t="s">
        <v>3</v>
      </c>
      <c r="AT22" s="33">
        <f>IF(Tableau224[[#This Row],[Blq{QB11}]]="o",(1000/AU$52),0)</f>
        <v>0</v>
      </c>
      <c r="AU22" s="4" t="s">
        <v>3</v>
      </c>
      <c r="AV22" s="33">
        <f>IF(Tableau224[[#This Row],[Blq{QB12}]]="o",(1000/AW$52),0)</f>
        <v>0</v>
      </c>
      <c r="AW22" s="4" t="s">
        <v>3</v>
      </c>
      <c r="AX22" s="33">
        <f>IF(Tableau224[[#This Row],[Blq{QB13}]]="o",(1000/AY$52),0)</f>
        <v>0</v>
      </c>
      <c r="AY22" s="4" t="s">
        <v>3</v>
      </c>
      <c r="AZ22" s="33">
        <f>IF(Tableau224[[#This Row],[Blq{QB14}]]="o",(1000/BA$52),0)</f>
        <v>0</v>
      </c>
      <c r="BA22" s="4" t="s">
        <v>3</v>
      </c>
      <c r="BB22" s="33">
        <f>IF(Tableau224[[#This Row],[Blq{QB15}]]="o",(1000/BC$52),0)</f>
        <v>0</v>
      </c>
      <c r="BC22" s="4" t="s">
        <v>3</v>
      </c>
      <c r="BD22" s="33">
        <f>IF(Tableau224[[#This Row],[Blq{QB16}]]="o",(1000/BE$52),0)</f>
        <v>0</v>
      </c>
      <c r="BE22" s="4" t="s">
        <v>3</v>
      </c>
      <c r="BF22" s="33">
        <f>IF(Tableau224[[#This Row],[Blq{QB17}]]="o",(1000/BG$52),0)</f>
        <v>0</v>
      </c>
      <c r="BG22" s="4" t="s">
        <v>3</v>
      </c>
      <c r="BH22" s="33">
        <f>IF(Tableau224[[#This Row],[Blq{QB18}]]="o",(1000/BI$52),0)</f>
        <v>0</v>
      </c>
      <c r="BI22" s="4" t="s">
        <v>3</v>
      </c>
      <c r="BJ22" s="33">
        <f>IF(Tableau224[[#This Row],[Blq{QB19}]]="o",(1000/BK$52),0)</f>
        <v>0</v>
      </c>
      <c r="BK22" s="4" t="s">
        <v>3</v>
      </c>
      <c r="BL22" s="33">
        <f>IF(Tableau224[[#This Row],[Blq{QB20}]]="o",(1000/BM$52),0)</f>
        <v>0</v>
      </c>
      <c r="BM22" s="4" t="s">
        <v>3</v>
      </c>
      <c r="BN22" s="33">
        <f>IF(Tableau224[[#This Row],[Blq{QB21}]]="o",(1000/BO$52),0)</f>
        <v>0</v>
      </c>
      <c r="BO22" s="4" t="s">
        <v>3</v>
      </c>
      <c r="BP22" s="33">
        <f>IF(Tableau224[[#This Row],[Blq{QB22}]]="o",(1000/BQ$52),0)</f>
        <v>0</v>
      </c>
      <c r="BQ22" s="4" t="s">
        <v>3</v>
      </c>
      <c r="BR22" s="33">
        <f>IF(Tableau224[[#This Row],[Blq{QB23}]]="o",(1000/BS$52),0)</f>
        <v>0</v>
      </c>
      <c r="BS22" s="4" t="s">
        <v>3</v>
      </c>
      <c r="BT22" s="33">
        <f>IF(Tableau224[[#This Row],[Blq{QB24}]]="o",(1000/BU$52),0)</f>
        <v>0</v>
      </c>
      <c r="BU22" s="4" t="s">
        <v>3</v>
      </c>
      <c r="BV22" s="33">
        <f>IF(Tableau224[[#This Row],[Blq{QB25}]]="o",(1000/BW$52),0)</f>
        <v>0</v>
      </c>
      <c r="BW22" s="4" t="s">
        <v>3</v>
      </c>
      <c r="BX22" s="33">
        <f>IF(Tableau224[[#This Row],[Blq{QB26}]]="o",(1000/BY$52),0)</f>
        <v>0</v>
      </c>
      <c r="BY22" s="4" t="s">
        <v>3</v>
      </c>
      <c r="BZ22" s="33">
        <f>IF(Tableau224[[#This Row],[Blq{QB27}]]="o",(1000/CA$52),0)</f>
        <v>0</v>
      </c>
      <c r="CA22" s="4" t="s">
        <v>3</v>
      </c>
      <c r="CB22" s="33">
        <f>IF(Tableau224[[#This Row],[Blq{QB28}]]="o",(1000/CC$52),0)</f>
        <v>0</v>
      </c>
      <c r="CC22" s="4" t="s">
        <v>3</v>
      </c>
      <c r="CD22" s="33">
        <f>IF(Tableau224[[#This Row],[Blq{QB29}]]="o",(1000/CE$52),0)</f>
        <v>0</v>
      </c>
      <c r="CE22" s="4" t="s">
        <v>3</v>
      </c>
      <c r="CF22" s="33">
        <f>IF(Tableau224[[#This Row],[Blq{QB30}]]="o",(1000/CG$52),0)</f>
        <v>0</v>
      </c>
      <c r="CG22" s="4" t="s">
        <v>3</v>
      </c>
      <c r="CH22" s="26">
        <f>IFERROR((8-Tableau224[[#This Row],[Plc{Q}]])/100,0)</f>
        <v>0</v>
      </c>
      <c r="CI22" s="25" t="str">
        <f>IF(OR(1=Tableau224[[#This Row],[Plc{Q}]],2=Tableau224[[#This Row],[Plc{Q}]],3=Tableau224[[#This Row],[Plc{Q}]],4=Tableau224[[#This Row],[Plc{Q}]],5=Tableau224[[#This Row],[Plc{Q}]],6=Tableau224[[#This Row],[Plc{Q}]],7=Tableau224[[#This Row],[Plc{Q}]],8=Tableau224[[#This Row],[Plc{Q}]]),"Qualifié(e)","")</f>
        <v/>
      </c>
      <c r="CJ22" s="34" t="str">
        <f>IF(Tableau224[[#This Row],[Pnt{F}/1000]]=0,"",RANK(Tableau224[[#This Row],[Pnt{F}/1000]],Tableau224[Pnt{F}/1000]))</f>
        <v/>
      </c>
      <c r="CK22" s="35">
        <f>IFERROR(Tableau224[[#This Row],[Pnt{FV}/500]]+Tableau224[[#This Row],[Pnt{FB}/500]]+Tableau224[[#This Row],[Bns{Q}]],0)</f>
        <v>0</v>
      </c>
      <c r="CL22" s="32">
        <f>IFERROR((Tableau224[[#This Row],[Pnt{FV}]]/$CM$52)*500,0)</f>
        <v>0</v>
      </c>
      <c r="CM22" s="186">
        <f>IFERROR(((Tableau224[[#This Row],[Prs{FV}]]/CN$52)*1000)+IF(Tableau224[[#This Row],[Vlr{FV}]]="o",2,0),0)</f>
        <v>0</v>
      </c>
      <c r="CN22" s="11" t="s">
        <v>12</v>
      </c>
      <c r="CO22" s="4" t="s">
        <v>3</v>
      </c>
      <c r="CP22" s="32">
        <f>(Tableau224[[#This Row],[Pnt{FB}]]/CQ$52)*500</f>
        <v>0</v>
      </c>
      <c r="CQ22" s="33">
        <f>Tableau224[[#This Row],[Pnt{FBlq}]]+Tableau224[[#This Row],[Pnt{FEss}]]</f>
        <v>0</v>
      </c>
      <c r="CR22" s="33">
        <f>IF(Tableau224[[#This Row],[Blq{F}]]="n",0,IF(Tableau224[[#This Row],[Blq{F}]]="Z1",100,IF(Tableau224[[#This Row],[Blq{F}]]="Z2",200,IF(Tableau224[[#This Row],[Blq{F}]]="Top",300,0))))</f>
        <v>0</v>
      </c>
      <c r="CS22" s="4" t="s">
        <v>3</v>
      </c>
      <c r="CT22" s="25">
        <f>IFERROR((100-(Tableau224[[#This Row],[Ess{F}]])),0)</f>
        <v>0</v>
      </c>
      <c r="CU22" s="11" t="s">
        <v>12</v>
      </c>
      <c r="CV22" s="28" t="str">
        <f>IF(Tableau224[[#This Row],[Fnl]]="Q",Tableau224[[#This Row],[Plc{F}]],Tableau224[[#This Row],[Plc{Q}]])</f>
        <v/>
      </c>
      <c r="CW22" s="28" t="str">
        <f>IF(Tableau224[[#This Row],[Place]]=1,"Or",IF(Tableau224[[#This Row],[Place]]=2,"Argent",IF(Tableau224[[#This Row],[Place]]=3,"Bronze","")))</f>
        <v/>
      </c>
    </row>
    <row r="23" spans="1:101" x14ac:dyDescent="0.2">
      <c r="A23" s="33" t="str">
        <f>Tableau224[[#This Row],[Plc{Q}]]</f>
        <v/>
      </c>
      <c r="B23" s="33" t="str">
        <f>Tableau224[[#This Row],[Place]]</f>
        <v/>
      </c>
      <c r="C23" s="16" t="s">
        <v>12</v>
      </c>
      <c r="D23" s="17" t="s">
        <v>12</v>
      </c>
      <c r="E23" s="17" t="s">
        <v>12</v>
      </c>
      <c r="F23" s="29" t="str">
        <f>IF(Tableau224[[#This Row],[Q &gt; F]]="","","Q")</f>
        <v/>
      </c>
      <c r="G23" s="10" t="s">
        <v>12</v>
      </c>
      <c r="H23" s="3" t="s">
        <v>3</v>
      </c>
      <c r="I23" s="3" t="s">
        <v>3</v>
      </c>
      <c r="J23" s="3" t="s">
        <v>3</v>
      </c>
      <c r="K23" s="30" t="str">
        <f>IF(Tableau224[[#This Row],[Pnt{Q}(/1000)]]=0,"",RANK(Tableau224[[#This Row],[Pnt{Q}(/1000)]],Tableau224[Pnt{Q}(/1000)]))</f>
        <v/>
      </c>
      <c r="L23" s="30">
        <f>IFERROR(Tableau224[[#This Row],[Pnt{QV}(/500)]]+Tableau224[[#This Row],[Pnt{QB}/500]],0)</f>
        <v>0</v>
      </c>
      <c r="M23" s="31">
        <f>IFERROR((Tableau224[[#This Row],[Pnt{QV}]]/$N$52)*500,0)</f>
        <v>0</v>
      </c>
      <c r="N23" s="31">
        <f>SUM(Tableau224[[#This Row],[Pnt{QV1}]],Tableau224[[#This Row],[Pnt{QV2}]],Tableau224[[#This Row],[Pnt{QV3}]])</f>
        <v>0</v>
      </c>
      <c r="O23" s="2">
        <f>IFERROR(((Tableau224[[#This Row],[Prs{QV1}]]/P$52)*1000)+IF(Tableau224[[#This Row],[Vlr{QV1}]]="o",2,0),0)</f>
        <v>0</v>
      </c>
      <c r="P23" s="11" t="s">
        <v>12</v>
      </c>
      <c r="Q23" s="4" t="s">
        <v>3</v>
      </c>
      <c r="R23" s="163">
        <f>IFERROR(((Tableau224[[#This Row],[Prs{QV2}]]/S$52)*1000)+IF(Tableau224[[#This Row],[Vlr{QV2}]]="o",2,0),0)</f>
        <v>0</v>
      </c>
      <c r="S23" s="11" t="s">
        <v>12</v>
      </c>
      <c r="T23" s="4" t="s">
        <v>3</v>
      </c>
      <c r="U23" s="163">
        <f>IFERROR(((Tableau224[[#This Row],[Prs{QV3}]]/V$52)*1000)+IF(Tableau224[[#This Row],[Vlr{QV3}]]="o",2,0),0)</f>
        <v>0</v>
      </c>
      <c r="V23" s="11" t="s">
        <v>12</v>
      </c>
      <c r="W23" s="4" t="s">
        <v>3</v>
      </c>
      <c r="X23" s="32">
        <f>IF((Tableau224[[#This Row],[Pnt{QB}]]/Y$52)*500=0,0,(Tableau224[[#This Row],[Pnt{QB}]]/Y$52)*500)</f>
        <v>0</v>
      </c>
      <c r="Y23" s="33">
        <f>Tableau224[[#This Row],[Pnt{QB1}]]+Tableau224[[#This Row],[Pnt{QB2}]]+Tableau224[[#This Row],[Pnt{QB3}]]+Tableau224[[#This Row],[Pnt{QB4}]]+Tableau224[[#This Row],[Pnt{QB5}]]+Tableau224[[#This Row],[Pnt{QB6}]]+Tableau224[[#This Row],[Pnt{QB7}]]+Tableau224[[#This Row],[Pnt{QB8}]]+Tableau224[[#This Row],[Pnt{QB9}]]+Tableau224[[#This Row],[Pnt{QB10}]]+Tableau224[[#This Row],[Pnt{QB11}]]+Tableau224[[#This Row],[Pnt{QB12}]]+Tableau224[[#This Row],[Pnt{QB13}]]+Tableau224[[#This Row],[Pnt{QB14}]]+Tableau224[[#This Row],[Pnt{QB15}]]+Tableau224[[#This Row],[Pnt{QB16}]]+Tableau224[[#This Row],[Pnt{QB17}]]+Tableau224[[#This Row],[Pnt{QB18}]]+Tableau224[[#This Row],[Pnt{QB19}]]+Tableau224[[#This Row],[Pnt{QB20}]]+Tableau224[[#This Row],[Pnt{QB21}]]+Tableau224[[#This Row],[Pnt{QB22}]]+Tableau224[[#This Row],[Pnt{QB23}]]+Tableau224[[#This Row],[Pnt{QB24}]]+Tableau224[[#This Row],[Pnt{QB25}]]+Tableau224[[#This Row],[Pnt{QB26}]]+Tableau224[[#This Row],[Pnt{QB27}]]+Tableau224[[#This Row],[Pnt{QB28}]]+Tableau224[[#This Row],[Pnt{QB29}]]+Tableau224[[#This Row],[Pnt{QB30}]]</f>
        <v>0</v>
      </c>
      <c r="Z23" s="33">
        <f>IF(Tableau224[[#This Row],[Blq{QB1}]]="o",(1000/AA$52),0)</f>
        <v>0</v>
      </c>
      <c r="AA23" s="4" t="s">
        <v>3</v>
      </c>
      <c r="AB23" s="33">
        <f>IF(Tableau224[[#This Row],[Blq{QB2}]]="o",(1000/AC$52),0)</f>
        <v>0</v>
      </c>
      <c r="AC23" s="4" t="s">
        <v>3</v>
      </c>
      <c r="AD23" s="33">
        <f>IF(Tableau224[[#This Row],[Blq{QB3}]]="o",(1000/AE$52),0)</f>
        <v>0</v>
      </c>
      <c r="AE23" s="4" t="s">
        <v>3</v>
      </c>
      <c r="AF23" s="33">
        <f>IF(Tableau224[[#This Row],[Blq{QB4}]]="o",(1000/AG$52),0)</f>
        <v>0</v>
      </c>
      <c r="AG23" s="4" t="s">
        <v>3</v>
      </c>
      <c r="AH23" s="33">
        <f>IF(Tableau224[[#This Row],[Blq{QB5}]]="o",(1000/AI$52),0)</f>
        <v>0</v>
      </c>
      <c r="AI23" s="4" t="s">
        <v>3</v>
      </c>
      <c r="AJ23" s="33">
        <f>IF(Tableau224[[#This Row],[Blq{QB6}]]="o",(1000/AK$52),0)</f>
        <v>0</v>
      </c>
      <c r="AK23" s="4" t="s">
        <v>3</v>
      </c>
      <c r="AL23" s="33">
        <f>IF(Tableau224[[#This Row],[Blq{QB7}]]="o",(1000/AM$52),0)</f>
        <v>0</v>
      </c>
      <c r="AM23" s="4" t="s">
        <v>3</v>
      </c>
      <c r="AN23" s="33">
        <f>IF(Tableau224[[#This Row],[Blq{QB8}]]="o",(1000/AO$52),0)</f>
        <v>0</v>
      </c>
      <c r="AO23" s="4" t="s">
        <v>3</v>
      </c>
      <c r="AP23" s="33">
        <f>IF(Tableau224[[#This Row],[Blq{QB9}]]="o",(1000/AQ$52),0)</f>
        <v>0</v>
      </c>
      <c r="AQ23" s="4" t="s">
        <v>3</v>
      </c>
      <c r="AR23" s="33">
        <f>IF(Tableau224[[#This Row],[Blq{QB10}]]="o",(1000/AS$52),0)</f>
        <v>0</v>
      </c>
      <c r="AS23" s="4" t="s">
        <v>3</v>
      </c>
      <c r="AT23" s="33">
        <f>IF(Tableau224[[#This Row],[Blq{QB11}]]="o",(1000/AU$52),0)</f>
        <v>0</v>
      </c>
      <c r="AU23" s="4" t="s">
        <v>3</v>
      </c>
      <c r="AV23" s="33">
        <f>IF(Tableau224[[#This Row],[Blq{QB12}]]="o",(1000/AW$52),0)</f>
        <v>0</v>
      </c>
      <c r="AW23" s="4" t="s">
        <v>3</v>
      </c>
      <c r="AX23" s="33">
        <f>IF(Tableau224[[#This Row],[Blq{QB13}]]="o",(1000/AY$52),0)</f>
        <v>0</v>
      </c>
      <c r="AY23" s="4" t="s">
        <v>3</v>
      </c>
      <c r="AZ23" s="33">
        <f>IF(Tableau224[[#This Row],[Blq{QB14}]]="o",(1000/BA$52),0)</f>
        <v>0</v>
      </c>
      <c r="BA23" s="4" t="s">
        <v>3</v>
      </c>
      <c r="BB23" s="33">
        <f>IF(Tableau224[[#This Row],[Blq{QB15}]]="o",(1000/BC$52),0)</f>
        <v>0</v>
      </c>
      <c r="BC23" s="4" t="s">
        <v>3</v>
      </c>
      <c r="BD23" s="33">
        <f>IF(Tableau224[[#This Row],[Blq{QB16}]]="o",(1000/BE$52),0)</f>
        <v>0</v>
      </c>
      <c r="BE23" s="4" t="s">
        <v>3</v>
      </c>
      <c r="BF23" s="33">
        <f>IF(Tableau224[[#This Row],[Blq{QB17}]]="o",(1000/BG$52),0)</f>
        <v>0</v>
      </c>
      <c r="BG23" s="4" t="s">
        <v>3</v>
      </c>
      <c r="BH23" s="33">
        <f>IF(Tableau224[[#This Row],[Blq{QB18}]]="o",(1000/BI$52),0)</f>
        <v>0</v>
      </c>
      <c r="BI23" s="4" t="s">
        <v>3</v>
      </c>
      <c r="BJ23" s="33">
        <f>IF(Tableau224[[#This Row],[Blq{QB19}]]="o",(1000/BK$52),0)</f>
        <v>0</v>
      </c>
      <c r="BK23" s="4" t="s">
        <v>3</v>
      </c>
      <c r="BL23" s="33">
        <f>IF(Tableau224[[#This Row],[Blq{QB20}]]="o",(1000/BM$52),0)</f>
        <v>0</v>
      </c>
      <c r="BM23" s="4" t="s">
        <v>3</v>
      </c>
      <c r="BN23" s="33">
        <f>IF(Tableau224[[#This Row],[Blq{QB21}]]="o",(1000/BO$52),0)</f>
        <v>0</v>
      </c>
      <c r="BO23" s="4" t="s">
        <v>3</v>
      </c>
      <c r="BP23" s="33">
        <f>IF(Tableau224[[#This Row],[Blq{QB22}]]="o",(1000/BQ$52),0)</f>
        <v>0</v>
      </c>
      <c r="BQ23" s="4" t="s">
        <v>3</v>
      </c>
      <c r="BR23" s="33">
        <f>IF(Tableau224[[#This Row],[Blq{QB23}]]="o",(1000/BS$52),0)</f>
        <v>0</v>
      </c>
      <c r="BS23" s="4" t="s">
        <v>3</v>
      </c>
      <c r="BT23" s="33">
        <f>IF(Tableau224[[#This Row],[Blq{QB24}]]="o",(1000/BU$52),0)</f>
        <v>0</v>
      </c>
      <c r="BU23" s="4" t="s">
        <v>3</v>
      </c>
      <c r="BV23" s="33">
        <f>IF(Tableau224[[#This Row],[Blq{QB25}]]="o",(1000/BW$52),0)</f>
        <v>0</v>
      </c>
      <c r="BW23" s="4" t="s">
        <v>3</v>
      </c>
      <c r="BX23" s="33">
        <f>IF(Tableau224[[#This Row],[Blq{QB26}]]="o",(1000/BY$52),0)</f>
        <v>0</v>
      </c>
      <c r="BY23" s="4" t="s">
        <v>3</v>
      </c>
      <c r="BZ23" s="33">
        <f>IF(Tableau224[[#This Row],[Blq{QB27}]]="o",(1000/CA$52),0)</f>
        <v>0</v>
      </c>
      <c r="CA23" s="4" t="s">
        <v>3</v>
      </c>
      <c r="CB23" s="33">
        <f>IF(Tableau224[[#This Row],[Blq{QB28}]]="o",(1000/CC$52),0)</f>
        <v>0</v>
      </c>
      <c r="CC23" s="4" t="s">
        <v>3</v>
      </c>
      <c r="CD23" s="33">
        <f>IF(Tableau224[[#This Row],[Blq{QB29}]]="o",(1000/CE$52),0)</f>
        <v>0</v>
      </c>
      <c r="CE23" s="4" t="s">
        <v>3</v>
      </c>
      <c r="CF23" s="33">
        <f>IF(Tableau224[[#This Row],[Blq{QB30}]]="o",(1000/CG$52),0)</f>
        <v>0</v>
      </c>
      <c r="CG23" s="4" t="s">
        <v>3</v>
      </c>
      <c r="CH23" s="26">
        <f>IFERROR((8-Tableau224[[#This Row],[Plc{Q}]])/100,0)</f>
        <v>0</v>
      </c>
      <c r="CI23" s="25" t="str">
        <f>IF(OR(1=Tableau224[[#This Row],[Plc{Q}]],2=Tableau224[[#This Row],[Plc{Q}]],3=Tableau224[[#This Row],[Plc{Q}]],4=Tableau224[[#This Row],[Plc{Q}]],5=Tableau224[[#This Row],[Plc{Q}]],6=Tableau224[[#This Row],[Plc{Q}]],7=Tableau224[[#This Row],[Plc{Q}]],8=Tableau224[[#This Row],[Plc{Q}]]),"Qualifié(e)","")</f>
        <v/>
      </c>
      <c r="CJ23" s="34" t="str">
        <f>IF(Tableau224[[#This Row],[Pnt{F}/1000]]=0,"",RANK(Tableau224[[#This Row],[Pnt{F}/1000]],Tableau224[Pnt{F}/1000]))</f>
        <v/>
      </c>
      <c r="CK23" s="35">
        <f>IFERROR(Tableau224[[#This Row],[Pnt{FV}/500]]+Tableau224[[#This Row],[Pnt{FB}/500]]+Tableau224[[#This Row],[Bns{Q}]],0)</f>
        <v>0</v>
      </c>
      <c r="CL23" s="32">
        <f>IFERROR((Tableau224[[#This Row],[Pnt{FV}]]/$CM$52)*500,0)</f>
        <v>0</v>
      </c>
      <c r="CM23" s="186">
        <f>IFERROR(((Tableau224[[#This Row],[Prs{FV}]]/CN$52)*1000)+IF(Tableau224[[#This Row],[Vlr{FV}]]="o",2,0),0)</f>
        <v>0</v>
      </c>
      <c r="CN23" s="11" t="s">
        <v>12</v>
      </c>
      <c r="CO23" s="4" t="s">
        <v>3</v>
      </c>
      <c r="CP23" s="32">
        <f>(Tableau224[[#This Row],[Pnt{FB}]]/CQ$52)*500</f>
        <v>0</v>
      </c>
      <c r="CQ23" s="33">
        <f>Tableau224[[#This Row],[Pnt{FBlq}]]+Tableau224[[#This Row],[Pnt{FEss}]]</f>
        <v>0</v>
      </c>
      <c r="CR23" s="33">
        <f>IF(Tableau224[[#This Row],[Blq{F}]]="n",0,IF(Tableau224[[#This Row],[Blq{F}]]="Z1",100,IF(Tableau224[[#This Row],[Blq{F}]]="Z2",200,IF(Tableau224[[#This Row],[Blq{F}]]="Top",300,0))))</f>
        <v>0</v>
      </c>
      <c r="CS23" s="4" t="s">
        <v>3</v>
      </c>
      <c r="CT23" s="25">
        <f>IFERROR((100-(Tableau224[[#This Row],[Ess{F}]])),0)</f>
        <v>0</v>
      </c>
      <c r="CU23" s="11" t="s">
        <v>12</v>
      </c>
      <c r="CV23" s="28" t="str">
        <f>IF(Tableau224[[#This Row],[Fnl]]="Q",Tableau224[[#This Row],[Plc{F}]],Tableau224[[#This Row],[Plc{Q}]])</f>
        <v/>
      </c>
      <c r="CW23" s="28" t="str">
        <f>IF(Tableau224[[#This Row],[Place]]=1,"Or",IF(Tableau224[[#This Row],[Place]]=2,"Argent",IF(Tableau224[[#This Row],[Place]]=3,"Bronze","")))</f>
        <v/>
      </c>
    </row>
    <row r="24" spans="1:101" x14ac:dyDescent="0.2">
      <c r="A24" s="33" t="str">
        <f>Tableau224[[#This Row],[Plc{Q}]]</f>
        <v/>
      </c>
      <c r="B24" s="33" t="str">
        <f>Tableau224[[#This Row],[Place]]</f>
        <v/>
      </c>
      <c r="C24" s="16" t="s">
        <v>12</v>
      </c>
      <c r="D24" s="17" t="s">
        <v>12</v>
      </c>
      <c r="E24" s="17" t="s">
        <v>12</v>
      </c>
      <c r="F24" s="29" t="str">
        <f>IF(Tableau224[[#This Row],[Q &gt; F]]="","","Q")</f>
        <v/>
      </c>
      <c r="G24" s="10" t="s">
        <v>12</v>
      </c>
      <c r="H24" s="3" t="s">
        <v>3</v>
      </c>
      <c r="I24" s="3" t="s">
        <v>3</v>
      </c>
      <c r="J24" s="3" t="s">
        <v>3</v>
      </c>
      <c r="K24" s="30" t="str">
        <f>IF(Tableau224[[#This Row],[Pnt{Q}(/1000)]]=0,"",RANK(Tableau224[[#This Row],[Pnt{Q}(/1000)]],Tableau224[Pnt{Q}(/1000)]))</f>
        <v/>
      </c>
      <c r="L24" s="30">
        <f>IFERROR(Tableau224[[#This Row],[Pnt{QV}(/500)]]+Tableau224[[#This Row],[Pnt{QB}/500]],0)</f>
        <v>0</v>
      </c>
      <c r="M24" s="31">
        <f>IFERROR((Tableau224[[#This Row],[Pnt{QV}]]/$N$52)*500,0)</f>
        <v>0</v>
      </c>
      <c r="N24" s="31">
        <f>SUM(Tableau224[[#This Row],[Pnt{QV1}]],Tableau224[[#This Row],[Pnt{QV2}]],Tableau224[[#This Row],[Pnt{QV3}]])</f>
        <v>0</v>
      </c>
      <c r="O24" s="2">
        <f>IFERROR(((Tableau224[[#This Row],[Prs{QV1}]]/P$52)*1000)+IF(Tableau224[[#This Row],[Vlr{QV1}]]="o",2,0),0)</f>
        <v>0</v>
      </c>
      <c r="P24" s="11" t="s">
        <v>12</v>
      </c>
      <c r="Q24" s="4" t="s">
        <v>3</v>
      </c>
      <c r="R24" s="163">
        <f>IFERROR(((Tableau224[[#This Row],[Prs{QV2}]]/S$52)*1000)+IF(Tableau224[[#This Row],[Vlr{QV2}]]="o",2,0),0)</f>
        <v>0</v>
      </c>
      <c r="S24" s="11" t="s">
        <v>12</v>
      </c>
      <c r="T24" s="4" t="s">
        <v>3</v>
      </c>
      <c r="U24" s="163">
        <f>IFERROR(((Tableau224[[#This Row],[Prs{QV3}]]/V$52)*1000)+IF(Tableau224[[#This Row],[Vlr{QV3}]]="o",2,0),0)</f>
        <v>0</v>
      </c>
      <c r="V24" s="11" t="s">
        <v>12</v>
      </c>
      <c r="W24" s="4" t="s">
        <v>3</v>
      </c>
      <c r="X24" s="32">
        <f>IF((Tableau224[[#This Row],[Pnt{QB}]]/Y$52)*500=0,0,(Tableau224[[#This Row],[Pnt{QB}]]/Y$52)*500)</f>
        <v>0</v>
      </c>
      <c r="Y24" s="33">
        <f>Tableau224[[#This Row],[Pnt{QB1}]]+Tableau224[[#This Row],[Pnt{QB2}]]+Tableau224[[#This Row],[Pnt{QB3}]]+Tableau224[[#This Row],[Pnt{QB4}]]+Tableau224[[#This Row],[Pnt{QB5}]]+Tableau224[[#This Row],[Pnt{QB6}]]+Tableau224[[#This Row],[Pnt{QB7}]]+Tableau224[[#This Row],[Pnt{QB8}]]+Tableau224[[#This Row],[Pnt{QB9}]]+Tableau224[[#This Row],[Pnt{QB10}]]+Tableau224[[#This Row],[Pnt{QB11}]]+Tableau224[[#This Row],[Pnt{QB12}]]+Tableau224[[#This Row],[Pnt{QB13}]]+Tableau224[[#This Row],[Pnt{QB14}]]+Tableau224[[#This Row],[Pnt{QB15}]]+Tableau224[[#This Row],[Pnt{QB16}]]+Tableau224[[#This Row],[Pnt{QB17}]]+Tableau224[[#This Row],[Pnt{QB18}]]+Tableau224[[#This Row],[Pnt{QB19}]]+Tableau224[[#This Row],[Pnt{QB20}]]+Tableau224[[#This Row],[Pnt{QB21}]]+Tableau224[[#This Row],[Pnt{QB22}]]+Tableau224[[#This Row],[Pnt{QB23}]]+Tableau224[[#This Row],[Pnt{QB24}]]+Tableau224[[#This Row],[Pnt{QB25}]]+Tableau224[[#This Row],[Pnt{QB26}]]+Tableau224[[#This Row],[Pnt{QB27}]]+Tableau224[[#This Row],[Pnt{QB28}]]+Tableau224[[#This Row],[Pnt{QB29}]]+Tableau224[[#This Row],[Pnt{QB30}]]</f>
        <v>0</v>
      </c>
      <c r="Z24" s="33">
        <f>IF(Tableau224[[#This Row],[Blq{QB1}]]="o",(1000/AA$52),0)</f>
        <v>0</v>
      </c>
      <c r="AA24" s="4" t="s">
        <v>3</v>
      </c>
      <c r="AB24" s="33">
        <f>IF(Tableau224[[#This Row],[Blq{QB2}]]="o",(1000/AC$52),0)</f>
        <v>0</v>
      </c>
      <c r="AC24" s="4" t="s">
        <v>3</v>
      </c>
      <c r="AD24" s="33">
        <f>IF(Tableau224[[#This Row],[Blq{QB3}]]="o",(1000/AE$52),0)</f>
        <v>0</v>
      </c>
      <c r="AE24" s="4" t="s">
        <v>3</v>
      </c>
      <c r="AF24" s="33">
        <f>IF(Tableau224[[#This Row],[Blq{QB4}]]="o",(1000/AG$52),0)</f>
        <v>0</v>
      </c>
      <c r="AG24" s="4" t="s">
        <v>3</v>
      </c>
      <c r="AH24" s="33">
        <f>IF(Tableau224[[#This Row],[Blq{QB5}]]="o",(1000/AI$52),0)</f>
        <v>0</v>
      </c>
      <c r="AI24" s="4" t="s">
        <v>3</v>
      </c>
      <c r="AJ24" s="33">
        <f>IF(Tableau224[[#This Row],[Blq{QB6}]]="o",(1000/AK$52),0)</f>
        <v>0</v>
      </c>
      <c r="AK24" s="4" t="s">
        <v>3</v>
      </c>
      <c r="AL24" s="33">
        <f>IF(Tableau224[[#This Row],[Blq{QB7}]]="o",(1000/AM$52),0)</f>
        <v>0</v>
      </c>
      <c r="AM24" s="4" t="s">
        <v>3</v>
      </c>
      <c r="AN24" s="33">
        <f>IF(Tableau224[[#This Row],[Blq{QB8}]]="o",(1000/AO$52),0)</f>
        <v>0</v>
      </c>
      <c r="AO24" s="4" t="s">
        <v>3</v>
      </c>
      <c r="AP24" s="33">
        <f>IF(Tableau224[[#This Row],[Blq{QB9}]]="o",(1000/AQ$52),0)</f>
        <v>0</v>
      </c>
      <c r="AQ24" s="4" t="s">
        <v>3</v>
      </c>
      <c r="AR24" s="33">
        <f>IF(Tableau224[[#This Row],[Blq{QB10}]]="o",(1000/AS$52),0)</f>
        <v>0</v>
      </c>
      <c r="AS24" s="4" t="s">
        <v>3</v>
      </c>
      <c r="AT24" s="33">
        <f>IF(Tableau224[[#This Row],[Blq{QB11}]]="o",(1000/AU$52),0)</f>
        <v>0</v>
      </c>
      <c r="AU24" s="4" t="s">
        <v>3</v>
      </c>
      <c r="AV24" s="33">
        <f>IF(Tableau224[[#This Row],[Blq{QB12}]]="o",(1000/AW$52),0)</f>
        <v>0</v>
      </c>
      <c r="AW24" s="4" t="s">
        <v>3</v>
      </c>
      <c r="AX24" s="33">
        <f>IF(Tableau224[[#This Row],[Blq{QB13}]]="o",(1000/AY$52),0)</f>
        <v>0</v>
      </c>
      <c r="AY24" s="4" t="s">
        <v>3</v>
      </c>
      <c r="AZ24" s="33">
        <f>IF(Tableau224[[#This Row],[Blq{QB14}]]="o",(1000/BA$52),0)</f>
        <v>0</v>
      </c>
      <c r="BA24" s="4" t="s">
        <v>3</v>
      </c>
      <c r="BB24" s="33">
        <f>IF(Tableau224[[#This Row],[Blq{QB15}]]="o",(1000/BC$52),0)</f>
        <v>0</v>
      </c>
      <c r="BC24" s="4" t="s">
        <v>3</v>
      </c>
      <c r="BD24" s="33">
        <f>IF(Tableau224[[#This Row],[Blq{QB16}]]="o",(1000/BE$52),0)</f>
        <v>0</v>
      </c>
      <c r="BE24" s="4" t="s">
        <v>3</v>
      </c>
      <c r="BF24" s="33">
        <f>IF(Tableau224[[#This Row],[Blq{QB17}]]="o",(1000/BG$52),0)</f>
        <v>0</v>
      </c>
      <c r="BG24" s="4" t="s">
        <v>3</v>
      </c>
      <c r="BH24" s="33">
        <f>IF(Tableau224[[#This Row],[Blq{QB18}]]="o",(1000/BI$52),0)</f>
        <v>0</v>
      </c>
      <c r="BI24" s="4" t="s">
        <v>3</v>
      </c>
      <c r="BJ24" s="33">
        <f>IF(Tableau224[[#This Row],[Blq{QB19}]]="o",(1000/BK$52),0)</f>
        <v>0</v>
      </c>
      <c r="BK24" s="4" t="s">
        <v>3</v>
      </c>
      <c r="BL24" s="33">
        <f>IF(Tableau224[[#This Row],[Blq{QB20}]]="o",(1000/BM$52),0)</f>
        <v>0</v>
      </c>
      <c r="BM24" s="4" t="s">
        <v>3</v>
      </c>
      <c r="BN24" s="33">
        <f>IF(Tableau224[[#This Row],[Blq{QB21}]]="o",(1000/BO$52),0)</f>
        <v>0</v>
      </c>
      <c r="BO24" s="4" t="s">
        <v>3</v>
      </c>
      <c r="BP24" s="33">
        <f>IF(Tableau224[[#This Row],[Blq{QB22}]]="o",(1000/BQ$52),0)</f>
        <v>0</v>
      </c>
      <c r="BQ24" s="4" t="s">
        <v>3</v>
      </c>
      <c r="BR24" s="33">
        <f>IF(Tableau224[[#This Row],[Blq{QB23}]]="o",(1000/BS$52),0)</f>
        <v>0</v>
      </c>
      <c r="BS24" s="4" t="s">
        <v>3</v>
      </c>
      <c r="BT24" s="33">
        <f>IF(Tableau224[[#This Row],[Blq{QB24}]]="o",(1000/BU$52),0)</f>
        <v>0</v>
      </c>
      <c r="BU24" s="4" t="s">
        <v>3</v>
      </c>
      <c r="BV24" s="33">
        <f>IF(Tableau224[[#This Row],[Blq{QB25}]]="o",(1000/BW$52),0)</f>
        <v>0</v>
      </c>
      <c r="BW24" s="4" t="s">
        <v>3</v>
      </c>
      <c r="BX24" s="33">
        <f>IF(Tableau224[[#This Row],[Blq{QB26}]]="o",(1000/BY$52),0)</f>
        <v>0</v>
      </c>
      <c r="BY24" s="4" t="s">
        <v>3</v>
      </c>
      <c r="BZ24" s="33">
        <f>IF(Tableau224[[#This Row],[Blq{QB27}]]="o",(1000/CA$52),0)</f>
        <v>0</v>
      </c>
      <c r="CA24" s="4" t="s">
        <v>3</v>
      </c>
      <c r="CB24" s="33">
        <f>IF(Tableau224[[#This Row],[Blq{QB28}]]="o",(1000/CC$52),0)</f>
        <v>0</v>
      </c>
      <c r="CC24" s="4" t="s">
        <v>3</v>
      </c>
      <c r="CD24" s="33">
        <f>IF(Tableau224[[#This Row],[Blq{QB29}]]="o",(1000/CE$52),0)</f>
        <v>0</v>
      </c>
      <c r="CE24" s="4" t="s">
        <v>3</v>
      </c>
      <c r="CF24" s="33">
        <f>IF(Tableau224[[#This Row],[Blq{QB30}]]="o",(1000/CG$52),0)</f>
        <v>0</v>
      </c>
      <c r="CG24" s="4" t="s">
        <v>3</v>
      </c>
      <c r="CH24" s="26">
        <f>IFERROR((8-Tableau224[[#This Row],[Plc{Q}]])/100,0)</f>
        <v>0</v>
      </c>
      <c r="CI24" s="25" t="str">
        <f>IF(OR(1=Tableau224[[#This Row],[Plc{Q}]],2=Tableau224[[#This Row],[Plc{Q}]],3=Tableau224[[#This Row],[Plc{Q}]],4=Tableau224[[#This Row],[Plc{Q}]],5=Tableau224[[#This Row],[Plc{Q}]],6=Tableau224[[#This Row],[Plc{Q}]],7=Tableau224[[#This Row],[Plc{Q}]],8=Tableau224[[#This Row],[Plc{Q}]]),"Qualifié(e)","")</f>
        <v/>
      </c>
      <c r="CJ24" s="34" t="str">
        <f>IF(Tableau224[[#This Row],[Pnt{F}/1000]]=0,"",RANK(Tableau224[[#This Row],[Pnt{F}/1000]],Tableau224[Pnt{F}/1000]))</f>
        <v/>
      </c>
      <c r="CK24" s="35">
        <f>IFERROR(Tableau224[[#This Row],[Pnt{FV}/500]]+Tableau224[[#This Row],[Pnt{FB}/500]]+Tableau224[[#This Row],[Bns{Q}]],0)</f>
        <v>0</v>
      </c>
      <c r="CL24" s="32">
        <f>IFERROR((Tableau224[[#This Row],[Pnt{FV}]]/$CM$52)*500,0)</f>
        <v>0</v>
      </c>
      <c r="CM24" s="186">
        <f>IFERROR(((Tableau224[[#This Row],[Prs{FV}]]/CN$52)*1000)+IF(Tableau224[[#This Row],[Vlr{FV}]]="o",2,0),0)</f>
        <v>0</v>
      </c>
      <c r="CN24" s="11" t="s">
        <v>12</v>
      </c>
      <c r="CO24" s="4" t="s">
        <v>3</v>
      </c>
      <c r="CP24" s="32">
        <f>(Tableau224[[#This Row],[Pnt{FB}]]/CQ$52)*500</f>
        <v>0</v>
      </c>
      <c r="CQ24" s="33">
        <f>Tableau224[[#This Row],[Pnt{FBlq}]]+Tableau224[[#This Row],[Pnt{FEss}]]</f>
        <v>0</v>
      </c>
      <c r="CR24" s="33">
        <f>IF(Tableau224[[#This Row],[Blq{F}]]="n",0,IF(Tableau224[[#This Row],[Blq{F}]]="Z1",100,IF(Tableau224[[#This Row],[Blq{F}]]="Z2",200,IF(Tableau224[[#This Row],[Blq{F}]]="Top",300,0))))</f>
        <v>0</v>
      </c>
      <c r="CS24" s="4" t="s">
        <v>3</v>
      </c>
      <c r="CT24" s="25">
        <f>IFERROR((100-(Tableau224[[#This Row],[Ess{F}]])),0)</f>
        <v>0</v>
      </c>
      <c r="CU24" s="11" t="s">
        <v>12</v>
      </c>
      <c r="CV24" s="28" t="str">
        <f>IF(Tableau224[[#This Row],[Fnl]]="Q",Tableau224[[#This Row],[Plc{F}]],Tableau224[[#This Row],[Plc{Q}]])</f>
        <v/>
      </c>
      <c r="CW24" s="28" t="str">
        <f>IF(Tableau224[[#This Row],[Place]]=1,"Or",IF(Tableau224[[#This Row],[Place]]=2,"Argent",IF(Tableau224[[#This Row],[Place]]=3,"Bronze","")))</f>
        <v/>
      </c>
    </row>
    <row r="25" spans="1:101" x14ac:dyDescent="0.2">
      <c r="A25" s="33" t="str">
        <f>Tableau224[[#This Row],[Plc{Q}]]</f>
        <v/>
      </c>
      <c r="B25" s="33" t="str">
        <f>Tableau224[[#This Row],[Place]]</f>
        <v/>
      </c>
      <c r="C25" s="16" t="s">
        <v>12</v>
      </c>
      <c r="D25" s="17" t="s">
        <v>12</v>
      </c>
      <c r="E25" s="17" t="s">
        <v>12</v>
      </c>
      <c r="F25" s="29" t="str">
        <f>IF(Tableau224[[#This Row],[Q &gt; F]]="","","Q")</f>
        <v/>
      </c>
      <c r="G25" s="10" t="s">
        <v>12</v>
      </c>
      <c r="H25" s="3" t="s">
        <v>3</v>
      </c>
      <c r="I25" s="3" t="s">
        <v>3</v>
      </c>
      <c r="J25" s="3" t="s">
        <v>3</v>
      </c>
      <c r="K25" s="30" t="str">
        <f>IF(Tableau224[[#This Row],[Pnt{Q}(/1000)]]=0,"",RANK(Tableau224[[#This Row],[Pnt{Q}(/1000)]],Tableau224[Pnt{Q}(/1000)]))</f>
        <v/>
      </c>
      <c r="L25" s="30">
        <f>IFERROR(Tableau224[[#This Row],[Pnt{QV}(/500)]]+Tableau224[[#This Row],[Pnt{QB}/500]],0)</f>
        <v>0</v>
      </c>
      <c r="M25" s="31">
        <f>IFERROR((Tableau224[[#This Row],[Pnt{QV}]]/$N$52)*500,0)</f>
        <v>0</v>
      </c>
      <c r="N25" s="31">
        <f>SUM(Tableau224[[#This Row],[Pnt{QV1}]],Tableau224[[#This Row],[Pnt{QV2}]],Tableau224[[#This Row],[Pnt{QV3}]])</f>
        <v>0</v>
      </c>
      <c r="O25" s="2">
        <f>IFERROR(((Tableau224[[#This Row],[Prs{QV1}]]/P$52)*1000)+IF(Tableau224[[#This Row],[Vlr{QV1}]]="o",2,0),0)</f>
        <v>0</v>
      </c>
      <c r="P25" s="11" t="s">
        <v>12</v>
      </c>
      <c r="Q25" s="4" t="s">
        <v>3</v>
      </c>
      <c r="R25" s="163">
        <f>IFERROR(((Tableau224[[#This Row],[Prs{QV2}]]/S$52)*1000)+IF(Tableau224[[#This Row],[Vlr{QV2}]]="o",2,0),0)</f>
        <v>0</v>
      </c>
      <c r="S25" s="11" t="s">
        <v>12</v>
      </c>
      <c r="T25" s="4" t="s">
        <v>3</v>
      </c>
      <c r="U25" s="163">
        <f>IFERROR(((Tableau224[[#This Row],[Prs{QV3}]]/V$52)*1000)+IF(Tableau224[[#This Row],[Vlr{QV3}]]="o",2,0),0)</f>
        <v>0</v>
      </c>
      <c r="V25" s="11" t="s">
        <v>12</v>
      </c>
      <c r="W25" s="4" t="s">
        <v>3</v>
      </c>
      <c r="X25" s="32">
        <f>IF((Tableau224[[#This Row],[Pnt{QB}]]/Y$52)*500=0,0,(Tableau224[[#This Row],[Pnt{QB}]]/Y$52)*500)</f>
        <v>0</v>
      </c>
      <c r="Y25" s="33">
        <f>Tableau224[[#This Row],[Pnt{QB1}]]+Tableau224[[#This Row],[Pnt{QB2}]]+Tableau224[[#This Row],[Pnt{QB3}]]+Tableau224[[#This Row],[Pnt{QB4}]]+Tableau224[[#This Row],[Pnt{QB5}]]+Tableau224[[#This Row],[Pnt{QB6}]]+Tableau224[[#This Row],[Pnt{QB7}]]+Tableau224[[#This Row],[Pnt{QB8}]]+Tableau224[[#This Row],[Pnt{QB9}]]+Tableau224[[#This Row],[Pnt{QB10}]]+Tableau224[[#This Row],[Pnt{QB11}]]+Tableau224[[#This Row],[Pnt{QB12}]]+Tableau224[[#This Row],[Pnt{QB13}]]+Tableau224[[#This Row],[Pnt{QB14}]]+Tableau224[[#This Row],[Pnt{QB15}]]+Tableau224[[#This Row],[Pnt{QB16}]]+Tableau224[[#This Row],[Pnt{QB17}]]+Tableau224[[#This Row],[Pnt{QB18}]]+Tableau224[[#This Row],[Pnt{QB19}]]+Tableau224[[#This Row],[Pnt{QB20}]]+Tableau224[[#This Row],[Pnt{QB21}]]+Tableau224[[#This Row],[Pnt{QB22}]]+Tableau224[[#This Row],[Pnt{QB23}]]+Tableau224[[#This Row],[Pnt{QB24}]]+Tableau224[[#This Row],[Pnt{QB25}]]+Tableau224[[#This Row],[Pnt{QB26}]]+Tableau224[[#This Row],[Pnt{QB27}]]+Tableau224[[#This Row],[Pnt{QB28}]]+Tableau224[[#This Row],[Pnt{QB29}]]+Tableau224[[#This Row],[Pnt{QB30}]]</f>
        <v>0</v>
      </c>
      <c r="Z25" s="33">
        <f>IF(Tableau224[[#This Row],[Blq{QB1}]]="o",(1000/AA$52),0)</f>
        <v>0</v>
      </c>
      <c r="AA25" s="4" t="s">
        <v>3</v>
      </c>
      <c r="AB25" s="33">
        <f>IF(Tableau224[[#This Row],[Blq{QB2}]]="o",(1000/AC$52),0)</f>
        <v>0</v>
      </c>
      <c r="AC25" s="4" t="s">
        <v>3</v>
      </c>
      <c r="AD25" s="33">
        <f>IF(Tableau224[[#This Row],[Blq{QB3}]]="o",(1000/AE$52),0)</f>
        <v>0</v>
      </c>
      <c r="AE25" s="4" t="s">
        <v>3</v>
      </c>
      <c r="AF25" s="33">
        <f>IF(Tableau224[[#This Row],[Blq{QB4}]]="o",(1000/AG$52),0)</f>
        <v>0</v>
      </c>
      <c r="AG25" s="4" t="s">
        <v>3</v>
      </c>
      <c r="AH25" s="33">
        <f>IF(Tableau224[[#This Row],[Blq{QB5}]]="o",(1000/AI$52),0)</f>
        <v>0</v>
      </c>
      <c r="AI25" s="4" t="s">
        <v>3</v>
      </c>
      <c r="AJ25" s="33">
        <f>IF(Tableau224[[#This Row],[Blq{QB6}]]="o",(1000/AK$52),0)</f>
        <v>0</v>
      </c>
      <c r="AK25" s="4" t="s">
        <v>3</v>
      </c>
      <c r="AL25" s="33">
        <f>IF(Tableau224[[#This Row],[Blq{QB7}]]="o",(1000/AM$52),0)</f>
        <v>0</v>
      </c>
      <c r="AM25" s="4" t="s">
        <v>3</v>
      </c>
      <c r="AN25" s="33">
        <f>IF(Tableau224[[#This Row],[Blq{QB8}]]="o",(1000/AO$52),0)</f>
        <v>0</v>
      </c>
      <c r="AO25" s="4" t="s">
        <v>3</v>
      </c>
      <c r="AP25" s="33">
        <f>IF(Tableau224[[#This Row],[Blq{QB9}]]="o",(1000/AQ$52),0)</f>
        <v>0</v>
      </c>
      <c r="AQ25" s="4" t="s">
        <v>3</v>
      </c>
      <c r="AR25" s="33">
        <f>IF(Tableau224[[#This Row],[Blq{QB10}]]="o",(1000/AS$52),0)</f>
        <v>0</v>
      </c>
      <c r="AS25" s="4" t="s">
        <v>3</v>
      </c>
      <c r="AT25" s="33">
        <f>IF(Tableau224[[#This Row],[Blq{QB11}]]="o",(1000/AU$52),0)</f>
        <v>0</v>
      </c>
      <c r="AU25" s="4" t="s">
        <v>3</v>
      </c>
      <c r="AV25" s="33">
        <f>IF(Tableau224[[#This Row],[Blq{QB12}]]="o",(1000/AW$52),0)</f>
        <v>0</v>
      </c>
      <c r="AW25" s="4" t="s">
        <v>3</v>
      </c>
      <c r="AX25" s="33">
        <f>IF(Tableau224[[#This Row],[Blq{QB13}]]="o",(1000/AY$52),0)</f>
        <v>0</v>
      </c>
      <c r="AY25" s="4" t="s">
        <v>3</v>
      </c>
      <c r="AZ25" s="33">
        <f>IF(Tableau224[[#This Row],[Blq{QB14}]]="o",(1000/BA$52),0)</f>
        <v>0</v>
      </c>
      <c r="BA25" s="4" t="s">
        <v>3</v>
      </c>
      <c r="BB25" s="33">
        <f>IF(Tableau224[[#This Row],[Blq{QB15}]]="o",(1000/BC$52),0)</f>
        <v>0</v>
      </c>
      <c r="BC25" s="4" t="s">
        <v>3</v>
      </c>
      <c r="BD25" s="33">
        <f>IF(Tableau224[[#This Row],[Blq{QB16}]]="o",(1000/BE$52),0)</f>
        <v>0</v>
      </c>
      <c r="BE25" s="4" t="s">
        <v>3</v>
      </c>
      <c r="BF25" s="33">
        <f>IF(Tableau224[[#This Row],[Blq{QB17}]]="o",(1000/BG$52),0)</f>
        <v>0</v>
      </c>
      <c r="BG25" s="4" t="s">
        <v>3</v>
      </c>
      <c r="BH25" s="33">
        <f>IF(Tableau224[[#This Row],[Blq{QB18}]]="o",(1000/BI$52),0)</f>
        <v>0</v>
      </c>
      <c r="BI25" s="4" t="s">
        <v>3</v>
      </c>
      <c r="BJ25" s="33">
        <f>IF(Tableau224[[#This Row],[Blq{QB19}]]="o",(1000/BK$52),0)</f>
        <v>0</v>
      </c>
      <c r="BK25" s="4" t="s">
        <v>3</v>
      </c>
      <c r="BL25" s="33">
        <f>IF(Tableau224[[#This Row],[Blq{QB20}]]="o",(1000/BM$52),0)</f>
        <v>0</v>
      </c>
      <c r="BM25" s="4" t="s">
        <v>3</v>
      </c>
      <c r="BN25" s="33">
        <f>IF(Tableau224[[#This Row],[Blq{QB21}]]="o",(1000/BO$52),0)</f>
        <v>0</v>
      </c>
      <c r="BO25" s="4" t="s">
        <v>3</v>
      </c>
      <c r="BP25" s="33">
        <f>IF(Tableau224[[#This Row],[Blq{QB22}]]="o",(1000/BQ$52),0)</f>
        <v>0</v>
      </c>
      <c r="BQ25" s="4" t="s">
        <v>3</v>
      </c>
      <c r="BR25" s="33">
        <f>IF(Tableau224[[#This Row],[Blq{QB23}]]="o",(1000/BS$52),0)</f>
        <v>0</v>
      </c>
      <c r="BS25" s="4" t="s">
        <v>3</v>
      </c>
      <c r="BT25" s="33">
        <f>IF(Tableau224[[#This Row],[Blq{QB24}]]="o",(1000/BU$52),0)</f>
        <v>0</v>
      </c>
      <c r="BU25" s="4" t="s">
        <v>3</v>
      </c>
      <c r="BV25" s="33">
        <f>IF(Tableau224[[#This Row],[Blq{QB25}]]="o",(1000/BW$52),0)</f>
        <v>0</v>
      </c>
      <c r="BW25" s="4" t="s">
        <v>3</v>
      </c>
      <c r="BX25" s="33">
        <f>IF(Tableau224[[#This Row],[Blq{QB26}]]="o",(1000/BY$52),0)</f>
        <v>0</v>
      </c>
      <c r="BY25" s="4" t="s">
        <v>3</v>
      </c>
      <c r="BZ25" s="33">
        <f>IF(Tableau224[[#This Row],[Blq{QB27}]]="o",(1000/CA$52),0)</f>
        <v>0</v>
      </c>
      <c r="CA25" s="4" t="s">
        <v>3</v>
      </c>
      <c r="CB25" s="33">
        <f>IF(Tableau224[[#This Row],[Blq{QB28}]]="o",(1000/CC$52),0)</f>
        <v>0</v>
      </c>
      <c r="CC25" s="4" t="s">
        <v>3</v>
      </c>
      <c r="CD25" s="33">
        <f>IF(Tableau224[[#This Row],[Blq{QB29}]]="o",(1000/CE$52),0)</f>
        <v>0</v>
      </c>
      <c r="CE25" s="4" t="s">
        <v>3</v>
      </c>
      <c r="CF25" s="33">
        <f>IF(Tableau224[[#This Row],[Blq{QB30}]]="o",(1000/CG$52),0)</f>
        <v>0</v>
      </c>
      <c r="CG25" s="4" t="s">
        <v>3</v>
      </c>
      <c r="CH25" s="26">
        <f>IFERROR((8-Tableau224[[#This Row],[Plc{Q}]])/100,0)</f>
        <v>0</v>
      </c>
      <c r="CI25" s="25" t="str">
        <f>IF(OR(1=Tableau224[[#This Row],[Plc{Q}]],2=Tableau224[[#This Row],[Plc{Q}]],3=Tableau224[[#This Row],[Plc{Q}]],4=Tableau224[[#This Row],[Plc{Q}]],5=Tableau224[[#This Row],[Plc{Q}]],6=Tableau224[[#This Row],[Plc{Q}]],7=Tableau224[[#This Row],[Plc{Q}]],8=Tableau224[[#This Row],[Plc{Q}]]),"Qualifié(e)","")</f>
        <v/>
      </c>
      <c r="CJ25" s="34" t="str">
        <f>IF(Tableau224[[#This Row],[Pnt{F}/1000]]=0,"",RANK(Tableau224[[#This Row],[Pnt{F}/1000]],Tableau224[Pnt{F}/1000]))</f>
        <v/>
      </c>
      <c r="CK25" s="35">
        <f>IFERROR(Tableau224[[#This Row],[Pnt{FV}/500]]+Tableau224[[#This Row],[Pnt{FB}/500]]+Tableau224[[#This Row],[Bns{Q}]],0)</f>
        <v>0</v>
      </c>
      <c r="CL25" s="32">
        <f>IFERROR((Tableau224[[#This Row],[Pnt{FV}]]/$CM$52)*500,0)</f>
        <v>0</v>
      </c>
      <c r="CM25" s="186">
        <f>IFERROR(((Tableau224[[#This Row],[Prs{FV}]]/CN$52)*1000)+IF(Tableau224[[#This Row],[Vlr{FV}]]="o",2,0),0)</f>
        <v>0</v>
      </c>
      <c r="CN25" s="11" t="s">
        <v>12</v>
      </c>
      <c r="CO25" s="4" t="s">
        <v>3</v>
      </c>
      <c r="CP25" s="32">
        <f>(Tableau224[[#This Row],[Pnt{FB}]]/CQ$52)*500</f>
        <v>0</v>
      </c>
      <c r="CQ25" s="33">
        <f>Tableau224[[#This Row],[Pnt{FBlq}]]+Tableau224[[#This Row],[Pnt{FEss}]]</f>
        <v>0</v>
      </c>
      <c r="CR25" s="33">
        <f>IF(Tableau224[[#This Row],[Blq{F}]]="n",0,IF(Tableau224[[#This Row],[Blq{F}]]="Z1",100,IF(Tableau224[[#This Row],[Blq{F}]]="Z2",200,IF(Tableau224[[#This Row],[Blq{F}]]="Top",300,0))))</f>
        <v>0</v>
      </c>
      <c r="CS25" s="4" t="s">
        <v>3</v>
      </c>
      <c r="CT25" s="25">
        <f>IFERROR((100-(Tableau224[[#This Row],[Ess{F}]])),0)</f>
        <v>0</v>
      </c>
      <c r="CU25" s="11" t="s">
        <v>12</v>
      </c>
      <c r="CV25" s="28" t="str">
        <f>IF(Tableau224[[#This Row],[Fnl]]="Q",Tableau224[[#This Row],[Plc{F}]],Tableau224[[#This Row],[Plc{Q}]])</f>
        <v/>
      </c>
      <c r="CW25" s="28" t="str">
        <f>IF(Tableau224[[#This Row],[Place]]=1,"Or",IF(Tableau224[[#This Row],[Place]]=2,"Argent",IF(Tableau224[[#This Row],[Place]]=3,"Bronze","")))</f>
        <v/>
      </c>
    </row>
    <row r="26" spans="1:101" x14ac:dyDescent="0.2">
      <c r="A26" s="33" t="str">
        <f>Tableau224[[#This Row],[Plc{Q}]]</f>
        <v/>
      </c>
      <c r="B26" s="33" t="str">
        <f>Tableau224[[#This Row],[Place]]</f>
        <v/>
      </c>
      <c r="C26" s="16" t="s">
        <v>12</v>
      </c>
      <c r="D26" s="17" t="s">
        <v>12</v>
      </c>
      <c r="E26" s="17" t="s">
        <v>12</v>
      </c>
      <c r="F26" s="29" t="str">
        <f>IF(Tableau224[[#This Row],[Q &gt; F]]="","","Q")</f>
        <v/>
      </c>
      <c r="G26" s="10" t="s">
        <v>12</v>
      </c>
      <c r="H26" s="3" t="s">
        <v>3</v>
      </c>
      <c r="I26" s="3" t="s">
        <v>3</v>
      </c>
      <c r="J26" s="3" t="s">
        <v>3</v>
      </c>
      <c r="K26" s="30" t="str">
        <f>IF(Tableau224[[#This Row],[Pnt{Q}(/1000)]]=0,"",RANK(Tableau224[[#This Row],[Pnt{Q}(/1000)]],Tableau224[Pnt{Q}(/1000)]))</f>
        <v/>
      </c>
      <c r="L26" s="30">
        <f>IFERROR(Tableau224[[#This Row],[Pnt{QV}(/500)]]+Tableau224[[#This Row],[Pnt{QB}/500]],0)</f>
        <v>0</v>
      </c>
      <c r="M26" s="31">
        <f>IFERROR((Tableau224[[#This Row],[Pnt{QV}]]/$N$52)*500,0)</f>
        <v>0</v>
      </c>
      <c r="N26" s="31">
        <f>SUM(Tableau224[[#This Row],[Pnt{QV1}]],Tableau224[[#This Row],[Pnt{QV2}]],Tableau224[[#This Row],[Pnt{QV3}]])</f>
        <v>0</v>
      </c>
      <c r="O26" s="2">
        <f>IFERROR(((Tableau224[[#This Row],[Prs{QV1}]]/P$52)*1000)+IF(Tableau224[[#This Row],[Vlr{QV1}]]="o",2,0),0)</f>
        <v>0</v>
      </c>
      <c r="P26" s="11" t="s">
        <v>12</v>
      </c>
      <c r="Q26" s="4" t="s">
        <v>3</v>
      </c>
      <c r="R26" s="163">
        <f>IFERROR(((Tableau224[[#This Row],[Prs{QV2}]]/S$52)*1000)+IF(Tableau224[[#This Row],[Vlr{QV2}]]="o",2,0),0)</f>
        <v>0</v>
      </c>
      <c r="S26" s="11" t="s">
        <v>12</v>
      </c>
      <c r="T26" s="4" t="s">
        <v>3</v>
      </c>
      <c r="U26" s="163">
        <f>IFERROR(((Tableau224[[#This Row],[Prs{QV3}]]/V$52)*1000)+IF(Tableau224[[#This Row],[Vlr{QV3}]]="o",2,0),0)</f>
        <v>0</v>
      </c>
      <c r="V26" s="11" t="s">
        <v>12</v>
      </c>
      <c r="W26" s="4" t="s">
        <v>3</v>
      </c>
      <c r="X26" s="32">
        <f>IF((Tableau224[[#This Row],[Pnt{QB}]]/Y$52)*500=0,0,(Tableau224[[#This Row],[Pnt{QB}]]/Y$52)*500)</f>
        <v>0</v>
      </c>
      <c r="Y26" s="33">
        <f>Tableau224[[#This Row],[Pnt{QB1}]]+Tableau224[[#This Row],[Pnt{QB2}]]+Tableau224[[#This Row],[Pnt{QB3}]]+Tableau224[[#This Row],[Pnt{QB4}]]+Tableau224[[#This Row],[Pnt{QB5}]]+Tableau224[[#This Row],[Pnt{QB6}]]+Tableau224[[#This Row],[Pnt{QB7}]]+Tableau224[[#This Row],[Pnt{QB8}]]+Tableau224[[#This Row],[Pnt{QB9}]]+Tableau224[[#This Row],[Pnt{QB10}]]+Tableau224[[#This Row],[Pnt{QB11}]]+Tableau224[[#This Row],[Pnt{QB12}]]+Tableau224[[#This Row],[Pnt{QB13}]]+Tableau224[[#This Row],[Pnt{QB14}]]+Tableau224[[#This Row],[Pnt{QB15}]]+Tableau224[[#This Row],[Pnt{QB16}]]+Tableau224[[#This Row],[Pnt{QB17}]]+Tableau224[[#This Row],[Pnt{QB18}]]+Tableau224[[#This Row],[Pnt{QB19}]]+Tableau224[[#This Row],[Pnt{QB20}]]+Tableau224[[#This Row],[Pnt{QB21}]]+Tableau224[[#This Row],[Pnt{QB22}]]+Tableau224[[#This Row],[Pnt{QB23}]]+Tableau224[[#This Row],[Pnt{QB24}]]+Tableau224[[#This Row],[Pnt{QB25}]]+Tableau224[[#This Row],[Pnt{QB26}]]+Tableau224[[#This Row],[Pnt{QB27}]]+Tableau224[[#This Row],[Pnt{QB28}]]+Tableau224[[#This Row],[Pnt{QB29}]]+Tableau224[[#This Row],[Pnt{QB30}]]</f>
        <v>0</v>
      </c>
      <c r="Z26" s="33">
        <f>IF(Tableau224[[#This Row],[Blq{QB1}]]="o",(1000/AA$52),0)</f>
        <v>0</v>
      </c>
      <c r="AA26" s="4" t="s">
        <v>3</v>
      </c>
      <c r="AB26" s="33">
        <f>IF(Tableau224[[#This Row],[Blq{QB2}]]="o",(1000/AC$52),0)</f>
        <v>0</v>
      </c>
      <c r="AC26" s="4" t="s">
        <v>3</v>
      </c>
      <c r="AD26" s="33">
        <f>IF(Tableau224[[#This Row],[Blq{QB3}]]="o",(1000/AE$52),0)</f>
        <v>0</v>
      </c>
      <c r="AE26" s="4" t="s">
        <v>3</v>
      </c>
      <c r="AF26" s="33">
        <f>IF(Tableau224[[#This Row],[Blq{QB4}]]="o",(1000/AG$52),0)</f>
        <v>0</v>
      </c>
      <c r="AG26" s="4" t="s">
        <v>3</v>
      </c>
      <c r="AH26" s="33">
        <f>IF(Tableau224[[#This Row],[Blq{QB5}]]="o",(1000/AI$52),0)</f>
        <v>0</v>
      </c>
      <c r="AI26" s="4" t="s">
        <v>3</v>
      </c>
      <c r="AJ26" s="33">
        <f>IF(Tableau224[[#This Row],[Blq{QB6}]]="o",(1000/AK$52),0)</f>
        <v>0</v>
      </c>
      <c r="AK26" s="4" t="s">
        <v>3</v>
      </c>
      <c r="AL26" s="33">
        <f>IF(Tableau224[[#This Row],[Blq{QB7}]]="o",(1000/AM$52),0)</f>
        <v>0</v>
      </c>
      <c r="AM26" s="4" t="s">
        <v>3</v>
      </c>
      <c r="AN26" s="33">
        <f>IF(Tableau224[[#This Row],[Blq{QB8}]]="o",(1000/AO$52),0)</f>
        <v>0</v>
      </c>
      <c r="AO26" s="4" t="s">
        <v>3</v>
      </c>
      <c r="AP26" s="33">
        <f>IF(Tableau224[[#This Row],[Blq{QB9}]]="o",(1000/AQ$52),0)</f>
        <v>0</v>
      </c>
      <c r="AQ26" s="4" t="s">
        <v>3</v>
      </c>
      <c r="AR26" s="33">
        <f>IF(Tableau224[[#This Row],[Blq{QB10}]]="o",(1000/AS$52),0)</f>
        <v>0</v>
      </c>
      <c r="AS26" s="4" t="s">
        <v>3</v>
      </c>
      <c r="AT26" s="33">
        <f>IF(Tableau224[[#This Row],[Blq{QB11}]]="o",(1000/AU$52),0)</f>
        <v>0</v>
      </c>
      <c r="AU26" s="4" t="s">
        <v>3</v>
      </c>
      <c r="AV26" s="33">
        <f>IF(Tableau224[[#This Row],[Blq{QB12}]]="o",(1000/AW$52),0)</f>
        <v>0</v>
      </c>
      <c r="AW26" s="4" t="s">
        <v>3</v>
      </c>
      <c r="AX26" s="33">
        <f>IF(Tableau224[[#This Row],[Blq{QB13}]]="o",(1000/AY$52),0)</f>
        <v>0</v>
      </c>
      <c r="AY26" s="4" t="s">
        <v>3</v>
      </c>
      <c r="AZ26" s="33">
        <f>IF(Tableau224[[#This Row],[Blq{QB14}]]="o",(1000/BA$52),0)</f>
        <v>0</v>
      </c>
      <c r="BA26" s="4" t="s">
        <v>3</v>
      </c>
      <c r="BB26" s="33">
        <f>IF(Tableau224[[#This Row],[Blq{QB15}]]="o",(1000/BC$52),0)</f>
        <v>0</v>
      </c>
      <c r="BC26" s="4" t="s">
        <v>3</v>
      </c>
      <c r="BD26" s="33">
        <f>IF(Tableau224[[#This Row],[Blq{QB16}]]="o",(1000/BE$52),0)</f>
        <v>0</v>
      </c>
      <c r="BE26" s="4" t="s">
        <v>3</v>
      </c>
      <c r="BF26" s="33">
        <f>IF(Tableau224[[#This Row],[Blq{QB17}]]="o",(1000/BG$52),0)</f>
        <v>0</v>
      </c>
      <c r="BG26" s="4" t="s">
        <v>3</v>
      </c>
      <c r="BH26" s="33">
        <f>IF(Tableau224[[#This Row],[Blq{QB18}]]="o",(1000/BI$52),0)</f>
        <v>0</v>
      </c>
      <c r="BI26" s="4" t="s">
        <v>3</v>
      </c>
      <c r="BJ26" s="33">
        <f>IF(Tableau224[[#This Row],[Blq{QB19}]]="o",(1000/BK$52),0)</f>
        <v>0</v>
      </c>
      <c r="BK26" s="4" t="s">
        <v>3</v>
      </c>
      <c r="BL26" s="33">
        <f>IF(Tableau224[[#This Row],[Blq{QB20}]]="o",(1000/BM$52),0)</f>
        <v>0</v>
      </c>
      <c r="BM26" s="4" t="s">
        <v>3</v>
      </c>
      <c r="BN26" s="33">
        <f>IF(Tableau224[[#This Row],[Blq{QB21}]]="o",(1000/BO$52),0)</f>
        <v>0</v>
      </c>
      <c r="BO26" s="4" t="s">
        <v>3</v>
      </c>
      <c r="BP26" s="33">
        <f>IF(Tableau224[[#This Row],[Blq{QB22}]]="o",(1000/BQ$52),0)</f>
        <v>0</v>
      </c>
      <c r="BQ26" s="4" t="s">
        <v>3</v>
      </c>
      <c r="BR26" s="33">
        <f>IF(Tableau224[[#This Row],[Blq{QB23}]]="o",(1000/BS$52),0)</f>
        <v>0</v>
      </c>
      <c r="BS26" s="4" t="s">
        <v>3</v>
      </c>
      <c r="BT26" s="33">
        <f>IF(Tableau224[[#This Row],[Blq{QB24}]]="o",(1000/BU$52),0)</f>
        <v>0</v>
      </c>
      <c r="BU26" s="4" t="s">
        <v>3</v>
      </c>
      <c r="BV26" s="33">
        <f>IF(Tableau224[[#This Row],[Blq{QB25}]]="o",(1000/BW$52),0)</f>
        <v>0</v>
      </c>
      <c r="BW26" s="4" t="s">
        <v>3</v>
      </c>
      <c r="BX26" s="33">
        <f>IF(Tableau224[[#This Row],[Blq{QB26}]]="o",(1000/BY$52),0)</f>
        <v>0</v>
      </c>
      <c r="BY26" s="4" t="s">
        <v>3</v>
      </c>
      <c r="BZ26" s="33">
        <f>IF(Tableau224[[#This Row],[Blq{QB27}]]="o",(1000/CA$52),0)</f>
        <v>0</v>
      </c>
      <c r="CA26" s="4" t="s">
        <v>3</v>
      </c>
      <c r="CB26" s="33">
        <f>IF(Tableau224[[#This Row],[Blq{QB28}]]="o",(1000/CC$52),0)</f>
        <v>0</v>
      </c>
      <c r="CC26" s="4" t="s">
        <v>3</v>
      </c>
      <c r="CD26" s="33">
        <f>IF(Tableau224[[#This Row],[Blq{QB29}]]="o",(1000/CE$52),0)</f>
        <v>0</v>
      </c>
      <c r="CE26" s="4" t="s">
        <v>3</v>
      </c>
      <c r="CF26" s="33">
        <f>IF(Tableau224[[#This Row],[Blq{QB30}]]="o",(1000/CG$52),0)</f>
        <v>0</v>
      </c>
      <c r="CG26" s="4" t="s">
        <v>3</v>
      </c>
      <c r="CH26" s="26">
        <f>IFERROR((8-Tableau224[[#This Row],[Plc{Q}]])/100,0)</f>
        <v>0</v>
      </c>
      <c r="CI26" s="25" t="str">
        <f>IF(OR(1=Tableau224[[#This Row],[Plc{Q}]],2=Tableau224[[#This Row],[Plc{Q}]],3=Tableau224[[#This Row],[Plc{Q}]],4=Tableau224[[#This Row],[Plc{Q}]],5=Tableau224[[#This Row],[Plc{Q}]],6=Tableau224[[#This Row],[Plc{Q}]],7=Tableau224[[#This Row],[Plc{Q}]],8=Tableau224[[#This Row],[Plc{Q}]]),"Qualifié(e)","")</f>
        <v/>
      </c>
      <c r="CJ26" s="34" t="str">
        <f>IF(Tableau224[[#This Row],[Pnt{F}/1000]]=0,"",RANK(Tableau224[[#This Row],[Pnt{F}/1000]],Tableau224[Pnt{F}/1000]))</f>
        <v/>
      </c>
      <c r="CK26" s="35">
        <f>IFERROR(Tableau224[[#This Row],[Pnt{FV}/500]]+Tableau224[[#This Row],[Pnt{FB}/500]]+Tableau224[[#This Row],[Bns{Q}]],0)</f>
        <v>0</v>
      </c>
      <c r="CL26" s="32">
        <f>IFERROR((Tableau224[[#This Row],[Pnt{FV}]]/$CM$52)*500,0)</f>
        <v>0</v>
      </c>
      <c r="CM26" s="186">
        <f>IFERROR(((Tableau224[[#This Row],[Prs{FV}]]/CN$52)*1000)+IF(Tableau224[[#This Row],[Vlr{FV}]]="o",2,0),0)</f>
        <v>0</v>
      </c>
      <c r="CN26" s="11" t="s">
        <v>12</v>
      </c>
      <c r="CO26" s="4" t="s">
        <v>3</v>
      </c>
      <c r="CP26" s="32">
        <f>(Tableau224[[#This Row],[Pnt{FB}]]/CQ$52)*500</f>
        <v>0</v>
      </c>
      <c r="CQ26" s="33">
        <f>Tableau224[[#This Row],[Pnt{FBlq}]]+Tableau224[[#This Row],[Pnt{FEss}]]</f>
        <v>0</v>
      </c>
      <c r="CR26" s="33">
        <f>IF(Tableau224[[#This Row],[Blq{F}]]="n",0,IF(Tableau224[[#This Row],[Blq{F}]]="Z1",100,IF(Tableau224[[#This Row],[Blq{F}]]="Z2",200,IF(Tableau224[[#This Row],[Blq{F}]]="Top",300,0))))</f>
        <v>0</v>
      </c>
      <c r="CS26" s="4" t="s">
        <v>3</v>
      </c>
      <c r="CT26" s="25">
        <f>IFERROR((100-(Tableau224[[#This Row],[Ess{F}]])),0)</f>
        <v>0</v>
      </c>
      <c r="CU26" s="11" t="s">
        <v>12</v>
      </c>
      <c r="CV26" s="28" t="str">
        <f>IF(Tableau224[[#This Row],[Fnl]]="Q",Tableau224[[#This Row],[Plc{F}]],Tableau224[[#This Row],[Plc{Q}]])</f>
        <v/>
      </c>
      <c r="CW26" s="28" t="str">
        <f>IF(Tableau224[[#This Row],[Place]]=1,"Or",IF(Tableau224[[#This Row],[Place]]=2,"Argent",IF(Tableau224[[#This Row],[Place]]=3,"Bronze","")))</f>
        <v/>
      </c>
    </row>
    <row r="27" spans="1:101" x14ac:dyDescent="0.2">
      <c r="A27" s="33" t="str">
        <f>Tableau224[[#This Row],[Plc{Q}]]</f>
        <v/>
      </c>
      <c r="B27" s="33" t="str">
        <f>Tableau224[[#This Row],[Place]]</f>
        <v/>
      </c>
      <c r="C27" s="16" t="s">
        <v>12</v>
      </c>
      <c r="D27" s="17" t="s">
        <v>12</v>
      </c>
      <c r="E27" s="17" t="s">
        <v>12</v>
      </c>
      <c r="F27" s="29" t="str">
        <f>IF(Tableau224[[#This Row],[Q &gt; F]]="","","Q")</f>
        <v/>
      </c>
      <c r="G27" s="10" t="s">
        <v>12</v>
      </c>
      <c r="H27" s="3" t="s">
        <v>3</v>
      </c>
      <c r="I27" s="3" t="s">
        <v>3</v>
      </c>
      <c r="J27" s="3" t="s">
        <v>3</v>
      </c>
      <c r="K27" s="30" t="str">
        <f>IF(Tableau224[[#This Row],[Pnt{Q}(/1000)]]=0,"",RANK(Tableau224[[#This Row],[Pnt{Q}(/1000)]],Tableau224[Pnt{Q}(/1000)]))</f>
        <v/>
      </c>
      <c r="L27" s="30">
        <f>IFERROR(Tableau224[[#This Row],[Pnt{QV}(/500)]]+Tableau224[[#This Row],[Pnt{QB}/500]],0)</f>
        <v>0</v>
      </c>
      <c r="M27" s="31">
        <f>IFERROR((Tableau224[[#This Row],[Pnt{QV}]]/$N$52)*500,0)</f>
        <v>0</v>
      </c>
      <c r="N27" s="31">
        <f>SUM(Tableau224[[#This Row],[Pnt{QV1}]],Tableau224[[#This Row],[Pnt{QV2}]],Tableau224[[#This Row],[Pnt{QV3}]])</f>
        <v>0</v>
      </c>
      <c r="O27" s="2">
        <f>IFERROR(((Tableau224[[#This Row],[Prs{QV1}]]/P$52)*1000)+IF(Tableau224[[#This Row],[Vlr{QV1}]]="o",2,0),0)</f>
        <v>0</v>
      </c>
      <c r="P27" s="11" t="s">
        <v>12</v>
      </c>
      <c r="Q27" s="4" t="s">
        <v>3</v>
      </c>
      <c r="R27" s="163">
        <f>IFERROR(((Tableau224[[#This Row],[Prs{QV2}]]/S$52)*1000)+IF(Tableau224[[#This Row],[Vlr{QV2}]]="o",2,0),0)</f>
        <v>0</v>
      </c>
      <c r="S27" s="11" t="s">
        <v>12</v>
      </c>
      <c r="T27" s="4" t="s">
        <v>3</v>
      </c>
      <c r="U27" s="163">
        <f>IFERROR(((Tableau224[[#This Row],[Prs{QV3}]]/V$52)*1000)+IF(Tableau224[[#This Row],[Vlr{QV3}]]="o",2,0),0)</f>
        <v>0</v>
      </c>
      <c r="V27" s="11" t="s">
        <v>12</v>
      </c>
      <c r="W27" s="4" t="s">
        <v>3</v>
      </c>
      <c r="X27" s="32">
        <f>IF((Tableau224[[#This Row],[Pnt{QB}]]/Y$52)*500=0,0,(Tableau224[[#This Row],[Pnt{QB}]]/Y$52)*500)</f>
        <v>0</v>
      </c>
      <c r="Y27" s="33">
        <f>Tableau224[[#This Row],[Pnt{QB1}]]+Tableau224[[#This Row],[Pnt{QB2}]]+Tableau224[[#This Row],[Pnt{QB3}]]+Tableau224[[#This Row],[Pnt{QB4}]]+Tableau224[[#This Row],[Pnt{QB5}]]+Tableau224[[#This Row],[Pnt{QB6}]]+Tableau224[[#This Row],[Pnt{QB7}]]+Tableau224[[#This Row],[Pnt{QB8}]]+Tableau224[[#This Row],[Pnt{QB9}]]+Tableau224[[#This Row],[Pnt{QB10}]]+Tableau224[[#This Row],[Pnt{QB11}]]+Tableau224[[#This Row],[Pnt{QB12}]]+Tableau224[[#This Row],[Pnt{QB13}]]+Tableau224[[#This Row],[Pnt{QB14}]]+Tableau224[[#This Row],[Pnt{QB15}]]+Tableau224[[#This Row],[Pnt{QB16}]]+Tableau224[[#This Row],[Pnt{QB17}]]+Tableau224[[#This Row],[Pnt{QB18}]]+Tableau224[[#This Row],[Pnt{QB19}]]+Tableau224[[#This Row],[Pnt{QB20}]]+Tableau224[[#This Row],[Pnt{QB21}]]+Tableau224[[#This Row],[Pnt{QB22}]]+Tableau224[[#This Row],[Pnt{QB23}]]+Tableau224[[#This Row],[Pnt{QB24}]]+Tableau224[[#This Row],[Pnt{QB25}]]+Tableau224[[#This Row],[Pnt{QB26}]]+Tableau224[[#This Row],[Pnt{QB27}]]+Tableau224[[#This Row],[Pnt{QB28}]]+Tableau224[[#This Row],[Pnt{QB29}]]+Tableau224[[#This Row],[Pnt{QB30}]]</f>
        <v>0</v>
      </c>
      <c r="Z27" s="33">
        <f>IF(Tableau224[[#This Row],[Blq{QB1}]]="o",(1000/AA$52),0)</f>
        <v>0</v>
      </c>
      <c r="AA27" s="4" t="s">
        <v>3</v>
      </c>
      <c r="AB27" s="33">
        <f>IF(Tableau224[[#This Row],[Blq{QB2}]]="o",(1000/AC$52),0)</f>
        <v>0</v>
      </c>
      <c r="AC27" s="4" t="s">
        <v>3</v>
      </c>
      <c r="AD27" s="33">
        <f>IF(Tableau224[[#This Row],[Blq{QB3}]]="o",(1000/AE$52),0)</f>
        <v>0</v>
      </c>
      <c r="AE27" s="4" t="s">
        <v>3</v>
      </c>
      <c r="AF27" s="33">
        <f>IF(Tableau224[[#This Row],[Blq{QB4}]]="o",(1000/AG$52),0)</f>
        <v>0</v>
      </c>
      <c r="AG27" s="4" t="s">
        <v>3</v>
      </c>
      <c r="AH27" s="33">
        <f>IF(Tableau224[[#This Row],[Blq{QB5}]]="o",(1000/AI$52),0)</f>
        <v>0</v>
      </c>
      <c r="AI27" s="4" t="s">
        <v>3</v>
      </c>
      <c r="AJ27" s="33">
        <f>IF(Tableau224[[#This Row],[Blq{QB6}]]="o",(1000/AK$52),0)</f>
        <v>0</v>
      </c>
      <c r="AK27" s="4" t="s">
        <v>3</v>
      </c>
      <c r="AL27" s="33">
        <f>IF(Tableau224[[#This Row],[Blq{QB7}]]="o",(1000/AM$52),0)</f>
        <v>0</v>
      </c>
      <c r="AM27" s="4" t="s">
        <v>3</v>
      </c>
      <c r="AN27" s="33">
        <f>IF(Tableau224[[#This Row],[Blq{QB8}]]="o",(1000/AO$52),0)</f>
        <v>0</v>
      </c>
      <c r="AO27" s="4" t="s">
        <v>3</v>
      </c>
      <c r="AP27" s="33">
        <f>IF(Tableau224[[#This Row],[Blq{QB9}]]="o",(1000/AQ$52),0)</f>
        <v>0</v>
      </c>
      <c r="AQ27" s="4" t="s">
        <v>3</v>
      </c>
      <c r="AR27" s="33">
        <f>IF(Tableau224[[#This Row],[Blq{QB10}]]="o",(1000/AS$52),0)</f>
        <v>0</v>
      </c>
      <c r="AS27" s="4" t="s">
        <v>3</v>
      </c>
      <c r="AT27" s="33">
        <f>IF(Tableau224[[#This Row],[Blq{QB11}]]="o",(1000/AU$52),0)</f>
        <v>0</v>
      </c>
      <c r="AU27" s="4" t="s">
        <v>3</v>
      </c>
      <c r="AV27" s="33">
        <f>IF(Tableau224[[#This Row],[Blq{QB12}]]="o",(1000/AW$52),0)</f>
        <v>0</v>
      </c>
      <c r="AW27" s="4" t="s">
        <v>3</v>
      </c>
      <c r="AX27" s="33">
        <f>IF(Tableau224[[#This Row],[Blq{QB13}]]="o",(1000/AY$52),0)</f>
        <v>0</v>
      </c>
      <c r="AY27" s="4" t="s">
        <v>3</v>
      </c>
      <c r="AZ27" s="33">
        <f>IF(Tableau224[[#This Row],[Blq{QB14}]]="o",(1000/BA$52),0)</f>
        <v>0</v>
      </c>
      <c r="BA27" s="4" t="s">
        <v>3</v>
      </c>
      <c r="BB27" s="33">
        <f>IF(Tableau224[[#This Row],[Blq{QB15}]]="o",(1000/BC$52),0)</f>
        <v>0</v>
      </c>
      <c r="BC27" s="4" t="s">
        <v>3</v>
      </c>
      <c r="BD27" s="33">
        <f>IF(Tableau224[[#This Row],[Blq{QB16}]]="o",(1000/BE$52),0)</f>
        <v>0</v>
      </c>
      <c r="BE27" s="4" t="s">
        <v>3</v>
      </c>
      <c r="BF27" s="33">
        <f>IF(Tableau224[[#This Row],[Blq{QB17}]]="o",(1000/BG$52),0)</f>
        <v>0</v>
      </c>
      <c r="BG27" s="4" t="s">
        <v>3</v>
      </c>
      <c r="BH27" s="33">
        <f>IF(Tableau224[[#This Row],[Blq{QB18}]]="o",(1000/BI$52),0)</f>
        <v>0</v>
      </c>
      <c r="BI27" s="4" t="s">
        <v>3</v>
      </c>
      <c r="BJ27" s="33">
        <f>IF(Tableau224[[#This Row],[Blq{QB19}]]="o",(1000/BK$52),0)</f>
        <v>0</v>
      </c>
      <c r="BK27" s="4" t="s">
        <v>3</v>
      </c>
      <c r="BL27" s="33">
        <f>IF(Tableau224[[#This Row],[Blq{QB20}]]="o",(1000/BM$52),0)</f>
        <v>0</v>
      </c>
      <c r="BM27" s="4" t="s">
        <v>3</v>
      </c>
      <c r="BN27" s="33">
        <f>IF(Tableau224[[#This Row],[Blq{QB21}]]="o",(1000/BO$52),0)</f>
        <v>0</v>
      </c>
      <c r="BO27" s="4" t="s">
        <v>3</v>
      </c>
      <c r="BP27" s="33">
        <f>IF(Tableau224[[#This Row],[Blq{QB22}]]="o",(1000/BQ$52),0)</f>
        <v>0</v>
      </c>
      <c r="BQ27" s="4" t="s">
        <v>3</v>
      </c>
      <c r="BR27" s="33">
        <f>IF(Tableau224[[#This Row],[Blq{QB23}]]="o",(1000/BS$52),0)</f>
        <v>0</v>
      </c>
      <c r="BS27" s="4" t="s">
        <v>3</v>
      </c>
      <c r="BT27" s="33">
        <f>IF(Tableau224[[#This Row],[Blq{QB24}]]="o",(1000/BU$52),0)</f>
        <v>0</v>
      </c>
      <c r="BU27" s="4" t="s">
        <v>3</v>
      </c>
      <c r="BV27" s="33">
        <f>IF(Tableau224[[#This Row],[Blq{QB25}]]="o",(1000/BW$52),0)</f>
        <v>0</v>
      </c>
      <c r="BW27" s="4" t="s">
        <v>3</v>
      </c>
      <c r="BX27" s="33">
        <f>IF(Tableau224[[#This Row],[Blq{QB26}]]="o",(1000/BY$52),0)</f>
        <v>0</v>
      </c>
      <c r="BY27" s="4" t="s">
        <v>3</v>
      </c>
      <c r="BZ27" s="33">
        <f>IF(Tableau224[[#This Row],[Blq{QB27}]]="o",(1000/CA$52),0)</f>
        <v>0</v>
      </c>
      <c r="CA27" s="4" t="s">
        <v>3</v>
      </c>
      <c r="CB27" s="33">
        <f>IF(Tableau224[[#This Row],[Blq{QB28}]]="o",(1000/CC$52),0)</f>
        <v>0</v>
      </c>
      <c r="CC27" s="4" t="s">
        <v>3</v>
      </c>
      <c r="CD27" s="33">
        <f>IF(Tableau224[[#This Row],[Blq{QB29}]]="o",(1000/CE$52),0)</f>
        <v>0</v>
      </c>
      <c r="CE27" s="4" t="s">
        <v>3</v>
      </c>
      <c r="CF27" s="33">
        <f>IF(Tableau224[[#This Row],[Blq{QB30}]]="o",(1000/CG$52),0)</f>
        <v>0</v>
      </c>
      <c r="CG27" s="4" t="s">
        <v>3</v>
      </c>
      <c r="CH27" s="26">
        <f>IFERROR((8-Tableau224[[#This Row],[Plc{Q}]])/100,0)</f>
        <v>0</v>
      </c>
      <c r="CI27" s="25" t="str">
        <f>IF(OR(1=Tableau224[[#This Row],[Plc{Q}]],2=Tableau224[[#This Row],[Plc{Q}]],3=Tableau224[[#This Row],[Plc{Q}]],4=Tableau224[[#This Row],[Plc{Q}]],5=Tableau224[[#This Row],[Plc{Q}]],6=Tableau224[[#This Row],[Plc{Q}]],7=Tableau224[[#This Row],[Plc{Q}]],8=Tableau224[[#This Row],[Plc{Q}]]),"Qualifié(e)","")</f>
        <v/>
      </c>
      <c r="CJ27" s="34" t="str">
        <f>IF(Tableau224[[#This Row],[Pnt{F}/1000]]=0,"",RANK(Tableau224[[#This Row],[Pnt{F}/1000]],Tableau224[Pnt{F}/1000]))</f>
        <v/>
      </c>
      <c r="CK27" s="35">
        <f>IFERROR(Tableau224[[#This Row],[Pnt{FV}/500]]+Tableau224[[#This Row],[Pnt{FB}/500]]+Tableau224[[#This Row],[Bns{Q}]],0)</f>
        <v>0</v>
      </c>
      <c r="CL27" s="32">
        <f>IFERROR((Tableau224[[#This Row],[Pnt{FV}]]/$CM$52)*500,0)</f>
        <v>0</v>
      </c>
      <c r="CM27" s="186">
        <f>IFERROR(((Tableau224[[#This Row],[Prs{FV}]]/CN$52)*1000)+IF(Tableau224[[#This Row],[Vlr{FV}]]="o",2,0),0)</f>
        <v>0</v>
      </c>
      <c r="CN27" s="11" t="s">
        <v>12</v>
      </c>
      <c r="CO27" s="4" t="s">
        <v>3</v>
      </c>
      <c r="CP27" s="32">
        <f>(Tableau224[[#This Row],[Pnt{FB}]]/CQ$52)*500</f>
        <v>0</v>
      </c>
      <c r="CQ27" s="33">
        <f>Tableau224[[#This Row],[Pnt{FBlq}]]+Tableau224[[#This Row],[Pnt{FEss}]]</f>
        <v>0</v>
      </c>
      <c r="CR27" s="33">
        <f>IF(Tableau224[[#This Row],[Blq{F}]]="n",0,IF(Tableau224[[#This Row],[Blq{F}]]="Z1",100,IF(Tableau224[[#This Row],[Blq{F}]]="Z2",200,IF(Tableau224[[#This Row],[Blq{F}]]="Top",300,0))))</f>
        <v>0</v>
      </c>
      <c r="CS27" s="4" t="s">
        <v>3</v>
      </c>
      <c r="CT27" s="25">
        <f>IFERROR((100-(Tableau224[[#This Row],[Ess{F}]])),0)</f>
        <v>0</v>
      </c>
      <c r="CU27" s="11" t="s">
        <v>12</v>
      </c>
      <c r="CV27" s="28" t="str">
        <f>IF(Tableau224[[#This Row],[Fnl]]="Q",Tableau224[[#This Row],[Plc{F}]],Tableau224[[#This Row],[Plc{Q}]])</f>
        <v/>
      </c>
      <c r="CW27" s="28" t="str">
        <f>IF(Tableau224[[#This Row],[Place]]=1,"Or",IF(Tableau224[[#This Row],[Place]]=2,"Argent",IF(Tableau224[[#This Row],[Place]]=3,"Bronze","")))</f>
        <v/>
      </c>
    </row>
    <row r="28" spans="1:101" x14ac:dyDescent="0.2">
      <c r="A28" s="33" t="str">
        <f>Tableau224[[#This Row],[Plc{Q}]]</f>
        <v/>
      </c>
      <c r="B28" s="33" t="str">
        <f>Tableau224[[#This Row],[Place]]</f>
        <v/>
      </c>
      <c r="C28" s="16" t="s">
        <v>12</v>
      </c>
      <c r="D28" s="17" t="s">
        <v>12</v>
      </c>
      <c r="E28" s="17" t="s">
        <v>12</v>
      </c>
      <c r="F28" s="29" t="str">
        <f>IF(Tableau224[[#This Row],[Q &gt; F]]="","","Q")</f>
        <v/>
      </c>
      <c r="G28" s="10" t="s">
        <v>12</v>
      </c>
      <c r="H28" s="3" t="s">
        <v>3</v>
      </c>
      <c r="I28" s="3" t="s">
        <v>3</v>
      </c>
      <c r="J28" s="3" t="s">
        <v>3</v>
      </c>
      <c r="K28" s="30" t="str">
        <f>IF(Tableau224[[#This Row],[Pnt{Q}(/1000)]]=0,"",RANK(Tableau224[[#This Row],[Pnt{Q}(/1000)]],Tableau224[Pnt{Q}(/1000)]))</f>
        <v/>
      </c>
      <c r="L28" s="30">
        <f>IFERROR(Tableau224[[#This Row],[Pnt{QV}(/500)]]+Tableau224[[#This Row],[Pnt{QB}/500]],0)</f>
        <v>0</v>
      </c>
      <c r="M28" s="31">
        <f>IFERROR((Tableau224[[#This Row],[Pnt{QV}]]/$N$52)*500,0)</f>
        <v>0</v>
      </c>
      <c r="N28" s="31">
        <f>SUM(Tableau224[[#This Row],[Pnt{QV1}]],Tableau224[[#This Row],[Pnt{QV2}]],Tableau224[[#This Row],[Pnt{QV3}]])</f>
        <v>0</v>
      </c>
      <c r="O28" s="2">
        <f>IFERROR(((Tableau224[[#This Row],[Prs{QV1}]]/P$52)*1000)+IF(Tableau224[[#This Row],[Vlr{QV1}]]="o",2,0),0)</f>
        <v>0</v>
      </c>
      <c r="P28" s="11" t="s">
        <v>12</v>
      </c>
      <c r="Q28" s="4" t="s">
        <v>3</v>
      </c>
      <c r="R28" s="163">
        <f>IFERROR(((Tableau224[[#This Row],[Prs{QV2}]]/S$52)*1000)+IF(Tableau224[[#This Row],[Vlr{QV2}]]="o",2,0),0)</f>
        <v>0</v>
      </c>
      <c r="S28" s="11" t="s">
        <v>12</v>
      </c>
      <c r="T28" s="4" t="s">
        <v>3</v>
      </c>
      <c r="U28" s="163">
        <f>IFERROR(((Tableau224[[#This Row],[Prs{QV3}]]/V$52)*1000)+IF(Tableau224[[#This Row],[Vlr{QV3}]]="o",2,0),0)</f>
        <v>0</v>
      </c>
      <c r="V28" s="11" t="s">
        <v>12</v>
      </c>
      <c r="W28" s="4" t="s">
        <v>3</v>
      </c>
      <c r="X28" s="32">
        <f>IF((Tableau224[[#This Row],[Pnt{QB}]]/Y$52)*500=0,0,(Tableau224[[#This Row],[Pnt{QB}]]/Y$52)*500)</f>
        <v>0</v>
      </c>
      <c r="Y28" s="33">
        <f>Tableau224[[#This Row],[Pnt{QB1}]]+Tableau224[[#This Row],[Pnt{QB2}]]+Tableau224[[#This Row],[Pnt{QB3}]]+Tableau224[[#This Row],[Pnt{QB4}]]+Tableau224[[#This Row],[Pnt{QB5}]]+Tableau224[[#This Row],[Pnt{QB6}]]+Tableau224[[#This Row],[Pnt{QB7}]]+Tableau224[[#This Row],[Pnt{QB8}]]+Tableau224[[#This Row],[Pnt{QB9}]]+Tableau224[[#This Row],[Pnt{QB10}]]+Tableau224[[#This Row],[Pnt{QB11}]]+Tableau224[[#This Row],[Pnt{QB12}]]+Tableau224[[#This Row],[Pnt{QB13}]]+Tableau224[[#This Row],[Pnt{QB14}]]+Tableau224[[#This Row],[Pnt{QB15}]]+Tableau224[[#This Row],[Pnt{QB16}]]+Tableau224[[#This Row],[Pnt{QB17}]]+Tableau224[[#This Row],[Pnt{QB18}]]+Tableau224[[#This Row],[Pnt{QB19}]]+Tableau224[[#This Row],[Pnt{QB20}]]+Tableau224[[#This Row],[Pnt{QB21}]]+Tableau224[[#This Row],[Pnt{QB22}]]+Tableau224[[#This Row],[Pnt{QB23}]]+Tableau224[[#This Row],[Pnt{QB24}]]+Tableau224[[#This Row],[Pnt{QB25}]]+Tableau224[[#This Row],[Pnt{QB26}]]+Tableau224[[#This Row],[Pnt{QB27}]]+Tableau224[[#This Row],[Pnt{QB28}]]+Tableau224[[#This Row],[Pnt{QB29}]]+Tableau224[[#This Row],[Pnt{QB30}]]</f>
        <v>0</v>
      </c>
      <c r="Z28" s="33">
        <f>IF(Tableau224[[#This Row],[Blq{QB1}]]="o",(1000/AA$52),0)</f>
        <v>0</v>
      </c>
      <c r="AA28" s="4" t="s">
        <v>3</v>
      </c>
      <c r="AB28" s="33">
        <f>IF(Tableau224[[#This Row],[Blq{QB2}]]="o",(1000/AC$52),0)</f>
        <v>0</v>
      </c>
      <c r="AC28" s="4" t="s">
        <v>3</v>
      </c>
      <c r="AD28" s="33">
        <f>IF(Tableau224[[#This Row],[Blq{QB3}]]="o",(1000/AE$52),0)</f>
        <v>0</v>
      </c>
      <c r="AE28" s="4" t="s">
        <v>3</v>
      </c>
      <c r="AF28" s="33">
        <f>IF(Tableau224[[#This Row],[Blq{QB4}]]="o",(1000/AG$52),0)</f>
        <v>0</v>
      </c>
      <c r="AG28" s="4" t="s">
        <v>3</v>
      </c>
      <c r="AH28" s="33">
        <f>IF(Tableau224[[#This Row],[Blq{QB5}]]="o",(1000/AI$52),0)</f>
        <v>0</v>
      </c>
      <c r="AI28" s="4" t="s">
        <v>3</v>
      </c>
      <c r="AJ28" s="33">
        <f>IF(Tableau224[[#This Row],[Blq{QB6}]]="o",(1000/AK$52),0)</f>
        <v>0</v>
      </c>
      <c r="AK28" s="4" t="s">
        <v>3</v>
      </c>
      <c r="AL28" s="33">
        <f>IF(Tableau224[[#This Row],[Blq{QB7}]]="o",(1000/AM$52),0)</f>
        <v>0</v>
      </c>
      <c r="AM28" s="4" t="s">
        <v>3</v>
      </c>
      <c r="AN28" s="33">
        <f>IF(Tableau224[[#This Row],[Blq{QB8}]]="o",(1000/AO$52),0)</f>
        <v>0</v>
      </c>
      <c r="AO28" s="4" t="s">
        <v>3</v>
      </c>
      <c r="AP28" s="33">
        <f>IF(Tableau224[[#This Row],[Blq{QB9}]]="o",(1000/AQ$52),0)</f>
        <v>0</v>
      </c>
      <c r="AQ28" s="4" t="s">
        <v>3</v>
      </c>
      <c r="AR28" s="33">
        <f>IF(Tableau224[[#This Row],[Blq{QB10}]]="o",(1000/AS$52),0)</f>
        <v>0</v>
      </c>
      <c r="AS28" s="4" t="s">
        <v>3</v>
      </c>
      <c r="AT28" s="33">
        <f>IF(Tableau224[[#This Row],[Blq{QB11}]]="o",(1000/AU$52),0)</f>
        <v>0</v>
      </c>
      <c r="AU28" s="4" t="s">
        <v>3</v>
      </c>
      <c r="AV28" s="33">
        <f>IF(Tableau224[[#This Row],[Blq{QB12}]]="o",(1000/AW$52),0)</f>
        <v>0</v>
      </c>
      <c r="AW28" s="4" t="s">
        <v>3</v>
      </c>
      <c r="AX28" s="33">
        <f>IF(Tableau224[[#This Row],[Blq{QB13}]]="o",(1000/AY$52),0)</f>
        <v>0</v>
      </c>
      <c r="AY28" s="4" t="s">
        <v>3</v>
      </c>
      <c r="AZ28" s="33">
        <f>IF(Tableau224[[#This Row],[Blq{QB14}]]="o",(1000/BA$52),0)</f>
        <v>0</v>
      </c>
      <c r="BA28" s="4" t="s">
        <v>3</v>
      </c>
      <c r="BB28" s="33">
        <f>IF(Tableau224[[#This Row],[Blq{QB15}]]="o",(1000/BC$52),0)</f>
        <v>0</v>
      </c>
      <c r="BC28" s="4" t="s">
        <v>3</v>
      </c>
      <c r="BD28" s="33">
        <f>IF(Tableau224[[#This Row],[Blq{QB16}]]="o",(1000/BE$52),0)</f>
        <v>0</v>
      </c>
      <c r="BE28" s="4" t="s">
        <v>3</v>
      </c>
      <c r="BF28" s="33">
        <f>IF(Tableau224[[#This Row],[Blq{QB17}]]="o",(1000/BG$52),0)</f>
        <v>0</v>
      </c>
      <c r="BG28" s="4" t="s">
        <v>3</v>
      </c>
      <c r="BH28" s="33">
        <f>IF(Tableau224[[#This Row],[Blq{QB18}]]="o",(1000/BI$52),0)</f>
        <v>0</v>
      </c>
      <c r="BI28" s="4" t="s">
        <v>3</v>
      </c>
      <c r="BJ28" s="33">
        <f>IF(Tableau224[[#This Row],[Blq{QB19}]]="o",(1000/BK$52),0)</f>
        <v>0</v>
      </c>
      <c r="BK28" s="4" t="s">
        <v>3</v>
      </c>
      <c r="BL28" s="33">
        <f>IF(Tableau224[[#This Row],[Blq{QB20}]]="o",(1000/BM$52),0)</f>
        <v>0</v>
      </c>
      <c r="BM28" s="4" t="s">
        <v>3</v>
      </c>
      <c r="BN28" s="33">
        <f>IF(Tableau224[[#This Row],[Blq{QB21}]]="o",(1000/BO$52),0)</f>
        <v>0</v>
      </c>
      <c r="BO28" s="4" t="s">
        <v>3</v>
      </c>
      <c r="BP28" s="33">
        <f>IF(Tableau224[[#This Row],[Blq{QB22}]]="o",(1000/BQ$52),0)</f>
        <v>0</v>
      </c>
      <c r="BQ28" s="4" t="s">
        <v>3</v>
      </c>
      <c r="BR28" s="33">
        <f>IF(Tableau224[[#This Row],[Blq{QB23}]]="o",(1000/BS$52),0)</f>
        <v>0</v>
      </c>
      <c r="BS28" s="4" t="s">
        <v>3</v>
      </c>
      <c r="BT28" s="33">
        <f>IF(Tableau224[[#This Row],[Blq{QB24}]]="o",(1000/BU$52),0)</f>
        <v>0</v>
      </c>
      <c r="BU28" s="4" t="s">
        <v>3</v>
      </c>
      <c r="BV28" s="33">
        <f>IF(Tableau224[[#This Row],[Blq{QB25}]]="o",(1000/BW$52),0)</f>
        <v>0</v>
      </c>
      <c r="BW28" s="4" t="s">
        <v>3</v>
      </c>
      <c r="BX28" s="33">
        <f>IF(Tableau224[[#This Row],[Blq{QB26}]]="o",(1000/BY$52),0)</f>
        <v>0</v>
      </c>
      <c r="BY28" s="4" t="s">
        <v>3</v>
      </c>
      <c r="BZ28" s="33">
        <f>IF(Tableau224[[#This Row],[Blq{QB27}]]="o",(1000/CA$52),0)</f>
        <v>0</v>
      </c>
      <c r="CA28" s="4" t="s">
        <v>3</v>
      </c>
      <c r="CB28" s="33">
        <f>IF(Tableau224[[#This Row],[Blq{QB28}]]="o",(1000/CC$52),0)</f>
        <v>0</v>
      </c>
      <c r="CC28" s="4" t="s">
        <v>3</v>
      </c>
      <c r="CD28" s="33">
        <f>IF(Tableau224[[#This Row],[Blq{QB29}]]="o",(1000/CE$52),0)</f>
        <v>0</v>
      </c>
      <c r="CE28" s="4" t="s">
        <v>3</v>
      </c>
      <c r="CF28" s="33">
        <f>IF(Tableau224[[#This Row],[Blq{QB30}]]="o",(1000/CG$52),0)</f>
        <v>0</v>
      </c>
      <c r="CG28" s="4" t="s">
        <v>3</v>
      </c>
      <c r="CH28" s="26">
        <f>IFERROR((8-Tableau224[[#This Row],[Plc{Q}]])/100,0)</f>
        <v>0</v>
      </c>
      <c r="CI28" s="25" t="str">
        <f>IF(OR(1=Tableau224[[#This Row],[Plc{Q}]],2=Tableau224[[#This Row],[Plc{Q}]],3=Tableau224[[#This Row],[Plc{Q}]],4=Tableau224[[#This Row],[Plc{Q}]],5=Tableau224[[#This Row],[Plc{Q}]],6=Tableau224[[#This Row],[Plc{Q}]],7=Tableau224[[#This Row],[Plc{Q}]],8=Tableau224[[#This Row],[Plc{Q}]]),"Qualifié(e)","")</f>
        <v/>
      </c>
      <c r="CJ28" s="34" t="str">
        <f>IF(Tableau224[[#This Row],[Pnt{F}/1000]]=0,"",RANK(Tableau224[[#This Row],[Pnt{F}/1000]],Tableau224[Pnt{F}/1000]))</f>
        <v/>
      </c>
      <c r="CK28" s="35">
        <f>IFERROR(Tableau224[[#This Row],[Pnt{FV}/500]]+Tableau224[[#This Row],[Pnt{FB}/500]]+Tableau224[[#This Row],[Bns{Q}]],0)</f>
        <v>0</v>
      </c>
      <c r="CL28" s="32">
        <f>IFERROR((Tableau224[[#This Row],[Pnt{FV}]]/$CM$52)*500,0)</f>
        <v>0</v>
      </c>
      <c r="CM28" s="186">
        <f>IFERROR(((Tableau224[[#This Row],[Prs{FV}]]/CN$52)*1000)+IF(Tableau224[[#This Row],[Vlr{FV}]]="o",2,0),0)</f>
        <v>0</v>
      </c>
      <c r="CN28" s="11" t="s">
        <v>12</v>
      </c>
      <c r="CO28" s="4" t="s">
        <v>3</v>
      </c>
      <c r="CP28" s="32">
        <f>(Tableau224[[#This Row],[Pnt{FB}]]/CQ$52)*500</f>
        <v>0</v>
      </c>
      <c r="CQ28" s="33">
        <f>Tableau224[[#This Row],[Pnt{FBlq}]]+Tableau224[[#This Row],[Pnt{FEss}]]</f>
        <v>0</v>
      </c>
      <c r="CR28" s="33">
        <f>IF(Tableau224[[#This Row],[Blq{F}]]="n",0,IF(Tableau224[[#This Row],[Blq{F}]]="Z1",100,IF(Tableau224[[#This Row],[Blq{F}]]="Z2",200,IF(Tableau224[[#This Row],[Blq{F}]]="Top",300,0))))</f>
        <v>0</v>
      </c>
      <c r="CS28" s="4" t="s">
        <v>3</v>
      </c>
      <c r="CT28" s="25">
        <f>IFERROR((100-(Tableau224[[#This Row],[Ess{F}]])),0)</f>
        <v>0</v>
      </c>
      <c r="CU28" s="11" t="s">
        <v>12</v>
      </c>
      <c r="CV28" s="28" t="str">
        <f>IF(Tableau224[[#This Row],[Fnl]]="Q",Tableau224[[#This Row],[Plc{F}]],Tableau224[[#This Row],[Plc{Q}]])</f>
        <v/>
      </c>
      <c r="CW28" s="28" t="str">
        <f>IF(Tableau224[[#This Row],[Place]]=1,"Or",IF(Tableau224[[#This Row],[Place]]=2,"Argent",IF(Tableau224[[#This Row],[Place]]=3,"Bronze","")))</f>
        <v/>
      </c>
    </row>
    <row r="29" spans="1:101" x14ac:dyDescent="0.2">
      <c r="A29" s="33" t="str">
        <f>Tableau224[[#This Row],[Plc{Q}]]</f>
        <v/>
      </c>
      <c r="B29" s="33" t="str">
        <f>Tableau224[[#This Row],[Place]]</f>
        <v/>
      </c>
      <c r="C29" s="16" t="s">
        <v>12</v>
      </c>
      <c r="D29" s="17" t="s">
        <v>12</v>
      </c>
      <c r="E29" s="17" t="s">
        <v>12</v>
      </c>
      <c r="F29" s="29" t="str">
        <f>IF(Tableau224[[#This Row],[Q &gt; F]]="","","Q")</f>
        <v/>
      </c>
      <c r="G29" s="10" t="s">
        <v>12</v>
      </c>
      <c r="H29" s="3" t="s">
        <v>3</v>
      </c>
      <c r="I29" s="3" t="s">
        <v>3</v>
      </c>
      <c r="J29" s="3" t="s">
        <v>3</v>
      </c>
      <c r="K29" s="30" t="str">
        <f>IF(Tableau224[[#This Row],[Pnt{Q}(/1000)]]=0,"",RANK(Tableau224[[#This Row],[Pnt{Q}(/1000)]],Tableau224[Pnt{Q}(/1000)]))</f>
        <v/>
      </c>
      <c r="L29" s="30">
        <f>IFERROR(Tableau224[[#This Row],[Pnt{QV}(/500)]]+Tableau224[[#This Row],[Pnt{QB}/500]],0)</f>
        <v>0</v>
      </c>
      <c r="M29" s="31">
        <f>IFERROR((Tableau224[[#This Row],[Pnt{QV}]]/$N$52)*500,0)</f>
        <v>0</v>
      </c>
      <c r="N29" s="31">
        <f>SUM(Tableau224[[#This Row],[Pnt{QV1}]],Tableau224[[#This Row],[Pnt{QV2}]],Tableau224[[#This Row],[Pnt{QV3}]])</f>
        <v>0</v>
      </c>
      <c r="O29" s="2">
        <f>IFERROR(((Tableau224[[#This Row],[Prs{QV1}]]/P$52)*1000)+IF(Tableau224[[#This Row],[Vlr{QV1}]]="o",2,0),0)</f>
        <v>0</v>
      </c>
      <c r="P29" s="11" t="s">
        <v>12</v>
      </c>
      <c r="Q29" s="4" t="s">
        <v>3</v>
      </c>
      <c r="R29" s="163">
        <f>IFERROR(((Tableau224[[#This Row],[Prs{QV2}]]/S$52)*1000)+IF(Tableau224[[#This Row],[Vlr{QV2}]]="o",2,0),0)</f>
        <v>0</v>
      </c>
      <c r="S29" s="11" t="s">
        <v>12</v>
      </c>
      <c r="T29" s="4" t="s">
        <v>3</v>
      </c>
      <c r="U29" s="163">
        <f>IFERROR(((Tableau224[[#This Row],[Prs{QV3}]]/V$52)*1000)+IF(Tableau224[[#This Row],[Vlr{QV3}]]="o",2,0),0)</f>
        <v>0</v>
      </c>
      <c r="V29" s="11" t="s">
        <v>12</v>
      </c>
      <c r="W29" s="4" t="s">
        <v>3</v>
      </c>
      <c r="X29" s="32">
        <f>IF((Tableau224[[#This Row],[Pnt{QB}]]/Y$52)*500=0,0,(Tableau224[[#This Row],[Pnt{QB}]]/Y$52)*500)</f>
        <v>0</v>
      </c>
      <c r="Y29" s="33">
        <f>Tableau224[[#This Row],[Pnt{QB1}]]+Tableau224[[#This Row],[Pnt{QB2}]]+Tableau224[[#This Row],[Pnt{QB3}]]+Tableau224[[#This Row],[Pnt{QB4}]]+Tableau224[[#This Row],[Pnt{QB5}]]+Tableau224[[#This Row],[Pnt{QB6}]]+Tableau224[[#This Row],[Pnt{QB7}]]+Tableau224[[#This Row],[Pnt{QB8}]]+Tableau224[[#This Row],[Pnt{QB9}]]+Tableau224[[#This Row],[Pnt{QB10}]]+Tableau224[[#This Row],[Pnt{QB11}]]+Tableau224[[#This Row],[Pnt{QB12}]]+Tableau224[[#This Row],[Pnt{QB13}]]+Tableau224[[#This Row],[Pnt{QB14}]]+Tableau224[[#This Row],[Pnt{QB15}]]+Tableau224[[#This Row],[Pnt{QB16}]]+Tableau224[[#This Row],[Pnt{QB17}]]+Tableau224[[#This Row],[Pnt{QB18}]]+Tableau224[[#This Row],[Pnt{QB19}]]+Tableau224[[#This Row],[Pnt{QB20}]]+Tableau224[[#This Row],[Pnt{QB21}]]+Tableau224[[#This Row],[Pnt{QB22}]]+Tableau224[[#This Row],[Pnt{QB23}]]+Tableau224[[#This Row],[Pnt{QB24}]]+Tableau224[[#This Row],[Pnt{QB25}]]+Tableau224[[#This Row],[Pnt{QB26}]]+Tableau224[[#This Row],[Pnt{QB27}]]+Tableau224[[#This Row],[Pnt{QB28}]]+Tableau224[[#This Row],[Pnt{QB29}]]+Tableau224[[#This Row],[Pnt{QB30}]]</f>
        <v>0</v>
      </c>
      <c r="Z29" s="33">
        <f>IF(Tableau224[[#This Row],[Blq{QB1}]]="o",(1000/AA$52),0)</f>
        <v>0</v>
      </c>
      <c r="AA29" s="4" t="s">
        <v>3</v>
      </c>
      <c r="AB29" s="33">
        <f>IF(Tableau224[[#This Row],[Blq{QB2}]]="o",(1000/AC$52),0)</f>
        <v>0</v>
      </c>
      <c r="AC29" s="4" t="s">
        <v>3</v>
      </c>
      <c r="AD29" s="33">
        <f>IF(Tableau224[[#This Row],[Blq{QB3}]]="o",(1000/AE$52),0)</f>
        <v>0</v>
      </c>
      <c r="AE29" s="4" t="s">
        <v>3</v>
      </c>
      <c r="AF29" s="33">
        <f>IF(Tableau224[[#This Row],[Blq{QB4}]]="o",(1000/AG$52),0)</f>
        <v>0</v>
      </c>
      <c r="AG29" s="4" t="s">
        <v>3</v>
      </c>
      <c r="AH29" s="33">
        <f>IF(Tableau224[[#This Row],[Blq{QB5}]]="o",(1000/AI$52),0)</f>
        <v>0</v>
      </c>
      <c r="AI29" s="4" t="s">
        <v>3</v>
      </c>
      <c r="AJ29" s="33">
        <f>IF(Tableau224[[#This Row],[Blq{QB6}]]="o",(1000/AK$52),0)</f>
        <v>0</v>
      </c>
      <c r="AK29" s="4" t="s">
        <v>3</v>
      </c>
      <c r="AL29" s="33">
        <f>IF(Tableau224[[#This Row],[Blq{QB7}]]="o",(1000/AM$52),0)</f>
        <v>0</v>
      </c>
      <c r="AM29" s="4" t="s">
        <v>3</v>
      </c>
      <c r="AN29" s="33">
        <f>IF(Tableau224[[#This Row],[Blq{QB8}]]="o",(1000/AO$52),0)</f>
        <v>0</v>
      </c>
      <c r="AO29" s="4" t="s">
        <v>3</v>
      </c>
      <c r="AP29" s="33">
        <f>IF(Tableau224[[#This Row],[Blq{QB9}]]="o",(1000/AQ$52),0)</f>
        <v>0</v>
      </c>
      <c r="AQ29" s="4" t="s">
        <v>3</v>
      </c>
      <c r="AR29" s="33">
        <f>IF(Tableau224[[#This Row],[Blq{QB10}]]="o",(1000/AS$52),0)</f>
        <v>0</v>
      </c>
      <c r="AS29" s="4" t="s">
        <v>3</v>
      </c>
      <c r="AT29" s="33">
        <f>IF(Tableau224[[#This Row],[Blq{QB11}]]="o",(1000/AU$52),0)</f>
        <v>0</v>
      </c>
      <c r="AU29" s="4" t="s">
        <v>3</v>
      </c>
      <c r="AV29" s="33">
        <f>IF(Tableau224[[#This Row],[Blq{QB12}]]="o",(1000/AW$52),0)</f>
        <v>0</v>
      </c>
      <c r="AW29" s="4" t="s">
        <v>3</v>
      </c>
      <c r="AX29" s="33">
        <f>IF(Tableau224[[#This Row],[Blq{QB13}]]="o",(1000/AY$52),0)</f>
        <v>0</v>
      </c>
      <c r="AY29" s="4" t="s">
        <v>3</v>
      </c>
      <c r="AZ29" s="33">
        <f>IF(Tableau224[[#This Row],[Blq{QB14}]]="o",(1000/BA$52),0)</f>
        <v>0</v>
      </c>
      <c r="BA29" s="4" t="s">
        <v>3</v>
      </c>
      <c r="BB29" s="33">
        <f>IF(Tableau224[[#This Row],[Blq{QB15}]]="o",(1000/BC$52),0)</f>
        <v>0</v>
      </c>
      <c r="BC29" s="4" t="s">
        <v>3</v>
      </c>
      <c r="BD29" s="33">
        <f>IF(Tableau224[[#This Row],[Blq{QB16}]]="o",(1000/BE$52),0)</f>
        <v>0</v>
      </c>
      <c r="BE29" s="4" t="s">
        <v>3</v>
      </c>
      <c r="BF29" s="33">
        <f>IF(Tableau224[[#This Row],[Blq{QB17}]]="o",(1000/BG$52),0)</f>
        <v>0</v>
      </c>
      <c r="BG29" s="4" t="s">
        <v>3</v>
      </c>
      <c r="BH29" s="33">
        <f>IF(Tableau224[[#This Row],[Blq{QB18}]]="o",(1000/BI$52),0)</f>
        <v>0</v>
      </c>
      <c r="BI29" s="4" t="s">
        <v>3</v>
      </c>
      <c r="BJ29" s="33">
        <f>IF(Tableau224[[#This Row],[Blq{QB19}]]="o",(1000/BK$52),0)</f>
        <v>0</v>
      </c>
      <c r="BK29" s="4" t="s">
        <v>3</v>
      </c>
      <c r="BL29" s="33">
        <f>IF(Tableau224[[#This Row],[Blq{QB20}]]="o",(1000/BM$52),0)</f>
        <v>0</v>
      </c>
      <c r="BM29" s="4" t="s">
        <v>3</v>
      </c>
      <c r="BN29" s="33">
        <f>IF(Tableau224[[#This Row],[Blq{QB21}]]="o",(1000/BO$52),0)</f>
        <v>0</v>
      </c>
      <c r="BO29" s="4" t="s">
        <v>3</v>
      </c>
      <c r="BP29" s="33">
        <f>IF(Tableau224[[#This Row],[Blq{QB22}]]="o",(1000/BQ$52),0)</f>
        <v>0</v>
      </c>
      <c r="BQ29" s="4" t="s">
        <v>3</v>
      </c>
      <c r="BR29" s="33">
        <f>IF(Tableau224[[#This Row],[Blq{QB23}]]="o",(1000/BS$52),0)</f>
        <v>0</v>
      </c>
      <c r="BS29" s="4" t="s">
        <v>3</v>
      </c>
      <c r="BT29" s="33">
        <f>IF(Tableau224[[#This Row],[Blq{QB24}]]="o",(1000/BU$52),0)</f>
        <v>0</v>
      </c>
      <c r="BU29" s="4" t="s">
        <v>3</v>
      </c>
      <c r="BV29" s="33">
        <f>IF(Tableau224[[#This Row],[Blq{QB25}]]="o",(1000/BW$52),0)</f>
        <v>0</v>
      </c>
      <c r="BW29" s="4" t="s">
        <v>3</v>
      </c>
      <c r="BX29" s="33">
        <f>IF(Tableau224[[#This Row],[Blq{QB26}]]="o",(1000/BY$52),0)</f>
        <v>0</v>
      </c>
      <c r="BY29" s="4" t="s">
        <v>3</v>
      </c>
      <c r="BZ29" s="33">
        <f>IF(Tableau224[[#This Row],[Blq{QB27}]]="o",(1000/CA$52),0)</f>
        <v>0</v>
      </c>
      <c r="CA29" s="4" t="s">
        <v>3</v>
      </c>
      <c r="CB29" s="33">
        <f>IF(Tableau224[[#This Row],[Blq{QB28}]]="o",(1000/CC$52),0)</f>
        <v>0</v>
      </c>
      <c r="CC29" s="4" t="s">
        <v>3</v>
      </c>
      <c r="CD29" s="33">
        <f>IF(Tableau224[[#This Row],[Blq{QB29}]]="o",(1000/CE$52),0)</f>
        <v>0</v>
      </c>
      <c r="CE29" s="4" t="s">
        <v>3</v>
      </c>
      <c r="CF29" s="33">
        <f>IF(Tableau224[[#This Row],[Blq{QB30}]]="o",(1000/CG$52),0)</f>
        <v>0</v>
      </c>
      <c r="CG29" s="4" t="s">
        <v>3</v>
      </c>
      <c r="CH29" s="26">
        <f>IFERROR((8-Tableau224[[#This Row],[Plc{Q}]])/100,0)</f>
        <v>0</v>
      </c>
      <c r="CI29" s="25" t="str">
        <f>IF(OR(1=Tableau224[[#This Row],[Plc{Q}]],2=Tableau224[[#This Row],[Plc{Q}]],3=Tableau224[[#This Row],[Plc{Q}]],4=Tableau224[[#This Row],[Plc{Q}]],5=Tableau224[[#This Row],[Plc{Q}]],6=Tableau224[[#This Row],[Plc{Q}]],7=Tableau224[[#This Row],[Plc{Q}]],8=Tableau224[[#This Row],[Plc{Q}]]),"Qualifié(e)","")</f>
        <v/>
      </c>
      <c r="CJ29" s="34" t="str">
        <f>IF(Tableau224[[#This Row],[Pnt{F}/1000]]=0,"",RANK(Tableau224[[#This Row],[Pnt{F}/1000]],Tableau224[Pnt{F}/1000]))</f>
        <v/>
      </c>
      <c r="CK29" s="35">
        <f>IFERROR(Tableau224[[#This Row],[Pnt{FV}/500]]+Tableau224[[#This Row],[Pnt{FB}/500]]+Tableau224[[#This Row],[Bns{Q}]],0)</f>
        <v>0</v>
      </c>
      <c r="CL29" s="32">
        <f>IFERROR((Tableau224[[#This Row],[Pnt{FV}]]/$CM$52)*500,0)</f>
        <v>0</v>
      </c>
      <c r="CM29" s="186">
        <f>IFERROR(((Tableau224[[#This Row],[Prs{FV}]]/CN$52)*1000)+IF(Tableau224[[#This Row],[Vlr{FV}]]="o",2,0),0)</f>
        <v>0</v>
      </c>
      <c r="CN29" s="11" t="s">
        <v>12</v>
      </c>
      <c r="CO29" s="4" t="s">
        <v>3</v>
      </c>
      <c r="CP29" s="32">
        <f>(Tableau224[[#This Row],[Pnt{FB}]]/CQ$52)*500</f>
        <v>0</v>
      </c>
      <c r="CQ29" s="33">
        <f>Tableau224[[#This Row],[Pnt{FBlq}]]+Tableau224[[#This Row],[Pnt{FEss}]]</f>
        <v>0</v>
      </c>
      <c r="CR29" s="33">
        <f>IF(Tableau224[[#This Row],[Blq{F}]]="n",0,IF(Tableau224[[#This Row],[Blq{F}]]="Z1",100,IF(Tableau224[[#This Row],[Blq{F}]]="Z2",200,IF(Tableau224[[#This Row],[Blq{F}]]="Top",300,0))))</f>
        <v>0</v>
      </c>
      <c r="CS29" s="4" t="s">
        <v>3</v>
      </c>
      <c r="CT29" s="25">
        <f>IFERROR((100-(Tableau224[[#This Row],[Ess{F}]])),0)</f>
        <v>0</v>
      </c>
      <c r="CU29" s="11" t="s">
        <v>12</v>
      </c>
      <c r="CV29" s="28" t="str">
        <f>IF(Tableau224[[#This Row],[Fnl]]="Q",Tableau224[[#This Row],[Plc{F}]],Tableau224[[#This Row],[Plc{Q}]])</f>
        <v/>
      </c>
      <c r="CW29" s="28" t="str">
        <f>IF(Tableau224[[#This Row],[Place]]=1,"Or",IF(Tableau224[[#This Row],[Place]]=2,"Argent",IF(Tableau224[[#This Row],[Place]]=3,"Bronze","")))</f>
        <v/>
      </c>
    </row>
    <row r="30" spans="1:101" x14ac:dyDescent="0.2">
      <c r="A30" s="33" t="str">
        <f>Tableau224[[#This Row],[Plc{Q}]]</f>
        <v/>
      </c>
      <c r="B30" s="33" t="str">
        <f>Tableau224[[#This Row],[Place]]</f>
        <v/>
      </c>
      <c r="C30" s="16" t="s">
        <v>12</v>
      </c>
      <c r="D30" s="17" t="s">
        <v>12</v>
      </c>
      <c r="E30" s="17" t="s">
        <v>12</v>
      </c>
      <c r="F30" s="29" t="str">
        <f>IF(Tableau224[[#This Row],[Q &gt; F]]="","","Q")</f>
        <v/>
      </c>
      <c r="G30" s="10" t="s">
        <v>12</v>
      </c>
      <c r="H30" s="3" t="s">
        <v>3</v>
      </c>
      <c r="I30" s="3" t="s">
        <v>3</v>
      </c>
      <c r="J30" s="3" t="s">
        <v>3</v>
      </c>
      <c r="K30" s="30" t="str">
        <f>IF(Tableau224[[#This Row],[Pnt{Q}(/1000)]]=0,"",RANK(Tableau224[[#This Row],[Pnt{Q}(/1000)]],Tableau224[Pnt{Q}(/1000)]))</f>
        <v/>
      </c>
      <c r="L30" s="30">
        <f>IFERROR(Tableau224[[#This Row],[Pnt{QV}(/500)]]+Tableau224[[#This Row],[Pnt{QB}/500]],0)</f>
        <v>0</v>
      </c>
      <c r="M30" s="31">
        <f>IFERROR((Tableau224[[#This Row],[Pnt{QV}]]/$N$52)*500,0)</f>
        <v>0</v>
      </c>
      <c r="N30" s="31">
        <f>SUM(Tableau224[[#This Row],[Pnt{QV1}]],Tableau224[[#This Row],[Pnt{QV2}]],Tableau224[[#This Row],[Pnt{QV3}]])</f>
        <v>0</v>
      </c>
      <c r="O30" s="2">
        <f>IFERROR(((Tableau224[[#This Row],[Prs{QV1}]]/P$52)*1000)+IF(Tableau224[[#This Row],[Vlr{QV1}]]="o",2,0),0)</f>
        <v>0</v>
      </c>
      <c r="P30" s="11" t="s">
        <v>12</v>
      </c>
      <c r="Q30" s="4" t="s">
        <v>3</v>
      </c>
      <c r="R30" s="163">
        <f>IFERROR(((Tableau224[[#This Row],[Prs{QV2}]]/S$52)*1000)+IF(Tableau224[[#This Row],[Vlr{QV2}]]="o",2,0),0)</f>
        <v>0</v>
      </c>
      <c r="S30" s="11" t="s">
        <v>12</v>
      </c>
      <c r="T30" s="4" t="s">
        <v>3</v>
      </c>
      <c r="U30" s="163">
        <f>IFERROR(((Tableau224[[#This Row],[Prs{QV3}]]/V$52)*1000)+IF(Tableau224[[#This Row],[Vlr{QV3}]]="o",2,0),0)</f>
        <v>0</v>
      </c>
      <c r="V30" s="11" t="s">
        <v>12</v>
      </c>
      <c r="W30" s="4" t="s">
        <v>3</v>
      </c>
      <c r="X30" s="32">
        <f>IF((Tableau224[[#This Row],[Pnt{QB}]]/Y$52)*500=0,0,(Tableau224[[#This Row],[Pnt{QB}]]/Y$52)*500)</f>
        <v>0</v>
      </c>
      <c r="Y30" s="33">
        <f>Tableau224[[#This Row],[Pnt{QB1}]]+Tableau224[[#This Row],[Pnt{QB2}]]+Tableau224[[#This Row],[Pnt{QB3}]]+Tableau224[[#This Row],[Pnt{QB4}]]+Tableau224[[#This Row],[Pnt{QB5}]]+Tableau224[[#This Row],[Pnt{QB6}]]+Tableau224[[#This Row],[Pnt{QB7}]]+Tableau224[[#This Row],[Pnt{QB8}]]+Tableau224[[#This Row],[Pnt{QB9}]]+Tableau224[[#This Row],[Pnt{QB10}]]+Tableau224[[#This Row],[Pnt{QB11}]]+Tableau224[[#This Row],[Pnt{QB12}]]+Tableau224[[#This Row],[Pnt{QB13}]]+Tableau224[[#This Row],[Pnt{QB14}]]+Tableau224[[#This Row],[Pnt{QB15}]]+Tableau224[[#This Row],[Pnt{QB16}]]+Tableau224[[#This Row],[Pnt{QB17}]]+Tableau224[[#This Row],[Pnt{QB18}]]+Tableau224[[#This Row],[Pnt{QB19}]]+Tableau224[[#This Row],[Pnt{QB20}]]+Tableau224[[#This Row],[Pnt{QB21}]]+Tableau224[[#This Row],[Pnt{QB22}]]+Tableau224[[#This Row],[Pnt{QB23}]]+Tableau224[[#This Row],[Pnt{QB24}]]+Tableau224[[#This Row],[Pnt{QB25}]]+Tableau224[[#This Row],[Pnt{QB26}]]+Tableau224[[#This Row],[Pnt{QB27}]]+Tableau224[[#This Row],[Pnt{QB28}]]+Tableau224[[#This Row],[Pnt{QB29}]]+Tableau224[[#This Row],[Pnt{QB30}]]</f>
        <v>0</v>
      </c>
      <c r="Z30" s="33">
        <f>IF(Tableau224[[#This Row],[Blq{QB1}]]="o",(1000/AA$52),0)</f>
        <v>0</v>
      </c>
      <c r="AA30" s="4" t="s">
        <v>3</v>
      </c>
      <c r="AB30" s="33">
        <f>IF(Tableau224[[#This Row],[Blq{QB2}]]="o",(1000/AC$52),0)</f>
        <v>0</v>
      </c>
      <c r="AC30" s="4" t="s">
        <v>3</v>
      </c>
      <c r="AD30" s="33">
        <f>IF(Tableau224[[#This Row],[Blq{QB3}]]="o",(1000/AE$52),0)</f>
        <v>0</v>
      </c>
      <c r="AE30" s="4" t="s">
        <v>3</v>
      </c>
      <c r="AF30" s="33">
        <f>IF(Tableau224[[#This Row],[Blq{QB4}]]="o",(1000/AG$52),0)</f>
        <v>0</v>
      </c>
      <c r="AG30" s="4" t="s">
        <v>3</v>
      </c>
      <c r="AH30" s="33">
        <f>IF(Tableau224[[#This Row],[Blq{QB5}]]="o",(1000/AI$52),0)</f>
        <v>0</v>
      </c>
      <c r="AI30" s="4" t="s">
        <v>3</v>
      </c>
      <c r="AJ30" s="33">
        <f>IF(Tableau224[[#This Row],[Blq{QB6}]]="o",(1000/AK$52),0)</f>
        <v>0</v>
      </c>
      <c r="AK30" s="4" t="s">
        <v>3</v>
      </c>
      <c r="AL30" s="33">
        <f>IF(Tableau224[[#This Row],[Blq{QB7}]]="o",(1000/AM$52),0)</f>
        <v>0</v>
      </c>
      <c r="AM30" s="4" t="s">
        <v>3</v>
      </c>
      <c r="AN30" s="33">
        <f>IF(Tableau224[[#This Row],[Blq{QB8}]]="o",(1000/AO$52),0)</f>
        <v>0</v>
      </c>
      <c r="AO30" s="4" t="s">
        <v>3</v>
      </c>
      <c r="AP30" s="33">
        <f>IF(Tableau224[[#This Row],[Blq{QB9}]]="o",(1000/AQ$52),0)</f>
        <v>0</v>
      </c>
      <c r="AQ30" s="4" t="s">
        <v>3</v>
      </c>
      <c r="AR30" s="33">
        <f>IF(Tableau224[[#This Row],[Blq{QB10}]]="o",(1000/AS$52),0)</f>
        <v>0</v>
      </c>
      <c r="AS30" s="4" t="s">
        <v>3</v>
      </c>
      <c r="AT30" s="33">
        <f>IF(Tableau224[[#This Row],[Blq{QB11}]]="o",(1000/AU$52),0)</f>
        <v>0</v>
      </c>
      <c r="AU30" s="4" t="s">
        <v>3</v>
      </c>
      <c r="AV30" s="33">
        <f>IF(Tableau224[[#This Row],[Blq{QB12}]]="o",(1000/AW$52),0)</f>
        <v>0</v>
      </c>
      <c r="AW30" s="4" t="s">
        <v>3</v>
      </c>
      <c r="AX30" s="33">
        <f>IF(Tableau224[[#This Row],[Blq{QB13}]]="o",(1000/AY$52),0)</f>
        <v>0</v>
      </c>
      <c r="AY30" s="4" t="s">
        <v>3</v>
      </c>
      <c r="AZ30" s="33">
        <f>IF(Tableau224[[#This Row],[Blq{QB14}]]="o",(1000/BA$52),0)</f>
        <v>0</v>
      </c>
      <c r="BA30" s="4" t="s">
        <v>3</v>
      </c>
      <c r="BB30" s="33">
        <f>IF(Tableau224[[#This Row],[Blq{QB15}]]="o",(1000/BC$52),0)</f>
        <v>0</v>
      </c>
      <c r="BC30" s="4" t="s">
        <v>3</v>
      </c>
      <c r="BD30" s="33">
        <f>IF(Tableau224[[#This Row],[Blq{QB16}]]="o",(1000/BE$52),0)</f>
        <v>0</v>
      </c>
      <c r="BE30" s="4" t="s">
        <v>3</v>
      </c>
      <c r="BF30" s="33">
        <f>IF(Tableau224[[#This Row],[Blq{QB17}]]="o",(1000/BG$52),0)</f>
        <v>0</v>
      </c>
      <c r="BG30" s="4" t="s">
        <v>3</v>
      </c>
      <c r="BH30" s="33">
        <f>IF(Tableau224[[#This Row],[Blq{QB18}]]="o",(1000/BI$52),0)</f>
        <v>0</v>
      </c>
      <c r="BI30" s="4" t="s">
        <v>3</v>
      </c>
      <c r="BJ30" s="33">
        <f>IF(Tableau224[[#This Row],[Blq{QB19}]]="o",(1000/BK$52),0)</f>
        <v>0</v>
      </c>
      <c r="BK30" s="4" t="s">
        <v>3</v>
      </c>
      <c r="BL30" s="33">
        <f>IF(Tableau224[[#This Row],[Blq{QB20}]]="o",(1000/BM$52),0)</f>
        <v>0</v>
      </c>
      <c r="BM30" s="4" t="s">
        <v>3</v>
      </c>
      <c r="BN30" s="33">
        <f>IF(Tableau224[[#This Row],[Blq{QB21}]]="o",(1000/BO$52),0)</f>
        <v>0</v>
      </c>
      <c r="BO30" s="4" t="s">
        <v>3</v>
      </c>
      <c r="BP30" s="33">
        <f>IF(Tableau224[[#This Row],[Blq{QB22}]]="o",(1000/BQ$52),0)</f>
        <v>0</v>
      </c>
      <c r="BQ30" s="4" t="s">
        <v>3</v>
      </c>
      <c r="BR30" s="33">
        <f>IF(Tableau224[[#This Row],[Blq{QB23}]]="o",(1000/BS$52),0)</f>
        <v>0</v>
      </c>
      <c r="BS30" s="4" t="s">
        <v>3</v>
      </c>
      <c r="BT30" s="33">
        <f>IF(Tableau224[[#This Row],[Blq{QB24}]]="o",(1000/BU$52),0)</f>
        <v>0</v>
      </c>
      <c r="BU30" s="4" t="s">
        <v>3</v>
      </c>
      <c r="BV30" s="33">
        <f>IF(Tableau224[[#This Row],[Blq{QB25}]]="o",(1000/BW$52),0)</f>
        <v>0</v>
      </c>
      <c r="BW30" s="4" t="s">
        <v>3</v>
      </c>
      <c r="BX30" s="33">
        <f>IF(Tableau224[[#This Row],[Blq{QB26}]]="o",(1000/BY$52),0)</f>
        <v>0</v>
      </c>
      <c r="BY30" s="4" t="s">
        <v>3</v>
      </c>
      <c r="BZ30" s="33">
        <f>IF(Tableau224[[#This Row],[Blq{QB27}]]="o",(1000/CA$52),0)</f>
        <v>0</v>
      </c>
      <c r="CA30" s="4" t="s">
        <v>3</v>
      </c>
      <c r="CB30" s="33">
        <f>IF(Tableau224[[#This Row],[Blq{QB28}]]="o",(1000/CC$52),0)</f>
        <v>0</v>
      </c>
      <c r="CC30" s="4" t="s">
        <v>3</v>
      </c>
      <c r="CD30" s="33">
        <f>IF(Tableau224[[#This Row],[Blq{QB29}]]="o",(1000/CE$52),0)</f>
        <v>0</v>
      </c>
      <c r="CE30" s="4" t="s">
        <v>3</v>
      </c>
      <c r="CF30" s="33">
        <f>IF(Tableau224[[#This Row],[Blq{QB30}]]="o",(1000/CG$52),0)</f>
        <v>0</v>
      </c>
      <c r="CG30" s="4" t="s">
        <v>3</v>
      </c>
      <c r="CH30" s="26">
        <f>IFERROR((8-Tableau224[[#This Row],[Plc{Q}]])/100,0)</f>
        <v>0</v>
      </c>
      <c r="CI30" s="25" t="str">
        <f>IF(OR(1=Tableau224[[#This Row],[Plc{Q}]],2=Tableau224[[#This Row],[Plc{Q}]],3=Tableau224[[#This Row],[Plc{Q}]],4=Tableau224[[#This Row],[Plc{Q}]],5=Tableau224[[#This Row],[Plc{Q}]],6=Tableau224[[#This Row],[Plc{Q}]],7=Tableau224[[#This Row],[Plc{Q}]],8=Tableau224[[#This Row],[Plc{Q}]]),"Qualifié(e)","")</f>
        <v/>
      </c>
      <c r="CJ30" s="34" t="str">
        <f>IF(Tableau224[[#This Row],[Pnt{F}/1000]]=0,"",RANK(Tableau224[[#This Row],[Pnt{F}/1000]],Tableau224[Pnt{F}/1000]))</f>
        <v/>
      </c>
      <c r="CK30" s="35">
        <f>IFERROR(Tableau224[[#This Row],[Pnt{FV}/500]]+Tableau224[[#This Row],[Pnt{FB}/500]]+Tableau224[[#This Row],[Bns{Q}]],0)</f>
        <v>0</v>
      </c>
      <c r="CL30" s="32">
        <f>IFERROR((Tableau224[[#This Row],[Pnt{FV}]]/$CM$52)*500,0)</f>
        <v>0</v>
      </c>
      <c r="CM30" s="186">
        <f>IFERROR(((Tableau224[[#This Row],[Prs{FV}]]/CN$52)*1000)+IF(Tableau224[[#This Row],[Vlr{FV}]]="o",2,0),0)</f>
        <v>0</v>
      </c>
      <c r="CN30" s="11" t="s">
        <v>12</v>
      </c>
      <c r="CO30" s="4" t="s">
        <v>3</v>
      </c>
      <c r="CP30" s="32">
        <f>(Tableau224[[#This Row],[Pnt{FB}]]/CQ$52)*500</f>
        <v>0</v>
      </c>
      <c r="CQ30" s="33">
        <f>Tableau224[[#This Row],[Pnt{FBlq}]]+Tableau224[[#This Row],[Pnt{FEss}]]</f>
        <v>0</v>
      </c>
      <c r="CR30" s="33">
        <f>IF(Tableau224[[#This Row],[Blq{F}]]="n",0,IF(Tableau224[[#This Row],[Blq{F}]]="Z1",100,IF(Tableau224[[#This Row],[Blq{F}]]="Z2",200,IF(Tableau224[[#This Row],[Blq{F}]]="Top",300,0))))</f>
        <v>0</v>
      </c>
      <c r="CS30" s="4" t="s">
        <v>3</v>
      </c>
      <c r="CT30" s="25">
        <f>IFERROR((100-(Tableau224[[#This Row],[Ess{F}]])),0)</f>
        <v>0</v>
      </c>
      <c r="CU30" s="11" t="s">
        <v>12</v>
      </c>
      <c r="CV30" s="28" t="str">
        <f>IF(Tableau224[[#This Row],[Fnl]]="Q",Tableau224[[#This Row],[Plc{F}]],Tableau224[[#This Row],[Plc{Q}]])</f>
        <v/>
      </c>
      <c r="CW30" s="28" t="str">
        <f>IF(Tableau224[[#This Row],[Place]]=1,"Or",IF(Tableau224[[#This Row],[Place]]=2,"Argent",IF(Tableau224[[#This Row],[Place]]=3,"Bronze","")))</f>
        <v/>
      </c>
    </row>
    <row r="31" spans="1:101" x14ac:dyDescent="0.2">
      <c r="A31" s="33" t="str">
        <f>Tableau224[[#This Row],[Plc{Q}]]</f>
        <v/>
      </c>
      <c r="B31" s="33" t="str">
        <f>Tableau224[[#This Row],[Place]]</f>
        <v/>
      </c>
      <c r="C31" s="16" t="s">
        <v>12</v>
      </c>
      <c r="D31" s="17" t="s">
        <v>12</v>
      </c>
      <c r="E31" s="17" t="s">
        <v>12</v>
      </c>
      <c r="F31" s="29" t="str">
        <f>IF(Tableau224[[#This Row],[Q &gt; F]]="","","Q")</f>
        <v/>
      </c>
      <c r="G31" s="10" t="s">
        <v>12</v>
      </c>
      <c r="H31" s="3" t="s">
        <v>3</v>
      </c>
      <c r="I31" s="3" t="s">
        <v>3</v>
      </c>
      <c r="J31" s="3" t="s">
        <v>3</v>
      </c>
      <c r="K31" s="30" t="str">
        <f>IF(Tableau224[[#This Row],[Pnt{Q}(/1000)]]=0,"",RANK(Tableau224[[#This Row],[Pnt{Q}(/1000)]],Tableau224[Pnt{Q}(/1000)]))</f>
        <v/>
      </c>
      <c r="L31" s="30">
        <f>IFERROR(Tableau224[[#This Row],[Pnt{QV}(/500)]]+Tableau224[[#This Row],[Pnt{QB}/500]],0)</f>
        <v>0</v>
      </c>
      <c r="M31" s="31">
        <f>IFERROR((Tableau224[[#This Row],[Pnt{QV}]]/$N$52)*500,0)</f>
        <v>0</v>
      </c>
      <c r="N31" s="31">
        <f>SUM(Tableau224[[#This Row],[Pnt{QV1}]],Tableau224[[#This Row],[Pnt{QV2}]],Tableau224[[#This Row],[Pnt{QV3}]])</f>
        <v>0</v>
      </c>
      <c r="O31" s="2">
        <f>IFERROR(((Tableau224[[#This Row],[Prs{QV1}]]/P$52)*1000)+IF(Tableau224[[#This Row],[Vlr{QV1}]]="o",2,0),0)</f>
        <v>0</v>
      </c>
      <c r="P31" s="11" t="s">
        <v>12</v>
      </c>
      <c r="Q31" s="4" t="s">
        <v>3</v>
      </c>
      <c r="R31" s="163">
        <f>IFERROR(((Tableau224[[#This Row],[Prs{QV2}]]/S$52)*1000)+IF(Tableau224[[#This Row],[Vlr{QV2}]]="o",2,0),0)</f>
        <v>0</v>
      </c>
      <c r="S31" s="11" t="s">
        <v>12</v>
      </c>
      <c r="T31" s="4" t="s">
        <v>3</v>
      </c>
      <c r="U31" s="163">
        <f>IFERROR(((Tableau224[[#This Row],[Prs{QV3}]]/V$52)*1000)+IF(Tableau224[[#This Row],[Vlr{QV3}]]="o",2,0),0)</f>
        <v>0</v>
      </c>
      <c r="V31" s="11" t="s">
        <v>12</v>
      </c>
      <c r="W31" s="4" t="s">
        <v>3</v>
      </c>
      <c r="X31" s="32">
        <f>IF((Tableau224[[#This Row],[Pnt{QB}]]/Y$52)*500=0,0,(Tableau224[[#This Row],[Pnt{QB}]]/Y$52)*500)</f>
        <v>0</v>
      </c>
      <c r="Y31" s="33">
        <f>Tableau224[[#This Row],[Pnt{QB1}]]+Tableau224[[#This Row],[Pnt{QB2}]]+Tableau224[[#This Row],[Pnt{QB3}]]+Tableau224[[#This Row],[Pnt{QB4}]]+Tableau224[[#This Row],[Pnt{QB5}]]+Tableau224[[#This Row],[Pnt{QB6}]]+Tableau224[[#This Row],[Pnt{QB7}]]+Tableau224[[#This Row],[Pnt{QB8}]]+Tableau224[[#This Row],[Pnt{QB9}]]+Tableau224[[#This Row],[Pnt{QB10}]]+Tableau224[[#This Row],[Pnt{QB11}]]+Tableau224[[#This Row],[Pnt{QB12}]]+Tableau224[[#This Row],[Pnt{QB13}]]+Tableau224[[#This Row],[Pnt{QB14}]]+Tableau224[[#This Row],[Pnt{QB15}]]+Tableau224[[#This Row],[Pnt{QB16}]]+Tableau224[[#This Row],[Pnt{QB17}]]+Tableau224[[#This Row],[Pnt{QB18}]]+Tableau224[[#This Row],[Pnt{QB19}]]+Tableau224[[#This Row],[Pnt{QB20}]]+Tableau224[[#This Row],[Pnt{QB21}]]+Tableau224[[#This Row],[Pnt{QB22}]]+Tableau224[[#This Row],[Pnt{QB23}]]+Tableau224[[#This Row],[Pnt{QB24}]]+Tableau224[[#This Row],[Pnt{QB25}]]+Tableau224[[#This Row],[Pnt{QB26}]]+Tableau224[[#This Row],[Pnt{QB27}]]+Tableau224[[#This Row],[Pnt{QB28}]]+Tableau224[[#This Row],[Pnt{QB29}]]+Tableau224[[#This Row],[Pnt{QB30}]]</f>
        <v>0</v>
      </c>
      <c r="Z31" s="33">
        <f>IF(Tableau224[[#This Row],[Blq{QB1}]]="o",(1000/AA$52),0)</f>
        <v>0</v>
      </c>
      <c r="AA31" s="4" t="s">
        <v>3</v>
      </c>
      <c r="AB31" s="33">
        <f>IF(Tableau224[[#This Row],[Blq{QB2}]]="o",(1000/AC$52),0)</f>
        <v>0</v>
      </c>
      <c r="AC31" s="4" t="s">
        <v>3</v>
      </c>
      <c r="AD31" s="33">
        <f>IF(Tableau224[[#This Row],[Blq{QB3}]]="o",(1000/AE$52),0)</f>
        <v>0</v>
      </c>
      <c r="AE31" s="4" t="s">
        <v>3</v>
      </c>
      <c r="AF31" s="33">
        <f>IF(Tableau224[[#This Row],[Blq{QB4}]]="o",(1000/AG$52),0)</f>
        <v>0</v>
      </c>
      <c r="AG31" s="4" t="s">
        <v>3</v>
      </c>
      <c r="AH31" s="33">
        <f>IF(Tableau224[[#This Row],[Blq{QB5}]]="o",(1000/AI$52),0)</f>
        <v>0</v>
      </c>
      <c r="AI31" s="4" t="s">
        <v>3</v>
      </c>
      <c r="AJ31" s="33">
        <f>IF(Tableau224[[#This Row],[Blq{QB6}]]="o",(1000/AK$52),0)</f>
        <v>0</v>
      </c>
      <c r="AK31" s="4" t="s">
        <v>3</v>
      </c>
      <c r="AL31" s="33">
        <f>IF(Tableau224[[#This Row],[Blq{QB7}]]="o",(1000/AM$52),0)</f>
        <v>0</v>
      </c>
      <c r="AM31" s="4" t="s">
        <v>3</v>
      </c>
      <c r="AN31" s="33">
        <f>IF(Tableau224[[#This Row],[Blq{QB8}]]="o",(1000/AO$52),0)</f>
        <v>0</v>
      </c>
      <c r="AO31" s="4" t="s">
        <v>3</v>
      </c>
      <c r="AP31" s="33">
        <f>IF(Tableau224[[#This Row],[Blq{QB9}]]="o",(1000/AQ$52),0)</f>
        <v>0</v>
      </c>
      <c r="AQ31" s="4" t="s">
        <v>3</v>
      </c>
      <c r="AR31" s="33">
        <f>IF(Tableau224[[#This Row],[Blq{QB10}]]="o",(1000/AS$52),0)</f>
        <v>0</v>
      </c>
      <c r="AS31" s="4" t="s">
        <v>3</v>
      </c>
      <c r="AT31" s="33">
        <f>IF(Tableau224[[#This Row],[Blq{QB11}]]="o",(1000/AU$52),0)</f>
        <v>0</v>
      </c>
      <c r="AU31" s="4" t="s">
        <v>3</v>
      </c>
      <c r="AV31" s="33">
        <f>IF(Tableau224[[#This Row],[Blq{QB12}]]="o",(1000/AW$52),0)</f>
        <v>0</v>
      </c>
      <c r="AW31" s="4" t="s">
        <v>3</v>
      </c>
      <c r="AX31" s="33">
        <f>IF(Tableau224[[#This Row],[Blq{QB13}]]="o",(1000/AY$52),0)</f>
        <v>0</v>
      </c>
      <c r="AY31" s="4" t="s">
        <v>3</v>
      </c>
      <c r="AZ31" s="33">
        <f>IF(Tableau224[[#This Row],[Blq{QB14}]]="o",(1000/BA$52),0)</f>
        <v>0</v>
      </c>
      <c r="BA31" s="4" t="s">
        <v>3</v>
      </c>
      <c r="BB31" s="33">
        <f>IF(Tableau224[[#This Row],[Blq{QB15}]]="o",(1000/BC$52),0)</f>
        <v>0</v>
      </c>
      <c r="BC31" s="4" t="s">
        <v>3</v>
      </c>
      <c r="BD31" s="33">
        <f>IF(Tableau224[[#This Row],[Blq{QB16}]]="o",(1000/BE$52),0)</f>
        <v>0</v>
      </c>
      <c r="BE31" s="4" t="s">
        <v>3</v>
      </c>
      <c r="BF31" s="33">
        <f>IF(Tableau224[[#This Row],[Blq{QB17}]]="o",(1000/BG$52),0)</f>
        <v>0</v>
      </c>
      <c r="BG31" s="4" t="s">
        <v>3</v>
      </c>
      <c r="BH31" s="33">
        <f>IF(Tableau224[[#This Row],[Blq{QB18}]]="o",(1000/BI$52),0)</f>
        <v>0</v>
      </c>
      <c r="BI31" s="4" t="s">
        <v>3</v>
      </c>
      <c r="BJ31" s="33">
        <f>IF(Tableau224[[#This Row],[Blq{QB19}]]="o",(1000/BK$52),0)</f>
        <v>0</v>
      </c>
      <c r="BK31" s="4" t="s">
        <v>3</v>
      </c>
      <c r="BL31" s="33">
        <f>IF(Tableau224[[#This Row],[Blq{QB20}]]="o",(1000/BM$52),0)</f>
        <v>0</v>
      </c>
      <c r="BM31" s="4" t="s">
        <v>3</v>
      </c>
      <c r="BN31" s="33">
        <f>IF(Tableau224[[#This Row],[Blq{QB21}]]="o",(1000/BO$52),0)</f>
        <v>0</v>
      </c>
      <c r="BO31" s="4" t="s">
        <v>3</v>
      </c>
      <c r="BP31" s="33">
        <f>IF(Tableau224[[#This Row],[Blq{QB22}]]="o",(1000/BQ$52),0)</f>
        <v>0</v>
      </c>
      <c r="BQ31" s="4" t="s">
        <v>3</v>
      </c>
      <c r="BR31" s="33">
        <f>IF(Tableau224[[#This Row],[Blq{QB23}]]="o",(1000/BS$52),0)</f>
        <v>0</v>
      </c>
      <c r="BS31" s="4" t="s">
        <v>3</v>
      </c>
      <c r="BT31" s="33">
        <f>IF(Tableau224[[#This Row],[Blq{QB24}]]="o",(1000/BU$52),0)</f>
        <v>0</v>
      </c>
      <c r="BU31" s="4" t="s">
        <v>3</v>
      </c>
      <c r="BV31" s="33">
        <f>IF(Tableau224[[#This Row],[Blq{QB25}]]="o",(1000/BW$52),0)</f>
        <v>0</v>
      </c>
      <c r="BW31" s="4" t="s">
        <v>3</v>
      </c>
      <c r="BX31" s="33">
        <f>IF(Tableau224[[#This Row],[Blq{QB26}]]="o",(1000/BY$52),0)</f>
        <v>0</v>
      </c>
      <c r="BY31" s="4" t="s">
        <v>3</v>
      </c>
      <c r="BZ31" s="33">
        <f>IF(Tableau224[[#This Row],[Blq{QB27}]]="o",(1000/CA$52),0)</f>
        <v>0</v>
      </c>
      <c r="CA31" s="4" t="s">
        <v>3</v>
      </c>
      <c r="CB31" s="33">
        <f>IF(Tableau224[[#This Row],[Blq{QB28}]]="o",(1000/CC$52),0)</f>
        <v>0</v>
      </c>
      <c r="CC31" s="4" t="s">
        <v>3</v>
      </c>
      <c r="CD31" s="33">
        <f>IF(Tableau224[[#This Row],[Blq{QB29}]]="o",(1000/CE$52),0)</f>
        <v>0</v>
      </c>
      <c r="CE31" s="4" t="s">
        <v>3</v>
      </c>
      <c r="CF31" s="33">
        <f>IF(Tableau224[[#This Row],[Blq{QB30}]]="o",(1000/CG$52),0)</f>
        <v>0</v>
      </c>
      <c r="CG31" s="4" t="s">
        <v>3</v>
      </c>
      <c r="CH31" s="26">
        <f>IFERROR((8-Tableau224[[#This Row],[Plc{Q}]])/100,0)</f>
        <v>0</v>
      </c>
      <c r="CI31" s="25" t="str">
        <f>IF(OR(1=Tableau224[[#This Row],[Plc{Q}]],2=Tableau224[[#This Row],[Plc{Q}]],3=Tableau224[[#This Row],[Plc{Q}]],4=Tableau224[[#This Row],[Plc{Q}]],5=Tableau224[[#This Row],[Plc{Q}]],6=Tableau224[[#This Row],[Plc{Q}]],7=Tableau224[[#This Row],[Plc{Q}]],8=Tableau224[[#This Row],[Plc{Q}]]),"Qualifié(e)","")</f>
        <v/>
      </c>
      <c r="CJ31" s="34" t="str">
        <f>IF(Tableau224[[#This Row],[Pnt{F}/1000]]=0,"",RANK(Tableau224[[#This Row],[Pnt{F}/1000]],Tableau224[Pnt{F}/1000]))</f>
        <v/>
      </c>
      <c r="CK31" s="35">
        <f>IFERROR(Tableau224[[#This Row],[Pnt{FV}/500]]+Tableau224[[#This Row],[Pnt{FB}/500]]+Tableau224[[#This Row],[Bns{Q}]],0)</f>
        <v>0</v>
      </c>
      <c r="CL31" s="32">
        <f>IFERROR((Tableau224[[#This Row],[Pnt{FV}]]/$CM$52)*500,0)</f>
        <v>0</v>
      </c>
      <c r="CM31" s="186">
        <f>IFERROR(((Tableau224[[#This Row],[Prs{FV}]]/CN$52)*1000)+IF(Tableau224[[#This Row],[Vlr{FV}]]="o",2,0),0)</f>
        <v>0</v>
      </c>
      <c r="CN31" s="11" t="s">
        <v>12</v>
      </c>
      <c r="CO31" s="4" t="s">
        <v>3</v>
      </c>
      <c r="CP31" s="32">
        <f>(Tableau224[[#This Row],[Pnt{FB}]]/CQ$52)*500</f>
        <v>0</v>
      </c>
      <c r="CQ31" s="33">
        <f>Tableau224[[#This Row],[Pnt{FBlq}]]+Tableau224[[#This Row],[Pnt{FEss}]]</f>
        <v>0</v>
      </c>
      <c r="CR31" s="33">
        <f>IF(Tableau224[[#This Row],[Blq{F}]]="n",0,IF(Tableau224[[#This Row],[Blq{F}]]="Z1",100,IF(Tableau224[[#This Row],[Blq{F}]]="Z2",200,IF(Tableau224[[#This Row],[Blq{F}]]="Top",300,0))))</f>
        <v>0</v>
      </c>
      <c r="CS31" s="4" t="s">
        <v>3</v>
      </c>
      <c r="CT31" s="25">
        <f>IFERROR((100-(Tableau224[[#This Row],[Ess{F}]])),0)</f>
        <v>0</v>
      </c>
      <c r="CU31" s="11" t="s">
        <v>12</v>
      </c>
      <c r="CV31" s="28" t="str">
        <f>IF(Tableau224[[#This Row],[Fnl]]="Q",Tableau224[[#This Row],[Plc{F}]],Tableau224[[#This Row],[Plc{Q}]])</f>
        <v/>
      </c>
      <c r="CW31" s="28" t="str">
        <f>IF(Tableau224[[#This Row],[Place]]=1,"Or",IF(Tableau224[[#This Row],[Place]]=2,"Argent",IF(Tableau224[[#This Row],[Place]]=3,"Bronze","")))</f>
        <v/>
      </c>
    </row>
    <row r="32" spans="1:101" x14ac:dyDescent="0.2">
      <c r="A32" s="33" t="str">
        <f>Tableau224[[#This Row],[Plc{Q}]]</f>
        <v/>
      </c>
      <c r="B32" s="33" t="str">
        <f>Tableau224[[#This Row],[Place]]</f>
        <v/>
      </c>
      <c r="C32" s="16" t="s">
        <v>12</v>
      </c>
      <c r="D32" s="17" t="s">
        <v>12</v>
      </c>
      <c r="E32" s="17" t="s">
        <v>12</v>
      </c>
      <c r="F32" s="29" t="str">
        <f>IF(Tableau224[[#This Row],[Q &gt; F]]="","","Q")</f>
        <v/>
      </c>
      <c r="G32" s="10" t="s">
        <v>12</v>
      </c>
      <c r="H32" s="3" t="s">
        <v>3</v>
      </c>
      <c r="I32" s="3" t="s">
        <v>3</v>
      </c>
      <c r="J32" s="3" t="s">
        <v>3</v>
      </c>
      <c r="K32" s="30" t="str">
        <f>IF(Tableau224[[#This Row],[Pnt{Q}(/1000)]]=0,"",RANK(Tableau224[[#This Row],[Pnt{Q}(/1000)]],Tableau224[Pnt{Q}(/1000)]))</f>
        <v/>
      </c>
      <c r="L32" s="30">
        <f>IFERROR(Tableau224[[#This Row],[Pnt{QV}(/500)]]+Tableau224[[#This Row],[Pnt{QB}/500]],0)</f>
        <v>0</v>
      </c>
      <c r="M32" s="31">
        <f>IFERROR((Tableau224[[#This Row],[Pnt{QV}]]/$N$52)*500,0)</f>
        <v>0</v>
      </c>
      <c r="N32" s="31">
        <f>SUM(Tableau224[[#This Row],[Pnt{QV1}]],Tableau224[[#This Row],[Pnt{QV2}]],Tableau224[[#This Row],[Pnt{QV3}]])</f>
        <v>0</v>
      </c>
      <c r="O32" s="2">
        <f>IFERROR(((Tableau224[[#This Row],[Prs{QV1}]]/P$52)*1000)+IF(Tableau224[[#This Row],[Vlr{QV1}]]="o",2,0),0)</f>
        <v>0</v>
      </c>
      <c r="P32" s="11" t="s">
        <v>12</v>
      </c>
      <c r="Q32" s="4" t="s">
        <v>3</v>
      </c>
      <c r="R32" s="163">
        <f>IFERROR(((Tableau224[[#This Row],[Prs{QV2}]]/S$52)*1000)+IF(Tableau224[[#This Row],[Vlr{QV2}]]="o",2,0),0)</f>
        <v>0</v>
      </c>
      <c r="S32" s="11" t="s">
        <v>12</v>
      </c>
      <c r="T32" s="4" t="s">
        <v>3</v>
      </c>
      <c r="U32" s="163">
        <f>IFERROR(((Tableau224[[#This Row],[Prs{QV3}]]/V$52)*1000)+IF(Tableau224[[#This Row],[Vlr{QV3}]]="o",2,0),0)</f>
        <v>0</v>
      </c>
      <c r="V32" s="11" t="s">
        <v>12</v>
      </c>
      <c r="W32" s="4" t="s">
        <v>3</v>
      </c>
      <c r="X32" s="32">
        <f>IF((Tableau224[[#This Row],[Pnt{QB}]]/Y$52)*500=0,0,(Tableau224[[#This Row],[Pnt{QB}]]/Y$52)*500)</f>
        <v>0</v>
      </c>
      <c r="Y32" s="33">
        <f>Tableau224[[#This Row],[Pnt{QB1}]]+Tableau224[[#This Row],[Pnt{QB2}]]+Tableau224[[#This Row],[Pnt{QB3}]]+Tableau224[[#This Row],[Pnt{QB4}]]+Tableau224[[#This Row],[Pnt{QB5}]]+Tableau224[[#This Row],[Pnt{QB6}]]+Tableau224[[#This Row],[Pnt{QB7}]]+Tableau224[[#This Row],[Pnt{QB8}]]+Tableau224[[#This Row],[Pnt{QB9}]]+Tableau224[[#This Row],[Pnt{QB10}]]+Tableau224[[#This Row],[Pnt{QB11}]]+Tableau224[[#This Row],[Pnt{QB12}]]+Tableau224[[#This Row],[Pnt{QB13}]]+Tableau224[[#This Row],[Pnt{QB14}]]+Tableau224[[#This Row],[Pnt{QB15}]]+Tableau224[[#This Row],[Pnt{QB16}]]+Tableau224[[#This Row],[Pnt{QB17}]]+Tableau224[[#This Row],[Pnt{QB18}]]+Tableau224[[#This Row],[Pnt{QB19}]]+Tableau224[[#This Row],[Pnt{QB20}]]+Tableau224[[#This Row],[Pnt{QB21}]]+Tableau224[[#This Row],[Pnt{QB22}]]+Tableau224[[#This Row],[Pnt{QB23}]]+Tableau224[[#This Row],[Pnt{QB24}]]+Tableau224[[#This Row],[Pnt{QB25}]]+Tableau224[[#This Row],[Pnt{QB26}]]+Tableau224[[#This Row],[Pnt{QB27}]]+Tableau224[[#This Row],[Pnt{QB28}]]+Tableau224[[#This Row],[Pnt{QB29}]]+Tableau224[[#This Row],[Pnt{QB30}]]</f>
        <v>0</v>
      </c>
      <c r="Z32" s="33">
        <f>IF(Tableau224[[#This Row],[Blq{QB1}]]="o",(1000/AA$52),0)</f>
        <v>0</v>
      </c>
      <c r="AA32" s="4" t="s">
        <v>3</v>
      </c>
      <c r="AB32" s="33">
        <f>IF(Tableau224[[#This Row],[Blq{QB2}]]="o",(1000/AC$52),0)</f>
        <v>0</v>
      </c>
      <c r="AC32" s="4" t="s">
        <v>3</v>
      </c>
      <c r="AD32" s="33">
        <f>IF(Tableau224[[#This Row],[Blq{QB3}]]="o",(1000/AE$52),0)</f>
        <v>0</v>
      </c>
      <c r="AE32" s="4" t="s">
        <v>3</v>
      </c>
      <c r="AF32" s="33">
        <f>IF(Tableau224[[#This Row],[Blq{QB4}]]="o",(1000/AG$52),0)</f>
        <v>0</v>
      </c>
      <c r="AG32" s="4" t="s">
        <v>3</v>
      </c>
      <c r="AH32" s="33">
        <f>IF(Tableau224[[#This Row],[Blq{QB5}]]="o",(1000/AI$52),0)</f>
        <v>0</v>
      </c>
      <c r="AI32" s="4" t="s">
        <v>3</v>
      </c>
      <c r="AJ32" s="33">
        <f>IF(Tableau224[[#This Row],[Blq{QB6}]]="o",(1000/AK$52),0)</f>
        <v>0</v>
      </c>
      <c r="AK32" s="4" t="s">
        <v>3</v>
      </c>
      <c r="AL32" s="33">
        <f>IF(Tableau224[[#This Row],[Blq{QB7}]]="o",(1000/AM$52),0)</f>
        <v>0</v>
      </c>
      <c r="AM32" s="4" t="s">
        <v>3</v>
      </c>
      <c r="AN32" s="33">
        <f>IF(Tableau224[[#This Row],[Blq{QB8}]]="o",(1000/AO$52),0)</f>
        <v>0</v>
      </c>
      <c r="AO32" s="4" t="s">
        <v>3</v>
      </c>
      <c r="AP32" s="33">
        <f>IF(Tableau224[[#This Row],[Blq{QB9}]]="o",(1000/AQ$52),0)</f>
        <v>0</v>
      </c>
      <c r="AQ32" s="4" t="s">
        <v>3</v>
      </c>
      <c r="AR32" s="33">
        <f>IF(Tableau224[[#This Row],[Blq{QB10}]]="o",(1000/AS$52),0)</f>
        <v>0</v>
      </c>
      <c r="AS32" s="4" t="s">
        <v>3</v>
      </c>
      <c r="AT32" s="33">
        <f>IF(Tableau224[[#This Row],[Blq{QB11}]]="o",(1000/AU$52),0)</f>
        <v>0</v>
      </c>
      <c r="AU32" s="4" t="s">
        <v>3</v>
      </c>
      <c r="AV32" s="33">
        <f>IF(Tableau224[[#This Row],[Blq{QB12}]]="o",(1000/AW$52),0)</f>
        <v>0</v>
      </c>
      <c r="AW32" s="4" t="s">
        <v>3</v>
      </c>
      <c r="AX32" s="33">
        <f>IF(Tableau224[[#This Row],[Blq{QB13}]]="o",(1000/AY$52),0)</f>
        <v>0</v>
      </c>
      <c r="AY32" s="4" t="s">
        <v>3</v>
      </c>
      <c r="AZ32" s="33">
        <f>IF(Tableau224[[#This Row],[Blq{QB14}]]="o",(1000/BA$52),0)</f>
        <v>0</v>
      </c>
      <c r="BA32" s="4" t="s">
        <v>3</v>
      </c>
      <c r="BB32" s="33">
        <f>IF(Tableau224[[#This Row],[Blq{QB15}]]="o",(1000/BC$52),0)</f>
        <v>0</v>
      </c>
      <c r="BC32" s="4" t="s">
        <v>3</v>
      </c>
      <c r="BD32" s="33">
        <f>IF(Tableau224[[#This Row],[Blq{QB16}]]="o",(1000/BE$52),0)</f>
        <v>0</v>
      </c>
      <c r="BE32" s="4" t="s">
        <v>3</v>
      </c>
      <c r="BF32" s="33">
        <f>IF(Tableau224[[#This Row],[Blq{QB17}]]="o",(1000/BG$52),0)</f>
        <v>0</v>
      </c>
      <c r="BG32" s="4" t="s">
        <v>3</v>
      </c>
      <c r="BH32" s="33">
        <f>IF(Tableau224[[#This Row],[Blq{QB18}]]="o",(1000/BI$52),0)</f>
        <v>0</v>
      </c>
      <c r="BI32" s="4" t="s">
        <v>3</v>
      </c>
      <c r="BJ32" s="33">
        <f>IF(Tableau224[[#This Row],[Blq{QB19}]]="o",(1000/BK$52),0)</f>
        <v>0</v>
      </c>
      <c r="BK32" s="4" t="s">
        <v>3</v>
      </c>
      <c r="BL32" s="33">
        <f>IF(Tableau224[[#This Row],[Blq{QB20}]]="o",(1000/BM$52),0)</f>
        <v>0</v>
      </c>
      <c r="BM32" s="4" t="s">
        <v>3</v>
      </c>
      <c r="BN32" s="33">
        <f>IF(Tableau224[[#This Row],[Blq{QB21}]]="o",(1000/BO$52),0)</f>
        <v>0</v>
      </c>
      <c r="BO32" s="4" t="s">
        <v>3</v>
      </c>
      <c r="BP32" s="33">
        <f>IF(Tableau224[[#This Row],[Blq{QB22}]]="o",(1000/BQ$52),0)</f>
        <v>0</v>
      </c>
      <c r="BQ32" s="4" t="s">
        <v>3</v>
      </c>
      <c r="BR32" s="33">
        <f>IF(Tableau224[[#This Row],[Blq{QB23}]]="o",(1000/BS$52),0)</f>
        <v>0</v>
      </c>
      <c r="BS32" s="4" t="s">
        <v>3</v>
      </c>
      <c r="BT32" s="33">
        <f>IF(Tableau224[[#This Row],[Blq{QB24}]]="o",(1000/BU$52),0)</f>
        <v>0</v>
      </c>
      <c r="BU32" s="4" t="s">
        <v>3</v>
      </c>
      <c r="BV32" s="33">
        <f>IF(Tableau224[[#This Row],[Blq{QB25}]]="o",(1000/BW$52),0)</f>
        <v>0</v>
      </c>
      <c r="BW32" s="4" t="s">
        <v>3</v>
      </c>
      <c r="BX32" s="33">
        <f>IF(Tableau224[[#This Row],[Blq{QB26}]]="o",(1000/BY$52),0)</f>
        <v>0</v>
      </c>
      <c r="BY32" s="4" t="s">
        <v>3</v>
      </c>
      <c r="BZ32" s="33">
        <f>IF(Tableau224[[#This Row],[Blq{QB27}]]="o",(1000/CA$52),0)</f>
        <v>0</v>
      </c>
      <c r="CA32" s="4" t="s">
        <v>3</v>
      </c>
      <c r="CB32" s="33">
        <f>IF(Tableau224[[#This Row],[Blq{QB28}]]="o",(1000/CC$52),0)</f>
        <v>0</v>
      </c>
      <c r="CC32" s="4" t="s">
        <v>3</v>
      </c>
      <c r="CD32" s="33">
        <f>IF(Tableau224[[#This Row],[Blq{QB29}]]="o",(1000/CE$52),0)</f>
        <v>0</v>
      </c>
      <c r="CE32" s="4" t="s">
        <v>3</v>
      </c>
      <c r="CF32" s="33">
        <f>IF(Tableau224[[#This Row],[Blq{QB30}]]="o",(1000/CG$52),0)</f>
        <v>0</v>
      </c>
      <c r="CG32" s="4" t="s">
        <v>3</v>
      </c>
      <c r="CH32" s="26">
        <f>IFERROR((8-Tableau224[[#This Row],[Plc{Q}]])/100,0)</f>
        <v>0</v>
      </c>
      <c r="CI32" s="25" t="str">
        <f>IF(OR(1=Tableau224[[#This Row],[Plc{Q}]],2=Tableau224[[#This Row],[Plc{Q}]],3=Tableau224[[#This Row],[Plc{Q}]],4=Tableau224[[#This Row],[Plc{Q}]],5=Tableau224[[#This Row],[Plc{Q}]],6=Tableau224[[#This Row],[Plc{Q}]],7=Tableau224[[#This Row],[Plc{Q}]],8=Tableau224[[#This Row],[Plc{Q}]]),"Qualifié(e)","")</f>
        <v/>
      </c>
      <c r="CJ32" s="34" t="str">
        <f>IF(Tableau224[[#This Row],[Pnt{F}/1000]]=0,"",RANK(Tableau224[[#This Row],[Pnt{F}/1000]],Tableau224[Pnt{F}/1000]))</f>
        <v/>
      </c>
      <c r="CK32" s="35">
        <f>IFERROR(Tableau224[[#This Row],[Pnt{FV}/500]]+Tableau224[[#This Row],[Pnt{FB}/500]]+Tableau224[[#This Row],[Bns{Q}]],0)</f>
        <v>0</v>
      </c>
      <c r="CL32" s="32">
        <f>IFERROR((Tableau224[[#This Row],[Pnt{FV}]]/$CM$52)*500,0)</f>
        <v>0</v>
      </c>
      <c r="CM32" s="186">
        <f>IFERROR(((Tableau224[[#This Row],[Prs{FV}]]/CN$52)*1000)+IF(Tableau224[[#This Row],[Vlr{FV}]]="o",2,0),0)</f>
        <v>0</v>
      </c>
      <c r="CN32" s="11" t="s">
        <v>12</v>
      </c>
      <c r="CO32" s="4" t="s">
        <v>3</v>
      </c>
      <c r="CP32" s="32">
        <f>(Tableau224[[#This Row],[Pnt{FB}]]/CQ$52)*500</f>
        <v>0</v>
      </c>
      <c r="CQ32" s="33">
        <f>Tableau224[[#This Row],[Pnt{FBlq}]]+Tableau224[[#This Row],[Pnt{FEss}]]</f>
        <v>0</v>
      </c>
      <c r="CR32" s="33">
        <f>IF(Tableau224[[#This Row],[Blq{F}]]="n",0,IF(Tableau224[[#This Row],[Blq{F}]]="Z1",100,IF(Tableau224[[#This Row],[Blq{F}]]="Z2",200,IF(Tableau224[[#This Row],[Blq{F}]]="Top",300,0))))</f>
        <v>0</v>
      </c>
      <c r="CS32" s="4" t="s">
        <v>3</v>
      </c>
      <c r="CT32" s="25">
        <f>IFERROR((100-(Tableau224[[#This Row],[Ess{F}]])),0)</f>
        <v>0</v>
      </c>
      <c r="CU32" s="11" t="s">
        <v>12</v>
      </c>
      <c r="CV32" s="28" t="str">
        <f>IF(Tableau224[[#This Row],[Fnl]]="Q",Tableau224[[#This Row],[Plc{F}]],Tableau224[[#This Row],[Plc{Q}]])</f>
        <v/>
      </c>
      <c r="CW32" s="28" t="str">
        <f>IF(Tableau224[[#This Row],[Place]]=1,"Or",IF(Tableau224[[#This Row],[Place]]=2,"Argent",IF(Tableau224[[#This Row],[Place]]=3,"Bronze","")))</f>
        <v/>
      </c>
    </row>
    <row r="33" spans="1:101" x14ac:dyDescent="0.2">
      <c r="A33" s="33" t="str">
        <f>Tableau224[[#This Row],[Plc{Q}]]</f>
        <v/>
      </c>
      <c r="B33" s="33" t="str">
        <f>Tableau224[[#This Row],[Place]]</f>
        <v/>
      </c>
      <c r="C33" s="16" t="s">
        <v>12</v>
      </c>
      <c r="D33" s="17" t="s">
        <v>12</v>
      </c>
      <c r="E33" s="17" t="s">
        <v>12</v>
      </c>
      <c r="F33" s="29" t="str">
        <f>IF(Tableau224[[#This Row],[Q &gt; F]]="","","Q")</f>
        <v/>
      </c>
      <c r="G33" s="10" t="s">
        <v>12</v>
      </c>
      <c r="H33" s="3" t="s">
        <v>3</v>
      </c>
      <c r="I33" s="3" t="s">
        <v>3</v>
      </c>
      <c r="J33" s="3" t="s">
        <v>3</v>
      </c>
      <c r="K33" s="30" t="str">
        <f>IF(Tableau224[[#This Row],[Pnt{Q}(/1000)]]=0,"",RANK(Tableau224[[#This Row],[Pnt{Q}(/1000)]],Tableau224[Pnt{Q}(/1000)]))</f>
        <v/>
      </c>
      <c r="L33" s="30">
        <f>IFERROR(Tableau224[[#This Row],[Pnt{QV}(/500)]]+Tableau224[[#This Row],[Pnt{QB}/500]],0)</f>
        <v>0</v>
      </c>
      <c r="M33" s="31">
        <f>IFERROR((Tableau224[[#This Row],[Pnt{QV}]]/$N$52)*500,0)</f>
        <v>0</v>
      </c>
      <c r="N33" s="31">
        <f>SUM(Tableau224[[#This Row],[Pnt{QV1}]],Tableau224[[#This Row],[Pnt{QV2}]],Tableau224[[#This Row],[Pnt{QV3}]])</f>
        <v>0</v>
      </c>
      <c r="O33" s="2">
        <f>IFERROR(((Tableau224[[#This Row],[Prs{QV1}]]/P$52)*1000)+IF(Tableau224[[#This Row],[Vlr{QV1}]]="o",2,0),0)</f>
        <v>0</v>
      </c>
      <c r="P33" s="11" t="s">
        <v>12</v>
      </c>
      <c r="Q33" s="4" t="s">
        <v>3</v>
      </c>
      <c r="R33" s="163">
        <f>IFERROR(((Tableau224[[#This Row],[Prs{QV2}]]/S$52)*1000)+IF(Tableau224[[#This Row],[Vlr{QV2}]]="o",2,0),0)</f>
        <v>0</v>
      </c>
      <c r="S33" s="11" t="s">
        <v>12</v>
      </c>
      <c r="T33" s="4" t="s">
        <v>3</v>
      </c>
      <c r="U33" s="163">
        <f>IFERROR(((Tableau224[[#This Row],[Prs{QV3}]]/V$52)*1000)+IF(Tableau224[[#This Row],[Vlr{QV3}]]="o",2,0),0)</f>
        <v>0</v>
      </c>
      <c r="V33" s="11" t="s">
        <v>12</v>
      </c>
      <c r="W33" s="4" t="s">
        <v>3</v>
      </c>
      <c r="X33" s="32">
        <f>IF((Tableau224[[#This Row],[Pnt{QB}]]/Y$52)*500=0,0,(Tableau224[[#This Row],[Pnt{QB}]]/Y$52)*500)</f>
        <v>0</v>
      </c>
      <c r="Y33" s="33">
        <f>Tableau224[[#This Row],[Pnt{QB1}]]+Tableau224[[#This Row],[Pnt{QB2}]]+Tableau224[[#This Row],[Pnt{QB3}]]+Tableau224[[#This Row],[Pnt{QB4}]]+Tableau224[[#This Row],[Pnt{QB5}]]+Tableau224[[#This Row],[Pnt{QB6}]]+Tableau224[[#This Row],[Pnt{QB7}]]+Tableau224[[#This Row],[Pnt{QB8}]]+Tableau224[[#This Row],[Pnt{QB9}]]+Tableau224[[#This Row],[Pnt{QB10}]]+Tableau224[[#This Row],[Pnt{QB11}]]+Tableau224[[#This Row],[Pnt{QB12}]]+Tableau224[[#This Row],[Pnt{QB13}]]+Tableau224[[#This Row],[Pnt{QB14}]]+Tableau224[[#This Row],[Pnt{QB15}]]+Tableau224[[#This Row],[Pnt{QB16}]]+Tableau224[[#This Row],[Pnt{QB17}]]+Tableau224[[#This Row],[Pnt{QB18}]]+Tableau224[[#This Row],[Pnt{QB19}]]+Tableau224[[#This Row],[Pnt{QB20}]]+Tableau224[[#This Row],[Pnt{QB21}]]+Tableau224[[#This Row],[Pnt{QB22}]]+Tableau224[[#This Row],[Pnt{QB23}]]+Tableau224[[#This Row],[Pnt{QB24}]]+Tableau224[[#This Row],[Pnt{QB25}]]+Tableau224[[#This Row],[Pnt{QB26}]]+Tableau224[[#This Row],[Pnt{QB27}]]+Tableau224[[#This Row],[Pnt{QB28}]]+Tableau224[[#This Row],[Pnt{QB29}]]+Tableau224[[#This Row],[Pnt{QB30}]]</f>
        <v>0</v>
      </c>
      <c r="Z33" s="33">
        <f>IF(Tableau224[[#This Row],[Blq{QB1}]]="o",(1000/AA$52),0)</f>
        <v>0</v>
      </c>
      <c r="AA33" s="4" t="s">
        <v>3</v>
      </c>
      <c r="AB33" s="33">
        <f>IF(Tableau224[[#This Row],[Blq{QB2}]]="o",(1000/AC$52),0)</f>
        <v>0</v>
      </c>
      <c r="AC33" s="4" t="s">
        <v>3</v>
      </c>
      <c r="AD33" s="33">
        <f>IF(Tableau224[[#This Row],[Blq{QB3}]]="o",(1000/AE$52),0)</f>
        <v>0</v>
      </c>
      <c r="AE33" s="4" t="s">
        <v>3</v>
      </c>
      <c r="AF33" s="33">
        <f>IF(Tableau224[[#This Row],[Blq{QB4}]]="o",(1000/AG$52),0)</f>
        <v>0</v>
      </c>
      <c r="AG33" s="4" t="s">
        <v>3</v>
      </c>
      <c r="AH33" s="33">
        <f>IF(Tableau224[[#This Row],[Blq{QB5}]]="o",(1000/AI$52),0)</f>
        <v>0</v>
      </c>
      <c r="AI33" s="4" t="s">
        <v>3</v>
      </c>
      <c r="AJ33" s="33">
        <f>IF(Tableau224[[#This Row],[Blq{QB6}]]="o",(1000/AK$52),0)</f>
        <v>0</v>
      </c>
      <c r="AK33" s="4" t="s">
        <v>3</v>
      </c>
      <c r="AL33" s="33">
        <f>IF(Tableau224[[#This Row],[Blq{QB7}]]="o",(1000/AM$52),0)</f>
        <v>0</v>
      </c>
      <c r="AM33" s="4" t="s">
        <v>3</v>
      </c>
      <c r="AN33" s="33">
        <f>IF(Tableau224[[#This Row],[Blq{QB8}]]="o",(1000/AO$52),0)</f>
        <v>0</v>
      </c>
      <c r="AO33" s="4" t="s">
        <v>3</v>
      </c>
      <c r="AP33" s="33">
        <f>IF(Tableau224[[#This Row],[Blq{QB9}]]="o",(1000/AQ$52),0)</f>
        <v>0</v>
      </c>
      <c r="AQ33" s="4" t="s">
        <v>3</v>
      </c>
      <c r="AR33" s="33">
        <f>IF(Tableau224[[#This Row],[Blq{QB10}]]="o",(1000/AS$52),0)</f>
        <v>0</v>
      </c>
      <c r="AS33" s="4" t="s">
        <v>3</v>
      </c>
      <c r="AT33" s="33">
        <f>IF(Tableau224[[#This Row],[Blq{QB11}]]="o",(1000/AU$52),0)</f>
        <v>0</v>
      </c>
      <c r="AU33" s="4" t="s">
        <v>3</v>
      </c>
      <c r="AV33" s="33">
        <f>IF(Tableau224[[#This Row],[Blq{QB12}]]="o",(1000/AW$52),0)</f>
        <v>0</v>
      </c>
      <c r="AW33" s="4" t="s">
        <v>3</v>
      </c>
      <c r="AX33" s="33">
        <f>IF(Tableau224[[#This Row],[Blq{QB13}]]="o",(1000/AY$52),0)</f>
        <v>0</v>
      </c>
      <c r="AY33" s="4" t="s">
        <v>3</v>
      </c>
      <c r="AZ33" s="33">
        <f>IF(Tableau224[[#This Row],[Blq{QB14}]]="o",(1000/BA$52),0)</f>
        <v>0</v>
      </c>
      <c r="BA33" s="4" t="s">
        <v>3</v>
      </c>
      <c r="BB33" s="33">
        <f>IF(Tableau224[[#This Row],[Blq{QB15}]]="o",(1000/BC$52),0)</f>
        <v>0</v>
      </c>
      <c r="BC33" s="4" t="s">
        <v>3</v>
      </c>
      <c r="BD33" s="33">
        <f>IF(Tableau224[[#This Row],[Blq{QB16}]]="o",(1000/BE$52),0)</f>
        <v>0</v>
      </c>
      <c r="BE33" s="4" t="s">
        <v>3</v>
      </c>
      <c r="BF33" s="33">
        <f>IF(Tableau224[[#This Row],[Blq{QB17}]]="o",(1000/BG$52),0)</f>
        <v>0</v>
      </c>
      <c r="BG33" s="4" t="s">
        <v>3</v>
      </c>
      <c r="BH33" s="33">
        <f>IF(Tableau224[[#This Row],[Blq{QB18}]]="o",(1000/BI$52),0)</f>
        <v>0</v>
      </c>
      <c r="BI33" s="4" t="s">
        <v>3</v>
      </c>
      <c r="BJ33" s="33">
        <f>IF(Tableau224[[#This Row],[Blq{QB19}]]="o",(1000/BK$52),0)</f>
        <v>0</v>
      </c>
      <c r="BK33" s="4" t="s">
        <v>3</v>
      </c>
      <c r="BL33" s="33">
        <f>IF(Tableau224[[#This Row],[Blq{QB20}]]="o",(1000/BM$52),0)</f>
        <v>0</v>
      </c>
      <c r="BM33" s="4" t="s">
        <v>3</v>
      </c>
      <c r="BN33" s="33">
        <f>IF(Tableau224[[#This Row],[Blq{QB21}]]="o",(1000/BO$52),0)</f>
        <v>0</v>
      </c>
      <c r="BO33" s="4" t="s">
        <v>3</v>
      </c>
      <c r="BP33" s="33">
        <f>IF(Tableau224[[#This Row],[Blq{QB22}]]="o",(1000/BQ$52),0)</f>
        <v>0</v>
      </c>
      <c r="BQ33" s="4" t="s">
        <v>3</v>
      </c>
      <c r="BR33" s="33">
        <f>IF(Tableau224[[#This Row],[Blq{QB23}]]="o",(1000/BS$52),0)</f>
        <v>0</v>
      </c>
      <c r="BS33" s="4" t="s">
        <v>3</v>
      </c>
      <c r="BT33" s="33">
        <f>IF(Tableau224[[#This Row],[Blq{QB24}]]="o",(1000/BU$52),0)</f>
        <v>0</v>
      </c>
      <c r="BU33" s="4" t="s">
        <v>3</v>
      </c>
      <c r="BV33" s="33">
        <f>IF(Tableau224[[#This Row],[Blq{QB25}]]="o",(1000/BW$52),0)</f>
        <v>0</v>
      </c>
      <c r="BW33" s="4" t="s">
        <v>3</v>
      </c>
      <c r="BX33" s="33">
        <f>IF(Tableau224[[#This Row],[Blq{QB26}]]="o",(1000/BY$52),0)</f>
        <v>0</v>
      </c>
      <c r="BY33" s="4" t="s">
        <v>3</v>
      </c>
      <c r="BZ33" s="33">
        <f>IF(Tableau224[[#This Row],[Blq{QB27}]]="o",(1000/CA$52),0)</f>
        <v>0</v>
      </c>
      <c r="CA33" s="4" t="s">
        <v>3</v>
      </c>
      <c r="CB33" s="33">
        <f>IF(Tableau224[[#This Row],[Blq{QB28}]]="o",(1000/CC$52),0)</f>
        <v>0</v>
      </c>
      <c r="CC33" s="4" t="s">
        <v>3</v>
      </c>
      <c r="CD33" s="33">
        <f>IF(Tableau224[[#This Row],[Blq{QB29}]]="o",(1000/CE$52),0)</f>
        <v>0</v>
      </c>
      <c r="CE33" s="4" t="s">
        <v>3</v>
      </c>
      <c r="CF33" s="33">
        <f>IF(Tableau224[[#This Row],[Blq{QB30}]]="o",(1000/CG$52),0)</f>
        <v>0</v>
      </c>
      <c r="CG33" s="4" t="s">
        <v>3</v>
      </c>
      <c r="CH33" s="26">
        <f>IFERROR((8-Tableau224[[#This Row],[Plc{Q}]])/100,0)</f>
        <v>0</v>
      </c>
      <c r="CI33" s="25" t="str">
        <f>IF(OR(1=Tableau224[[#This Row],[Plc{Q}]],2=Tableau224[[#This Row],[Plc{Q}]],3=Tableau224[[#This Row],[Plc{Q}]],4=Tableau224[[#This Row],[Plc{Q}]],5=Tableau224[[#This Row],[Plc{Q}]],6=Tableau224[[#This Row],[Plc{Q}]],7=Tableau224[[#This Row],[Plc{Q}]],8=Tableau224[[#This Row],[Plc{Q}]]),"Qualifié(e)","")</f>
        <v/>
      </c>
      <c r="CJ33" s="34" t="str">
        <f>IF(Tableau224[[#This Row],[Pnt{F}/1000]]=0,"",RANK(Tableau224[[#This Row],[Pnt{F}/1000]],Tableau224[Pnt{F}/1000]))</f>
        <v/>
      </c>
      <c r="CK33" s="35">
        <f>IFERROR(Tableau224[[#This Row],[Pnt{FV}/500]]+Tableau224[[#This Row],[Pnt{FB}/500]]+Tableau224[[#This Row],[Bns{Q}]],0)</f>
        <v>0</v>
      </c>
      <c r="CL33" s="32">
        <f>IFERROR((Tableau224[[#This Row],[Pnt{FV}]]/$CM$52)*500,0)</f>
        <v>0</v>
      </c>
      <c r="CM33" s="186">
        <f>IFERROR(((Tableau224[[#This Row],[Prs{FV}]]/CN$52)*1000)+IF(Tableau224[[#This Row],[Vlr{FV}]]="o",2,0),0)</f>
        <v>0</v>
      </c>
      <c r="CN33" s="11" t="s">
        <v>12</v>
      </c>
      <c r="CO33" s="4" t="s">
        <v>3</v>
      </c>
      <c r="CP33" s="32">
        <f>(Tableau224[[#This Row],[Pnt{FB}]]/CQ$52)*500</f>
        <v>0</v>
      </c>
      <c r="CQ33" s="33">
        <f>Tableau224[[#This Row],[Pnt{FBlq}]]+Tableau224[[#This Row],[Pnt{FEss}]]</f>
        <v>0</v>
      </c>
      <c r="CR33" s="33">
        <f>IF(Tableau224[[#This Row],[Blq{F}]]="n",0,IF(Tableau224[[#This Row],[Blq{F}]]="Z1",100,IF(Tableau224[[#This Row],[Blq{F}]]="Z2",200,IF(Tableau224[[#This Row],[Blq{F}]]="Top",300,0))))</f>
        <v>0</v>
      </c>
      <c r="CS33" s="4" t="s">
        <v>3</v>
      </c>
      <c r="CT33" s="25">
        <f>IFERROR((100-(Tableau224[[#This Row],[Ess{F}]])),0)</f>
        <v>0</v>
      </c>
      <c r="CU33" s="11" t="s">
        <v>12</v>
      </c>
      <c r="CV33" s="28" t="str">
        <f>IF(Tableau224[[#This Row],[Fnl]]="Q",Tableau224[[#This Row],[Plc{F}]],Tableau224[[#This Row],[Plc{Q}]])</f>
        <v/>
      </c>
      <c r="CW33" s="28" t="str">
        <f>IF(Tableau224[[#This Row],[Place]]=1,"Or",IF(Tableau224[[#This Row],[Place]]=2,"Argent",IF(Tableau224[[#This Row],[Place]]=3,"Bronze","")))</f>
        <v/>
      </c>
    </row>
    <row r="34" spans="1:101" x14ac:dyDescent="0.2">
      <c r="A34" s="33" t="str">
        <f>Tableau224[[#This Row],[Plc{Q}]]</f>
        <v/>
      </c>
      <c r="B34" s="33" t="str">
        <f>Tableau224[[#This Row],[Place]]</f>
        <v/>
      </c>
      <c r="C34" s="16" t="s">
        <v>12</v>
      </c>
      <c r="D34" s="17" t="s">
        <v>12</v>
      </c>
      <c r="E34" s="17" t="s">
        <v>12</v>
      </c>
      <c r="F34" s="29" t="str">
        <f>IF(Tableau224[[#This Row],[Q &gt; F]]="","","Q")</f>
        <v/>
      </c>
      <c r="G34" s="10" t="s">
        <v>12</v>
      </c>
      <c r="H34" s="3" t="s">
        <v>3</v>
      </c>
      <c r="I34" s="3" t="s">
        <v>3</v>
      </c>
      <c r="J34" s="3" t="s">
        <v>3</v>
      </c>
      <c r="K34" s="30" t="str">
        <f>IF(Tableau224[[#This Row],[Pnt{Q}(/1000)]]=0,"",RANK(Tableau224[[#This Row],[Pnt{Q}(/1000)]],Tableau224[Pnt{Q}(/1000)]))</f>
        <v/>
      </c>
      <c r="L34" s="30">
        <f>IFERROR(Tableau224[[#This Row],[Pnt{QV}(/500)]]+Tableau224[[#This Row],[Pnt{QB}/500]],0)</f>
        <v>0</v>
      </c>
      <c r="M34" s="31">
        <f>IFERROR((Tableau224[[#This Row],[Pnt{QV}]]/$N$52)*500,0)</f>
        <v>0</v>
      </c>
      <c r="N34" s="31">
        <f>SUM(Tableau224[[#This Row],[Pnt{QV1}]],Tableau224[[#This Row],[Pnt{QV2}]],Tableau224[[#This Row],[Pnt{QV3}]])</f>
        <v>0</v>
      </c>
      <c r="O34" s="2">
        <f>IFERROR(((Tableau224[[#This Row],[Prs{QV1}]]/P$52)*1000)+IF(Tableau224[[#This Row],[Vlr{QV1}]]="o",2,0),0)</f>
        <v>0</v>
      </c>
      <c r="P34" s="11" t="s">
        <v>12</v>
      </c>
      <c r="Q34" s="4" t="s">
        <v>3</v>
      </c>
      <c r="R34" s="163">
        <f>IFERROR(((Tableau224[[#This Row],[Prs{QV2}]]/S$52)*1000)+IF(Tableau224[[#This Row],[Vlr{QV2}]]="o",2,0),0)</f>
        <v>0</v>
      </c>
      <c r="S34" s="11" t="s">
        <v>12</v>
      </c>
      <c r="T34" s="4" t="s">
        <v>3</v>
      </c>
      <c r="U34" s="163">
        <f>IFERROR(((Tableau224[[#This Row],[Prs{QV3}]]/V$52)*1000)+IF(Tableau224[[#This Row],[Vlr{QV3}]]="o",2,0),0)</f>
        <v>0</v>
      </c>
      <c r="V34" s="11" t="s">
        <v>12</v>
      </c>
      <c r="W34" s="4" t="s">
        <v>3</v>
      </c>
      <c r="X34" s="32">
        <f>IF((Tableau224[[#This Row],[Pnt{QB}]]/Y$52)*500=0,0,(Tableau224[[#This Row],[Pnt{QB}]]/Y$52)*500)</f>
        <v>0</v>
      </c>
      <c r="Y34" s="33">
        <f>Tableau224[[#This Row],[Pnt{QB1}]]+Tableau224[[#This Row],[Pnt{QB2}]]+Tableau224[[#This Row],[Pnt{QB3}]]+Tableau224[[#This Row],[Pnt{QB4}]]+Tableau224[[#This Row],[Pnt{QB5}]]+Tableau224[[#This Row],[Pnt{QB6}]]+Tableau224[[#This Row],[Pnt{QB7}]]+Tableau224[[#This Row],[Pnt{QB8}]]+Tableau224[[#This Row],[Pnt{QB9}]]+Tableau224[[#This Row],[Pnt{QB10}]]+Tableau224[[#This Row],[Pnt{QB11}]]+Tableau224[[#This Row],[Pnt{QB12}]]+Tableau224[[#This Row],[Pnt{QB13}]]+Tableau224[[#This Row],[Pnt{QB14}]]+Tableau224[[#This Row],[Pnt{QB15}]]+Tableau224[[#This Row],[Pnt{QB16}]]+Tableau224[[#This Row],[Pnt{QB17}]]+Tableau224[[#This Row],[Pnt{QB18}]]+Tableau224[[#This Row],[Pnt{QB19}]]+Tableau224[[#This Row],[Pnt{QB20}]]+Tableau224[[#This Row],[Pnt{QB21}]]+Tableau224[[#This Row],[Pnt{QB22}]]+Tableau224[[#This Row],[Pnt{QB23}]]+Tableau224[[#This Row],[Pnt{QB24}]]+Tableau224[[#This Row],[Pnt{QB25}]]+Tableau224[[#This Row],[Pnt{QB26}]]+Tableau224[[#This Row],[Pnt{QB27}]]+Tableau224[[#This Row],[Pnt{QB28}]]+Tableau224[[#This Row],[Pnt{QB29}]]+Tableau224[[#This Row],[Pnt{QB30}]]</f>
        <v>0</v>
      </c>
      <c r="Z34" s="33">
        <f>IF(Tableau224[[#This Row],[Blq{QB1}]]="o",(1000/AA$52),0)</f>
        <v>0</v>
      </c>
      <c r="AA34" s="4" t="s">
        <v>3</v>
      </c>
      <c r="AB34" s="33">
        <f>IF(Tableau224[[#This Row],[Blq{QB2}]]="o",(1000/AC$52),0)</f>
        <v>0</v>
      </c>
      <c r="AC34" s="4" t="s">
        <v>3</v>
      </c>
      <c r="AD34" s="33">
        <f>IF(Tableau224[[#This Row],[Blq{QB3}]]="o",(1000/AE$52),0)</f>
        <v>0</v>
      </c>
      <c r="AE34" s="4" t="s">
        <v>3</v>
      </c>
      <c r="AF34" s="33">
        <f>IF(Tableau224[[#This Row],[Blq{QB4}]]="o",(1000/AG$52),0)</f>
        <v>0</v>
      </c>
      <c r="AG34" s="4" t="s">
        <v>3</v>
      </c>
      <c r="AH34" s="33">
        <f>IF(Tableau224[[#This Row],[Blq{QB5}]]="o",(1000/AI$52),0)</f>
        <v>0</v>
      </c>
      <c r="AI34" s="4" t="s">
        <v>3</v>
      </c>
      <c r="AJ34" s="33">
        <f>IF(Tableau224[[#This Row],[Blq{QB6}]]="o",(1000/AK$52),0)</f>
        <v>0</v>
      </c>
      <c r="AK34" s="4" t="s">
        <v>3</v>
      </c>
      <c r="AL34" s="33">
        <f>IF(Tableau224[[#This Row],[Blq{QB7}]]="o",(1000/AM$52),0)</f>
        <v>0</v>
      </c>
      <c r="AM34" s="4" t="s">
        <v>3</v>
      </c>
      <c r="AN34" s="33">
        <f>IF(Tableau224[[#This Row],[Blq{QB8}]]="o",(1000/AO$52),0)</f>
        <v>0</v>
      </c>
      <c r="AO34" s="4" t="s">
        <v>3</v>
      </c>
      <c r="AP34" s="33">
        <f>IF(Tableau224[[#This Row],[Blq{QB9}]]="o",(1000/AQ$52),0)</f>
        <v>0</v>
      </c>
      <c r="AQ34" s="4" t="s">
        <v>3</v>
      </c>
      <c r="AR34" s="33">
        <f>IF(Tableau224[[#This Row],[Blq{QB10}]]="o",(1000/AS$52),0)</f>
        <v>0</v>
      </c>
      <c r="AS34" s="4" t="s">
        <v>3</v>
      </c>
      <c r="AT34" s="33">
        <f>IF(Tableau224[[#This Row],[Blq{QB11}]]="o",(1000/AU$52),0)</f>
        <v>0</v>
      </c>
      <c r="AU34" s="4" t="s">
        <v>3</v>
      </c>
      <c r="AV34" s="33">
        <f>IF(Tableau224[[#This Row],[Blq{QB12}]]="o",(1000/AW$52),0)</f>
        <v>0</v>
      </c>
      <c r="AW34" s="4" t="s">
        <v>3</v>
      </c>
      <c r="AX34" s="33">
        <f>IF(Tableau224[[#This Row],[Blq{QB13}]]="o",(1000/AY$52),0)</f>
        <v>0</v>
      </c>
      <c r="AY34" s="4" t="s">
        <v>3</v>
      </c>
      <c r="AZ34" s="33">
        <f>IF(Tableau224[[#This Row],[Blq{QB14}]]="o",(1000/BA$52),0)</f>
        <v>0</v>
      </c>
      <c r="BA34" s="4" t="s">
        <v>3</v>
      </c>
      <c r="BB34" s="33">
        <f>IF(Tableau224[[#This Row],[Blq{QB15}]]="o",(1000/BC$52),0)</f>
        <v>0</v>
      </c>
      <c r="BC34" s="4" t="s">
        <v>3</v>
      </c>
      <c r="BD34" s="33">
        <f>IF(Tableau224[[#This Row],[Blq{QB16}]]="o",(1000/BE$52),0)</f>
        <v>0</v>
      </c>
      <c r="BE34" s="4" t="s">
        <v>3</v>
      </c>
      <c r="BF34" s="33">
        <f>IF(Tableau224[[#This Row],[Blq{QB17}]]="o",(1000/BG$52),0)</f>
        <v>0</v>
      </c>
      <c r="BG34" s="4" t="s">
        <v>3</v>
      </c>
      <c r="BH34" s="33">
        <f>IF(Tableau224[[#This Row],[Blq{QB18}]]="o",(1000/BI$52),0)</f>
        <v>0</v>
      </c>
      <c r="BI34" s="4" t="s">
        <v>3</v>
      </c>
      <c r="BJ34" s="33">
        <f>IF(Tableau224[[#This Row],[Blq{QB19}]]="o",(1000/BK$52),0)</f>
        <v>0</v>
      </c>
      <c r="BK34" s="4" t="s">
        <v>3</v>
      </c>
      <c r="BL34" s="33">
        <f>IF(Tableau224[[#This Row],[Blq{QB20}]]="o",(1000/BM$52),0)</f>
        <v>0</v>
      </c>
      <c r="BM34" s="4" t="s">
        <v>3</v>
      </c>
      <c r="BN34" s="33">
        <f>IF(Tableau224[[#This Row],[Blq{QB21}]]="o",(1000/BO$52),0)</f>
        <v>0</v>
      </c>
      <c r="BO34" s="4" t="s">
        <v>3</v>
      </c>
      <c r="BP34" s="33">
        <f>IF(Tableau224[[#This Row],[Blq{QB22}]]="o",(1000/BQ$52),0)</f>
        <v>0</v>
      </c>
      <c r="BQ34" s="4" t="s">
        <v>3</v>
      </c>
      <c r="BR34" s="33">
        <f>IF(Tableau224[[#This Row],[Blq{QB23}]]="o",(1000/BS$52),0)</f>
        <v>0</v>
      </c>
      <c r="BS34" s="4" t="s">
        <v>3</v>
      </c>
      <c r="BT34" s="33">
        <f>IF(Tableau224[[#This Row],[Blq{QB24}]]="o",(1000/BU$52),0)</f>
        <v>0</v>
      </c>
      <c r="BU34" s="4" t="s">
        <v>3</v>
      </c>
      <c r="BV34" s="33">
        <f>IF(Tableau224[[#This Row],[Blq{QB25}]]="o",(1000/BW$52),0)</f>
        <v>0</v>
      </c>
      <c r="BW34" s="4" t="s">
        <v>3</v>
      </c>
      <c r="BX34" s="33">
        <f>IF(Tableau224[[#This Row],[Blq{QB26}]]="o",(1000/BY$52),0)</f>
        <v>0</v>
      </c>
      <c r="BY34" s="4" t="s">
        <v>3</v>
      </c>
      <c r="BZ34" s="33">
        <f>IF(Tableau224[[#This Row],[Blq{QB27}]]="o",(1000/CA$52),0)</f>
        <v>0</v>
      </c>
      <c r="CA34" s="4" t="s">
        <v>3</v>
      </c>
      <c r="CB34" s="33">
        <f>IF(Tableau224[[#This Row],[Blq{QB28}]]="o",(1000/CC$52),0)</f>
        <v>0</v>
      </c>
      <c r="CC34" s="4" t="s">
        <v>3</v>
      </c>
      <c r="CD34" s="33">
        <f>IF(Tableau224[[#This Row],[Blq{QB29}]]="o",(1000/CE$52),0)</f>
        <v>0</v>
      </c>
      <c r="CE34" s="4" t="s">
        <v>3</v>
      </c>
      <c r="CF34" s="33">
        <f>IF(Tableau224[[#This Row],[Blq{QB30}]]="o",(1000/CG$52),0)</f>
        <v>0</v>
      </c>
      <c r="CG34" s="4" t="s">
        <v>3</v>
      </c>
      <c r="CH34" s="26">
        <f>IFERROR((8-Tableau224[[#This Row],[Plc{Q}]])/100,0)</f>
        <v>0</v>
      </c>
      <c r="CI34" s="25" t="str">
        <f>IF(OR(1=Tableau224[[#This Row],[Plc{Q}]],2=Tableau224[[#This Row],[Plc{Q}]],3=Tableau224[[#This Row],[Plc{Q}]],4=Tableau224[[#This Row],[Plc{Q}]],5=Tableau224[[#This Row],[Plc{Q}]],6=Tableau224[[#This Row],[Plc{Q}]],7=Tableau224[[#This Row],[Plc{Q}]],8=Tableau224[[#This Row],[Plc{Q}]]),"Qualifié(e)","")</f>
        <v/>
      </c>
      <c r="CJ34" s="34" t="str">
        <f>IF(Tableau224[[#This Row],[Pnt{F}/1000]]=0,"",RANK(Tableau224[[#This Row],[Pnt{F}/1000]],Tableau224[Pnt{F}/1000]))</f>
        <v/>
      </c>
      <c r="CK34" s="35">
        <f>IFERROR(Tableau224[[#This Row],[Pnt{FV}/500]]+Tableau224[[#This Row],[Pnt{FB}/500]]+Tableau224[[#This Row],[Bns{Q}]],0)</f>
        <v>0</v>
      </c>
      <c r="CL34" s="32">
        <f>IFERROR((Tableau224[[#This Row],[Pnt{FV}]]/$CM$52)*500,0)</f>
        <v>0</v>
      </c>
      <c r="CM34" s="186">
        <f>IFERROR(((Tableau224[[#This Row],[Prs{FV}]]/CN$52)*1000)+IF(Tableau224[[#This Row],[Vlr{FV}]]="o",2,0),0)</f>
        <v>0</v>
      </c>
      <c r="CN34" s="11" t="s">
        <v>12</v>
      </c>
      <c r="CO34" s="4" t="s">
        <v>3</v>
      </c>
      <c r="CP34" s="32">
        <f>(Tableau224[[#This Row],[Pnt{FB}]]/CQ$52)*500</f>
        <v>0</v>
      </c>
      <c r="CQ34" s="33">
        <f>Tableau224[[#This Row],[Pnt{FBlq}]]+Tableau224[[#This Row],[Pnt{FEss}]]</f>
        <v>0</v>
      </c>
      <c r="CR34" s="33">
        <f>IF(Tableau224[[#This Row],[Blq{F}]]="n",0,IF(Tableau224[[#This Row],[Blq{F}]]="Z1",100,IF(Tableau224[[#This Row],[Blq{F}]]="Z2",200,IF(Tableau224[[#This Row],[Blq{F}]]="Top",300,0))))</f>
        <v>0</v>
      </c>
      <c r="CS34" s="4" t="s">
        <v>3</v>
      </c>
      <c r="CT34" s="25">
        <f>IFERROR((100-(Tableau224[[#This Row],[Ess{F}]])),0)</f>
        <v>0</v>
      </c>
      <c r="CU34" s="11" t="s">
        <v>12</v>
      </c>
      <c r="CV34" s="28" t="str">
        <f>IF(Tableau224[[#This Row],[Fnl]]="Q",Tableau224[[#This Row],[Plc{F}]],Tableau224[[#This Row],[Plc{Q}]])</f>
        <v/>
      </c>
      <c r="CW34" s="28" t="str">
        <f>IF(Tableau224[[#This Row],[Place]]=1,"Or",IF(Tableau224[[#This Row],[Place]]=2,"Argent",IF(Tableau224[[#This Row],[Place]]=3,"Bronze","")))</f>
        <v/>
      </c>
    </row>
    <row r="35" spans="1:101" x14ac:dyDescent="0.2">
      <c r="A35" s="33" t="str">
        <f>Tableau224[[#This Row],[Plc{Q}]]</f>
        <v/>
      </c>
      <c r="B35" s="33" t="str">
        <f>Tableau224[[#This Row],[Place]]</f>
        <v/>
      </c>
      <c r="C35" s="16" t="s">
        <v>12</v>
      </c>
      <c r="D35" s="17" t="s">
        <v>12</v>
      </c>
      <c r="E35" s="17" t="s">
        <v>12</v>
      </c>
      <c r="F35" s="29" t="str">
        <f>IF(Tableau224[[#This Row],[Q &gt; F]]="","","Q")</f>
        <v/>
      </c>
      <c r="G35" s="10" t="s">
        <v>12</v>
      </c>
      <c r="H35" s="3" t="s">
        <v>3</v>
      </c>
      <c r="I35" s="3" t="s">
        <v>3</v>
      </c>
      <c r="J35" s="3" t="s">
        <v>3</v>
      </c>
      <c r="K35" s="30" t="str">
        <f>IF(Tableau224[[#This Row],[Pnt{Q}(/1000)]]=0,"",RANK(Tableau224[[#This Row],[Pnt{Q}(/1000)]],Tableau224[Pnt{Q}(/1000)]))</f>
        <v/>
      </c>
      <c r="L35" s="30">
        <f>IFERROR(Tableau224[[#This Row],[Pnt{QV}(/500)]]+Tableau224[[#This Row],[Pnt{QB}/500]],0)</f>
        <v>0</v>
      </c>
      <c r="M35" s="31">
        <f>IFERROR((Tableau224[[#This Row],[Pnt{QV}]]/$N$52)*500,0)</f>
        <v>0</v>
      </c>
      <c r="N35" s="31">
        <f>SUM(Tableau224[[#This Row],[Pnt{QV1}]],Tableau224[[#This Row],[Pnt{QV2}]],Tableau224[[#This Row],[Pnt{QV3}]])</f>
        <v>0</v>
      </c>
      <c r="O35" s="2">
        <f>IFERROR(((Tableau224[[#This Row],[Prs{QV1}]]/P$52)*1000)+IF(Tableau224[[#This Row],[Vlr{QV1}]]="o",2,0),0)</f>
        <v>0</v>
      </c>
      <c r="P35" s="11" t="s">
        <v>12</v>
      </c>
      <c r="Q35" s="4" t="s">
        <v>3</v>
      </c>
      <c r="R35" s="163">
        <f>IFERROR(((Tableau224[[#This Row],[Prs{QV2}]]/S$52)*1000)+IF(Tableau224[[#This Row],[Vlr{QV2}]]="o",2,0),0)</f>
        <v>0</v>
      </c>
      <c r="S35" s="11" t="s">
        <v>12</v>
      </c>
      <c r="T35" s="4" t="s">
        <v>3</v>
      </c>
      <c r="U35" s="163">
        <f>IFERROR(((Tableau224[[#This Row],[Prs{QV3}]]/V$52)*1000)+IF(Tableau224[[#This Row],[Vlr{QV3}]]="o",2,0),0)</f>
        <v>0</v>
      </c>
      <c r="V35" s="11" t="s">
        <v>12</v>
      </c>
      <c r="W35" s="4" t="s">
        <v>3</v>
      </c>
      <c r="X35" s="32">
        <f>IF((Tableau224[[#This Row],[Pnt{QB}]]/Y$52)*500=0,0,(Tableau224[[#This Row],[Pnt{QB}]]/Y$52)*500)</f>
        <v>0</v>
      </c>
      <c r="Y35" s="33">
        <f>Tableau224[[#This Row],[Pnt{QB1}]]+Tableau224[[#This Row],[Pnt{QB2}]]+Tableau224[[#This Row],[Pnt{QB3}]]+Tableau224[[#This Row],[Pnt{QB4}]]+Tableau224[[#This Row],[Pnt{QB5}]]+Tableau224[[#This Row],[Pnt{QB6}]]+Tableau224[[#This Row],[Pnt{QB7}]]+Tableau224[[#This Row],[Pnt{QB8}]]+Tableau224[[#This Row],[Pnt{QB9}]]+Tableau224[[#This Row],[Pnt{QB10}]]+Tableau224[[#This Row],[Pnt{QB11}]]+Tableau224[[#This Row],[Pnt{QB12}]]+Tableau224[[#This Row],[Pnt{QB13}]]+Tableau224[[#This Row],[Pnt{QB14}]]+Tableau224[[#This Row],[Pnt{QB15}]]+Tableau224[[#This Row],[Pnt{QB16}]]+Tableau224[[#This Row],[Pnt{QB17}]]+Tableau224[[#This Row],[Pnt{QB18}]]+Tableau224[[#This Row],[Pnt{QB19}]]+Tableau224[[#This Row],[Pnt{QB20}]]+Tableau224[[#This Row],[Pnt{QB21}]]+Tableau224[[#This Row],[Pnt{QB22}]]+Tableau224[[#This Row],[Pnt{QB23}]]+Tableau224[[#This Row],[Pnt{QB24}]]+Tableau224[[#This Row],[Pnt{QB25}]]+Tableau224[[#This Row],[Pnt{QB26}]]+Tableau224[[#This Row],[Pnt{QB27}]]+Tableau224[[#This Row],[Pnt{QB28}]]+Tableau224[[#This Row],[Pnt{QB29}]]+Tableau224[[#This Row],[Pnt{QB30}]]</f>
        <v>0</v>
      </c>
      <c r="Z35" s="33">
        <f>IF(Tableau224[[#This Row],[Blq{QB1}]]="o",(1000/AA$52),0)</f>
        <v>0</v>
      </c>
      <c r="AA35" s="4" t="s">
        <v>3</v>
      </c>
      <c r="AB35" s="33">
        <f>IF(Tableau224[[#This Row],[Blq{QB2}]]="o",(1000/AC$52),0)</f>
        <v>0</v>
      </c>
      <c r="AC35" s="4" t="s">
        <v>3</v>
      </c>
      <c r="AD35" s="33">
        <f>IF(Tableau224[[#This Row],[Blq{QB3}]]="o",(1000/AE$52),0)</f>
        <v>0</v>
      </c>
      <c r="AE35" s="4" t="s">
        <v>3</v>
      </c>
      <c r="AF35" s="33">
        <f>IF(Tableau224[[#This Row],[Blq{QB4}]]="o",(1000/AG$52),0)</f>
        <v>0</v>
      </c>
      <c r="AG35" s="4" t="s">
        <v>3</v>
      </c>
      <c r="AH35" s="33">
        <f>IF(Tableau224[[#This Row],[Blq{QB5}]]="o",(1000/AI$52),0)</f>
        <v>0</v>
      </c>
      <c r="AI35" s="4" t="s">
        <v>3</v>
      </c>
      <c r="AJ35" s="33">
        <f>IF(Tableau224[[#This Row],[Blq{QB6}]]="o",(1000/AK$52),0)</f>
        <v>0</v>
      </c>
      <c r="AK35" s="4" t="s">
        <v>3</v>
      </c>
      <c r="AL35" s="33">
        <f>IF(Tableau224[[#This Row],[Blq{QB7}]]="o",(1000/AM$52),0)</f>
        <v>0</v>
      </c>
      <c r="AM35" s="4" t="s">
        <v>3</v>
      </c>
      <c r="AN35" s="33">
        <f>IF(Tableau224[[#This Row],[Blq{QB8}]]="o",(1000/AO$52),0)</f>
        <v>0</v>
      </c>
      <c r="AO35" s="4" t="s">
        <v>3</v>
      </c>
      <c r="AP35" s="33">
        <f>IF(Tableau224[[#This Row],[Blq{QB9}]]="o",(1000/AQ$52),0)</f>
        <v>0</v>
      </c>
      <c r="AQ35" s="4" t="s">
        <v>3</v>
      </c>
      <c r="AR35" s="33">
        <f>IF(Tableau224[[#This Row],[Blq{QB10}]]="o",(1000/AS$52),0)</f>
        <v>0</v>
      </c>
      <c r="AS35" s="4" t="s">
        <v>3</v>
      </c>
      <c r="AT35" s="33">
        <f>IF(Tableau224[[#This Row],[Blq{QB11}]]="o",(1000/AU$52),0)</f>
        <v>0</v>
      </c>
      <c r="AU35" s="4" t="s">
        <v>3</v>
      </c>
      <c r="AV35" s="33">
        <f>IF(Tableau224[[#This Row],[Blq{QB12}]]="o",(1000/AW$52),0)</f>
        <v>0</v>
      </c>
      <c r="AW35" s="4" t="s">
        <v>3</v>
      </c>
      <c r="AX35" s="33">
        <f>IF(Tableau224[[#This Row],[Blq{QB13}]]="o",(1000/AY$52),0)</f>
        <v>0</v>
      </c>
      <c r="AY35" s="4" t="s">
        <v>3</v>
      </c>
      <c r="AZ35" s="33">
        <f>IF(Tableau224[[#This Row],[Blq{QB14}]]="o",(1000/BA$52),0)</f>
        <v>0</v>
      </c>
      <c r="BA35" s="4" t="s">
        <v>3</v>
      </c>
      <c r="BB35" s="33">
        <f>IF(Tableau224[[#This Row],[Blq{QB15}]]="o",(1000/BC$52),0)</f>
        <v>0</v>
      </c>
      <c r="BC35" s="4" t="s">
        <v>3</v>
      </c>
      <c r="BD35" s="33">
        <f>IF(Tableau224[[#This Row],[Blq{QB16}]]="o",(1000/BE$52),0)</f>
        <v>0</v>
      </c>
      <c r="BE35" s="4" t="s">
        <v>3</v>
      </c>
      <c r="BF35" s="33">
        <f>IF(Tableau224[[#This Row],[Blq{QB17}]]="o",(1000/BG$52),0)</f>
        <v>0</v>
      </c>
      <c r="BG35" s="4" t="s">
        <v>3</v>
      </c>
      <c r="BH35" s="33">
        <f>IF(Tableau224[[#This Row],[Blq{QB18}]]="o",(1000/BI$52),0)</f>
        <v>0</v>
      </c>
      <c r="BI35" s="4" t="s">
        <v>3</v>
      </c>
      <c r="BJ35" s="33">
        <f>IF(Tableau224[[#This Row],[Blq{QB19}]]="o",(1000/BK$52),0)</f>
        <v>0</v>
      </c>
      <c r="BK35" s="4" t="s">
        <v>3</v>
      </c>
      <c r="BL35" s="33">
        <f>IF(Tableau224[[#This Row],[Blq{QB20}]]="o",(1000/BM$52),0)</f>
        <v>0</v>
      </c>
      <c r="BM35" s="4" t="s">
        <v>3</v>
      </c>
      <c r="BN35" s="33">
        <f>IF(Tableau224[[#This Row],[Blq{QB21}]]="o",(1000/BO$52),0)</f>
        <v>0</v>
      </c>
      <c r="BO35" s="4" t="s">
        <v>3</v>
      </c>
      <c r="BP35" s="33">
        <f>IF(Tableau224[[#This Row],[Blq{QB22}]]="o",(1000/BQ$52),0)</f>
        <v>0</v>
      </c>
      <c r="BQ35" s="4" t="s">
        <v>3</v>
      </c>
      <c r="BR35" s="33">
        <f>IF(Tableau224[[#This Row],[Blq{QB23}]]="o",(1000/BS$52),0)</f>
        <v>0</v>
      </c>
      <c r="BS35" s="4" t="s">
        <v>3</v>
      </c>
      <c r="BT35" s="33">
        <f>IF(Tableau224[[#This Row],[Blq{QB24}]]="o",(1000/BU$52),0)</f>
        <v>0</v>
      </c>
      <c r="BU35" s="4" t="s">
        <v>3</v>
      </c>
      <c r="BV35" s="33">
        <f>IF(Tableau224[[#This Row],[Blq{QB25}]]="o",(1000/BW$52),0)</f>
        <v>0</v>
      </c>
      <c r="BW35" s="4" t="s">
        <v>3</v>
      </c>
      <c r="BX35" s="33">
        <f>IF(Tableau224[[#This Row],[Blq{QB26}]]="o",(1000/BY$52),0)</f>
        <v>0</v>
      </c>
      <c r="BY35" s="4" t="s">
        <v>3</v>
      </c>
      <c r="BZ35" s="33">
        <f>IF(Tableau224[[#This Row],[Blq{QB27}]]="o",(1000/CA$52),0)</f>
        <v>0</v>
      </c>
      <c r="CA35" s="4" t="s">
        <v>3</v>
      </c>
      <c r="CB35" s="33">
        <f>IF(Tableau224[[#This Row],[Blq{QB28}]]="o",(1000/CC$52),0)</f>
        <v>0</v>
      </c>
      <c r="CC35" s="4" t="s">
        <v>3</v>
      </c>
      <c r="CD35" s="33">
        <f>IF(Tableau224[[#This Row],[Blq{QB29}]]="o",(1000/CE$52),0)</f>
        <v>0</v>
      </c>
      <c r="CE35" s="4" t="s">
        <v>3</v>
      </c>
      <c r="CF35" s="33">
        <f>IF(Tableau224[[#This Row],[Blq{QB30}]]="o",(1000/CG$52),0)</f>
        <v>0</v>
      </c>
      <c r="CG35" s="4" t="s">
        <v>3</v>
      </c>
      <c r="CH35" s="26">
        <f>IFERROR((8-Tableau224[[#This Row],[Plc{Q}]])/100,0)</f>
        <v>0</v>
      </c>
      <c r="CI35" s="25" t="str">
        <f>IF(OR(1=Tableau224[[#This Row],[Plc{Q}]],2=Tableau224[[#This Row],[Plc{Q}]],3=Tableau224[[#This Row],[Plc{Q}]],4=Tableau224[[#This Row],[Plc{Q}]],5=Tableau224[[#This Row],[Plc{Q}]],6=Tableau224[[#This Row],[Plc{Q}]],7=Tableau224[[#This Row],[Plc{Q}]],8=Tableau224[[#This Row],[Plc{Q}]]),"Qualifié(e)","")</f>
        <v/>
      </c>
      <c r="CJ35" s="34" t="str">
        <f>IF(Tableau224[[#This Row],[Pnt{F}/1000]]=0,"",RANK(Tableau224[[#This Row],[Pnt{F}/1000]],Tableau224[Pnt{F}/1000]))</f>
        <v/>
      </c>
      <c r="CK35" s="35">
        <f>IFERROR(Tableau224[[#This Row],[Pnt{FV}/500]]+Tableau224[[#This Row],[Pnt{FB}/500]]+Tableau224[[#This Row],[Bns{Q}]],0)</f>
        <v>0</v>
      </c>
      <c r="CL35" s="32">
        <f>IFERROR((Tableau224[[#This Row],[Pnt{FV}]]/$CM$52)*500,0)</f>
        <v>0</v>
      </c>
      <c r="CM35" s="186">
        <f>IFERROR(((Tableau224[[#This Row],[Prs{FV}]]/CN$52)*1000)+IF(Tableau224[[#This Row],[Vlr{FV}]]="o",2,0),0)</f>
        <v>0</v>
      </c>
      <c r="CN35" s="11" t="s">
        <v>12</v>
      </c>
      <c r="CO35" s="4" t="s">
        <v>3</v>
      </c>
      <c r="CP35" s="32">
        <f>(Tableau224[[#This Row],[Pnt{FB}]]/CQ$52)*500</f>
        <v>0</v>
      </c>
      <c r="CQ35" s="33">
        <f>Tableau224[[#This Row],[Pnt{FBlq}]]+Tableau224[[#This Row],[Pnt{FEss}]]</f>
        <v>0</v>
      </c>
      <c r="CR35" s="33">
        <f>IF(Tableau224[[#This Row],[Blq{F}]]="n",0,IF(Tableau224[[#This Row],[Blq{F}]]="Z1",100,IF(Tableau224[[#This Row],[Blq{F}]]="Z2",200,IF(Tableau224[[#This Row],[Blq{F}]]="Top",300,0))))</f>
        <v>0</v>
      </c>
      <c r="CS35" s="4" t="s">
        <v>3</v>
      </c>
      <c r="CT35" s="25">
        <f>IFERROR((100-(Tableau224[[#This Row],[Ess{F}]])),0)</f>
        <v>0</v>
      </c>
      <c r="CU35" s="11" t="s">
        <v>12</v>
      </c>
      <c r="CV35" s="28" t="str">
        <f>IF(Tableau224[[#This Row],[Fnl]]="Q",Tableau224[[#This Row],[Plc{F}]],Tableau224[[#This Row],[Plc{Q}]])</f>
        <v/>
      </c>
      <c r="CW35" s="28" t="str">
        <f>IF(Tableau224[[#This Row],[Place]]=1,"Or",IF(Tableau224[[#This Row],[Place]]=2,"Argent",IF(Tableau224[[#This Row],[Place]]=3,"Bronze","")))</f>
        <v/>
      </c>
    </row>
    <row r="36" spans="1:101" x14ac:dyDescent="0.2">
      <c r="A36" s="33" t="str">
        <f>Tableau224[[#This Row],[Plc{Q}]]</f>
        <v/>
      </c>
      <c r="B36" s="33" t="str">
        <f>Tableau224[[#This Row],[Place]]</f>
        <v/>
      </c>
      <c r="C36" s="16" t="s">
        <v>12</v>
      </c>
      <c r="D36" s="17" t="s">
        <v>12</v>
      </c>
      <c r="E36" s="17" t="s">
        <v>12</v>
      </c>
      <c r="F36" s="29" t="str">
        <f>IF(Tableau224[[#This Row],[Q &gt; F]]="","","Q")</f>
        <v/>
      </c>
      <c r="G36" s="10" t="s">
        <v>12</v>
      </c>
      <c r="H36" s="3" t="s">
        <v>3</v>
      </c>
      <c r="I36" s="3" t="s">
        <v>3</v>
      </c>
      <c r="J36" s="3" t="s">
        <v>3</v>
      </c>
      <c r="K36" s="30" t="str">
        <f>IF(Tableau224[[#This Row],[Pnt{Q}(/1000)]]=0,"",RANK(Tableau224[[#This Row],[Pnt{Q}(/1000)]],Tableau224[Pnt{Q}(/1000)]))</f>
        <v/>
      </c>
      <c r="L36" s="30">
        <f>IFERROR(Tableau224[[#This Row],[Pnt{QV}(/500)]]+Tableau224[[#This Row],[Pnt{QB}/500]],0)</f>
        <v>0</v>
      </c>
      <c r="M36" s="31">
        <f>IFERROR((Tableau224[[#This Row],[Pnt{QV}]]/$N$52)*500,0)</f>
        <v>0</v>
      </c>
      <c r="N36" s="31">
        <f>SUM(Tableau224[[#This Row],[Pnt{QV1}]],Tableau224[[#This Row],[Pnt{QV2}]],Tableau224[[#This Row],[Pnt{QV3}]])</f>
        <v>0</v>
      </c>
      <c r="O36" s="2">
        <f>IFERROR(((Tableau224[[#This Row],[Prs{QV1}]]/P$52)*1000)+IF(Tableau224[[#This Row],[Vlr{QV1}]]="o",2,0),0)</f>
        <v>0</v>
      </c>
      <c r="P36" s="11" t="s">
        <v>12</v>
      </c>
      <c r="Q36" s="4" t="s">
        <v>3</v>
      </c>
      <c r="R36" s="163">
        <f>IFERROR(((Tableau224[[#This Row],[Prs{QV2}]]/S$52)*1000)+IF(Tableau224[[#This Row],[Vlr{QV2}]]="o",2,0),0)</f>
        <v>0</v>
      </c>
      <c r="S36" s="11" t="s">
        <v>12</v>
      </c>
      <c r="T36" s="4" t="s">
        <v>3</v>
      </c>
      <c r="U36" s="163">
        <f>IFERROR(((Tableau224[[#This Row],[Prs{QV3}]]/V$52)*1000)+IF(Tableau224[[#This Row],[Vlr{QV3}]]="o",2,0),0)</f>
        <v>0</v>
      </c>
      <c r="V36" s="11" t="s">
        <v>12</v>
      </c>
      <c r="W36" s="4" t="s">
        <v>3</v>
      </c>
      <c r="X36" s="32">
        <f>IF((Tableau224[[#This Row],[Pnt{QB}]]/Y$52)*500=0,0,(Tableau224[[#This Row],[Pnt{QB}]]/Y$52)*500)</f>
        <v>0</v>
      </c>
      <c r="Y36" s="33">
        <f>Tableau224[[#This Row],[Pnt{QB1}]]+Tableau224[[#This Row],[Pnt{QB2}]]+Tableau224[[#This Row],[Pnt{QB3}]]+Tableau224[[#This Row],[Pnt{QB4}]]+Tableau224[[#This Row],[Pnt{QB5}]]+Tableau224[[#This Row],[Pnt{QB6}]]+Tableau224[[#This Row],[Pnt{QB7}]]+Tableau224[[#This Row],[Pnt{QB8}]]+Tableau224[[#This Row],[Pnt{QB9}]]+Tableau224[[#This Row],[Pnt{QB10}]]+Tableau224[[#This Row],[Pnt{QB11}]]+Tableau224[[#This Row],[Pnt{QB12}]]+Tableau224[[#This Row],[Pnt{QB13}]]+Tableau224[[#This Row],[Pnt{QB14}]]+Tableau224[[#This Row],[Pnt{QB15}]]+Tableau224[[#This Row],[Pnt{QB16}]]+Tableau224[[#This Row],[Pnt{QB17}]]+Tableau224[[#This Row],[Pnt{QB18}]]+Tableau224[[#This Row],[Pnt{QB19}]]+Tableau224[[#This Row],[Pnt{QB20}]]+Tableau224[[#This Row],[Pnt{QB21}]]+Tableau224[[#This Row],[Pnt{QB22}]]+Tableau224[[#This Row],[Pnt{QB23}]]+Tableau224[[#This Row],[Pnt{QB24}]]+Tableau224[[#This Row],[Pnt{QB25}]]+Tableau224[[#This Row],[Pnt{QB26}]]+Tableau224[[#This Row],[Pnt{QB27}]]+Tableau224[[#This Row],[Pnt{QB28}]]+Tableau224[[#This Row],[Pnt{QB29}]]+Tableau224[[#This Row],[Pnt{QB30}]]</f>
        <v>0</v>
      </c>
      <c r="Z36" s="33">
        <f>IF(Tableau224[[#This Row],[Blq{QB1}]]="o",(1000/AA$52),0)</f>
        <v>0</v>
      </c>
      <c r="AA36" s="4" t="s">
        <v>3</v>
      </c>
      <c r="AB36" s="33">
        <f>IF(Tableau224[[#This Row],[Blq{QB2}]]="o",(1000/AC$52),0)</f>
        <v>0</v>
      </c>
      <c r="AC36" s="4" t="s">
        <v>3</v>
      </c>
      <c r="AD36" s="33">
        <f>IF(Tableau224[[#This Row],[Blq{QB3}]]="o",(1000/AE$52),0)</f>
        <v>0</v>
      </c>
      <c r="AE36" s="4" t="s">
        <v>3</v>
      </c>
      <c r="AF36" s="33">
        <f>IF(Tableau224[[#This Row],[Blq{QB4}]]="o",(1000/AG$52),0)</f>
        <v>0</v>
      </c>
      <c r="AG36" s="4" t="s">
        <v>3</v>
      </c>
      <c r="AH36" s="33">
        <f>IF(Tableau224[[#This Row],[Blq{QB5}]]="o",(1000/AI$52),0)</f>
        <v>0</v>
      </c>
      <c r="AI36" s="4" t="s">
        <v>3</v>
      </c>
      <c r="AJ36" s="33">
        <f>IF(Tableau224[[#This Row],[Blq{QB6}]]="o",(1000/AK$52),0)</f>
        <v>0</v>
      </c>
      <c r="AK36" s="4" t="s">
        <v>3</v>
      </c>
      <c r="AL36" s="33">
        <f>IF(Tableau224[[#This Row],[Blq{QB7}]]="o",(1000/AM$52),0)</f>
        <v>0</v>
      </c>
      <c r="AM36" s="4" t="s">
        <v>3</v>
      </c>
      <c r="AN36" s="33">
        <f>IF(Tableau224[[#This Row],[Blq{QB8}]]="o",(1000/AO$52),0)</f>
        <v>0</v>
      </c>
      <c r="AO36" s="4" t="s">
        <v>3</v>
      </c>
      <c r="AP36" s="33">
        <f>IF(Tableau224[[#This Row],[Blq{QB9}]]="o",(1000/AQ$52),0)</f>
        <v>0</v>
      </c>
      <c r="AQ36" s="4" t="s">
        <v>3</v>
      </c>
      <c r="AR36" s="33">
        <f>IF(Tableau224[[#This Row],[Blq{QB10}]]="o",(1000/AS$52),0)</f>
        <v>0</v>
      </c>
      <c r="AS36" s="4" t="s">
        <v>3</v>
      </c>
      <c r="AT36" s="33">
        <f>IF(Tableau224[[#This Row],[Blq{QB11}]]="o",(1000/AU$52),0)</f>
        <v>0</v>
      </c>
      <c r="AU36" s="4" t="s">
        <v>3</v>
      </c>
      <c r="AV36" s="33">
        <f>IF(Tableau224[[#This Row],[Blq{QB12}]]="o",(1000/AW$52),0)</f>
        <v>0</v>
      </c>
      <c r="AW36" s="4" t="s">
        <v>3</v>
      </c>
      <c r="AX36" s="33">
        <f>IF(Tableau224[[#This Row],[Blq{QB13}]]="o",(1000/AY$52),0)</f>
        <v>0</v>
      </c>
      <c r="AY36" s="4" t="s">
        <v>3</v>
      </c>
      <c r="AZ36" s="33">
        <f>IF(Tableau224[[#This Row],[Blq{QB14}]]="o",(1000/BA$52),0)</f>
        <v>0</v>
      </c>
      <c r="BA36" s="4" t="s">
        <v>3</v>
      </c>
      <c r="BB36" s="33">
        <f>IF(Tableau224[[#This Row],[Blq{QB15}]]="o",(1000/BC$52),0)</f>
        <v>0</v>
      </c>
      <c r="BC36" s="4" t="s">
        <v>3</v>
      </c>
      <c r="BD36" s="33">
        <f>IF(Tableau224[[#This Row],[Blq{QB16}]]="o",(1000/BE$52),0)</f>
        <v>0</v>
      </c>
      <c r="BE36" s="4" t="s">
        <v>3</v>
      </c>
      <c r="BF36" s="33">
        <f>IF(Tableau224[[#This Row],[Blq{QB17}]]="o",(1000/BG$52),0)</f>
        <v>0</v>
      </c>
      <c r="BG36" s="4" t="s">
        <v>3</v>
      </c>
      <c r="BH36" s="33">
        <f>IF(Tableau224[[#This Row],[Blq{QB18}]]="o",(1000/BI$52),0)</f>
        <v>0</v>
      </c>
      <c r="BI36" s="4" t="s">
        <v>3</v>
      </c>
      <c r="BJ36" s="33">
        <f>IF(Tableau224[[#This Row],[Blq{QB19}]]="o",(1000/BK$52),0)</f>
        <v>0</v>
      </c>
      <c r="BK36" s="4" t="s">
        <v>3</v>
      </c>
      <c r="BL36" s="33">
        <f>IF(Tableau224[[#This Row],[Blq{QB20}]]="o",(1000/BM$52),0)</f>
        <v>0</v>
      </c>
      <c r="BM36" s="4" t="s">
        <v>3</v>
      </c>
      <c r="BN36" s="33">
        <f>IF(Tableau224[[#This Row],[Blq{QB21}]]="o",(1000/BO$52),0)</f>
        <v>0</v>
      </c>
      <c r="BO36" s="4" t="s">
        <v>3</v>
      </c>
      <c r="BP36" s="33">
        <f>IF(Tableau224[[#This Row],[Blq{QB22}]]="o",(1000/BQ$52),0)</f>
        <v>0</v>
      </c>
      <c r="BQ36" s="4" t="s">
        <v>3</v>
      </c>
      <c r="BR36" s="33">
        <f>IF(Tableau224[[#This Row],[Blq{QB23}]]="o",(1000/BS$52),0)</f>
        <v>0</v>
      </c>
      <c r="BS36" s="4" t="s">
        <v>3</v>
      </c>
      <c r="BT36" s="33">
        <f>IF(Tableau224[[#This Row],[Blq{QB24}]]="o",(1000/BU$52),0)</f>
        <v>0</v>
      </c>
      <c r="BU36" s="4" t="s">
        <v>3</v>
      </c>
      <c r="BV36" s="33">
        <f>IF(Tableau224[[#This Row],[Blq{QB25}]]="o",(1000/BW$52),0)</f>
        <v>0</v>
      </c>
      <c r="BW36" s="4" t="s">
        <v>3</v>
      </c>
      <c r="BX36" s="33">
        <f>IF(Tableau224[[#This Row],[Blq{QB26}]]="o",(1000/BY$52),0)</f>
        <v>0</v>
      </c>
      <c r="BY36" s="4" t="s">
        <v>3</v>
      </c>
      <c r="BZ36" s="33">
        <f>IF(Tableau224[[#This Row],[Blq{QB27}]]="o",(1000/CA$52),0)</f>
        <v>0</v>
      </c>
      <c r="CA36" s="4" t="s">
        <v>3</v>
      </c>
      <c r="CB36" s="33">
        <f>IF(Tableau224[[#This Row],[Blq{QB28}]]="o",(1000/CC$52),0)</f>
        <v>0</v>
      </c>
      <c r="CC36" s="4" t="s">
        <v>3</v>
      </c>
      <c r="CD36" s="33">
        <f>IF(Tableau224[[#This Row],[Blq{QB29}]]="o",(1000/CE$52),0)</f>
        <v>0</v>
      </c>
      <c r="CE36" s="4" t="s">
        <v>3</v>
      </c>
      <c r="CF36" s="33">
        <f>IF(Tableau224[[#This Row],[Blq{QB30}]]="o",(1000/CG$52),0)</f>
        <v>0</v>
      </c>
      <c r="CG36" s="4" t="s">
        <v>3</v>
      </c>
      <c r="CH36" s="26">
        <f>IFERROR((8-Tableau224[[#This Row],[Plc{Q}]])/100,0)</f>
        <v>0</v>
      </c>
      <c r="CI36" s="25" t="str">
        <f>IF(OR(1=Tableau224[[#This Row],[Plc{Q}]],2=Tableau224[[#This Row],[Plc{Q}]],3=Tableau224[[#This Row],[Plc{Q}]],4=Tableau224[[#This Row],[Plc{Q}]],5=Tableau224[[#This Row],[Plc{Q}]],6=Tableau224[[#This Row],[Plc{Q}]],7=Tableau224[[#This Row],[Plc{Q}]],8=Tableau224[[#This Row],[Plc{Q}]]),"Qualifié(e)","")</f>
        <v/>
      </c>
      <c r="CJ36" s="34" t="str">
        <f>IF(Tableau224[[#This Row],[Pnt{F}/1000]]=0,"",RANK(Tableau224[[#This Row],[Pnt{F}/1000]],Tableau224[Pnt{F}/1000]))</f>
        <v/>
      </c>
      <c r="CK36" s="35">
        <f>IFERROR(Tableau224[[#This Row],[Pnt{FV}/500]]+Tableau224[[#This Row],[Pnt{FB}/500]]+Tableau224[[#This Row],[Bns{Q}]],0)</f>
        <v>0</v>
      </c>
      <c r="CL36" s="32">
        <f>IFERROR((Tableau224[[#This Row],[Pnt{FV}]]/$CM$52)*500,0)</f>
        <v>0</v>
      </c>
      <c r="CM36" s="186">
        <f>IFERROR(((Tableau224[[#This Row],[Prs{FV}]]/CN$52)*1000)+IF(Tableau224[[#This Row],[Vlr{FV}]]="o",2,0),0)</f>
        <v>0</v>
      </c>
      <c r="CN36" s="11" t="s">
        <v>12</v>
      </c>
      <c r="CO36" s="4" t="s">
        <v>3</v>
      </c>
      <c r="CP36" s="32">
        <f>(Tableau224[[#This Row],[Pnt{FB}]]/CQ$52)*500</f>
        <v>0</v>
      </c>
      <c r="CQ36" s="33">
        <f>Tableau224[[#This Row],[Pnt{FBlq}]]+Tableau224[[#This Row],[Pnt{FEss}]]</f>
        <v>0</v>
      </c>
      <c r="CR36" s="33">
        <f>IF(Tableau224[[#This Row],[Blq{F}]]="n",0,IF(Tableau224[[#This Row],[Blq{F}]]="Z1",100,IF(Tableau224[[#This Row],[Blq{F}]]="Z2",200,IF(Tableau224[[#This Row],[Blq{F}]]="Top",300,0))))</f>
        <v>0</v>
      </c>
      <c r="CS36" s="4" t="s">
        <v>3</v>
      </c>
      <c r="CT36" s="25">
        <f>IFERROR((100-(Tableau224[[#This Row],[Ess{F}]])),0)</f>
        <v>0</v>
      </c>
      <c r="CU36" s="11" t="s">
        <v>12</v>
      </c>
      <c r="CV36" s="28" t="str">
        <f>IF(Tableau224[[#This Row],[Fnl]]="Q",Tableau224[[#This Row],[Plc{F}]],Tableau224[[#This Row],[Plc{Q}]])</f>
        <v/>
      </c>
      <c r="CW36" s="28" t="str">
        <f>IF(Tableau224[[#This Row],[Place]]=1,"Or",IF(Tableau224[[#This Row],[Place]]=2,"Argent",IF(Tableau224[[#This Row],[Place]]=3,"Bronze","")))</f>
        <v/>
      </c>
    </row>
    <row r="37" spans="1:101" x14ac:dyDescent="0.2">
      <c r="A37" s="33" t="str">
        <f>Tableau224[[#This Row],[Plc{Q}]]</f>
        <v/>
      </c>
      <c r="B37" s="33" t="str">
        <f>Tableau224[[#This Row],[Place]]</f>
        <v/>
      </c>
      <c r="C37" s="16" t="s">
        <v>12</v>
      </c>
      <c r="D37" s="17" t="s">
        <v>12</v>
      </c>
      <c r="E37" s="17" t="s">
        <v>12</v>
      </c>
      <c r="F37" s="29" t="str">
        <f>IF(Tableau224[[#This Row],[Q &gt; F]]="","","Q")</f>
        <v/>
      </c>
      <c r="G37" s="10" t="s">
        <v>12</v>
      </c>
      <c r="H37" s="3" t="s">
        <v>3</v>
      </c>
      <c r="I37" s="3" t="s">
        <v>3</v>
      </c>
      <c r="J37" s="3" t="s">
        <v>3</v>
      </c>
      <c r="K37" s="30" t="str">
        <f>IF(Tableau224[[#This Row],[Pnt{Q}(/1000)]]=0,"",RANK(Tableau224[[#This Row],[Pnt{Q}(/1000)]],Tableau224[Pnt{Q}(/1000)]))</f>
        <v/>
      </c>
      <c r="L37" s="30">
        <f>IFERROR(Tableau224[[#This Row],[Pnt{QV}(/500)]]+Tableau224[[#This Row],[Pnt{QB}/500]],0)</f>
        <v>0</v>
      </c>
      <c r="M37" s="31">
        <f>IFERROR((Tableau224[[#This Row],[Pnt{QV}]]/$N$52)*500,0)</f>
        <v>0</v>
      </c>
      <c r="N37" s="31">
        <f>SUM(Tableau224[[#This Row],[Pnt{QV1}]],Tableau224[[#This Row],[Pnt{QV2}]],Tableau224[[#This Row],[Pnt{QV3}]])</f>
        <v>0</v>
      </c>
      <c r="O37" s="2">
        <f>IFERROR(((Tableau224[[#This Row],[Prs{QV1}]]/P$52)*1000)+IF(Tableau224[[#This Row],[Vlr{QV1}]]="o",2,0),0)</f>
        <v>0</v>
      </c>
      <c r="P37" s="11" t="s">
        <v>12</v>
      </c>
      <c r="Q37" s="4" t="s">
        <v>3</v>
      </c>
      <c r="R37" s="163">
        <f>IFERROR(((Tableau224[[#This Row],[Prs{QV2}]]/S$52)*1000)+IF(Tableau224[[#This Row],[Vlr{QV2}]]="o",2,0),0)</f>
        <v>0</v>
      </c>
      <c r="S37" s="11" t="s">
        <v>12</v>
      </c>
      <c r="T37" s="4" t="s">
        <v>3</v>
      </c>
      <c r="U37" s="163">
        <f>IFERROR(((Tableau224[[#This Row],[Prs{QV3}]]/V$52)*1000)+IF(Tableau224[[#This Row],[Vlr{QV3}]]="o",2,0),0)</f>
        <v>0</v>
      </c>
      <c r="V37" s="11" t="s">
        <v>12</v>
      </c>
      <c r="W37" s="4" t="s">
        <v>3</v>
      </c>
      <c r="X37" s="32">
        <f>IF((Tableau224[[#This Row],[Pnt{QB}]]/Y$52)*500=0,0,(Tableau224[[#This Row],[Pnt{QB}]]/Y$52)*500)</f>
        <v>0</v>
      </c>
      <c r="Y37" s="33">
        <f>Tableau224[[#This Row],[Pnt{QB1}]]+Tableau224[[#This Row],[Pnt{QB2}]]+Tableau224[[#This Row],[Pnt{QB3}]]+Tableau224[[#This Row],[Pnt{QB4}]]+Tableau224[[#This Row],[Pnt{QB5}]]+Tableau224[[#This Row],[Pnt{QB6}]]+Tableau224[[#This Row],[Pnt{QB7}]]+Tableau224[[#This Row],[Pnt{QB8}]]+Tableau224[[#This Row],[Pnt{QB9}]]+Tableau224[[#This Row],[Pnt{QB10}]]+Tableau224[[#This Row],[Pnt{QB11}]]+Tableau224[[#This Row],[Pnt{QB12}]]+Tableau224[[#This Row],[Pnt{QB13}]]+Tableau224[[#This Row],[Pnt{QB14}]]+Tableau224[[#This Row],[Pnt{QB15}]]+Tableau224[[#This Row],[Pnt{QB16}]]+Tableau224[[#This Row],[Pnt{QB17}]]+Tableau224[[#This Row],[Pnt{QB18}]]+Tableau224[[#This Row],[Pnt{QB19}]]+Tableau224[[#This Row],[Pnt{QB20}]]+Tableau224[[#This Row],[Pnt{QB21}]]+Tableau224[[#This Row],[Pnt{QB22}]]+Tableau224[[#This Row],[Pnt{QB23}]]+Tableau224[[#This Row],[Pnt{QB24}]]+Tableau224[[#This Row],[Pnt{QB25}]]+Tableau224[[#This Row],[Pnt{QB26}]]+Tableau224[[#This Row],[Pnt{QB27}]]+Tableau224[[#This Row],[Pnt{QB28}]]+Tableau224[[#This Row],[Pnt{QB29}]]+Tableau224[[#This Row],[Pnt{QB30}]]</f>
        <v>0</v>
      </c>
      <c r="Z37" s="33">
        <f>IF(Tableau224[[#This Row],[Blq{QB1}]]="o",(1000/AA$52),0)</f>
        <v>0</v>
      </c>
      <c r="AA37" s="4" t="s">
        <v>3</v>
      </c>
      <c r="AB37" s="33">
        <f>IF(Tableau224[[#This Row],[Blq{QB2}]]="o",(1000/AC$52),0)</f>
        <v>0</v>
      </c>
      <c r="AC37" s="4" t="s">
        <v>3</v>
      </c>
      <c r="AD37" s="33">
        <f>IF(Tableau224[[#This Row],[Blq{QB3}]]="o",(1000/AE$52),0)</f>
        <v>0</v>
      </c>
      <c r="AE37" s="4" t="s">
        <v>3</v>
      </c>
      <c r="AF37" s="33">
        <f>IF(Tableau224[[#This Row],[Blq{QB4}]]="o",(1000/AG$52),0)</f>
        <v>0</v>
      </c>
      <c r="AG37" s="4" t="s">
        <v>3</v>
      </c>
      <c r="AH37" s="33">
        <f>IF(Tableau224[[#This Row],[Blq{QB5}]]="o",(1000/AI$52),0)</f>
        <v>0</v>
      </c>
      <c r="AI37" s="4" t="s">
        <v>3</v>
      </c>
      <c r="AJ37" s="33">
        <f>IF(Tableau224[[#This Row],[Blq{QB6}]]="o",(1000/AK$52),0)</f>
        <v>0</v>
      </c>
      <c r="AK37" s="4" t="s">
        <v>3</v>
      </c>
      <c r="AL37" s="33">
        <f>IF(Tableau224[[#This Row],[Blq{QB7}]]="o",(1000/AM$52),0)</f>
        <v>0</v>
      </c>
      <c r="AM37" s="4" t="s">
        <v>3</v>
      </c>
      <c r="AN37" s="33">
        <f>IF(Tableau224[[#This Row],[Blq{QB8}]]="o",(1000/AO$52),0)</f>
        <v>0</v>
      </c>
      <c r="AO37" s="4" t="s">
        <v>3</v>
      </c>
      <c r="AP37" s="33">
        <f>IF(Tableau224[[#This Row],[Blq{QB9}]]="o",(1000/AQ$52),0)</f>
        <v>0</v>
      </c>
      <c r="AQ37" s="4" t="s">
        <v>3</v>
      </c>
      <c r="AR37" s="33">
        <f>IF(Tableau224[[#This Row],[Blq{QB10}]]="o",(1000/AS$52),0)</f>
        <v>0</v>
      </c>
      <c r="AS37" s="4" t="s">
        <v>3</v>
      </c>
      <c r="AT37" s="33">
        <f>IF(Tableau224[[#This Row],[Blq{QB11}]]="o",(1000/AU$52),0)</f>
        <v>0</v>
      </c>
      <c r="AU37" s="4" t="s">
        <v>3</v>
      </c>
      <c r="AV37" s="33">
        <f>IF(Tableau224[[#This Row],[Blq{QB12}]]="o",(1000/AW$52),0)</f>
        <v>0</v>
      </c>
      <c r="AW37" s="4" t="s">
        <v>3</v>
      </c>
      <c r="AX37" s="33">
        <f>IF(Tableau224[[#This Row],[Blq{QB13}]]="o",(1000/AY$52),0)</f>
        <v>0</v>
      </c>
      <c r="AY37" s="4" t="s">
        <v>3</v>
      </c>
      <c r="AZ37" s="33">
        <f>IF(Tableau224[[#This Row],[Blq{QB14}]]="o",(1000/BA$52),0)</f>
        <v>0</v>
      </c>
      <c r="BA37" s="4" t="s">
        <v>3</v>
      </c>
      <c r="BB37" s="33">
        <f>IF(Tableau224[[#This Row],[Blq{QB15}]]="o",(1000/BC$52),0)</f>
        <v>0</v>
      </c>
      <c r="BC37" s="4" t="s">
        <v>3</v>
      </c>
      <c r="BD37" s="33">
        <f>IF(Tableau224[[#This Row],[Blq{QB16}]]="o",(1000/BE$52),0)</f>
        <v>0</v>
      </c>
      <c r="BE37" s="4" t="s">
        <v>3</v>
      </c>
      <c r="BF37" s="33">
        <f>IF(Tableau224[[#This Row],[Blq{QB17}]]="o",(1000/BG$52),0)</f>
        <v>0</v>
      </c>
      <c r="BG37" s="4" t="s">
        <v>3</v>
      </c>
      <c r="BH37" s="33">
        <f>IF(Tableau224[[#This Row],[Blq{QB18}]]="o",(1000/BI$52),0)</f>
        <v>0</v>
      </c>
      <c r="BI37" s="4" t="s">
        <v>3</v>
      </c>
      <c r="BJ37" s="33">
        <f>IF(Tableau224[[#This Row],[Blq{QB19}]]="o",(1000/BK$52),0)</f>
        <v>0</v>
      </c>
      <c r="BK37" s="4" t="s">
        <v>3</v>
      </c>
      <c r="BL37" s="33">
        <f>IF(Tableau224[[#This Row],[Blq{QB20}]]="o",(1000/BM$52),0)</f>
        <v>0</v>
      </c>
      <c r="BM37" s="4" t="s">
        <v>3</v>
      </c>
      <c r="BN37" s="33">
        <f>IF(Tableau224[[#This Row],[Blq{QB21}]]="o",(1000/BO$52),0)</f>
        <v>0</v>
      </c>
      <c r="BO37" s="4" t="s">
        <v>3</v>
      </c>
      <c r="BP37" s="33">
        <f>IF(Tableau224[[#This Row],[Blq{QB22}]]="o",(1000/BQ$52),0)</f>
        <v>0</v>
      </c>
      <c r="BQ37" s="4" t="s">
        <v>3</v>
      </c>
      <c r="BR37" s="33">
        <f>IF(Tableau224[[#This Row],[Blq{QB23}]]="o",(1000/BS$52),0)</f>
        <v>0</v>
      </c>
      <c r="BS37" s="4" t="s">
        <v>3</v>
      </c>
      <c r="BT37" s="33">
        <f>IF(Tableau224[[#This Row],[Blq{QB24}]]="o",(1000/BU$52),0)</f>
        <v>0</v>
      </c>
      <c r="BU37" s="4" t="s">
        <v>3</v>
      </c>
      <c r="BV37" s="33">
        <f>IF(Tableau224[[#This Row],[Blq{QB25}]]="o",(1000/BW$52),0)</f>
        <v>0</v>
      </c>
      <c r="BW37" s="4" t="s">
        <v>3</v>
      </c>
      <c r="BX37" s="33">
        <f>IF(Tableau224[[#This Row],[Blq{QB26}]]="o",(1000/BY$52),0)</f>
        <v>0</v>
      </c>
      <c r="BY37" s="4" t="s">
        <v>3</v>
      </c>
      <c r="BZ37" s="33">
        <f>IF(Tableau224[[#This Row],[Blq{QB27}]]="o",(1000/CA$52),0)</f>
        <v>0</v>
      </c>
      <c r="CA37" s="4" t="s">
        <v>3</v>
      </c>
      <c r="CB37" s="33">
        <f>IF(Tableau224[[#This Row],[Blq{QB28}]]="o",(1000/CC$52),0)</f>
        <v>0</v>
      </c>
      <c r="CC37" s="4" t="s">
        <v>3</v>
      </c>
      <c r="CD37" s="33">
        <f>IF(Tableau224[[#This Row],[Blq{QB29}]]="o",(1000/CE$52),0)</f>
        <v>0</v>
      </c>
      <c r="CE37" s="4" t="s">
        <v>3</v>
      </c>
      <c r="CF37" s="33">
        <f>IF(Tableau224[[#This Row],[Blq{QB30}]]="o",(1000/CG$52),0)</f>
        <v>0</v>
      </c>
      <c r="CG37" s="4" t="s">
        <v>3</v>
      </c>
      <c r="CH37" s="26">
        <f>IFERROR((8-Tableau224[[#This Row],[Plc{Q}]])/100,0)</f>
        <v>0</v>
      </c>
      <c r="CI37" s="25" t="str">
        <f>IF(OR(1=Tableau224[[#This Row],[Plc{Q}]],2=Tableau224[[#This Row],[Plc{Q}]],3=Tableau224[[#This Row],[Plc{Q}]],4=Tableau224[[#This Row],[Plc{Q}]],5=Tableau224[[#This Row],[Plc{Q}]],6=Tableau224[[#This Row],[Plc{Q}]],7=Tableau224[[#This Row],[Plc{Q}]],8=Tableau224[[#This Row],[Plc{Q}]]),"Qualifié(e)","")</f>
        <v/>
      </c>
      <c r="CJ37" s="34" t="str">
        <f>IF(Tableau224[[#This Row],[Pnt{F}/1000]]=0,"",RANK(Tableau224[[#This Row],[Pnt{F}/1000]],Tableau224[Pnt{F}/1000]))</f>
        <v/>
      </c>
      <c r="CK37" s="35">
        <f>IFERROR(Tableau224[[#This Row],[Pnt{FV}/500]]+Tableau224[[#This Row],[Pnt{FB}/500]]+Tableau224[[#This Row],[Bns{Q}]],0)</f>
        <v>0</v>
      </c>
      <c r="CL37" s="32">
        <f>IFERROR((Tableau224[[#This Row],[Pnt{FV}]]/$CM$52)*500,0)</f>
        <v>0</v>
      </c>
      <c r="CM37" s="186">
        <f>IFERROR(((Tableau224[[#This Row],[Prs{FV}]]/CN$52)*1000)+IF(Tableau224[[#This Row],[Vlr{FV}]]="o",2,0),0)</f>
        <v>0</v>
      </c>
      <c r="CN37" s="11" t="s">
        <v>12</v>
      </c>
      <c r="CO37" s="4" t="s">
        <v>3</v>
      </c>
      <c r="CP37" s="32">
        <f>(Tableau224[[#This Row],[Pnt{FB}]]/CQ$52)*500</f>
        <v>0</v>
      </c>
      <c r="CQ37" s="33">
        <f>Tableau224[[#This Row],[Pnt{FBlq}]]+Tableau224[[#This Row],[Pnt{FEss}]]</f>
        <v>0</v>
      </c>
      <c r="CR37" s="33">
        <f>IF(Tableau224[[#This Row],[Blq{F}]]="n",0,IF(Tableau224[[#This Row],[Blq{F}]]="Z1",100,IF(Tableau224[[#This Row],[Blq{F}]]="Z2",200,IF(Tableau224[[#This Row],[Blq{F}]]="Top",300,0))))</f>
        <v>0</v>
      </c>
      <c r="CS37" s="4" t="s">
        <v>3</v>
      </c>
      <c r="CT37" s="25">
        <f>IFERROR((100-(Tableau224[[#This Row],[Ess{F}]])),0)</f>
        <v>0</v>
      </c>
      <c r="CU37" s="11" t="s">
        <v>12</v>
      </c>
      <c r="CV37" s="28" t="str">
        <f>IF(Tableau224[[#This Row],[Fnl]]="Q",Tableau224[[#This Row],[Plc{F}]],Tableau224[[#This Row],[Plc{Q}]])</f>
        <v/>
      </c>
      <c r="CW37" s="28" t="str">
        <f>IF(Tableau224[[#This Row],[Place]]=1,"Or",IF(Tableau224[[#This Row],[Place]]=2,"Argent",IF(Tableau224[[#This Row],[Place]]=3,"Bronze","")))</f>
        <v/>
      </c>
    </row>
    <row r="38" spans="1:101" x14ac:dyDescent="0.2">
      <c r="A38" s="33" t="str">
        <f>Tableau224[[#This Row],[Plc{Q}]]</f>
        <v/>
      </c>
      <c r="B38" s="33" t="str">
        <f>Tableau224[[#This Row],[Place]]</f>
        <v/>
      </c>
      <c r="C38" s="16" t="s">
        <v>12</v>
      </c>
      <c r="D38" s="17" t="s">
        <v>12</v>
      </c>
      <c r="E38" s="17" t="s">
        <v>12</v>
      </c>
      <c r="F38" s="29" t="str">
        <f>IF(Tableau224[[#This Row],[Q &gt; F]]="","","Q")</f>
        <v/>
      </c>
      <c r="G38" s="10" t="s">
        <v>12</v>
      </c>
      <c r="H38" s="3" t="s">
        <v>3</v>
      </c>
      <c r="I38" s="3" t="s">
        <v>3</v>
      </c>
      <c r="J38" s="3" t="s">
        <v>3</v>
      </c>
      <c r="K38" s="30" t="str">
        <f>IF(Tableau224[[#This Row],[Pnt{Q}(/1000)]]=0,"",RANK(Tableau224[[#This Row],[Pnt{Q}(/1000)]],Tableau224[Pnt{Q}(/1000)]))</f>
        <v/>
      </c>
      <c r="L38" s="30">
        <f>IFERROR(Tableau224[[#This Row],[Pnt{QV}(/500)]]+Tableau224[[#This Row],[Pnt{QB}/500]],0)</f>
        <v>0</v>
      </c>
      <c r="M38" s="31">
        <f>IFERROR((Tableau224[[#This Row],[Pnt{QV}]]/$N$52)*500,0)</f>
        <v>0</v>
      </c>
      <c r="N38" s="31">
        <f>SUM(Tableau224[[#This Row],[Pnt{QV1}]],Tableau224[[#This Row],[Pnt{QV2}]],Tableau224[[#This Row],[Pnt{QV3}]])</f>
        <v>0</v>
      </c>
      <c r="O38" s="2">
        <f>IFERROR(((Tableau224[[#This Row],[Prs{QV1}]]/P$52)*1000)+IF(Tableau224[[#This Row],[Vlr{QV1}]]="o",2,0),0)</f>
        <v>0</v>
      </c>
      <c r="P38" s="11" t="s">
        <v>12</v>
      </c>
      <c r="Q38" s="4" t="s">
        <v>3</v>
      </c>
      <c r="R38" s="163">
        <f>IFERROR(((Tableau224[[#This Row],[Prs{QV2}]]/S$52)*1000)+IF(Tableau224[[#This Row],[Vlr{QV2}]]="o",2,0),0)</f>
        <v>0</v>
      </c>
      <c r="S38" s="11" t="s">
        <v>12</v>
      </c>
      <c r="T38" s="4" t="s">
        <v>3</v>
      </c>
      <c r="U38" s="163">
        <f>IFERROR(((Tableau224[[#This Row],[Prs{QV3}]]/V$52)*1000)+IF(Tableau224[[#This Row],[Vlr{QV3}]]="o",2,0),0)</f>
        <v>0</v>
      </c>
      <c r="V38" s="11" t="s">
        <v>12</v>
      </c>
      <c r="W38" s="4" t="s">
        <v>3</v>
      </c>
      <c r="X38" s="32">
        <f>IF((Tableau224[[#This Row],[Pnt{QB}]]/Y$52)*500=0,0,(Tableau224[[#This Row],[Pnt{QB}]]/Y$52)*500)</f>
        <v>0</v>
      </c>
      <c r="Y38" s="33">
        <f>Tableau224[[#This Row],[Pnt{QB1}]]+Tableau224[[#This Row],[Pnt{QB2}]]+Tableau224[[#This Row],[Pnt{QB3}]]+Tableau224[[#This Row],[Pnt{QB4}]]+Tableau224[[#This Row],[Pnt{QB5}]]+Tableau224[[#This Row],[Pnt{QB6}]]+Tableau224[[#This Row],[Pnt{QB7}]]+Tableau224[[#This Row],[Pnt{QB8}]]+Tableau224[[#This Row],[Pnt{QB9}]]+Tableau224[[#This Row],[Pnt{QB10}]]+Tableau224[[#This Row],[Pnt{QB11}]]+Tableau224[[#This Row],[Pnt{QB12}]]+Tableau224[[#This Row],[Pnt{QB13}]]+Tableau224[[#This Row],[Pnt{QB14}]]+Tableau224[[#This Row],[Pnt{QB15}]]+Tableau224[[#This Row],[Pnt{QB16}]]+Tableau224[[#This Row],[Pnt{QB17}]]+Tableau224[[#This Row],[Pnt{QB18}]]+Tableau224[[#This Row],[Pnt{QB19}]]+Tableau224[[#This Row],[Pnt{QB20}]]+Tableau224[[#This Row],[Pnt{QB21}]]+Tableau224[[#This Row],[Pnt{QB22}]]+Tableau224[[#This Row],[Pnt{QB23}]]+Tableau224[[#This Row],[Pnt{QB24}]]+Tableau224[[#This Row],[Pnt{QB25}]]+Tableau224[[#This Row],[Pnt{QB26}]]+Tableau224[[#This Row],[Pnt{QB27}]]+Tableau224[[#This Row],[Pnt{QB28}]]+Tableau224[[#This Row],[Pnt{QB29}]]+Tableau224[[#This Row],[Pnt{QB30}]]</f>
        <v>0</v>
      </c>
      <c r="Z38" s="33">
        <f>IF(Tableau224[[#This Row],[Blq{QB1}]]="o",(1000/AA$52),0)</f>
        <v>0</v>
      </c>
      <c r="AA38" s="4" t="s">
        <v>3</v>
      </c>
      <c r="AB38" s="33">
        <f>IF(Tableau224[[#This Row],[Blq{QB2}]]="o",(1000/AC$52),0)</f>
        <v>0</v>
      </c>
      <c r="AC38" s="4" t="s">
        <v>3</v>
      </c>
      <c r="AD38" s="33">
        <f>IF(Tableau224[[#This Row],[Blq{QB3}]]="o",(1000/AE$52),0)</f>
        <v>0</v>
      </c>
      <c r="AE38" s="4" t="s">
        <v>3</v>
      </c>
      <c r="AF38" s="33">
        <f>IF(Tableau224[[#This Row],[Blq{QB4}]]="o",(1000/AG$52),0)</f>
        <v>0</v>
      </c>
      <c r="AG38" s="4" t="s">
        <v>3</v>
      </c>
      <c r="AH38" s="33">
        <f>IF(Tableau224[[#This Row],[Blq{QB5}]]="o",(1000/AI$52),0)</f>
        <v>0</v>
      </c>
      <c r="AI38" s="4" t="s">
        <v>3</v>
      </c>
      <c r="AJ38" s="33">
        <f>IF(Tableau224[[#This Row],[Blq{QB6}]]="o",(1000/AK$52),0)</f>
        <v>0</v>
      </c>
      <c r="AK38" s="4" t="s">
        <v>3</v>
      </c>
      <c r="AL38" s="33">
        <f>IF(Tableau224[[#This Row],[Blq{QB7}]]="o",(1000/AM$52),0)</f>
        <v>0</v>
      </c>
      <c r="AM38" s="4" t="s">
        <v>3</v>
      </c>
      <c r="AN38" s="33">
        <f>IF(Tableau224[[#This Row],[Blq{QB8}]]="o",(1000/AO$52),0)</f>
        <v>0</v>
      </c>
      <c r="AO38" s="4" t="s">
        <v>3</v>
      </c>
      <c r="AP38" s="33">
        <f>IF(Tableau224[[#This Row],[Blq{QB9}]]="o",(1000/AQ$52),0)</f>
        <v>0</v>
      </c>
      <c r="AQ38" s="4" t="s">
        <v>3</v>
      </c>
      <c r="AR38" s="33">
        <f>IF(Tableau224[[#This Row],[Blq{QB10}]]="o",(1000/AS$52),0)</f>
        <v>0</v>
      </c>
      <c r="AS38" s="4" t="s">
        <v>3</v>
      </c>
      <c r="AT38" s="33">
        <f>IF(Tableau224[[#This Row],[Blq{QB11}]]="o",(1000/AU$52),0)</f>
        <v>0</v>
      </c>
      <c r="AU38" s="4" t="s">
        <v>3</v>
      </c>
      <c r="AV38" s="33">
        <f>IF(Tableau224[[#This Row],[Blq{QB12}]]="o",(1000/AW$52),0)</f>
        <v>0</v>
      </c>
      <c r="AW38" s="4" t="s">
        <v>3</v>
      </c>
      <c r="AX38" s="33">
        <f>IF(Tableau224[[#This Row],[Blq{QB13}]]="o",(1000/AY$52),0)</f>
        <v>0</v>
      </c>
      <c r="AY38" s="4" t="s">
        <v>3</v>
      </c>
      <c r="AZ38" s="33">
        <f>IF(Tableau224[[#This Row],[Blq{QB14}]]="o",(1000/BA$52),0)</f>
        <v>0</v>
      </c>
      <c r="BA38" s="4" t="s">
        <v>3</v>
      </c>
      <c r="BB38" s="33">
        <f>IF(Tableau224[[#This Row],[Blq{QB15}]]="o",(1000/BC$52),0)</f>
        <v>0</v>
      </c>
      <c r="BC38" s="4" t="s">
        <v>3</v>
      </c>
      <c r="BD38" s="33">
        <f>IF(Tableau224[[#This Row],[Blq{QB16}]]="o",(1000/BE$52),0)</f>
        <v>0</v>
      </c>
      <c r="BE38" s="4" t="s">
        <v>3</v>
      </c>
      <c r="BF38" s="33">
        <f>IF(Tableau224[[#This Row],[Blq{QB17}]]="o",(1000/BG$52),0)</f>
        <v>0</v>
      </c>
      <c r="BG38" s="4" t="s">
        <v>3</v>
      </c>
      <c r="BH38" s="33">
        <f>IF(Tableau224[[#This Row],[Blq{QB18}]]="o",(1000/BI$52),0)</f>
        <v>0</v>
      </c>
      <c r="BI38" s="4" t="s">
        <v>3</v>
      </c>
      <c r="BJ38" s="33">
        <f>IF(Tableau224[[#This Row],[Blq{QB19}]]="o",(1000/BK$52),0)</f>
        <v>0</v>
      </c>
      <c r="BK38" s="4" t="s">
        <v>3</v>
      </c>
      <c r="BL38" s="33">
        <f>IF(Tableau224[[#This Row],[Blq{QB20}]]="o",(1000/BM$52),0)</f>
        <v>0</v>
      </c>
      <c r="BM38" s="4" t="s">
        <v>3</v>
      </c>
      <c r="BN38" s="33">
        <f>IF(Tableau224[[#This Row],[Blq{QB21}]]="o",(1000/BO$52),0)</f>
        <v>0</v>
      </c>
      <c r="BO38" s="4" t="s">
        <v>3</v>
      </c>
      <c r="BP38" s="33">
        <f>IF(Tableau224[[#This Row],[Blq{QB22}]]="o",(1000/BQ$52),0)</f>
        <v>0</v>
      </c>
      <c r="BQ38" s="4" t="s">
        <v>3</v>
      </c>
      <c r="BR38" s="33">
        <f>IF(Tableau224[[#This Row],[Blq{QB23}]]="o",(1000/BS$52),0)</f>
        <v>0</v>
      </c>
      <c r="BS38" s="4" t="s">
        <v>3</v>
      </c>
      <c r="BT38" s="33">
        <f>IF(Tableau224[[#This Row],[Blq{QB24}]]="o",(1000/BU$52),0)</f>
        <v>0</v>
      </c>
      <c r="BU38" s="4" t="s">
        <v>3</v>
      </c>
      <c r="BV38" s="33">
        <f>IF(Tableau224[[#This Row],[Blq{QB25}]]="o",(1000/BW$52),0)</f>
        <v>0</v>
      </c>
      <c r="BW38" s="4" t="s">
        <v>3</v>
      </c>
      <c r="BX38" s="33">
        <f>IF(Tableau224[[#This Row],[Blq{QB26}]]="o",(1000/BY$52),0)</f>
        <v>0</v>
      </c>
      <c r="BY38" s="4" t="s">
        <v>3</v>
      </c>
      <c r="BZ38" s="33">
        <f>IF(Tableau224[[#This Row],[Blq{QB27}]]="o",(1000/CA$52),0)</f>
        <v>0</v>
      </c>
      <c r="CA38" s="4" t="s">
        <v>3</v>
      </c>
      <c r="CB38" s="33">
        <f>IF(Tableau224[[#This Row],[Blq{QB28}]]="o",(1000/CC$52),0)</f>
        <v>0</v>
      </c>
      <c r="CC38" s="4" t="s">
        <v>3</v>
      </c>
      <c r="CD38" s="33">
        <f>IF(Tableau224[[#This Row],[Blq{QB29}]]="o",(1000/CE$52),0)</f>
        <v>0</v>
      </c>
      <c r="CE38" s="4" t="s">
        <v>3</v>
      </c>
      <c r="CF38" s="33">
        <f>IF(Tableau224[[#This Row],[Blq{QB30}]]="o",(1000/CG$52),0)</f>
        <v>0</v>
      </c>
      <c r="CG38" s="4" t="s">
        <v>3</v>
      </c>
      <c r="CH38" s="26">
        <f>IFERROR((8-Tableau224[[#This Row],[Plc{Q}]])/100,0)</f>
        <v>0</v>
      </c>
      <c r="CI38" s="25" t="str">
        <f>IF(OR(1=Tableau224[[#This Row],[Plc{Q}]],2=Tableau224[[#This Row],[Plc{Q}]],3=Tableau224[[#This Row],[Plc{Q}]],4=Tableau224[[#This Row],[Plc{Q}]],5=Tableau224[[#This Row],[Plc{Q}]],6=Tableau224[[#This Row],[Plc{Q}]],7=Tableau224[[#This Row],[Plc{Q}]],8=Tableau224[[#This Row],[Plc{Q}]]),"Qualifié(e)","")</f>
        <v/>
      </c>
      <c r="CJ38" s="34" t="str">
        <f>IF(Tableau224[[#This Row],[Pnt{F}/1000]]=0,"",RANK(Tableau224[[#This Row],[Pnt{F}/1000]],Tableau224[Pnt{F}/1000]))</f>
        <v/>
      </c>
      <c r="CK38" s="35">
        <f>IFERROR(Tableau224[[#This Row],[Pnt{FV}/500]]+Tableau224[[#This Row],[Pnt{FB}/500]]+Tableau224[[#This Row],[Bns{Q}]],0)</f>
        <v>0</v>
      </c>
      <c r="CL38" s="32">
        <f>IFERROR((Tableau224[[#This Row],[Pnt{FV}]]/$CM$52)*500,0)</f>
        <v>0</v>
      </c>
      <c r="CM38" s="186">
        <f>IFERROR(((Tableau224[[#This Row],[Prs{FV}]]/CN$52)*1000)+IF(Tableau224[[#This Row],[Vlr{FV}]]="o",2,0),0)</f>
        <v>0</v>
      </c>
      <c r="CN38" s="11" t="s">
        <v>12</v>
      </c>
      <c r="CO38" s="4" t="s">
        <v>3</v>
      </c>
      <c r="CP38" s="32">
        <f>(Tableau224[[#This Row],[Pnt{FB}]]/CQ$52)*500</f>
        <v>0</v>
      </c>
      <c r="CQ38" s="33">
        <f>Tableau224[[#This Row],[Pnt{FBlq}]]+Tableau224[[#This Row],[Pnt{FEss}]]</f>
        <v>0</v>
      </c>
      <c r="CR38" s="33">
        <f>IF(Tableau224[[#This Row],[Blq{F}]]="n",0,IF(Tableau224[[#This Row],[Blq{F}]]="Z1",100,IF(Tableau224[[#This Row],[Blq{F}]]="Z2",200,IF(Tableau224[[#This Row],[Blq{F}]]="Top",300,0))))</f>
        <v>0</v>
      </c>
      <c r="CS38" s="4" t="s">
        <v>3</v>
      </c>
      <c r="CT38" s="25">
        <f>IFERROR((100-(Tableau224[[#This Row],[Ess{F}]])),0)</f>
        <v>0</v>
      </c>
      <c r="CU38" s="11" t="s">
        <v>12</v>
      </c>
      <c r="CV38" s="28" t="str">
        <f>IF(Tableau224[[#This Row],[Fnl]]="Q",Tableau224[[#This Row],[Plc{F}]],Tableau224[[#This Row],[Plc{Q}]])</f>
        <v/>
      </c>
      <c r="CW38" s="28" t="str">
        <f>IF(Tableau224[[#This Row],[Place]]=1,"Or",IF(Tableau224[[#This Row],[Place]]=2,"Argent",IF(Tableau224[[#This Row],[Place]]=3,"Bronze","")))</f>
        <v/>
      </c>
    </row>
    <row r="39" spans="1:101" x14ac:dyDescent="0.2">
      <c r="A39" s="33" t="str">
        <f>Tableau224[[#This Row],[Plc{Q}]]</f>
        <v/>
      </c>
      <c r="B39" s="33" t="str">
        <f>Tableau224[[#This Row],[Place]]</f>
        <v/>
      </c>
      <c r="C39" s="16" t="s">
        <v>12</v>
      </c>
      <c r="D39" s="17" t="s">
        <v>12</v>
      </c>
      <c r="E39" s="17" t="s">
        <v>12</v>
      </c>
      <c r="F39" s="29" t="str">
        <f>IF(Tableau224[[#This Row],[Q &gt; F]]="","","Q")</f>
        <v/>
      </c>
      <c r="G39" s="10" t="s">
        <v>12</v>
      </c>
      <c r="H39" s="3" t="s">
        <v>3</v>
      </c>
      <c r="I39" s="3" t="s">
        <v>3</v>
      </c>
      <c r="J39" s="3" t="s">
        <v>3</v>
      </c>
      <c r="K39" s="30" t="str">
        <f>IF(Tableau224[[#This Row],[Pnt{Q}(/1000)]]=0,"",RANK(Tableau224[[#This Row],[Pnt{Q}(/1000)]],Tableau224[Pnt{Q}(/1000)]))</f>
        <v/>
      </c>
      <c r="L39" s="30">
        <f>IFERROR(Tableau224[[#This Row],[Pnt{QV}(/500)]]+Tableau224[[#This Row],[Pnt{QB}/500]],0)</f>
        <v>0</v>
      </c>
      <c r="M39" s="31">
        <f>IFERROR((Tableau224[[#This Row],[Pnt{QV}]]/$N$52)*500,0)</f>
        <v>0</v>
      </c>
      <c r="N39" s="31">
        <f>SUM(Tableau224[[#This Row],[Pnt{QV1}]],Tableau224[[#This Row],[Pnt{QV2}]],Tableau224[[#This Row],[Pnt{QV3}]])</f>
        <v>0</v>
      </c>
      <c r="O39" s="2">
        <f>IFERROR(((Tableau224[[#This Row],[Prs{QV1}]]/P$52)*1000)+IF(Tableau224[[#This Row],[Vlr{QV1}]]="o",2,0),0)</f>
        <v>0</v>
      </c>
      <c r="P39" s="11" t="s">
        <v>12</v>
      </c>
      <c r="Q39" s="4" t="s">
        <v>3</v>
      </c>
      <c r="R39" s="163">
        <f>IFERROR(((Tableau224[[#This Row],[Prs{QV2}]]/S$52)*1000)+IF(Tableau224[[#This Row],[Vlr{QV2}]]="o",2,0),0)</f>
        <v>0</v>
      </c>
      <c r="S39" s="11" t="s">
        <v>12</v>
      </c>
      <c r="T39" s="4" t="s">
        <v>3</v>
      </c>
      <c r="U39" s="163">
        <f>IFERROR(((Tableau224[[#This Row],[Prs{QV3}]]/V$52)*1000)+IF(Tableau224[[#This Row],[Vlr{QV3}]]="o",2,0),0)</f>
        <v>0</v>
      </c>
      <c r="V39" s="11" t="s">
        <v>12</v>
      </c>
      <c r="W39" s="4" t="s">
        <v>3</v>
      </c>
      <c r="X39" s="32">
        <f>IF((Tableau224[[#This Row],[Pnt{QB}]]/Y$52)*500=0,0,(Tableau224[[#This Row],[Pnt{QB}]]/Y$52)*500)</f>
        <v>0</v>
      </c>
      <c r="Y39" s="33">
        <f>Tableau224[[#This Row],[Pnt{QB1}]]+Tableau224[[#This Row],[Pnt{QB2}]]+Tableau224[[#This Row],[Pnt{QB3}]]+Tableau224[[#This Row],[Pnt{QB4}]]+Tableau224[[#This Row],[Pnt{QB5}]]+Tableau224[[#This Row],[Pnt{QB6}]]+Tableau224[[#This Row],[Pnt{QB7}]]+Tableau224[[#This Row],[Pnt{QB8}]]+Tableau224[[#This Row],[Pnt{QB9}]]+Tableau224[[#This Row],[Pnt{QB10}]]+Tableau224[[#This Row],[Pnt{QB11}]]+Tableau224[[#This Row],[Pnt{QB12}]]+Tableau224[[#This Row],[Pnt{QB13}]]+Tableau224[[#This Row],[Pnt{QB14}]]+Tableau224[[#This Row],[Pnt{QB15}]]+Tableau224[[#This Row],[Pnt{QB16}]]+Tableau224[[#This Row],[Pnt{QB17}]]+Tableau224[[#This Row],[Pnt{QB18}]]+Tableau224[[#This Row],[Pnt{QB19}]]+Tableau224[[#This Row],[Pnt{QB20}]]+Tableau224[[#This Row],[Pnt{QB21}]]+Tableau224[[#This Row],[Pnt{QB22}]]+Tableau224[[#This Row],[Pnt{QB23}]]+Tableau224[[#This Row],[Pnt{QB24}]]+Tableau224[[#This Row],[Pnt{QB25}]]+Tableau224[[#This Row],[Pnt{QB26}]]+Tableau224[[#This Row],[Pnt{QB27}]]+Tableau224[[#This Row],[Pnt{QB28}]]+Tableau224[[#This Row],[Pnt{QB29}]]+Tableau224[[#This Row],[Pnt{QB30}]]</f>
        <v>0</v>
      </c>
      <c r="Z39" s="33">
        <f>IF(Tableau224[[#This Row],[Blq{QB1}]]="o",(1000/AA$52),0)</f>
        <v>0</v>
      </c>
      <c r="AA39" s="4" t="s">
        <v>3</v>
      </c>
      <c r="AB39" s="33">
        <f>IF(Tableau224[[#This Row],[Blq{QB2}]]="o",(1000/AC$52),0)</f>
        <v>0</v>
      </c>
      <c r="AC39" s="4" t="s">
        <v>3</v>
      </c>
      <c r="AD39" s="33">
        <f>IF(Tableau224[[#This Row],[Blq{QB3}]]="o",(1000/AE$52),0)</f>
        <v>0</v>
      </c>
      <c r="AE39" s="4" t="s">
        <v>3</v>
      </c>
      <c r="AF39" s="33">
        <f>IF(Tableau224[[#This Row],[Blq{QB4}]]="o",(1000/AG$52),0)</f>
        <v>0</v>
      </c>
      <c r="AG39" s="4" t="s">
        <v>3</v>
      </c>
      <c r="AH39" s="33">
        <f>IF(Tableau224[[#This Row],[Blq{QB5}]]="o",(1000/AI$52),0)</f>
        <v>0</v>
      </c>
      <c r="AI39" s="4" t="s">
        <v>3</v>
      </c>
      <c r="AJ39" s="33">
        <f>IF(Tableau224[[#This Row],[Blq{QB6}]]="o",(1000/AK$52),0)</f>
        <v>0</v>
      </c>
      <c r="AK39" s="4" t="s">
        <v>3</v>
      </c>
      <c r="AL39" s="33">
        <f>IF(Tableau224[[#This Row],[Blq{QB7}]]="o",(1000/AM$52),0)</f>
        <v>0</v>
      </c>
      <c r="AM39" s="4" t="s">
        <v>3</v>
      </c>
      <c r="AN39" s="33">
        <f>IF(Tableau224[[#This Row],[Blq{QB8}]]="o",(1000/AO$52),0)</f>
        <v>0</v>
      </c>
      <c r="AO39" s="4" t="s">
        <v>3</v>
      </c>
      <c r="AP39" s="33">
        <f>IF(Tableau224[[#This Row],[Blq{QB9}]]="o",(1000/AQ$52),0)</f>
        <v>0</v>
      </c>
      <c r="AQ39" s="4" t="s">
        <v>3</v>
      </c>
      <c r="AR39" s="33">
        <f>IF(Tableau224[[#This Row],[Blq{QB10}]]="o",(1000/AS$52),0)</f>
        <v>0</v>
      </c>
      <c r="AS39" s="4" t="s">
        <v>3</v>
      </c>
      <c r="AT39" s="33">
        <f>IF(Tableau224[[#This Row],[Blq{QB11}]]="o",(1000/AU$52),0)</f>
        <v>0</v>
      </c>
      <c r="AU39" s="4" t="s">
        <v>3</v>
      </c>
      <c r="AV39" s="33">
        <f>IF(Tableau224[[#This Row],[Blq{QB12}]]="o",(1000/AW$52),0)</f>
        <v>0</v>
      </c>
      <c r="AW39" s="4" t="s">
        <v>3</v>
      </c>
      <c r="AX39" s="33">
        <f>IF(Tableau224[[#This Row],[Blq{QB13}]]="o",(1000/AY$52),0)</f>
        <v>0</v>
      </c>
      <c r="AY39" s="4" t="s">
        <v>3</v>
      </c>
      <c r="AZ39" s="33">
        <f>IF(Tableau224[[#This Row],[Blq{QB14}]]="o",(1000/BA$52),0)</f>
        <v>0</v>
      </c>
      <c r="BA39" s="4" t="s">
        <v>3</v>
      </c>
      <c r="BB39" s="33">
        <f>IF(Tableau224[[#This Row],[Blq{QB15}]]="o",(1000/BC$52),0)</f>
        <v>0</v>
      </c>
      <c r="BC39" s="4" t="s">
        <v>3</v>
      </c>
      <c r="BD39" s="33">
        <f>IF(Tableau224[[#This Row],[Blq{QB16}]]="o",(1000/BE$52),0)</f>
        <v>0</v>
      </c>
      <c r="BE39" s="4" t="s">
        <v>3</v>
      </c>
      <c r="BF39" s="33">
        <f>IF(Tableau224[[#This Row],[Blq{QB17}]]="o",(1000/BG$52),0)</f>
        <v>0</v>
      </c>
      <c r="BG39" s="4" t="s">
        <v>3</v>
      </c>
      <c r="BH39" s="33">
        <f>IF(Tableau224[[#This Row],[Blq{QB18}]]="o",(1000/BI$52),0)</f>
        <v>0</v>
      </c>
      <c r="BI39" s="4" t="s">
        <v>3</v>
      </c>
      <c r="BJ39" s="33">
        <f>IF(Tableau224[[#This Row],[Blq{QB19}]]="o",(1000/BK$52),0)</f>
        <v>0</v>
      </c>
      <c r="BK39" s="4" t="s">
        <v>3</v>
      </c>
      <c r="BL39" s="33">
        <f>IF(Tableau224[[#This Row],[Blq{QB20}]]="o",(1000/BM$52),0)</f>
        <v>0</v>
      </c>
      <c r="BM39" s="4" t="s">
        <v>3</v>
      </c>
      <c r="BN39" s="33">
        <f>IF(Tableau224[[#This Row],[Blq{QB21}]]="o",(1000/BO$52),0)</f>
        <v>0</v>
      </c>
      <c r="BO39" s="4" t="s">
        <v>3</v>
      </c>
      <c r="BP39" s="33">
        <f>IF(Tableau224[[#This Row],[Blq{QB22}]]="o",(1000/BQ$52),0)</f>
        <v>0</v>
      </c>
      <c r="BQ39" s="4" t="s">
        <v>3</v>
      </c>
      <c r="BR39" s="33">
        <f>IF(Tableau224[[#This Row],[Blq{QB23}]]="o",(1000/BS$52),0)</f>
        <v>0</v>
      </c>
      <c r="BS39" s="4" t="s">
        <v>3</v>
      </c>
      <c r="BT39" s="33">
        <f>IF(Tableau224[[#This Row],[Blq{QB24}]]="o",(1000/BU$52),0)</f>
        <v>0</v>
      </c>
      <c r="BU39" s="4" t="s">
        <v>3</v>
      </c>
      <c r="BV39" s="33">
        <f>IF(Tableau224[[#This Row],[Blq{QB25}]]="o",(1000/BW$52),0)</f>
        <v>0</v>
      </c>
      <c r="BW39" s="4" t="s">
        <v>3</v>
      </c>
      <c r="BX39" s="33">
        <f>IF(Tableau224[[#This Row],[Blq{QB26}]]="o",(1000/BY$52),0)</f>
        <v>0</v>
      </c>
      <c r="BY39" s="4" t="s">
        <v>3</v>
      </c>
      <c r="BZ39" s="33">
        <f>IF(Tableau224[[#This Row],[Blq{QB27}]]="o",(1000/CA$52),0)</f>
        <v>0</v>
      </c>
      <c r="CA39" s="4" t="s">
        <v>3</v>
      </c>
      <c r="CB39" s="33">
        <f>IF(Tableau224[[#This Row],[Blq{QB28}]]="o",(1000/CC$52),0)</f>
        <v>0</v>
      </c>
      <c r="CC39" s="4" t="s">
        <v>3</v>
      </c>
      <c r="CD39" s="33">
        <f>IF(Tableau224[[#This Row],[Blq{QB29}]]="o",(1000/CE$52),0)</f>
        <v>0</v>
      </c>
      <c r="CE39" s="4" t="s">
        <v>3</v>
      </c>
      <c r="CF39" s="33">
        <f>IF(Tableau224[[#This Row],[Blq{QB30}]]="o",(1000/CG$52),0)</f>
        <v>0</v>
      </c>
      <c r="CG39" s="4" t="s">
        <v>3</v>
      </c>
      <c r="CH39" s="26">
        <f>IFERROR((8-Tableau224[[#This Row],[Plc{Q}]])/100,0)</f>
        <v>0</v>
      </c>
      <c r="CI39" s="25" t="str">
        <f>IF(OR(1=Tableau224[[#This Row],[Plc{Q}]],2=Tableau224[[#This Row],[Plc{Q}]],3=Tableau224[[#This Row],[Plc{Q}]],4=Tableau224[[#This Row],[Plc{Q}]],5=Tableau224[[#This Row],[Plc{Q}]],6=Tableau224[[#This Row],[Plc{Q}]],7=Tableau224[[#This Row],[Plc{Q}]],8=Tableau224[[#This Row],[Plc{Q}]]),"Qualifié(e)","")</f>
        <v/>
      </c>
      <c r="CJ39" s="34" t="str">
        <f>IF(Tableau224[[#This Row],[Pnt{F}/1000]]=0,"",RANK(Tableau224[[#This Row],[Pnt{F}/1000]],Tableau224[Pnt{F}/1000]))</f>
        <v/>
      </c>
      <c r="CK39" s="35">
        <f>IFERROR(Tableau224[[#This Row],[Pnt{FV}/500]]+Tableau224[[#This Row],[Pnt{FB}/500]]+Tableau224[[#This Row],[Bns{Q}]],0)</f>
        <v>0</v>
      </c>
      <c r="CL39" s="32">
        <f>IFERROR((Tableau224[[#This Row],[Pnt{FV}]]/$CM$52)*500,0)</f>
        <v>0</v>
      </c>
      <c r="CM39" s="186">
        <f>IFERROR(((Tableau224[[#This Row],[Prs{FV}]]/CN$52)*1000)+IF(Tableau224[[#This Row],[Vlr{FV}]]="o",2,0),0)</f>
        <v>0</v>
      </c>
      <c r="CN39" s="11" t="s">
        <v>12</v>
      </c>
      <c r="CO39" s="4" t="s">
        <v>3</v>
      </c>
      <c r="CP39" s="32">
        <f>(Tableau224[[#This Row],[Pnt{FB}]]/CQ$52)*500</f>
        <v>0</v>
      </c>
      <c r="CQ39" s="33">
        <f>Tableau224[[#This Row],[Pnt{FBlq}]]+Tableau224[[#This Row],[Pnt{FEss}]]</f>
        <v>0</v>
      </c>
      <c r="CR39" s="33">
        <f>IF(Tableau224[[#This Row],[Blq{F}]]="n",0,IF(Tableau224[[#This Row],[Blq{F}]]="Z1",100,IF(Tableau224[[#This Row],[Blq{F}]]="Z2",200,IF(Tableau224[[#This Row],[Blq{F}]]="Top",300,0))))</f>
        <v>0</v>
      </c>
      <c r="CS39" s="4" t="s">
        <v>3</v>
      </c>
      <c r="CT39" s="25">
        <f>IFERROR((100-(Tableau224[[#This Row],[Ess{F}]])),0)</f>
        <v>0</v>
      </c>
      <c r="CU39" s="11" t="s">
        <v>12</v>
      </c>
      <c r="CV39" s="28" t="str">
        <f>IF(Tableau224[[#This Row],[Fnl]]="Q",Tableau224[[#This Row],[Plc{F}]],Tableau224[[#This Row],[Plc{Q}]])</f>
        <v/>
      </c>
      <c r="CW39" s="28" t="str">
        <f>IF(Tableau224[[#This Row],[Place]]=1,"Or",IF(Tableau224[[#This Row],[Place]]=2,"Argent",IF(Tableau224[[#This Row],[Place]]=3,"Bronze","")))</f>
        <v/>
      </c>
    </row>
    <row r="40" spans="1:101" x14ac:dyDescent="0.2">
      <c r="A40" s="33" t="str">
        <f>Tableau224[[#This Row],[Plc{Q}]]</f>
        <v/>
      </c>
      <c r="B40" s="33" t="str">
        <f>Tableau224[[#This Row],[Place]]</f>
        <v/>
      </c>
      <c r="C40" s="16" t="s">
        <v>12</v>
      </c>
      <c r="D40" s="17" t="s">
        <v>12</v>
      </c>
      <c r="E40" s="17" t="s">
        <v>12</v>
      </c>
      <c r="F40" s="29" t="str">
        <f>IF(Tableau224[[#This Row],[Q &gt; F]]="","","Q")</f>
        <v/>
      </c>
      <c r="G40" s="10" t="s">
        <v>12</v>
      </c>
      <c r="H40" s="3" t="s">
        <v>3</v>
      </c>
      <c r="I40" s="3" t="s">
        <v>3</v>
      </c>
      <c r="J40" s="3" t="s">
        <v>3</v>
      </c>
      <c r="K40" s="30" t="str">
        <f>IF(Tableau224[[#This Row],[Pnt{Q}(/1000)]]=0,"",RANK(Tableau224[[#This Row],[Pnt{Q}(/1000)]],Tableau224[Pnt{Q}(/1000)]))</f>
        <v/>
      </c>
      <c r="L40" s="30">
        <f>IFERROR(Tableau224[[#This Row],[Pnt{QV}(/500)]]+Tableau224[[#This Row],[Pnt{QB}/500]],0)</f>
        <v>0</v>
      </c>
      <c r="M40" s="31">
        <f>IFERROR((Tableau224[[#This Row],[Pnt{QV}]]/$N$52)*500,0)</f>
        <v>0</v>
      </c>
      <c r="N40" s="31">
        <f>SUM(Tableau224[[#This Row],[Pnt{QV1}]],Tableau224[[#This Row],[Pnt{QV2}]],Tableau224[[#This Row],[Pnt{QV3}]])</f>
        <v>0</v>
      </c>
      <c r="O40" s="2">
        <f>IFERROR(((Tableau224[[#This Row],[Prs{QV1}]]/P$52)*1000)+IF(Tableau224[[#This Row],[Vlr{QV1}]]="o",2,0),0)</f>
        <v>0</v>
      </c>
      <c r="P40" s="11" t="s">
        <v>12</v>
      </c>
      <c r="Q40" s="4" t="s">
        <v>3</v>
      </c>
      <c r="R40" s="163">
        <f>IFERROR(((Tableau224[[#This Row],[Prs{QV2}]]/S$52)*1000)+IF(Tableau224[[#This Row],[Vlr{QV2}]]="o",2,0),0)</f>
        <v>0</v>
      </c>
      <c r="S40" s="11" t="s">
        <v>12</v>
      </c>
      <c r="T40" s="4" t="s">
        <v>3</v>
      </c>
      <c r="U40" s="163">
        <f>IFERROR(((Tableau224[[#This Row],[Prs{QV3}]]/V$52)*1000)+IF(Tableau224[[#This Row],[Vlr{QV3}]]="o",2,0),0)</f>
        <v>0</v>
      </c>
      <c r="V40" s="11" t="s">
        <v>12</v>
      </c>
      <c r="W40" s="4" t="s">
        <v>3</v>
      </c>
      <c r="X40" s="32">
        <f>IF((Tableau224[[#This Row],[Pnt{QB}]]/Y$52)*500=0,0,(Tableau224[[#This Row],[Pnt{QB}]]/Y$52)*500)</f>
        <v>0</v>
      </c>
      <c r="Y40" s="33">
        <f>Tableau224[[#This Row],[Pnt{QB1}]]+Tableau224[[#This Row],[Pnt{QB2}]]+Tableau224[[#This Row],[Pnt{QB3}]]+Tableau224[[#This Row],[Pnt{QB4}]]+Tableau224[[#This Row],[Pnt{QB5}]]+Tableau224[[#This Row],[Pnt{QB6}]]+Tableau224[[#This Row],[Pnt{QB7}]]+Tableau224[[#This Row],[Pnt{QB8}]]+Tableau224[[#This Row],[Pnt{QB9}]]+Tableau224[[#This Row],[Pnt{QB10}]]+Tableau224[[#This Row],[Pnt{QB11}]]+Tableau224[[#This Row],[Pnt{QB12}]]+Tableau224[[#This Row],[Pnt{QB13}]]+Tableau224[[#This Row],[Pnt{QB14}]]+Tableau224[[#This Row],[Pnt{QB15}]]+Tableau224[[#This Row],[Pnt{QB16}]]+Tableau224[[#This Row],[Pnt{QB17}]]+Tableau224[[#This Row],[Pnt{QB18}]]+Tableau224[[#This Row],[Pnt{QB19}]]+Tableau224[[#This Row],[Pnt{QB20}]]+Tableau224[[#This Row],[Pnt{QB21}]]+Tableau224[[#This Row],[Pnt{QB22}]]+Tableau224[[#This Row],[Pnt{QB23}]]+Tableau224[[#This Row],[Pnt{QB24}]]+Tableau224[[#This Row],[Pnt{QB25}]]+Tableau224[[#This Row],[Pnt{QB26}]]+Tableau224[[#This Row],[Pnt{QB27}]]+Tableau224[[#This Row],[Pnt{QB28}]]+Tableau224[[#This Row],[Pnt{QB29}]]+Tableau224[[#This Row],[Pnt{QB30}]]</f>
        <v>0</v>
      </c>
      <c r="Z40" s="33">
        <f>IF(Tableau224[[#This Row],[Blq{QB1}]]="o",(1000/AA$52),0)</f>
        <v>0</v>
      </c>
      <c r="AA40" s="4" t="s">
        <v>3</v>
      </c>
      <c r="AB40" s="33">
        <f>IF(Tableau224[[#This Row],[Blq{QB2}]]="o",(1000/AC$52),0)</f>
        <v>0</v>
      </c>
      <c r="AC40" s="4" t="s">
        <v>3</v>
      </c>
      <c r="AD40" s="33">
        <f>IF(Tableau224[[#This Row],[Blq{QB3}]]="o",(1000/AE$52),0)</f>
        <v>0</v>
      </c>
      <c r="AE40" s="4" t="s">
        <v>3</v>
      </c>
      <c r="AF40" s="33">
        <f>IF(Tableau224[[#This Row],[Blq{QB4}]]="o",(1000/AG$52),0)</f>
        <v>0</v>
      </c>
      <c r="AG40" s="4" t="s">
        <v>3</v>
      </c>
      <c r="AH40" s="33">
        <f>IF(Tableau224[[#This Row],[Blq{QB5}]]="o",(1000/AI$52),0)</f>
        <v>0</v>
      </c>
      <c r="AI40" s="4" t="s">
        <v>3</v>
      </c>
      <c r="AJ40" s="33">
        <f>IF(Tableau224[[#This Row],[Blq{QB6}]]="o",(1000/AK$52),0)</f>
        <v>0</v>
      </c>
      <c r="AK40" s="4" t="s">
        <v>3</v>
      </c>
      <c r="AL40" s="33">
        <f>IF(Tableau224[[#This Row],[Blq{QB7}]]="o",(1000/AM$52),0)</f>
        <v>0</v>
      </c>
      <c r="AM40" s="4" t="s">
        <v>3</v>
      </c>
      <c r="AN40" s="33">
        <f>IF(Tableau224[[#This Row],[Blq{QB8}]]="o",(1000/AO$52),0)</f>
        <v>0</v>
      </c>
      <c r="AO40" s="4" t="s">
        <v>3</v>
      </c>
      <c r="AP40" s="33">
        <f>IF(Tableau224[[#This Row],[Blq{QB9}]]="o",(1000/AQ$52),0)</f>
        <v>0</v>
      </c>
      <c r="AQ40" s="4" t="s">
        <v>3</v>
      </c>
      <c r="AR40" s="33">
        <f>IF(Tableau224[[#This Row],[Blq{QB10}]]="o",(1000/AS$52),0)</f>
        <v>0</v>
      </c>
      <c r="AS40" s="4" t="s">
        <v>3</v>
      </c>
      <c r="AT40" s="33">
        <f>IF(Tableau224[[#This Row],[Blq{QB11}]]="o",(1000/AU$52),0)</f>
        <v>0</v>
      </c>
      <c r="AU40" s="4" t="s">
        <v>3</v>
      </c>
      <c r="AV40" s="33">
        <f>IF(Tableau224[[#This Row],[Blq{QB12}]]="o",(1000/AW$52),0)</f>
        <v>0</v>
      </c>
      <c r="AW40" s="4" t="s">
        <v>3</v>
      </c>
      <c r="AX40" s="33">
        <f>IF(Tableau224[[#This Row],[Blq{QB13}]]="o",(1000/AY$52),0)</f>
        <v>0</v>
      </c>
      <c r="AY40" s="4" t="s">
        <v>3</v>
      </c>
      <c r="AZ40" s="33">
        <f>IF(Tableau224[[#This Row],[Blq{QB14}]]="o",(1000/BA$52),0)</f>
        <v>0</v>
      </c>
      <c r="BA40" s="4" t="s">
        <v>3</v>
      </c>
      <c r="BB40" s="33">
        <f>IF(Tableau224[[#This Row],[Blq{QB15}]]="o",(1000/BC$52),0)</f>
        <v>0</v>
      </c>
      <c r="BC40" s="4" t="s">
        <v>3</v>
      </c>
      <c r="BD40" s="33">
        <f>IF(Tableau224[[#This Row],[Blq{QB16}]]="o",(1000/BE$52),0)</f>
        <v>0</v>
      </c>
      <c r="BE40" s="4" t="s">
        <v>3</v>
      </c>
      <c r="BF40" s="33">
        <f>IF(Tableau224[[#This Row],[Blq{QB17}]]="o",(1000/BG$52),0)</f>
        <v>0</v>
      </c>
      <c r="BG40" s="4" t="s">
        <v>3</v>
      </c>
      <c r="BH40" s="33">
        <f>IF(Tableau224[[#This Row],[Blq{QB18}]]="o",(1000/BI$52),0)</f>
        <v>0</v>
      </c>
      <c r="BI40" s="4" t="s">
        <v>3</v>
      </c>
      <c r="BJ40" s="33">
        <f>IF(Tableau224[[#This Row],[Blq{QB19}]]="o",(1000/BK$52),0)</f>
        <v>0</v>
      </c>
      <c r="BK40" s="4" t="s">
        <v>3</v>
      </c>
      <c r="BL40" s="33">
        <f>IF(Tableau224[[#This Row],[Blq{QB20}]]="o",(1000/BM$52),0)</f>
        <v>0</v>
      </c>
      <c r="BM40" s="4" t="s">
        <v>3</v>
      </c>
      <c r="BN40" s="33">
        <f>IF(Tableau224[[#This Row],[Blq{QB21}]]="o",(1000/BO$52),0)</f>
        <v>0</v>
      </c>
      <c r="BO40" s="4" t="s">
        <v>3</v>
      </c>
      <c r="BP40" s="33">
        <f>IF(Tableau224[[#This Row],[Blq{QB22}]]="o",(1000/BQ$52),0)</f>
        <v>0</v>
      </c>
      <c r="BQ40" s="4" t="s">
        <v>3</v>
      </c>
      <c r="BR40" s="33">
        <f>IF(Tableau224[[#This Row],[Blq{QB23}]]="o",(1000/BS$52),0)</f>
        <v>0</v>
      </c>
      <c r="BS40" s="4" t="s">
        <v>3</v>
      </c>
      <c r="BT40" s="33">
        <f>IF(Tableau224[[#This Row],[Blq{QB24}]]="o",(1000/BU$52),0)</f>
        <v>0</v>
      </c>
      <c r="BU40" s="4" t="s">
        <v>3</v>
      </c>
      <c r="BV40" s="33">
        <f>IF(Tableau224[[#This Row],[Blq{QB25}]]="o",(1000/BW$52),0)</f>
        <v>0</v>
      </c>
      <c r="BW40" s="4" t="s">
        <v>3</v>
      </c>
      <c r="BX40" s="33">
        <f>IF(Tableau224[[#This Row],[Blq{QB26}]]="o",(1000/BY$52),0)</f>
        <v>0</v>
      </c>
      <c r="BY40" s="4" t="s">
        <v>3</v>
      </c>
      <c r="BZ40" s="33">
        <f>IF(Tableau224[[#This Row],[Blq{QB27}]]="o",(1000/CA$52),0)</f>
        <v>0</v>
      </c>
      <c r="CA40" s="4" t="s">
        <v>3</v>
      </c>
      <c r="CB40" s="33">
        <f>IF(Tableau224[[#This Row],[Blq{QB28}]]="o",(1000/CC$52),0)</f>
        <v>0</v>
      </c>
      <c r="CC40" s="4" t="s">
        <v>3</v>
      </c>
      <c r="CD40" s="33">
        <f>IF(Tableau224[[#This Row],[Blq{QB29}]]="o",(1000/CE$52),0)</f>
        <v>0</v>
      </c>
      <c r="CE40" s="4" t="s">
        <v>3</v>
      </c>
      <c r="CF40" s="33">
        <f>IF(Tableau224[[#This Row],[Blq{QB30}]]="o",(1000/CG$52),0)</f>
        <v>0</v>
      </c>
      <c r="CG40" s="4" t="s">
        <v>3</v>
      </c>
      <c r="CH40" s="26">
        <f>IFERROR((8-Tableau224[[#This Row],[Plc{Q}]])/100,0)</f>
        <v>0</v>
      </c>
      <c r="CI40" s="25" t="str">
        <f>IF(OR(1=Tableau224[[#This Row],[Plc{Q}]],2=Tableau224[[#This Row],[Plc{Q}]],3=Tableau224[[#This Row],[Plc{Q}]],4=Tableau224[[#This Row],[Plc{Q}]],5=Tableau224[[#This Row],[Plc{Q}]],6=Tableau224[[#This Row],[Plc{Q}]],7=Tableau224[[#This Row],[Plc{Q}]],8=Tableau224[[#This Row],[Plc{Q}]]),"Qualifié(e)","")</f>
        <v/>
      </c>
      <c r="CJ40" s="34" t="str">
        <f>IF(Tableau224[[#This Row],[Pnt{F}/1000]]=0,"",RANK(Tableau224[[#This Row],[Pnt{F}/1000]],Tableau224[Pnt{F}/1000]))</f>
        <v/>
      </c>
      <c r="CK40" s="35">
        <f>IFERROR(Tableau224[[#This Row],[Pnt{FV}/500]]+Tableau224[[#This Row],[Pnt{FB}/500]]+Tableau224[[#This Row],[Bns{Q}]],0)</f>
        <v>0</v>
      </c>
      <c r="CL40" s="32">
        <f>IFERROR((Tableau224[[#This Row],[Pnt{FV}]]/$CM$52)*500,0)</f>
        <v>0</v>
      </c>
      <c r="CM40" s="186">
        <f>IFERROR(((Tableau224[[#This Row],[Prs{FV}]]/CN$52)*1000)+IF(Tableau224[[#This Row],[Vlr{FV}]]="o",2,0),0)</f>
        <v>0</v>
      </c>
      <c r="CN40" s="11" t="s">
        <v>12</v>
      </c>
      <c r="CO40" s="4" t="s">
        <v>3</v>
      </c>
      <c r="CP40" s="32">
        <f>(Tableau224[[#This Row],[Pnt{FB}]]/CQ$52)*500</f>
        <v>0</v>
      </c>
      <c r="CQ40" s="33">
        <f>Tableau224[[#This Row],[Pnt{FBlq}]]+Tableau224[[#This Row],[Pnt{FEss}]]</f>
        <v>0</v>
      </c>
      <c r="CR40" s="33">
        <f>IF(Tableau224[[#This Row],[Blq{F}]]="n",0,IF(Tableau224[[#This Row],[Blq{F}]]="Z1",100,IF(Tableau224[[#This Row],[Blq{F}]]="Z2",200,IF(Tableau224[[#This Row],[Blq{F}]]="Top",300,0))))</f>
        <v>0</v>
      </c>
      <c r="CS40" s="4" t="s">
        <v>3</v>
      </c>
      <c r="CT40" s="25">
        <f>IFERROR((100-(Tableau224[[#This Row],[Ess{F}]])),0)</f>
        <v>0</v>
      </c>
      <c r="CU40" s="11" t="s">
        <v>12</v>
      </c>
      <c r="CV40" s="28" t="str">
        <f>IF(Tableau224[[#This Row],[Fnl]]="Q",Tableau224[[#This Row],[Plc{F}]],Tableau224[[#This Row],[Plc{Q}]])</f>
        <v/>
      </c>
      <c r="CW40" s="28" t="str">
        <f>IF(Tableau224[[#This Row],[Place]]=1,"Or",IF(Tableau224[[#This Row],[Place]]=2,"Argent",IF(Tableau224[[#This Row],[Place]]=3,"Bronze","")))</f>
        <v/>
      </c>
    </row>
    <row r="41" spans="1:101" x14ac:dyDescent="0.2">
      <c r="A41" s="33" t="str">
        <f>Tableau224[[#This Row],[Plc{Q}]]</f>
        <v/>
      </c>
      <c r="B41" s="33" t="str">
        <f>Tableau224[[#This Row],[Place]]</f>
        <v/>
      </c>
      <c r="C41" s="16" t="s">
        <v>12</v>
      </c>
      <c r="D41" s="17" t="s">
        <v>12</v>
      </c>
      <c r="E41" s="17" t="s">
        <v>12</v>
      </c>
      <c r="F41" s="29" t="str">
        <f>IF(Tableau224[[#This Row],[Q &gt; F]]="","","Q")</f>
        <v/>
      </c>
      <c r="G41" s="10" t="s">
        <v>12</v>
      </c>
      <c r="H41" s="3" t="s">
        <v>3</v>
      </c>
      <c r="I41" s="3" t="s">
        <v>3</v>
      </c>
      <c r="J41" s="3" t="s">
        <v>3</v>
      </c>
      <c r="K41" s="30" t="str">
        <f>IF(Tableau224[[#This Row],[Pnt{Q}(/1000)]]=0,"",RANK(Tableau224[[#This Row],[Pnt{Q}(/1000)]],Tableau224[Pnt{Q}(/1000)]))</f>
        <v/>
      </c>
      <c r="L41" s="30">
        <f>IFERROR(Tableau224[[#This Row],[Pnt{QV}(/500)]]+Tableau224[[#This Row],[Pnt{QB}/500]],0)</f>
        <v>0</v>
      </c>
      <c r="M41" s="31">
        <f>IFERROR((Tableau224[[#This Row],[Pnt{QV}]]/$N$52)*500,0)</f>
        <v>0</v>
      </c>
      <c r="N41" s="31">
        <f>SUM(Tableau224[[#This Row],[Pnt{QV1}]],Tableau224[[#This Row],[Pnt{QV2}]],Tableau224[[#This Row],[Pnt{QV3}]])</f>
        <v>0</v>
      </c>
      <c r="O41" s="2">
        <f>IFERROR(((Tableau224[[#This Row],[Prs{QV1}]]/P$52)*1000)+IF(Tableau224[[#This Row],[Vlr{QV1}]]="o",2,0),0)</f>
        <v>0</v>
      </c>
      <c r="P41" s="11" t="s">
        <v>12</v>
      </c>
      <c r="Q41" s="4" t="s">
        <v>3</v>
      </c>
      <c r="R41" s="163">
        <f>IFERROR(((Tableau224[[#This Row],[Prs{QV2}]]/S$52)*1000)+IF(Tableau224[[#This Row],[Vlr{QV2}]]="o",2,0),0)</f>
        <v>0</v>
      </c>
      <c r="S41" s="11" t="s">
        <v>12</v>
      </c>
      <c r="T41" s="4" t="s">
        <v>3</v>
      </c>
      <c r="U41" s="163">
        <f>IFERROR(((Tableau224[[#This Row],[Prs{QV3}]]/V$52)*1000)+IF(Tableau224[[#This Row],[Vlr{QV3}]]="o",2,0),0)</f>
        <v>0</v>
      </c>
      <c r="V41" s="11" t="s">
        <v>12</v>
      </c>
      <c r="W41" s="4" t="s">
        <v>3</v>
      </c>
      <c r="X41" s="32">
        <f>IF((Tableau224[[#This Row],[Pnt{QB}]]/Y$52)*500=0,0,(Tableau224[[#This Row],[Pnt{QB}]]/Y$52)*500)</f>
        <v>0</v>
      </c>
      <c r="Y41" s="33">
        <f>Tableau224[[#This Row],[Pnt{QB1}]]+Tableau224[[#This Row],[Pnt{QB2}]]+Tableau224[[#This Row],[Pnt{QB3}]]+Tableau224[[#This Row],[Pnt{QB4}]]+Tableau224[[#This Row],[Pnt{QB5}]]+Tableau224[[#This Row],[Pnt{QB6}]]+Tableau224[[#This Row],[Pnt{QB7}]]+Tableau224[[#This Row],[Pnt{QB8}]]+Tableau224[[#This Row],[Pnt{QB9}]]+Tableau224[[#This Row],[Pnt{QB10}]]+Tableau224[[#This Row],[Pnt{QB11}]]+Tableau224[[#This Row],[Pnt{QB12}]]+Tableau224[[#This Row],[Pnt{QB13}]]+Tableau224[[#This Row],[Pnt{QB14}]]+Tableau224[[#This Row],[Pnt{QB15}]]+Tableau224[[#This Row],[Pnt{QB16}]]+Tableau224[[#This Row],[Pnt{QB17}]]+Tableau224[[#This Row],[Pnt{QB18}]]+Tableau224[[#This Row],[Pnt{QB19}]]+Tableau224[[#This Row],[Pnt{QB20}]]+Tableau224[[#This Row],[Pnt{QB21}]]+Tableau224[[#This Row],[Pnt{QB22}]]+Tableau224[[#This Row],[Pnt{QB23}]]+Tableau224[[#This Row],[Pnt{QB24}]]+Tableau224[[#This Row],[Pnt{QB25}]]+Tableau224[[#This Row],[Pnt{QB26}]]+Tableau224[[#This Row],[Pnt{QB27}]]+Tableau224[[#This Row],[Pnt{QB28}]]+Tableau224[[#This Row],[Pnt{QB29}]]+Tableau224[[#This Row],[Pnt{QB30}]]</f>
        <v>0</v>
      </c>
      <c r="Z41" s="33">
        <f>IF(Tableau224[[#This Row],[Blq{QB1}]]="o",(1000/AA$52),0)</f>
        <v>0</v>
      </c>
      <c r="AA41" s="4" t="s">
        <v>3</v>
      </c>
      <c r="AB41" s="33">
        <f>IF(Tableau224[[#This Row],[Blq{QB2}]]="o",(1000/AC$52),0)</f>
        <v>0</v>
      </c>
      <c r="AC41" s="4" t="s">
        <v>3</v>
      </c>
      <c r="AD41" s="33">
        <f>IF(Tableau224[[#This Row],[Blq{QB3}]]="o",(1000/AE$52),0)</f>
        <v>0</v>
      </c>
      <c r="AE41" s="4" t="s">
        <v>3</v>
      </c>
      <c r="AF41" s="33">
        <f>IF(Tableau224[[#This Row],[Blq{QB4}]]="o",(1000/AG$52),0)</f>
        <v>0</v>
      </c>
      <c r="AG41" s="4" t="s">
        <v>3</v>
      </c>
      <c r="AH41" s="33">
        <f>IF(Tableau224[[#This Row],[Blq{QB5}]]="o",(1000/AI$52),0)</f>
        <v>0</v>
      </c>
      <c r="AI41" s="4" t="s">
        <v>3</v>
      </c>
      <c r="AJ41" s="33">
        <f>IF(Tableau224[[#This Row],[Blq{QB6}]]="o",(1000/AK$52),0)</f>
        <v>0</v>
      </c>
      <c r="AK41" s="4" t="s">
        <v>3</v>
      </c>
      <c r="AL41" s="33">
        <f>IF(Tableau224[[#This Row],[Blq{QB7}]]="o",(1000/AM$52),0)</f>
        <v>0</v>
      </c>
      <c r="AM41" s="4" t="s">
        <v>3</v>
      </c>
      <c r="AN41" s="33">
        <f>IF(Tableau224[[#This Row],[Blq{QB8}]]="o",(1000/AO$52),0)</f>
        <v>0</v>
      </c>
      <c r="AO41" s="4" t="s">
        <v>3</v>
      </c>
      <c r="AP41" s="33">
        <f>IF(Tableau224[[#This Row],[Blq{QB9}]]="o",(1000/AQ$52),0)</f>
        <v>0</v>
      </c>
      <c r="AQ41" s="4" t="s">
        <v>3</v>
      </c>
      <c r="AR41" s="33">
        <f>IF(Tableau224[[#This Row],[Blq{QB10}]]="o",(1000/AS$52),0)</f>
        <v>0</v>
      </c>
      <c r="AS41" s="4" t="s">
        <v>3</v>
      </c>
      <c r="AT41" s="33">
        <f>IF(Tableau224[[#This Row],[Blq{QB11}]]="o",(1000/AU$52),0)</f>
        <v>0</v>
      </c>
      <c r="AU41" s="4" t="s">
        <v>3</v>
      </c>
      <c r="AV41" s="33">
        <f>IF(Tableau224[[#This Row],[Blq{QB12}]]="o",(1000/AW$52),0)</f>
        <v>0</v>
      </c>
      <c r="AW41" s="4" t="s">
        <v>3</v>
      </c>
      <c r="AX41" s="33">
        <f>IF(Tableau224[[#This Row],[Blq{QB13}]]="o",(1000/AY$52),0)</f>
        <v>0</v>
      </c>
      <c r="AY41" s="4" t="s">
        <v>3</v>
      </c>
      <c r="AZ41" s="33">
        <f>IF(Tableau224[[#This Row],[Blq{QB14}]]="o",(1000/BA$52),0)</f>
        <v>0</v>
      </c>
      <c r="BA41" s="4" t="s">
        <v>3</v>
      </c>
      <c r="BB41" s="33">
        <f>IF(Tableau224[[#This Row],[Blq{QB15}]]="o",(1000/BC$52),0)</f>
        <v>0</v>
      </c>
      <c r="BC41" s="4" t="s">
        <v>3</v>
      </c>
      <c r="BD41" s="33">
        <f>IF(Tableau224[[#This Row],[Blq{QB16}]]="o",(1000/BE$52),0)</f>
        <v>0</v>
      </c>
      <c r="BE41" s="4" t="s">
        <v>3</v>
      </c>
      <c r="BF41" s="33">
        <f>IF(Tableau224[[#This Row],[Blq{QB17}]]="o",(1000/BG$52),0)</f>
        <v>0</v>
      </c>
      <c r="BG41" s="4" t="s">
        <v>3</v>
      </c>
      <c r="BH41" s="33">
        <f>IF(Tableau224[[#This Row],[Blq{QB18}]]="o",(1000/BI$52),0)</f>
        <v>0</v>
      </c>
      <c r="BI41" s="4" t="s">
        <v>3</v>
      </c>
      <c r="BJ41" s="33">
        <f>IF(Tableau224[[#This Row],[Blq{QB19}]]="o",(1000/BK$52),0)</f>
        <v>0</v>
      </c>
      <c r="BK41" s="4" t="s">
        <v>3</v>
      </c>
      <c r="BL41" s="33">
        <f>IF(Tableau224[[#This Row],[Blq{QB20}]]="o",(1000/BM$52),0)</f>
        <v>0</v>
      </c>
      <c r="BM41" s="4" t="s">
        <v>3</v>
      </c>
      <c r="BN41" s="33">
        <f>IF(Tableau224[[#This Row],[Blq{QB21}]]="o",(1000/BO$52),0)</f>
        <v>0</v>
      </c>
      <c r="BO41" s="4" t="s">
        <v>3</v>
      </c>
      <c r="BP41" s="33">
        <f>IF(Tableau224[[#This Row],[Blq{QB22}]]="o",(1000/BQ$52),0)</f>
        <v>0</v>
      </c>
      <c r="BQ41" s="4" t="s">
        <v>3</v>
      </c>
      <c r="BR41" s="33">
        <f>IF(Tableau224[[#This Row],[Blq{QB23}]]="o",(1000/BS$52),0)</f>
        <v>0</v>
      </c>
      <c r="BS41" s="4" t="s">
        <v>3</v>
      </c>
      <c r="BT41" s="33">
        <f>IF(Tableau224[[#This Row],[Blq{QB24}]]="o",(1000/BU$52),0)</f>
        <v>0</v>
      </c>
      <c r="BU41" s="4" t="s">
        <v>3</v>
      </c>
      <c r="BV41" s="33">
        <f>IF(Tableau224[[#This Row],[Blq{QB25}]]="o",(1000/BW$52),0)</f>
        <v>0</v>
      </c>
      <c r="BW41" s="4" t="s">
        <v>3</v>
      </c>
      <c r="BX41" s="33">
        <f>IF(Tableau224[[#This Row],[Blq{QB26}]]="o",(1000/BY$52),0)</f>
        <v>0</v>
      </c>
      <c r="BY41" s="4" t="s">
        <v>3</v>
      </c>
      <c r="BZ41" s="33">
        <f>IF(Tableau224[[#This Row],[Blq{QB27}]]="o",(1000/CA$52),0)</f>
        <v>0</v>
      </c>
      <c r="CA41" s="4" t="s">
        <v>3</v>
      </c>
      <c r="CB41" s="33">
        <f>IF(Tableau224[[#This Row],[Blq{QB28}]]="o",(1000/CC$52),0)</f>
        <v>0</v>
      </c>
      <c r="CC41" s="4" t="s">
        <v>3</v>
      </c>
      <c r="CD41" s="33">
        <f>IF(Tableau224[[#This Row],[Blq{QB29}]]="o",(1000/CE$52),0)</f>
        <v>0</v>
      </c>
      <c r="CE41" s="4" t="s">
        <v>3</v>
      </c>
      <c r="CF41" s="33">
        <f>IF(Tableau224[[#This Row],[Blq{QB30}]]="o",(1000/CG$52),0)</f>
        <v>0</v>
      </c>
      <c r="CG41" s="4" t="s">
        <v>3</v>
      </c>
      <c r="CH41" s="26">
        <f>IFERROR((8-Tableau224[[#This Row],[Plc{Q}]])/100,0)</f>
        <v>0</v>
      </c>
      <c r="CI41" s="25" t="str">
        <f>IF(OR(1=Tableau224[[#This Row],[Plc{Q}]],2=Tableau224[[#This Row],[Plc{Q}]],3=Tableau224[[#This Row],[Plc{Q}]],4=Tableau224[[#This Row],[Plc{Q}]],5=Tableau224[[#This Row],[Plc{Q}]],6=Tableau224[[#This Row],[Plc{Q}]],7=Tableau224[[#This Row],[Plc{Q}]],8=Tableau224[[#This Row],[Plc{Q}]]),"Qualifié(e)","")</f>
        <v/>
      </c>
      <c r="CJ41" s="34" t="str">
        <f>IF(Tableau224[[#This Row],[Pnt{F}/1000]]=0,"",RANK(Tableau224[[#This Row],[Pnt{F}/1000]],Tableau224[Pnt{F}/1000]))</f>
        <v/>
      </c>
      <c r="CK41" s="35">
        <f>IFERROR(Tableau224[[#This Row],[Pnt{FV}/500]]+Tableau224[[#This Row],[Pnt{FB}/500]]+Tableau224[[#This Row],[Bns{Q}]],0)</f>
        <v>0</v>
      </c>
      <c r="CL41" s="32">
        <f>IFERROR((Tableau224[[#This Row],[Pnt{FV}]]/$CM$52)*500,0)</f>
        <v>0</v>
      </c>
      <c r="CM41" s="186">
        <f>IFERROR(((Tableau224[[#This Row],[Prs{FV}]]/CN$52)*1000)+IF(Tableau224[[#This Row],[Vlr{FV}]]="o",2,0),0)</f>
        <v>0</v>
      </c>
      <c r="CN41" s="11" t="s">
        <v>12</v>
      </c>
      <c r="CO41" s="4" t="s">
        <v>3</v>
      </c>
      <c r="CP41" s="32">
        <f>(Tableau224[[#This Row],[Pnt{FB}]]/CQ$52)*500</f>
        <v>0</v>
      </c>
      <c r="CQ41" s="33">
        <f>Tableau224[[#This Row],[Pnt{FBlq}]]+Tableau224[[#This Row],[Pnt{FEss}]]</f>
        <v>0</v>
      </c>
      <c r="CR41" s="33">
        <f>IF(Tableau224[[#This Row],[Blq{F}]]="n",0,IF(Tableau224[[#This Row],[Blq{F}]]="Z1",100,IF(Tableau224[[#This Row],[Blq{F}]]="Z2",200,IF(Tableau224[[#This Row],[Blq{F}]]="Top",300,0))))</f>
        <v>0</v>
      </c>
      <c r="CS41" s="4" t="s">
        <v>3</v>
      </c>
      <c r="CT41" s="25">
        <f>IFERROR((100-(Tableau224[[#This Row],[Ess{F}]])),0)</f>
        <v>0</v>
      </c>
      <c r="CU41" s="11" t="s">
        <v>12</v>
      </c>
      <c r="CV41" s="28" t="str">
        <f>IF(Tableau224[[#This Row],[Fnl]]="Q",Tableau224[[#This Row],[Plc{F}]],Tableau224[[#This Row],[Plc{Q}]])</f>
        <v/>
      </c>
      <c r="CW41" s="28" t="str">
        <f>IF(Tableau224[[#This Row],[Place]]=1,"Or",IF(Tableau224[[#This Row],[Place]]=2,"Argent",IF(Tableau224[[#This Row],[Place]]=3,"Bronze","")))</f>
        <v/>
      </c>
    </row>
    <row r="42" spans="1:101" x14ac:dyDescent="0.2">
      <c r="A42" s="33" t="str">
        <f>Tableau224[[#This Row],[Plc{Q}]]</f>
        <v/>
      </c>
      <c r="B42" s="33" t="str">
        <f>Tableau224[[#This Row],[Place]]</f>
        <v/>
      </c>
      <c r="C42" s="16" t="s">
        <v>12</v>
      </c>
      <c r="D42" s="17" t="s">
        <v>12</v>
      </c>
      <c r="E42" s="17" t="s">
        <v>12</v>
      </c>
      <c r="F42" s="29" t="str">
        <f>IF(Tableau224[[#This Row],[Q &gt; F]]="","","Q")</f>
        <v/>
      </c>
      <c r="G42" s="10" t="s">
        <v>12</v>
      </c>
      <c r="H42" s="3" t="s">
        <v>3</v>
      </c>
      <c r="I42" s="3" t="s">
        <v>3</v>
      </c>
      <c r="J42" s="3" t="s">
        <v>3</v>
      </c>
      <c r="K42" s="30" t="str">
        <f>IF(Tableau224[[#This Row],[Pnt{Q}(/1000)]]=0,"",RANK(Tableau224[[#This Row],[Pnt{Q}(/1000)]],Tableau224[Pnt{Q}(/1000)]))</f>
        <v/>
      </c>
      <c r="L42" s="30">
        <f>IFERROR(Tableau224[[#This Row],[Pnt{QV}(/500)]]+Tableau224[[#This Row],[Pnt{QB}/500]],0)</f>
        <v>0</v>
      </c>
      <c r="M42" s="31">
        <f>IFERROR((Tableau224[[#This Row],[Pnt{QV}]]/$N$52)*500,0)</f>
        <v>0</v>
      </c>
      <c r="N42" s="31">
        <f>SUM(Tableau224[[#This Row],[Pnt{QV1}]],Tableau224[[#This Row],[Pnt{QV2}]],Tableau224[[#This Row],[Pnt{QV3}]])</f>
        <v>0</v>
      </c>
      <c r="O42" s="2">
        <f>IFERROR(((Tableau224[[#This Row],[Prs{QV1}]]/P$52)*1000)+IF(Tableau224[[#This Row],[Vlr{QV1}]]="o",2,0),0)</f>
        <v>0</v>
      </c>
      <c r="P42" s="11" t="s">
        <v>12</v>
      </c>
      <c r="Q42" s="4" t="s">
        <v>3</v>
      </c>
      <c r="R42" s="163">
        <f>IFERROR(((Tableau224[[#This Row],[Prs{QV2}]]/S$52)*1000)+IF(Tableau224[[#This Row],[Vlr{QV2}]]="o",2,0),0)</f>
        <v>0</v>
      </c>
      <c r="S42" s="11" t="s">
        <v>12</v>
      </c>
      <c r="T42" s="4" t="s">
        <v>3</v>
      </c>
      <c r="U42" s="163">
        <f>IFERROR(((Tableau224[[#This Row],[Prs{QV3}]]/V$52)*1000)+IF(Tableau224[[#This Row],[Vlr{QV3}]]="o",2,0),0)</f>
        <v>0</v>
      </c>
      <c r="V42" s="11" t="s">
        <v>12</v>
      </c>
      <c r="W42" s="4" t="s">
        <v>3</v>
      </c>
      <c r="X42" s="32">
        <f>IF((Tableau224[[#This Row],[Pnt{QB}]]/Y$52)*500=0,0,(Tableau224[[#This Row],[Pnt{QB}]]/Y$52)*500)</f>
        <v>0</v>
      </c>
      <c r="Y42" s="33">
        <f>Tableau224[[#This Row],[Pnt{QB1}]]+Tableau224[[#This Row],[Pnt{QB2}]]+Tableau224[[#This Row],[Pnt{QB3}]]+Tableau224[[#This Row],[Pnt{QB4}]]+Tableau224[[#This Row],[Pnt{QB5}]]+Tableau224[[#This Row],[Pnt{QB6}]]+Tableau224[[#This Row],[Pnt{QB7}]]+Tableau224[[#This Row],[Pnt{QB8}]]+Tableau224[[#This Row],[Pnt{QB9}]]+Tableau224[[#This Row],[Pnt{QB10}]]+Tableau224[[#This Row],[Pnt{QB11}]]+Tableau224[[#This Row],[Pnt{QB12}]]+Tableau224[[#This Row],[Pnt{QB13}]]+Tableau224[[#This Row],[Pnt{QB14}]]+Tableau224[[#This Row],[Pnt{QB15}]]+Tableau224[[#This Row],[Pnt{QB16}]]+Tableau224[[#This Row],[Pnt{QB17}]]+Tableau224[[#This Row],[Pnt{QB18}]]+Tableau224[[#This Row],[Pnt{QB19}]]+Tableau224[[#This Row],[Pnt{QB20}]]+Tableau224[[#This Row],[Pnt{QB21}]]+Tableau224[[#This Row],[Pnt{QB22}]]+Tableau224[[#This Row],[Pnt{QB23}]]+Tableau224[[#This Row],[Pnt{QB24}]]+Tableau224[[#This Row],[Pnt{QB25}]]+Tableau224[[#This Row],[Pnt{QB26}]]+Tableau224[[#This Row],[Pnt{QB27}]]+Tableau224[[#This Row],[Pnt{QB28}]]+Tableau224[[#This Row],[Pnt{QB29}]]+Tableau224[[#This Row],[Pnt{QB30}]]</f>
        <v>0</v>
      </c>
      <c r="Z42" s="33">
        <f>IF(Tableau224[[#This Row],[Blq{QB1}]]="o",(1000/AA$52),0)</f>
        <v>0</v>
      </c>
      <c r="AA42" s="4" t="s">
        <v>3</v>
      </c>
      <c r="AB42" s="33">
        <f>IF(Tableau224[[#This Row],[Blq{QB2}]]="o",(1000/AC$52),0)</f>
        <v>0</v>
      </c>
      <c r="AC42" s="4" t="s">
        <v>3</v>
      </c>
      <c r="AD42" s="33">
        <f>IF(Tableau224[[#This Row],[Blq{QB3}]]="o",(1000/AE$52),0)</f>
        <v>0</v>
      </c>
      <c r="AE42" s="4" t="s">
        <v>3</v>
      </c>
      <c r="AF42" s="33">
        <f>IF(Tableau224[[#This Row],[Blq{QB4}]]="o",(1000/AG$52),0)</f>
        <v>0</v>
      </c>
      <c r="AG42" s="4" t="s">
        <v>3</v>
      </c>
      <c r="AH42" s="33">
        <f>IF(Tableau224[[#This Row],[Blq{QB5}]]="o",(1000/AI$52),0)</f>
        <v>0</v>
      </c>
      <c r="AI42" s="4" t="s">
        <v>3</v>
      </c>
      <c r="AJ42" s="33">
        <f>IF(Tableau224[[#This Row],[Blq{QB6}]]="o",(1000/AK$52),0)</f>
        <v>0</v>
      </c>
      <c r="AK42" s="4" t="s">
        <v>3</v>
      </c>
      <c r="AL42" s="33">
        <f>IF(Tableau224[[#This Row],[Blq{QB7}]]="o",(1000/AM$52),0)</f>
        <v>0</v>
      </c>
      <c r="AM42" s="4" t="s">
        <v>3</v>
      </c>
      <c r="AN42" s="33">
        <f>IF(Tableau224[[#This Row],[Blq{QB8}]]="o",(1000/AO$52),0)</f>
        <v>0</v>
      </c>
      <c r="AO42" s="4" t="s">
        <v>3</v>
      </c>
      <c r="AP42" s="33">
        <f>IF(Tableau224[[#This Row],[Blq{QB9}]]="o",(1000/AQ$52),0)</f>
        <v>0</v>
      </c>
      <c r="AQ42" s="4" t="s">
        <v>3</v>
      </c>
      <c r="AR42" s="33">
        <f>IF(Tableau224[[#This Row],[Blq{QB10}]]="o",(1000/AS$52),0)</f>
        <v>0</v>
      </c>
      <c r="AS42" s="4" t="s">
        <v>3</v>
      </c>
      <c r="AT42" s="33">
        <f>IF(Tableau224[[#This Row],[Blq{QB11}]]="o",(1000/AU$52),0)</f>
        <v>0</v>
      </c>
      <c r="AU42" s="4" t="s">
        <v>3</v>
      </c>
      <c r="AV42" s="33">
        <f>IF(Tableau224[[#This Row],[Blq{QB12}]]="o",(1000/AW$52),0)</f>
        <v>0</v>
      </c>
      <c r="AW42" s="4" t="s">
        <v>3</v>
      </c>
      <c r="AX42" s="33">
        <f>IF(Tableau224[[#This Row],[Blq{QB13}]]="o",(1000/AY$52),0)</f>
        <v>0</v>
      </c>
      <c r="AY42" s="4" t="s">
        <v>3</v>
      </c>
      <c r="AZ42" s="33">
        <f>IF(Tableau224[[#This Row],[Blq{QB14}]]="o",(1000/BA$52),0)</f>
        <v>0</v>
      </c>
      <c r="BA42" s="4" t="s">
        <v>3</v>
      </c>
      <c r="BB42" s="33">
        <f>IF(Tableau224[[#This Row],[Blq{QB15}]]="o",(1000/BC$52),0)</f>
        <v>0</v>
      </c>
      <c r="BC42" s="4" t="s">
        <v>3</v>
      </c>
      <c r="BD42" s="33">
        <f>IF(Tableau224[[#This Row],[Blq{QB16}]]="o",(1000/BE$52),0)</f>
        <v>0</v>
      </c>
      <c r="BE42" s="4" t="s">
        <v>3</v>
      </c>
      <c r="BF42" s="33">
        <f>IF(Tableau224[[#This Row],[Blq{QB17}]]="o",(1000/BG$52),0)</f>
        <v>0</v>
      </c>
      <c r="BG42" s="4" t="s">
        <v>3</v>
      </c>
      <c r="BH42" s="33">
        <f>IF(Tableau224[[#This Row],[Blq{QB18}]]="o",(1000/BI$52),0)</f>
        <v>0</v>
      </c>
      <c r="BI42" s="4" t="s">
        <v>3</v>
      </c>
      <c r="BJ42" s="33">
        <f>IF(Tableau224[[#This Row],[Blq{QB19}]]="o",(1000/BK$52),0)</f>
        <v>0</v>
      </c>
      <c r="BK42" s="4" t="s">
        <v>3</v>
      </c>
      <c r="BL42" s="33">
        <f>IF(Tableau224[[#This Row],[Blq{QB20}]]="o",(1000/BM$52),0)</f>
        <v>0</v>
      </c>
      <c r="BM42" s="4" t="s">
        <v>3</v>
      </c>
      <c r="BN42" s="33">
        <f>IF(Tableau224[[#This Row],[Blq{QB21}]]="o",(1000/BO$52),0)</f>
        <v>0</v>
      </c>
      <c r="BO42" s="4" t="s">
        <v>3</v>
      </c>
      <c r="BP42" s="33">
        <f>IF(Tableau224[[#This Row],[Blq{QB22}]]="o",(1000/BQ$52),0)</f>
        <v>0</v>
      </c>
      <c r="BQ42" s="4" t="s">
        <v>3</v>
      </c>
      <c r="BR42" s="33">
        <f>IF(Tableau224[[#This Row],[Blq{QB23}]]="o",(1000/BS$52),0)</f>
        <v>0</v>
      </c>
      <c r="BS42" s="4" t="s">
        <v>3</v>
      </c>
      <c r="BT42" s="33">
        <f>IF(Tableau224[[#This Row],[Blq{QB24}]]="o",(1000/BU$52),0)</f>
        <v>0</v>
      </c>
      <c r="BU42" s="4" t="s">
        <v>3</v>
      </c>
      <c r="BV42" s="33">
        <f>IF(Tableau224[[#This Row],[Blq{QB25}]]="o",(1000/BW$52),0)</f>
        <v>0</v>
      </c>
      <c r="BW42" s="4" t="s">
        <v>3</v>
      </c>
      <c r="BX42" s="33">
        <f>IF(Tableau224[[#This Row],[Blq{QB26}]]="o",(1000/BY$52),0)</f>
        <v>0</v>
      </c>
      <c r="BY42" s="4" t="s">
        <v>3</v>
      </c>
      <c r="BZ42" s="33">
        <f>IF(Tableau224[[#This Row],[Blq{QB27}]]="o",(1000/CA$52),0)</f>
        <v>0</v>
      </c>
      <c r="CA42" s="4" t="s">
        <v>3</v>
      </c>
      <c r="CB42" s="33">
        <f>IF(Tableau224[[#This Row],[Blq{QB28}]]="o",(1000/CC$52),0)</f>
        <v>0</v>
      </c>
      <c r="CC42" s="4" t="s">
        <v>3</v>
      </c>
      <c r="CD42" s="33">
        <f>IF(Tableau224[[#This Row],[Blq{QB29}]]="o",(1000/CE$52),0)</f>
        <v>0</v>
      </c>
      <c r="CE42" s="4" t="s">
        <v>3</v>
      </c>
      <c r="CF42" s="33">
        <f>IF(Tableau224[[#This Row],[Blq{QB30}]]="o",(1000/CG$52),0)</f>
        <v>0</v>
      </c>
      <c r="CG42" s="4" t="s">
        <v>3</v>
      </c>
      <c r="CH42" s="26">
        <f>IFERROR((8-Tableau224[[#This Row],[Plc{Q}]])/100,0)</f>
        <v>0</v>
      </c>
      <c r="CI42" s="25" t="str">
        <f>IF(OR(1=Tableau224[[#This Row],[Plc{Q}]],2=Tableau224[[#This Row],[Plc{Q}]],3=Tableau224[[#This Row],[Plc{Q}]],4=Tableau224[[#This Row],[Plc{Q}]],5=Tableau224[[#This Row],[Plc{Q}]],6=Tableau224[[#This Row],[Plc{Q}]],7=Tableau224[[#This Row],[Plc{Q}]],8=Tableau224[[#This Row],[Plc{Q}]]),"Qualifié(e)","")</f>
        <v/>
      </c>
      <c r="CJ42" s="34" t="str">
        <f>IF(Tableau224[[#This Row],[Pnt{F}/1000]]=0,"",RANK(Tableau224[[#This Row],[Pnt{F}/1000]],Tableau224[Pnt{F}/1000]))</f>
        <v/>
      </c>
      <c r="CK42" s="35">
        <f>IFERROR(Tableau224[[#This Row],[Pnt{FV}/500]]+Tableau224[[#This Row],[Pnt{FB}/500]]+Tableau224[[#This Row],[Bns{Q}]],0)</f>
        <v>0</v>
      </c>
      <c r="CL42" s="32">
        <f>IFERROR((Tableau224[[#This Row],[Pnt{FV}]]/$CM$52)*500,0)</f>
        <v>0</v>
      </c>
      <c r="CM42" s="186">
        <f>IFERROR(((Tableau224[[#This Row],[Prs{FV}]]/CN$52)*1000)+IF(Tableau224[[#This Row],[Vlr{FV}]]="o",2,0),0)</f>
        <v>0</v>
      </c>
      <c r="CN42" s="11" t="s">
        <v>12</v>
      </c>
      <c r="CO42" s="4" t="s">
        <v>3</v>
      </c>
      <c r="CP42" s="32">
        <f>(Tableau224[[#This Row],[Pnt{FB}]]/CQ$52)*500</f>
        <v>0</v>
      </c>
      <c r="CQ42" s="33">
        <f>Tableau224[[#This Row],[Pnt{FBlq}]]+Tableau224[[#This Row],[Pnt{FEss}]]</f>
        <v>0</v>
      </c>
      <c r="CR42" s="33">
        <f>IF(Tableau224[[#This Row],[Blq{F}]]="n",0,IF(Tableau224[[#This Row],[Blq{F}]]="Z1",100,IF(Tableau224[[#This Row],[Blq{F}]]="Z2",200,IF(Tableau224[[#This Row],[Blq{F}]]="Top",300,0))))</f>
        <v>0</v>
      </c>
      <c r="CS42" s="4" t="s">
        <v>3</v>
      </c>
      <c r="CT42" s="25">
        <f>IFERROR((100-(Tableau224[[#This Row],[Ess{F}]])),0)</f>
        <v>0</v>
      </c>
      <c r="CU42" s="11" t="s">
        <v>12</v>
      </c>
      <c r="CV42" s="28" t="str">
        <f>IF(Tableau224[[#This Row],[Fnl]]="Q",Tableau224[[#This Row],[Plc{F}]],Tableau224[[#This Row],[Plc{Q}]])</f>
        <v/>
      </c>
      <c r="CW42" s="28" t="str">
        <f>IF(Tableau224[[#This Row],[Place]]=1,"Or",IF(Tableau224[[#This Row],[Place]]=2,"Argent",IF(Tableau224[[#This Row],[Place]]=3,"Bronze","")))</f>
        <v/>
      </c>
    </row>
    <row r="43" spans="1:101" x14ac:dyDescent="0.2">
      <c r="A43" s="33" t="str">
        <f>Tableau224[[#This Row],[Plc{Q}]]</f>
        <v/>
      </c>
      <c r="B43" s="33" t="str">
        <f>Tableau224[[#This Row],[Place]]</f>
        <v/>
      </c>
      <c r="C43" s="16" t="s">
        <v>12</v>
      </c>
      <c r="D43" s="17" t="s">
        <v>12</v>
      </c>
      <c r="E43" s="17" t="s">
        <v>12</v>
      </c>
      <c r="F43" s="29" t="str">
        <f>IF(Tableau224[[#This Row],[Q &gt; F]]="","","Q")</f>
        <v/>
      </c>
      <c r="G43" s="10" t="s">
        <v>12</v>
      </c>
      <c r="H43" s="3" t="s">
        <v>3</v>
      </c>
      <c r="I43" s="3" t="s">
        <v>3</v>
      </c>
      <c r="J43" s="3" t="s">
        <v>3</v>
      </c>
      <c r="K43" s="30" t="str">
        <f>IF(Tableau224[[#This Row],[Pnt{Q}(/1000)]]=0,"",RANK(Tableau224[[#This Row],[Pnt{Q}(/1000)]],Tableau224[Pnt{Q}(/1000)]))</f>
        <v/>
      </c>
      <c r="L43" s="30">
        <f>IFERROR(Tableau224[[#This Row],[Pnt{QV}(/500)]]+Tableau224[[#This Row],[Pnt{QB}/500]],0)</f>
        <v>0</v>
      </c>
      <c r="M43" s="31">
        <f>IFERROR((Tableau224[[#This Row],[Pnt{QV}]]/$N$52)*500,0)</f>
        <v>0</v>
      </c>
      <c r="N43" s="31">
        <f>SUM(Tableau224[[#This Row],[Pnt{QV1}]],Tableau224[[#This Row],[Pnt{QV2}]],Tableau224[[#This Row],[Pnt{QV3}]])</f>
        <v>0</v>
      </c>
      <c r="O43" s="2">
        <f>IFERROR(((Tableau224[[#This Row],[Prs{QV1}]]/P$52)*1000)+IF(Tableau224[[#This Row],[Vlr{QV1}]]="o",2,0),0)</f>
        <v>0</v>
      </c>
      <c r="P43" s="11" t="s">
        <v>12</v>
      </c>
      <c r="Q43" s="4" t="s">
        <v>3</v>
      </c>
      <c r="R43" s="163">
        <f>IFERROR(((Tableau224[[#This Row],[Prs{QV2}]]/S$52)*1000)+IF(Tableau224[[#This Row],[Vlr{QV2}]]="o",2,0),0)</f>
        <v>0</v>
      </c>
      <c r="S43" s="11" t="s">
        <v>12</v>
      </c>
      <c r="T43" s="4" t="s">
        <v>3</v>
      </c>
      <c r="U43" s="163">
        <f>IFERROR(((Tableau224[[#This Row],[Prs{QV3}]]/V$52)*1000)+IF(Tableau224[[#This Row],[Vlr{QV3}]]="o",2,0),0)</f>
        <v>0</v>
      </c>
      <c r="V43" s="11" t="s">
        <v>12</v>
      </c>
      <c r="W43" s="4" t="s">
        <v>3</v>
      </c>
      <c r="X43" s="32">
        <f>IF((Tableau224[[#This Row],[Pnt{QB}]]/Y$52)*500=0,0,(Tableau224[[#This Row],[Pnt{QB}]]/Y$52)*500)</f>
        <v>0</v>
      </c>
      <c r="Y43" s="33">
        <f>Tableau224[[#This Row],[Pnt{QB1}]]+Tableau224[[#This Row],[Pnt{QB2}]]+Tableau224[[#This Row],[Pnt{QB3}]]+Tableau224[[#This Row],[Pnt{QB4}]]+Tableau224[[#This Row],[Pnt{QB5}]]+Tableau224[[#This Row],[Pnt{QB6}]]+Tableau224[[#This Row],[Pnt{QB7}]]+Tableau224[[#This Row],[Pnt{QB8}]]+Tableau224[[#This Row],[Pnt{QB9}]]+Tableau224[[#This Row],[Pnt{QB10}]]+Tableau224[[#This Row],[Pnt{QB11}]]+Tableau224[[#This Row],[Pnt{QB12}]]+Tableau224[[#This Row],[Pnt{QB13}]]+Tableau224[[#This Row],[Pnt{QB14}]]+Tableau224[[#This Row],[Pnt{QB15}]]+Tableau224[[#This Row],[Pnt{QB16}]]+Tableau224[[#This Row],[Pnt{QB17}]]+Tableau224[[#This Row],[Pnt{QB18}]]+Tableau224[[#This Row],[Pnt{QB19}]]+Tableau224[[#This Row],[Pnt{QB20}]]+Tableau224[[#This Row],[Pnt{QB21}]]+Tableau224[[#This Row],[Pnt{QB22}]]+Tableau224[[#This Row],[Pnt{QB23}]]+Tableau224[[#This Row],[Pnt{QB24}]]+Tableau224[[#This Row],[Pnt{QB25}]]+Tableau224[[#This Row],[Pnt{QB26}]]+Tableau224[[#This Row],[Pnt{QB27}]]+Tableau224[[#This Row],[Pnt{QB28}]]+Tableau224[[#This Row],[Pnt{QB29}]]+Tableau224[[#This Row],[Pnt{QB30}]]</f>
        <v>0</v>
      </c>
      <c r="Z43" s="33">
        <f>IF(Tableau224[[#This Row],[Blq{QB1}]]="o",(1000/AA$52),0)</f>
        <v>0</v>
      </c>
      <c r="AA43" s="4" t="s">
        <v>3</v>
      </c>
      <c r="AB43" s="33">
        <f>IF(Tableau224[[#This Row],[Blq{QB2}]]="o",(1000/AC$52),0)</f>
        <v>0</v>
      </c>
      <c r="AC43" s="4" t="s">
        <v>3</v>
      </c>
      <c r="AD43" s="33">
        <f>IF(Tableau224[[#This Row],[Blq{QB3}]]="o",(1000/AE$52),0)</f>
        <v>0</v>
      </c>
      <c r="AE43" s="4" t="s">
        <v>3</v>
      </c>
      <c r="AF43" s="33">
        <f>IF(Tableau224[[#This Row],[Blq{QB4}]]="o",(1000/AG$52),0)</f>
        <v>0</v>
      </c>
      <c r="AG43" s="4" t="s">
        <v>3</v>
      </c>
      <c r="AH43" s="33">
        <f>IF(Tableau224[[#This Row],[Blq{QB5}]]="o",(1000/AI$52),0)</f>
        <v>0</v>
      </c>
      <c r="AI43" s="4" t="s">
        <v>3</v>
      </c>
      <c r="AJ43" s="33">
        <f>IF(Tableau224[[#This Row],[Blq{QB6}]]="o",(1000/AK$52),0)</f>
        <v>0</v>
      </c>
      <c r="AK43" s="4" t="s">
        <v>3</v>
      </c>
      <c r="AL43" s="33">
        <f>IF(Tableau224[[#This Row],[Blq{QB7}]]="o",(1000/AM$52),0)</f>
        <v>0</v>
      </c>
      <c r="AM43" s="4" t="s">
        <v>3</v>
      </c>
      <c r="AN43" s="33">
        <f>IF(Tableau224[[#This Row],[Blq{QB8}]]="o",(1000/AO$52),0)</f>
        <v>0</v>
      </c>
      <c r="AO43" s="4" t="s">
        <v>3</v>
      </c>
      <c r="AP43" s="33">
        <f>IF(Tableau224[[#This Row],[Blq{QB9}]]="o",(1000/AQ$52),0)</f>
        <v>0</v>
      </c>
      <c r="AQ43" s="4" t="s">
        <v>3</v>
      </c>
      <c r="AR43" s="33">
        <f>IF(Tableau224[[#This Row],[Blq{QB10}]]="o",(1000/AS$52),0)</f>
        <v>0</v>
      </c>
      <c r="AS43" s="4" t="s">
        <v>3</v>
      </c>
      <c r="AT43" s="33">
        <f>IF(Tableau224[[#This Row],[Blq{QB11}]]="o",(1000/AU$52),0)</f>
        <v>0</v>
      </c>
      <c r="AU43" s="4" t="s">
        <v>3</v>
      </c>
      <c r="AV43" s="33">
        <f>IF(Tableau224[[#This Row],[Blq{QB12}]]="o",(1000/AW$52),0)</f>
        <v>0</v>
      </c>
      <c r="AW43" s="4" t="s">
        <v>3</v>
      </c>
      <c r="AX43" s="33">
        <f>IF(Tableau224[[#This Row],[Blq{QB13}]]="o",(1000/AY$52),0)</f>
        <v>0</v>
      </c>
      <c r="AY43" s="4" t="s">
        <v>3</v>
      </c>
      <c r="AZ43" s="33">
        <f>IF(Tableau224[[#This Row],[Blq{QB14}]]="o",(1000/BA$52),0)</f>
        <v>0</v>
      </c>
      <c r="BA43" s="4" t="s">
        <v>3</v>
      </c>
      <c r="BB43" s="33">
        <f>IF(Tableau224[[#This Row],[Blq{QB15}]]="o",(1000/BC$52),0)</f>
        <v>0</v>
      </c>
      <c r="BC43" s="4" t="s">
        <v>3</v>
      </c>
      <c r="BD43" s="33">
        <f>IF(Tableau224[[#This Row],[Blq{QB16}]]="o",(1000/BE$52),0)</f>
        <v>0</v>
      </c>
      <c r="BE43" s="4" t="s">
        <v>3</v>
      </c>
      <c r="BF43" s="33">
        <f>IF(Tableau224[[#This Row],[Blq{QB17}]]="o",(1000/BG$52),0)</f>
        <v>0</v>
      </c>
      <c r="BG43" s="4" t="s">
        <v>3</v>
      </c>
      <c r="BH43" s="33">
        <f>IF(Tableau224[[#This Row],[Blq{QB18}]]="o",(1000/BI$52),0)</f>
        <v>0</v>
      </c>
      <c r="BI43" s="4" t="s">
        <v>3</v>
      </c>
      <c r="BJ43" s="33">
        <f>IF(Tableau224[[#This Row],[Blq{QB19}]]="o",(1000/BK$52),0)</f>
        <v>0</v>
      </c>
      <c r="BK43" s="4" t="s">
        <v>3</v>
      </c>
      <c r="BL43" s="33">
        <f>IF(Tableau224[[#This Row],[Blq{QB20}]]="o",(1000/BM$52),0)</f>
        <v>0</v>
      </c>
      <c r="BM43" s="4" t="s">
        <v>3</v>
      </c>
      <c r="BN43" s="33">
        <f>IF(Tableau224[[#This Row],[Blq{QB21}]]="o",(1000/BO$52),0)</f>
        <v>0</v>
      </c>
      <c r="BO43" s="4" t="s">
        <v>3</v>
      </c>
      <c r="BP43" s="33">
        <f>IF(Tableau224[[#This Row],[Blq{QB22}]]="o",(1000/BQ$52),0)</f>
        <v>0</v>
      </c>
      <c r="BQ43" s="4" t="s">
        <v>3</v>
      </c>
      <c r="BR43" s="33">
        <f>IF(Tableau224[[#This Row],[Blq{QB23}]]="o",(1000/BS$52),0)</f>
        <v>0</v>
      </c>
      <c r="BS43" s="4" t="s">
        <v>3</v>
      </c>
      <c r="BT43" s="33">
        <f>IF(Tableau224[[#This Row],[Blq{QB24}]]="o",(1000/BU$52),0)</f>
        <v>0</v>
      </c>
      <c r="BU43" s="4" t="s">
        <v>3</v>
      </c>
      <c r="BV43" s="33">
        <f>IF(Tableau224[[#This Row],[Blq{QB25}]]="o",(1000/BW$52),0)</f>
        <v>0</v>
      </c>
      <c r="BW43" s="4" t="s">
        <v>3</v>
      </c>
      <c r="BX43" s="33">
        <f>IF(Tableau224[[#This Row],[Blq{QB26}]]="o",(1000/BY$52),0)</f>
        <v>0</v>
      </c>
      <c r="BY43" s="4" t="s">
        <v>3</v>
      </c>
      <c r="BZ43" s="33">
        <f>IF(Tableau224[[#This Row],[Blq{QB27}]]="o",(1000/CA$52),0)</f>
        <v>0</v>
      </c>
      <c r="CA43" s="4" t="s">
        <v>3</v>
      </c>
      <c r="CB43" s="33">
        <f>IF(Tableau224[[#This Row],[Blq{QB28}]]="o",(1000/CC$52),0)</f>
        <v>0</v>
      </c>
      <c r="CC43" s="4" t="s">
        <v>3</v>
      </c>
      <c r="CD43" s="33">
        <f>IF(Tableau224[[#This Row],[Blq{QB29}]]="o",(1000/CE$52),0)</f>
        <v>0</v>
      </c>
      <c r="CE43" s="4" t="s">
        <v>3</v>
      </c>
      <c r="CF43" s="33">
        <f>IF(Tableau224[[#This Row],[Blq{QB30}]]="o",(1000/CG$52),0)</f>
        <v>0</v>
      </c>
      <c r="CG43" s="4" t="s">
        <v>3</v>
      </c>
      <c r="CH43" s="26">
        <f>IFERROR((8-Tableau224[[#This Row],[Plc{Q}]])/100,0)</f>
        <v>0</v>
      </c>
      <c r="CI43" s="25" t="str">
        <f>IF(OR(1=Tableau224[[#This Row],[Plc{Q}]],2=Tableau224[[#This Row],[Plc{Q}]],3=Tableau224[[#This Row],[Plc{Q}]],4=Tableau224[[#This Row],[Plc{Q}]],5=Tableau224[[#This Row],[Plc{Q}]],6=Tableau224[[#This Row],[Plc{Q}]],7=Tableau224[[#This Row],[Plc{Q}]],8=Tableau224[[#This Row],[Plc{Q}]]),"Qualifié(e)","")</f>
        <v/>
      </c>
      <c r="CJ43" s="34" t="str">
        <f>IF(Tableau224[[#This Row],[Pnt{F}/1000]]=0,"",RANK(Tableau224[[#This Row],[Pnt{F}/1000]],Tableau224[Pnt{F}/1000]))</f>
        <v/>
      </c>
      <c r="CK43" s="35">
        <f>IFERROR(Tableau224[[#This Row],[Pnt{FV}/500]]+Tableau224[[#This Row],[Pnt{FB}/500]]+Tableau224[[#This Row],[Bns{Q}]],0)</f>
        <v>0</v>
      </c>
      <c r="CL43" s="32">
        <f>IFERROR((Tableau224[[#This Row],[Pnt{FV}]]/$CM$52)*500,0)</f>
        <v>0</v>
      </c>
      <c r="CM43" s="186">
        <f>IFERROR(((Tableau224[[#This Row],[Prs{FV}]]/CN$52)*1000)+IF(Tableau224[[#This Row],[Vlr{FV}]]="o",2,0),0)</f>
        <v>0</v>
      </c>
      <c r="CN43" s="11" t="s">
        <v>12</v>
      </c>
      <c r="CO43" s="4" t="s">
        <v>3</v>
      </c>
      <c r="CP43" s="32">
        <f>(Tableau224[[#This Row],[Pnt{FB}]]/CQ$52)*500</f>
        <v>0</v>
      </c>
      <c r="CQ43" s="33">
        <f>Tableau224[[#This Row],[Pnt{FBlq}]]+Tableau224[[#This Row],[Pnt{FEss}]]</f>
        <v>0</v>
      </c>
      <c r="CR43" s="33">
        <f>IF(Tableau224[[#This Row],[Blq{F}]]="n",0,IF(Tableau224[[#This Row],[Blq{F}]]="Z1",100,IF(Tableau224[[#This Row],[Blq{F}]]="Z2",200,IF(Tableau224[[#This Row],[Blq{F}]]="Top",300,0))))</f>
        <v>0</v>
      </c>
      <c r="CS43" s="4" t="s">
        <v>3</v>
      </c>
      <c r="CT43" s="25">
        <f>IFERROR((100-(Tableau224[[#This Row],[Ess{F}]])),0)</f>
        <v>0</v>
      </c>
      <c r="CU43" s="11" t="s">
        <v>12</v>
      </c>
      <c r="CV43" s="28" t="str">
        <f>IF(Tableau224[[#This Row],[Fnl]]="Q",Tableau224[[#This Row],[Plc{F}]],Tableau224[[#This Row],[Plc{Q}]])</f>
        <v/>
      </c>
      <c r="CW43" s="28" t="str">
        <f>IF(Tableau224[[#This Row],[Place]]=1,"Or",IF(Tableau224[[#This Row],[Place]]=2,"Argent",IF(Tableau224[[#This Row],[Place]]=3,"Bronze","")))</f>
        <v/>
      </c>
    </row>
    <row r="44" spans="1:101" x14ac:dyDescent="0.2">
      <c r="A44" s="33" t="str">
        <f>Tableau224[[#This Row],[Plc{Q}]]</f>
        <v/>
      </c>
      <c r="B44" s="33" t="str">
        <f>Tableau224[[#This Row],[Place]]</f>
        <v/>
      </c>
      <c r="C44" s="16" t="s">
        <v>12</v>
      </c>
      <c r="D44" s="17" t="s">
        <v>12</v>
      </c>
      <c r="E44" s="17" t="s">
        <v>12</v>
      </c>
      <c r="F44" s="29" t="str">
        <f>IF(Tableau224[[#This Row],[Q &gt; F]]="","","Q")</f>
        <v/>
      </c>
      <c r="G44" s="10" t="s">
        <v>12</v>
      </c>
      <c r="H44" s="3" t="s">
        <v>3</v>
      </c>
      <c r="I44" s="3" t="s">
        <v>3</v>
      </c>
      <c r="J44" s="3" t="s">
        <v>3</v>
      </c>
      <c r="K44" s="30" t="str">
        <f>IF(Tableau224[[#This Row],[Pnt{Q}(/1000)]]=0,"",RANK(Tableau224[[#This Row],[Pnt{Q}(/1000)]],Tableau224[Pnt{Q}(/1000)]))</f>
        <v/>
      </c>
      <c r="L44" s="30">
        <f>IFERROR(Tableau224[[#This Row],[Pnt{QV}(/500)]]+Tableau224[[#This Row],[Pnt{QB}/500]],0)</f>
        <v>0</v>
      </c>
      <c r="M44" s="31">
        <f>IFERROR((Tableau224[[#This Row],[Pnt{QV}]]/$N$52)*500,0)</f>
        <v>0</v>
      </c>
      <c r="N44" s="31">
        <f>SUM(Tableau224[[#This Row],[Pnt{QV1}]],Tableau224[[#This Row],[Pnt{QV2}]],Tableau224[[#This Row],[Pnt{QV3}]])</f>
        <v>0</v>
      </c>
      <c r="O44" s="2">
        <f>IFERROR(((Tableau224[[#This Row],[Prs{QV1}]]/P$52)*1000)+IF(Tableau224[[#This Row],[Vlr{QV1}]]="o",2,0),0)</f>
        <v>0</v>
      </c>
      <c r="P44" s="11" t="s">
        <v>12</v>
      </c>
      <c r="Q44" s="4" t="s">
        <v>3</v>
      </c>
      <c r="R44" s="163">
        <f>IFERROR(((Tableau224[[#This Row],[Prs{QV2}]]/S$52)*1000)+IF(Tableau224[[#This Row],[Vlr{QV2}]]="o",2,0),0)</f>
        <v>0</v>
      </c>
      <c r="S44" s="11" t="s">
        <v>12</v>
      </c>
      <c r="T44" s="4" t="s">
        <v>3</v>
      </c>
      <c r="U44" s="163">
        <f>IFERROR(((Tableau224[[#This Row],[Prs{QV3}]]/V$52)*1000)+IF(Tableau224[[#This Row],[Vlr{QV3}]]="o",2,0),0)</f>
        <v>0</v>
      </c>
      <c r="V44" s="11" t="s">
        <v>12</v>
      </c>
      <c r="W44" s="4" t="s">
        <v>3</v>
      </c>
      <c r="X44" s="32">
        <f>IF((Tableau224[[#This Row],[Pnt{QB}]]/Y$52)*500=0,0,(Tableau224[[#This Row],[Pnt{QB}]]/Y$52)*500)</f>
        <v>0</v>
      </c>
      <c r="Y44" s="33">
        <f>Tableau224[[#This Row],[Pnt{QB1}]]+Tableau224[[#This Row],[Pnt{QB2}]]+Tableau224[[#This Row],[Pnt{QB3}]]+Tableau224[[#This Row],[Pnt{QB4}]]+Tableau224[[#This Row],[Pnt{QB5}]]+Tableau224[[#This Row],[Pnt{QB6}]]+Tableau224[[#This Row],[Pnt{QB7}]]+Tableau224[[#This Row],[Pnt{QB8}]]+Tableau224[[#This Row],[Pnt{QB9}]]+Tableau224[[#This Row],[Pnt{QB10}]]+Tableau224[[#This Row],[Pnt{QB11}]]+Tableau224[[#This Row],[Pnt{QB12}]]+Tableau224[[#This Row],[Pnt{QB13}]]+Tableau224[[#This Row],[Pnt{QB14}]]+Tableau224[[#This Row],[Pnt{QB15}]]+Tableau224[[#This Row],[Pnt{QB16}]]+Tableau224[[#This Row],[Pnt{QB17}]]+Tableau224[[#This Row],[Pnt{QB18}]]+Tableau224[[#This Row],[Pnt{QB19}]]+Tableau224[[#This Row],[Pnt{QB20}]]+Tableau224[[#This Row],[Pnt{QB21}]]+Tableau224[[#This Row],[Pnt{QB22}]]+Tableau224[[#This Row],[Pnt{QB23}]]+Tableau224[[#This Row],[Pnt{QB24}]]+Tableau224[[#This Row],[Pnt{QB25}]]+Tableau224[[#This Row],[Pnt{QB26}]]+Tableau224[[#This Row],[Pnt{QB27}]]+Tableau224[[#This Row],[Pnt{QB28}]]+Tableau224[[#This Row],[Pnt{QB29}]]+Tableau224[[#This Row],[Pnt{QB30}]]</f>
        <v>0</v>
      </c>
      <c r="Z44" s="33">
        <f>IF(Tableau224[[#This Row],[Blq{QB1}]]="o",(1000/AA$52),0)</f>
        <v>0</v>
      </c>
      <c r="AA44" s="4" t="s">
        <v>3</v>
      </c>
      <c r="AB44" s="33">
        <f>IF(Tableau224[[#This Row],[Blq{QB2}]]="o",(1000/AC$52),0)</f>
        <v>0</v>
      </c>
      <c r="AC44" s="4" t="s">
        <v>3</v>
      </c>
      <c r="AD44" s="33">
        <f>IF(Tableau224[[#This Row],[Blq{QB3}]]="o",(1000/AE$52),0)</f>
        <v>0</v>
      </c>
      <c r="AE44" s="4" t="s">
        <v>3</v>
      </c>
      <c r="AF44" s="33">
        <f>IF(Tableau224[[#This Row],[Blq{QB4}]]="o",(1000/AG$52),0)</f>
        <v>0</v>
      </c>
      <c r="AG44" s="4" t="s">
        <v>3</v>
      </c>
      <c r="AH44" s="33">
        <f>IF(Tableau224[[#This Row],[Blq{QB5}]]="o",(1000/AI$52),0)</f>
        <v>0</v>
      </c>
      <c r="AI44" s="4" t="s">
        <v>3</v>
      </c>
      <c r="AJ44" s="33">
        <f>IF(Tableau224[[#This Row],[Blq{QB6}]]="o",(1000/AK$52),0)</f>
        <v>0</v>
      </c>
      <c r="AK44" s="4" t="s">
        <v>3</v>
      </c>
      <c r="AL44" s="33">
        <f>IF(Tableau224[[#This Row],[Blq{QB7}]]="o",(1000/AM$52),0)</f>
        <v>0</v>
      </c>
      <c r="AM44" s="4" t="s">
        <v>3</v>
      </c>
      <c r="AN44" s="33">
        <f>IF(Tableau224[[#This Row],[Blq{QB8}]]="o",(1000/AO$52),0)</f>
        <v>0</v>
      </c>
      <c r="AO44" s="4" t="s">
        <v>3</v>
      </c>
      <c r="AP44" s="33">
        <f>IF(Tableau224[[#This Row],[Blq{QB9}]]="o",(1000/AQ$52),0)</f>
        <v>0</v>
      </c>
      <c r="AQ44" s="4" t="s">
        <v>3</v>
      </c>
      <c r="AR44" s="33">
        <f>IF(Tableau224[[#This Row],[Blq{QB10}]]="o",(1000/AS$52),0)</f>
        <v>0</v>
      </c>
      <c r="AS44" s="4" t="s">
        <v>3</v>
      </c>
      <c r="AT44" s="33">
        <f>IF(Tableau224[[#This Row],[Blq{QB11}]]="o",(1000/AU$52),0)</f>
        <v>0</v>
      </c>
      <c r="AU44" s="4" t="s">
        <v>3</v>
      </c>
      <c r="AV44" s="33">
        <f>IF(Tableau224[[#This Row],[Blq{QB12}]]="o",(1000/AW$52),0)</f>
        <v>0</v>
      </c>
      <c r="AW44" s="4" t="s">
        <v>3</v>
      </c>
      <c r="AX44" s="33">
        <f>IF(Tableau224[[#This Row],[Blq{QB13}]]="o",(1000/AY$52),0)</f>
        <v>0</v>
      </c>
      <c r="AY44" s="4" t="s">
        <v>3</v>
      </c>
      <c r="AZ44" s="33">
        <f>IF(Tableau224[[#This Row],[Blq{QB14}]]="o",(1000/BA$52),0)</f>
        <v>0</v>
      </c>
      <c r="BA44" s="4" t="s">
        <v>3</v>
      </c>
      <c r="BB44" s="33">
        <f>IF(Tableau224[[#This Row],[Blq{QB15}]]="o",(1000/BC$52),0)</f>
        <v>0</v>
      </c>
      <c r="BC44" s="4" t="s">
        <v>3</v>
      </c>
      <c r="BD44" s="33">
        <f>IF(Tableau224[[#This Row],[Blq{QB16}]]="o",(1000/BE$52),0)</f>
        <v>0</v>
      </c>
      <c r="BE44" s="4" t="s">
        <v>3</v>
      </c>
      <c r="BF44" s="33">
        <f>IF(Tableau224[[#This Row],[Blq{QB17}]]="o",(1000/BG$52),0)</f>
        <v>0</v>
      </c>
      <c r="BG44" s="4" t="s">
        <v>3</v>
      </c>
      <c r="BH44" s="33">
        <f>IF(Tableau224[[#This Row],[Blq{QB18}]]="o",(1000/BI$52),0)</f>
        <v>0</v>
      </c>
      <c r="BI44" s="4" t="s">
        <v>3</v>
      </c>
      <c r="BJ44" s="33">
        <f>IF(Tableau224[[#This Row],[Blq{QB19}]]="o",(1000/BK$52),0)</f>
        <v>0</v>
      </c>
      <c r="BK44" s="4" t="s">
        <v>3</v>
      </c>
      <c r="BL44" s="33">
        <f>IF(Tableau224[[#This Row],[Blq{QB20}]]="o",(1000/BM$52),0)</f>
        <v>0</v>
      </c>
      <c r="BM44" s="4" t="s">
        <v>3</v>
      </c>
      <c r="BN44" s="33">
        <f>IF(Tableau224[[#This Row],[Blq{QB21}]]="o",(1000/BO$52),0)</f>
        <v>0</v>
      </c>
      <c r="BO44" s="4" t="s">
        <v>3</v>
      </c>
      <c r="BP44" s="33">
        <f>IF(Tableau224[[#This Row],[Blq{QB22}]]="o",(1000/BQ$52),0)</f>
        <v>0</v>
      </c>
      <c r="BQ44" s="4" t="s">
        <v>3</v>
      </c>
      <c r="BR44" s="33">
        <f>IF(Tableau224[[#This Row],[Blq{QB23}]]="o",(1000/BS$52),0)</f>
        <v>0</v>
      </c>
      <c r="BS44" s="4" t="s">
        <v>3</v>
      </c>
      <c r="BT44" s="33">
        <f>IF(Tableau224[[#This Row],[Blq{QB24}]]="o",(1000/BU$52),0)</f>
        <v>0</v>
      </c>
      <c r="BU44" s="4" t="s">
        <v>3</v>
      </c>
      <c r="BV44" s="33">
        <f>IF(Tableau224[[#This Row],[Blq{QB25}]]="o",(1000/BW$52),0)</f>
        <v>0</v>
      </c>
      <c r="BW44" s="4" t="s">
        <v>3</v>
      </c>
      <c r="BX44" s="33">
        <f>IF(Tableau224[[#This Row],[Blq{QB26}]]="o",(1000/BY$52),0)</f>
        <v>0</v>
      </c>
      <c r="BY44" s="4" t="s">
        <v>3</v>
      </c>
      <c r="BZ44" s="33">
        <f>IF(Tableau224[[#This Row],[Blq{QB27}]]="o",(1000/CA$52),0)</f>
        <v>0</v>
      </c>
      <c r="CA44" s="4" t="s">
        <v>3</v>
      </c>
      <c r="CB44" s="33">
        <f>IF(Tableau224[[#This Row],[Blq{QB28}]]="o",(1000/CC$52),0)</f>
        <v>0</v>
      </c>
      <c r="CC44" s="4" t="s">
        <v>3</v>
      </c>
      <c r="CD44" s="33">
        <f>IF(Tableau224[[#This Row],[Blq{QB29}]]="o",(1000/CE$52),0)</f>
        <v>0</v>
      </c>
      <c r="CE44" s="4" t="s">
        <v>3</v>
      </c>
      <c r="CF44" s="33">
        <f>IF(Tableau224[[#This Row],[Blq{QB30}]]="o",(1000/CG$52),0)</f>
        <v>0</v>
      </c>
      <c r="CG44" s="4" t="s">
        <v>3</v>
      </c>
      <c r="CH44" s="26">
        <f>IFERROR((8-Tableau224[[#This Row],[Plc{Q}]])/100,0)</f>
        <v>0</v>
      </c>
      <c r="CI44" s="25" t="str">
        <f>IF(OR(1=Tableau224[[#This Row],[Plc{Q}]],2=Tableau224[[#This Row],[Plc{Q}]],3=Tableau224[[#This Row],[Plc{Q}]],4=Tableau224[[#This Row],[Plc{Q}]],5=Tableau224[[#This Row],[Plc{Q}]],6=Tableau224[[#This Row],[Plc{Q}]],7=Tableau224[[#This Row],[Plc{Q}]],8=Tableau224[[#This Row],[Plc{Q}]]),"Qualifié(e)","")</f>
        <v/>
      </c>
      <c r="CJ44" s="34" t="str">
        <f>IF(Tableau224[[#This Row],[Pnt{F}/1000]]=0,"",RANK(Tableau224[[#This Row],[Pnt{F}/1000]],Tableau224[Pnt{F}/1000]))</f>
        <v/>
      </c>
      <c r="CK44" s="35">
        <f>IFERROR(Tableau224[[#This Row],[Pnt{FV}/500]]+Tableau224[[#This Row],[Pnt{FB}/500]]+Tableau224[[#This Row],[Bns{Q}]],0)</f>
        <v>0</v>
      </c>
      <c r="CL44" s="32">
        <f>IFERROR((Tableau224[[#This Row],[Pnt{FV}]]/$CM$52)*500,0)</f>
        <v>0</v>
      </c>
      <c r="CM44" s="186">
        <f>IFERROR(((Tableau224[[#This Row],[Prs{FV}]]/CN$52)*1000)+IF(Tableau224[[#This Row],[Vlr{FV}]]="o",2,0),0)</f>
        <v>0</v>
      </c>
      <c r="CN44" s="11" t="s">
        <v>12</v>
      </c>
      <c r="CO44" s="4" t="s">
        <v>3</v>
      </c>
      <c r="CP44" s="32">
        <f>(Tableau224[[#This Row],[Pnt{FB}]]/CQ$52)*500</f>
        <v>0</v>
      </c>
      <c r="CQ44" s="33">
        <f>Tableau224[[#This Row],[Pnt{FBlq}]]+Tableau224[[#This Row],[Pnt{FEss}]]</f>
        <v>0</v>
      </c>
      <c r="CR44" s="33">
        <f>IF(Tableau224[[#This Row],[Blq{F}]]="n",0,IF(Tableau224[[#This Row],[Blq{F}]]="Z1",100,IF(Tableau224[[#This Row],[Blq{F}]]="Z2",200,IF(Tableau224[[#This Row],[Blq{F}]]="Top",300,0))))</f>
        <v>0</v>
      </c>
      <c r="CS44" s="4" t="s">
        <v>3</v>
      </c>
      <c r="CT44" s="25">
        <f>IFERROR((100-(Tableau224[[#This Row],[Ess{F}]])),0)</f>
        <v>0</v>
      </c>
      <c r="CU44" s="11" t="s">
        <v>12</v>
      </c>
      <c r="CV44" s="28" t="str">
        <f>IF(Tableau224[[#This Row],[Fnl]]="Q",Tableau224[[#This Row],[Plc{F}]],Tableau224[[#This Row],[Plc{Q}]])</f>
        <v/>
      </c>
      <c r="CW44" s="28" t="str">
        <f>IF(Tableau224[[#This Row],[Place]]=1,"Or",IF(Tableau224[[#This Row],[Place]]=2,"Argent",IF(Tableau224[[#This Row],[Place]]=3,"Bronze","")))</f>
        <v/>
      </c>
    </row>
    <row r="45" spans="1:101" x14ac:dyDescent="0.2">
      <c r="A45" s="33" t="str">
        <f>Tableau224[[#This Row],[Plc{Q}]]</f>
        <v/>
      </c>
      <c r="B45" s="33" t="str">
        <f>Tableau224[[#This Row],[Place]]</f>
        <v/>
      </c>
      <c r="C45" s="16" t="s">
        <v>12</v>
      </c>
      <c r="D45" s="17" t="s">
        <v>12</v>
      </c>
      <c r="E45" s="17" t="s">
        <v>12</v>
      </c>
      <c r="F45" s="29" t="str">
        <f>IF(Tableau224[[#This Row],[Q &gt; F]]="","","Q")</f>
        <v/>
      </c>
      <c r="G45" s="10" t="s">
        <v>12</v>
      </c>
      <c r="H45" s="3" t="s">
        <v>3</v>
      </c>
      <c r="I45" s="3" t="s">
        <v>3</v>
      </c>
      <c r="J45" s="3" t="s">
        <v>3</v>
      </c>
      <c r="K45" s="30" t="str">
        <f>IF(Tableau224[[#This Row],[Pnt{Q}(/1000)]]=0,"",RANK(Tableau224[[#This Row],[Pnt{Q}(/1000)]],Tableau224[Pnt{Q}(/1000)]))</f>
        <v/>
      </c>
      <c r="L45" s="30">
        <f>IFERROR(Tableau224[[#This Row],[Pnt{QV}(/500)]]+Tableau224[[#This Row],[Pnt{QB}/500]],0)</f>
        <v>0</v>
      </c>
      <c r="M45" s="31">
        <f>IFERROR((Tableau224[[#This Row],[Pnt{QV}]]/$N$52)*500,0)</f>
        <v>0</v>
      </c>
      <c r="N45" s="31">
        <f>SUM(Tableau224[[#This Row],[Pnt{QV1}]],Tableau224[[#This Row],[Pnt{QV2}]],Tableau224[[#This Row],[Pnt{QV3}]])</f>
        <v>0</v>
      </c>
      <c r="O45" s="2">
        <f>IFERROR(((Tableau224[[#This Row],[Prs{QV1}]]/P$52)*1000)+IF(Tableau224[[#This Row],[Vlr{QV1}]]="o",2,0),0)</f>
        <v>0</v>
      </c>
      <c r="P45" s="11" t="s">
        <v>12</v>
      </c>
      <c r="Q45" s="4" t="s">
        <v>3</v>
      </c>
      <c r="R45" s="163">
        <f>IFERROR(((Tableau224[[#This Row],[Prs{QV2}]]/S$52)*1000)+IF(Tableau224[[#This Row],[Vlr{QV2}]]="o",2,0),0)</f>
        <v>0</v>
      </c>
      <c r="S45" s="11" t="s">
        <v>12</v>
      </c>
      <c r="T45" s="4" t="s">
        <v>3</v>
      </c>
      <c r="U45" s="163">
        <f>IFERROR(((Tableau224[[#This Row],[Prs{QV3}]]/V$52)*1000)+IF(Tableau224[[#This Row],[Vlr{QV3}]]="o",2,0),0)</f>
        <v>0</v>
      </c>
      <c r="V45" s="11" t="s">
        <v>12</v>
      </c>
      <c r="W45" s="4" t="s">
        <v>3</v>
      </c>
      <c r="X45" s="32">
        <f>IF((Tableau224[[#This Row],[Pnt{QB}]]/Y$52)*500=0,0,(Tableau224[[#This Row],[Pnt{QB}]]/Y$52)*500)</f>
        <v>0</v>
      </c>
      <c r="Y45" s="33">
        <f>Tableau224[[#This Row],[Pnt{QB1}]]+Tableau224[[#This Row],[Pnt{QB2}]]+Tableau224[[#This Row],[Pnt{QB3}]]+Tableau224[[#This Row],[Pnt{QB4}]]+Tableau224[[#This Row],[Pnt{QB5}]]+Tableau224[[#This Row],[Pnt{QB6}]]+Tableau224[[#This Row],[Pnt{QB7}]]+Tableau224[[#This Row],[Pnt{QB8}]]+Tableau224[[#This Row],[Pnt{QB9}]]+Tableau224[[#This Row],[Pnt{QB10}]]+Tableau224[[#This Row],[Pnt{QB11}]]+Tableau224[[#This Row],[Pnt{QB12}]]+Tableau224[[#This Row],[Pnt{QB13}]]+Tableau224[[#This Row],[Pnt{QB14}]]+Tableau224[[#This Row],[Pnt{QB15}]]+Tableau224[[#This Row],[Pnt{QB16}]]+Tableau224[[#This Row],[Pnt{QB17}]]+Tableau224[[#This Row],[Pnt{QB18}]]+Tableau224[[#This Row],[Pnt{QB19}]]+Tableau224[[#This Row],[Pnt{QB20}]]+Tableau224[[#This Row],[Pnt{QB21}]]+Tableau224[[#This Row],[Pnt{QB22}]]+Tableau224[[#This Row],[Pnt{QB23}]]+Tableau224[[#This Row],[Pnt{QB24}]]+Tableau224[[#This Row],[Pnt{QB25}]]+Tableau224[[#This Row],[Pnt{QB26}]]+Tableau224[[#This Row],[Pnt{QB27}]]+Tableau224[[#This Row],[Pnt{QB28}]]+Tableau224[[#This Row],[Pnt{QB29}]]+Tableau224[[#This Row],[Pnt{QB30}]]</f>
        <v>0</v>
      </c>
      <c r="Z45" s="33">
        <f>IF(Tableau224[[#This Row],[Blq{QB1}]]="o",(1000/AA$52),0)</f>
        <v>0</v>
      </c>
      <c r="AA45" s="4" t="s">
        <v>3</v>
      </c>
      <c r="AB45" s="33">
        <f>IF(Tableau224[[#This Row],[Blq{QB2}]]="o",(1000/AC$52),0)</f>
        <v>0</v>
      </c>
      <c r="AC45" s="4" t="s">
        <v>3</v>
      </c>
      <c r="AD45" s="33">
        <f>IF(Tableau224[[#This Row],[Blq{QB3}]]="o",(1000/AE$52),0)</f>
        <v>0</v>
      </c>
      <c r="AE45" s="4" t="s">
        <v>3</v>
      </c>
      <c r="AF45" s="33">
        <f>IF(Tableau224[[#This Row],[Blq{QB4}]]="o",(1000/AG$52),0)</f>
        <v>0</v>
      </c>
      <c r="AG45" s="4" t="s">
        <v>3</v>
      </c>
      <c r="AH45" s="33">
        <f>IF(Tableau224[[#This Row],[Blq{QB5}]]="o",(1000/AI$52),0)</f>
        <v>0</v>
      </c>
      <c r="AI45" s="4" t="s">
        <v>3</v>
      </c>
      <c r="AJ45" s="33">
        <f>IF(Tableau224[[#This Row],[Blq{QB6}]]="o",(1000/AK$52),0)</f>
        <v>0</v>
      </c>
      <c r="AK45" s="4" t="s">
        <v>3</v>
      </c>
      <c r="AL45" s="33">
        <f>IF(Tableau224[[#This Row],[Blq{QB7}]]="o",(1000/AM$52),0)</f>
        <v>0</v>
      </c>
      <c r="AM45" s="4" t="s">
        <v>3</v>
      </c>
      <c r="AN45" s="33">
        <f>IF(Tableau224[[#This Row],[Blq{QB8}]]="o",(1000/AO$52),0)</f>
        <v>0</v>
      </c>
      <c r="AO45" s="4" t="s">
        <v>3</v>
      </c>
      <c r="AP45" s="33">
        <f>IF(Tableau224[[#This Row],[Blq{QB9}]]="o",(1000/AQ$52),0)</f>
        <v>0</v>
      </c>
      <c r="AQ45" s="4" t="s">
        <v>3</v>
      </c>
      <c r="AR45" s="33">
        <f>IF(Tableau224[[#This Row],[Blq{QB10}]]="o",(1000/AS$52),0)</f>
        <v>0</v>
      </c>
      <c r="AS45" s="4" t="s">
        <v>3</v>
      </c>
      <c r="AT45" s="33">
        <f>IF(Tableau224[[#This Row],[Blq{QB11}]]="o",(1000/AU$52),0)</f>
        <v>0</v>
      </c>
      <c r="AU45" s="4" t="s">
        <v>3</v>
      </c>
      <c r="AV45" s="33">
        <f>IF(Tableau224[[#This Row],[Blq{QB12}]]="o",(1000/AW$52),0)</f>
        <v>0</v>
      </c>
      <c r="AW45" s="4" t="s">
        <v>3</v>
      </c>
      <c r="AX45" s="33">
        <f>IF(Tableau224[[#This Row],[Blq{QB13}]]="o",(1000/AY$52),0)</f>
        <v>0</v>
      </c>
      <c r="AY45" s="4" t="s">
        <v>3</v>
      </c>
      <c r="AZ45" s="33">
        <f>IF(Tableau224[[#This Row],[Blq{QB14}]]="o",(1000/BA$52),0)</f>
        <v>0</v>
      </c>
      <c r="BA45" s="4" t="s">
        <v>3</v>
      </c>
      <c r="BB45" s="33">
        <f>IF(Tableau224[[#This Row],[Blq{QB15}]]="o",(1000/BC$52),0)</f>
        <v>0</v>
      </c>
      <c r="BC45" s="4" t="s">
        <v>3</v>
      </c>
      <c r="BD45" s="33">
        <f>IF(Tableau224[[#This Row],[Blq{QB16}]]="o",(1000/BE$52),0)</f>
        <v>0</v>
      </c>
      <c r="BE45" s="4" t="s">
        <v>3</v>
      </c>
      <c r="BF45" s="33">
        <f>IF(Tableau224[[#This Row],[Blq{QB17}]]="o",(1000/BG$52),0)</f>
        <v>0</v>
      </c>
      <c r="BG45" s="4" t="s">
        <v>3</v>
      </c>
      <c r="BH45" s="33">
        <f>IF(Tableau224[[#This Row],[Blq{QB18}]]="o",(1000/BI$52),0)</f>
        <v>0</v>
      </c>
      <c r="BI45" s="4" t="s">
        <v>3</v>
      </c>
      <c r="BJ45" s="33">
        <f>IF(Tableau224[[#This Row],[Blq{QB19}]]="o",(1000/BK$52),0)</f>
        <v>0</v>
      </c>
      <c r="BK45" s="4" t="s">
        <v>3</v>
      </c>
      <c r="BL45" s="33">
        <f>IF(Tableau224[[#This Row],[Blq{QB20}]]="o",(1000/BM$52),0)</f>
        <v>0</v>
      </c>
      <c r="BM45" s="4" t="s">
        <v>3</v>
      </c>
      <c r="BN45" s="33">
        <f>IF(Tableau224[[#This Row],[Blq{QB21}]]="o",(1000/BO$52),0)</f>
        <v>0</v>
      </c>
      <c r="BO45" s="4" t="s">
        <v>3</v>
      </c>
      <c r="BP45" s="33">
        <f>IF(Tableau224[[#This Row],[Blq{QB22}]]="o",(1000/BQ$52),0)</f>
        <v>0</v>
      </c>
      <c r="BQ45" s="4" t="s">
        <v>3</v>
      </c>
      <c r="BR45" s="33">
        <f>IF(Tableau224[[#This Row],[Blq{QB23}]]="o",(1000/BS$52),0)</f>
        <v>0</v>
      </c>
      <c r="BS45" s="4" t="s">
        <v>3</v>
      </c>
      <c r="BT45" s="33">
        <f>IF(Tableau224[[#This Row],[Blq{QB24}]]="o",(1000/BU$52),0)</f>
        <v>0</v>
      </c>
      <c r="BU45" s="4" t="s">
        <v>3</v>
      </c>
      <c r="BV45" s="33">
        <f>IF(Tableau224[[#This Row],[Blq{QB25}]]="o",(1000/BW$52),0)</f>
        <v>0</v>
      </c>
      <c r="BW45" s="4" t="s">
        <v>3</v>
      </c>
      <c r="BX45" s="33">
        <f>IF(Tableau224[[#This Row],[Blq{QB26}]]="o",(1000/BY$52),0)</f>
        <v>0</v>
      </c>
      <c r="BY45" s="4" t="s">
        <v>3</v>
      </c>
      <c r="BZ45" s="33">
        <f>IF(Tableau224[[#This Row],[Blq{QB27}]]="o",(1000/CA$52),0)</f>
        <v>0</v>
      </c>
      <c r="CA45" s="4" t="s">
        <v>3</v>
      </c>
      <c r="CB45" s="33">
        <f>IF(Tableau224[[#This Row],[Blq{QB28}]]="o",(1000/CC$52),0)</f>
        <v>0</v>
      </c>
      <c r="CC45" s="4" t="s">
        <v>3</v>
      </c>
      <c r="CD45" s="33">
        <f>IF(Tableau224[[#This Row],[Blq{QB29}]]="o",(1000/CE$52),0)</f>
        <v>0</v>
      </c>
      <c r="CE45" s="4" t="s">
        <v>3</v>
      </c>
      <c r="CF45" s="33">
        <f>IF(Tableau224[[#This Row],[Blq{QB30}]]="o",(1000/CG$52),0)</f>
        <v>0</v>
      </c>
      <c r="CG45" s="4" t="s">
        <v>3</v>
      </c>
      <c r="CH45" s="26">
        <f>IFERROR((8-Tableau224[[#This Row],[Plc{Q}]])/100,0)</f>
        <v>0</v>
      </c>
      <c r="CI45" s="25" t="str">
        <f>IF(OR(1=Tableau224[[#This Row],[Plc{Q}]],2=Tableau224[[#This Row],[Plc{Q}]],3=Tableau224[[#This Row],[Plc{Q}]],4=Tableau224[[#This Row],[Plc{Q}]],5=Tableau224[[#This Row],[Plc{Q}]],6=Tableau224[[#This Row],[Plc{Q}]],7=Tableau224[[#This Row],[Plc{Q}]],8=Tableau224[[#This Row],[Plc{Q}]]),"Qualifié(e)","")</f>
        <v/>
      </c>
      <c r="CJ45" s="34" t="str">
        <f>IF(Tableau224[[#This Row],[Pnt{F}/1000]]=0,"",RANK(Tableau224[[#This Row],[Pnt{F}/1000]],Tableau224[Pnt{F}/1000]))</f>
        <v/>
      </c>
      <c r="CK45" s="35">
        <f>IFERROR(Tableau224[[#This Row],[Pnt{FV}/500]]+Tableau224[[#This Row],[Pnt{FB}/500]]+Tableau224[[#This Row],[Bns{Q}]],0)</f>
        <v>0</v>
      </c>
      <c r="CL45" s="32">
        <f>IFERROR((Tableau224[[#This Row],[Pnt{FV}]]/$CM$52)*500,0)</f>
        <v>0</v>
      </c>
      <c r="CM45" s="186">
        <f>IFERROR(((Tableau224[[#This Row],[Prs{FV}]]/CN$52)*1000)+IF(Tableau224[[#This Row],[Vlr{FV}]]="o",2,0),0)</f>
        <v>0</v>
      </c>
      <c r="CN45" s="11" t="s">
        <v>12</v>
      </c>
      <c r="CO45" s="4" t="s">
        <v>3</v>
      </c>
      <c r="CP45" s="32">
        <f>(Tableau224[[#This Row],[Pnt{FB}]]/CQ$52)*500</f>
        <v>0</v>
      </c>
      <c r="CQ45" s="33">
        <f>Tableau224[[#This Row],[Pnt{FBlq}]]+Tableau224[[#This Row],[Pnt{FEss}]]</f>
        <v>0</v>
      </c>
      <c r="CR45" s="33">
        <f>IF(Tableau224[[#This Row],[Blq{F}]]="n",0,IF(Tableau224[[#This Row],[Blq{F}]]="Z1",100,IF(Tableau224[[#This Row],[Blq{F}]]="Z2",200,IF(Tableau224[[#This Row],[Blq{F}]]="Top",300,0))))</f>
        <v>0</v>
      </c>
      <c r="CS45" s="4" t="s">
        <v>3</v>
      </c>
      <c r="CT45" s="25">
        <f>IFERROR((100-(Tableau224[[#This Row],[Ess{F}]])),0)</f>
        <v>0</v>
      </c>
      <c r="CU45" s="11" t="s">
        <v>12</v>
      </c>
      <c r="CV45" s="28" t="str">
        <f>IF(Tableau224[[#This Row],[Fnl]]="Q",Tableau224[[#This Row],[Plc{F}]],Tableau224[[#This Row],[Plc{Q}]])</f>
        <v/>
      </c>
      <c r="CW45" s="28" t="str">
        <f>IF(Tableau224[[#This Row],[Place]]=1,"Or",IF(Tableau224[[#This Row],[Place]]=2,"Argent",IF(Tableau224[[#This Row],[Place]]=3,"Bronze","")))</f>
        <v/>
      </c>
    </row>
    <row r="46" spans="1:101" x14ac:dyDescent="0.2">
      <c r="A46" s="33" t="str">
        <f>Tableau224[[#This Row],[Plc{Q}]]</f>
        <v/>
      </c>
      <c r="B46" s="33" t="str">
        <f>Tableau224[[#This Row],[Place]]</f>
        <v/>
      </c>
      <c r="C46" s="16" t="s">
        <v>12</v>
      </c>
      <c r="D46" s="17" t="s">
        <v>12</v>
      </c>
      <c r="E46" s="17" t="s">
        <v>12</v>
      </c>
      <c r="F46" s="29" t="str">
        <f>IF(Tableau224[[#This Row],[Q &gt; F]]="","","Q")</f>
        <v/>
      </c>
      <c r="G46" s="10" t="s">
        <v>12</v>
      </c>
      <c r="H46" s="3" t="s">
        <v>3</v>
      </c>
      <c r="I46" s="3" t="s">
        <v>3</v>
      </c>
      <c r="J46" s="3" t="s">
        <v>3</v>
      </c>
      <c r="K46" s="30" t="str">
        <f>IF(Tableau224[[#This Row],[Pnt{Q}(/1000)]]=0,"",RANK(Tableau224[[#This Row],[Pnt{Q}(/1000)]],Tableau224[Pnt{Q}(/1000)]))</f>
        <v/>
      </c>
      <c r="L46" s="30">
        <f>IFERROR(Tableau224[[#This Row],[Pnt{QV}(/500)]]+Tableau224[[#This Row],[Pnt{QB}/500]],0)</f>
        <v>0</v>
      </c>
      <c r="M46" s="31">
        <f>IFERROR((Tableau224[[#This Row],[Pnt{QV}]]/$N$52)*500,0)</f>
        <v>0</v>
      </c>
      <c r="N46" s="31">
        <f>SUM(Tableau224[[#This Row],[Pnt{QV1}]],Tableau224[[#This Row],[Pnt{QV2}]],Tableau224[[#This Row],[Pnt{QV3}]])</f>
        <v>0</v>
      </c>
      <c r="O46" s="2">
        <f>IFERROR(((Tableau224[[#This Row],[Prs{QV1}]]/P$52)*1000)+IF(Tableau224[[#This Row],[Vlr{QV1}]]="o",2,0),0)</f>
        <v>0</v>
      </c>
      <c r="P46" s="11" t="s">
        <v>12</v>
      </c>
      <c r="Q46" s="4" t="s">
        <v>3</v>
      </c>
      <c r="R46" s="163">
        <f>IFERROR(((Tableau224[[#This Row],[Prs{QV2}]]/S$52)*1000)+IF(Tableau224[[#This Row],[Vlr{QV2}]]="o",2,0),0)</f>
        <v>0</v>
      </c>
      <c r="S46" s="11" t="s">
        <v>12</v>
      </c>
      <c r="T46" s="4" t="s">
        <v>3</v>
      </c>
      <c r="U46" s="163">
        <f>IFERROR(((Tableau224[[#This Row],[Prs{QV3}]]/V$52)*1000)+IF(Tableau224[[#This Row],[Vlr{QV3}]]="o",2,0),0)</f>
        <v>0</v>
      </c>
      <c r="V46" s="11" t="s">
        <v>12</v>
      </c>
      <c r="W46" s="4" t="s">
        <v>3</v>
      </c>
      <c r="X46" s="32">
        <f>IF((Tableau224[[#This Row],[Pnt{QB}]]/Y$52)*500=0,0,(Tableau224[[#This Row],[Pnt{QB}]]/Y$52)*500)</f>
        <v>0</v>
      </c>
      <c r="Y46" s="33">
        <f>Tableau224[[#This Row],[Pnt{QB1}]]+Tableau224[[#This Row],[Pnt{QB2}]]+Tableau224[[#This Row],[Pnt{QB3}]]+Tableau224[[#This Row],[Pnt{QB4}]]+Tableau224[[#This Row],[Pnt{QB5}]]+Tableau224[[#This Row],[Pnt{QB6}]]+Tableau224[[#This Row],[Pnt{QB7}]]+Tableau224[[#This Row],[Pnt{QB8}]]+Tableau224[[#This Row],[Pnt{QB9}]]+Tableau224[[#This Row],[Pnt{QB10}]]+Tableau224[[#This Row],[Pnt{QB11}]]+Tableau224[[#This Row],[Pnt{QB12}]]+Tableau224[[#This Row],[Pnt{QB13}]]+Tableau224[[#This Row],[Pnt{QB14}]]+Tableau224[[#This Row],[Pnt{QB15}]]+Tableau224[[#This Row],[Pnt{QB16}]]+Tableau224[[#This Row],[Pnt{QB17}]]+Tableau224[[#This Row],[Pnt{QB18}]]+Tableau224[[#This Row],[Pnt{QB19}]]+Tableau224[[#This Row],[Pnt{QB20}]]+Tableau224[[#This Row],[Pnt{QB21}]]+Tableau224[[#This Row],[Pnt{QB22}]]+Tableau224[[#This Row],[Pnt{QB23}]]+Tableau224[[#This Row],[Pnt{QB24}]]+Tableau224[[#This Row],[Pnt{QB25}]]+Tableau224[[#This Row],[Pnt{QB26}]]+Tableau224[[#This Row],[Pnt{QB27}]]+Tableau224[[#This Row],[Pnt{QB28}]]+Tableau224[[#This Row],[Pnt{QB29}]]+Tableau224[[#This Row],[Pnt{QB30}]]</f>
        <v>0</v>
      </c>
      <c r="Z46" s="33">
        <f>IF(Tableau224[[#This Row],[Blq{QB1}]]="o",(1000/AA$52),0)</f>
        <v>0</v>
      </c>
      <c r="AA46" s="4" t="s">
        <v>3</v>
      </c>
      <c r="AB46" s="33">
        <f>IF(Tableau224[[#This Row],[Blq{QB2}]]="o",(1000/AC$52),0)</f>
        <v>0</v>
      </c>
      <c r="AC46" s="4" t="s">
        <v>3</v>
      </c>
      <c r="AD46" s="33">
        <f>IF(Tableau224[[#This Row],[Blq{QB3}]]="o",(1000/AE$52),0)</f>
        <v>0</v>
      </c>
      <c r="AE46" s="4" t="s">
        <v>3</v>
      </c>
      <c r="AF46" s="33">
        <f>IF(Tableau224[[#This Row],[Blq{QB4}]]="o",(1000/AG$52),0)</f>
        <v>0</v>
      </c>
      <c r="AG46" s="4" t="s">
        <v>3</v>
      </c>
      <c r="AH46" s="33">
        <f>IF(Tableau224[[#This Row],[Blq{QB5}]]="o",(1000/AI$52),0)</f>
        <v>0</v>
      </c>
      <c r="AI46" s="4" t="s">
        <v>3</v>
      </c>
      <c r="AJ46" s="33">
        <f>IF(Tableau224[[#This Row],[Blq{QB6}]]="o",(1000/AK$52),0)</f>
        <v>0</v>
      </c>
      <c r="AK46" s="4" t="s">
        <v>3</v>
      </c>
      <c r="AL46" s="33">
        <f>IF(Tableau224[[#This Row],[Blq{QB7}]]="o",(1000/AM$52),0)</f>
        <v>0</v>
      </c>
      <c r="AM46" s="4" t="s">
        <v>3</v>
      </c>
      <c r="AN46" s="33">
        <f>IF(Tableau224[[#This Row],[Blq{QB8}]]="o",(1000/AO$52),0)</f>
        <v>0</v>
      </c>
      <c r="AO46" s="4" t="s">
        <v>3</v>
      </c>
      <c r="AP46" s="33">
        <f>IF(Tableau224[[#This Row],[Blq{QB9}]]="o",(1000/AQ$52),0)</f>
        <v>0</v>
      </c>
      <c r="AQ46" s="4" t="s">
        <v>3</v>
      </c>
      <c r="AR46" s="33">
        <f>IF(Tableau224[[#This Row],[Blq{QB10}]]="o",(1000/AS$52),0)</f>
        <v>0</v>
      </c>
      <c r="AS46" s="4" t="s">
        <v>3</v>
      </c>
      <c r="AT46" s="33">
        <f>IF(Tableau224[[#This Row],[Blq{QB11}]]="o",(1000/AU$52),0)</f>
        <v>0</v>
      </c>
      <c r="AU46" s="4" t="s">
        <v>3</v>
      </c>
      <c r="AV46" s="33">
        <f>IF(Tableau224[[#This Row],[Blq{QB12}]]="o",(1000/AW$52),0)</f>
        <v>0</v>
      </c>
      <c r="AW46" s="4" t="s">
        <v>3</v>
      </c>
      <c r="AX46" s="33">
        <f>IF(Tableau224[[#This Row],[Blq{QB13}]]="o",(1000/AY$52),0)</f>
        <v>0</v>
      </c>
      <c r="AY46" s="4" t="s">
        <v>3</v>
      </c>
      <c r="AZ46" s="33">
        <f>IF(Tableau224[[#This Row],[Blq{QB14}]]="o",(1000/BA$52),0)</f>
        <v>0</v>
      </c>
      <c r="BA46" s="4" t="s">
        <v>3</v>
      </c>
      <c r="BB46" s="33">
        <f>IF(Tableau224[[#This Row],[Blq{QB15}]]="o",(1000/BC$52),0)</f>
        <v>0</v>
      </c>
      <c r="BC46" s="4" t="s">
        <v>3</v>
      </c>
      <c r="BD46" s="33">
        <f>IF(Tableau224[[#This Row],[Blq{QB16}]]="o",(1000/BE$52),0)</f>
        <v>0</v>
      </c>
      <c r="BE46" s="4" t="s">
        <v>3</v>
      </c>
      <c r="BF46" s="33">
        <f>IF(Tableau224[[#This Row],[Blq{QB17}]]="o",(1000/BG$52),0)</f>
        <v>0</v>
      </c>
      <c r="BG46" s="4" t="s">
        <v>3</v>
      </c>
      <c r="BH46" s="33">
        <f>IF(Tableau224[[#This Row],[Blq{QB18}]]="o",(1000/BI$52),0)</f>
        <v>0</v>
      </c>
      <c r="BI46" s="4" t="s">
        <v>3</v>
      </c>
      <c r="BJ46" s="33">
        <f>IF(Tableau224[[#This Row],[Blq{QB19}]]="o",(1000/BK$52),0)</f>
        <v>0</v>
      </c>
      <c r="BK46" s="4" t="s">
        <v>3</v>
      </c>
      <c r="BL46" s="33">
        <f>IF(Tableau224[[#This Row],[Blq{QB20}]]="o",(1000/BM$52),0)</f>
        <v>0</v>
      </c>
      <c r="BM46" s="4" t="s">
        <v>3</v>
      </c>
      <c r="BN46" s="33">
        <f>IF(Tableau224[[#This Row],[Blq{QB21}]]="o",(1000/BO$52),0)</f>
        <v>0</v>
      </c>
      <c r="BO46" s="4" t="s">
        <v>3</v>
      </c>
      <c r="BP46" s="33">
        <f>IF(Tableau224[[#This Row],[Blq{QB22}]]="o",(1000/BQ$52),0)</f>
        <v>0</v>
      </c>
      <c r="BQ46" s="4" t="s">
        <v>3</v>
      </c>
      <c r="BR46" s="33">
        <f>IF(Tableau224[[#This Row],[Blq{QB23}]]="o",(1000/BS$52),0)</f>
        <v>0</v>
      </c>
      <c r="BS46" s="4" t="s">
        <v>3</v>
      </c>
      <c r="BT46" s="33">
        <f>IF(Tableau224[[#This Row],[Blq{QB24}]]="o",(1000/BU$52),0)</f>
        <v>0</v>
      </c>
      <c r="BU46" s="4" t="s">
        <v>3</v>
      </c>
      <c r="BV46" s="33">
        <f>IF(Tableau224[[#This Row],[Blq{QB25}]]="o",(1000/BW$52),0)</f>
        <v>0</v>
      </c>
      <c r="BW46" s="4" t="s">
        <v>3</v>
      </c>
      <c r="BX46" s="33">
        <f>IF(Tableau224[[#This Row],[Blq{QB26}]]="o",(1000/BY$52),0)</f>
        <v>0</v>
      </c>
      <c r="BY46" s="4" t="s">
        <v>3</v>
      </c>
      <c r="BZ46" s="33">
        <f>IF(Tableau224[[#This Row],[Blq{QB27}]]="o",(1000/CA$52),0)</f>
        <v>0</v>
      </c>
      <c r="CA46" s="4" t="s">
        <v>3</v>
      </c>
      <c r="CB46" s="33">
        <f>IF(Tableau224[[#This Row],[Blq{QB28}]]="o",(1000/CC$52),0)</f>
        <v>0</v>
      </c>
      <c r="CC46" s="4" t="s">
        <v>3</v>
      </c>
      <c r="CD46" s="33">
        <f>IF(Tableau224[[#This Row],[Blq{QB29}]]="o",(1000/CE$52),0)</f>
        <v>0</v>
      </c>
      <c r="CE46" s="4" t="s">
        <v>3</v>
      </c>
      <c r="CF46" s="33">
        <f>IF(Tableau224[[#This Row],[Blq{QB30}]]="o",(1000/CG$52),0)</f>
        <v>0</v>
      </c>
      <c r="CG46" s="4" t="s">
        <v>3</v>
      </c>
      <c r="CH46" s="26">
        <f>IFERROR((8-Tableau224[[#This Row],[Plc{Q}]])/100,0)</f>
        <v>0</v>
      </c>
      <c r="CI46" s="25" t="str">
        <f>IF(OR(1=Tableau224[[#This Row],[Plc{Q}]],2=Tableau224[[#This Row],[Plc{Q}]],3=Tableau224[[#This Row],[Plc{Q}]],4=Tableau224[[#This Row],[Plc{Q}]],5=Tableau224[[#This Row],[Plc{Q}]],6=Tableau224[[#This Row],[Plc{Q}]],7=Tableau224[[#This Row],[Plc{Q}]],8=Tableau224[[#This Row],[Plc{Q}]]),"Qualifié(e)","")</f>
        <v/>
      </c>
      <c r="CJ46" s="34" t="str">
        <f>IF(Tableau224[[#This Row],[Pnt{F}/1000]]=0,"",RANK(Tableau224[[#This Row],[Pnt{F}/1000]],Tableau224[Pnt{F}/1000]))</f>
        <v/>
      </c>
      <c r="CK46" s="35">
        <f>IFERROR(Tableau224[[#This Row],[Pnt{FV}/500]]+Tableau224[[#This Row],[Pnt{FB}/500]]+Tableau224[[#This Row],[Bns{Q}]],0)</f>
        <v>0</v>
      </c>
      <c r="CL46" s="32">
        <f>IFERROR((Tableau224[[#This Row],[Pnt{FV}]]/$CM$52)*500,0)</f>
        <v>0</v>
      </c>
      <c r="CM46" s="186">
        <f>IFERROR(((Tableau224[[#This Row],[Prs{FV}]]/CN$52)*1000)+IF(Tableau224[[#This Row],[Vlr{FV}]]="o",2,0),0)</f>
        <v>0</v>
      </c>
      <c r="CN46" s="11" t="s">
        <v>12</v>
      </c>
      <c r="CO46" s="4" t="s">
        <v>3</v>
      </c>
      <c r="CP46" s="32">
        <f>(Tableau224[[#This Row],[Pnt{FB}]]/CQ$52)*500</f>
        <v>0</v>
      </c>
      <c r="CQ46" s="33">
        <f>Tableau224[[#This Row],[Pnt{FBlq}]]+Tableau224[[#This Row],[Pnt{FEss}]]</f>
        <v>0</v>
      </c>
      <c r="CR46" s="33">
        <f>IF(Tableau224[[#This Row],[Blq{F}]]="n",0,IF(Tableau224[[#This Row],[Blq{F}]]="Z1",100,IF(Tableau224[[#This Row],[Blq{F}]]="Z2",200,IF(Tableau224[[#This Row],[Blq{F}]]="Top",300,0))))</f>
        <v>0</v>
      </c>
      <c r="CS46" s="4" t="s">
        <v>3</v>
      </c>
      <c r="CT46" s="25">
        <f>IFERROR((100-(Tableau224[[#This Row],[Ess{F}]])),0)</f>
        <v>0</v>
      </c>
      <c r="CU46" s="11" t="s">
        <v>12</v>
      </c>
      <c r="CV46" s="28" t="str">
        <f>IF(Tableau224[[#This Row],[Fnl]]="Q",Tableau224[[#This Row],[Plc{F}]],Tableau224[[#This Row],[Plc{Q}]])</f>
        <v/>
      </c>
      <c r="CW46" s="28" t="str">
        <f>IF(Tableau224[[#This Row],[Place]]=1,"Or",IF(Tableau224[[#This Row],[Place]]=2,"Argent",IF(Tableau224[[#This Row],[Place]]=3,"Bronze","")))</f>
        <v/>
      </c>
    </row>
    <row r="47" spans="1:101" x14ac:dyDescent="0.2">
      <c r="A47" s="33" t="str">
        <f>Tableau224[[#This Row],[Plc{Q}]]</f>
        <v/>
      </c>
      <c r="B47" s="33" t="str">
        <f>Tableau224[[#This Row],[Place]]</f>
        <v/>
      </c>
      <c r="C47" s="16" t="s">
        <v>12</v>
      </c>
      <c r="D47" s="17" t="s">
        <v>12</v>
      </c>
      <c r="E47" s="17" t="s">
        <v>12</v>
      </c>
      <c r="F47" s="29" t="str">
        <f>IF(Tableau224[[#This Row],[Q &gt; F]]="","","Q")</f>
        <v/>
      </c>
      <c r="G47" s="10" t="s">
        <v>12</v>
      </c>
      <c r="H47" s="3" t="s">
        <v>3</v>
      </c>
      <c r="I47" s="3" t="s">
        <v>3</v>
      </c>
      <c r="J47" s="3" t="s">
        <v>3</v>
      </c>
      <c r="K47" s="30" t="str">
        <f>IF(Tableau224[[#This Row],[Pnt{Q}(/1000)]]=0,"",RANK(Tableau224[[#This Row],[Pnt{Q}(/1000)]],Tableau224[Pnt{Q}(/1000)]))</f>
        <v/>
      </c>
      <c r="L47" s="30">
        <f>IFERROR(Tableau224[[#This Row],[Pnt{QV}(/500)]]+Tableau224[[#This Row],[Pnt{QB}/500]],0)</f>
        <v>0</v>
      </c>
      <c r="M47" s="31">
        <f>IFERROR((Tableau224[[#This Row],[Pnt{QV}]]/$N$52)*500,0)</f>
        <v>0</v>
      </c>
      <c r="N47" s="31">
        <f>SUM(Tableau224[[#This Row],[Pnt{QV1}]],Tableau224[[#This Row],[Pnt{QV2}]],Tableau224[[#This Row],[Pnt{QV3}]])</f>
        <v>0</v>
      </c>
      <c r="O47" s="2">
        <f>IFERROR(((Tableau224[[#This Row],[Prs{QV1}]]/P$52)*1000)+IF(Tableau224[[#This Row],[Vlr{QV1}]]="o",2,0),0)</f>
        <v>0</v>
      </c>
      <c r="P47" s="11" t="s">
        <v>12</v>
      </c>
      <c r="Q47" s="4" t="s">
        <v>3</v>
      </c>
      <c r="R47" s="163">
        <f>IFERROR(((Tableau224[[#This Row],[Prs{QV2}]]/S$52)*1000)+IF(Tableau224[[#This Row],[Vlr{QV2}]]="o",2,0),0)</f>
        <v>0</v>
      </c>
      <c r="S47" s="11" t="s">
        <v>12</v>
      </c>
      <c r="T47" s="4" t="s">
        <v>3</v>
      </c>
      <c r="U47" s="163">
        <f>IFERROR(((Tableau224[[#This Row],[Prs{QV3}]]/V$52)*1000)+IF(Tableau224[[#This Row],[Vlr{QV3}]]="o",2,0),0)</f>
        <v>0</v>
      </c>
      <c r="V47" s="11" t="s">
        <v>12</v>
      </c>
      <c r="W47" s="4" t="s">
        <v>3</v>
      </c>
      <c r="X47" s="32">
        <f>IF((Tableau224[[#This Row],[Pnt{QB}]]/Y$52)*500=0,0,(Tableau224[[#This Row],[Pnt{QB}]]/Y$52)*500)</f>
        <v>0</v>
      </c>
      <c r="Y47" s="33">
        <f>Tableau224[[#This Row],[Pnt{QB1}]]+Tableau224[[#This Row],[Pnt{QB2}]]+Tableau224[[#This Row],[Pnt{QB3}]]+Tableau224[[#This Row],[Pnt{QB4}]]+Tableau224[[#This Row],[Pnt{QB5}]]+Tableau224[[#This Row],[Pnt{QB6}]]+Tableau224[[#This Row],[Pnt{QB7}]]+Tableau224[[#This Row],[Pnt{QB8}]]+Tableau224[[#This Row],[Pnt{QB9}]]+Tableau224[[#This Row],[Pnt{QB10}]]+Tableau224[[#This Row],[Pnt{QB11}]]+Tableau224[[#This Row],[Pnt{QB12}]]+Tableau224[[#This Row],[Pnt{QB13}]]+Tableau224[[#This Row],[Pnt{QB14}]]+Tableau224[[#This Row],[Pnt{QB15}]]+Tableau224[[#This Row],[Pnt{QB16}]]+Tableau224[[#This Row],[Pnt{QB17}]]+Tableau224[[#This Row],[Pnt{QB18}]]+Tableau224[[#This Row],[Pnt{QB19}]]+Tableau224[[#This Row],[Pnt{QB20}]]+Tableau224[[#This Row],[Pnt{QB21}]]+Tableau224[[#This Row],[Pnt{QB22}]]+Tableau224[[#This Row],[Pnt{QB23}]]+Tableau224[[#This Row],[Pnt{QB24}]]+Tableau224[[#This Row],[Pnt{QB25}]]+Tableau224[[#This Row],[Pnt{QB26}]]+Tableau224[[#This Row],[Pnt{QB27}]]+Tableau224[[#This Row],[Pnt{QB28}]]+Tableau224[[#This Row],[Pnt{QB29}]]+Tableau224[[#This Row],[Pnt{QB30}]]</f>
        <v>0</v>
      </c>
      <c r="Z47" s="33">
        <f>IF(Tableau224[[#This Row],[Blq{QB1}]]="o",(1000/AA$52),0)</f>
        <v>0</v>
      </c>
      <c r="AA47" s="4" t="s">
        <v>3</v>
      </c>
      <c r="AB47" s="33">
        <f>IF(Tableau224[[#This Row],[Blq{QB2}]]="o",(1000/AC$52),0)</f>
        <v>0</v>
      </c>
      <c r="AC47" s="4" t="s">
        <v>3</v>
      </c>
      <c r="AD47" s="33">
        <f>IF(Tableau224[[#This Row],[Blq{QB3}]]="o",(1000/AE$52),0)</f>
        <v>0</v>
      </c>
      <c r="AE47" s="4" t="s">
        <v>3</v>
      </c>
      <c r="AF47" s="33">
        <f>IF(Tableau224[[#This Row],[Blq{QB4}]]="o",(1000/AG$52),0)</f>
        <v>0</v>
      </c>
      <c r="AG47" s="4" t="s">
        <v>3</v>
      </c>
      <c r="AH47" s="33">
        <f>IF(Tableau224[[#This Row],[Blq{QB5}]]="o",(1000/AI$52),0)</f>
        <v>0</v>
      </c>
      <c r="AI47" s="4" t="s">
        <v>3</v>
      </c>
      <c r="AJ47" s="33">
        <f>IF(Tableau224[[#This Row],[Blq{QB6}]]="o",(1000/AK$52),0)</f>
        <v>0</v>
      </c>
      <c r="AK47" s="4" t="s">
        <v>3</v>
      </c>
      <c r="AL47" s="33">
        <f>IF(Tableau224[[#This Row],[Blq{QB7}]]="o",(1000/AM$52),0)</f>
        <v>0</v>
      </c>
      <c r="AM47" s="4" t="s">
        <v>3</v>
      </c>
      <c r="AN47" s="33">
        <f>IF(Tableau224[[#This Row],[Blq{QB8}]]="o",(1000/AO$52),0)</f>
        <v>0</v>
      </c>
      <c r="AO47" s="4" t="s">
        <v>3</v>
      </c>
      <c r="AP47" s="33">
        <f>IF(Tableau224[[#This Row],[Blq{QB9}]]="o",(1000/AQ$52),0)</f>
        <v>0</v>
      </c>
      <c r="AQ47" s="4" t="s">
        <v>3</v>
      </c>
      <c r="AR47" s="33">
        <f>IF(Tableau224[[#This Row],[Blq{QB10}]]="o",(1000/AS$52),0)</f>
        <v>0</v>
      </c>
      <c r="AS47" s="4" t="s">
        <v>3</v>
      </c>
      <c r="AT47" s="33">
        <f>IF(Tableau224[[#This Row],[Blq{QB11}]]="o",(1000/AU$52),0)</f>
        <v>0</v>
      </c>
      <c r="AU47" s="4" t="s">
        <v>3</v>
      </c>
      <c r="AV47" s="33">
        <f>IF(Tableau224[[#This Row],[Blq{QB12}]]="o",(1000/AW$52),0)</f>
        <v>0</v>
      </c>
      <c r="AW47" s="4" t="s">
        <v>3</v>
      </c>
      <c r="AX47" s="33">
        <f>IF(Tableau224[[#This Row],[Blq{QB13}]]="o",(1000/AY$52),0)</f>
        <v>0</v>
      </c>
      <c r="AY47" s="4" t="s">
        <v>3</v>
      </c>
      <c r="AZ47" s="33">
        <f>IF(Tableau224[[#This Row],[Blq{QB14}]]="o",(1000/BA$52),0)</f>
        <v>0</v>
      </c>
      <c r="BA47" s="4" t="s">
        <v>3</v>
      </c>
      <c r="BB47" s="33">
        <f>IF(Tableau224[[#This Row],[Blq{QB15}]]="o",(1000/BC$52),0)</f>
        <v>0</v>
      </c>
      <c r="BC47" s="4" t="s">
        <v>3</v>
      </c>
      <c r="BD47" s="33">
        <f>IF(Tableau224[[#This Row],[Blq{QB16}]]="o",(1000/BE$52),0)</f>
        <v>0</v>
      </c>
      <c r="BE47" s="4" t="s">
        <v>3</v>
      </c>
      <c r="BF47" s="33">
        <f>IF(Tableau224[[#This Row],[Blq{QB17}]]="o",(1000/BG$52),0)</f>
        <v>0</v>
      </c>
      <c r="BG47" s="4" t="s">
        <v>3</v>
      </c>
      <c r="BH47" s="33">
        <f>IF(Tableau224[[#This Row],[Blq{QB18}]]="o",(1000/BI$52),0)</f>
        <v>0</v>
      </c>
      <c r="BI47" s="4" t="s">
        <v>3</v>
      </c>
      <c r="BJ47" s="33">
        <f>IF(Tableau224[[#This Row],[Blq{QB19}]]="o",(1000/BK$52),0)</f>
        <v>0</v>
      </c>
      <c r="BK47" s="4" t="s">
        <v>3</v>
      </c>
      <c r="BL47" s="33">
        <f>IF(Tableau224[[#This Row],[Blq{QB20}]]="o",(1000/BM$52),0)</f>
        <v>0</v>
      </c>
      <c r="BM47" s="4" t="s">
        <v>3</v>
      </c>
      <c r="BN47" s="33">
        <f>IF(Tableau224[[#This Row],[Blq{QB21}]]="o",(1000/BO$52),0)</f>
        <v>0</v>
      </c>
      <c r="BO47" s="4" t="s">
        <v>3</v>
      </c>
      <c r="BP47" s="33">
        <f>IF(Tableau224[[#This Row],[Blq{QB22}]]="o",(1000/BQ$52),0)</f>
        <v>0</v>
      </c>
      <c r="BQ47" s="4" t="s">
        <v>3</v>
      </c>
      <c r="BR47" s="33">
        <f>IF(Tableau224[[#This Row],[Blq{QB23}]]="o",(1000/BS$52),0)</f>
        <v>0</v>
      </c>
      <c r="BS47" s="4" t="s">
        <v>3</v>
      </c>
      <c r="BT47" s="33">
        <f>IF(Tableau224[[#This Row],[Blq{QB24}]]="o",(1000/BU$52),0)</f>
        <v>0</v>
      </c>
      <c r="BU47" s="4" t="s">
        <v>3</v>
      </c>
      <c r="BV47" s="33">
        <f>IF(Tableau224[[#This Row],[Blq{QB25}]]="o",(1000/BW$52),0)</f>
        <v>0</v>
      </c>
      <c r="BW47" s="4" t="s">
        <v>3</v>
      </c>
      <c r="BX47" s="33">
        <f>IF(Tableau224[[#This Row],[Blq{QB26}]]="o",(1000/BY$52),0)</f>
        <v>0</v>
      </c>
      <c r="BY47" s="4" t="s">
        <v>3</v>
      </c>
      <c r="BZ47" s="33">
        <f>IF(Tableau224[[#This Row],[Blq{QB27}]]="o",(1000/CA$52),0)</f>
        <v>0</v>
      </c>
      <c r="CA47" s="4" t="s">
        <v>3</v>
      </c>
      <c r="CB47" s="33">
        <f>IF(Tableau224[[#This Row],[Blq{QB28}]]="o",(1000/CC$52),0)</f>
        <v>0</v>
      </c>
      <c r="CC47" s="4" t="s">
        <v>3</v>
      </c>
      <c r="CD47" s="33">
        <f>IF(Tableau224[[#This Row],[Blq{QB29}]]="o",(1000/CE$52),0)</f>
        <v>0</v>
      </c>
      <c r="CE47" s="4" t="s">
        <v>3</v>
      </c>
      <c r="CF47" s="33">
        <f>IF(Tableau224[[#This Row],[Blq{QB30}]]="o",(1000/CG$52),0)</f>
        <v>0</v>
      </c>
      <c r="CG47" s="4" t="s">
        <v>3</v>
      </c>
      <c r="CH47" s="26">
        <f>IFERROR((8-Tableau224[[#This Row],[Plc{Q}]])/100,0)</f>
        <v>0</v>
      </c>
      <c r="CI47" s="25" t="str">
        <f>IF(OR(1=Tableau224[[#This Row],[Plc{Q}]],2=Tableau224[[#This Row],[Plc{Q}]],3=Tableau224[[#This Row],[Plc{Q}]],4=Tableau224[[#This Row],[Plc{Q}]],5=Tableau224[[#This Row],[Plc{Q}]],6=Tableau224[[#This Row],[Plc{Q}]],7=Tableau224[[#This Row],[Plc{Q}]],8=Tableau224[[#This Row],[Plc{Q}]]),"Qualifié(e)","")</f>
        <v/>
      </c>
      <c r="CJ47" s="34" t="str">
        <f>IF(Tableau224[[#This Row],[Pnt{F}/1000]]=0,"",RANK(Tableau224[[#This Row],[Pnt{F}/1000]],Tableau224[Pnt{F}/1000]))</f>
        <v/>
      </c>
      <c r="CK47" s="35">
        <f>IFERROR(Tableau224[[#This Row],[Pnt{FV}/500]]+Tableau224[[#This Row],[Pnt{FB}/500]]+Tableau224[[#This Row],[Bns{Q}]],0)</f>
        <v>0</v>
      </c>
      <c r="CL47" s="32">
        <f>IFERROR((Tableau224[[#This Row],[Pnt{FV}]]/$CM$52)*500,0)</f>
        <v>0</v>
      </c>
      <c r="CM47" s="186">
        <f>IFERROR(((Tableau224[[#This Row],[Prs{FV}]]/CN$52)*1000)+IF(Tableau224[[#This Row],[Vlr{FV}]]="o",2,0),0)</f>
        <v>0</v>
      </c>
      <c r="CN47" s="11" t="s">
        <v>12</v>
      </c>
      <c r="CO47" s="4" t="s">
        <v>3</v>
      </c>
      <c r="CP47" s="32">
        <f>(Tableau224[[#This Row],[Pnt{FB}]]/CQ$52)*500</f>
        <v>0</v>
      </c>
      <c r="CQ47" s="33">
        <f>Tableau224[[#This Row],[Pnt{FBlq}]]+Tableau224[[#This Row],[Pnt{FEss}]]</f>
        <v>0</v>
      </c>
      <c r="CR47" s="33">
        <f>IF(Tableau224[[#This Row],[Blq{F}]]="n",0,IF(Tableau224[[#This Row],[Blq{F}]]="Z1",100,IF(Tableau224[[#This Row],[Blq{F}]]="Z2",200,IF(Tableau224[[#This Row],[Blq{F}]]="Top",300,0))))</f>
        <v>0</v>
      </c>
      <c r="CS47" s="4" t="s">
        <v>3</v>
      </c>
      <c r="CT47" s="25">
        <f>IFERROR((100-(Tableau224[[#This Row],[Ess{F}]])),0)</f>
        <v>0</v>
      </c>
      <c r="CU47" s="11" t="s">
        <v>12</v>
      </c>
      <c r="CV47" s="28" t="str">
        <f>IF(Tableau224[[#This Row],[Fnl]]="Q",Tableau224[[#This Row],[Plc{F}]],Tableau224[[#This Row],[Plc{Q}]])</f>
        <v/>
      </c>
      <c r="CW47" s="28" t="str">
        <f>IF(Tableau224[[#This Row],[Place]]=1,"Or",IF(Tableau224[[#This Row],[Place]]=2,"Argent",IF(Tableau224[[#This Row],[Place]]=3,"Bronze","")))</f>
        <v/>
      </c>
    </row>
    <row r="48" spans="1:101" x14ac:dyDescent="0.2">
      <c r="A48" s="33" t="str">
        <f>Tableau224[[#This Row],[Plc{Q}]]</f>
        <v/>
      </c>
      <c r="B48" s="33" t="str">
        <f>Tableau224[[#This Row],[Place]]</f>
        <v/>
      </c>
      <c r="C48" s="16" t="s">
        <v>12</v>
      </c>
      <c r="D48" s="17" t="s">
        <v>12</v>
      </c>
      <c r="E48" s="17" t="s">
        <v>12</v>
      </c>
      <c r="F48" s="29" t="str">
        <f>IF(Tableau224[[#This Row],[Q &gt; F]]="","","Q")</f>
        <v/>
      </c>
      <c r="G48" s="10" t="s">
        <v>12</v>
      </c>
      <c r="H48" s="3" t="s">
        <v>3</v>
      </c>
      <c r="I48" s="3" t="s">
        <v>3</v>
      </c>
      <c r="J48" s="3" t="s">
        <v>3</v>
      </c>
      <c r="K48" s="30" t="str">
        <f>IF(Tableau224[[#This Row],[Pnt{Q}(/1000)]]=0,"",RANK(Tableau224[[#This Row],[Pnt{Q}(/1000)]],Tableau224[Pnt{Q}(/1000)]))</f>
        <v/>
      </c>
      <c r="L48" s="30">
        <f>IFERROR(Tableau224[[#This Row],[Pnt{QV}(/500)]]+Tableau224[[#This Row],[Pnt{QB}/500]],0)</f>
        <v>0</v>
      </c>
      <c r="M48" s="31">
        <f>IFERROR((Tableau224[[#This Row],[Pnt{QV}]]/$N$52)*500,0)</f>
        <v>0</v>
      </c>
      <c r="N48" s="31">
        <f>SUM(Tableau224[[#This Row],[Pnt{QV1}]],Tableau224[[#This Row],[Pnt{QV2}]],Tableau224[[#This Row],[Pnt{QV3}]])</f>
        <v>0</v>
      </c>
      <c r="O48" s="2">
        <f>IFERROR(((Tableau224[[#This Row],[Prs{QV1}]]/P$52)*1000)+IF(Tableau224[[#This Row],[Vlr{QV1}]]="o",2,0),0)</f>
        <v>0</v>
      </c>
      <c r="P48" s="11" t="s">
        <v>12</v>
      </c>
      <c r="Q48" s="4" t="s">
        <v>3</v>
      </c>
      <c r="R48" s="163">
        <f>IFERROR(((Tableau224[[#This Row],[Prs{QV2}]]/S$52)*1000)+IF(Tableau224[[#This Row],[Vlr{QV2}]]="o",2,0),0)</f>
        <v>0</v>
      </c>
      <c r="S48" s="11" t="s">
        <v>12</v>
      </c>
      <c r="T48" s="4" t="s">
        <v>3</v>
      </c>
      <c r="U48" s="163">
        <f>IFERROR(((Tableau224[[#This Row],[Prs{QV3}]]/V$52)*1000)+IF(Tableau224[[#This Row],[Vlr{QV3}]]="o",2,0),0)</f>
        <v>0</v>
      </c>
      <c r="V48" s="11" t="s">
        <v>12</v>
      </c>
      <c r="W48" s="4" t="s">
        <v>3</v>
      </c>
      <c r="X48" s="32">
        <f>IF((Tableau224[[#This Row],[Pnt{QB}]]/Y$52)*500=0,0,(Tableau224[[#This Row],[Pnt{QB}]]/Y$52)*500)</f>
        <v>0</v>
      </c>
      <c r="Y48" s="33">
        <f>Tableau224[[#This Row],[Pnt{QB1}]]+Tableau224[[#This Row],[Pnt{QB2}]]+Tableau224[[#This Row],[Pnt{QB3}]]+Tableau224[[#This Row],[Pnt{QB4}]]+Tableau224[[#This Row],[Pnt{QB5}]]+Tableau224[[#This Row],[Pnt{QB6}]]+Tableau224[[#This Row],[Pnt{QB7}]]+Tableau224[[#This Row],[Pnt{QB8}]]+Tableau224[[#This Row],[Pnt{QB9}]]+Tableau224[[#This Row],[Pnt{QB10}]]+Tableau224[[#This Row],[Pnt{QB11}]]+Tableau224[[#This Row],[Pnt{QB12}]]+Tableau224[[#This Row],[Pnt{QB13}]]+Tableau224[[#This Row],[Pnt{QB14}]]+Tableau224[[#This Row],[Pnt{QB15}]]+Tableau224[[#This Row],[Pnt{QB16}]]+Tableau224[[#This Row],[Pnt{QB17}]]+Tableau224[[#This Row],[Pnt{QB18}]]+Tableau224[[#This Row],[Pnt{QB19}]]+Tableau224[[#This Row],[Pnt{QB20}]]+Tableau224[[#This Row],[Pnt{QB21}]]+Tableau224[[#This Row],[Pnt{QB22}]]+Tableau224[[#This Row],[Pnt{QB23}]]+Tableau224[[#This Row],[Pnt{QB24}]]+Tableau224[[#This Row],[Pnt{QB25}]]+Tableau224[[#This Row],[Pnt{QB26}]]+Tableau224[[#This Row],[Pnt{QB27}]]+Tableau224[[#This Row],[Pnt{QB28}]]+Tableau224[[#This Row],[Pnt{QB29}]]+Tableau224[[#This Row],[Pnt{QB30}]]</f>
        <v>0</v>
      </c>
      <c r="Z48" s="33">
        <f>IF(Tableau224[[#This Row],[Blq{QB1}]]="o",(1000/AA$52),0)</f>
        <v>0</v>
      </c>
      <c r="AA48" s="4" t="s">
        <v>3</v>
      </c>
      <c r="AB48" s="33">
        <f>IF(Tableau224[[#This Row],[Blq{QB2}]]="o",(1000/AC$52),0)</f>
        <v>0</v>
      </c>
      <c r="AC48" s="4" t="s">
        <v>3</v>
      </c>
      <c r="AD48" s="33">
        <f>IF(Tableau224[[#This Row],[Blq{QB3}]]="o",(1000/AE$52),0)</f>
        <v>0</v>
      </c>
      <c r="AE48" s="4" t="s">
        <v>3</v>
      </c>
      <c r="AF48" s="33">
        <f>IF(Tableau224[[#This Row],[Blq{QB4}]]="o",(1000/AG$52),0)</f>
        <v>0</v>
      </c>
      <c r="AG48" s="4" t="s">
        <v>3</v>
      </c>
      <c r="AH48" s="33">
        <f>IF(Tableau224[[#This Row],[Blq{QB5}]]="o",(1000/AI$52),0)</f>
        <v>0</v>
      </c>
      <c r="AI48" s="4" t="s">
        <v>3</v>
      </c>
      <c r="AJ48" s="33">
        <f>IF(Tableau224[[#This Row],[Blq{QB6}]]="o",(1000/AK$52),0)</f>
        <v>0</v>
      </c>
      <c r="AK48" s="4" t="s">
        <v>3</v>
      </c>
      <c r="AL48" s="33">
        <f>IF(Tableau224[[#This Row],[Blq{QB7}]]="o",(1000/AM$52),0)</f>
        <v>0</v>
      </c>
      <c r="AM48" s="4" t="s">
        <v>3</v>
      </c>
      <c r="AN48" s="33">
        <f>IF(Tableau224[[#This Row],[Blq{QB8}]]="o",(1000/AO$52),0)</f>
        <v>0</v>
      </c>
      <c r="AO48" s="4" t="s">
        <v>3</v>
      </c>
      <c r="AP48" s="33">
        <f>IF(Tableau224[[#This Row],[Blq{QB9}]]="o",(1000/AQ$52),0)</f>
        <v>0</v>
      </c>
      <c r="AQ48" s="4" t="s">
        <v>3</v>
      </c>
      <c r="AR48" s="33">
        <f>IF(Tableau224[[#This Row],[Blq{QB10}]]="o",(1000/AS$52),0)</f>
        <v>0</v>
      </c>
      <c r="AS48" s="4" t="s">
        <v>3</v>
      </c>
      <c r="AT48" s="33">
        <f>IF(Tableau224[[#This Row],[Blq{QB11}]]="o",(1000/AU$52),0)</f>
        <v>0</v>
      </c>
      <c r="AU48" s="4" t="s">
        <v>3</v>
      </c>
      <c r="AV48" s="33">
        <f>IF(Tableau224[[#This Row],[Blq{QB12}]]="o",(1000/AW$52),0)</f>
        <v>0</v>
      </c>
      <c r="AW48" s="4" t="s">
        <v>3</v>
      </c>
      <c r="AX48" s="33">
        <f>IF(Tableau224[[#This Row],[Blq{QB13}]]="o",(1000/AY$52),0)</f>
        <v>0</v>
      </c>
      <c r="AY48" s="4" t="s">
        <v>3</v>
      </c>
      <c r="AZ48" s="33">
        <f>IF(Tableau224[[#This Row],[Blq{QB14}]]="o",(1000/BA$52),0)</f>
        <v>0</v>
      </c>
      <c r="BA48" s="4" t="s">
        <v>3</v>
      </c>
      <c r="BB48" s="33">
        <f>IF(Tableau224[[#This Row],[Blq{QB15}]]="o",(1000/BC$52),0)</f>
        <v>0</v>
      </c>
      <c r="BC48" s="4" t="s">
        <v>3</v>
      </c>
      <c r="BD48" s="33">
        <f>IF(Tableau224[[#This Row],[Blq{QB16}]]="o",(1000/BE$52),0)</f>
        <v>0</v>
      </c>
      <c r="BE48" s="4" t="s">
        <v>3</v>
      </c>
      <c r="BF48" s="33">
        <f>IF(Tableau224[[#This Row],[Blq{QB17}]]="o",(1000/BG$52),0)</f>
        <v>0</v>
      </c>
      <c r="BG48" s="4" t="s">
        <v>3</v>
      </c>
      <c r="BH48" s="33">
        <f>IF(Tableau224[[#This Row],[Blq{QB18}]]="o",(1000/BI$52),0)</f>
        <v>0</v>
      </c>
      <c r="BI48" s="4" t="s">
        <v>3</v>
      </c>
      <c r="BJ48" s="33">
        <f>IF(Tableau224[[#This Row],[Blq{QB19}]]="o",(1000/BK$52),0)</f>
        <v>0</v>
      </c>
      <c r="BK48" s="4" t="s">
        <v>3</v>
      </c>
      <c r="BL48" s="33">
        <f>IF(Tableau224[[#This Row],[Blq{QB20}]]="o",(1000/BM$52),0)</f>
        <v>0</v>
      </c>
      <c r="BM48" s="4" t="s">
        <v>3</v>
      </c>
      <c r="BN48" s="33">
        <f>IF(Tableau224[[#This Row],[Blq{QB21}]]="o",(1000/BO$52),0)</f>
        <v>0</v>
      </c>
      <c r="BO48" s="4" t="s">
        <v>3</v>
      </c>
      <c r="BP48" s="33">
        <f>IF(Tableau224[[#This Row],[Blq{QB22}]]="o",(1000/BQ$52),0)</f>
        <v>0</v>
      </c>
      <c r="BQ48" s="4" t="s">
        <v>3</v>
      </c>
      <c r="BR48" s="33">
        <f>IF(Tableau224[[#This Row],[Blq{QB23}]]="o",(1000/BS$52),0)</f>
        <v>0</v>
      </c>
      <c r="BS48" s="4" t="s">
        <v>3</v>
      </c>
      <c r="BT48" s="33">
        <f>IF(Tableau224[[#This Row],[Blq{QB24}]]="o",(1000/BU$52),0)</f>
        <v>0</v>
      </c>
      <c r="BU48" s="4" t="s">
        <v>3</v>
      </c>
      <c r="BV48" s="33">
        <f>IF(Tableau224[[#This Row],[Blq{QB25}]]="o",(1000/BW$52),0)</f>
        <v>0</v>
      </c>
      <c r="BW48" s="4" t="s">
        <v>3</v>
      </c>
      <c r="BX48" s="33">
        <f>IF(Tableau224[[#This Row],[Blq{QB26}]]="o",(1000/BY$52),0)</f>
        <v>0</v>
      </c>
      <c r="BY48" s="4" t="s">
        <v>3</v>
      </c>
      <c r="BZ48" s="33">
        <f>IF(Tableau224[[#This Row],[Blq{QB27}]]="o",(1000/CA$52),0)</f>
        <v>0</v>
      </c>
      <c r="CA48" s="4" t="s">
        <v>3</v>
      </c>
      <c r="CB48" s="33">
        <f>IF(Tableau224[[#This Row],[Blq{QB28}]]="o",(1000/CC$52),0)</f>
        <v>0</v>
      </c>
      <c r="CC48" s="4" t="s">
        <v>3</v>
      </c>
      <c r="CD48" s="33">
        <f>IF(Tableau224[[#This Row],[Blq{QB29}]]="o",(1000/CE$52),0)</f>
        <v>0</v>
      </c>
      <c r="CE48" s="4" t="s">
        <v>3</v>
      </c>
      <c r="CF48" s="33">
        <f>IF(Tableau224[[#This Row],[Blq{QB30}]]="o",(1000/CG$52),0)</f>
        <v>0</v>
      </c>
      <c r="CG48" s="4" t="s">
        <v>3</v>
      </c>
      <c r="CH48" s="26">
        <f>IFERROR((8-Tableau224[[#This Row],[Plc{Q}]])/100,0)</f>
        <v>0</v>
      </c>
      <c r="CI48" s="25" t="str">
        <f>IF(OR(1=Tableau224[[#This Row],[Plc{Q}]],2=Tableau224[[#This Row],[Plc{Q}]],3=Tableau224[[#This Row],[Plc{Q}]],4=Tableau224[[#This Row],[Plc{Q}]],5=Tableau224[[#This Row],[Plc{Q}]],6=Tableau224[[#This Row],[Plc{Q}]],7=Tableau224[[#This Row],[Plc{Q}]],8=Tableau224[[#This Row],[Plc{Q}]]),"Qualifié(e)","")</f>
        <v/>
      </c>
      <c r="CJ48" s="34" t="str">
        <f>IF(Tableau224[[#This Row],[Pnt{F}/1000]]=0,"",RANK(Tableau224[[#This Row],[Pnt{F}/1000]],Tableau224[Pnt{F}/1000]))</f>
        <v/>
      </c>
      <c r="CK48" s="35">
        <f>IFERROR(Tableau224[[#This Row],[Pnt{FV}/500]]+Tableau224[[#This Row],[Pnt{FB}/500]]+Tableau224[[#This Row],[Bns{Q}]],0)</f>
        <v>0</v>
      </c>
      <c r="CL48" s="32">
        <f>IFERROR((Tableau224[[#This Row],[Pnt{FV}]]/$CM$52)*500,0)</f>
        <v>0</v>
      </c>
      <c r="CM48" s="186">
        <f>IFERROR(((Tableau224[[#This Row],[Prs{FV}]]/CN$52)*1000)+IF(Tableau224[[#This Row],[Vlr{FV}]]="o",2,0),0)</f>
        <v>0</v>
      </c>
      <c r="CN48" s="11" t="s">
        <v>12</v>
      </c>
      <c r="CO48" s="4" t="s">
        <v>3</v>
      </c>
      <c r="CP48" s="32">
        <f>(Tableau224[[#This Row],[Pnt{FB}]]/CQ$52)*500</f>
        <v>0</v>
      </c>
      <c r="CQ48" s="33">
        <f>Tableau224[[#This Row],[Pnt{FBlq}]]+Tableau224[[#This Row],[Pnt{FEss}]]</f>
        <v>0</v>
      </c>
      <c r="CR48" s="33">
        <f>IF(Tableau224[[#This Row],[Blq{F}]]="n",0,IF(Tableau224[[#This Row],[Blq{F}]]="Z1",100,IF(Tableau224[[#This Row],[Blq{F}]]="Z2",200,IF(Tableau224[[#This Row],[Blq{F}]]="Top",300,0))))</f>
        <v>0</v>
      </c>
      <c r="CS48" s="4" t="s">
        <v>3</v>
      </c>
      <c r="CT48" s="25">
        <f>IFERROR((100-(Tableau224[[#This Row],[Ess{F}]])),0)</f>
        <v>0</v>
      </c>
      <c r="CU48" s="11" t="s">
        <v>12</v>
      </c>
      <c r="CV48" s="28" t="str">
        <f>IF(Tableau224[[#This Row],[Fnl]]="Q",Tableau224[[#This Row],[Plc{F}]],Tableau224[[#This Row],[Plc{Q}]])</f>
        <v/>
      </c>
      <c r="CW48" s="28" t="str">
        <f>IF(Tableau224[[#This Row],[Place]]=1,"Or",IF(Tableau224[[#This Row],[Place]]=2,"Argent",IF(Tableau224[[#This Row],[Place]]=3,"Bronze","")))</f>
        <v/>
      </c>
    </row>
    <row r="49" spans="1:101" x14ac:dyDescent="0.2">
      <c r="A49" s="33" t="str">
        <f>Tableau224[[#This Row],[Plc{Q}]]</f>
        <v/>
      </c>
      <c r="B49" s="33" t="str">
        <f>Tableau224[[#This Row],[Place]]</f>
        <v/>
      </c>
      <c r="C49" s="16" t="s">
        <v>12</v>
      </c>
      <c r="D49" s="17" t="s">
        <v>12</v>
      </c>
      <c r="E49" s="17" t="s">
        <v>12</v>
      </c>
      <c r="F49" s="29" t="str">
        <f>IF(Tableau224[[#This Row],[Q &gt; F]]="","","Q")</f>
        <v/>
      </c>
      <c r="G49" s="10" t="s">
        <v>12</v>
      </c>
      <c r="H49" s="3" t="s">
        <v>3</v>
      </c>
      <c r="I49" s="3" t="s">
        <v>3</v>
      </c>
      <c r="J49" s="3" t="s">
        <v>3</v>
      </c>
      <c r="K49" s="30" t="str">
        <f>IF(Tableau224[[#This Row],[Pnt{Q}(/1000)]]=0,"",RANK(Tableau224[[#This Row],[Pnt{Q}(/1000)]],Tableau224[Pnt{Q}(/1000)]))</f>
        <v/>
      </c>
      <c r="L49" s="30">
        <f>IFERROR(Tableau224[[#This Row],[Pnt{QV}(/500)]]+Tableau224[[#This Row],[Pnt{QB}/500]],0)</f>
        <v>0</v>
      </c>
      <c r="M49" s="31">
        <f>IFERROR((Tableau224[[#This Row],[Pnt{QV}]]/$N$52)*500,0)</f>
        <v>0</v>
      </c>
      <c r="N49" s="31">
        <f>SUM(Tableau224[[#This Row],[Pnt{QV1}]],Tableau224[[#This Row],[Pnt{QV2}]],Tableau224[[#This Row],[Pnt{QV3}]])</f>
        <v>0</v>
      </c>
      <c r="O49" s="2">
        <f>IFERROR(((Tableau224[[#This Row],[Prs{QV1}]]/P$52)*1000)+IF(Tableau224[[#This Row],[Vlr{QV1}]]="o",2,0),0)</f>
        <v>0</v>
      </c>
      <c r="P49" s="11" t="s">
        <v>12</v>
      </c>
      <c r="Q49" s="4" t="s">
        <v>3</v>
      </c>
      <c r="R49" s="163">
        <f>IFERROR(((Tableau224[[#This Row],[Prs{QV2}]]/S$52)*1000)+IF(Tableau224[[#This Row],[Vlr{QV2}]]="o",2,0),0)</f>
        <v>0</v>
      </c>
      <c r="S49" s="11" t="s">
        <v>12</v>
      </c>
      <c r="T49" s="4" t="s">
        <v>3</v>
      </c>
      <c r="U49" s="163">
        <f>IFERROR(((Tableau224[[#This Row],[Prs{QV3}]]/V$52)*1000)+IF(Tableau224[[#This Row],[Vlr{QV3}]]="o",2,0),0)</f>
        <v>0</v>
      </c>
      <c r="V49" s="11" t="s">
        <v>12</v>
      </c>
      <c r="W49" s="4" t="s">
        <v>3</v>
      </c>
      <c r="X49" s="32">
        <f>IF((Tableau224[[#This Row],[Pnt{QB}]]/Y$52)*500=0,0,(Tableau224[[#This Row],[Pnt{QB}]]/Y$52)*500)</f>
        <v>0</v>
      </c>
      <c r="Y49" s="33">
        <f>Tableau224[[#This Row],[Pnt{QB1}]]+Tableau224[[#This Row],[Pnt{QB2}]]+Tableau224[[#This Row],[Pnt{QB3}]]+Tableau224[[#This Row],[Pnt{QB4}]]+Tableau224[[#This Row],[Pnt{QB5}]]+Tableau224[[#This Row],[Pnt{QB6}]]+Tableau224[[#This Row],[Pnt{QB7}]]+Tableau224[[#This Row],[Pnt{QB8}]]+Tableau224[[#This Row],[Pnt{QB9}]]+Tableau224[[#This Row],[Pnt{QB10}]]+Tableau224[[#This Row],[Pnt{QB11}]]+Tableau224[[#This Row],[Pnt{QB12}]]+Tableau224[[#This Row],[Pnt{QB13}]]+Tableau224[[#This Row],[Pnt{QB14}]]+Tableau224[[#This Row],[Pnt{QB15}]]+Tableau224[[#This Row],[Pnt{QB16}]]+Tableau224[[#This Row],[Pnt{QB17}]]+Tableau224[[#This Row],[Pnt{QB18}]]+Tableau224[[#This Row],[Pnt{QB19}]]+Tableau224[[#This Row],[Pnt{QB20}]]+Tableau224[[#This Row],[Pnt{QB21}]]+Tableau224[[#This Row],[Pnt{QB22}]]+Tableau224[[#This Row],[Pnt{QB23}]]+Tableau224[[#This Row],[Pnt{QB24}]]+Tableau224[[#This Row],[Pnt{QB25}]]+Tableau224[[#This Row],[Pnt{QB26}]]+Tableau224[[#This Row],[Pnt{QB27}]]+Tableau224[[#This Row],[Pnt{QB28}]]+Tableau224[[#This Row],[Pnt{QB29}]]+Tableau224[[#This Row],[Pnt{QB30}]]</f>
        <v>0</v>
      </c>
      <c r="Z49" s="33">
        <f>IF(Tableau224[[#This Row],[Blq{QB1}]]="o",(1000/AA$52),0)</f>
        <v>0</v>
      </c>
      <c r="AA49" s="4" t="s">
        <v>3</v>
      </c>
      <c r="AB49" s="33">
        <f>IF(Tableau224[[#This Row],[Blq{QB2}]]="o",(1000/AC$52),0)</f>
        <v>0</v>
      </c>
      <c r="AC49" s="4" t="s">
        <v>3</v>
      </c>
      <c r="AD49" s="33">
        <f>IF(Tableau224[[#This Row],[Blq{QB3}]]="o",(1000/AE$52),0)</f>
        <v>0</v>
      </c>
      <c r="AE49" s="4" t="s">
        <v>3</v>
      </c>
      <c r="AF49" s="33">
        <f>IF(Tableau224[[#This Row],[Blq{QB4}]]="o",(1000/AG$52),0)</f>
        <v>0</v>
      </c>
      <c r="AG49" s="4" t="s">
        <v>3</v>
      </c>
      <c r="AH49" s="33">
        <f>IF(Tableau224[[#This Row],[Blq{QB5}]]="o",(1000/AI$52),0)</f>
        <v>0</v>
      </c>
      <c r="AI49" s="4" t="s">
        <v>3</v>
      </c>
      <c r="AJ49" s="33">
        <f>IF(Tableau224[[#This Row],[Blq{QB6}]]="o",(1000/AK$52),0)</f>
        <v>0</v>
      </c>
      <c r="AK49" s="4" t="s">
        <v>3</v>
      </c>
      <c r="AL49" s="33">
        <f>IF(Tableau224[[#This Row],[Blq{QB7}]]="o",(1000/AM$52),0)</f>
        <v>0</v>
      </c>
      <c r="AM49" s="4" t="s">
        <v>3</v>
      </c>
      <c r="AN49" s="33">
        <f>IF(Tableau224[[#This Row],[Blq{QB8}]]="o",(1000/AO$52),0)</f>
        <v>0</v>
      </c>
      <c r="AO49" s="4" t="s">
        <v>3</v>
      </c>
      <c r="AP49" s="33">
        <f>IF(Tableau224[[#This Row],[Blq{QB9}]]="o",(1000/AQ$52),0)</f>
        <v>0</v>
      </c>
      <c r="AQ49" s="4" t="s">
        <v>3</v>
      </c>
      <c r="AR49" s="33">
        <f>IF(Tableau224[[#This Row],[Blq{QB10}]]="o",(1000/AS$52),0)</f>
        <v>0</v>
      </c>
      <c r="AS49" s="4" t="s">
        <v>3</v>
      </c>
      <c r="AT49" s="33">
        <f>IF(Tableau224[[#This Row],[Blq{QB11}]]="o",(1000/AU$52),0)</f>
        <v>0</v>
      </c>
      <c r="AU49" s="4" t="s">
        <v>3</v>
      </c>
      <c r="AV49" s="33">
        <f>IF(Tableau224[[#This Row],[Blq{QB12}]]="o",(1000/AW$52),0)</f>
        <v>0</v>
      </c>
      <c r="AW49" s="4" t="s">
        <v>3</v>
      </c>
      <c r="AX49" s="33">
        <f>IF(Tableau224[[#This Row],[Blq{QB13}]]="o",(1000/AY$52),0)</f>
        <v>0</v>
      </c>
      <c r="AY49" s="4" t="s">
        <v>3</v>
      </c>
      <c r="AZ49" s="33">
        <f>IF(Tableau224[[#This Row],[Blq{QB14}]]="o",(1000/BA$52),0)</f>
        <v>0</v>
      </c>
      <c r="BA49" s="4" t="s">
        <v>3</v>
      </c>
      <c r="BB49" s="33">
        <f>IF(Tableau224[[#This Row],[Blq{QB15}]]="o",(1000/BC$52),0)</f>
        <v>0</v>
      </c>
      <c r="BC49" s="4" t="s">
        <v>3</v>
      </c>
      <c r="BD49" s="33">
        <f>IF(Tableau224[[#This Row],[Blq{QB16}]]="o",(1000/BE$52),0)</f>
        <v>0</v>
      </c>
      <c r="BE49" s="4" t="s">
        <v>3</v>
      </c>
      <c r="BF49" s="33">
        <f>IF(Tableau224[[#This Row],[Blq{QB17}]]="o",(1000/BG$52),0)</f>
        <v>0</v>
      </c>
      <c r="BG49" s="4" t="s">
        <v>3</v>
      </c>
      <c r="BH49" s="33">
        <f>IF(Tableau224[[#This Row],[Blq{QB18}]]="o",(1000/BI$52),0)</f>
        <v>0</v>
      </c>
      <c r="BI49" s="4" t="s">
        <v>3</v>
      </c>
      <c r="BJ49" s="33">
        <f>IF(Tableau224[[#This Row],[Blq{QB19}]]="o",(1000/BK$52),0)</f>
        <v>0</v>
      </c>
      <c r="BK49" s="4" t="s">
        <v>3</v>
      </c>
      <c r="BL49" s="33">
        <f>IF(Tableau224[[#This Row],[Blq{QB20}]]="o",(1000/BM$52),0)</f>
        <v>0</v>
      </c>
      <c r="BM49" s="4" t="s">
        <v>3</v>
      </c>
      <c r="BN49" s="33">
        <f>IF(Tableau224[[#This Row],[Blq{QB21}]]="o",(1000/BO$52),0)</f>
        <v>0</v>
      </c>
      <c r="BO49" s="4" t="s">
        <v>3</v>
      </c>
      <c r="BP49" s="33">
        <f>IF(Tableau224[[#This Row],[Blq{QB22}]]="o",(1000/BQ$52),0)</f>
        <v>0</v>
      </c>
      <c r="BQ49" s="4" t="s">
        <v>3</v>
      </c>
      <c r="BR49" s="33">
        <f>IF(Tableau224[[#This Row],[Blq{QB23}]]="o",(1000/BS$52),0)</f>
        <v>0</v>
      </c>
      <c r="BS49" s="4" t="s">
        <v>3</v>
      </c>
      <c r="BT49" s="33">
        <f>IF(Tableau224[[#This Row],[Blq{QB24}]]="o",(1000/BU$52),0)</f>
        <v>0</v>
      </c>
      <c r="BU49" s="4" t="s">
        <v>3</v>
      </c>
      <c r="BV49" s="33">
        <f>IF(Tableau224[[#This Row],[Blq{QB25}]]="o",(1000/BW$52),0)</f>
        <v>0</v>
      </c>
      <c r="BW49" s="4" t="s">
        <v>3</v>
      </c>
      <c r="BX49" s="33">
        <f>IF(Tableau224[[#This Row],[Blq{QB26}]]="o",(1000/BY$52),0)</f>
        <v>0</v>
      </c>
      <c r="BY49" s="4" t="s">
        <v>3</v>
      </c>
      <c r="BZ49" s="33">
        <f>IF(Tableau224[[#This Row],[Blq{QB27}]]="o",(1000/CA$52),0)</f>
        <v>0</v>
      </c>
      <c r="CA49" s="4" t="s">
        <v>3</v>
      </c>
      <c r="CB49" s="33">
        <f>IF(Tableau224[[#This Row],[Blq{QB28}]]="o",(1000/CC$52),0)</f>
        <v>0</v>
      </c>
      <c r="CC49" s="4" t="s">
        <v>3</v>
      </c>
      <c r="CD49" s="33">
        <f>IF(Tableau224[[#This Row],[Blq{QB29}]]="o",(1000/CE$52),0)</f>
        <v>0</v>
      </c>
      <c r="CE49" s="4" t="s">
        <v>3</v>
      </c>
      <c r="CF49" s="33">
        <f>IF(Tableau224[[#This Row],[Blq{QB30}]]="o",(1000/CG$52),0)</f>
        <v>0</v>
      </c>
      <c r="CG49" s="4" t="s">
        <v>3</v>
      </c>
      <c r="CH49" s="26">
        <f>IFERROR((8-Tableau224[[#This Row],[Plc{Q}]])/100,0)</f>
        <v>0</v>
      </c>
      <c r="CI49" s="25" t="str">
        <f>IF(OR(1=Tableau224[[#This Row],[Plc{Q}]],2=Tableau224[[#This Row],[Plc{Q}]],3=Tableau224[[#This Row],[Plc{Q}]],4=Tableau224[[#This Row],[Plc{Q}]],5=Tableau224[[#This Row],[Plc{Q}]],6=Tableau224[[#This Row],[Plc{Q}]],7=Tableau224[[#This Row],[Plc{Q}]],8=Tableau224[[#This Row],[Plc{Q}]]),"Qualifié(e)","")</f>
        <v/>
      </c>
      <c r="CJ49" s="34" t="str">
        <f>IF(Tableau224[[#This Row],[Pnt{F}/1000]]=0,"",RANK(Tableau224[[#This Row],[Pnt{F}/1000]],Tableau224[Pnt{F}/1000]))</f>
        <v/>
      </c>
      <c r="CK49" s="35">
        <f>IFERROR(Tableau224[[#This Row],[Pnt{FV}/500]]+Tableau224[[#This Row],[Pnt{FB}/500]]+Tableau224[[#This Row],[Bns{Q}]],0)</f>
        <v>0</v>
      </c>
      <c r="CL49" s="32">
        <f>IFERROR((Tableau224[[#This Row],[Pnt{FV}]]/$CM$52)*500,0)</f>
        <v>0</v>
      </c>
      <c r="CM49" s="186">
        <f>IFERROR(((Tableau224[[#This Row],[Prs{FV}]]/CN$52)*1000)+IF(Tableau224[[#This Row],[Vlr{FV}]]="o",2,0),0)</f>
        <v>0</v>
      </c>
      <c r="CN49" s="11" t="s">
        <v>12</v>
      </c>
      <c r="CO49" s="4" t="s">
        <v>3</v>
      </c>
      <c r="CP49" s="32">
        <f>(Tableau224[[#This Row],[Pnt{FB}]]/CQ$52)*500</f>
        <v>0</v>
      </c>
      <c r="CQ49" s="33">
        <f>Tableau224[[#This Row],[Pnt{FBlq}]]+Tableau224[[#This Row],[Pnt{FEss}]]</f>
        <v>0</v>
      </c>
      <c r="CR49" s="33">
        <f>IF(Tableau224[[#This Row],[Blq{F}]]="n",0,IF(Tableau224[[#This Row],[Blq{F}]]="Z1",100,IF(Tableau224[[#This Row],[Blq{F}]]="Z2",200,IF(Tableau224[[#This Row],[Blq{F}]]="Top",300,0))))</f>
        <v>0</v>
      </c>
      <c r="CS49" s="4" t="s">
        <v>3</v>
      </c>
      <c r="CT49" s="25">
        <f>IFERROR((100-(Tableau224[[#This Row],[Ess{F}]])),0)</f>
        <v>0</v>
      </c>
      <c r="CU49" s="11" t="s">
        <v>12</v>
      </c>
      <c r="CV49" s="28" t="str">
        <f>IF(Tableau224[[#This Row],[Fnl]]="Q",Tableau224[[#This Row],[Plc{F}]],Tableau224[[#This Row],[Plc{Q}]])</f>
        <v/>
      </c>
      <c r="CW49" s="28" t="str">
        <f>IF(Tableau224[[#This Row],[Place]]=1,"Or",IF(Tableau224[[#This Row],[Place]]=2,"Argent",IF(Tableau224[[#This Row],[Place]]=3,"Bronze","")))</f>
        <v/>
      </c>
    </row>
    <row r="51" spans="1:101" s="25" customFormat="1" hidden="1" x14ac:dyDescent="0.2">
      <c r="C51" s="48"/>
      <c r="D51" s="49"/>
      <c r="E51" s="49"/>
      <c r="F51" s="36"/>
      <c r="G51" s="4"/>
      <c r="H51" s="3"/>
      <c r="I51" s="4"/>
      <c r="J51" s="4"/>
      <c r="K51" s="28"/>
      <c r="L51" s="37"/>
      <c r="M51" s="21"/>
      <c r="N51" s="21" t="s">
        <v>139</v>
      </c>
      <c r="O51" s="21"/>
      <c r="P51" s="43" t="s">
        <v>143</v>
      </c>
      <c r="Q51" s="4"/>
      <c r="R51" s="21"/>
      <c r="S51" s="43" t="s">
        <v>143</v>
      </c>
      <c r="T51" s="4"/>
      <c r="U51" s="21"/>
      <c r="V51" s="43" t="s">
        <v>143</v>
      </c>
      <c r="W51" s="4"/>
      <c r="Y51" s="25" t="s">
        <v>105</v>
      </c>
      <c r="AA51" s="4" t="s">
        <v>29</v>
      </c>
      <c r="AC51" s="4" t="s">
        <v>29</v>
      </c>
      <c r="AE51" s="4" t="s">
        <v>29</v>
      </c>
      <c r="AG51" s="4" t="s">
        <v>29</v>
      </c>
      <c r="AI51" s="4" t="s">
        <v>29</v>
      </c>
      <c r="AK51" s="4" t="s">
        <v>29</v>
      </c>
      <c r="AM51" s="4" t="s">
        <v>29</v>
      </c>
      <c r="AO51" s="4" t="s">
        <v>29</v>
      </c>
      <c r="AQ51" s="4" t="s">
        <v>29</v>
      </c>
      <c r="AS51" s="4" t="s">
        <v>29</v>
      </c>
      <c r="AU51" s="4" t="s">
        <v>29</v>
      </c>
      <c r="AW51" s="4" t="s">
        <v>29</v>
      </c>
      <c r="AY51" s="4" t="s">
        <v>29</v>
      </c>
      <c r="BA51" s="4" t="s">
        <v>29</v>
      </c>
      <c r="BC51" s="4" t="s">
        <v>29</v>
      </c>
      <c r="BE51" s="4" t="s">
        <v>29</v>
      </c>
      <c r="BG51" s="4" t="s">
        <v>29</v>
      </c>
      <c r="BI51" s="4" t="s">
        <v>29</v>
      </c>
      <c r="BK51" s="4" t="s">
        <v>29</v>
      </c>
      <c r="BM51" s="4" t="s">
        <v>29</v>
      </c>
      <c r="BO51" s="4" t="s">
        <v>29</v>
      </c>
      <c r="BQ51" s="4" t="s">
        <v>29</v>
      </c>
      <c r="BS51" s="4" t="s">
        <v>29</v>
      </c>
      <c r="BU51" s="4" t="s">
        <v>29</v>
      </c>
      <c r="BW51" s="4" t="s">
        <v>29</v>
      </c>
      <c r="BY51" s="4" t="s">
        <v>29</v>
      </c>
      <c r="CA51" s="4" t="s">
        <v>29</v>
      </c>
      <c r="CC51" s="4" t="s">
        <v>29</v>
      </c>
      <c r="CE51" s="4" t="s">
        <v>29</v>
      </c>
      <c r="CG51" s="4" t="s">
        <v>29</v>
      </c>
      <c r="CJ51" s="28"/>
      <c r="CK51" s="20"/>
      <c r="CM51" s="21" t="s">
        <v>22</v>
      </c>
      <c r="CN51" s="43" t="s">
        <v>143</v>
      </c>
      <c r="CO51" s="4"/>
      <c r="CQ51" s="25" t="s">
        <v>105</v>
      </c>
      <c r="CS51" s="4"/>
      <c r="CU51" s="4"/>
      <c r="CV51" s="28"/>
      <c r="CW51" s="28"/>
    </row>
    <row r="52" spans="1:101" s="38" customFormat="1" hidden="1" x14ac:dyDescent="0.2">
      <c r="C52" s="48"/>
      <c r="D52" s="49"/>
      <c r="E52" s="49"/>
      <c r="F52" s="36"/>
      <c r="G52" s="42"/>
      <c r="H52" s="46"/>
      <c r="I52" s="42"/>
      <c r="J52" s="42"/>
      <c r="K52" s="39"/>
      <c r="L52" s="36"/>
      <c r="M52" s="22"/>
      <c r="N52" s="165">
        <f>MAX(N2:N49)</f>
        <v>0</v>
      </c>
      <c r="O52" s="22"/>
      <c r="P52" s="43">
        <f>MAX(P2:P49)</f>
        <v>0</v>
      </c>
      <c r="Q52" s="43"/>
      <c r="R52" s="43"/>
      <c r="S52" s="43">
        <f t="shared" ref="S52" si="0">MAX(S2:S49)</f>
        <v>0</v>
      </c>
      <c r="T52" s="43"/>
      <c r="U52" s="43"/>
      <c r="V52" s="43">
        <f>MAX(V2:V49)</f>
        <v>0</v>
      </c>
      <c r="W52" s="43"/>
      <c r="X52" s="22"/>
      <c r="Y52" s="22">
        <f>IF(MAX(Tableau224[Pnt{QB}])=0,1,MAX(Tableau224[Pnt{QB}]))</f>
        <v>1</v>
      </c>
      <c r="AA52" s="42">
        <f>COUNTIF(Tableau224[Blq{QB1}],"o")</f>
        <v>0</v>
      </c>
      <c r="AC52" s="42">
        <f>COUNTIF(Tableau224[Blq{QB2}],"o")</f>
        <v>0</v>
      </c>
      <c r="AE52" s="42">
        <f>COUNTIF(Tableau224[Blq{QB3}],"o")</f>
        <v>0</v>
      </c>
      <c r="AG52" s="42">
        <f>COUNTIF(Tableau224[Blq{QB4}],"o")</f>
        <v>0</v>
      </c>
      <c r="AI52" s="42">
        <f>COUNTIF(Tableau224[Blq{QB5}],"o")</f>
        <v>0</v>
      </c>
      <c r="AK52" s="42">
        <f>COUNTIF(Tableau224[Blq{QB6}],"o")</f>
        <v>0</v>
      </c>
      <c r="AM52" s="42">
        <f>COUNTIF(Tableau224[Blq{QB7}],"o")</f>
        <v>0</v>
      </c>
      <c r="AO52" s="42">
        <f>COUNTIF(Tableau224[Blq{QB8}],"o")</f>
        <v>0</v>
      </c>
      <c r="AQ52" s="42">
        <f>COUNTIF(Tableau224[Blq{QB9}],"o")</f>
        <v>0</v>
      </c>
      <c r="AS52" s="42">
        <f>COUNTIF(Tableau224[Blq{QB10}],"o")</f>
        <v>0</v>
      </c>
      <c r="AU52" s="42">
        <f>COUNTIF(Tableau224[Blq{QB11}],"o")</f>
        <v>0</v>
      </c>
      <c r="AW52" s="42">
        <f>COUNTIF(Tableau224[Blq{QB12}],"o")</f>
        <v>0</v>
      </c>
      <c r="AY52" s="42">
        <f>COUNTIF(Tableau224[Blq{QB13}],"o")</f>
        <v>0</v>
      </c>
      <c r="BA52" s="42">
        <f>COUNTIF(Tableau224[Blq{QB14}],"o")</f>
        <v>0</v>
      </c>
      <c r="BC52" s="42">
        <f>COUNTIF(Tableau224[Blq{QB15}],"o")</f>
        <v>0</v>
      </c>
      <c r="BE52" s="42">
        <f>COUNTIF(Tableau224[Blq{QB16}],"o")</f>
        <v>0</v>
      </c>
      <c r="BG52" s="42">
        <f>COUNTIF(Tableau224[Blq{QB17}],"o")</f>
        <v>0</v>
      </c>
      <c r="BI52" s="42">
        <f>COUNTIF(Tableau224[Blq{QB18}],"o")</f>
        <v>0</v>
      </c>
      <c r="BK52" s="42">
        <f>COUNTIF(Tableau224[Blq{QB19}],"o")</f>
        <v>0</v>
      </c>
      <c r="BM52" s="42">
        <f>COUNTIF(Tableau224[Blq{QB20}],"o")</f>
        <v>0</v>
      </c>
      <c r="BO52" s="42">
        <f>COUNTIF(Tableau224[Blq{QB21}],"o")</f>
        <v>0</v>
      </c>
      <c r="BQ52" s="42">
        <f>COUNTIF(Tableau224[Blq{QB22}],"o")</f>
        <v>0</v>
      </c>
      <c r="BS52" s="42">
        <f>COUNTIF(Tableau224[Blq{QB23}],"o")</f>
        <v>0</v>
      </c>
      <c r="BU52" s="42">
        <f>COUNTIF(Tableau224[Blq{QB24}],"o")</f>
        <v>0</v>
      </c>
      <c r="BW52" s="42">
        <f>COUNTIF(Tableau224[Blq{QB25}],"o")</f>
        <v>0</v>
      </c>
      <c r="BY52" s="42">
        <f>COUNTIF(Tableau224[Blq{QB26}],"o")</f>
        <v>0</v>
      </c>
      <c r="CA52" s="42">
        <f>COUNTIF(Tableau224[Blq{QB27}],"o")</f>
        <v>0</v>
      </c>
      <c r="CC52" s="42">
        <f>COUNTIF(Tableau224[Blq{QB28}],"o")</f>
        <v>0</v>
      </c>
      <c r="CE52" s="42">
        <f>COUNTIF(Tableau224[Blq{QB29}],"o")</f>
        <v>0</v>
      </c>
      <c r="CG52" s="42">
        <f>COUNTIF(Tableau224[Blq{QB30}],"o")</f>
        <v>0</v>
      </c>
      <c r="CJ52" s="39"/>
      <c r="CK52" s="40"/>
      <c r="CM52" s="22">
        <f>IF(MAX(Tableau224[Pnt{FV}])=0,1,MAX(Tableau224[Pnt{FV}]))</f>
        <v>1</v>
      </c>
      <c r="CN52" s="43">
        <f>MAX(CN2:CN49)</f>
        <v>0</v>
      </c>
      <c r="CO52" s="42"/>
      <c r="CQ52" s="38">
        <f>IF(MAX(Tableau224[Pnt{FB}])=0,1,MAX(Tableau224[Pnt{FB}]))</f>
        <v>1</v>
      </c>
      <c r="CS52" s="42"/>
      <c r="CU52" s="42"/>
      <c r="CV52" s="39"/>
      <c r="CW52" s="39"/>
    </row>
  </sheetData>
  <sheetProtection sheet="1" objects="1" scenarios="1" sort="0" autoFilter="0"/>
  <conditionalFormatting sqref="A1:XFD1048576">
    <cfRule type="cellIs" dxfId="653" priority="7" operator="equal">
      <formula>"_"</formula>
    </cfRule>
    <cfRule type="cellIs" dxfId="652" priority="8" operator="equal">
      <formula>"top"</formula>
    </cfRule>
    <cfRule type="cellIs" dxfId="651" priority="9" operator="equal">
      <formula>"n"</formula>
    </cfRule>
    <cfRule type="cellIs" dxfId="650" priority="10" operator="equal">
      <formula>"o"</formula>
    </cfRule>
  </conditionalFormatting>
  <conditionalFormatting sqref="A1:XFD1048576">
    <cfRule type="cellIs" dxfId="649" priority="5" operator="equal">
      <formula>"Z2"</formula>
    </cfRule>
    <cfRule type="cellIs" dxfId="648" priority="6" operator="equal">
      <formula>"Z1"</formula>
    </cfRule>
  </conditionalFormatting>
  <conditionalFormatting sqref="F2:F49">
    <cfRule type="cellIs" dxfId="647" priority="4" operator="notEqual">
      <formula>"Q"</formula>
    </cfRule>
  </conditionalFormatting>
  <conditionalFormatting sqref="CW2:CW49">
    <cfRule type="cellIs" dxfId="646" priority="1" operator="equal">
      <formula>"Bronze"</formula>
    </cfRule>
    <cfRule type="cellIs" dxfId="645" priority="2" operator="equal">
      <formula>"Argent"</formula>
    </cfRule>
    <cfRule type="cellIs" dxfId="644" priority="3" operator="equal">
      <formula>"Or"</formula>
    </cfRule>
  </conditionalFormatting>
  <pageMargins left="0.7" right="0.7" top="0.75" bottom="0.75" header="0.3" footer="0.3"/>
  <pageSetup paperSize="9" orientation="portrait" horizontalDpi="0" verticalDpi="0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disablePrompts="1" count="36">
        <x14:dataValidation type="list" allowBlank="1" showInputMessage="1" showErrorMessage="1">
          <x14:formula1>
            <xm:f>Dnn!$A$1:$A$3</xm:f>
          </x14:formula1>
          <xm:sqref>CE2:CE49</xm:sqref>
        </x14:dataValidation>
        <x14:dataValidation type="list" allowBlank="1" showInputMessage="1" showErrorMessage="1">
          <x14:formula1>
            <xm:f>Dnn!$A$1:$A$3</xm:f>
          </x14:formula1>
          <xm:sqref>CC2:CC49</xm:sqref>
        </x14:dataValidation>
        <x14:dataValidation type="list" allowBlank="1" showInputMessage="1" showErrorMessage="1">
          <x14:formula1>
            <xm:f>Dnn!$A$1:$A$3</xm:f>
          </x14:formula1>
          <xm:sqref>CG2:CG49</xm:sqref>
        </x14:dataValidation>
        <x14:dataValidation type="list" allowBlank="1" showInputMessage="1" showErrorMessage="1">
          <x14:formula1>
            <xm:f>Dnn!$A$1:$A$3</xm:f>
          </x14:formula1>
          <xm:sqref>H2:J49</xm:sqref>
        </x14:dataValidation>
        <x14:dataValidation type="list" allowBlank="1" showInputMessage="1" showErrorMessage="1">
          <x14:formula1>
            <xm:f>Dnn!$A$1:$A$3</xm:f>
          </x14:formula1>
          <xm:sqref>CA2:CA49</xm:sqref>
        </x14:dataValidation>
        <x14:dataValidation type="list" allowBlank="1" showInputMessage="1" showErrorMessage="1">
          <x14:formula1>
            <xm:f>Dnn!$A$1:$A$3</xm:f>
          </x14:formula1>
          <xm:sqref>AG2:AG49</xm:sqref>
        </x14:dataValidation>
        <x14:dataValidation type="list" allowBlank="1" showInputMessage="1" showErrorMessage="1">
          <x14:formula1>
            <xm:f>Dnn!$A$1:$A$3</xm:f>
          </x14:formula1>
          <xm:sqref>AI2:AI49</xm:sqref>
        </x14:dataValidation>
        <x14:dataValidation type="list" allowBlank="1" showInputMessage="1" showErrorMessage="1">
          <x14:formula1>
            <xm:f>Dnn!$A$1:$A$3</xm:f>
          </x14:formula1>
          <xm:sqref>AK2:AK49</xm:sqref>
        </x14:dataValidation>
        <x14:dataValidation type="list" allowBlank="1" showInputMessage="1" showErrorMessage="1">
          <x14:formula1>
            <xm:f>Dnn!$A$1:$A$3</xm:f>
          </x14:formula1>
          <xm:sqref>AM2:AM49</xm:sqref>
        </x14:dataValidation>
        <x14:dataValidation type="list" allowBlank="1" showInputMessage="1" showErrorMessage="1">
          <x14:formula1>
            <xm:f>Dnn!$A$1:$A$3</xm:f>
          </x14:formula1>
          <xm:sqref>AO2:AO49</xm:sqref>
        </x14:dataValidation>
        <x14:dataValidation type="list" allowBlank="1" showInputMessage="1" showErrorMessage="1">
          <x14:formula1>
            <xm:f>Dnn!$A$1:$A$3</xm:f>
          </x14:formula1>
          <xm:sqref>AQ2:AQ49</xm:sqref>
        </x14:dataValidation>
        <x14:dataValidation type="list" allowBlank="1" showInputMessage="1" showErrorMessage="1">
          <x14:formula1>
            <xm:f>Dnn!$A$1:$A$3</xm:f>
          </x14:formula1>
          <xm:sqref>AS2:AS49</xm:sqref>
        </x14:dataValidation>
        <x14:dataValidation type="list" allowBlank="1" showInputMessage="1" showErrorMessage="1">
          <x14:formula1>
            <xm:f>Dnn!$A$1:$A$3</xm:f>
          </x14:formula1>
          <xm:sqref>AU2:AU49</xm:sqref>
        </x14:dataValidation>
        <x14:dataValidation type="list" allowBlank="1" showInputMessage="1" showErrorMessage="1">
          <x14:formula1>
            <xm:f>Dnn!$A$1:$A$3</xm:f>
          </x14:formula1>
          <xm:sqref>AW2:AW49</xm:sqref>
        </x14:dataValidation>
        <x14:dataValidation type="list" allowBlank="1" showInputMessage="1" showErrorMessage="1">
          <x14:formula1>
            <xm:f>Dnn!$A$1:$A$3</xm:f>
          </x14:formula1>
          <xm:sqref>AY2:AY49</xm:sqref>
        </x14:dataValidation>
        <x14:dataValidation type="list" allowBlank="1" showInputMessage="1" showErrorMessage="1">
          <x14:formula1>
            <xm:f>Dnn!$A$1:$A$3</xm:f>
          </x14:formula1>
          <xm:sqref>BA2:BA49</xm:sqref>
        </x14:dataValidation>
        <x14:dataValidation type="list" allowBlank="1" showInputMessage="1" showErrorMessage="1">
          <x14:formula1>
            <xm:f>Dnn!$A$1:$A$3</xm:f>
          </x14:formula1>
          <xm:sqref>BC2:BC49</xm:sqref>
        </x14:dataValidation>
        <x14:dataValidation type="list" allowBlank="1" showInputMessage="1" showErrorMessage="1">
          <x14:formula1>
            <xm:f>Dnn!$A$1:$A$3</xm:f>
          </x14:formula1>
          <xm:sqref>BE2:BE49</xm:sqref>
        </x14:dataValidation>
        <x14:dataValidation type="list" allowBlank="1" showInputMessage="1" showErrorMessage="1">
          <x14:formula1>
            <xm:f>Dnn!$A$1:$A$3</xm:f>
          </x14:formula1>
          <xm:sqref>BG2:BG49</xm:sqref>
        </x14:dataValidation>
        <x14:dataValidation type="list" allowBlank="1" showInputMessage="1" showErrorMessage="1">
          <x14:formula1>
            <xm:f>Dnn!$A$1:$A$3</xm:f>
          </x14:formula1>
          <xm:sqref>BI2:BI49</xm:sqref>
        </x14:dataValidation>
        <x14:dataValidation type="list" allowBlank="1" showInputMessage="1" showErrorMessage="1">
          <x14:formula1>
            <xm:f>Dnn!$A$1:$A$3</xm:f>
          </x14:formula1>
          <xm:sqref>BK2:BK49</xm:sqref>
        </x14:dataValidation>
        <x14:dataValidation type="list" allowBlank="1" showInputMessage="1" showErrorMessage="1">
          <x14:formula1>
            <xm:f>Dnn!$A$1:$A$3</xm:f>
          </x14:formula1>
          <xm:sqref>BM2:BM49</xm:sqref>
        </x14:dataValidation>
        <x14:dataValidation type="list" allowBlank="1" showInputMessage="1" showErrorMessage="1">
          <x14:formula1>
            <xm:f>Dnn!$A$1:$A$3</xm:f>
          </x14:formula1>
          <xm:sqref>BO2:BO49</xm:sqref>
        </x14:dataValidation>
        <x14:dataValidation type="list" allowBlank="1" showInputMessage="1" showErrorMessage="1">
          <x14:formula1>
            <xm:f>Dnn!$A$1:$A$3</xm:f>
          </x14:formula1>
          <xm:sqref>BQ2:BQ49</xm:sqref>
        </x14:dataValidation>
        <x14:dataValidation type="list" allowBlank="1" showInputMessage="1" showErrorMessage="1">
          <x14:formula1>
            <xm:f>Dnn!$A$1:$A$3</xm:f>
          </x14:formula1>
          <xm:sqref>BS2:BS49</xm:sqref>
        </x14:dataValidation>
        <x14:dataValidation type="list" allowBlank="1" showInputMessage="1" showErrorMessage="1">
          <x14:formula1>
            <xm:f>Dnn!$A$1:$A$3</xm:f>
          </x14:formula1>
          <xm:sqref>BU2:BU49</xm:sqref>
        </x14:dataValidation>
        <x14:dataValidation type="list" allowBlank="1" showInputMessage="1" showErrorMessage="1">
          <x14:formula1>
            <xm:f>Dnn!$A$1:$A$3</xm:f>
          </x14:formula1>
          <xm:sqref>BW2:BW49</xm:sqref>
        </x14:dataValidation>
        <x14:dataValidation type="list" allowBlank="1" showInputMessage="1" showErrorMessage="1">
          <x14:formula1>
            <xm:f>Dnn!$A$1:$A$3</xm:f>
          </x14:formula1>
          <xm:sqref>BY2:BY49</xm:sqref>
        </x14:dataValidation>
        <x14:dataValidation type="list" allowBlank="1" showInputMessage="1" showErrorMessage="1">
          <x14:formula1>
            <xm:f>Dnn!$A$1:$A$3</xm:f>
          </x14:formula1>
          <xm:sqref>AE2:AE49</xm:sqref>
        </x14:dataValidation>
        <x14:dataValidation type="list" allowBlank="1" showInputMessage="1" showErrorMessage="1">
          <x14:formula1>
            <xm:f>Dnn!$A$1:$A$3</xm:f>
          </x14:formula1>
          <xm:sqref>AC2:AC49</xm:sqref>
        </x14:dataValidation>
        <x14:dataValidation type="list" allowBlank="1" showInputMessage="1" showErrorMessage="1">
          <x14:formula1>
            <xm:f>Dnn!$A$1:$A$3</xm:f>
          </x14:formula1>
          <xm:sqref>AA2:AA49</xm:sqref>
        </x14:dataValidation>
        <x14:dataValidation type="list" allowBlank="1" showInputMessage="1" showErrorMessage="1">
          <x14:formula1>
            <xm:f>Dnn!$A$1:$A$4</xm:f>
          </x14:formula1>
          <xm:sqref>Q2:Q49</xm:sqref>
        </x14:dataValidation>
        <x14:dataValidation type="list" allowBlank="1" showInputMessage="1" showErrorMessage="1">
          <x14:formula1>
            <xm:f>Dnn!$A$1:$A$4</xm:f>
          </x14:formula1>
          <xm:sqref>T2:T49</xm:sqref>
        </x14:dataValidation>
        <x14:dataValidation type="list" allowBlank="1" showInputMessage="1" showErrorMessage="1">
          <x14:formula1>
            <xm:f>Dnn!$A$1:$A$4</xm:f>
          </x14:formula1>
          <xm:sqref>W2:W49</xm:sqref>
        </x14:dataValidation>
        <x14:dataValidation type="list" allowBlank="1" showInputMessage="1" showErrorMessage="1">
          <x14:formula1>
            <xm:f>Dnn!$A$1:$A$4</xm:f>
          </x14:formula1>
          <xm:sqref>CO2:CO49</xm:sqref>
        </x14:dataValidation>
        <x14:dataValidation type="list" allowBlank="1" showInputMessage="1" showErrorMessage="1">
          <x14:formula1>
            <xm:f>Dnn!$B$1:$B$5</xm:f>
          </x14:formula1>
          <xm:sqref>CS2:CS49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9300"/>
  </sheetPr>
  <dimension ref="A1:CW52"/>
  <sheetViews>
    <sheetView workbookViewId="0">
      <pane xSplit="6" ySplit="1" topLeftCell="G2" activePane="bottomRight" state="frozen"/>
      <selection pane="topRight" activeCell="E1" sqref="E1"/>
      <selection pane="bottomLeft" activeCell="A2" sqref="A2"/>
      <selection pane="bottomRight" sqref="A1:XFD1048576"/>
    </sheetView>
  </sheetViews>
  <sheetFormatPr baseColWidth="10" defaultRowHeight="16" x14ac:dyDescent="0.2"/>
  <cols>
    <col min="1" max="2" width="7.140625" style="33" hidden="1" customWidth="1"/>
    <col min="3" max="3" width="6.5703125" style="50" bestFit="1" customWidth="1"/>
    <col min="4" max="5" width="11.140625" style="51" customWidth="1"/>
    <col min="6" max="6" width="6.28515625" style="36" bestFit="1" customWidth="1"/>
    <col min="7" max="7" width="18.42578125" style="47" bestFit="1" customWidth="1"/>
    <col min="8" max="8" width="11.140625" style="3" customWidth="1"/>
    <col min="9" max="10" width="11.140625" style="5" customWidth="1"/>
    <col min="11" max="11" width="9.42578125" style="34" customWidth="1"/>
    <col min="12" max="12" width="16.5703125" style="41" bestFit="1" customWidth="1"/>
    <col min="13" max="13" width="16.5703125" style="23" customWidth="1"/>
    <col min="14" max="14" width="10.42578125" style="23" hidden="1" customWidth="1"/>
    <col min="15" max="15" width="11.42578125" style="23" hidden="1" customWidth="1"/>
    <col min="16" max="16" width="11.42578125" style="44" customWidth="1"/>
    <col min="17" max="17" width="11.42578125" style="4" bestFit="1" customWidth="1"/>
    <col min="18" max="18" width="11.42578125" style="164" hidden="1" customWidth="1"/>
    <col min="19" max="19" width="11.42578125" style="45" bestFit="1" customWidth="1"/>
    <col min="20" max="20" width="11.42578125" style="5" bestFit="1" customWidth="1"/>
    <col min="21" max="21" width="11.42578125" style="164" hidden="1" customWidth="1"/>
    <col min="22" max="22" width="11.42578125" style="45" bestFit="1" customWidth="1"/>
    <col min="23" max="23" width="12.140625" style="5" customWidth="1"/>
    <col min="24" max="24" width="12.140625" style="33" customWidth="1"/>
    <col min="25" max="25" width="12" style="33" hidden="1" customWidth="1"/>
    <col min="26" max="26" width="11.42578125" style="33" hidden="1" customWidth="1"/>
    <col min="27" max="27" width="12.140625" style="4" customWidth="1"/>
    <col min="28" max="28" width="12.140625" style="33" hidden="1" customWidth="1"/>
    <col min="29" max="29" width="12.140625" style="5" customWidth="1"/>
    <col min="30" max="30" width="11.42578125" style="33" hidden="1" customWidth="1"/>
    <col min="31" max="31" width="11.42578125" style="5" bestFit="1" customWidth="1"/>
    <col min="32" max="32" width="11.42578125" style="33" hidden="1" customWidth="1"/>
    <col min="33" max="33" width="10.7109375" style="5"/>
    <col min="34" max="34" width="10.7109375" style="33" hidden="1" customWidth="1"/>
    <col min="35" max="35" width="10.7109375" style="5"/>
    <col min="36" max="36" width="10.7109375" style="33" hidden="1" customWidth="1"/>
    <col min="37" max="37" width="10.7109375" style="5"/>
    <col min="38" max="38" width="10.7109375" style="33" hidden="1" customWidth="1"/>
    <col min="39" max="39" width="10.7109375" style="5"/>
    <col min="40" max="40" width="10.7109375" style="33" hidden="1" customWidth="1"/>
    <col min="41" max="41" width="10.7109375" style="5"/>
    <col min="42" max="42" width="10.7109375" style="33" hidden="1" customWidth="1"/>
    <col min="43" max="43" width="10.7109375" style="5"/>
    <col min="44" max="44" width="10.7109375" style="33" hidden="1" customWidth="1"/>
    <col min="45" max="45" width="10.7109375" style="5"/>
    <col min="46" max="46" width="10.7109375" style="33" hidden="1" customWidth="1"/>
    <col min="47" max="47" width="10.7109375" style="5"/>
    <col min="48" max="48" width="10.7109375" style="33" hidden="1" customWidth="1"/>
    <col min="49" max="49" width="10.7109375" style="5"/>
    <col min="50" max="50" width="10.7109375" style="33" hidden="1" customWidth="1"/>
    <col min="51" max="51" width="10.7109375" style="5"/>
    <col min="52" max="52" width="10.7109375" style="33" hidden="1" customWidth="1"/>
    <col min="53" max="53" width="10.7109375" style="5"/>
    <col min="54" max="54" width="10.7109375" style="33" hidden="1" customWidth="1"/>
    <col min="55" max="55" width="10.7109375" style="5"/>
    <col min="56" max="56" width="10.7109375" style="33" hidden="1" customWidth="1"/>
    <col min="57" max="57" width="10.7109375" style="5"/>
    <col min="58" max="58" width="10.7109375" style="33" hidden="1" customWidth="1"/>
    <col min="59" max="59" width="10.7109375" style="5"/>
    <col min="60" max="60" width="10.7109375" style="33" hidden="1" customWidth="1"/>
    <col min="61" max="61" width="10.7109375" style="5"/>
    <col min="62" max="62" width="10.7109375" style="33" hidden="1" customWidth="1"/>
    <col min="63" max="63" width="10.7109375" style="5"/>
    <col min="64" max="64" width="10.7109375" style="33" hidden="1" customWidth="1"/>
    <col min="65" max="65" width="10.7109375" style="5"/>
    <col min="66" max="66" width="10.7109375" style="33" hidden="1" customWidth="1"/>
    <col min="67" max="67" width="10.7109375" style="5"/>
    <col min="68" max="68" width="10.7109375" style="33" hidden="1" customWidth="1"/>
    <col min="69" max="69" width="10.7109375" style="5"/>
    <col min="70" max="70" width="10.7109375" style="33" hidden="1" customWidth="1"/>
    <col min="71" max="71" width="10.7109375" style="5"/>
    <col min="72" max="72" width="10.7109375" style="33" hidden="1" customWidth="1"/>
    <col min="73" max="73" width="10.7109375" style="5"/>
    <col min="74" max="74" width="10.7109375" style="33" hidden="1" customWidth="1"/>
    <col min="75" max="75" width="10.7109375" style="5"/>
    <col min="76" max="76" width="10.7109375" style="33" hidden="1" customWidth="1"/>
    <col min="77" max="77" width="10.7109375" style="5"/>
    <col min="78" max="78" width="10.7109375" style="33" hidden="1" customWidth="1"/>
    <col min="79" max="79" width="10.7109375" style="5"/>
    <col min="80" max="80" width="12.42578125" style="33" hidden="1" customWidth="1"/>
    <col min="81" max="81" width="12.42578125" style="5" bestFit="1" customWidth="1"/>
    <col min="82" max="82" width="12.42578125" style="33" hidden="1" customWidth="1"/>
    <col min="83" max="83" width="10.7109375" style="5"/>
    <col min="84" max="84" width="10.7109375" style="33" hidden="1" customWidth="1"/>
    <col min="85" max="85" width="10.7109375" style="5"/>
    <col min="86" max="86" width="9.42578125" style="33" hidden="1" customWidth="1"/>
    <col min="87" max="87" width="12.28515625" style="33" bestFit="1" customWidth="1"/>
    <col min="88" max="88" width="9.42578125" style="28" bestFit="1" customWidth="1"/>
    <col min="89" max="89" width="14.5703125" style="35" bestFit="1" customWidth="1"/>
    <col min="90" max="90" width="14.5703125" style="33" customWidth="1"/>
    <col min="91" max="91" width="14.5703125" style="33" hidden="1" customWidth="1"/>
    <col min="92" max="92" width="10.7109375" style="4" customWidth="1"/>
    <col min="93" max="93" width="10.7109375" style="4"/>
    <col min="94" max="94" width="14.5703125" style="33" bestFit="1" customWidth="1"/>
    <col min="95" max="96" width="10.42578125" style="33" hidden="1" customWidth="1"/>
    <col min="97" max="97" width="9.42578125" style="4" bestFit="1" customWidth="1"/>
    <col min="98" max="98" width="12.42578125" style="25" hidden="1" customWidth="1"/>
    <col min="99" max="99" width="9.42578125" style="4" bestFit="1" customWidth="1"/>
    <col min="100" max="100" width="8.42578125" style="28" bestFit="1" customWidth="1"/>
    <col min="101" max="101" width="11.42578125" style="28" bestFit="1" customWidth="1"/>
    <col min="102" max="16384" width="10.7109375" style="33"/>
  </cols>
  <sheetData>
    <row r="1" spans="1:101" s="6" customFormat="1" x14ac:dyDescent="0.2">
      <c r="A1" s="89" t="s">
        <v>86</v>
      </c>
      <c r="B1" s="89" t="s">
        <v>89</v>
      </c>
      <c r="C1" s="14" t="s">
        <v>4</v>
      </c>
      <c r="D1" s="15" t="s">
        <v>0</v>
      </c>
      <c r="E1" s="15" t="s">
        <v>8</v>
      </c>
      <c r="F1" s="24" t="s">
        <v>96</v>
      </c>
      <c r="G1" s="9" t="s">
        <v>1</v>
      </c>
      <c r="H1" s="13" t="s">
        <v>9</v>
      </c>
      <c r="I1" s="12" t="s">
        <v>7</v>
      </c>
      <c r="J1" s="12" t="s">
        <v>2</v>
      </c>
      <c r="K1" s="18" t="s">
        <v>86</v>
      </c>
      <c r="L1" s="18" t="s">
        <v>19</v>
      </c>
      <c r="M1" s="8" t="s">
        <v>18</v>
      </c>
      <c r="N1" s="7" t="s">
        <v>138</v>
      </c>
      <c r="O1" s="7" t="s">
        <v>17</v>
      </c>
      <c r="P1" s="9" t="s">
        <v>11</v>
      </c>
      <c r="Q1" s="12" t="s">
        <v>10</v>
      </c>
      <c r="R1" s="7" t="s">
        <v>20</v>
      </c>
      <c r="S1" s="9" t="s">
        <v>13</v>
      </c>
      <c r="T1" s="12" t="s">
        <v>14</v>
      </c>
      <c r="U1" s="7" t="s">
        <v>21</v>
      </c>
      <c r="V1" s="9" t="s">
        <v>15</v>
      </c>
      <c r="W1" s="12" t="s">
        <v>16</v>
      </c>
      <c r="X1" s="8" t="s">
        <v>85</v>
      </c>
      <c r="Y1" s="7" t="s">
        <v>84</v>
      </c>
      <c r="Z1" s="7" t="s">
        <v>23</v>
      </c>
      <c r="AA1" s="12" t="s">
        <v>24</v>
      </c>
      <c r="AB1" s="7" t="s">
        <v>25</v>
      </c>
      <c r="AC1" s="12" t="s">
        <v>27</v>
      </c>
      <c r="AD1" s="7" t="s">
        <v>26</v>
      </c>
      <c r="AE1" s="12" t="s">
        <v>28</v>
      </c>
      <c r="AF1" s="7" t="s">
        <v>30</v>
      </c>
      <c r="AG1" s="12" t="s">
        <v>31</v>
      </c>
      <c r="AH1" s="7" t="s">
        <v>33</v>
      </c>
      <c r="AI1" s="12" t="s">
        <v>32</v>
      </c>
      <c r="AJ1" s="7" t="s">
        <v>35</v>
      </c>
      <c r="AK1" s="12" t="s">
        <v>34</v>
      </c>
      <c r="AL1" s="7" t="s">
        <v>36</v>
      </c>
      <c r="AM1" s="12" t="s">
        <v>37</v>
      </c>
      <c r="AN1" s="7" t="s">
        <v>38</v>
      </c>
      <c r="AO1" s="12" t="s">
        <v>39</v>
      </c>
      <c r="AP1" s="7" t="s">
        <v>40</v>
      </c>
      <c r="AQ1" s="12" t="s">
        <v>41</v>
      </c>
      <c r="AR1" s="7" t="s">
        <v>42</v>
      </c>
      <c r="AS1" s="12" t="s">
        <v>43</v>
      </c>
      <c r="AT1" s="7" t="s">
        <v>44</v>
      </c>
      <c r="AU1" s="12" t="s">
        <v>45</v>
      </c>
      <c r="AV1" s="7" t="s">
        <v>46</v>
      </c>
      <c r="AW1" s="12" t="s">
        <v>47</v>
      </c>
      <c r="AX1" s="7" t="s">
        <v>48</v>
      </c>
      <c r="AY1" s="12" t="s">
        <v>49</v>
      </c>
      <c r="AZ1" s="7" t="s">
        <v>50</v>
      </c>
      <c r="BA1" s="12" t="s">
        <v>51</v>
      </c>
      <c r="BB1" s="7" t="s">
        <v>52</v>
      </c>
      <c r="BC1" s="12" t="s">
        <v>53</v>
      </c>
      <c r="BD1" s="7" t="s">
        <v>54</v>
      </c>
      <c r="BE1" s="12" t="s">
        <v>55</v>
      </c>
      <c r="BF1" s="7" t="s">
        <v>56</v>
      </c>
      <c r="BG1" s="12" t="s">
        <v>57</v>
      </c>
      <c r="BH1" s="7" t="s">
        <v>58</v>
      </c>
      <c r="BI1" s="12" t="s">
        <v>59</v>
      </c>
      <c r="BJ1" s="7" t="s">
        <v>60</v>
      </c>
      <c r="BK1" s="12" t="s">
        <v>61</v>
      </c>
      <c r="BL1" s="7" t="s">
        <v>62</v>
      </c>
      <c r="BM1" s="12" t="s">
        <v>63</v>
      </c>
      <c r="BN1" s="7" t="s">
        <v>64</v>
      </c>
      <c r="BO1" s="12" t="s">
        <v>65</v>
      </c>
      <c r="BP1" s="7" t="s">
        <v>66</v>
      </c>
      <c r="BQ1" s="12" t="s">
        <v>67</v>
      </c>
      <c r="BR1" s="7" t="s">
        <v>68</v>
      </c>
      <c r="BS1" s="12" t="s">
        <v>69</v>
      </c>
      <c r="BT1" s="7" t="s">
        <v>70</v>
      </c>
      <c r="BU1" s="12" t="s">
        <v>71</v>
      </c>
      <c r="BV1" s="7" t="s">
        <v>72</v>
      </c>
      <c r="BW1" s="12" t="s">
        <v>73</v>
      </c>
      <c r="BX1" s="7" t="s">
        <v>74</v>
      </c>
      <c r="BY1" s="12" t="s">
        <v>75</v>
      </c>
      <c r="BZ1" s="7" t="s">
        <v>76</v>
      </c>
      <c r="CA1" s="12" t="s">
        <v>77</v>
      </c>
      <c r="CB1" s="7" t="s">
        <v>78</v>
      </c>
      <c r="CC1" s="12" t="s">
        <v>79</v>
      </c>
      <c r="CD1" s="7" t="s">
        <v>80</v>
      </c>
      <c r="CE1" s="12" t="s">
        <v>81</v>
      </c>
      <c r="CF1" s="7" t="s">
        <v>82</v>
      </c>
      <c r="CG1" s="12" t="s">
        <v>83</v>
      </c>
      <c r="CH1" s="7" t="s">
        <v>95</v>
      </c>
      <c r="CI1" s="8" t="s">
        <v>87</v>
      </c>
      <c r="CJ1" s="18" t="s">
        <v>89</v>
      </c>
      <c r="CK1" s="27" t="s">
        <v>90</v>
      </c>
      <c r="CL1" s="6" t="s">
        <v>91</v>
      </c>
      <c r="CM1" s="7" t="s">
        <v>92</v>
      </c>
      <c r="CN1" s="9" t="s">
        <v>93</v>
      </c>
      <c r="CO1" s="12" t="s">
        <v>94</v>
      </c>
      <c r="CP1" s="6" t="s">
        <v>97</v>
      </c>
      <c r="CQ1" s="7" t="s">
        <v>98</v>
      </c>
      <c r="CR1" s="7" t="s">
        <v>103</v>
      </c>
      <c r="CS1" s="12" t="s">
        <v>99</v>
      </c>
      <c r="CT1" s="7" t="s">
        <v>104</v>
      </c>
      <c r="CU1" s="9" t="s">
        <v>102</v>
      </c>
      <c r="CV1" s="19" t="s">
        <v>106</v>
      </c>
      <c r="CW1" s="19" t="s">
        <v>107</v>
      </c>
    </row>
    <row r="2" spans="1:101" x14ac:dyDescent="0.2">
      <c r="A2" s="33" t="str">
        <f>Tableau2245[[#This Row],[Plc{Q}]]</f>
        <v/>
      </c>
      <c r="B2" s="33" t="str">
        <f>Tableau2245[[#This Row],[Place]]</f>
        <v/>
      </c>
      <c r="C2" s="16" t="s">
        <v>12</v>
      </c>
      <c r="D2" s="17" t="s">
        <v>12</v>
      </c>
      <c r="E2" s="17" t="s">
        <v>12</v>
      </c>
      <c r="F2" s="29" t="str">
        <f>IF(Tableau2245[[#This Row],[Q &gt; F]]="","","Q")</f>
        <v/>
      </c>
      <c r="G2" s="10" t="s">
        <v>12</v>
      </c>
      <c r="H2" s="3" t="s">
        <v>3</v>
      </c>
      <c r="I2" s="3" t="s">
        <v>3</v>
      </c>
      <c r="J2" s="3" t="s">
        <v>3</v>
      </c>
      <c r="K2" s="30" t="str">
        <f>IF(Tableau2245[[#This Row],[Pnt{Q}(/1000)]]=0,"",RANK(Tableau2245[[#This Row],[Pnt{Q}(/1000)]],Tableau2245[Pnt{Q}(/1000)]))</f>
        <v/>
      </c>
      <c r="L2" s="30">
        <f>IFERROR(Tableau2245[[#This Row],[Pnt{QV}(/500)]]+Tableau2245[[#This Row],[Pnt{QB}/500]],0)</f>
        <v>0</v>
      </c>
      <c r="M2" s="31">
        <f>IFERROR((Tableau2245[[#This Row],[Pnt{QV}]]/$N$52)*500,0)</f>
        <v>0</v>
      </c>
      <c r="N2" s="31">
        <f>SUM(Tableau2245[[#This Row],[Pnt{QV1}]],Tableau2245[[#This Row],[Pnt{QV2}]],Tableau2245[[#This Row],[Pnt{QV3}]])</f>
        <v>0</v>
      </c>
      <c r="O2" s="2">
        <f>IFERROR(((Tableau2245[[#This Row],[Prs{QV1}]]/P$52)*1000)+IF(Tableau2245[[#This Row],[Vlr{QV1}]]="o",2,0),0)</f>
        <v>0</v>
      </c>
      <c r="P2" s="11" t="s">
        <v>12</v>
      </c>
      <c r="Q2" s="4" t="s">
        <v>3</v>
      </c>
      <c r="R2" s="2">
        <f>IFERROR(((Tableau2245[[#This Row],[Prs{QV2}]]/S$52)*1000)+IF(Tableau2245[[#This Row],[Vlr{QV2}]]="o",2,0),0)</f>
        <v>0</v>
      </c>
      <c r="S2" s="11" t="s">
        <v>12</v>
      </c>
      <c r="T2" s="4" t="s">
        <v>3</v>
      </c>
      <c r="U2" s="2">
        <f>IFERROR(((Tableau2245[[#This Row],[Prs{QV3}]]/V$52)*1000)+IF(Tableau2245[[#This Row],[Vlr{QV3}]]="o",2,0),0)</f>
        <v>0</v>
      </c>
      <c r="V2" s="11" t="s">
        <v>12</v>
      </c>
      <c r="W2" s="4" t="s">
        <v>3</v>
      </c>
      <c r="X2" s="32">
        <f>IF((Tableau2245[[#This Row],[Pnt{QB}]]/Y$52)*500=0,0,(Tableau2245[[#This Row],[Pnt{QB}]]/Y$52)*500)</f>
        <v>0</v>
      </c>
      <c r="Y2" s="33">
        <f>Tableau2245[[#This Row],[Pnt{QB1}]]+Tableau2245[[#This Row],[Pnt{QB2}]]+Tableau2245[[#This Row],[Pnt{QB3}]]+Tableau2245[[#This Row],[Pnt{QB4}]]+Tableau2245[[#This Row],[Pnt{QB5}]]+Tableau2245[[#This Row],[Pnt{QB6}]]+Tableau2245[[#This Row],[Pnt{QB7}]]+Tableau2245[[#This Row],[Pnt{QB8}]]+Tableau2245[[#This Row],[Pnt{QB9}]]+Tableau2245[[#This Row],[Pnt{QB10}]]+Tableau2245[[#This Row],[Pnt{QB11}]]+Tableau2245[[#This Row],[Pnt{QB12}]]+Tableau2245[[#This Row],[Pnt{QB13}]]+Tableau2245[[#This Row],[Pnt{QB14}]]+Tableau2245[[#This Row],[Pnt{QB15}]]+Tableau2245[[#This Row],[Pnt{QB16}]]+Tableau2245[[#This Row],[Pnt{QB17}]]+Tableau2245[[#This Row],[Pnt{QB18}]]+Tableau2245[[#This Row],[Pnt{QB19}]]+Tableau2245[[#This Row],[Pnt{QB20}]]+Tableau2245[[#This Row],[Pnt{QB21}]]+Tableau2245[[#This Row],[Pnt{QB22}]]+Tableau2245[[#This Row],[Pnt{QB23}]]+Tableau2245[[#This Row],[Pnt{QB24}]]+Tableau2245[[#This Row],[Pnt{QB25}]]+Tableau2245[[#This Row],[Pnt{QB26}]]+Tableau2245[[#This Row],[Pnt{QB27}]]+Tableau2245[[#This Row],[Pnt{QB28}]]+Tableau2245[[#This Row],[Pnt{QB29}]]+Tableau2245[[#This Row],[Pnt{QB30}]]</f>
        <v>0</v>
      </c>
      <c r="Z2" s="33">
        <f>IF(Tableau2245[[#This Row],[Blq{QB1}]]="o",(1000/AA$52),0)</f>
        <v>0</v>
      </c>
      <c r="AA2" s="4" t="s">
        <v>3</v>
      </c>
      <c r="AB2" s="33">
        <f>IF(Tableau2245[[#This Row],[Blq{QB2}]]="o",(1000/AC$52),0)</f>
        <v>0</v>
      </c>
      <c r="AC2" s="4" t="s">
        <v>3</v>
      </c>
      <c r="AD2" s="33">
        <f>IF(Tableau2245[[#This Row],[Blq{QB3}]]="o",(1000/AE$52),0)</f>
        <v>0</v>
      </c>
      <c r="AE2" s="4" t="s">
        <v>3</v>
      </c>
      <c r="AF2" s="33">
        <f>IF(Tableau2245[[#This Row],[Blq{QB4}]]="o",(1000/AG$52),0)</f>
        <v>0</v>
      </c>
      <c r="AG2" s="4" t="s">
        <v>3</v>
      </c>
      <c r="AH2" s="33">
        <f>IF(Tableau2245[[#This Row],[Blq{QB5}]]="o",(1000/AI$52),0)</f>
        <v>0</v>
      </c>
      <c r="AI2" s="4" t="s">
        <v>3</v>
      </c>
      <c r="AJ2" s="33">
        <f>IF(Tableau2245[[#This Row],[Blq{QB6}]]="o",(1000/AK$52),0)</f>
        <v>0</v>
      </c>
      <c r="AK2" s="4" t="s">
        <v>3</v>
      </c>
      <c r="AL2" s="33">
        <f>IF(Tableau2245[[#This Row],[Blq{QB7}]]="o",(1000/AM$52),0)</f>
        <v>0</v>
      </c>
      <c r="AM2" s="4" t="s">
        <v>3</v>
      </c>
      <c r="AN2" s="33">
        <f>IF(Tableau2245[[#This Row],[Blq{QB8}]]="o",(1000/AO$52),0)</f>
        <v>0</v>
      </c>
      <c r="AO2" s="4" t="s">
        <v>3</v>
      </c>
      <c r="AP2" s="33">
        <f>IF(Tableau2245[[#This Row],[Blq{QB9}]]="o",(1000/AQ$52),0)</f>
        <v>0</v>
      </c>
      <c r="AQ2" s="4" t="s">
        <v>3</v>
      </c>
      <c r="AR2" s="33">
        <f>IF(Tableau2245[[#This Row],[Blq{QB10}]]="o",(1000/AS$52),0)</f>
        <v>0</v>
      </c>
      <c r="AS2" s="4" t="s">
        <v>3</v>
      </c>
      <c r="AT2" s="33">
        <f>IF(Tableau2245[[#This Row],[Blq{QB11}]]="o",(1000/AU$52),0)</f>
        <v>0</v>
      </c>
      <c r="AU2" s="4" t="s">
        <v>3</v>
      </c>
      <c r="AV2" s="33">
        <f>IF(Tableau2245[[#This Row],[Blq{QB12}]]="o",(1000/AW$52),0)</f>
        <v>0</v>
      </c>
      <c r="AW2" s="4" t="s">
        <v>3</v>
      </c>
      <c r="AX2" s="33">
        <f>IF(Tableau2245[[#This Row],[Blq{QB13}]]="o",(1000/AY$52),0)</f>
        <v>0</v>
      </c>
      <c r="AY2" s="4" t="s">
        <v>3</v>
      </c>
      <c r="AZ2" s="33">
        <f>IF(Tableau2245[[#This Row],[Blq{QB14}]]="o",(1000/BA$52),0)</f>
        <v>0</v>
      </c>
      <c r="BA2" s="4" t="s">
        <v>3</v>
      </c>
      <c r="BB2" s="33">
        <f>IF(Tableau2245[[#This Row],[Blq{QB15}]]="o",(1000/BC$52),0)</f>
        <v>0</v>
      </c>
      <c r="BC2" s="4" t="s">
        <v>3</v>
      </c>
      <c r="BD2" s="33">
        <f>IF(Tableau2245[[#This Row],[Blq{QB16}]]="o",(1000/BE$52),0)</f>
        <v>0</v>
      </c>
      <c r="BE2" s="4" t="s">
        <v>3</v>
      </c>
      <c r="BF2" s="33">
        <f>IF(Tableau2245[[#This Row],[Blq{QB17}]]="o",(1000/BG$52),0)</f>
        <v>0</v>
      </c>
      <c r="BG2" s="4" t="s">
        <v>3</v>
      </c>
      <c r="BH2" s="33">
        <f>IF(Tableau2245[[#This Row],[Blq{QB18}]]="o",(1000/BI$52),0)</f>
        <v>0</v>
      </c>
      <c r="BI2" s="4" t="s">
        <v>3</v>
      </c>
      <c r="BJ2" s="33">
        <f>IF(Tableau2245[[#This Row],[Blq{QB19}]]="o",(1000/BK$52),0)</f>
        <v>0</v>
      </c>
      <c r="BK2" s="4" t="s">
        <v>3</v>
      </c>
      <c r="BL2" s="33">
        <f>IF(Tableau2245[[#This Row],[Blq{QB20}]]="o",(1000/BM$52),0)</f>
        <v>0</v>
      </c>
      <c r="BM2" s="4" t="s">
        <v>3</v>
      </c>
      <c r="BN2" s="33">
        <f>IF(Tableau2245[[#This Row],[Blq{QB21}]]="o",(1000/BO$52),0)</f>
        <v>0</v>
      </c>
      <c r="BO2" s="4" t="s">
        <v>3</v>
      </c>
      <c r="BP2" s="33">
        <f>IF(Tableau2245[[#This Row],[Blq{QB22}]]="o",(1000/BQ$52),0)</f>
        <v>0</v>
      </c>
      <c r="BQ2" s="4" t="s">
        <v>3</v>
      </c>
      <c r="BR2" s="33">
        <f>IF(Tableau2245[[#This Row],[Blq{QB23}]]="o",(1000/BS$52),0)</f>
        <v>0</v>
      </c>
      <c r="BS2" s="4" t="s">
        <v>3</v>
      </c>
      <c r="BT2" s="33">
        <f>IF(Tableau2245[[#This Row],[Blq{QB24}]]="o",(1000/BU$52),0)</f>
        <v>0</v>
      </c>
      <c r="BU2" s="4" t="s">
        <v>3</v>
      </c>
      <c r="BV2" s="33">
        <f>IF(Tableau2245[[#This Row],[Blq{QB25}]]="o",(1000/BW$52),0)</f>
        <v>0</v>
      </c>
      <c r="BW2" s="4" t="s">
        <v>3</v>
      </c>
      <c r="BX2" s="33">
        <f>IF(Tableau2245[[#This Row],[Blq{QB26}]]="o",(1000/BY$52),0)</f>
        <v>0</v>
      </c>
      <c r="BY2" s="4" t="s">
        <v>3</v>
      </c>
      <c r="BZ2" s="33">
        <f>IF(Tableau2245[[#This Row],[Blq{QB27}]]="o",(1000/CA$52),0)</f>
        <v>0</v>
      </c>
      <c r="CA2" s="4" t="s">
        <v>3</v>
      </c>
      <c r="CB2" s="33">
        <f>IF(Tableau2245[[#This Row],[Blq{QB28}]]="o",(1000/CC$52),0)</f>
        <v>0</v>
      </c>
      <c r="CC2" s="4" t="s">
        <v>3</v>
      </c>
      <c r="CD2" s="33">
        <f>IF(Tableau2245[[#This Row],[Blq{QB29}]]="o",(1000/CE$52),0)</f>
        <v>0</v>
      </c>
      <c r="CE2" s="4" t="s">
        <v>3</v>
      </c>
      <c r="CF2" s="33">
        <f>IF(Tableau2245[[#This Row],[Blq{QB30}]]="o",(1000/CG$52),0)</f>
        <v>0</v>
      </c>
      <c r="CG2" s="4" t="s">
        <v>3</v>
      </c>
      <c r="CH2" s="26">
        <f>IFERROR((8-Tableau2245[[#This Row],[Plc{Q}]])/100,0)</f>
        <v>0</v>
      </c>
      <c r="CI2" s="25" t="str">
        <f>IF(OR(1=Tableau2245[[#This Row],[Plc{Q}]],2=Tableau2245[[#This Row],[Plc{Q}]],3=Tableau2245[[#This Row],[Plc{Q}]],4=Tableau2245[[#This Row],[Plc{Q}]],5=Tableau2245[[#This Row],[Plc{Q}]],6=Tableau2245[[#This Row],[Plc{Q}]],7=Tableau2245[[#This Row],[Plc{Q}]],8=Tableau2245[[#This Row],[Plc{Q}]]),"Qualifié(e)","")</f>
        <v/>
      </c>
      <c r="CJ2" s="34" t="str">
        <f>IF(Tableau2245[[#This Row],[Pnt{F}/1000]]=0,"",RANK(Tableau2245[[#This Row],[Pnt{F}/1000]],Tableau2245[Pnt{F}/1000]))</f>
        <v/>
      </c>
      <c r="CK2" s="35">
        <f>IFERROR(Tableau2245[[#This Row],[Pnt{FV}/500]]+Tableau2245[[#This Row],[Pnt{FB}/500]]+Tableau2245[[#This Row],[Bns{Q}]],0)</f>
        <v>0</v>
      </c>
      <c r="CL2" s="31">
        <f>IFERROR((Tableau2245[[#This Row],[Pnt{FV}]]/$CM$52)*500,0)</f>
        <v>0</v>
      </c>
      <c r="CM2" s="2">
        <f>IFERROR(((Tableau2245[[#This Row],[Prs{FV}]]/CN$52)*1000)+IF(Tableau2245[[#This Row],[Vlr{FV}]]="o",2,0),0)</f>
        <v>0</v>
      </c>
      <c r="CN2" s="11" t="s">
        <v>12</v>
      </c>
      <c r="CO2" s="4" t="s">
        <v>3</v>
      </c>
      <c r="CP2" s="32">
        <f>(Tableau2245[[#This Row],[Pnt{FB}]]/CQ$52)*500</f>
        <v>0</v>
      </c>
      <c r="CQ2" s="33">
        <f>Tableau2245[[#This Row],[Pnt{FBlq}]]+Tableau2245[[#This Row],[Pnt{FEss}]]</f>
        <v>0</v>
      </c>
      <c r="CR2" s="33">
        <f>IF(Tableau2245[[#This Row],[Blq{F}]]="n",0,IF(Tableau2245[[#This Row],[Blq{F}]]="Z1",100,IF(Tableau2245[[#This Row],[Blq{F}]]="Z2",200,IF(Tableau2245[[#This Row],[Blq{F}]]="Top",300,0))))</f>
        <v>0</v>
      </c>
      <c r="CS2" s="4" t="s">
        <v>3</v>
      </c>
      <c r="CT2" s="25">
        <f>IFERROR((100-(Tableau2245[[#This Row],[Ess{F}]])),0)</f>
        <v>0</v>
      </c>
      <c r="CU2" s="11" t="s">
        <v>12</v>
      </c>
      <c r="CV2" s="28" t="str">
        <f>IF(Tableau2245[[#This Row],[Fnl]]="Q",Tableau2245[[#This Row],[Plc{F}]],Tableau2245[[#This Row],[Plc{Q}]])</f>
        <v/>
      </c>
      <c r="CW2" s="28" t="str">
        <f>IF(Tableau2245[[#This Row],[Place]]=1,"Or",IF(Tableau2245[[#This Row],[Place]]=2,"Argent",IF(Tableau2245[[#This Row],[Place]]=3,"Bronze","")))</f>
        <v/>
      </c>
    </row>
    <row r="3" spans="1:101" x14ac:dyDescent="0.2">
      <c r="A3" s="33" t="str">
        <f>Tableau2245[[#This Row],[Plc{Q}]]</f>
        <v/>
      </c>
      <c r="B3" s="33" t="str">
        <f>Tableau2245[[#This Row],[Place]]</f>
        <v/>
      </c>
      <c r="C3" s="16" t="s">
        <v>12</v>
      </c>
      <c r="D3" s="17" t="s">
        <v>12</v>
      </c>
      <c r="E3" s="17" t="s">
        <v>12</v>
      </c>
      <c r="F3" s="29" t="str">
        <f>IF(Tableau2245[[#This Row],[Q &gt; F]]="","","Q")</f>
        <v/>
      </c>
      <c r="G3" s="10" t="s">
        <v>12</v>
      </c>
      <c r="H3" s="3" t="s">
        <v>3</v>
      </c>
      <c r="I3" s="3" t="s">
        <v>3</v>
      </c>
      <c r="J3" s="3" t="s">
        <v>3</v>
      </c>
      <c r="K3" s="30" t="str">
        <f>IF(Tableau2245[[#This Row],[Pnt{Q}(/1000)]]=0,"",RANK(Tableau2245[[#This Row],[Pnt{Q}(/1000)]],Tableau2245[Pnt{Q}(/1000)]))</f>
        <v/>
      </c>
      <c r="L3" s="30">
        <f>IFERROR(Tableau2245[[#This Row],[Pnt{QV}(/500)]]+Tableau2245[[#This Row],[Pnt{QB}/500]],0)</f>
        <v>0</v>
      </c>
      <c r="M3" s="31">
        <f>IFERROR((Tableau2245[[#This Row],[Pnt{QV}]]/$N$52)*500,0)</f>
        <v>0</v>
      </c>
      <c r="N3" s="31">
        <f>SUM(Tableau2245[[#This Row],[Pnt{QV1}]],Tableau2245[[#This Row],[Pnt{QV2}]],Tableau2245[[#This Row],[Pnt{QV3}]])</f>
        <v>0</v>
      </c>
      <c r="O3" s="2">
        <f>IFERROR(((Tableau2245[[#This Row],[Prs{QV1}]]/P$52)*1000)+IF(Tableau2245[[#This Row],[Vlr{QV1}]]="o",2,0),0)</f>
        <v>0</v>
      </c>
      <c r="P3" s="11" t="s">
        <v>12</v>
      </c>
      <c r="Q3" s="4" t="s">
        <v>3</v>
      </c>
      <c r="R3" s="163">
        <f>IFERROR(((Tableau2245[[#This Row],[Prs{QV2}]]/S$52)*1000)+IF(Tableau2245[[#This Row],[Vlr{QV2}]]="o",2,0),0)</f>
        <v>0</v>
      </c>
      <c r="S3" s="11" t="s">
        <v>12</v>
      </c>
      <c r="T3" s="4" t="s">
        <v>3</v>
      </c>
      <c r="U3" s="163">
        <f>IFERROR(((Tableau2245[[#This Row],[Prs{QV3}]]/V$52)*1000)+IF(Tableau2245[[#This Row],[Vlr{QV3}]]="o",2,0),0)</f>
        <v>0</v>
      </c>
      <c r="V3" s="11" t="s">
        <v>12</v>
      </c>
      <c r="W3" s="4" t="s">
        <v>3</v>
      </c>
      <c r="X3" s="32">
        <f>IF((Tableau2245[[#This Row],[Pnt{QB}]]/Y$52)*500=0,0,(Tableau2245[[#This Row],[Pnt{QB}]]/Y$52)*500)</f>
        <v>0</v>
      </c>
      <c r="Y3" s="33">
        <f>Tableau2245[[#This Row],[Pnt{QB1}]]+Tableau2245[[#This Row],[Pnt{QB2}]]+Tableau2245[[#This Row],[Pnt{QB3}]]+Tableau2245[[#This Row],[Pnt{QB4}]]+Tableau2245[[#This Row],[Pnt{QB5}]]+Tableau2245[[#This Row],[Pnt{QB6}]]+Tableau2245[[#This Row],[Pnt{QB7}]]+Tableau2245[[#This Row],[Pnt{QB8}]]+Tableau2245[[#This Row],[Pnt{QB9}]]+Tableau2245[[#This Row],[Pnt{QB10}]]+Tableau2245[[#This Row],[Pnt{QB11}]]+Tableau2245[[#This Row],[Pnt{QB12}]]+Tableau2245[[#This Row],[Pnt{QB13}]]+Tableau2245[[#This Row],[Pnt{QB14}]]+Tableau2245[[#This Row],[Pnt{QB15}]]+Tableau2245[[#This Row],[Pnt{QB16}]]+Tableau2245[[#This Row],[Pnt{QB17}]]+Tableau2245[[#This Row],[Pnt{QB18}]]+Tableau2245[[#This Row],[Pnt{QB19}]]+Tableau2245[[#This Row],[Pnt{QB20}]]+Tableau2245[[#This Row],[Pnt{QB21}]]+Tableau2245[[#This Row],[Pnt{QB22}]]+Tableau2245[[#This Row],[Pnt{QB23}]]+Tableau2245[[#This Row],[Pnt{QB24}]]+Tableau2245[[#This Row],[Pnt{QB25}]]+Tableau2245[[#This Row],[Pnt{QB26}]]+Tableau2245[[#This Row],[Pnt{QB27}]]+Tableau2245[[#This Row],[Pnt{QB28}]]+Tableau2245[[#This Row],[Pnt{QB29}]]+Tableau2245[[#This Row],[Pnt{QB30}]]</f>
        <v>0</v>
      </c>
      <c r="Z3" s="33">
        <f>IF(Tableau2245[[#This Row],[Blq{QB1}]]="o",(1000/AA$52),0)</f>
        <v>0</v>
      </c>
      <c r="AA3" s="4" t="s">
        <v>3</v>
      </c>
      <c r="AB3" s="33">
        <f>IF(Tableau2245[[#This Row],[Blq{QB2}]]="o",(1000/AC$52),0)</f>
        <v>0</v>
      </c>
      <c r="AC3" s="4" t="s">
        <v>3</v>
      </c>
      <c r="AD3" s="33">
        <f>IF(Tableau2245[[#This Row],[Blq{QB3}]]="o",(1000/AE$52),0)</f>
        <v>0</v>
      </c>
      <c r="AE3" s="4" t="s">
        <v>3</v>
      </c>
      <c r="AF3" s="33">
        <f>IF(Tableau2245[[#This Row],[Blq{QB4}]]="o",(1000/AG$52),0)</f>
        <v>0</v>
      </c>
      <c r="AG3" s="4" t="s">
        <v>3</v>
      </c>
      <c r="AH3" s="33">
        <f>IF(Tableau2245[[#This Row],[Blq{QB5}]]="o",(1000/AI$52),0)</f>
        <v>0</v>
      </c>
      <c r="AI3" s="4" t="s">
        <v>3</v>
      </c>
      <c r="AJ3" s="33">
        <f>IF(Tableau2245[[#This Row],[Blq{QB6}]]="o",(1000/AK$52),0)</f>
        <v>0</v>
      </c>
      <c r="AK3" s="4" t="s">
        <v>3</v>
      </c>
      <c r="AL3" s="33">
        <f>IF(Tableau2245[[#This Row],[Blq{QB7}]]="o",(1000/AM$52),0)</f>
        <v>0</v>
      </c>
      <c r="AM3" s="4" t="s">
        <v>3</v>
      </c>
      <c r="AN3" s="33">
        <f>IF(Tableau2245[[#This Row],[Blq{QB8}]]="o",(1000/AO$52),0)</f>
        <v>0</v>
      </c>
      <c r="AO3" s="4" t="s">
        <v>3</v>
      </c>
      <c r="AP3" s="33">
        <f>IF(Tableau2245[[#This Row],[Blq{QB9}]]="o",(1000/AQ$52),0)</f>
        <v>0</v>
      </c>
      <c r="AQ3" s="4" t="s">
        <v>3</v>
      </c>
      <c r="AR3" s="33">
        <f>IF(Tableau2245[[#This Row],[Blq{QB10}]]="o",(1000/AS$52),0)</f>
        <v>0</v>
      </c>
      <c r="AS3" s="4" t="s">
        <v>3</v>
      </c>
      <c r="AT3" s="33">
        <f>IF(Tableau2245[[#This Row],[Blq{QB11}]]="o",(1000/AU$52),0)</f>
        <v>0</v>
      </c>
      <c r="AU3" s="4" t="s">
        <v>3</v>
      </c>
      <c r="AV3" s="33">
        <f>IF(Tableau2245[[#This Row],[Blq{QB12}]]="o",(1000/AW$52),0)</f>
        <v>0</v>
      </c>
      <c r="AW3" s="4" t="s">
        <v>3</v>
      </c>
      <c r="AX3" s="33">
        <f>IF(Tableau2245[[#This Row],[Blq{QB13}]]="o",(1000/AY$52),0)</f>
        <v>0</v>
      </c>
      <c r="AY3" s="4" t="s">
        <v>3</v>
      </c>
      <c r="AZ3" s="33">
        <f>IF(Tableau2245[[#This Row],[Blq{QB14}]]="o",(1000/BA$52),0)</f>
        <v>0</v>
      </c>
      <c r="BA3" s="4" t="s">
        <v>3</v>
      </c>
      <c r="BB3" s="33">
        <f>IF(Tableau2245[[#This Row],[Blq{QB15}]]="o",(1000/BC$52),0)</f>
        <v>0</v>
      </c>
      <c r="BC3" s="4" t="s">
        <v>3</v>
      </c>
      <c r="BD3" s="33">
        <f>IF(Tableau2245[[#This Row],[Blq{QB16}]]="o",(1000/BE$52),0)</f>
        <v>0</v>
      </c>
      <c r="BE3" s="4" t="s">
        <v>3</v>
      </c>
      <c r="BF3" s="33">
        <f>IF(Tableau2245[[#This Row],[Blq{QB17}]]="o",(1000/BG$52),0)</f>
        <v>0</v>
      </c>
      <c r="BG3" s="4" t="s">
        <v>3</v>
      </c>
      <c r="BH3" s="33">
        <f>IF(Tableau2245[[#This Row],[Blq{QB18}]]="o",(1000/BI$52),0)</f>
        <v>0</v>
      </c>
      <c r="BI3" s="4" t="s">
        <v>3</v>
      </c>
      <c r="BJ3" s="33">
        <f>IF(Tableau2245[[#This Row],[Blq{QB19}]]="o",(1000/BK$52),0)</f>
        <v>0</v>
      </c>
      <c r="BK3" s="4" t="s">
        <v>3</v>
      </c>
      <c r="BL3" s="33">
        <f>IF(Tableau2245[[#This Row],[Blq{QB20}]]="o",(1000/BM$52),0)</f>
        <v>0</v>
      </c>
      <c r="BM3" s="4" t="s">
        <v>3</v>
      </c>
      <c r="BN3" s="33">
        <f>IF(Tableau2245[[#This Row],[Blq{QB21}]]="o",(1000/BO$52),0)</f>
        <v>0</v>
      </c>
      <c r="BO3" s="4" t="s">
        <v>3</v>
      </c>
      <c r="BP3" s="33">
        <f>IF(Tableau2245[[#This Row],[Blq{QB22}]]="o",(1000/BQ$52),0)</f>
        <v>0</v>
      </c>
      <c r="BQ3" s="4" t="s">
        <v>3</v>
      </c>
      <c r="BR3" s="33">
        <f>IF(Tableau2245[[#This Row],[Blq{QB23}]]="o",(1000/BS$52),0)</f>
        <v>0</v>
      </c>
      <c r="BS3" s="4" t="s">
        <v>3</v>
      </c>
      <c r="BT3" s="33">
        <f>IF(Tableau2245[[#This Row],[Blq{QB24}]]="o",(1000/BU$52),0)</f>
        <v>0</v>
      </c>
      <c r="BU3" s="4" t="s">
        <v>3</v>
      </c>
      <c r="BV3" s="33">
        <f>IF(Tableau2245[[#This Row],[Blq{QB25}]]="o",(1000/BW$52),0)</f>
        <v>0</v>
      </c>
      <c r="BW3" s="4" t="s">
        <v>3</v>
      </c>
      <c r="BX3" s="33">
        <f>IF(Tableau2245[[#This Row],[Blq{QB26}]]="o",(1000/BY$52),0)</f>
        <v>0</v>
      </c>
      <c r="BY3" s="4" t="s">
        <v>3</v>
      </c>
      <c r="BZ3" s="33">
        <f>IF(Tableau2245[[#This Row],[Blq{QB27}]]="o",(1000/CA$52),0)</f>
        <v>0</v>
      </c>
      <c r="CA3" s="4" t="s">
        <v>3</v>
      </c>
      <c r="CB3" s="33">
        <f>IF(Tableau2245[[#This Row],[Blq{QB28}]]="o",(1000/CC$52),0)</f>
        <v>0</v>
      </c>
      <c r="CC3" s="4" t="s">
        <v>3</v>
      </c>
      <c r="CD3" s="33">
        <f>IF(Tableau2245[[#This Row],[Blq{QB29}]]="o",(1000/CE$52),0)</f>
        <v>0</v>
      </c>
      <c r="CE3" s="4" t="s">
        <v>3</v>
      </c>
      <c r="CF3" s="33">
        <f>IF(Tableau2245[[#This Row],[Blq{QB30}]]="o",(1000/CG$52),0)</f>
        <v>0</v>
      </c>
      <c r="CG3" s="4" t="s">
        <v>3</v>
      </c>
      <c r="CH3" s="26">
        <f>IFERROR((8-Tableau2245[[#This Row],[Plc{Q}]])/100,0)</f>
        <v>0</v>
      </c>
      <c r="CI3" s="25" t="str">
        <f>IF(OR(1=Tableau2245[[#This Row],[Plc{Q}]],2=Tableau2245[[#This Row],[Plc{Q}]],3=Tableau2245[[#This Row],[Plc{Q}]],4=Tableau2245[[#This Row],[Plc{Q}]],5=Tableau2245[[#This Row],[Plc{Q}]],6=Tableau2245[[#This Row],[Plc{Q}]],7=Tableau2245[[#This Row],[Plc{Q}]],8=Tableau2245[[#This Row],[Plc{Q}]]),"Qualifié(e)","")</f>
        <v/>
      </c>
      <c r="CJ3" s="34" t="str">
        <f>IF(Tableau2245[[#This Row],[Pnt{F}/1000]]=0,"",RANK(Tableau2245[[#This Row],[Pnt{F}/1000]],Tableau2245[Pnt{F}/1000]))</f>
        <v/>
      </c>
      <c r="CK3" s="35">
        <f>IFERROR(Tableau2245[[#This Row],[Pnt{FV}/500]]+Tableau2245[[#This Row],[Pnt{FB}/500]]+Tableau2245[[#This Row],[Bns{Q}]],0)</f>
        <v>0</v>
      </c>
      <c r="CL3" s="32">
        <f>IFERROR((Tableau2245[[#This Row],[Pnt{FV}]]/$CM$52)*500,0)</f>
        <v>0</v>
      </c>
      <c r="CM3" s="186">
        <f>IFERROR(((Tableau2245[[#This Row],[Prs{FV}]]/CN$52)*1000)+IF(Tableau2245[[#This Row],[Vlr{FV}]]="o",2,0),0)</f>
        <v>0</v>
      </c>
      <c r="CN3" s="11" t="s">
        <v>12</v>
      </c>
      <c r="CO3" s="4" t="s">
        <v>3</v>
      </c>
      <c r="CP3" s="32">
        <f>(Tableau2245[[#This Row],[Pnt{FB}]]/CQ$52)*500</f>
        <v>0</v>
      </c>
      <c r="CQ3" s="33">
        <f>Tableau2245[[#This Row],[Pnt{FBlq}]]+Tableau2245[[#This Row],[Pnt{FEss}]]</f>
        <v>0</v>
      </c>
      <c r="CR3" s="33">
        <f>IF(Tableau2245[[#This Row],[Blq{F}]]="n",0,IF(Tableau2245[[#This Row],[Blq{F}]]="Z1",100,IF(Tableau2245[[#This Row],[Blq{F}]]="Z2",200,IF(Tableau2245[[#This Row],[Blq{F}]]="Top",300,0))))</f>
        <v>0</v>
      </c>
      <c r="CS3" s="4" t="s">
        <v>3</v>
      </c>
      <c r="CT3" s="25">
        <f>IFERROR((100-(Tableau2245[[#This Row],[Ess{F}]])),0)</f>
        <v>0</v>
      </c>
      <c r="CU3" s="11" t="s">
        <v>12</v>
      </c>
      <c r="CV3" s="28" t="str">
        <f>IF(Tableau2245[[#This Row],[Fnl]]="Q",Tableau2245[[#This Row],[Plc{F}]],Tableau2245[[#This Row],[Plc{Q}]])</f>
        <v/>
      </c>
      <c r="CW3" s="28" t="str">
        <f>IF(Tableau2245[[#This Row],[Place]]=1,"Or",IF(Tableau2245[[#This Row],[Place]]=2,"Argent",IF(Tableau2245[[#This Row],[Place]]=3,"Bronze","")))</f>
        <v/>
      </c>
    </row>
    <row r="4" spans="1:101" x14ac:dyDescent="0.2">
      <c r="A4" s="33" t="str">
        <f>Tableau2245[[#This Row],[Plc{Q}]]</f>
        <v/>
      </c>
      <c r="B4" s="33" t="str">
        <f>Tableau2245[[#This Row],[Place]]</f>
        <v/>
      </c>
      <c r="C4" s="16" t="s">
        <v>12</v>
      </c>
      <c r="D4" s="17" t="s">
        <v>12</v>
      </c>
      <c r="E4" s="17" t="s">
        <v>12</v>
      </c>
      <c r="F4" s="29" t="str">
        <f>IF(Tableau2245[[#This Row],[Q &gt; F]]="","","Q")</f>
        <v/>
      </c>
      <c r="G4" s="10" t="s">
        <v>12</v>
      </c>
      <c r="H4" s="3" t="s">
        <v>3</v>
      </c>
      <c r="I4" s="3" t="s">
        <v>3</v>
      </c>
      <c r="J4" s="3" t="s">
        <v>3</v>
      </c>
      <c r="K4" s="30" t="str">
        <f>IF(Tableau2245[[#This Row],[Pnt{Q}(/1000)]]=0,"",RANK(Tableau2245[[#This Row],[Pnt{Q}(/1000)]],Tableau2245[Pnt{Q}(/1000)]))</f>
        <v/>
      </c>
      <c r="L4" s="30">
        <f>IFERROR(Tableau2245[[#This Row],[Pnt{QV}(/500)]]+Tableau2245[[#This Row],[Pnt{QB}/500]],0)</f>
        <v>0</v>
      </c>
      <c r="M4" s="31">
        <f>IFERROR((Tableau2245[[#This Row],[Pnt{QV}]]/$N$52)*500,0)</f>
        <v>0</v>
      </c>
      <c r="N4" s="31">
        <f>SUM(Tableau2245[[#This Row],[Pnt{QV1}]],Tableau2245[[#This Row],[Pnt{QV2}]],Tableau2245[[#This Row],[Pnt{QV3}]])</f>
        <v>0</v>
      </c>
      <c r="O4" s="2">
        <f>IFERROR(((Tableau2245[[#This Row],[Prs{QV1}]]/P$52)*1000)+IF(Tableau2245[[#This Row],[Vlr{QV1}]]="o",2,0),0)</f>
        <v>0</v>
      </c>
      <c r="P4" s="11" t="s">
        <v>12</v>
      </c>
      <c r="Q4" s="4" t="s">
        <v>3</v>
      </c>
      <c r="R4" s="163">
        <f>IFERROR(((Tableau2245[[#This Row],[Prs{QV2}]]/S$52)*1000)+IF(Tableau2245[[#This Row],[Vlr{QV2}]]="o",2,0),0)</f>
        <v>0</v>
      </c>
      <c r="S4" s="11" t="s">
        <v>12</v>
      </c>
      <c r="T4" s="4" t="s">
        <v>3</v>
      </c>
      <c r="U4" s="163">
        <f>IFERROR(((Tableau2245[[#This Row],[Prs{QV3}]]/V$52)*1000)+IF(Tableau2245[[#This Row],[Vlr{QV3}]]="o",2,0),0)</f>
        <v>0</v>
      </c>
      <c r="V4" s="11" t="s">
        <v>12</v>
      </c>
      <c r="W4" s="4" t="s">
        <v>3</v>
      </c>
      <c r="X4" s="32">
        <f>IF((Tableau2245[[#This Row],[Pnt{QB}]]/Y$52)*500=0,0,(Tableau2245[[#This Row],[Pnt{QB}]]/Y$52)*500)</f>
        <v>0</v>
      </c>
      <c r="Y4" s="33">
        <f>Tableau2245[[#This Row],[Pnt{QB1}]]+Tableau2245[[#This Row],[Pnt{QB2}]]+Tableau2245[[#This Row],[Pnt{QB3}]]+Tableau2245[[#This Row],[Pnt{QB4}]]+Tableau2245[[#This Row],[Pnt{QB5}]]+Tableau2245[[#This Row],[Pnt{QB6}]]+Tableau2245[[#This Row],[Pnt{QB7}]]+Tableau2245[[#This Row],[Pnt{QB8}]]+Tableau2245[[#This Row],[Pnt{QB9}]]+Tableau2245[[#This Row],[Pnt{QB10}]]+Tableau2245[[#This Row],[Pnt{QB11}]]+Tableau2245[[#This Row],[Pnt{QB12}]]+Tableau2245[[#This Row],[Pnt{QB13}]]+Tableau2245[[#This Row],[Pnt{QB14}]]+Tableau2245[[#This Row],[Pnt{QB15}]]+Tableau2245[[#This Row],[Pnt{QB16}]]+Tableau2245[[#This Row],[Pnt{QB17}]]+Tableau2245[[#This Row],[Pnt{QB18}]]+Tableau2245[[#This Row],[Pnt{QB19}]]+Tableau2245[[#This Row],[Pnt{QB20}]]+Tableau2245[[#This Row],[Pnt{QB21}]]+Tableau2245[[#This Row],[Pnt{QB22}]]+Tableau2245[[#This Row],[Pnt{QB23}]]+Tableau2245[[#This Row],[Pnt{QB24}]]+Tableau2245[[#This Row],[Pnt{QB25}]]+Tableau2245[[#This Row],[Pnt{QB26}]]+Tableau2245[[#This Row],[Pnt{QB27}]]+Tableau2245[[#This Row],[Pnt{QB28}]]+Tableau2245[[#This Row],[Pnt{QB29}]]+Tableau2245[[#This Row],[Pnt{QB30}]]</f>
        <v>0</v>
      </c>
      <c r="Z4" s="33">
        <f>IF(Tableau2245[[#This Row],[Blq{QB1}]]="o",(1000/AA$52),0)</f>
        <v>0</v>
      </c>
      <c r="AA4" s="4" t="s">
        <v>3</v>
      </c>
      <c r="AB4" s="33">
        <f>IF(Tableau2245[[#This Row],[Blq{QB2}]]="o",(1000/AC$52),0)</f>
        <v>0</v>
      </c>
      <c r="AC4" s="4" t="s">
        <v>3</v>
      </c>
      <c r="AD4" s="33">
        <f>IF(Tableau2245[[#This Row],[Blq{QB3}]]="o",(1000/AE$52),0)</f>
        <v>0</v>
      </c>
      <c r="AE4" s="4" t="s">
        <v>3</v>
      </c>
      <c r="AF4" s="33">
        <f>IF(Tableau2245[[#This Row],[Blq{QB4}]]="o",(1000/AG$52),0)</f>
        <v>0</v>
      </c>
      <c r="AG4" s="4" t="s">
        <v>3</v>
      </c>
      <c r="AH4" s="33">
        <f>IF(Tableau2245[[#This Row],[Blq{QB5}]]="o",(1000/AI$52),0)</f>
        <v>0</v>
      </c>
      <c r="AI4" s="4" t="s">
        <v>3</v>
      </c>
      <c r="AJ4" s="33">
        <f>IF(Tableau2245[[#This Row],[Blq{QB6}]]="o",(1000/AK$52),0)</f>
        <v>0</v>
      </c>
      <c r="AK4" s="4" t="s">
        <v>3</v>
      </c>
      <c r="AL4" s="33">
        <f>IF(Tableau2245[[#This Row],[Blq{QB7}]]="o",(1000/AM$52),0)</f>
        <v>0</v>
      </c>
      <c r="AM4" s="4" t="s">
        <v>3</v>
      </c>
      <c r="AN4" s="33">
        <f>IF(Tableau2245[[#This Row],[Blq{QB8}]]="o",(1000/AO$52),0)</f>
        <v>0</v>
      </c>
      <c r="AO4" s="4" t="s">
        <v>3</v>
      </c>
      <c r="AP4" s="33">
        <f>IF(Tableau2245[[#This Row],[Blq{QB9}]]="o",(1000/AQ$52),0)</f>
        <v>0</v>
      </c>
      <c r="AQ4" s="4" t="s">
        <v>3</v>
      </c>
      <c r="AR4" s="33">
        <f>IF(Tableau2245[[#This Row],[Blq{QB10}]]="o",(1000/AS$52),0)</f>
        <v>0</v>
      </c>
      <c r="AS4" s="4" t="s">
        <v>3</v>
      </c>
      <c r="AT4" s="33">
        <f>IF(Tableau2245[[#This Row],[Blq{QB11}]]="o",(1000/AU$52),0)</f>
        <v>0</v>
      </c>
      <c r="AU4" s="4" t="s">
        <v>3</v>
      </c>
      <c r="AV4" s="33">
        <f>IF(Tableau2245[[#This Row],[Blq{QB12}]]="o",(1000/AW$52),0)</f>
        <v>0</v>
      </c>
      <c r="AW4" s="4" t="s">
        <v>3</v>
      </c>
      <c r="AX4" s="33">
        <f>IF(Tableau2245[[#This Row],[Blq{QB13}]]="o",(1000/AY$52),0)</f>
        <v>0</v>
      </c>
      <c r="AY4" s="4" t="s">
        <v>3</v>
      </c>
      <c r="AZ4" s="33">
        <f>IF(Tableau2245[[#This Row],[Blq{QB14}]]="o",(1000/BA$52),0)</f>
        <v>0</v>
      </c>
      <c r="BA4" s="4" t="s">
        <v>3</v>
      </c>
      <c r="BB4" s="33">
        <f>IF(Tableau2245[[#This Row],[Blq{QB15}]]="o",(1000/BC$52),0)</f>
        <v>0</v>
      </c>
      <c r="BC4" s="4" t="s">
        <v>3</v>
      </c>
      <c r="BD4" s="33">
        <f>IF(Tableau2245[[#This Row],[Blq{QB16}]]="o",(1000/BE$52),0)</f>
        <v>0</v>
      </c>
      <c r="BE4" s="4" t="s">
        <v>3</v>
      </c>
      <c r="BF4" s="33">
        <f>IF(Tableau2245[[#This Row],[Blq{QB17}]]="o",(1000/BG$52),0)</f>
        <v>0</v>
      </c>
      <c r="BG4" s="4" t="s">
        <v>3</v>
      </c>
      <c r="BH4" s="33">
        <f>IF(Tableau2245[[#This Row],[Blq{QB18}]]="o",(1000/BI$52),0)</f>
        <v>0</v>
      </c>
      <c r="BI4" s="4" t="s">
        <v>3</v>
      </c>
      <c r="BJ4" s="33">
        <f>IF(Tableau2245[[#This Row],[Blq{QB19}]]="o",(1000/BK$52),0)</f>
        <v>0</v>
      </c>
      <c r="BK4" s="4" t="s">
        <v>3</v>
      </c>
      <c r="BL4" s="33">
        <f>IF(Tableau2245[[#This Row],[Blq{QB20}]]="o",(1000/BM$52),0)</f>
        <v>0</v>
      </c>
      <c r="BM4" s="4" t="s">
        <v>3</v>
      </c>
      <c r="BN4" s="33">
        <f>IF(Tableau2245[[#This Row],[Blq{QB21}]]="o",(1000/BO$52),0)</f>
        <v>0</v>
      </c>
      <c r="BO4" s="4" t="s">
        <v>3</v>
      </c>
      <c r="BP4" s="33">
        <f>IF(Tableau2245[[#This Row],[Blq{QB22}]]="o",(1000/BQ$52),0)</f>
        <v>0</v>
      </c>
      <c r="BQ4" s="4" t="s">
        <v>3</v>
      </c>
      <c r="BR4" s="33">
        <f>IF(Tableau2245[[#This Row],[Blq{QB23}]]="o",(1000/BS$52),0)</f>
        <v>0</v>
      </c>
      <c r="BS4" s="4" t="s">
        <v>3</v>
      </c>
      <c r="BT4" s="33">
        <f>IF(Tableau2245[[#This Row],[Blq{QB24}]]="o",(1000/BU$52),0)</f>
        <v>0</v>
      </c>
      <c r="BU4" s="4" t="s">
        <v>3</v>
      </c>
      <c r="BV4" s="33">
        <f>IF(Tableau2245[[#This Row],[Blq{QB25}]]="o",(1000/BW$52),0)</f>
        <v>0</v>
      </c>
      <c r="BW4" s="4" t="s">
        <v>3</v>
      </c>
      <c r="BX4" s="33">
        <f>IF(Tableau2245[[#This Row],[Blq{QB26}]]="o",(1000/BY$52),0)</f>
        <v>0</v>
      </c>
      <c r="BY4" s="4" t="s">
        <v>3</v>
      </c>
      <c r="BZ4" s="33">
        <f>IF(Tableau2245[[#This Row],[Blq{QB27}]]="o",(1000/CA$52),0)</f>
        <v>0</v>
      </c>
      <c r="CA4" s="4" t="s">
        <v>3</v>
      </c>
      <c r="CB4" s="33">
        <f>IF(Tableau2245[[#This Row],[Blq{QB28}]]="o",(1000/CC$52),0)</f>
        <v>0</v>
      </c>
      <c r="CC4" s="4" t="s">
        <v>3</v>
      </c>
      <c r="CD4" s="33">
        <f>IF(Tableau2245[[#This Row],[Blq{QB29}]]="o",(1000/CE$52),0)</f>
        <v>0</v>
      </c>
      <c r="CE4" s="4" t="s">
        <v>3</v>
      </c>
      <c r="CF4" s="33">
        <f>IF(Tableau2245[[#This Row],[Blq{QB30}]]="o",(1000/CG$52),0)</f>
        <v>0</v>
      </c>
      <c r="CG4" s="4" t="s">
        <v>3</v>
      </c>
      <c r="CH4" s="26">
        <f>IFERROR((8-Tableau2245[[#This Row],[Plc{Q}]])/100,0)</f>
        <v>0</v>
      </c>
      <c r="CI4" s="25" t="str">
        <f>IF(OR(1=Tableau2245[[#This Row],[Plc{Q}]],2=Tableau2245[[#This Row],[Plc{Q}]],3=Tableau2245[[#This Row],[Plc{Q}]],4=Tableau2245[[#This Row],[Plc{Q}]],5=Tableau2245[[#This Row],[Plc{Q}]],6=Tableau2245[[#This Row],[Plc{Q}]],7=Tableau2245[[#This Row],[Plc{Q}]],8=Tableau2245[[#This Row],[Plc{Q}]]),"Qualifié(e)","")</f>
        <v/>
      </c>
      <c r="CJ4" s="34" t="str">
        <f>IF(Tableau2245[[#This Row],[Pnt{F}/1000]]=0,"",RANK(Tableau2245[[#This Row],[Pnt{F}/1000]],Tableau2245[Pnt{F}/1000]))</f>
        <v/>
      </c>
      <c r="CK4" s="35">
        <f>IFERROR(Tableau2245[[#This Row],[Pnt{FV}/500]]+Tableau2245[[#This Row],[Pnt{FB}/500]]+Tableau2245[[#This Row],[Bns{Q}]],0)</f>
        <v>0</v>
      </c>
      <c r="CL4" s="32">
        <f>IFERROR((Tableau2245[[#This Row],[Pnt{FV}]]/$CM$52)*500,0)</f>
        <v>0</v>
      </c>
      <c r="CM4" s="186">
        <f>IFERROR(((Tableau2245[[#This Row],[Prs{FV}]]/CN$52)*1000)+IF(Tableau2245[[#This Row],[Vlr{FV}]]="o",2,0),0)</f>
        <v>0</v>
      </c>
      <c r="CN4" s="11" t="s">
        <v>12</v>
      </c>
      <c r="CO4" s="4" t="s">
        <v>3</v>
      </c>
      <c r="CP4" s="32">
        <f>(Tableau2245[[#This Row],[Pnt{FB}]]/CQ$52)*500</f>
        <v>0</v>
      </c>
      <c r="CQ4" s="33">
        <f>Tableau2245[[#This Row],[Pnt{FBlq}]]+Tableau2245[[#This Row],[Pnt{FEss}]]</f>
        <v>0</v>
      </c>
      <c r="CR4" s="33">
        <f>IF(Tableau2245[[#This Row],[Blq{F}]]="n",0,IF(Tableau2245[[#This Row],[Blq{F}]]="Z1",100,IF(Tableau2245[[#This Row],[Blq{F}]]="Z2",200,IF(Tableau2245[[#This Row],[Blq{F}]]="Top",300,0))))</f>
        <v>0</v>
      </c>
      <c r="CS4" s="4" t="s">
        <v>3</v>
      </c>
      <c r="CT4" s="25">
        <f>IFERROR((100-(Tableau2245[[#This Row],[Ess{F}]])),0)</f>
        <v>0</v>
      </c>
      <c r="CU4" s="11" t="s">
        <v>12</v>
      </c>
      <c r="CV4" s="28" t="str">
        <f>IF(Tableau2245[[#This Row],[Fnl]]="Q",Tableau2245[[#This Row],[Plc{F}]],Tableau2245[[#This Row],[Plc{Q}]])</f>
        <v/>
      </c>
      <c r="CW4" s="28" t="str">
        <f>IF(Tableau2245[[#This Row],[Place]]=1,"Or",IF(Tableau2245[[#This Row],[Place]]=2,"Argent",IF(Tableau2245[[#This Row],[Place]]=3,"Bronze","")))</f>
        <v/>
      </c>
    </row>
    <row r="5" spans="1:101" x14ac:dyDescent="0.2">
      <c r="A5" s="33" t="str">
        <f>Tableau2245[[#This Row],[Plc{Q}]]</f>
        <v/>
      </c>
      <c r="B5" s="33" t="str">
        <f>Tableau2245[[#This Row],[Place]]</f>
        <v/>
      </c>
      <c r="C5" s="16" t="s">
        <v>12</v>
      </c>
      <c r="D5" s="17" t="s">
        <v>12</v>
      </c>
      <c r="E5" s="17" t="s">
        <v>12</v>
      </c>
      <c r="F5" s="29" t="str">
        <f>IF(Tableau2245[[#This Row],[Q &gt; F]]="","","Q")</f>
        <v/>
      </c>
      <c r="G5" s="10" t="s">
        <v>12</v>
      </c>
      <c r="H5" s="3" t="s">
        <v>3</v>
      </c>
      <c r="I5" s="3" t="s">
        <v>3</v>
      </c>
      <c r="J5" s="3" t="s">
        <v>3</v>
      </c>
      <c r="K5" s="30" t="str">
        <f>IF(Tableau2245[[#This Row],[Pnt{Q}(/1000)]]=0,"",RANK(Tableau2245[[#This Row],[Pnt{Q}(/1000)]],Tableau2245[Pnt{Q}(/1000)]))</f>
        <v/>
      </c>
      <c r="L5" s="30">
        <f>IFERROR(Tableau2245[[#This Row],[Pnt{QV}(/500)]]+Tableau2245[[#This Row],[Pnt{QB}/500]],0)</f>
        <v>0</v>
      </c>
      <c r="M5" s="31">
        <f>IFERROR((Tableau2245[[#This Row],[Pnt{QV}]]/$N$52)*500,0)</f>
        <v>0</v>
      </c>
      <c r="N5" s="31">
        <f>SUM(Tableau2245[[#This Row],[Pnt{QV1}]],Tableau2245[[#This Row],[Pnt{QV2}]],Tableau2245[[#This Row],[Pnt{QV3}]])</f>
        <v>0</v>
      </c>
      <c r="O5" s="2">
        <f>IFERROR(((Tableau2245[[#This Row],[Prs{QV1}]]/P$52)*1000)+IF(Tableau2245[[#This Row],[Vlr{QV1}]]="o",2,0),0)</f>
        <v>0</v>
      </c>
      <c r="P5" s="11" t="s">
        <v>12</v>
      </c>
      <c r="Q5" s="4" t="s">
        <v>3</v>
      </c>
      <c r="R5" s="163">
        <f>IFERROR(((Tableau2245[[#This Row],[Prs{QV2}]]/S$52)*1000)+IF(Tableau2245[[#This Row],[Vlr{QV2}]]="o",2,0),0)</f>
        <v>0</v>
      </c>
      <c r="S5" s="11" t="s">
        <v>12</v>
      </c>
      <c r="T5" s="4" t="s">
        <v>3</v>
      </c>
      <c r="U5" s="163">
        <f>IFERROR(((Tableau2245[[#This Row],[Prs{QV3}]]/V$52)*1000)+IF(Tableau2245[[#This Row],[Vlr{QV3}]]="o",2,0),0)</f>
        <v>0</v>
      </c>
      <c r="V5" s="11" t="s">
        <v>12</v>
      </c>
      <c r="W5" s="4" t="s">
        <v>3</v>
      </c>
      <c r="X5" s="32">
        <f>IF((Tableau2245[[#This Row],[Pnt{QB}]]/Y$52)*500=0,0,(Tableau2245[[#This Row],[Pnt{QB}]]/Y$52)*500)</f>
        <v>0</v>
      </c>
      <c r="Y5" s="33">
        <f>Tableau2245[[#This Row],[Pnt{QB1}]]+Tableau2245[[#This Row],[Pnt{QB2}]]+Tableau2245[[#This Row],[Pnt{QB3}]]+Tableau2245[[#This Row],[Pnt{QB4}]]+Tableau2245[[#This Row],[Pnt{QB5}]]+Tableau2245[[#This Row],[Pnt{QB6}]]+Tableau2245[[#This Row],[Pnt{QB7}]]+Tableau2245[[#This Row],[Pnt{QB8}]]+Tableau2245[[#This Row],[Pnt{QB9}]]+Tableau2245[[#This Row],[Pnt{QB10}]]+Tableau2245[[#This Row],[Pnt{QB11}]]+Tableau2245[[#This Row],[Pnt{QB12}]]+Tableau2245[[#This Row],[Pnt{QB13}]]+Tableau2245[[#This Row],[Pnt{QB14}]]+Tableau2245[[#This Row],[Pnt{QB15}]]+Tableau2245[[#This Row],[Pnt{QB16}]]+Tableau2245[[#This Row],[Pnt{QB17}]]+Tableau2245[[#This Row],[Pnt{QB18}]]+Tableau2245[[#This Row],[Pnt{QB19}]]+Tableau2245[[#This Row],[Pnt{QB20}]]+Tableau2245[[#This Row],[Pnt{QB21}]]+Tableau2245[[#This Row],[Pnt{QB22}]]+Tableau2245[[#This Row],[Pnt{QB23}]]+Tableau2245[[#This Row],[Pnt{QB24}]]+Tableau2245[[#This Row],[Pnt{QB25}]]+Tableau2245[[#This Row],[Pnt{QB26}]]+Tableau2245[[#This Row],[Pnt{QB27}]]+Tableau2245[[#This Row],[Pnt{QB28}]]+Tableau2245[[#This Row],[Pnt{QB29}]]+Tableau2245[[#This Row],[Pnt{QB30}]]</f>
        <v>0</v>
      </c>
      <c r="Z5" s="33">
        <f>IF(Tableau2245[[#This Row],[Blq{QB1}]]="o",(1000/AA$52),0)</f>
        <v>0</v>
      </c>
      <c r="AA5" s="4" t="s">
        <v>3</v>
      </c>
      <c r="AB5" s="33">
        <f>IF(Tableau2245[[#This Row],[Blq{QB2}]]="o",(1000/AC$52),0)</f>
        <v>0</v>
      </c>
      <c r="AC5" s="4" t="s">
        <v>3</v>
      </c>
      <c r="AD5" s="33">
        <f>IF(Tableau2245[[#This Row],[Blq{QB3}]]="o",(1000/AE$52),0)</f>
        <v>0</v>
      </c>
      <c r="AE5" s="4" t="s">
        <v>3</v>
      </c>
      <c r="AF5" s="33">
        <f>IF(Tableau2245[[#This Row],[Blq{QB4}]]="o",(1000/AG$52),0)</f>
        <v>0</v>
      </c>
      <c r="AG5" s="4" t="s">
        <v>3</v>
      </c>
      <c r="AH5" s="33">
        <f>IF(Tableau2245[[#This Row],[Blq{QB5}]]="o",(1000/AI$52),0)</f>
        <v>0</v>
      </c>
      <c r="AI5" s="4" t="s">
        <v>3</v>
      </c>
      <c r="AJ5" s="33">
        <f>IF(Tableau2245[[#This Row],[Blq{QB6}]]="o",(1000/AK$52),0)</f>
        <v>0</v>
      </c>
      <c r="AK5" s="4" t="s">
        <v>3</v>
      </c>
      <c r="AL5" s="33">
        <f>IF(Tableau2245[[#This Row],[Blq{QB7}]]="o",(1000/AM$52),0)</f>
        <v>0</v>
      </c>
      <c r="AM5" s="4" t="s">
        <v>3</v>
      </c>
      <c r="AN5" s="33">
        <f>IF(Tableau2245[[#This Row],[Blq{QB8}]]="o",(1000/AO$52),0)</f>
        <v>0</v>
      </c>
      <c r="AO5" s="4" t="s">
        <v>3</v>
      </c>
      <c r="AP5" s="33">
        <f>IF(Tableau2245[[#This Row],[Blq{QB9}]]="o",(1000/AQ$52),0)</f>
        <v>0</v>
      </c>
      <c r="AQ5" s="4" t="s">
        <v>3</v>
      </c>
      <c r="AR5" s="33">
        <f>IF(Tableau2245[[#This Row],[Blq{QB10}]]="o",(1000/AS$52),0)</f>
        <v>0</v>
      </c>
      <c r="AS5" s="4" t="s">
        <v>3</v>
      </c>
      <c r="AT5" s="33">
        <f>IF(Tableau2245[[#This Row],[Blq{QB11}]]="o",(1000/AU$52),0)</f>
        <v>0</v>
      </c>
      <c r="AU5" s="4" t="s">
        <v>3</v>
      </c>
      <c r="AV5" s="33">
        <f>IF(Tableau2245[[#This Row],[Blq{QB12}]]="o",(1000/AW$52),0)</f>
        <v>0</v>
      </c>
      <c r="AW5" s="4" t="s">
        <v>3</v>
      </c>
      <c r="AX5" s="33">
        <f>IF(Tableau2245[[#This Row],[Blq{QB13}]]="o",(1000/AY$52),0)</f>
        <v>0</v>
      </c>
      <c r="AY5" s="4" t="s">
        <v>3</v>
      </c>
      <c r="AZ5" s="33">
        <f>IF(Tableau2245[[#This Row],[Blq{QB14}]]="o",(1000/BA$52),0)</f>
        <v>0</v>
      </c>
      <c r="BA5" s="4" t="s">
        <v>3</v>
      </c>
      <c r="BB5" s="33">
        <f>IF(Tableau2245[[#This Row],[Blq{QB15}]]="o",(1000/BC$52),0)</f>
        <v>0</v>
      </c>
      <c r="BC5" s="4" t="s">
        <v>3</v>
      </c>
      <c r="BD5" s="33">
        <f>IF(Tableau2245[[#This Row],[Blq{QB16}]]="o",(1000/BE$52),0)</f>
        <v>0</v>
      </c>
      <c r="BE5" s="4" t="s">
        <v>3</v>
      </c>
      <c r="BF5" s="33">
        <f>IF(Tableau2245[[#This Row],[Blq{QB17}]]="o",(1000/BG$52),0)</f>
        <v>0</v>
      </c>
      <c r="BG5" s="4" t="s">
        <v>3</v>
      </c>
      <c r="BH5" s="33">
        <f>IF(Tableau2245[[#This Row],[Blq{QB18}]]="o",(1000/BI$52),0)</f>
        <v>0</v>
      </c>
      <c r="BI5" s="4" t="s">
        <v>3</v>
      </c>
      <c r="BJ5" s="33">
        <f>IF(Tableau2245[[#This Row],[Blq{QB19}]]="o",(1000/BK$52),0)</f>
        <v>0</v>
      </c>
      <c r="BK5" s="4" t="s">
        <v>3</v>
      </c>
      <c r="BL5" s="33">
        <f>IF(Tableau2245[[#This Row],[Blq{QB20}]]="o",(1000/BM$52),0)</f>
        <v>0</v>
      </c>
      <c r="BM5" s="4" t="s">
        <v>3</v>
      </c>
      <c r="BN5" s="33">
        <f>IF(Tableau2245[[#This Row],[Blq{QB21}]]="o",(1000/BO$52),0)</f>
        <v>0</v>
      </c>
      <c r="BO5" s="4" t="s">
        <v>3</v>
      </c>
      <c r="BP5" s="33">
        <f>IF(Tableau2245[[#This Row],[Blq{QB22}]]="o",(1000/BQ$52),0)</f>
        <v>0</v>
      </c>
      <c r="BQ5" s="4" t="s">
        <v>3</v>
      </c>
      <c r="BR5" s="33">
        <f>IF(Tableau2245[[#This Row],[Blq{QB23}]]="o",(1000/BS$52),0)</f>
        <v>0</v>
      </c>
      <c r="BS5" s="4" t="s">
        <v>3</v>
      </c>
      <c r="BT5" s="33">
        <f>IF(Tableau2245[[#This Row],[Blq{QB24}]]="o",(1000/BU$52),0)</f>
        <v>0</v>
      </c>
      <c r="BU5" s="4" t="s">
        <v>3</v>
      </c>
      <c r="BV5" s="33">
        <f>IF(Tableau2245[[#This Row],[Blq{QB25}]]="o",(1000/BW$52),0)</f>
        <v>0</v>
      </c>
      <c r="BW5" s="4" t="s">
        <v>3</v>
      </c>
      <c r="BX5" s="33">
        <f>IF(Tableau2245[[#This Row],[Blq{QB26}]]="o",(1000/BY$52),0)</f>
        <v>0</v>
      </c>
      <c r="BY5" s="4" t="s">
        <v>3</v>
      </c>
      <c r="BZ5" s="33">
        <f>IF(Tableau2245[[#This Row],[Blq{QB27}]]="o",(1000/CA$52),0)</f>
        <v>0</v>
      </c>
      <c r="CA5" s="4" t="s">
        <v>3</v>
      </c>
      <c r="CB5" s="33">
        <f>IF(Tableau2245[[#This Row],[Blq{QB28}]]="o",(1000/CC$52),0)</f>
        <v>0</v>
      </c>
      <c r="CC5" s="4" t="s">
        <v>3</v>
      </c>
      <c r="CD5" s="33">
        <f>IF(Tableau2245[[#This Row],[Blq{QB29}]]="o",(1000/CE$52),0)</f>
        <v>0</v>
      </c>
      <c r="CE5" s="4" t="s">
        <v>3</v>
      </c>
      <c r="CF5" s="33">
        <f>IF(Tableau2245[[#This Row],[Blq{QB30}]]="o",(1000/CG$52),0)</f>
        <v>0</v>
      </c>
      <c r="CG5" s="4" t="s">
        <v>3</v>
      </c>
      <c r="CH5" s="26">
        <f>IFERROR((8-Tableau2245[[#This Row],[Plc{Q}]])/100,0)</f>
        <v>0</v>
      </c>
      <c r="CI5" s="25" t="str">
        <f>IF(OR(1=Tableau2245[[#This Row],[Plc{Q}]],2=Tableau2245[[#This Row],[Plc{Q}]],3=Tableau2245[[#This Row],[Plc{Q}]],4=Tableau2245[[#This Row],[Plc{Q}]],5=Tableau2245[[#This Row],[Plc{Q}]],6=Tableau2245[[#This Row],[Plc{Q}]],7=Tableau2245[[#This Row],[Plc{Q}]],8=Tableau2245[[#This Row],[Plc{Q}]]),"Qualifié(e)","")</f>
        <v/>
      </c>
      <c r="CJ5" s="34" t="str">
        <f>IF(Tableau2245[[#This Row],[Pnt{F}/1000]]=0,"",RANK(Tableau2245[[#This Row],[Pnt{F}/1000]],Tableau2245[Pnt{F}/1000]))</f>
        <v/>
      </c>
      <c r="CK5" s="35">
        <f>IFERROR(Tableau2245[[#This Row],[Pnt{FV}/500]]+Tableau2245[[#This Row],[Pnt{FB}/500]]+Tableau2245[[#This Row],[Bns{Q}]],0)</f>
        <v>0</v>
      </c>
      <c r="CL5" s="32">
        <f>IFERROR((Tableau2245[[#This Row],[Pnt{FV}]]/$CM$52)*500,0)</f>
        <v>0</v>
      </c>
      <c r="CM5" s="186">
        <f>IFERROR(((Tableau2245[[#This Row],[Prs{FV}]]/CN$52)*1000)+IF(Tableau2245[[#This Row],[Vlr{FV}]]="o",2,0),0)</f>
        <v>0</v>
      </c>
      <c r="CN5" s="11" t="s">
        <v>12</v>
      </c>
      <c r="CO5" s="4" t="s">
        <v>3</v>
      </c>
      <c r="CP5" s="32">
        <f>(Tableau2245[[#This Row],[Pnt{FB}]]/CQ$52)*500</f>
        <v>0</v>
      </c>
      <c r="CQ5" s="33">
        <f>Tableau2245[[#This Row],[Pnt{FBlq}]]+Tableau2245[[#This Row],[Pnt{FEss}]]</f>
        <v>0</v>
      </c>
      <c r="CR5" s="33">
        <f>IF(Tableau2245[[#This Row],[Blq{F}]]="n",0,IF(Tableau2245[[#This Row],[Blq{F}]]="Z1",100,IF(Tableau2245[[#This Row],[Blq{F}]]="Z2",200,IF(Tableau2245[[#This Row],[Blq{F}]]="Top",300,0))))</f>
        <v>0</v>
      </c>
      <c r="CS5" s="4" t="s">
        <v>3</v>
      </c>
      <c r="CT5" s="25">
        <f>IFERROR((100-(Tableau2245[[#This Row],[Ess{F}]])),0)</f>
        <v>0</v>
      </c>
      <c r="CU5" s="11" t="s">
        <v>12</v>
      </c>
      <c r="CV5" s="28" t="str">
        <f>IF(Tableau2245[[#This Row],[Fnl]]="Q",Tableau2245[[#This Row],[Plc{F}]],Tableau2245[[#This Row],[Plc{Q}]])</f>
        <v/>
      </c>
      <c r="CW5" s="28" t="str">
        <f>IF(Tableau2245[[#This Row],[Place]]=1,"Or",IF(Tableau2245[[#This Row],[Place]]=2,"Argent",IF(Tableau2245[[#This Row],[Place]]=3,"Bronze","")))</f>
        <v/>
      </c>
    </row>
    <row r="6" spans="1:101" x14ac:dyDescent="0.2">
      <c r="A6" s="33" t="str">
        <f>Tableau2245[[#This Row],[Plc{Q}]]</f>
        <v/>
      </c>
      <c r="B6" s="33" t="str">
        <f>Tableau2245[[#This Row],[Place]]</f>
        <v/>
      </c>
      <c r="C6" s="16" t="s">
        <v>12</v>
      </c>
      <c r="D6" s="17" t="s">
        <v>12</v>
      </c>
      <c r="E6" s="17" t="s">
        <v>12</v>
      </c>
      <c r="F6" s="29" t="str">
        <f>IF(Tableau2245[[#This Row],[Q &gt; F]]="","","Q")</f>
        <v/>
      </c>
      <c r="G6" s="10" t="s">
        <v>12</v>
      </c>
      <c r="H6" s="3" t="s">
        <v>3</v>
      </c>
      <c r="I6" s="3" t="s">
        <v>3</v>
      </c>
      <c r="J6" s="3" t="s">
        <v>3</v>
      </c>
      <c r="K6" s="30" t="str">
        <f>IF(Tableau2245[[#This Row],[Pnt{Q}(/1000)]]=0,"",RANK(Tableau2245[[#This Row],[Pnt{Q}(/1000)]],Tableau2245[Pnt{Q}(/1000)]))</f>
        <v/>
      </c>
      <c r="L6" s="30">
        <f>IFERROR(Tableau2245[[#This Row],[Pnt{QV}(/500)]]+Tableau2245[[#This Row],[Pnt{QB}/500]],0)</f>
        <v>0</v>
      </c>
      <c r="M6" s="31">
        <f>IFERROR((Tableau2245[[#This Row],[Pnt{QV}]]/$N$52)*500,0)</f>
        <v>0</v>
      </c>
      <c r="N6" s="31">
        <f>SUM(Tableau2245[[#This Row],[Pnt{QV1}]],Tableau2245[[#This Row],[Pnt{QV2}]],Tableau2245[[#This Row],[Pnt{QV3}]])</f>
        <v>0</v>
      </c>
      <c r="O6" s="2">
        <f>IFERROR(((Tableau2245[[#This Row],[Prs{QV1}]]/P$52)*1000)+IF(Tableau2245[[#This Row],[Vlr{QV1}]]="o",2,0),0)</f>
        <v>0</v>
      </c>
      <c r="P6" s="11" t="s">
        <v>12</v>
      </c>
      <c r="Q6" s="4" t="s">
        <v>3</v>
      </c>
      <c r="R6" s="163">
        <f>IFERROR(((Tableau2245[[#This Row],[Prs{QV2}]]/S$52)*1000)+IF(Tableau2245[[#This Row],[Vlr{QV2}]]="o",2,0),0)</f>
        <v>0</v>
      </c>
      <c r="S6" s="11" t="s">
        <v>12</v>
      </c>
      <c r="T6" s="4" t="s">
        <v>3</v>
      </c>
      <c r="U6" s="163">
        <f>IFERROR(((Tableau2245[[#This Row],[Prs{QV3}]]/V$52)*1000)+IF(Tableau2245[[#This Row],[Vlr{QV3}]]="o",2,0),0)</f>
        <v>0</v>
      </c>
      <c r="V6" s="11" t="s">
        <v>12</v>
      </c>
      <c r="W6" s="4" t="s">
        <v>3</v>
      </c>
      <c r="X6" s="32">
        <f>IF((Tableau2245[[#This Row],[Pnt{QB}]]/Y$52)*500=0,0,(Tableau2245[[#This Row],[Pnt{QB}]]/Y$52)*500)</f>
        <v>0</v>
      </c>
      <c r="Y6" s="33">
        <f>Tableau2245[[#This Row],[Pnt{QB1}]]+Tableau2245[[#This Row],[Pnt{QB2}]]+Tableau2245[[#This Row],[Pnt{QB3}]]+Tableau2245[[#This Row],[Pnt{QB4}]]+Tableau2245[[#This Row],[Pnt{QB5}]]+Tableau2245[[#This Row],[Pnt{QB6}]]+Tableau2245[[#This Row],[Pnt{QB7}]]+Tableau2245[[#This Row],[Pnt{QB8}]]+Tableau2245[[#This Row],[Pnt{QB9}]]+Tableau2245[[#This Row],[Pnt{QB10}]]+Tableau2245[[#This Row],[Pnt{QB11}]]+Tableau2245[[#This Row],[Pnt{QB12}]]+Tableau2245[[#This Row],[Pnt{QB13}]]+Tableau2245[[#This Row],[Pnt{QB14}]]+Tableau2245[[#This Row],[Pnt{QB15}]]+Tableau2245[[#This Row],[Pnt{QB16}]]+Tableau2245[[#This Row],[Pnt{QB17}]]+Tableau2245[[#This Row],[Pnt{QB18}]]+Tableau2245[[#This Row],[Pnt{QB19}]]+Tableau2245[[#This Row],[Pnt{QB20}]]+Tableau2245[[#This Row],[Pnt{QB21}]]+Tableau2245[[#This Row],[Pnt{QB22}]]+Tableau2245[[#This Row],[Pnt{QB23}]]+Tableau2245[[#This Row],[Pnt{QB24}]]+Tableau2245[[#This Row],[Pnt{QB25}]]+Tableau2245[[#This Row],[Pnt{QB26}]]+Tableau2245[[#This Row],[Pnt{QB27}]]+Tableau2245[[#This Row],[Pnt{QB28}]]+Tableau2245[[#This Row],[Pnt{QB29}]]+Tableau2245[[#This Row],[Pnt{QB30}]]</f>
        <v>0</v>
      </c>
      <c r="Z6" s="33">
        <f>IF(Tableau2245[[#This Row],[Blq{QB1}]]="o",(1000/AA$52),0)</f>
        <v>0</v>
      </c>
      <c r="AA6" s="4" t="s">
        <v>3</v>
      </c>
      <c r="AB6" s="33">
        <f>IF(Tableau2245[[#This Row],[Blq{QB2}]]="o",(1000/AC$52),0)</f>
        <v>0</v>
      </c>
      <c r="AC6" s="4" t="s">
        <v>3</v>
      </c>
      <c r="AD6" s="33">
        <f>IF(Tableau2245[[#This Row],[Blq{QB3}]]="o",(1000/AE$52),0)</f>
        <v>0</v>
      </c>
      <c r="AE6" s="4" t="s">
        <v>3</v>
      </c>
      <c r="AF6" s="33">
        <f>IF(Tableau2245[[#This Row],[Blq{QB4}]]="o",(1000/AG$52),0)</f>
        <v>0</v>
      </c>
      <c r="AG6" s="4" t="s">
        <v>3</v>
      </c>
      <c r="AH6" s="33">
        <f>IF(Tableau2245[[#This Row],[Blq{QB5}]]="o",(1000/AI$52),0)</f>
        <v>0</v>
      </c>
      <c r="AI6" s="4" t="s">
        <v>3</v>
      </c>
      <c r="AJ6" s="33">
        <f>IF(Tableau2245[[#This Row],[Blq{QB6}]]="o",(1000/AK$52),0)</f>
        <v>0</v>
      </c>
      <c r="AK6" s="4" t="s">
        <v>3</v>
      </c>
      <c r="AL6" s="33">
        <f>IF(Tableau2245[[#This Row],[Blq{QB7}]]="o",(1000/AM$52),0)</f>
        <v>0</v>
      </c>
      <c r="AM6" s="4" t="s">
        <v>3</v>
      </c>
      <c r="AN6" s="33">
        <f>IF(Tableau2245[[#This Row],[Blq{QB8}]]="o",(1000/AO$52),0)</f>
        <v>0</v>
      </c>
      <c r="AO6" s="4" t="s">
        <v>3</v>
      </c>
      <c r="AP6" s="33">
        <f>IF(Tableau2245[[#This Row],[Blq{QB9}]]="o",(1000/AQ$52),0)</f>
        <v>0</v>
      </c>
      <c r="AQ6" s="4" t="s">
        <v>3</v>
      </c>
      <c r="AR6" s="33">
        <f>IF(Tableau2245[[#This Row],[Blq{QB10}]]="o",(1000/AS$52),0)</f>
        <v>0</v>
      </c>
      <c r="AS6" s="4" t="s">
        <v>3</v>
      </c>
      <c r="AT6" s="33">
        <f>IF(Tableau2245[[#This Row],[Blq{QB11}]]="o",(1000/AU$52),0)</f>
        <v>0</v>
      </c>
      <c r="AU6" s="4" t="s">
        <v>3</v>
      </c>
      <c r="AV6" s="33">
        <f>IF(Tableau2245[[#This Row],[Blq{QB12}]]="o",(1000/AW$52),0)</f>
        <v>0</v>
      </c>
      <c r="AW6" s="4" t="s">
        <v>3</v>
      </c>
      <c r="AX6" s="33">
        <f>IF(Tableau2245[[#This Row],[Blq{QB13}]]="o",(1000/AY$52),0)</f>
        <v>0</v>
      </c>
      <c r="AY6" s="4" t="s">
        <v>3</v>
      </c>
      <c r="AZ6" s="33">
        <f>IF(Tableau2245[[#This Row],[Blq{QB14}]]="o",(1000/BA$52),0)</f>
        <v>0</v>
      </c>
      <c r="BA6" s="4" t="s">
        <v>3</v>
      </c>
      <c r="BB6" s="33">
        <f>IF(Tableau2245[[#This Row],[Blq{QB15}]]="o",(1000/BC$52),0)</f>
        <v>0</v>
      </c>
      <c r="BC6" s="4" t="s">
        <v>3</v>
      </c>
      <c r="BD6" s="33">
        <f>IF(Tableau2245[[#This Row],[Blq{QB16}]]="o",(1000/BE$52),0)</f>
        <v>0</v>
      </c>
      <c r="BE6" s="4" t="s">
        <v>3</v>
      </c>
      <c r="BF6" s="33">
        <f>IF(Tableau2245[[#This Row],[Blq{QB17}]]="o",(1000/BG$52),0)</f>
        <v>0</v>
      </c>
      <c r="BG6" s="4" t="s">
        <v>3</v>
      </c>
      <c r="BH6" s="33">
        <f>IF(Tableau2245[[#This Row],[Blq{QB18}]]="o",(1000/BI$52),0)</f>
        <v>0</v>
      </c>
      <c r="BI6" s="4" t="s">
        <v>3</v>
      </c>
      <c r="BJ6" s="33">
        <f>IF(Tableau2245[[#This Row],[Blq{QB19}]]="o",(1000/BK$52),0)</f>
        <v>0</v>
      </c>
      <c r="BK6" s="4" t="s">
        <v>3</v>
      </c>
      <c r="BL6" s="33">
        <f>IF(Tableau2245[[#This Row],[Blq{QB20}]]="o",(1000/BM$52),0)</f>
        <v>0</v>
      </c>
      <c r="BM6" s="4" t="s">
        <v>3</v>
      </c>
      <c r="BN6" s="33">
        <f>IF(Tableau2245[[#This Row],[Blq{QB21}]]="o",(1000/BO$52),0)</f>
        <v>0</v>
      </c>
      <c r="BO6" s="4" t="s">
        <v>3</v>
      </c>
      <c r="BP6" s="33">
        <f>IF(Tableau2245[[#This Row],[Blq{QB22}]]="o",(1000/BQ$52),0)</f>
        <v>0</v>
      </c>
      <c r="BQ6" s="4" t="s">
        <v>3</v>
      </c>
      <c r="BR6" s="33">
        <f>IF(Tableau2245[[#This Row],[Blq{QB23}]]="o",(1000/BS$52),0)</f>
        <v>0</v>
      </c>
      <c r="BS6" s="4" t="s">
        <v>3</v>
      </c>
      <c r="BT6" s="33">
        <f>IF(Tableau2245[[#This Row],[Blq{QB24}]]="o",(1000/BU$52),0)</f>
        <v>0</v>
      </c>
      <c r="BU6" s="4" t="s">
        <v>3</v>
      </c>
      <c r="BV6" s="33">
        <f>IF(Tableau2245[[#This Row],[Blq{QB25}]]="o",(1000/BW$52),0)</f>
        <v>0</v>
      </c>
      <c r="BW6" s="4" t="s">
        <v>3</v>
      </c>
      <c r="BX6" s="33">
        <f>IF(Tableau2245[[#This Row],[Blq{QB26}]]="o",(1000/BY$52),0)</f>
        <v>0</v>
      </c>
      <c r="BY6" s="4" t="s">
        <v>3</v>
      </c>
      <c r="BZ6" s="33">
        <f>IF(Tableau2245[[#This Row],[Blq{QB27}]]="o",(1000/CA$52),0)</f>
        <v>0</v>
      </c>
      <c r="CA6" s="4" t="s">
        <v>3</v>
      </c>
      <c r="CB6" s="33">
        <f>IF(Tableau2245[[#This Row],[Blq{QB28}]]="o",(1000/CC$52),0)</f>
        <v>0</v>
      </c>
      <c r="CC6" s="4" t="s">
        <v>3</v>
      </c>
      <c r="CD6" s="33">
        <f>IF(Tableau2245[[#This Row],[Blq{QB29}]]="o",(1000/CE$52),0)</f>
        <v>0</v>
      </c>
      <c r="CE6" s="4" t="s">
        <v>3</v>
      </c>
      <c r="CF6" s="33">
        <f>IF(Tableau2245[[#This Row],[Blq{QB30}]]="o",(1000/CG$52),0)</f>
        <v>0</v>
      </c>
      <c r="CG6" s="4" t="s">
        <v>3</v>
      </c>
      <c r="CH6" s="26">
        <f>IFERROR((8-Tableau2245[[#This Row],[Plc{Q}]])/100,0)</f>
        <v>0</v>
      </c>
      <c r="CI6" s="25" t="str">
        <f>IF(OR(1=Tableau2245[[#This Row],[Plc{Q}]],2=Tableau2245[[#This Row],[Plc{Q}]],3=Tableau2245[[#This Row],[Plc{Q}]],4=Tableau2245[[#This Row],[Plc{Q}]],5=Tableau2245[[#This Row],[Plc{Q}]],6=Tableau2245[[#This Row],[Plc{Q}]],7=Tableau2245[[#This Row],[Plc{Q}]],8=Tableau2245[[#This Row],[Plc{Q}]]),"Qualifié(e)","")</f>
        <v/>
      </c>
      <c r="CJ6" s="34" t="str">
        <f>IF(Tableau2245[[#This Row],[Pnt{F}/1000]]=0,"",RANK(Tableau2245[[#This Row],[Pnt{F}/1000]],Tableau2245[Pnt{F}/1000]))</f>
        <v/>
      </c>
      <c r="CK6" s="35">
        <f>IFERROR(Tableau2245[[#This Row],[Pnt{FV}/500]]+Tableau2245[[#This Row],[Pnt{FB}/500]]+Tableau2245[[#This Row],[Bns{Q}]],0)</f>
        <v>0</v>
      </c>
      <c r="CL6" s="32">
        <f>IFERROR((Tableau2245[[#This Row],[Pnt{FV}]]/$CM$52)*500,0)</f>
        <v>0</v>
      </c>
      <c r="CM6" s="186">
        <f>IFERROR(((Tableau2245[[#This Row],[Prs{FV}]]/CN$52)*1000)+IF(Tableau2245[[#This Row],[Vlr{FV}]]="o",2,0),0)</f>
        <v>0</v>
      </c>
      <c r="CN6" s="11" t="s">
        <v>12</v>
      </c>
      <c r="CO6" s="4" t="s">
        <v>3</v>
      </c>
      <c r="CP6" s="32">
        <f>(Tableau2245[[#This Row],[Pnt{FB}]]/CQ$52)*500</f>
        <v>0</v>
      </c>
      <c r="CQ6" s="33">
        <f>Tableau2245[[#This Row],[Pnt{FBlq}]]+Tableau2245[[#This Row],[Pnt{FEss}]]</f>
        <v>0</v>
      </c>
      <c r="CR6" s="33">
        <f>IF(Tableau2245[[#This Row],[Blq{F}]]="n",0,IF(Tableau2245[[#This Row],[Blq{F}]]="Z1",100,IF(Tableau2245[[#This Row],[Blq{F}]]="Z2",200,IF(Tableau2245[[#This Row],[Blq{F}]]="Top",300,0))))</f>
        <v>0</v>
      </c>
      <c r="CS6" s="4" t="s">
        <v>3</v>
      </c>
      <c r="CT6" s="25">
        <f>IFERROR((100-(Tableau2245[[#This Row],[Ess{F}]])),0)</f>
        <v>0</v>
      </c>
      <c r="CU6" s="11" t="s">
        <v>12</v>
      </c>
      <c r="CV6" s="28" t="str">
        <f>IF(Tableau2245[[#This Row],[Fnl]]="Q",Tableau2245[[#This Row],[Plc{F}]],Tableau2245[[#This Row],[Plc{Q}]])</f>
        <v/>
      </c>
      <c r="CW6" s="28" t="str">
        <f>IF(Tableau2245[[#This Row],[Place]]=1,"Or",IF(Tableau2245[[#This Row],[Place]]=2,"Argent",IF(Tableau2245[[#This Row],[Place]]=3,"Bronze","")))</f>
        <v/>
      </c>
    </row>
    <row r="7" spans="1:101" x14ac:dyDescent="0.2">
      <c r="A7" s="33" t="str">
        <f>Tableau2245[[#This Row],[Plc{Q}]]</f>
        <v/>
      </c>
      <c r="B7" s="33" t="str">
        <f>Tableau2245[[#This Row],[Place]]</f>
        <v/>
      </c>
      <c r="C7" s="16" t="s">
        <v>12</v>
      </c>
      <c r="D7" s="17" t="s">
        <v>12</v>
      </c>
      <c r="E7" s="17" t="s">
        <v>12</v>
      </c>
      <c r="F7" s="29" t="str">
        <f>IF(Tableau2245[[#This Row],[Q &gt; F]]="","","Q")</f>
        <v/>
      </c>
      <c r="G7" s="10" t="s">
        <v>12</v>
      </c>
      <c r="H7" s="3" t="s">
        <v>3</v>
      </c>
      <c r="I7" s="3" t="s">
        <v>3</v>
      </c>
      <c r="J7" s="3" t="s">
        <v>3</v>
      </c>
      <c r="K7" s="30" t="str">
        <f>IF(Tableau2245[[#This Row],[Pnt{Q}(/1000)]]=0,"",RANK(Tableau2245[[#This Row],[Pnt{Q}(/1000)]],Tableau2245[Pnt{Q}(/1000)]))</f>
        <v/>
      </c>
      <c r="L7" s="30">
        <f>IFERROR(Tableau2245[[#This Row],[Pnt{QV}(/500)]]+Tableau2245[[#This Row],[Pnt{QB}/500]],0)</f>
        <v>0</v>
      </c>
      <c r="M7" s="31">
        <f>IFERROR((Tableau2245[[#This Row],[Pnt{QV}]]/$N$52)*500,0)</f>
        <v>0</v>
      </c>
      <c r="N7" s="31">
        <f>SUM(Tableau2245[[#This Row],[Pnt{QV1}]],Tableau2245[[#This Row],[Pnt{QV2}]],Tableau2245[[#This Row],[Pnt{QV3}]])</f>
        <v>0</v>
      </c>
      <c r="O7" s="2">
        <f>IFERROR(((Tableau2245[[#This Row],[Prs{QV1}]]/P$52)*1000)+IF(Tableau2245[[#This Row],[Vlr{QV1}]]="o",2,0),0)</f>
        <v>0</v>
      </c>
      <c r="P7" s="11" t="s">
        <v>12</v>
      </c>
      <c r="Q7" s="4" t="s">
        <v>3</v>
      </c>
      <c r="R7" s="163">
        <f>IFERROR(((Tableau2245[[#This Row],[Prs{QV2}]]/S$52)*1000)+IF(Tableau2245[[#This Row],[Vlr{QV2}]]="o",2,0),0)</f>
        <v>0</v>
      </c>
      <c r="S7" s="11" t="s">
        <v>12</v>
      </c>
      <c r="T7" s="4" t="s">
        <v>3</v>
      </c>
      <c r="U7" s="163">
        <f>IFERROR(((Tableau2245[[#This Row],[Prs{QV3}]]/V$52)*1000)+IF(Tableau2245[[#This Row],[Vlr{QV3}]]="o",2,0),0)</f>
        <v>0</v>
      </c>
      <c r="V7" s="11" t="s">
        <v>12</v>
      </c>
      <c r="W7" s="4" t="s">
        <v>3</v>
      </c>
      <c r="X7" s="32">
        <f>IF((Tableau2245[[#This Row],[Pnt{QB}]]/Y$52)*500=0,0,(Tableau2245[[#This Row],[Pnt{QB}]]/Y$52)*500)</f>
        <v>0</v>
      </c>
      <c r="Y7" s="33">
        <f>Tableau2245[[#This Row],[Pnt{QB1}]]+Tableau2245[[#This Row],[Pnt{QB2}]]+Tableau2245[[#This Row],[Pnt{QB3}]]+Tableau2245[[#This Row],[Pnt{QB4}]]+Tableau2245[[#This Row],[Pnt{QB5}]]+Tableau2245[[#This Row],[Pnt{QB6}]]+Tableau2245[[#This Row],[Pnt{QB7}]]+Tableau2245[[#This Row],[Pnt{QB8}]]+Tableau2245[[#This Row],[Pnt{QB9}]]+Tableau2245[[#This Row],[Pnt{QB10}]]+Tableau2245[[#This Row],[Pnt{QB11}]]+Tableau2245[[#This Row],[Pnt{QB12}]]+Tableau2245[[#This Row],[Pnt{QB13}]]+Tableau2245[[#This Row],[Pnt{QB14}]]+Tableau2245[[#This Row],[Pnt{QB15}]]+Tableau2245[[#This Row],[Pnt{QB16}]]+Tableau2245[[#This Row],[Pnt{QB17}]]+Tableau2245[[#This Row],[Pnt{QB18}]]+Tableau2245[[#This Row],[Pnt{QB19}]]+Tableau2245[[#This Row],[Pnt{QB20}]]+Tableau2245[[#This Row],[Pnt{QB21}]]+Tableau2245[[#This Row],[Pnt{QB22}]]+Tableau2245[[#This Row],[Pnt{QB23}]]+Tableau2245[[#This Row],[Pnt{QB24}]]+Tableau2245[[#This Row],[Pnt{QB25}]]+Tableau2245[[#This Row],[Pnt{QB26}]]+Tableau2245[[#This Row],[Pnt{QB27}]]+Tableau2245[[#This Row],[Pnt{QB28}]]+Tableau2245[[#This Row],[Pnt{QB29}]]+Tableau2245[[#This Row],[Pnt{QB30}]]</f>
        <v>0</v>
      </c>
      <c r="Z7" s="33">
        <f>IF(Tableau2245[[#This Row],[Blq{QB1}]]="o",(1000/AA$52),0)</f>
        <v>0</v>
      </c>
      <c r="AA7" s="4" t="s">
        <v>3</v>
      </c>
      <c r="AB7" s="33">
        <f>IF(Tableau2245[[#This Row],[Blq{QB2}]]="o",(1000/AC$52),0)</f>
        <v>0</v>
      </c>
      <c r="AC7" s="4" t="s">
        <v>3</v>
      </c>
      <c r="AD7" s="33">
        <f>IF(Tableau2245[[#This Row],[Blq{QB3}]]="o",(1000/AE$52),0)</f>
        <v>0</v>
      </c>
      <c r="AE7" s="4" t="s">
        <v>3</v>
      </c>
      <c r="AF7" s="33">
        <f>IF(Tableau2245[[#This Row],[Blq{QB4}]]="o",(1000/AG$52),0)</f>
        <v>0</v>
      </c>
      <c r="AG7" s="4" t="s">
        <v>3</v>
      </c>
      <c r="AH7" s="33">
        <f>IF(Tableau2245[[#This Row],[Blq{QB5}]]="o",(1000/AI$52),0)</f>
        <v>0</v>
      </c>
      <c r="AI7" s="4" t="s">
        <v>3</v>
      </c>
      <c r="AJ7" s="33">
        <f>IF(Tableau2245[[#This Row],[Blq{QB6}]]="o",(1000/AK$52),0)</f>
        <v>0</v>
      </c>
      <c r="AK7" s="4" t="s">
        <v>3</v>
      </c>
      <c r="AL7" s="33">
        <f>IF(Tableau2245[[#This Row],[Blq{QB7}]]="o",(1000/AM$52),0)</f>
        <v>0</v>
      </c>
      <c r="AM7" s="4" t="s">
        <v>3</v>
      </c>
      <c r="AN7" s="33">
        <f>IF(Tableau2245[[#This Row],[Blq{QB8}]]="o",(1000/AO$52),0)</f>
        <v>0</v>
      </c>
      <c r="AO7" s="4" t="s">
        <v>3</v>
      </c>
      <c r="AP7" s="33">
        <f>IF(Tableau2245[[#This Row],[Blq{QB9}]]="o",(1000/AQ$52),0)</f>
        <v>0</v>
      </c>
      <c r="AQ7" s="4" t="s">
        <v>3</v>
      </c>
      <c r="AR7" s="33">
        <f>IF(Tableau2245[[#This Row],[Blq{QB10}]]="o",(1000/AS$52),0)</f>
        <v>0</v>
      </c>
      <c r="AS7" s="4" t="s">
        <v>3</v>
      </c>
      <c r="AT7" s="33">
        <f>IF(Tableau2245[[#This Row],[Blq{QB11}]]="o",(1000/AU$52),0)</f>
        <v>0</v>
      </c>
      <c r="AU7" s="4" t="s">
        <v>3</v>
      </c>
      <c r="AV7" s="33">
        <f>IF(Tableau2245[[#This Row],[Blq{QB12}]]="o",(1000/AW$52),0)</f>
        <v>0</v>
      </c>
      <c r="AW7" s="4" t="s">
        <v>3</v>
      </c>
      <c r="AX7" s="33">
        <f>IF(Tableau2245[[#This Row],[Blq{QB13}]]="o",(1000/AY$52),0)</f>
        <v>0</v>
      </c>
      <c r="AY7" s="4" t="s">
        <v>3</v>
      </c>
      <c r="AZ7" s="33">
        <f>IF(Tableau2245[[#This Row],[Blq{QB14}]]="o",(1000/BA$52),0)</f>
        <v>0</v>
      </c>
      <c r="BA7" s="4" t="s">
        <v>3</v>
      </c>
      <c r="BB7" s="33">
        <f>IF(Tableau2245[[#This Row],[Blq{QB15}]]="o",(1000/BC$52),0)</f>
        <v>0</v>
      </c>
      <c r="BC7" s="4" t="s">
        <v>3</v>
      </c>
      <c r="BD7" s="33">
        <f>IF(Tableau2245[[#This Row],[Blq{QB16}]]="o",(1000/BE$52),0)</f>
        <v>0</v>
      </c>
      <c r="BE7" s="4" t="s">
        <v>3</v>
      </c>
      <c r="BF7" s="33">
        <f>IF(Tableau2245[[#This Row],[Blq{QB17}]]="o",(1000/BG$52),0)</f>
        <v>0</v>
      </c>
      <c r="BG7" s="4" t="s">
        <v>3</v>
      </c>
      <c r="BH7" s="33">
        <f>IF(Tableau2245[[#This Row],[Blq{QB18}]]="o",(1000/BI$52),0)</f>
        <v>0</v>
      </c>
      <c r="BI7" s="4" t="s">
        <v>3</v>
      </c>
      <c r="BJ7" s="33">
        <f>IF(Tableau2245[[#This Row],[Blq{QB19}]]="o",(1000/BK$52),0)</f>
        <v>0</v>
      </c>
      <c r="BK7" s="4" t="s">
        <v>3</v>
      </c>
      <c r="BL7" s="33">
        <f>IF(Tableau2245[[#This Row],[Blq{QB20}]]="o",(1000/BM$52),0)</f>
        <v>0</v>
      </c>
      <c r="BM7" s="4" t="s">
        <v>3</v>
      </c>
      <c r="BN7" s="33">
        <f>IF(Tableau2245[[#This Row],[Blq{QB21}]]="o",(1000/BO$52),0)</f>
        <v>0</v>
      </c>
      <c r="BO7" s="4" t="s">
        <v>3</v>
      </c>
      <c r="BP7" s="33">
        <f>IF(Tableau2245[[#This Row],[Blq{QB22}]]="o",(1000/BQ$52),0)</f>
        <v>0</v>
      </c>
      <c r="BQ7" s="4" t="s">
        <v>3</v>
      </c>
      <c r="BR7" s="33">
        <f>IF(Tableau2245[[#This Row],[Blq{QB23}]]="o",(1000/BS$52),0)</f>
        <v>0</v>
      </c>
      <c r="BS7" s="4" t="s">
        <v>3</v>
      </c>
      <c r="BT7" s="33">
        <f>IF(Tableau2245[[#This Row],[Blq{QB24}]]="o",(1000/BU$52),0)</f>
        <v>0</v>
      </c>
      <c r="BU7" s="4" t="s">
        <v>3</v>
      </c>
      <c r="BV7" s="33">
        <f>IF(Tableau2245[[#This Row],[Blq{QB25}]]="o",(1000/BW$52),0)</f>
        <v>0</v>
      </c>
      <c r="BW7" s="4" t="s">
        <v>3</v>
      </c>
      <c r="BX7" s="33">
        <f>IF(Tableau2245[[#This Row],[Blq{QB26}]]="o",(1000/BY$52),0)</f>
        <v>0</v>
      </c>
      <c r="BY7" s="4" t="s">
        <v>3</v>
      </c>
      <c r="BZ7" s="33">
        <f>IF(Tableau2245[[#This Row],[Blq{QB27}]]="o",(1000/CA$52),0)</f>
        <v>0</v>
      </c>
      <c r="CA7" s="4" t="s">
        <v>3</v>
      </c>
      <c r="CB7" s="33">
        <f>IF(Tableau2245[[#This Row],[Blq{QB28}]]="o",(1000/CC$52),0)</f>
        <v>0</v>
      </c>
      <c r="CC7" s="4" t="s">
        <v>3</v>
      </c>
      <c r="CD7" s="33">
        <f>IF(Tableau2245[[#This Row],[Blq{QB29}]]="o",(1000/CE$52),0)</f>
        <v>0</v>
      </c>
      <c r="CE7" s="4" t="s">
        <v>3</v>
      </c>
      <c r="CF7" s="33">
        <f>IF(Tableau2245[[#This Row],[Blq{QB30}]]="o",(1000/CG$52),0)</f>
        <v>0</v>
      </c>
      <c r="CG7" s="4" t="s">
        <v>3</v>
      </c>
      <c r="CH7" s="26">
        <f>IFERROR((8-Tableau2245[[#This Row],[Plc{Q}]])/100,0)</f>
        <v>0</v>
      </c>
      <c r="CI7" s="25" t="str">
        <f>IF(OR(1=Tableau2245[[#This Row],[Plc{Q}]],2=Tableau2245[[#This Row],[Plc{Q}]],3=Tableau2245[[#This Row],[Plc{Q}]],4=Tableau2245[[#This Row],[Plc{Q}]],5=Tableau2245[[#This Row],[Plc{Q}]],6=Tableau2245[[#This Row],[Plc{Q}]],7=Tableau2245[[#This Row],[Plc{Q}]],8=Tableau2245[[#This Row],[Plc{Q}]]),"Qualifié(e)","")</f>
        <v/>
      </c>
      <c r="CJ7" s="34" t="str">
        <f>IF(Tableau2245[[#This Row],[Pnt{F}/1000]]=0,"",RANK(Tableau2245[[#This Row],[Pnt{F}/1000]],Tableau2245[Pnt{F}/1000]))</f>
        <v/>
      </c>
      <c r="CK7" s="35">
        <f>IFERROR(Tableau2245[[#This Row],[Pnt{FV}/500]]+Tableau2245[[#This Row],[Pnt{FB}/500]]+Tableau2245[[#This Row],[Bns{Q}]],0)</f>
        <v>0</v>
      </c>
      <c r="CL7" s="32">
        <f>IFERROR((Tableau2245[[#This Row],[Pnt{FV}]]/$CM$52)*500,0)</f>
        <v>0</v>
      </c>
      <c r="CM7" s="186">
        <f>IFERROR(((Tableau2245[[#This Row],[Prs{FV}]]/CN$52)*1000)+IF(Tableau2245[[#This Row],[Vlr{FV}]]="o",2,0),0)</f>
        <v>0</v>
      </c>
      <c r="CN7" s="11" t="s">
        <v>12</v>
      </c>
      <c r="CO7" s="4" t="s">
        <v>3</v>
      </c>
      <c r="CP7" s="32">
        <f>(Tableau2245[[#This Row],[Pnt{FB}]]/CQ$52)*500</f>
        <v>0</v>
      </c>
      <c r="CQ7" s="33">
        <f>Tableau2245[[#This Row],[Pnt{FBlq}]]+Tableau2245[[#This Row],[Pnt{FEss}]]</f>
        <v>0</v>
      </c>
      <c r="CR7" s="33">
        <f>IF(Tableau2245[[#This Row],[Blq{F}]]="n",0,IF(Tableau2245[[#This Row],[Blq{F}]]="Z1",100,IF(Tableau2245[[#This Row],[Blq{F}]]="Z2",200,IF(Tableau2245[[#This Row],[Blq{F}]]="Top",300,0))))</f>
        <v>0</v>
      </c>
      <c r="CS7" s="4" t="s">
        <v>3</v>
      </c>
      <c r="CT7" s="25">
        <f>IFERROR((100-(Tableau2245[[#This Row],[Ess{F}]])),0)</f>
        <v>0</v>
      </c>
      <c r="CU7" s="11" t="s">
        <v>12</v>
      </c>
      <c r="CV7" s="28" t="str">
        <f>IF(Tableau2245[[#This Row],[Fnl]]="Q",Tableau2245[[#This Row],[Plc{F}]],Tableau2245[[#This Row],[Plc{Q}]])</f>
        <v/>
      </c>
      <c r="CW7" s="28" t="str">
        <f>IF(Tableau2245[[#This Row],[Place]]=1,"Or",IF(Tableau2245[[#This Row],[Place]]=2,"Argent",IF(Tableau2245[[#This Row],[Place]]=3,"Bronze","")))</f>
        <v/>
      </c>
    </row>
    <row r="8" spans="1:101" x14ac:dyDescent="0.2">
      <c r="A8" s="33" t="str">
        <f>Tableau2245[[#This Row],[Plc{Q}]]</f>
        <v/>
      </c>
      <c r="B8" s="33" t="str">
        <f>Tableau2245[[#This Row],[Place]]</f>
        <v/>
      </c>
      <c r="C8" s="16" t="s">
        <v>12</v>
      </c>
      <c r="D8" s="17" t="s">
        <v>12</v>
      </c>
      <c r="E8" s="17" t="s">
        <v>12</v>
      </c>
      <c r="F8" s="29" t="str">
        <f>IF(Tableau2245[[#This Row],[Q &gt; F]]="","","Q")</f>
        <v/>
      </c>
      <c r="G8" s="10" t="s">
        <v>12</v>
      </c>
      <c r="H8" s="3" t="s">
        <v>3</v>
      </c>
      <c r="I8" s="3" t="s">
        <v>3</v>
      </c>
      <c r="J8" s="3" t="s">
        <v>3</v>
      </c>
      <c r="K8" s="30" t="str">
        <f>IF(Tableau2245[[#This Row],[Pnt{Q}(/1000)]]=0,"",RANK(Tableau2245[[#This Row],[Pnt{Q}(/1000)]],Tableau2245[Pnt{Q}(/1000)]))</f>
        <v/>
      </c>
      <c r="L8" s="30">
        <f>IFERROR(Tableau2245[[#This Row],[Pnt{QV}(/500)]]+Tableau2245[[#This Row],[Pnt{QB}/500]],0)</f>
        <v>0</v>
      </c>
      <c r="M8" s="31">
        <f>IFERROR((Tableau2245[[#This Row],[Pnt{QV}]]/$N$52)*500,0)</f>
        <v>0</v>
      </c>
      <c r="N8" s="31">
        <f>SUM(Tableau2245[[#This Row],[Pnt{QV1}]],Tableau2245[[#This Row],[Pnt{QV2}]],Tableau2245[[#This Row],[Pnt{QV3}]])</f>
        <v>0</v>
      </c>
      <c r="O8" s="2">
        <f>IFERROR(((Tableau2245[[#This Row],[Prs{QV1}]]/P$52)*1000)+IF(Tableau2245[[#This Row],[Vlr{QV1}]]="o",2,0),0)</f>
        <v>0</v>
      </c>
      <c r="P8" s="11" t="s">
        <v>12</v>
      </c>
      <c r="Q8" s="4" t="s">
        <v>3</v>
      </c>
      <c r="R8" s="163">
        <f>IFERROR(((Tableau2245[[#This Row],[Prs{QV2}]]/S$52)*1000)+IF(Tableau2245[[#This Row],[Vlr{QV2}]]="o",2,0),0)</f>
        <v>0</v>
      </c>
      <c r="S8" s="11" t="s">
        <v>12</v>
      </c>
      <c r="T8" s="4" t="s">
        <v>3</v>
      </c>
      <c r="U8" s="163">
        <f>IFERROR(((Tableau2245[[#This Row],[Prs{QV3}]]/V$52)*1000)+IF(Tableau2245[[#This Row],[Vlr{QV3}]]="o",2,0),0)</f>
        <v>0</v>
      </c>
      <c r="V8" s="11" t="s">
        <v>12</v>
      </c>
      <c r="W8" s="4" t="s">
        <v>3</v>
      </c>
      <c r="X8" s="32">
        <f>IF((Tableau2245[[#This Row],[Pnt{QB}]]/Y$52)*500=0,0,(Tableau2245[[#This Row],[Pnt{QB}]]/Y$52)*500)</f>
        <v>0</v>
      </c>
      <c r="Y8" s="33">
        <f>Tableau2245[[#This Row],[Pnt{QB1}]]+Tableau2245[[#This Row],[Pnt{QB2}]]+Tableau2245[[#This Row],[Pnt{QB3}]]+Tableau2245[[#This Row],[Pnt{QB4}]]+Tableau2245[[#This Row],[Pnt{QB5}]]+Tableau2245[[#This Row],[Pnt{QB6}]]+Tableau2245[[#This Row],[Pnt{QB7}]]+Tableau2245[[#This Row],[Pnt{QB8}]]+Tableau2245[[#This Row],[Pnt{QB9}]]+Tableau2245[[#This Row],[Pnt{QB10}]]+Tableau2245[[#This Row],[Pnt{QB11}]]+Tableau2245[[#This Row],[Pnt{QB12}]]+Tableau2245[[#This Row],[Pnt{QB13}]]+Tableau2245[[#This Row],[Pnt{QB14}]]+Tableau2245[[#This Row],[Pnt{QB15}]]+Tableau2245[[#This Row],[Pnt{QB16}]]+Tableau2245[[#This Row],[Pnt{QB17}]]+Tableau2245[[#This Row],[Pnt{QB18}]]+Tableau2245[[#This Row],[Pnt{QB19}]]+Tableau2245[[#This Row],[Pnt{QB20}]]+Tableau2245[[#This Row],[Pnt{QB21}]]+Tableau2245[[#This Row],[Pnt{QB22}]]+Tableau2245[[#This Row],[Pnt{QB23}]]+Tableau2245[[#This Row],[Pnt{QB24}]]+Tableau2245[[#This Row],[Pnt{QB25}]]+Tableau2245[[#This Row],[Pnt{QB26}]]+Tableau2245[[#This Row],[Pnt{QB27}]]+Tableau2245[[#This Row],[Pnt{QB28}]]+Tableau2245[[#This Row],[Pnt{QB29}]]+Tableau2245[[#This Row],[Pnt{QB30}]]</f>
        <v>0</v>
      </c>
      <c r="Z8" s="33">
        <f>IF(Tableau2245[[#This Row],[Blq{QB1}]]="o",(1000/AA$52),0)</f>
        <v>0</v>
      </c>
      <c r="AA8" s="4" t="s">
        <v>3</v>
      </c>
      <c r="AB8" s="33">
        <f>IF(Tableau2245[[#This Row],[Blq{QB2}]]="o",(1000/AC$52),0)</f>
        <v>0</v>
      </c>
      <c r="AC8" s="4" t="s">
        <v>3</v>
      </c>
      <c r="AD8" s="33">
        <f>IF(Tableau2245[[#This Row],[Blq{QB3}]]="o",(1000/AE$52),0)</f>
        <v>0</v>
      </c>
      <c r="AE8" s="4" t="s">
        <v>3</v>
      </c>
      <c r="AF8" s="33">
        <f>IF(Tableau2245[[#This Row],[Blq{QB4}]]="o",(1000/AG$52),0)</f>
        <v>0</v>
      </c>
      <c r="AG8" s="4" t="s">
        <v>3</v>
      </c>
      <c r="AH8" s="33">
        <f>IF(Tableau2245[[#This Row],[Blq{QB5}]]="o",(1000/AI$52),0)</f>
        <v>0</v>
      </c>
      <c r="AI8" s="4" t="s">
        <v>3</v>
      </c>
      <c r="AJ8" s="33">
        <f>IF(Tableau2245[[#This Row],[Blq{QB6}]]="o",(1000/AK$52),0)</f>
        <v>0</v>
      </c>
      <c r="AK8" s="4" t="s">
        <v>3</v>
      </c>
      <c r="AL8" s="33">
        <f>IF(Tableau2245[[#This Row],[Blq{QB7}]]="o",(1000/AM$52),0)</f>
        <v>0</v>
      </c>
      <c r="AM8" s="4" t="s">
        <v>3</v>
      </c>
      <c r="AN8" s="33">
        <f>IF(Tableau2245[[#This Row],[Blq{QB8}]]="o",(1000/AO$52),0)</f>
        <v>0</v>
      </c>
      <c r="AO8" s="4" t="s">
        <v>3</v>
      </c>
      <c r="AP8" s="33">
        <f>IF(Tableau2245[[#This Row],[Blq{QB9}]]="o",(1000/AQ$52),0)</f>
        <v>0</v>
      </c>
      <c r="AQ8" s="4" t="s">
        <v>3</v>
      </c>
      <c r="AR8" s="33">
        <f>IF(Tableau2245[[#This Row],[Blq{QB10}]]="o",(1000/AS$52),0)</f>
        <v>0</v>
      </c>
      <c r="AS8" s="4" t="s">
        <v>3</v>
      </c>
      <c r="AT8" s="33">
        <f>IF(Tableau2245[[#This Row],[Blq{QB11}]]="o",(1000/AU$52),0)</f>
        <v>0</v>
      </c>
      <c r="AU8" s="4" t="s">
        <v>3</v>
      </c>
      <c r="AV8" s="33">
        <f>IF(Tableau2245[[#This Row],[Blq{QB12}]]="o",(1000/AW$52),0)</f>
        <v>0</v>
      </c>
      <c r="AW8" s="4" t="s">
        <v>3</v>
      </c>
      <c r="AX8" s="33">
        <f>IF(Tableau2245[[#This Row],[Blq{QB13}]]="o",(1000/AY$52),0)</f>
        <v>0</v>
      </c>
      <c r="AY8" s="4" t="s">
        <v>3</v>
      </c>
      <c r="AZ8" s="33">
        <f>IF(Tableau2245[[#This Row],[Blq{QB14}]]="o",(1000/BA$52),0)</f>
        <v>0</v>
      </c>
      <c r="BA8" s="4" t="s">
        <v>3</v>
      </c>
      <c r="BB8" s="33">
        <f>IF(Tableau2245[[#This Row],[Blq{QB15}]]="o",(1000/BC$52),0)</f>
        <v>0</v>
      </c>
      <c r="BC8" s="4" t="s">
        <v>3</v>
      </c>
      <c r="BD8" s="33">
        <f>IF(Tableau2245[[#This Row],[Blq{QB16}]]="o",(1000/BE$52),0)</f>
        <v>0</v>
      </c>
      <c r="BE8" s="4" t="s">
        <v>3</v>
      </c>
      <c r="BF8" s="33">
        <f>IF(Tableau2245[[#This Row],[Blq{QB17}]]="o",(1000/BG$52),0)</f>
        <v>0</v>
      </c>
      <c r="BG8" s="4" t="s">
        <v>3</v>
      </c>
      <c r="BH8" s="33">
        <f>IF(Tableau2245[[#This Row],[Blq{QB18}]]="o",(1000/BI$52),0)</f>
        <v>0</v>
      </c>
      <c r="BI8" s="4" t="s">
        <v>3</v>
      </c>
      <c r="BJ8" s="33">
        <f>IF(Tableau2245[[#This Row],[Blq{QB19}]]="o",(1000/BK$52),0)</f>
        <v>0</v>
      </c>
      <c r="BK8" s="4" t="s">
        <v>3</v>
      </c>
      <c r="BL8" s="33">
        <f>IF(Tableau2245[[#This Row],[Blq{QB20}]]="o",(1000/BM$52),0)</f>
        <v>0</v>
      </c>
      <c r="BM8" s="4" t="s">
        <v>3</v>
      </c>
      <c r="BN8" s="33">
        <f>IF(Tableau2245[[#This Row],[Blq{QB21}]]="o",(1000/BO$52),0)</f>
        <v>0</v>
      </c>
      <c r="BO8" s="4" t="s">
        <v>3</v>
      </c>
      <c r="BP8" s="33">
        <f>IF(Tableau2245[[#This Row],[Blq{QB22}]]="o",(1000/BQ$52),0)</f>
        <v>0</v>
      </c>
      <c r="BQ8" s="4" t="s">
        <v>3</v>
      </c>
      <c r="BR8" s="33">
        <f>IF(Tableau2245[[#This Row],[Blq{QB23}]]="o",(1000/BS$52),0)</f>
        <v>0</v>
      </c>
      <c r="BS8" s="4" t="s">
        <v>3</v>
      </c>
      <c r="BT8" s="33">
        <f>IF(Tableau2245[[#This Row],[Blq{QB24}]]="o",(1000/BU$52),0)</f>
        <v>0</v>
      </c>
      <c r="BU8" s="4" t="s">
        <v>3</v>
      </c>
      <c r="BV8" s="33">
        <f>IF(Tableau2245[[#This Row],[Blq{QB25}]]="o",(1000/BW$52),0)</f>
        <v>0</v>
      </c>
      <c r="BW8" s="4" t="s">
        <v>3</v>
      </c>
      <c r="BX8" s="33">
        <f>IF(Tableau2245[[#This Row],[Blq{QB26}]]="o",(1000/BY$52),0)</f>
        <v>0</v>
      </c>
      <c r="BY8" s="4" t="s">
        <v>3</v>
      </c>
      <c r="BZ8" s="33">
        <f>IF(Tableau2245[[#This Row],[Blq{QB27}]]="o",(1000/CA$52),0)</f>
        <v>0</v>
      </c>
      <c r="CA8" s="4" t="s">
        <v>3</v>
      </c>
      <c r="CB8" s="33">
        <f>IF(Tableau2245[[#This Row],[Blq{QB28}]]="o",(1000/CC$52),0)</f>
        <v>0</v>
      </c>
      <c r="CC8" s="4" t="s">
        <v>3</v>
      </c>
      <c r="CD8" s="33">
        <f>IF(Tableau2245[[#This Row],[Blq{QB29}]]="o",(1000/CE$52),0)</f>
        <v>0</v>
      </c>
      <c r="CE8" s="4" t="s">
        <v>3</v>
      </c>
      <c r="CF8" s="33">
        <f>IF(Tableau2245[[#This Row],[Blq{QB30}]]="o",(1000/CG$52),0)</f>
        <v>0</v>
      </c>
      <c r="CG8" s="4" t="s">
        <v>3</v>
      </c>
      <c r="CH8" s="26">
        <f>IFERROR((8-Tableau2245[[#This Row],[Plc{Q}]])/100,0)</f>
        <v>0</v>
      </c>
      <c r="CI8" s="25" t="str">
        <f>IF(OR(1=Tableau2245[[#This Row],[Plc{Q}]],2=Tableau2245[[#This Row],[Plc{Q}]],3=Tableau2245[[#This Row],[Plc{Q}]],4=Tableau2245[[#This Row],[Plc{Q}]],5=Tableau2245[[#This Row],[Plc{Q}]],6=Tableau2245[[#This Row],[Plc{Q}]],7=Tableau2245[[#This Row],[Plc{Q}]],8=Tableau2245[[#This Row],[Plc{Q}]]),"Qualifié(e)","")</f>
        <v/>
      </c>
      <c r="CJ8" s="34" t="str">
        <f>IF(Tableau2245[[#This Row],[Pnt{F}/1000]]=0,"",RANK(Tableau2245[[#This Row],[Pnt{F}/1000]],Tableau2245[Pnt{F}/1000]))</f>
        <v/>
      </c>
      <c r="CK8" s="35">
        <f>IFERROR(Tableau2245[[#This Row],[Pnt{FV}/500]]+Tableau2245[[#This Row],[Pnt{FB}/500]]+Tableau2245[[#This Row],[Bns{Q}]],0)</f>
        <v>0</v>
      </c>
      <c r="CL8" s="32">
        <f>IFERROR((Tableau2245[[#This Row],[Pnt{FV}]]/$CM$52)*500,0)</f>
        <v>0</v>
      </c>
      <c r="CM8" s="186">
        <f>IFERROR(((Tableau2245[[#This Row],[Prs{FV}]]/CN$52)*1000)+IF(Tableau2245[[#This Row],[Vlr{FV}]]="o",2,0),0)</f>
        <v>0</v>
      </c>
      <c r="CN8" s="11" t="s">
        <v>12</v>
      </c>
      <c r="CO8" s="4" t="s">
        <v>3</v>
      </c>
      <c r="CP8" s="32">
        <f>(Tableau2245[[#This Row],[Pnt{FB}]]/CQ$52)*500</f>
        <v>0</v>
      </c>
      <c r="CQ8" s="33">
        <f>Tableau2245[[#This Row],[Pnt{FBlq}]]+Tableau2245[[#This Row],[Pnt{FEss}]]</f>
        <v>0</v>
      </c>
      <c r="CR8" s="33">
        <f>IF(Tableau2245[[#This Row],[Blq{F}]]="n",0,IF(Tableau2245[[#This Row],[Blq{F}]]="Z1",100,IF(Tableau2245[[#This Row],[Blq{F}]]="Z2",200,IF(Tableau2245[[#This Row],[Blq{F}]]="Top",300,0))))</f>
        <v>0</v>
      </c>
      <c r="CS8" s="4" t="s">
        <v>3</v>
      </c>
      <c r="CT8" s="25">
        <f>IFERROR((100-(Tableau2245[[#This Row],[Ess{F}]])),0)</f>
        <v>0</v>
      </c>
      <c r="CU8" s="11" t="s">
        <v>12</v>
      </c>
      <c r="CV8" s="28" t="str">
        <f>IF(Tableau2245[[#This Row],[Fnl]]="Q",Tableau2245[[#This Row],[Plc{F}]],Tableau2245[[#This Row],[Plc{Q}]])</f>
        <v/>
      </c>
      <c r="CW8" s="28" t="str">
        <f>IF(Tableau2245[[#This Row],[Place]]=1,"Or",IF(Tableau2245[[#This Row],[Place]]=2,"Argent",IF(Tableau2245[[#This Row],[Place]]=3,"Bronze","")))</f>
        <v/>
      </c>
    </row>
    <row r="9" spans="1:101" x14ac:dyDescent="0.2">
      <c r="A9" s="33" t="str">
        <f>Tableau2245[[#This Row],[Plc{Q}]]</f>
        <v/>
      </c>
      <c r="B9" s="33" t="str">
        <f>Tableau2245[[#This Row],[Place]]</f>
        <v/>
      </c>
      <c r="C9" s="16" t="s">
        <v>12</v>
      </c>
      <c r="D9" s="17" t="s">
        <v>12</v>
      </c>
      <c r="E9" s="17" t="s">
        <v>12</v>
      </c>
      <c r="F9" s="36" t="str">
        <f>IF(Tableau2245[[#This Row],[Q &gt; F]]="","","Q")</f>
        <v/>
      </c>
      <c r="G9" s="10" t="s">
        <v>12</v>
      </c>
      <c r="H9" s="3" t="s">
        <v>3</v>
      </c>
      <c r="I9" s="3" t="s">
        <v>3</v>
      </c>
      <c r="J9" s="3" t="s">
        <v>3</v>
      </c>
      <c r="K9" s="30" t="str">
        <f>IF(Tableau2245[[#This Row],[Pnt{Q}(/1000)]]=0,"",RANK(Tableau2245[[#This Row],[Pnt{Q}(/1000)]],Tableau2245[Pnt{Q}(/1000)]))</f>
        <v/>
      </c>
      <c r="L9" s="30">
        <f>IFERROR(Tableau2245[[#This Row],[Pnt{QV}(/500)]]+Tableau2245[[#This Row],[Pnt{QB}/500]],0)</f>
        <v>0</v>
      </c>
      <c r="M9" s="31">
        <f>IFERROR((Tableau2245[[#This Row],[Pnt{QV}]]/$N$52)*500,0)</f>
        <v>0</v>
      </c>
      <c r="N9" s="31">
        <f>SUM(Tableau2245[[#This Row],[Pnt{QV1}]],Tableau2245[[#This Row],[Pnt{QV2}]],Tableau2245[[#This Row],[Pnt{QV3}]])</f>
        <v>0</v>
      </c>
      <c r="O9" s="2">
        <f>IFERROR(((Tableau2245[[#This Row],[Prs{QV1}]]/P$52)*1000)+IF(Tableau2245[[#This Row],[Vlr{QV1}]]="o",2,0),0)</f>
        <v>0</v>
      </c>
      <c r="P9" s="11" t="s">
        <v>12</v>
      </c>
      <c r="Q9" s="4" t="s">
        <v>3</v>
      </c>
      <c r="R9" s="163">
        <f>IFERROR(((Tableau2245[[#This Row],[Prs{QV2}]]/S$52)*1000)+IF(Tableau2245[[#This Row],[Vlr{QV2}]]="o",2,0),0)</f>
        <v>0</v>
      </c>
      <c r="S9" s="11" t="s">
        <v>12</v>
      </c>
      <c r="T9" s="4" t="s">
        <v>3</v>
      </c>
      <c r="U9" s="163">
        <f>IFERROR(((Tableau2245[[#This Row],[Prs{QV3}]]/V$52)*1000)+IF(Tableau2245[[#This Row],[Vlr{QV3}]]="o",2,0),0)</f>
        <v>0</v>
      </c>
      <c r="V9" s="11" t="s">
        <v>12</v>
      </c>
      <c r="W9" s="4" t="s">
        <v>3</v>
      </c>
      <c r="X9" s="32">
        <f>IF((Tableau2245[[#This Row],[Pnt{QB}]]/Y$52)*500=0,0,(Tableau2245[[#This Row],[Pnt{QB}]]/Y$52)*500)</f>
        <v>0</v>
      </c>
      <c r="Y9" s="33">
        <f>Tableau2245[[#This Row],[Pnt{QB1}]]+Tableau2245[[#This Row],[Pnt{QB2}]]+Tableau2245[[#This Row],[Pnt{QB3}]]+Tableau2245[[#This Row],[Pnt{QB4}]]+Tableau2245[[#This Row],[Pnt{QB5}]]+Tableau2245[[#This Row],[Pnt{QB6}]]+Tableau2245[[#This Row],[Pnt{QB7}]]+Tableau2245[[#This Row],[Pnt{QB8}]]+Tableau2245[[#This Row],[Pnt{QB9}]]+Tableau2245[[#This Row],[Pnt{QB10}]]+Tableau2245[[#This Row],[Pnt{QB11}]]+Tableau2245[[#This Row],[Pnt{QB12}]]+Tableau2245[[#This Row],[Pnt{QB13}]]+Tableau2245[[#This Row],[Pnt{QB14}]]+Tableau2245[[#This Row],[Pnt{QB15}]]+Tableau2245[[#This Row],[Pnt{QB16}]]+Tableau2245[[#This Row],[Pnt{QB17}]]+Tableau2245[[#This Row],[Pnt{QB18}]]+Tableau2245[[#This Row],[Pnt{QB19}]]+Tableau2245[[#This Row],[Pnt{QB20}]]+Tableau2245[[#This Row],[Pnt{QB21}]]+Tableau2245[[#This Row],[Pnt{QB22}]]+Tableau2245[[#This Row],[Pnt{QB23}]]+Tableau2245[[#This Row],[Pnt{QB24}]]+Tableau2245[[#This Row],[Pnt{QB25}]]+Tableau2245[[#This Row],[Pnt{QB26}]]+Tableau2245[[#This Row],[Pnt{QB27}]]+Tableau2245[[#This Row],[Pnt{QB28}]]+Tableau2245[[#This Row],[Pnt{QB29}]]+Tableau2245[[#This Row],[Pnt{QB30}]]</f>
        <v>0</v>
      </c>
      <c r="Z9" s="33">
        <f>IF(Tableau2245[[#This Row],[Blq{QB1}]]="o",(1000/AA$52),0)</f>
        <v>0</v>
      </c>
      <c r="AA9" s="4" t="s">
        <v>3</v>
      </c>
      <c r="AB9" s="33">
        <f>IF(Tableau2245[[#This Row],[Blq{QB2}]]="o",(1000/AC$52),0)</f>
        <v>0</v>
      </c>
      <c r="AC9" s="4" t="s">
        <v>3</v>
      </c>
      <c r="AD9" s="33">
        <f>IF(Tableau2245[[#This Row],[Blq{QB3}]]="o",(1000/AE$52),0)</f>
        <v>0</v>
      </c>
      <c r="AE9" s="4" t="s">
        <v>3</v>
      </c>
      <c r="AF9" s="33">
        <f>IF(Tableau2245[[#This Row],[Blq{QB4}]]="o",(1000/AG$52),0)</f>
        <v>0</v>
      </c>
      <c r="AG9" s="4" t="s">
        <v>3</v>
      </c>
      <c r="AH9" s="33">
        <f>IF(Tableau2245[[#This Row],[Blq{QB5}]]="o",(1000/AI$52),0)</f>
        <v>0</v>
      </c>
      <c r="AI9" s="4" t="s">
        <v>3</v>
      </c>
      <c r="AJ9" s="33">
        <f>IF(Tableau2245[[#This Row],[Blq{QB6}]]="o",(1000/AK$52),0)</f>
        <v>0</v>
      </c>
      <c r="AK9" s="4" t="s">
        <v>3</v>
      </c>
      <c r="AL9" s="33">
        <f>IF(Tableau2245[[#This Row],[Blq{QB7}]]="o",(1000/AM$52),0)</f>
        <v>0</v>
      </c>
      <c r="AM9" s="4" t="s">
        <v>3</v>
      </c>
      <c r="AN9" s="33">
        <f>IF(Tableau2245[[#This Row],[Blq{QB8}]]="o",(1000/AO$52),0)</f>
        <v>0</v>
      </c>
      <c r="AO9" s="4" t="s">
        <v>3</v>
      </c>
      <c r="AP9" s="33">
        <f>IF(Tableau2245[[#This Row],[Blq{QB9}]]="o",(1000/AQ$52),0)</f>
        <v>0</v>
      </c>
      <c r="AQ9" s="4" t="s">
        <v>3</v>
      </c>
      <c r="AR9" s="33">
        <f>IF(Tableau2245[[#This Row],[Blq{QB10}]]="o",(1000/AS$52),0)</f>
        <v>0</v>
      </c>
      <c r="AS9" s="4" t="s">
        <v>3</v>
      </c>
      <c r="AT9" s="33">
        <f>IF(Tableau2245[[#This Row],[Blq{QB11}]]="o",(1000/AU$52),0)</f>
        <v>0</v>
      </c>
      <c r="AU9" s="4" t="s">
        <v>3</v>
      </c>
      <c r="AV9" s="33">
        <f>IF(Tableau2245[[#This Row],[Blq{QB12}]]="o",(1000/AW$52),0)</f>
        <v>0</v>
      </c>
      <c r="AW9" s="4" t="s">
        <v>3</v>
      </c>
      <c r="AX9" s="33">
        <f>IF(Tableau2245[[#This Row],[Blq{QB13}]]="o",(1000/AY$52),0)</f>
        <v>0</v>
      </c>
      <c r="AY9" s="4" t="s">
        <v>3</v>
      </c>
      <c r="AZ9" s="33">
        <f>IF(Tableau2245[[#This Row],[Blq{QB14}]]="o",(1000/BA$52),0)</f>
        <v>0</v>
      </c>
      <c r="BA9" s="4" t="s">
        <v>3</v>
      </c>
      <c r="BB9" s="33">
        <f>IF(Tableau2245[[#This Row],[Blq{QB15}]]="o",(1000/BC$52),0)</f>
        <v>0</v>
      </c>
      <c r="BC9" s="4" t="s">
        <v>3</v>
      </c>
      <c r="BD9" s="33">
        <f>IF(Tableau2245[[#This Row],[Blq{QB16}]]="o",(1000/BE$52),0)</f>
        <v>0</v>
      </c>
      <c r="BE9" s="4" t="s">
        <v>3</v>
      </c>
      <c r="BF9" s="33">
        <f>IF(Tableau2245[[#This Row],[Blq{QB17}]]="o",(1000/BG$52),0)</f>
        <v>0</v>
      </c>
      <c r="BG9" s="4" t="s">
        <v>3</v>
      </c>
      <c r="BH9" s="33">
        <f>IF(Tableau2245[[#This Row],[Blq{QB18}]]="o",(1000/BI$52),0)</f>
        <v>0</v>
      </c>
      <c r="BI9" s="4" t="s">
        <v>3</v>
      </c>
      <c r="BJ9" s="33">
        <f>IF(Tableau2245[[#This Row],[Blq{QB19}]]="o",(1000/BK$52),0)</f>
        <v>0</v>
      </c>
      <c r="BK9" s="4" t="s">
        <v>3</v>
      </c>
      <c r="BL9" s="33">
        <f>IF(Tableau2245[[#This Row],[Blq{QB20}]]="o",(1000/BM$52),0)</f>
        <v>0</v>
      </c>
      <c r="BM9" s="4" t="s">
        <v>3</v>
      </c>
      <c r="BN9" s="33">
        <f>IF(Tableau2245[[#This Row],[Blq{QB21}]]="o",(1000/BO$52),0)</f>
        <v>0</v>
      </c>
      <c r="BO9" s="4" t="s">
        <v>3</v>
      </c>
      <c r="BP9" s="33">
        <f>IF(Tableau2245[[#This Row],[Blq{QB22}]]="o",(1000/BQ$52),0)</f>
        <v>0</v>
      </c>
      <c r="BQ9" s="4" t="s">
        <v>3</v>
      </c>
      <c r="BR9" s="33">
        <f>IF(Tableau2245[[#This Row],[Blq{QB23}]]="o",(1000/BS$52),0)</f>
        <v>0</v>
      </c>
      <c r="BS9" s="4" t="s">
        <v>3</v>
      </c>
      <c r="BT9" s="33">
        <f>IF(Tableau2245[[#This Row],[Blq{QB24}]]="o",(1000/BU$52),0)</f>
        <v>0</v>
      </c>
      <c r="BU9" s="4" t="s">
        <v>3</v>
      </c>
      <c r="BV9" s="33">
        <f>IF(Tableau2245[[#This Row],[Blq{QB25}]]="o",(1000/BW$52),0)</f>
        <v>0</v>
      </c>
      <c r="BW9" s="4" t="s">
        <v>3</v>
      </c>
      <c r="BX9" s="33">
        <f>IF(Tableau2245[[#This Row],[Blq{QB26}]]="o",(1000/BY$52),0)</f>
        <v>0</v>
      </c>
      <c r="BY9" s="4" t="s">
        <v>3</v>
      </c>
      <c r="BZ9" s="33">
        <f>IF(Tableau2245[[#This Row],[Blq{QB27}]]="o",(1000/CA$52),0)</f>
        <v>0</v>
      </c>
      <c r="CA9" s="4" t="s">
        <v>3</v>
      </c>
      <c r="CB9" s="33">
        <f>IF(Tableau2245[[#This Row],[Blq{QB28}]]="o",(1000/CC$52),0)</f>
        <v>0</v>
      </c>
      <c r="CC9" s="4" t="s">
        <v>3</v>
      </c>
      <c r="CD9" s="33">
        <f>IF(Tableau2245[[#This Row],[Blq{QB29}]]="o",(1000/CE$52),0)</f>
        <v>0</v>
      </c>
      <c r="CE9" s="4" t="s">
        <v>3</v>
      </c>
      <c r="CF9" s="33">
        <f>IF(Tableau2245[[#This Row],[Blq{QB30}]]="o",(1000/CG$52),0)</f>
        <v>0</v>
      </c>
      <c r="CG9" s="4" t="s">
        <v>3</v>
      </c>
      <c r="CH9" s="26">
        <f>IFERROR((8-Tableau2245[[#This Row],[Plc{Q}]])/100,0)</f>
        <v>0</v>
      </c>
      <c r="CI9" s="25" t="str">
        <f>IF(OR(1=Tableau2245[[#This Row],[Plc{Q}]],2=Tableau2245[[#This Row],[Plc{Q}]],3=Tableau2245[[#This Row],[Plc{Q}]],4=Tableau2245[[#This Row],[Plc{Q}]],5=Tableau2245[[#This Row],[Plc{Q}]],6=Tableau2245[[#This Row],[Plc{Q}]],7=Tableau2245[[#This Row],[Plc{Q}]],8=Tableau2245[[#This Row],[Plc{Q}]]),"Qualifié(e)","")</f>
        <v/>
      </c>
      <c r="CJ9" s="34" t="str">
        <f>IF(Tableau2245[[#This Row],[Pnt{F}/1000]]=0,"",RANK(Tableau2245[[#This Row],[Pnt{F}/1000]],Tableau2245[Pnt{F}/1000]))</f>
        <v/>
      </c>
      <c r="CK9" s="35">
        <f>IFERROR(Tableau2245[[#This Row],[Pnt{FV}/500]]+Tableau2245[[#This Row],[Pnt{FB}/500]]+Tableau2245[[#This Row],[Bns{Q}]],0)</f>
        <v>0</v>
      </c>
      <c r="CL9" s="32">
        <f>IFERROR((Tableau2245[[#This Row],[Pnt{FV}]]/$CM$52)*500,0)</f>
        <v>0</v>
      </c>
      <c r="CM9" s="186">
        <f>IFERROR(((Tableau2245[[#This Row],[Prs{FV}]]/CN$52)*1000)+IF(Tableau2245[[#This Row],[Vlr{FV}]]="o",2,0),0)</f>
        <v>0</v>
      </c>
      <c r="CN9" s="11" t="s">
        <v>12</v>
      </c>
      <c r="CO9" s="4" t="s">
        <v>3</v>
      </c>
      <c r="CP9" s="32">
        <f>(Tableau2245[[#This Row],[Pnt{FB}]]/CQ$52)*500</f>
        <v>0</v>
      </c>
      <c r="CQ9" s="33">
        <f>Tableau2245[[#This Row],[Pnt{FBlq}]]+Tableau2245[[#This Row],[Pnt{FEss}]]</f>
        <v>0</v>
      </c>
      <c r="CR9" s="33">
        <f>IF(Tableau2245[[#This Row],[Blq{F}]]="n",0,IF(Tableau2245[[#This Row],[Blq{F}]]="Z1",100,IF(Tableau2245[[#This Row],[Blq{F}]]="Z2",200,IF(Tableau2245[[#This Row],[Blq{F}]]="Top",300,0))))</f>
        <v>0</v>
      </c>
      <c r="CS9" s="4" t="s">
        <v>3</v>
      </c>
      <c r="CT9" s="25">
        <f>IFERROR((100-(Tableau2245[[#This Row],[Ess{F}]])),0)</f>
        <v>0</v>
      </c>
      <c r="CU9" s="11" t="s">
        <v>12</v>
      </c>
      <c r="CV9" s="28" t="str">
        <f>IF(Tableau2245[[#This Row],[Fnl]]="Q",Tableau2245[[#This Row],[Plc{F}]],Tableau2245[[#This Row],[Plc{Q}]])</f>
        <v/>
      </c>
      <c r="CW9" s="28" t="str">
        <f>IF(Tableau2245[[#This Row],[Place]]=1,"Or",IF(Tableau2245[[#This Row],[Place]]=2,"Argent",IF(Tableau2245[[#This Row],[Place]]=3,"Bronze","")))</f>
        <v/>
      </c>
    </row>
    <row r="10" spans="1:101" x14ac:dyDescent="0.2">
      <c r="A10" s="33" t="str">
        <f>Tableau2245[[#This Row],[Plc{Q}]]</f>
        <v/>
      </c>
      <c r="B10" s="33" t="str">
        <f>Tableau2245[[#This Row],[Place]]</f>
        <v/>
      </c>
      <c r="C10" s="16" t="s">
        <v>12</v>
      </c>
      <c r="D10" s="17" t="s">
        <v>12</v>
      </c>
      <c r="E10" s="17" t="s">
        <v>12</v>
      </c>
      <c r="F10" s="29" t="str">
        <f>IF(Tableau2245[[#This Row],[Q &gt; F]]="","","Q")</f>
        <v/>
      </c>
      <c r="G10" s="10" t="s">
        <v>12</v>
      </c>
      <c r="H10" s="3" t="s">
        <v>3</v>
      </c>
      <c r="I10" s="3" t="s">
        <v>3</v>
      </c>
      <c r="J10" s="3" t="s">
        <v>3</v>
      </c>
      <c r="K10" s="30" t="str">
        <f>IF(Tableau2245[[#This Row],[Pnt{Q}(/1000)]]=0,"",RANK(Tableau2245[[#This Row],[Pnt{Q}(/1000)]],Tableau2245[Pnt{Q}(/1000)]))</f>
        <v/>
      </c>
      <c r="L10" s="30">
        <f>IFERROR(Tableau2245[[#This Row],[Pnt{QV}(/500)]]+Tableau2245[[#This Row],[Pnt{QB}/500]],0)</f>
        <v>0</v>
      </c>
      <c r="M10" s="31">
        <f>IFERROR((Tableau2245[[#This Row],[Pnt{QV}]]/$N$52)*500,0)</f>
        <v>0</v>
      </c>
      <c r="N10" s="31">
        <f>SUM(Tableau2245[[#This Row],[Pnt{QV1}]],Tableau2245[[#This Row],[Pnt{QV2}]],Tableau2245[[#This Row],[Pnt{QV3}]])</f>
        <v>0</v>
      </c>
      <c r="O10" s="2">
        <f>IFERROR(((Tableau2245[[#This Row],[Prs{QV1}]]/P$52)*1000)+IF(Tableau2245[[#This Row],[Vlr{QV1}]]="o",2,0),0)</f>
        <v>0</v>
      </c>
      <c r="P10" s="11" t="s">
        <v>12</v>
      </c>
      <c r="Q10" s="4" t="s">
        <v>3</v>
      </c>
      <c r="R10" s="163">
        <f>IFERROR(((Tableau2245[[#This Row],[Prs{QV2}]]/S$52)*1000)+IF(Tableau2245[[#This Row],[Vlr{QV2}]]="o",2,0),0)</f>
        <v>0</v>
      </c>
      <c r="S10" s="11" t="s">
        <v>12</v>
      </c>
      <c r="T10" s="4" t="s">
        <v>3</v>
      </c>
      <c r="U10" s="163">
        <f>IFERROR(((Tableau2245[[#This Row],[Prs{QV3}]]/V$52)*1000)+IF(Tableau2245[[#This Row],[Vlr{QV3}]]="o",2,0),0)</f>
        <v>0</v>
      </c>
      <c r="V10" s="11" t="s">
        <v>12</v>
      </c>
      <c r="W10" s="4" t="s">
        <v>3</v>
      </c>
      <c r="X10" s="32">
        <f>IF((Tableau2245[[#This Row],[Pnt{QB}]]/Y$52)*500=0,0,(Tableau2245[[#This Row],[Pnt{QB}]]/Y$52)*500)</f>
        <v>0</v>
      </c>
      <c r="Y10" s="33">
        <f>Tableau2245[[#This Row],[Pnt{QB1}]]+Tableau2245[[#This Row],[Pnt{QB2}]]+Tableau2245[[#This Row],[Pnt{QB3}]]+Tableau2245[[#This Row],[Pnt{QB4}]]+Tableau2245[[#This Row],[Pnt{QB5}]]+Tableau2245[[#This Row],[Pnt{QB6}]]+Tableau2245[[#This Row],[Pnt{QB7}]]+Tableau2245[[#This Row],[Pnt{QB8}]]+Tableau2245[[#This Row],[Pnt{QB9}]]+Tableau2245[[#This Row],[Pnt{QB10}]]+Tableau2245[[#This Row],[Pnt{QB11}]]+Tableau2245[[#This Row],[Pnt{QB12}]]+Tableau2245[[#This Row],[Pnt{QB13}]]+Tableau2245[[#This Row],[Pnt{QB14}]]+Tableau2245[[#This Row],[Pnt{QB15}]]+Tableau2245[[#This Row],[Pnt{QB16}]]+Tableau2245[[#This Row],[Pnt{QB17}]]+Tableau2245[[#This Row],[Pnt{QB18}]]+Tableau2245[[#This Row],[Pnt{QB19}]]+Tableau2245[[#This Row],[Pnt{QB20}]]+Tableau2245[[#This Row],[Pnt{QB21}]]+Tableau2245[[#This Row],[Pnt{QB22}]]+Tableau2245[[#This Row],[Pnt{QB23}]]+Tableau2245[[#This Row],[Pnt{QB24}]]+Tableau2245[[#This Row],[Pnt{QB25}]]+Tableau2245[[#This Row],[Pnt{QB26}]]+Tableau2245[[#This Row],[Pnt{QB27}]]+Tableau2245[[#This Row],[Pnt{QB28}]]+Tableau2245[[#This Row],[Pnt{QB29}]]+Tableau2245[[#This Row],[Pnt{QB30}]]</f>
        <v>0</v>
      </c>
      <c r="Z10" s="33">
        <f>IF(Tableau2245[[#This Row],[Blq{QB1}]]="o",(1000/AA$52),0)</f>
        <v>0</v>
      </c>
      <c r="AA10" s="4" t="s">
        <v>3</v>
      </c>
      <c r="AB10" s="33">
        <f>IF(Tableau2245[[#This Row],[Blq{QB2}]]="o",(1000/AC$52),0)</f>
        <v>0</v>
      </c>
      <c r="AC10" s="4" t="s">
        <v>3</v>
      </c>
      <c r="AD10" s="33">
        <f>IF(Tableau2245[[#This Row],[Blq{QB3}]]="o",(1000/AE$52),0)</f>
        <v>0</v>
      </c>
      <c r="AE10" s="4" t="s">
        <v>3</v>
      </c>
      <c r="AF10" s="33">
        <f>IF(Tableau2245[[#This Row],[Blq{QB4}]]="o",(1000/AG$52),0)</f>
        <v>0</v>
      </c>
      <c r="AG10" s="4" t="s">
        <v>3</v>
      </c>
      <c r="AH10" s="33">
        <f>IF(Tableau2245[[#This Row],[Blq{QB5}]]="o",(1000/AI$52),0)</f>
        <v>0</v>
      </c>
      <c r="AI10" s="4" t="s">
        <v>3</v>
      </c>
      <c r="AJ10" s="33">
        <f>IF(Tableau2245[[#This Row],[Blq{QB6}]]="o",(1000/AK$52),0)</f>
        <v>0</v>
      </c>
      <c r="AK10" s="4" t="s">
        <v>3</v>
      </c>
      <c r="AL10" s="33">
        <f>IF(Tableau2245[[#This Row],[Blq{QB7}]]="o",(1000/AM$52),0)</f>
        <v>0</v>
      </c>
      <c r="AM10" s="4" t="s">
        <v>3</v>
      </c>
      <c r="AN10" s="33">
        <f>IF(Tableau2245[[#This Row],[Blq{QB8}]]="o",(1000/AO$52),0)</f>
        <v>0</v>
      </c>
      <c r="AO10" s="4" t="s">
        <v>3</v>
      </c>
      <c r="AP10" s="33">
        <f>IF(Tableau2245[[#This Row],[Blq{QB9}]]="o",(1000/AQ$52),0)</f>
        <v>0</v>
      </c>
      <c r="AQ10" s="4" t="s">
        <v>3</v>
      </c>
      <c r="AR10" s="33">
        <f>IF(Tableau2245[[#This Row],[Blq{QB10}]]="o",(1000/AS$52),0)</f>
        <v>0</v>
      </c>
      <c r="AS10" s="4" t="s">
        <v>3</v>
      </c>
      <c r="AT10" s="33">
        <f>IF(Tableau2245[[#This Row],[Blq{QB11}]]="o",(1000/AU$52),0)</f>
        <v>0</v>
      </c>
      <c r="AU10" s="4" t="s">
        <v>3</v>
      </c>
      <c r="AV10" s="33">
        <f>IF(Tableau2245[[#This Row],[Blq{QB12}]]="o",(1000/AW$52),0)</f>
        <v>0</v>
      </c>
      <c r="AW10" s="4" t="s">
        <v>3</v>
      </c>
      <c r="AX10" s="33">
        <f>IF(Tableau2245[[#This Row],[Blq{QB13}]]="o",(1000/AY$52),0)</f>
        <v>0</v>
      </c>
      <c r="AY10" s="4" t="s">
        <v>3</v>
      </c>
      <c r="AZ10" s="33">
        <f>IF(Tableau2245[[#This Row],[Blq{QB14}]]="o",(1000/BA$52),0)</f>
        <v>0</v>
      </c>
      <c r="BA10" s="4" t="s">
        <v>3</v>
      </c>
      <c r="BB10" s="33">
        <f>IF(Tableau2245[[#This Row],[Blq{QB15}]]="o",(1000/BC$52),0)</f>
        <v>0</v>
      </c>
      <c r="BC10" s="4" t="s">
        <v>3</v>
      </c>
      <c r="BD10" s="33">
        <f>IF(Tableau2245[[#This Row],[Blq{QB16}]]="o",(1000/BE$52),0)</f>
        <v>0</v>
      </c>
      <c r="BE10" s="4" t="s">
        <v>3</v>
      </c>
      <c r="BF10" s="33">
        <f>IF(Tableau2245[[#This Row],[Blq{QB17}]]="o",(1000/BG$52),0)</f>
        <v>0</v>
      </c>
      <c r="BG10" s="4" t="s">
        <v>3</v>
      </c>
      <c r="BH10" s="33">
        <f>IF(Tableau2245[[#This Row],[Blq{QB18}]]="o",(1000/BI$52),0)</f>
        <v>0</v>
      </c>
      <c r="BI10" s="4" t="s">
        <v>3</v>
      </c>
      <c r="BJ10" s="33">
        <f>IF(Tableau2245[[#This Row],[Blq{QB19}]]="o",(1000/BK$52),0)</f>
        <v>0</v>
      </c>
      <c r="BK10" s="4" t="s">
        <v>3</v>
      </c>
      <c r="BL10" s="33">
        <f>IF(Tableau2245[[#This Row],[Blq{QB20}]]="o",(1000/BM$52),0)</f>
        <v>0</v>
      </c>
      <c r="BM10" s="4" t="s">
        <v>3</v>
      </c>
      <c r="BN10" s="33">
        <f>IF(Tableau2245[[#This Row],[Blq{QB21}]]="o",(1000/BO$52),0)</f>
        <v>0</v>
      </c>
      <c r="BO10" s="4" t="s">
        <v>3</v>
      </c>
      <c r="BP10" s="33">
        <f>IF(Tableau2245[[#This Row],[Blq{QB22}]]="o",(1000/BQ$52),0)</f>
        <v>0</v>
      </c>
      <c r="BQ10" s="4" t="s">
        <v>3</v>
      </c>
      <c r="BR10" s="33">
        <f>IF(Tableau2245[[#This Row],[Blq{QB23}]]="o",(1000/BS$52),0)</f>
        <v>0</v>
      </c>
      <c r="BS10" s="4" t="s">
        <v>3</v>
      </c>
      <c r="BT10" s="33">
        <f>IF(Tableau2245[[#This Row],[Blq{QB24}]]="o",(1000/BU$52),0)</f>
        <v>0</v>
      </c>
      <c r="BU10" s="4" t="s">
        <v>3</v>
      </c>
      <c r="BV10" s="33">
        <f>IF(Tableau2245[[#This Row],[Blq{QB25}]]="o",(1000/BW$52),0)</f>
        <v>0</v>
      </c>
      <c r="BW10" s="4" t="s">
        <v>3</v>
      </c>
      <c r="BX10" s="33">
        <f>IF(Tableau2245[[#This Row],[Blq{QB26}]]="o",(1000/BY$52),0)</f>
        <v>0</v>
      </c>
      <c r="BY10" s="4" t="s">
        <v>3</v>
      </c>
      <c r="BZ10" s="33">
        <f>IF(Tableau2245[[#This Row],[Blq{QB27}]]="o",(1000/CA$52),0)</f>
        <v>0</v>
      </c>
      <c r="CA10" s="4" t="s">
        <v>3</v>
      </c>
      <c r="CB10" s="33">
        <f>IF(Tableau2245[[#This Row],[Blq{QB28}]]="o",(1000/CC$52),0)</f>
        <v>0</v>
      </c>
      <c r="CC10" s="4" t="s">
        <v>3</v>
      </c>
      <c r="CD10" s="33">
        <f>IF(Tableau2245[[#This Row],[Blq{QB29}]]="o",(1000/CE$52),0)</f>
        <v>0</v>
      </c>
      <c r="CE10" s="4" t="s">
        <v>3</v>
      </c>
      <c r="CF10" s="33">
        <f>IF(Tableau2245[[#This Row],[Blq{QB30}]]="o",(1000/CG$52),0)</f>
        <v>0</v>
      </c>
      <c r="CG10" s="4" t="s">
        <v>3</v>
      </c>
      <c r="CH10" s="26">
        <f>IFERROR((8-Tableau2245[[#This Row],[Plc{Q}]])/100,0)</f>
        <v>0</v>
      </c>
      <c r="CI10" s="25" t="str">
        <f>IF(OR(1=Tableau2245[[#This Row],[Plc{Q}]],2=Tableau2245[[#This Row],[Plc{Q}]],3=Tableau2245[[#This Row],[Plc{Q}]],4=Tableau2245[[#This Row],[Plc{Q}]],5=Tableau2245[[#This Row],[Plc{Q}]],6=Tableau2245[[#This Row],[Plc{Q}]],7=Tableau2245[[#This Row],[Plc{Q}]],8=Tableau2245[[#This Row],[Plc{Q}]]),"Qualifié(e)","")</f>
        <v/>
      </c>
      <c r="CJ10" s="34" t="str">
        <f>IF(Tableau2245[[#This Row],[Pnt{F}/1000]]=0,"",RANK(Tableau2245[[#This Row],[Pnt{F}/1000]],Tableau2245[Pnt{F}/1000]))</f>
        <v/>
      </c>
      <c r="CK10" s="35">
        <f>IFERROR(Tableau2245[[#This Row],[Pnt{FV}/500]]+Tableau2245[[#This Row],[Pnt{FB}/500]]+Tableau2245[[#This Row],[Bns{Q}]],0)</f>
        <v>0</v>
      </c>
      <c r="CL10" s="32">
        <f>IFERROR((Tableau2245[[#This Row],[Pnt{FV}]]/$CM$52)*500,0)</f>
        <v>0</v>
      </c>
      <c r="CM10" s="186">
        <f>IFERROR(((Tableau2245[[#This Row],[Prs{FV}]]/CN$52)*1000)+IF(Tableau2245[[#This Row],[Vlr{FV}]]="o",2,0),0)</f>
        <v>0</v>
      </c>
      <c r="CN10" s="11" t="s">
        <v>12</v>
      </c>
      <c r="CO10" s="4" t="s">
        <v>3</v>
      </c>
      <c r="CP10" s="32">
        <f>(Tableau2245[[#This Row],[Pnt{FB}]]/CQ$52)*500</f>
        <v>0</v>
      </c>
      <c r="CQ10" s="33">
        <f>Tableau2245[[#This Row],[Pnt{FBlq}]]+Tableau2245[[#This Row],[Pnt{FEss}]]</f>
        <v>0</v>
      </c>
      <c r="CR10" s="33">
        <f>IF(Tableau2245[[#This Row],[Blq{F}]]="n",0,IF(Tableau2245[[#This Row],[Blq{F}]]="Z1",100,IF(Tableau2245[[#This Row],[Blq{F}]]="Z2",200,IF(Tableau2245[[#This Row],[Blq{F}]]="Top",300,0))))</f>
        <v>0</v>
      </c>
      <c r="CS10" s="4" t="s">
        <v>3</v>
      </c>
      <c r="CT10" s="25">
        <f>IFERROR((100-(Tableau2245[[#This Row],[Ess{F}]])),0)</f>
        <v>0</v>
      </c>
      <c r="CU10" s="11" t="s">
        <v>12</v>
      </c>
      <c r="CV10" s="28" t="str">
        <f>IF(Tableau2245[[#This Row],[Fnl]]="Q",Tableau2245[[#This Row],[Plc{F}]],Tableau2245[[#This Row],[Plc{Q}]])</f>
        <v/>
      </c>
      <c r="CW10" s="28" t="str">
        <f>IF(Tableau2245[[#This Row],[Place]]=1,"Or",IF(Tableau2245[[#This Row],[Place]]=2,"Argent",IF(Tableau2245[[#This Row],[Place]]=3,"Bronze","")))</f>
        <v/>
      </c>
    </row>
    <row r="11" spans="1:101" x14ac:dyDescent="0.2">
      <c r="A11" s="33" t="str">
        <f>Tableau2245[[#This Row],[Plc{Q}]]</f>
        <v/>
      </c>
      <c r="B11" s="33" t="str">
        <f>Tableau2245[[#This Row],[Place]]</f>
        <v/>
      </c>
      <c r="C11" s="16" t="s">
        <v>12</v>
      </c>
      <c r="D11" s="17" t="s">
        <v>12</v>
      </c>
      <c r="E11" s="17" t="s">
        <v>12</v>
      </c>
      <c r="F11" s="29" t="str">
        <f>IF(Tableau2245[[#This Row],[Q &gt; F]]="","","Q")</f>
        <v/>
      </c>
      <c r="G11" s="10" t="s">
        <v>12</v>
      </c>
      <c r="H11" s="3" t="s">
        <v>3</v>
      </c>
      <c r="I11" s="3" t="s">
        <v>3</v>
      </c>
      <c r="J11" s="3" t="s">
        <v>3</v>
      </c>
      <c r="K11" s="30" t="str">
        <f>IF(Tableau2245[[#This Row],[Pnt{Q}(/1000)]]=0,"",RANK(Tableau2245[[#This Row],[Pnt{Q}(/1000)]],Tableau2245[Pnt{Q}(/1000)]))</f>
        <v/>
      </c>
      <c r="L11" s="30">
        <f>IFERROR(Tableau2245[[#This Row],[Pnt{QV}(/500)]]+Tableau2245[[#This Row],[Pnt{QB}/500]],0)</f>
        <v>0</v>
      </c>
      <c r="M11" s="31">
        <f>IFERROR((Tableau2245[[#This Row],[Pnt{QV}]]/$N$52)*500,0)</f>
        <v>0</v>
      </c>
      <c r="N11" s="31">
        <f>SUM(Tableau2245[[#This Row],[Pnt{QV1}]],Tableau2245[[#This Row],[Pnt{QV2}]],Tableau2245[[#This Row],[Pnt{QV3}]])</f>
        <v>0</v>
      </c>
      <c r="O11" s="2">
        <f>IFERROR(((Tableau2245[[#This Row],[Prs{QV1}]]/P$52)*1000)+IF(Tableau2245[[#This Row],[Vlr{QV1}]]="o",2,0),0)</f>
        <v>0</v>
      </c>
      <c r="P11" s="11" t="s">
        <v>12</v>
      </c>
      <c r="Q11" s="4" t="s">
        <v>3</v>
      </c>
      <c r="R11" s="163">
        <f>IFERROR(((Tableau2245[[#This Row],[Prs{QV2}]]/S$52)*1000)+IF(Tableau2245[[#This Row],[Vlr{QV2}]]="o",2,0),0)</f>
        <v>0</v>
      </c>
      <c r="S11" s="11" t="s">
        <v>12</v>
      </c>
      <c r="T11" s="4" t="s">
        <v>3</v>
      </c>
      <c r="U11" s="163">
        <f>IFERROR(((Tableau2245[[#This Row],[Prs{QV3}]]/V$52)*1000)+IF(Tableau2245[[#This Row],[Vlr{QV3}]]="o",2,0),0)</f>
        <v>0</v>
      </c>
      <c r="V11" s="11" t="s">
        <v>12</v>
      </c>
      <c r="W11" s="4" t="s">
        <v>3</v>
      </c>
      <c r="X11" s="32">
        <f>IF((Tableau2245[[#This Row],[Pnt{QB}]]/Y$52)*500=0,0,(Tableau2245[[#This Row],[Pnt{QB}]]/Y$52)*500)</f>
        <v>0</v>
      </c>
      <c r="Y11" s="33">
        <f>Tableau2245[[#This Row],[Pnt{QB1}]]+Tableau2245[[#This Row],[Pnt{QB2}]]+Tableau2245[[#This Row],[Pnt{QB3}]]+Tableau2245[[#This Row],[Pnt{QB4}]]+Tableau2245[[#This Row],[Pnt{QB5}]]+Tableau2245[[#This Row],[Pnt{QB6}]]+Tableau2245[[#This Row],[Pnt{QB7}]]+Tableau2245[[#This Row],[Pnt{QB8}]]+Tableau2245[[#This Row],[Pnt{QB9}]]+Tableau2245[[#This Row],[Pnt{QB10}]]+Tableau2245[[#This Row],[Pnt{QB11}]]+Tableau2245[[#This Row],[Pnt{QB12}]]+Tableau2245[[#This Row],[Pnt{QB13}]]+Tableau2245[[#This Row],[Pnt{QB14}]]+Tableau2245[[#This Row],[Pnt{QB15}]]+Tableau2245[[#This Row],[Pnt{QB16}]]+Tableau2245[[#This Row],[Pnt{QB17}]]+Tableau2245[[#This Row],[Pnt{QB18}]]+Tableau2245[[#This Row],[Pnt{QB19}]]+Tableau2245[[#This Row],[Pnt{QB20}]]+Tableau2245[[#This Row],[Pnt{QB21}]]+Tableau2245[[#This Row],[Pnt{QB22}]]+Tableau2245[[#This Row],[Pnt{QB23}]]+Tableau2245[[#This Row],[Pnt{QB24}]]+Tableau2245[[#This Row],[Pnt{QB25}]]+Tableau2245[[#This Row],[Pnt{QB26}]]+Tableau2245[[#This Row],[Pnt{QB27}]]+Tableau2245[[#This Row],[Pnt{QB28}]]+Tableau2245[[#This Row],[Pnt{QB29}]]+Tableau2245[[#This Row],[Pnt{QB30}]]</f>
        <v>0</v>
      </c>
      <c r="Z11" s="33">
        <f>IF(Tableau2245[[#This Row],[Blq{QB1}]]="o",(1000/AA$52),0)</f>
        <v>0</v>
      </c>
      <c r="AA11" s="4" t="s">
        <v>3</v>
      </c>
      <c r="AB11" s="33">
        <f>IF(Tableau2245[[#This Row],[Blq{QB2}]]="o",(1000/AC$52),0)</f>
        <v>0</v>
      </c>
      <c r="AC11" s="4" t="s">
        <v>3</v>
      </c>
      <c r="AD11" s="33">
        <f>IF(Tableau2245[[#This Row],[Blq{QB3}]]="o",(1000/AE$52),0)</f>
        <v>0</v>
      </c>
      <c r="AE11" s="4" t="s">
        <v>3</v>
      </c>
      <c r="AF11" s="33">
        <f>IF(Tableau2245[[#This Row],[Blq{QB4}]]="o",(1000/AG$52),0)</f>
        <v>0</v>
      </c>
      <c r="AG11" s="4" t="s">
        <v>3</v>
      </c>
      <c r="AH11" s="33">
        <f>IF(Tableau2245[[#This Row],[Blq{QB5}]]="o",(1000/AI$52),0)</f>
        <v>0</v>
      </c>
      <c r="AI11" s="4" t="s">
        <v>3</v>
      </c>
      <c r="AJ11" s="33">
        <f>IF(Tableau2245[[#This Row],[Blq{QB6}]]="o",(1000/AK$52),0)</f>
        <v>0</v>
      </c>
      <c r="AK11" s="4" t="s">
        <v>3</v>
      </c>
      <c r="AL11" s="33">
        <f>IF(Tableau2245[[#This Row],[Blq{QB7}]]="o",(1000/AM$52),0)</f>
        <v>0</v>
      </c>
      <c r="AM11" s="4" t="s">
        <v>3</v>
      </c>
      <c r="AN11" s="33">
        <f>IF(Tableau2245[[#This Row],[Blq{QB8}]]="o",(1000/AO$52),0)</f>
        <v>0</v>
      </c>
      <c r="AO11" s="4" t="s">
        <v>3</v>
      </c>
      <c r="AP11" s="33">
        <f>IF(Tableau2245[[#This Row],[Blq{QB9}]]="o",(1000/AQ$52),0)</f>
        <v>0</v>
      </c>
      <c r="AQ11" s="4" t="s">
        <v>3</v>
      </c>
      <c r="AR11" s="33">
        <f>IF(Tableau2245[[#This Row],[Blq{QB10}]]="o",(1000/AS$52),0)</f>
        <v>0</v>
      </c>
      <c r="AS11" s="4" t="s">
        <v>3</v>
      </c>
      <c r="AT11" s="33">
        <f>IF(Tableau2245[[#This Row],[Blq{QB11}]]="o",(1000/AU$52),0)</f>
        <v>0</v>
      </c>
      <c r="AU11" s="4" t="s">
        <v>3</v>
      </c>
      <c r="AV11" s="33">
        <f>IF(Tableau2245[[#This Row],[Blq{QB12}]]="o",(1000/AW$52),0)</f>
        <v>0</v>
      </c>
      <c r="AW11" s="4" t="s">
        <v>3</v>
      </c>
      <c r="AX11" s="33">
        <f>IF(Tableau2245[[#This Row],[Blq{QB13}]]="o",(1000/AY$52),0)</f>
        <v>0</v>
      </c>
      <c r="AY11" s="4" t="s">
        <v>3</v>
      </c>
      <c r="AZ11" s="33">
        <f>IF(Tableau2245[[#This Row],[Blq{QB14}]]="o",(1000/BA$52),0)</f>
        <v>0</v>
      </c>
      <c r="BA11" s="4" t="s">
        <v>3</v>
      </c>
      <c r="BB11" s="33">
        <f>IF(Tableau2245[[#This Row],[Blq{QB15}]]="o",(1000/BC$52),0)</f>
        <v>0</v>
      </c>
      <c r="BC11" s="4" t="s">
        <v>3</v>
      </c>
      <c r="BD11" s="33">
        <f>IF(Tableau2245[[#This Row],[Blq{QB16}]]="o",(1000/BE$52),0)</f>
        <v>0</v>
      </c>
      <c r="BE11" s="4" t="s">
        <v>3</v>
      </c>
      <c r="BF11" s="33">
        <f>IF(Tableau2245[[#This Row],[Blq{QB17}]]="o",(1000/BG$52),0)</f>
        <v>0</v>
      </c>
      <c r="BG11" s="4" t="s">
        <v>3</v>
      </c>
      <c r="BH11" s="33">
        <f>IF(Tableau2245[[#This Row],[Blq{QB18}]]="o",(1000/BI$52),0)</f>
        <v>0</v>
      </c>
      <c r="BI11" s="4" t="s">
        <v>3</v>
      </c>
      <c r="BJ11" s="33">
        <f>IF(Tableau2245[[#This Row],[Blq{QB19}]]="o",(1000/BK$52),0)</f>
        <v>0</v>
      </c>
      <c r="BK11" s="4" t="s">
        <v>3</v>
      </c>
      <c r="BL11" s="33">
        <f>IF(Tableau2245[[#This Row],[Blq{QB20}]]="o",(1000/BM$52),0)</f>
        <v>0</v>
      </c>
      <c r="BM11" s="4" t="s">
        <v>3</v>
      </c>
      <c r="BN11" s="33">
        <f>IF(Tableau2245[[#This Row],[Blq{QB21}]]="o",(1000/BO$52),0)</f>
        <v>0</v>
      </c>
      <c r="BO11" s="4" t="s">
        <v>3</v>
      </c>
      <c r="BP11" s="33">
        <f>IF(Tableau2245[[#This Row],[Blq{QB22}]]="o",(1000/BQ$52),0)</f>
        <v>0</v>
      </c>
      <c r="BQ11" s="4" t="s">
        <v>3</v>
      </c>
      <c r="BR11" s="33">
        <f>IF(Tableau2245[[#This Row],[Blq{QB23}]]="o",(1000/BS$52),0)</f>
        <v>0</v>
      </c>
      <c r="BS11" s="4" t="s">
        <v>3</v>
      </c>
      <c r="BT11" s="33">
        <f>IF(Tableau2245[[#This Row],[Blq{QB24}]]="o",(1000/BU$52),0)</f>
        <v>0</v>
      </c>
      <c r="BU11" s="4" t="s">
        <v>3</v>
      </c>
      <c r="BV11" s="33">
        <f>IF(Tableau2245[[#This Row],[Blq{QB25}]]="o",(1000/BW$52),0)</f>
        <v>0</v>
      </c>
      <c r="BW11" s="4" t="s">
        <v>3</v>
      </c>
      <c r="BX11" s="33">
        <f>IF(Tableau2245[[#This Row],[Blq{QB26}]]="o",(1000/BY$52),0)</f>
        <v>0</v>
      </c>
      <c r="BY11" s="4" t="s">
        <v>3</v>
      </c>
      <c r="BZ11" s="33">
        <f>IF(Tableau2245[[#This Row],[Blq{QB27}]]="o",(1000/CA$52),0)</f>
        <v>0</v>
      </c>
      <c r="CA11" s="4" t="s">
        <v>3</v>
      </c>
      <c r="CB11" s="33">
        <f>IF(Tableau2245[[#This Row],[Blq{QB28}]]="o",(1000/CC$52),0)</f>
        <v>0</v>
      </c>
      <c r="CC11" s="4" t="s">
        <v>3</v>
      </c>
      <c r="CD11" s="33">
        <f>IF(Tableau2245[[#This Row],[Blq{QB29}]]="o",(1000/CE$52),0)</f>
        <v>0</v>
      </c>
      <c r="CE11" s="4" t="s">
        <v>3</v>
      </c>
      <c r="CF11" s="33">
        <f>IF(Tableau2245[[#This Row],[Blq{QB30}]]="o",(1000/CG$52),0)</f>
        <v>0</v>
      </c>
      <c r="CG11" s="4" t="s">
        <v>3</v>
      </c>
      <c r="CH11" s="26">
        <f>IFERROR((8-Tableau2245[[#This Row],[Plc{Q}]])/100,0)</f>
        <v>0</v>
      </c>
      <c r="CI11" s="25" t="str">
        <f>IF(OR(1=Tableau2245[[#This Row],[Plc{Q}]],2=Tableau2245[[#This Row],[Plc{Q}]],3=Tableau2245[[#This Row],[Plc{Q}]],4=Tableau2245[[#This Row],[Plc{Q}]],5=Tableau2245[[#This Row],[Plc{Q}]],6=Tableau2245[[#This Row],[Plc{Q}]],7=Tableau2245[[#This Row],[Plc{Q}]],8=Tableau2245[[#This Row],[Plc{Q}]]),"Qualifié(e)","")</f>
        <v/>
      </c>
      <c r="CJ11" s="34" t="str">
        <f>IF(Tableau2245[[#This Row],[Pnt{F}/1000]]=0,"",RANK(Tableau2245[[#This Row],[Pnt{F}/1000]],Tableau2245[Pnt{F}/1000]))</f>
        <v/>
      </c>
      <c r="CK11" s="35">
        <f>IFERROR(Tableau2245[[#This Row],[Pnt{FV}/500]]+Tableau2245[[#This Row],[Pnt{FB}/500]]+Tableau2245[[#This Row],[Bns{Q}]],0)</f>
        <v>0</v>
      </c>
      <c r="CL11" s="32">
        <f>IFERROR((Tableau2245[[#This Row],[Pnt{FV}]]/$CM$52)*500,0)</f>
        <v>0</v>
      </c>
      <c r="CM11" s="186">
        <f>IFERROR(((Tableau2245[[#This Row],[Prs{FV}]]/CN$52)*1000)+IF(Tableau2245[[#This Row],[Vlr{FV}]]="o",2,0),0)</f>
        <v>0</v>
      </c>
      <c r="CN11" s="11" t="s">
        <v>12</v>
      </c>
      <c r="CO11" s="4" t="s">
        <v>3</v>
      </c>
      <c r="CP11" s="32">
        <f>(Tableau2245[[#This Row],[Pnt{FB}]]/CQ$52)*500</f>
        <v>0</v>
      </c>
      <c r="CQ11" s="33">
        <f>Tableau2245[[#This Row],[Pnt{FBlq}]]+Tableau2245[[#This Row],[Pnt{FEss}]]</f>
        <v>0</v>
      </c>
      <c r="CR11" s="33">
        <f>IF(Tableau2245[[#This Row],[Blq{F}]]="n",0,IF(Tableau2245[[#This Row],[Blq{F}]]="Z1",100,IF(Tableau2245[[#This Row],[Blq{F}]]="Z2",200,IF(Tableau2245[[#This Row],[Blq{F}]]="Top",300,0))))</f>
        <v>0</v>
      </c>
      <c r="CS11" s="4" t="s">
        <v>3</v>
      </c>
      <c r="CT11" s="25">
        <f>IFERROR((100-(Tableau2245[[#This Row],[Ess{F}]])),0)</f>
        <v>0</v>
      </c>
      <c r="CU11" s="11" t="s">
        <v>12</v>
      </c>
      <c r="CV11" s="28" t="str">
        <f>IF(Tableau2245[[#This Row],[Fnl]]="Q",Tableau2245[[#This Row],[Plc{F}]],Tableau2245[[#This Row],[Plc{Q}]])</f>
        <v/>
      </c>
      <c r="CW11" s="28" t="str">
        <f>IF(Tableau2245[[#This Row],[Place]]=1,"Or",IF(Tableau2245[[#This Row],[Place]]=2,"Argent",IF(Tableau2245[[#This Row],[Place]]=3,"Bronze","")))</f>
        <v/>
      </c>
    </row>
    <row r="12" spans="1:101" x14ac:dyDescent="0.2">
      <c r="A12" s="33" t="str">
        <f>Tableau2245[[#This Row],[Plc{Q}]]</f>
        <v/>
      </c>
      <c r="B12" s="33" t="str">
        <f>Tableau2245[[#This Row],[Place]]</f>
        <v/>
      </c>
      <c r="C12" s="16" t="s">
        <v>12</v>
      </c>
      <c r="D12" s="17" t="s">
        <v>12</v>
      </c>
      <c r="E12" s="17" t="s">
        <v>12</v>
      </c>
      <c r="F12" s="29" t="str">
        <f>IF(Tableau2245[[#This Row],[Q &gt; F]]="","","Q")</f>
        <v/>
      </c>
      <c r="G12" s="10" t="s">
        <v>12</v>
      </c>
      <c r="H12" s="3" t="s">
        <v>3</v>
      </c>
      <c r="I12" s="3" t="s">
        <v>3</v>
      </c>
      <c r="J12" s="3" t="s">
        <v>3</v>
      </c>
      <c r="K12" s="30" t="str">
        <f>IF(Tableau2245[[#This Row],[Pnt{Q}(/1000)]]=0,"",RANK(Tableau2245[[#This Row],[Pnt{Q}(/1000)]],Tableau2245[Pnt{Q}(/1000)]))</f>
        <v/>
      </c>
      <c r="L12" s="30">
        <f>IFERROR(Tableau2245[[#This Row],[Pnt{QV}(/500)]]+Tableau2245[[#This Row],[Pnt{QB}/500]],0)</f>
        <v>0</v>
      </c>
      <c r="M12" s="31">
        <f>IFERROR((Tableau2245[[#This Row],[Pnt{QV}]]/$N$52)*500,0)</f>
        <v>0</v>
      </c>
      <c r="N12" s="31">
        <f>SUM(Tableau2245[[#This Row],[Pnt{QV1}]],Tableau2245[[#This Row],[Pnt{QV2}]],Tableau2245[[#This Row],[Pnt{QV3}]])</f>
        <v>0</v>
      </c>
      <c r="O12" s="2">
        <f>IFERROR(((Tableau2245[[#This Row],[Prs{QV1}]]/P$52)*1000)+IF(Tableau2245[[#This Row],[Vlr{QV1}]]="o",2,0),0)</f>
        <v>0</v>
      </c>
      <c r="P12" s="11" t="s">
        <v>12</v>
      </c>
      <c r="Q12" s="4" t="s">
        <v>3</v>
      </c>
      <c r="R12" s="163">
        <f>IFERROR(((Tableau2245[[#This Row],[Prs{QV2}]]/S$52)*1000)+IF(Tableau2245[[#This Row],[Vlr{QV2}]]="o",2,0),0)</f>
        <v>0</v>
      </c>
      <c r="S12" s="11" t="s">
        <v>12</v>
      </c>
      <c r="T12" s="4" t="s">
        <v>3</v>
      </c>
      <c r="U12" s="163">
        <f>IFERROR(((Tableau2245[[#This Row],[Prs{QV3}]]/V$52)*1000)+IF(Tableau2245[[#This Row],[Vlr{QV3}]]="o",2,0),0)</f>
        <v>0</v>
      </c>
      <c r="V12" s="11" t="s">
        <v>12</v>
      </c>
      <c r="W12" s="4" t="s">
        <v>3</v>
      </c>
      <c r="X12" s="32">
        <f>IF((Tableau2245[[#This Row],[Pnt{QB}]]/Y$52)*500=0,0,(Tableau2245[[#This Row],[Pnt{QB}]]/Y$52)*500)</f>
        <v>0</v>
      </c>
      <c r="Y12" s="33">
        <f>Tableau2245[[#This Row],[Pnt{QB1}]]+Tableau2245[[#This Row],[Pnt{QB2}]]+Tableau2245[[#This Row],[Pnt{QB3}]]+Tableau2245[[#This Row],[Pnt{QB4}]]+Tableau2245[[#This Row],[Pnt{QB5}]]+Tableau2245[[#This Row],[Pnt{QB6}]]+Tableau2245[[#This Row],[Pnt{QB7}]]+Tableau2245[[#This Row],[Pnt{QB8}]]+Tableau2245[[#This Row],[Pnt{QB9}]]+Tableau2245[[#This Row],[Pnt{QB10}]]+Tableau2245[[#This Row],[Pnt{QB11}]]+Tableau2245[[#This Row],[Pnt{QB12}]]+Tableau2245[[#This Row],[Pnt{QB13}]]+Tableau2245[[#This Row],[Pnt{QB14}]]+Tableau2245[[#This Row],[Pnt{QB15}]]+Tableau2245[[#This Row],[Pnt{QB16}]]+Tableau2245[[#This Row],[Pnt{QB17}]]+Tableau2245[[#This Row],[Pnt{QB18}]]+Tableau2245[[#This Row],[Pnt{QB19}]]+Tableau2245[[#This Row],[Pnt{QB20}]]+Tableau2245[[#This Row],[Pnt{QB21}]]+Tableau2245[[#This Row],[Pnt{QB22}]]+Tableau2245[[#This Row],[Pnt{QB23}]]+Tableau2245[[#This Row],[Pnt{QB24}]]+Tableau2245[[#This Row],[Pnt{QB25}]]+Tableau2245[[#This Row],[Pnt{QB26}]]+Tableau2245[[#This Row],[Pnt{QB27}]]+Tableau2245[[#This Row],[Pnt{QB28}]]+Tableau2245[[#This Row],[Pnt{QB29}]]+Tableau2245[[#This Row],[Pnt{QB30}]]</f>
        <v>0</v>
      </c>
      <c r="Z12" s="33">
        <f>IF(Tableau2245[[#This Row],[Blq{QB1}]]="o",(1000/AA$52),0)</f>
        <v>0</v>
      </c>
      <c r="AA12" s="4" t="s">
        <v>3</v>
      </c>
      <c r="AB12" s="33">
        <f>IF(Tableau2245[[#This Row],[Blq{QB2}]]="o",(1000/AC$52),0)</f>
        <v>0</v>
      </c>
      <c r="AC12" s="4" t="s">
        <v>3</v>
      </c>
      <c r="AD12" s="33">
        <f>IF(Tableau2245[[#This Row],[Blq{QB3}]]="o",(1000/AE$52),0)</f>
        <v>0</v>
      </c>
      <c r="AE12" s="4" t="s">
        <v>3</v>
      </c>
      <c r="AF12" s="33">
        <f>IF(Tableau2245[[#This Row],[Blq{QB4}]]="o",(1000/AG$52),0)</f>
        <v>0</v>
      </c>
      <c r="AG12" s="4" t="s">
        <v>3</v>
      </c>
      <c r="AH12" s="33">
        <f>IF(Tableau2245[[#This Row],[Blq{QB5}]]="o",(1000/AI$52),0)</f>
        <v>0</v>
      </c>
      <c r="AI12" s="4" t="s">
        <v>3</v>
      </c>
      <c r="AJ12" s="33">
        <f>IF(Tableau2245[[#This Row],[Blq{QB6}]]="o",(1000/AK$52),0)</f>
        <v>0</v>
      </c>
      <c r="AK12" s="4" t="s">
        <v>3</v>
      </c>
      <c r="AL12" s="33">
        <f>IF(Tableau2245[[#This Row],[Blq{QB7}]]="o",(1000/AM$52),0)</f>
        <v>0</v>
      </c>
      <c r="AM12" s="4" t="s">
        <v>3</v>
      </c>
      <c r="AN12" s="33">
        <f>IF(Tableau2245[[#This Row],[Blq{QB8}]]="o",(1000/AO$52),0)</f>
        <v>0</v>
      </c>
      <c r="AO12" s="4" t="s">
        <v>3</v>
      </c>
      <c r="AP12" s="33">
        <f>IF(Tableau2245[[#This Row],[Blq{QB9}]]="o",(1000/AQ$52),0)</f>
        <v>0</v>
      </c>
      <c r="AQ12" s="4" t="s">
        <v>3</v>
      </c>
      <c r="AR12" s="33">
        <f>IF(Tableau2245[[#This Row],[Blq{QB10}]]="o",(1000/AS$52),0)</f>
        <v>0</v>
      </c>
      <c r="AS12" s="4" t="s">
        <v>3</v>
      </c>
      <c r="AT12" s="33">
        <f>IF(Tableau2245[[#This Row],[Blq{QB11}]]="o",(1000/AU$52),0)</f>
        <v>0</v>
      </c>
      <c r="AU12" s="4" t="s">
        <v>3</v>
      </c>
      <c r="AV12" s="33">
        <f>IF(Tableau2245[[#This Row],[Blq{QB12}]]="o",(1000/AW$52),0)</f>
        <v>0</v>
      </c>
      <c r="AW12" s="4" t="s">
        <v>3</v>
      </c>
      <c r="AX12" s="33">
        <f>IF(Tableau2245[[#This Row],[Blq{QB13}]]="o",(1000/AY$52),0)</f>
        <v>0</v>
      </c>
      <c r="AY12" s="4" t="s">
        <v>3</v>
      </c>
      <c r="AZ12" s="33">
        <f>IF(Tableau2245[[#This Row],[Blq{QB14}]]="o",(1000/BA$52),0)</f>
        <v>0</v>
      </c>
      <c r="BA12" s="4" t="s">
        <v>3</v>
      </c>
      <c r="BB12" s="33">
        <f>IF(Tableau2245[[#This Row],[Blq{QB15}]]="o",(1000/BC$52),0)</f>
        <v>0</v>
      </c>
      <c r="BC12" s="4" t="s">
        <v>3</v>
      </c>
      <c r="BD12" s="33">
        <f>IF(Tableau2245[[#This Row],[Blq{QB16}]]="o",(1000/BE$52),0)</f>
        <v>0</v>
      </c>
      <c r="BE12" s="4" t="s">
        <v>3</v>
      </c>
      <c r="BF12" s="33">
        <f>IF(Tableau2245[[#This Row],[Blq{QB17}]]="o",(1000/BG$52),0)</f>
        <v>0</v>
      </c>
      <c r="BG12" s="4" t="s">
        <v>3</v>
      </c>
      <c r="BH12" s="33">
        <f>IF(Tableau2245[[#This Row],[Blq{QB18}]]="o",(1000/BI$52),0)</f>
        <v>0</v>
      </c>
      <c r="BI12" s="4" t="s">
        <v>3</v>
      </c>
      <c r="BJ12" s="33">
        <f>IF(Tableau2245[[#This Row],[Blq{QB19}]]="o",(1000/BK$52),0)</f>
        <v>0</v>
      </c>
      <c r="BK12" s="4" t="s">
        <v>3</v>
      </c>
      <c r="BL12" s="33">
        <f>IF(Tableau2245[[#This Row],[Blq{QB20}]]="o",(1000/BM$52),0)</f>
        <v>0</v>
      </c>
      <c r="BM12" s="4" t="s">
        <v>3</v>
      </c>
      <c r="BN12" s="33">
        <f>IF(Tableau2245[[#This Row],[Blq{QB21}]]="o",(1000/BO$52),0)</f>
        <v>0</v>
      </c>
      <c r="BO12" s="4" t="s">
        <v>3</v>
      </c>
      <c r="BP12" s="33">
        <f>IF(Tableau2245[[#This Row],[Blq{QB22}]]="o",(1000/BQ$52),0)</f>
        <v>0</v>
      </c>
      <c r="BQ12" s="4" t="s">
        <v>3</v>
      </c>
      <c r="BR12" s="33">
        <f>IF(Tableau2245[[#This Row],[Blq{QB23}]]="o",(1000/BS$52),0)</f>
        <v>0</v>
      </c>
      <c r="BS12" s="4" t="s">
        <v>3</v>
      </c>
      <c r="BT12" s="33">
        <f>IF(Tableau2245[[#This Row],[Blq{QB24}]]="o",(1000/BU$52),0)</f>
        <v>0</v>
      </c>
      <c r="BU12" s="4" t="s">
        <v>3</v>
      </c>
      <c r="BV12" s="33">
        <f>IF(Tableau2245[[#This Row],[Blq{QB25}]]="o",(1000/BW$52),0)</f>
        <v>0</v>
      </c>
      <c r="BW12" s="4" t="s">
        <v>3</v>
      </c>
      <c r="BX12" s="33">
        <f>IF(Tableau2245[[#This Row],[Blq{QB26}]]="o",(1000/BY$52),0)</f>
        <v>0</v>
      </c>
      <c r="BY12" s="4" t="s">
        <v>3</v>
      </c>
      <c r="BZ12" s="33">
        <f>IF(Tableau2245[[#This Row],[Blq{QB27}]]="o",(1000/CA$52),0)</f>
        <v>0</v>
      </c>
      <c r="CA12" s="4" t="s">
        <v>3</v>
      </c>
      <c r="CB12" s="33">
        <f>IF(Tableau2245[[#This Row],[Blq{QB28}]]="o",(1000/CC$52),0)</f>
        <v>0</v>
      </c>
      <c r="CC12" s="4" t="s">
        <v>3</v>
      </c>
      <c r="CD12" s="33">
        <f>IF(Tableau2245[[#This Row],[Blq{QB29}]]="o",(1000/CE$52),0)</f>
        <v>0</v>
      </c>
      <c r="CE12" s="4" t="s">
        <v>3</v>
      </c>
      <c r="CF12" s="33">
        <f>IF(Tableau2245[[#This Row],[Blq{QB30}]]="o",(1000/CG$52),0)</f>
        <v>0</v>
      </c>
      <c r="CG12" s="4" t="s">
        <v>3</v>
      </c>
      <c r="CH12" s="26">
        <f>IFERROR((8-Tableau2245[[#This Row],[Plc{Q}]])/100,0)</f>
        <v>0</v>
      </c>
      <c r="CI12" s="25" t="str">
        <f>IF(OR(1=Tableau2245[[#This Row],[Plc{Q}]],2=Tableau2245[[#This Row],[Plc{Q}]],3=Tableau2245[[#This Row],[Plc{Q}]],4=Tableau2245[[#This Row],[Plc{Q}]],5=Tableau2245[[#This Row],[Plc{Q}]],6=Tableau2245[[#This Row],[Plc{Q}]],7=Tableau2245[[#This Row],[Plc{Q}]],8=Tableau2245[[#This Row],[Plc{Q}]]),"Qualifié(e)","")</f>
        <v/>
      </c>
      <c r="CJ12" s="34" t="str">
        <f>IF(Tableau2245[[#This Row],[Pnt{F}/1000]]=0,"",RANK(Tableau2245[[#This Row],[Pnt{F}/1000]],Tableau2245[Pnt{F}/1000]))</f>
        <v/>
      </c>
      <c r="CK12" s="35">
        <f>IFERROR(Tableau2245[[#This Row],[Pnt{FV}/500]]+Tableau2245[[#This Row],[Pnt{FB}/500]]+Tableau2245[[#This Row],[Bns{Q}]],0)</f>
        <v>0</v>
      </c>
      <c r="CL12" s="32">
        <f>IFERROR((Tableau2245[[#This Row],[Pnt{FV}]]/$CM$52)*500,0)</f>
        <v>0</v>
      </c>
      <c r="CM12" s="186">
        <f>IFERROR(((Tableau2245[[#This Row],[Prs{FV}]]/CN$52)*1000)+IF(Tableau2245[[#This Row],[Vlr{FV}]]="o",2,0),0)</f>
        <v>0</v>
      </c>
      <c r="CN12" s="11" t="s">
        <v>12</v>
      </c>
      <c r="CO12" s="4" t="s">
        <v>3</v>
      </c>
      <c r="CP12" s="32">
        <f>(Tableau2245[[#This Row],[Pnt{FB}]]/CQ$52)*500</f>
        <v>0</v>
      </c>
      <c r="CQ12" s="33">
        <f>Tableau2245[[#This Row],[Pnt{FBlq}]]+Tableau2245[[#This Row],[Pnt{FEss}]]</f>
        <v>0</v>
      </c>
      <c r="CR12" s="33">
        <f>IF(Tableau2245[[#This Row],[Blq{F}]]="n",0,IF(Tableau2245[[#This Row],[Blq{F}]]="Z1",100,IF(Tableau2245[[#This Row],[Blq{F}]]="Z2",200,IF(Tableau2245[[#This Row],[Blq{F}]]="Top",300,0))))</f>
        <v>0</v>
      </c>
      <c r="CS12" s="4" t="s">
        <v>3</v>
      </c>
      <c r="CT12" s="25">
        <f>IFERROR((100-(Tableau2245[[#This Row],[Ess{F}]])),0)</f>
        <v>0</v>
      </c>
      <c r="CU12" s="11" t="s">
        <v>12</v>
      </c>
      <c r="CV12" s="28" t="str">
        <f>IF(Tableau2245[[#This Row],[Fnl]]="Q",Tableau2245[[#This Row],[Plc{F}]],Tableau2245[[#This Row],[Plc{Q}]])</f>
        <v/>
      </c>
      <c r="CW12" s="28" t="str">
        <f>IF(Tableau2245[[#This Row],[Place]]=1,"Or",IF(Tableau2245[[#This Row],[Place]]=2,"Argent",IF(Tableau2245[[#This Row],[Place]]=3,"Bronze","")))</f>
        <v/>
      </c>
    </row>
    <row r="13" spans="1:101" x14ac:dyDescent="0.2">
      <c r="A13" s="33" t="str">
        <f>Tableau2245[[#This Row],[Plc{Q}]]</f>
        <v/>
      </c>
      <c r="B13" s="33" t="str">
        <f>Tableau2245[[#This Row],[Place]]</f>
        <v/>
      </c>
      <c r="C13" s="16" t="s">
        <v>12</v>
      </c>
      <c r="D13" s="17" t="s">
        <v>12</v>
      </c>
      <c r="E13" s="17" t="s">
        <v>12</v>
      </c>
      <c r="F13" s="29" t="str">
        <f>IF(Tableau2245[[#This Row],[Q &gt; F]]="","","Q")</f>
        <v/>
      </c>
      <c r="G13" s="10" t="s">
        <v>12</v>
      </c>
      <c r="H13" s="3" t="s">
        <v>3</v>
      </c>
      <c r="I13" s="3" t="s">
        <v>3</v>
      </c>
      <c r="J13" s="3" t="s">
        <v>3</v>
      </c>
      <c r="K13" s="30" t="str">
        <f>IF(Tableau2245[[#This Row],[Pnt{Q}(/1000)]]=0,"",RANK(Tableau2245[[#This Row],[Pnt{Q}(/1000)]],Tableau2245[Pnt{Q}(/1000)]))</f>
        <v/>
      </c>
      <c r="L13" s="30">
        <f>IFERROR(Tableau2245[[#This Row],[Pnt{QV}(/500)]]+Tableau2245[[#This Row],[Pnt{QB}/500]],0)</f>
        <v>0</v>
      </c>
      <c r="M13" s="31">
        <f>IFERROR((Tableau2245[[#This Row],[Pnt{QV}]]/$N$52)*500,0)</f>
        <v>0</v>
      </c>
      <c r="N13" s="31">
        <f>SUM(Tableau2245[[#This Row],[Pnt{QV1}]],Tableau2245[[#This Row],[Pnt{QV2}]],Tableau2245[[#This Row],[Pnt{QV3}]])</f>
        <v>0</v>
      </c>
      <c r="O13" s="2">
        <f>IFERROR(((Tableau2245[[#This Row],[Prs{QV1}]]/P$52)*1000)+IF(Tableau2245[[#This Row],[Vlr{QV1}]]="o",2,0),0)</f>
        <v>0</v>
      </c>
      <c r="P13" s="11" t="s">
        <v>12</v>
      </c>
      <c r="Q13" s="4" t="s">
        <v>3</v>
      </c>
      <c r="R13" s="163">
        <f>IFERROR(((Tableau2245[[#This Row],[Prs{QV2}]]/S$52)*1000)+IF(Tableau2245[[#This Row],[Vlr{QV2}]]="o",2,0),0)</f>
        <v>0</v>
      </c>
      <c r="S13" s="11" t="s">
        <v>12</v>
      </c>
      <c r="T13" s="4" t="s">
        <v>3</v>
      </c>
      <c r="U13" s="163">
        <f>IFERROR(((Tableau2245[[#This Row],[Prs{QV3}]]/V$52)*1000)+IF(Tableau2245[[#This Row],[Vlr{QV3}]]="o",2,0),0)</f>
        <v>0</v>
      </c>
      <c r="V13" s="11" t="s">
        <v>12</v>
      </c>
      <c r="W13" s="4" t="s">
        <v>3</v>
      </c>
      <c r="X13" s="32">
        <f>IF((Tableau2245[[#This Row],[Pnt{QB}]]/Y$52)*500=0,0,(Tableau2245[[#This Row],[Pnt{QB}]]/Y$52)*500)</f>
        <v>0</v>
      </c>
      <c r="Y13" s="33">
        <f>Tableau2245[[#This Row],[Pnt{QB1}]]+Tableau2245[[#This Row],[Pnt{QB2}]]+Tableau2245[[#This Row],[Pnt{QB3}]]+Tableau2245[[#This Row],[Pnt{QB4}]]+Tableau2245[[#This Row],[Pnt{QB5}]]+Tableau2245[[#This Row],[Pnt{QB6}]]+Tableau2245[[#This Row],[Pnt{QB7}]]+Tableau2245[[#This Row],[Pnt{QB8}]]+Tableau2245[[#This Row],[Pnt{QB9}]]+Tableau2245[[#This Row],[Pnt{QB10}]]+Tableau2245[[#This Row],[Pnt{QB11}]]+Tableau2245[[#This Row],[Pnt{QB12}]]+Tableau2245[[#This Row],[Pnt{QB13}]]+Tableau2245[[#This Row],[Pnt{QB14}]]+Tableau2245[[#This Row],[Pnt{QB15}]]+Tableau2245[[#This Row],[Pnt{QB16}]]+Tableau2245[[#This Row],[Pnt{QB17}]]+Tableau2245[[#This Row],[Pnt{QB18}]]+Tableau2245[[#This Row],[Pnt{QB19}]]+Tableau2245[[#This Row],[Pnt{QB20}]]+Tableau2245[[#This Row],[Pnt{QB21}]]+Tableau2245[[#This Row],[Pnt{QB22}]]+Tableau2245[[#This Row],[Pnt{QB23}]]+Tableau2245[[#This Row],[Pnt{QB24}]]+Tableau2245[[#This Row],[Pnt{QB25}]]+Tableau2245[[#This Row],[Pnt{QB26}]]+Tableau2245[[#This Row],[Pnt{QB27}]]+Tableau2245[[#This Row],[Pnt{QB28}]]+Tableau2245[[#This Row],[Pnt{QB29}]]+Tableau2245[[#This Row],[Pnt{QB30}]]</f>
        <v>0</v>
      </c>
      <c r="Z13" s="33">
        <f>IF(Tableau2245[[#This Row],[Blq{QB1}]]="o",(1000/AA$52),0)</f>
        <v>0</v>
      </c>
      <c r="AA13" s="4" t="s">
        <v>3</v>
      </c>
      <c r="AB13" s="33">
        <f>IF(Tableau2245[[#This Row],[Blq{QB2}]]="o",(1000/AC$52),0)</f>
        <v>0</v>
      </c>
      <c r="AC13" s="4" t="s">
        <v>3</v>
      </c>
      <c r="AD13" s="33">
        <f>IF(Tableau2245[[#This Row],[Blq{QB3}]]="o",(1000/AE$52),0)</f>
        <v>0</v>
      </c>
      <c r="AE13" s="4" t="s">
        <v>3</v>
      </c>
      <c r="AF13" s="33">
        <f>IF(Tableau2245[[#This Row],[Blq{QB4}]]="o",(1000/AG$52),0)</f>
        <v>0</v>
      </c>
      <c r="AG13" s="4" t="s">
        <v>3</v>
      </c>
      <c r="AH13" s="33">
        <f>IF(Tableau2245[[#This Row],[Blq{QB5}]]="o",(1000/AI$52),0)</f>
        <v>0</v>
      </c>
      <c r="AI13" s="4" t="s">
        <v>3</v>
      </c>
      <c r="AJ13" s="33">
        <f>IF(Tableau2245[[#This Row],[Blq{QB6}]]="o",(1000/AK$52),0)</f>
        <v>0</v>
      </c>
      <c r="AK13" s="4" t="s">
        <v>3</v>
      </c>
      <c r="AL13" s="33">
        <f>IF(Tableau2245[[#This Row],[Blq{QB7}]]="o",(1000/AM$52),0)</f>
        <v>0</v>
      </c>
      <c r="AM13" s="4" t="s">
        <v>3</v>
      </c>
      <c r="AN13" s="33">
        <f>IF(Tableau2245[[#This Row],[Blq{QB8}]]="o",(1000/AO$52),0)</f>
        <v>0</v>
      </c>
      <c r="AO13" s="4" t="s">
        <v>3</v>
      </c>
      <c r="AP13" s="33">
        <f>IF(Tableau2245[[#This Row],[Blq{QB9}]]="o",(1000/AQ$52),0)</f>
        <v>0</v>
      </c>
      <c r="AQ13" s="4" t="s">
        <v>3</v>
      </c>
      <c r="AR13" s="33">
        <f>IF(Tableau2245[[#This Row],[Blq{QB10}]]="o",(1000/AS$52),0)</f>
        <v>0</v>
      </c>
      <c r="AS13" s="4" t="s">
        <v>3</v>
      </c>
      <c r="AT13" s="33">
        <f>IF(Tableau2245[[#This Row],[Blq{QB11}]]="o",(1000/AU$52),0)</f>
        <v>0</v>
      </c>
      <c r="AU13" s="4" t="s">
        <v>3</v>
      </c>
      <c r="AV13" s="33">
        <f>IF(Tableau2245[[#This Row],[Blq{QB12}]]="o",(1000/AW$52),0)</f>
        <v>0</v>
      </c>
      <c r="AW13" s="4" t="s">
        <v>3</v>
      </c>
      <c r="AX13" s="33">
        <f>IF(Tableau2245[[#This Row],[Blq{QB13}]]="o",(1000/AY$52),0)</f>
        <v>0</v>
      </c>
      <c r="AY13" s="4" t="s">
        <v>3</v>
      </c>
      <c r="AZ13" s="33">
        <f>IF(Tableau2245[[#This Row],[Blq{QB14}]]="o",(1000/BA$52),0)</f>
        <v>0</v>
      </c>
      <c r="BA13" s="4" t="s">
        <v>3</v>
      </c>
      <c r="BB13" s="33">
        <f>IF(Tableau2245[[#This Row],[Blq{QB15}]]="o",(1000/BC$52),0)</f>
        <v>0</v>
      </c>
      <c r="BC13" s="4" t="s">
        <v>3</v>
      </c>
      <c r="BD13" s="33">
        <f>IF(Tableau2245[[#This Row],[Blq{QB16}]]="o",(1000/BE$52),0)</f>
        <v>0</v>
      </c>
      <c r="BE13" s="4" t="s">
        <v>3</v>
      </c>
      <c r="BF13" s="33">
        <f>IF(Tableau2245[[#This Row],[Blq{QB17}]]="o",(1000/BG$52),0)</f>
        <v>0</v>
      </c>
      <c r="BG13" s="4" t="s">
        <v>3</v>
      </c>
      <c r="BH13" s="33">
        <f>IF(Tableau2245[[#This Row],[Blq{QB18}]]="o",(1000/BI$52),0)</f>
        <v>0</v>
      </c>
      <c r="BI13" s="4" t="s">
        <v>3</v>
      </c>
      <c r="BJ13" s="33">
        <f>IF(Tableau2245[[#This Row],[Blq{QB19}]]="o",(1000/BK$52),0)</f>
        <v>0</v>
      </c>
      <c r="BK13" s="4" t="s">
        <v>3</v>
      </c>
      <c r="BL13" s="33">
        <f>IF(Tableau2245[[#This Row],[Blq{QB20}]]="o",(1000/BM$52),0)</f>
        <v>0</v>
      </c>
      <c r="BM13" s="4" t="s">
        <v>3</v>
      </c>
      <c r="BN13" s="33">
        <f>IF(Tableau2245[[#This Row],[Blq{QB21}]]="o",(1000/BO$52),0)</f>
        <v>0</v>
      </c>
      <c r="BO13" s="4" t="s">
        <v>3</v>
      </c>
      <c r="BP13" s="33">
        <f>IF(Tableau2245[[#This Row],[Blq{QB22}]]="o",(1000/BQ$52),0)</f>
        <v>0</v>
      </c>
      <c r="BQ13" s="4" t="s">
        <v>3</v>
      </c>
      <c r="BR13" s="33">
        <f>IF(Tableau2245[[#This Row],[Blq{QB23}]]="o",(1000/BS$52),0)</f>
        <v>0</v>
      </c>
      <c r="BS13" s="4" t="s">
        <v>3</v>
      </c>
      <c r="BT13" s="33">
        <f>IF(Tableau2245[[#This Row],[Blq{QB24}]]="o",(1000/BU$52),0)</f>
        <v>0</v>
      </c>
      <c r="BU13" s="4" t="s">
        <v>3</v>
      </c>
      <c r="BV13" s="33">
        <f>IF(Tableau2245[[#This Row],[Blq{QB25}]]="o",(1000/BW$52),0)</f>
        <v>0</v>
      </c>
      <c r="BW13" s="4" t="s">
        <v>3</v>
      </c>
      <c r="BX13" s="33">
        <f>IF(Tableau2245[[#This Row],[Blq{QB26}]]="o",(1000/BY$52),0)</f>
        <v>0</v>
      </c>
      <c r="BY13" s="4" t="s">
        <v>3</v>
      </c>
      <c r="BZ13" s="33">
        <f>IF(Tableau2245[[#This Row],[Blq{QB27}]]="o",(1000/CA$52),0)</f>
        <v>0</v>
      </c>
      <c r="CA13" s="4" t="s">
        <v>3</v>
      </c>
      <c r="CB13" s="33">
        <f>IF(Tableau2245[[#This Row],[Blq{QB28}]]="o",(1000/CC$52),0)</f>
        <v>0</v>
      </c>
      <c r="CC13" s="4" t="s">
        <v>3</v>
      </c>
      <c r="CD13" s="33">
        <f>IF(Tableau2245[[#This Row],[Blq{QB29}]]="o",(1000/CE$52),0)</f>
        <v>0</v>
      </c>
      <c r="CE13" s="4" t="s">
        <v>3</v>
      </c>
      <c r="CF13" s="33">
        <f>IF(Tableau2245[[#This Row],[Blq{QB30}]]="o",(1000/CG$52),0)</f>
        <v>0</v>
      </c>
      <c r="CG13" s="4" t="s">
        <v>3</v>
      </c>
      <c r="CH13" s="26">
        <f>IFERROR((8-Tableau2245[[#This Row],[Plc{Q}]])/100,0)</f>
        <v>0</v>
      </c>
      <c r="CI13" s="25" t="str">
        <f>IF(OR(1=Tableau2245[[#This Row],[Plc{Q}]],2=Tableau2245[[#This Row],[Plc{Q}]],3=Tableau2245[[#This Row],[Plc{Q}]],4=Tableau2245[[#This Row],[Plc{Q}]],5=Tableau2245[[#This Row],[Plc{Q}]],6=Tableau2245[[#This Row],[Plc{Q}]],7=Tableau2245[[#This Row],[Plc{Q}]],8=Tableau2245[[#This Row],[Plc{Q}]]),"Qualifié(e)","")</f>
        <v/>
      </c>
      <c r="CJ13" s="34" t="str">
        <f>IF(Tableau2245[[#This Row],[Pnt{F}/1000]]=0,"",RANK(Tableau2245[[#This Row],[Pnt{F}/1000]],Tableau2245[Pnt{F}/1000]))</f>
        <v/>
      </c>
      <c r="CK13" s="35">
        <f>IFERROR(Tableau2245[[#This Row],[Pnt{FV}/500]]+Tableau2245[[#This Row],[Pnt{FB}/500]]+Tableau2245[[#This Row],[Bns{Q}]],0)</f>
        <v>0</v>
      </c>
      <c r="CL13" s="32">
        <f>IFERROR((Tableau2245[[#This Row],[Pnt{FV}]]/$CM$52)*500,0)</f>
        <v>0</v>
      </c>
      <c r="CM13" s="186">
        <f>IFERROR(((Tableau2245[[#This Row],[Prs{FV}]]/CN$52)*1000)+IF(Tableau2245[[#This Row],[Vlr{FV}]]="o",2,0),0)</f>
        <v>0</v>
      </c>
      <c r="CN13" s="11" t="s">
        <v>12</v>
      </c>
      <c r="CO13" s="4" t="s">
        <v>3</v>
      </c>
      <c r="CP13" s="32">
        <f>(Tableau2245[[#This Row],[Pnt{FB}]]/CQ$52)*500</f>
        <v>0</v>
      </c>
      <c r="CQ13" s="33">
        <f>Tableau2245[[#This Row],[Pnt{FBlq}]]+Tableau2245[[#This Row],[Pnt{FEss}]]</f>
        <v>0</v>
      </c>
      <c r="CR13" s="33">
        <f>IF(Tableau2245[[#This Row],[Blq{F}]]="n",0,IF(Tableau2245[[#This Row],[Blq{F}]]="Z1",100,IF(Tableau2245[[#This Row],[Blq{F}]]="Z2",200,IF(Tableau2245[[#This Row],[Blq{F}]]="Top",300,0))))</f>
        <v>0</v>
      </c>
      <c r="CS13" s="4" t="s">
        <v>3</v>
      </c>
      <c r="CT13" s="25">
        <f>IFERROR((100-(Tableau2245[[#This Row],[Ess{F}]])),0)</f>
        <v>0</v>
      </c>
      <c r="CU13" s="11" t="s">
        <v>12</v>
      </c>
      <c r="CV13" s="28" t="str">
        <f>IF(Tableau2245[[#This Row],[Fnl]]="Q",Tableau2245[[#This Row],[Plc{F}]],Tableau2245[[#This Row],[Plc{Q}]])</f>
        <v/>
      </c>
      <c r="CW13" s="28" t="str">
        <f>IF(Tableau2245[[#This Row],[Place]]=1,"Or",IF(Tableau2245[[#This Row],[Place]]=2,"Argent",IF(Tableau2245[[#This Row],[Place]]=3,"Bronze","")))</f>
        <v/>
      </c>
    </row>
    <row r="14" spans="1:101" x14ac:dyDescent="0.2">
      <c r="A14" s="33" t="str">
        <f>Tableau2245[[#This Row],[Plc{Q}]]</f>
        <v/>
      </c>
      <c r="B14" s="33" t="str">
        <f>Tableau2245[[#This Row],[Place]]</f>
        <v/>
      </c>
      <c r="C14" s="16" t="s">
        <v>12</v>
      </c>
      <c r="D14" s="17" t="s">
        <v>12</v>
      </c>
      <c r="E14" s="17" t="s">
        <v>12</v>
      </c>
      <c r="F14" s="29" t="str">
        <f>IF(Tableau2245[[#This Row],[Q &gt; F]]="","","Q")</f>
        <v/>
      </c>
      <c r="G14" s="10" t="s">
        <v>12</v>
      </c>
      <c r="H14" s="3" t="s">
        <v>3</v>
      </c>
      <c r="I14" s="3" t="s">
        <v>3</v>
      </c>
      <c r="J14" s="3" t="s">
        <v>3</v>
      </c>
      <c r="K14" s="30" t="str">
        <f>IF(Tableau2245[[#This Row],[Pnt{Q}(/1000)]]=0,"",RANK(Tableau2245[[#This Row],[Pnt{Q}(/1000)]],Tableau2245[Pnt{Q}(/1000)]))</f>
        <v/>
      </c>
      <c r="L14" s="30">
        <f>IFERROR(Tableau2245[[#This Row],[Pnt{QV}(/500)]]+Tableau2245[[#This Row],[Pnt{QB}/500]],0)</f>
        <v>0</v>
      </c>
      <c r="M14" s="31">
        <f>IFERROR((Tableau2245[[#This Row],[Pnt{QV}]]/$N$52)*500,0)</f>
        <v>0</v>
      </c>
      <c r="N14" s="31">
        <f>SUM(Tableau2245[[#This Row],[Pnt{QV1}]],Tableau2245[[#This Row],[Pnt{QV2}]],Tableau2245[[#This Row],[Pnt{QV3}]])</f>
        <v>0</v>
      </c>
      <c r="O14" s="2">
        <f>IFERROR(((Tableau2245[[#This Row],[Prs{QV1}]]/P$52)*1000)+IF(Tableau2245[[#This Row],[Vlr{QV1}]]="o",2,0),0)</f>
        <v>0</v>
      </c>
      <c r="P14" s="11" t="s">
        <v>12</v>
      </c>
      <c r="Q14" s="4" t="s">
        <v>3</v>
      </c>
      <c r="R14" s="163">
        <f>IFERROR(((Tableau2245[[#This Row],[Prs{QV2}]]/S$52)*1000)+IF(Tableau2245[[#This Row],[Vlr{QV2}]]="o",2,0),0)</f>
        <v>0</v>
      </c>
      <c r="S14" s="11" t="s">
        <v>12</v>
      </c>
      <c r="T14" s="4" t="s">
        <v>3</v>
      </c>
      <c r="U14" s="163">
        <f>IFERROR(((Tableau2245[[#This Row],[Prs{QV3}]]/V$52)*1000)+IF(Tableau2245[[#This Row],[Vlr{QV3}]]="o",2,0),0)</f>
        <v>0</v>
      </c>
      <c r="V14" s="11" t="s">
        <v>12</v>
      </c>
      <c r="W14" s="4" t="s">
        <v>3</v>
      </c>
      <c r="X14" s="32">
        <f>IF((Tableau2245[[#This Row],[Pnt{QB}]]/Y$52)*500=0,0,(Tableau2245[[#This Row],[Pnt{QB}]]/Y$52)*500)</f>
        <v>0</v>
      </c>
      <c r="Y14" s="33">
        <f>Tableau2245[[#This Row],[Pnt{QB1}]]+Tableau2245[[#This Row],[Pnt{QB2}]]+Tableau2245[[#This Row],[Pnt{QB3}]]+Tableau2245[[#This Row],[Pnt{QB4}]]+Tableau2245[[#This Row],[Pnt{QB5}]]+Tableau2245[[#This Row],[Pnt{QB6}]]+Tableau2245[[#This Row],[Pnt{QB7}]]+Tableau2245[[#This Row],[Pnt{QB8}]]+Tableau2245[[#This Row],[Pnt{QB9}]]+Tableau2245[[#This Row],[Pnt{QB10}]]+Tableau2245[[#This Row],[Pnt{QB11}]]+Tableau2245[[#This Row],[Pnt{QB12}]]+Tableau2245[[#This Row],[Pnt{QB13}]]+Tableau2245[[#This Row],[Pnt{QB14}]]+Tableau2245[[#This Row],[Pnt{QB15}]]+Tableau2245[[#This Row],[Pnt{QB16}]]+Tableau2245[[#This Row],[Pnt{QB17}]]+Tableau2245[[#This Row],[Pnt{QB18}]]+Tableau2245[[#This Row],[Pnt{QB19}]]+Tableau2245[[#This Row],[Pnt{QB20}]]+Tableau2245[[#This Row],[Pnt{QB21}]]+Tableau2245[[#This Row],[Pnt{QB22}]]+Tableau2245[[#This Row],[Pnt{QB23}]]+Tableau2245[[#This Row],[Pnt{QB24}]]+Tableau2245[[#This Row],[Pnt{QB25}]]+Tableau2245[[#This Row],[Pnt{QB26}]]+Tableau2245[[#This Row],[Pnt{QB27}]]+Tableau2245[[#This Row],[Pnt{QB28}]]+Tableau2245[[#This Row],[Pnt{QB29}]]+Tableau2245[[#This Row],[Pnt{QB30}]]</f>
        <v>0</v>
      </c>
      <c r="Z14" s="33">
        <f>IF(Tableau2245[[#This Row],[Blq{QB1}]]="o",(1000/AA$52),0)</f>
        <v>0</v>
      </c>
      <c r="AA14" s="4" t="s">
        <v>3</v>
      </c>
      <c r="AB14" s="33">
        <f>IF(Tableau2245[[#This Row],[Blq{QB2}]]="o",(1000/AC$52),0)</f>
        <v>0</v>
      </c>
      <c r="AC14" s="4" t="s">
        <v>3</v>
      </c>
      <c r="AD14" s="33">
        <f>IF(Tableau2245[[#This Row],[Blq{QB3}]]="o",(1000/AE$52),0)</f>
        <v>0</v>
      </c>
      <c r="AE14" s="4" t="s">
        <v>3</v>
      </c>
      <c r="AF14" s="33">
        <f>IF(Tableau2245[[#This Row],[Blq{QB4}]]="o",(1000/AG$52),0)</f>
        <v>0</v>
      </c>
      <c r="AG14" s="4" t="s">
        <v>3</v>
      </c>
      <c r="AH14" s="33">
        <f>IF(Tableau2245[[#This Row],[Blq{QB5}]]="o",(1000/AI$52),0)</f>
        <v>0</v>
      </c>
      <c r="AI14" s="4" t="s">
        <v>3</v>
      </c>
      <c r="AJ14" s="33">
        <f>IF(Tableau2245[[#This Row],[Blq{QB6}]]="o",(1000/AK$52),0)</f>
        <v>0</v>
      </c>
      <c r="AK14" s="4" t="s">
        <v>3</v>
      </c>
      <c r="AL14" s="33">
        <f>IF(Tableau2245[[#This Row],[Blq{QB7}]]="o",(1000/AM$52),0)</f>
        <v>0</v>
      </c>
      <c r="AM14" s="4" t="s">
        <v>3</v>
      </c>
      <c r="AN14" s="33">
        <f>IF(Tableau2245[[#This Row],[Blq{QB8}]]="o",(1000/AO$52),0)</f>
        <v>0</v>
      </c>
      <c r="AO14" s="4" t="s">
        <v>3</v>
      </c>
      <c r="AP14" s="33">
        <f>IF(Tableau2245[[#This Row],[Blq{QB9}]]="o",(1000/AQ$52),0)</f>
        <v>0</v>
      </c>
      <c r="AQ14" s="4" t="s">
        <v>3</v>
      </c>
      <c r="AR14" s="33">
        <f>IF(Tableau2245[[#This Row],[Blq{QB10}]]="o",(1000/AS$52),0)</f>
        <v>0</v>
      </c>
      <c r="AS14" s="4" t="s">
        <v>3</v>
      </c>
      <c r="AT14" s="33">
        <f>IF(Tableau2245[[#This Row],[Blq{QB11}]]="o",(1000/AU$52),0)</f>
        <v>0</v>
      </c>
      <c r="AU14" s="4" t="s">
        <v>3</v>
      </c>
      <c r="AV14" s="33">
        <f>IF(Tableau2245[[#This Row],[Blq{QB12}]]="o",(1000/AW$52),0)</f>
        <v>0</v>
      </c>
      <c r="AW14" s="4" t="s">
        <v>3</v>
      </c>
      <c r="AX14" s="33">
        <f>IF(Tableau2245[[#This Row],[Blq{QB13}]]="o",(1000/AY$52),0)</f>
        <v>0</v>
      </c>
      <c r="AY14" s="4" t="s">
        <v>3</v>
      </c>
      <c r="AZ14" s="33">
        <f>IF(Tableau2245[[#This Row],[Blq{QB14}]]="o",(1000/BA$52),0)</f>
        <v>0</v>
      </c>
      <c r="BA14" s="4" t="s">
        <v>3</v>
      </c>
      <c r="BB14" s="33">
        <f>IF(Tableau2245[[#This Row],[Blq{QB15}]]="o",(1000/BC$52),0)</f>
        <v>0</v>
      </c>
      <c r="BC14" s="4" t="s">
        <v>3</v>
      </c>
      <c r="BD14" s="33">
        <f>IF(Tableau2245[[#This Row],[Blq{QB16}]]="o",(1000/BE$52),0)</f>
        <v>0</v>
      </c>
      <c r="BE14" s="4" t="s">
        <v>3</v>
      </c>
      <c r="BF14" s="33">
        <f>IF(Tableau2245[[#This Row],[Blq{QB17}]]="o",(1000/BG$52),0)</f>
        <v>0</v>
      </c>
      <c r="BG14" s="4" t="s">
        <v>3</v>
      </c>
      <c r="BH14" s="33">
        <f>IF(Tableau2245[[#This Row],[Blq{QB18}]]="o",(1000/BI$52),0)</f>
        <v>0</v>
      </c>
      <c r="BI14" s="4" t="s">
        <v>3</v>
      </c>
      <c r="BJ14" s="33">
        <f>IF(Tableau2245[[#This Row],[Blq{QB19}]]="o",(1000/BK$52),0)</f>
        <v>0</v>
      </c>
      <c r="BK14" s="4" t="s">
        <v>3</v>
      </c>
      <c r="BL14" s="33">
        <f>IF(Tableau2245[[#This Row],[Blq{QB20}]]="o",(1000/BM$52),0)</f>
        <v>0</v>
      </c>
      <c r="BM14" s="4" t="s">
        <v>3</v>
      </c>
      <c r="BN14" s="33">
        <f>IF(Tableau2245[[#This Row],[Blq{QB21}]]="o",(1000/BO$52),0)</f>
        <v>0</v>
      </c>
      <c r="BO14" s="4" t="s">
        <v>3</v>
      </c>
      <c r="BP14" s="33">
        <f>IF(Tableau2245[[#This Row],[Blq{QB22}]]="o",(1000/BQ$52),0)</f>
        <v>0</v>
      </c>
      <c r="BQ14" s="4" t="s">
        <v>3</v>
      </c>
      <c r="BR14" s="33">
        <f>IF(Tableau2245[[#This Row],[Blq{QB23}]]="o",(1000/BS$52),0)</f>
        <v>0</v>
      </c>
      <c r="BS14" s="4" t="s">
        <v>3</v>
      </c>
      <c r="BT14" s="33">
        <f>IF(Tableau2245[[#This Row],[Blq{QB24}]]="o",(1000/BU$52),0)</f>
        <v>0</v>
      </c>
      <c r="BU14" s="4" t="s">
        <v>3</v>
      </c>
      <c r="BV14" s="33">
        <f>IF(Tableau2245[[#This Row],[Blq{QB25}]]="o",(1000/BW$52),0)</f>
        <v>0</v>
      </c>
      <c r="BW14" s="4" t="s">
        <v>3</v>
      </c>
      <c r="BX14" s="33">
        <f>IF(Tableau2245[[#This Row],[Blq{QB26}]]="o",(1000/BY$52),0)</f>
        <v>0</v>
      </c>
      <c r="BY14" s="4" t="s">
        <v>3</v>
      </c>
      <c r="BZ14" s="33">
        <f>IF(Tableau2245[[#This Row],[Blq{QB27}]]="o",(1000/CA$52),0)</f>
        <v>0</v>
      </c>
      <c r="CA14" s="4" t="s">
        <v>3</v>
      </c>
      <c r="CB14" s="33">
        <f>IF(Tableau2245[[#This Row],[Blq{QB28}]]="o",(1000/CC$52),0)</f>
        <v>0</v>
      </c>
      <c r="CC14" s="4" t="s">
        <v>3</v>
      </c>
      <c r="CD14" s="33">
        <f>IF(Tableau2245[[#This Row],[Blq{QB29}]]="o",(1000/CE$52),0)</f>
        <v>0</v>
      </c>
      <c r="CE14" s="4" t="s">
        <v>3</v>
      </c>
      <c r="CF14" s="33">
        <f>IF(Tableau2245[[#This Row],[Blq{QB30}]]="o",(1000/CG$52),0)</f>
        <v>0</v>
      </c>
      <c r="CG14" s="4" t="s">
        <v>3</v>
      </c>
      <c r="CH14" s="26">
        <f>IFERROR((8-Tableau2245[[#This Row],[Plc{Q}]])/100,0)</f>
        <v>0</v>
      </c>
      <c r="CI14" s="25" t="str">
        <f>IF(OR(1=Tableau2245[[#This Row],[Plc{Q}]],2=Tableau2245[[#This Row],[Plc{Q}]],3=Tableau2245[[#This Row],[Plc{Q}]],4=Tableau2245[[#This Row],[Plc{Q}]],5=Tableau2245[[#This Row],[Plc{Q}]],6=Tableau2245[[#This Row],[Plc{Q}]],7=Tableau2245[[#This Row],[Plc{Q}]],8=Tableau2245[[#This Row],[Plc{Q}]]),"Qualifié(e)","")</f>
        <v/>
      </c>
      <c r="CJ14" s="34" t="str">
        <f>IF(Tableau2245[[#This Row],[Pnt{F}/1000]]=0,"",RANK(Tableau2245[[#This Row],[Pnt{F}/1000]],Tableau2245[Pnt{F}/1000]))</f>
        <v/>
      </c>
      <c r="CK14" s="35">
        <f>IFERROR(Tableau2245[[#This Row],[Pnt{FV}/500]]+Tableau2245[[#This Row],[Pnt{FB}/500]]+Tableau2245[[#This Row],[Bns{Q}]],0)</f>
        <v>0</v>
      </c>
      <c r="CL14" s="32">
        <f>IFERROR((Tableau2245[[#This Row],[Pnt{FV}]]/$CM$52)*500,0)</f>
        <v>0</v>
      </c>
      <c r="CM14" s="186">
        <f>IFERROR(((Tableau2245[[#This Row],[Prs{FV}]]/CN$52)*1000)+IF(Tableau2245[[#This Row],[Vlr{FV}]]="o",2,0),0)</f>
        <v>0</v>
      </c>
      <c r="CN14" s="11" t="s">
        <v>12</v>
      </c>
      <c r="CO14" s="4" t="s">
        <v>3</v>
      </c>
      <c r="CP14" s="32">
        <f>(Tableau2245[[#This Row],[Pnt{FB}]]/CQ$52)*500</f>
        <v>0</v>
      </c>
      <c r="CQ14" s="33">
        <f>Tableau2245[[#This Row],[Pnt{FBlq}]]+Tableau2245[[#This Row],[Pnt{FEss}]]</f>
        <v>0</v>
      </c>
      <c r="CR14" s="33">
        <f>IF(Tableau2245[[#This Row],[Blq{F}]]="n",0,IF(Tableau2245[[#This Row],[Blq{F}]]="Z1",100,IF(Tableau2245[[#This Row],[Blq{F}]]="Z2",200,IF(Tableau2245[[#This Row],[Blq{F}]]="Top",300,0))))</f>
        <v>0</v>
      </c>
      <c r="CS14" s="4" t="s">
        <v>3</v>
      </c>
      <c r="CT14" s="25">
        <f>IFERROR((100-(Tableau2245[[#This Row],[Ess{F}]])),0)</f>
        <v>0</v>
      </c>
      <c r="CU14" s="11" t="s">
        <v>12</v>
      </c>
      <c r="CV14" s="28" t="str">
        <f>IF(Tableau2245[[#This Row],[Fnl]]="Q",Tableau2245[[#This Row],[Plc{F}]],Tableau2245[[#This Row],[Plc{Q}]])</f>
        <v/>
      </c>
      <c r="CW14" s="28" t="str">
        <f>IF(Tableau2245[[#This Row],[Place]]=1,"Or",IF(Tableau2245[[#This Row],[Place]]=2,"Argent",IF(Tableau2245[[#This Row],[Place]]=3,"Bronze","")))</f>
        <v/>
      </c>
    </row>
    <row r="15" spans="1:101" x14ac:dyDescent="0.2">
      <c r="A15" s="33" t="str">
        <f>Tableau2245[[#This Row],[Plc{Q}]]</f>
        <v/>
      </c>
      <c r="B15" s="33" t="str">
        <f>Tableau2245[[#This Row],[Place]]</f>
        <v/>
      </c>
      <c r="C15" s="16" t="s">
        <v>12</v>
      </c>
      <c r="D15" s="17" t="s">
        <v>12</v>
      </c>
      <c r="E15" s="17" t="s">
        <v>12</v>
      </c>
      <c r="F15" s="29" t="str">
        <f>IF(Tableau2245[[#This Row],[Q &gt; F]]="","","Q")</f>
        <v/>
      </c>
      <c r="G15" s="10" t="s">
        <v>12</v>
      </c>
      <c r="H15" s="3" t="s">
        <v>3</v>
      </c>
      <c r="I15" s="3" t="s">
        <v>3</v>
      </c>
      <c r="J15" s="3" t="s">
        <v>3</v>
      </c>
      <c r="K15" s="30" t="str">
        <f>IF(Tableau2245[[#This Row],[Pnt{Q}(/1000)]]=0,"",RANK(Tableau2245[[#This Row],[Pnt{Q}(/1000)]],Tableau2245[Pnt{Q}(/1000)]))</f>
        <v/>
      </c>
      <c r="L15" s="30">
        <f>IFERROR(Tableau2245[[#This Row],[Pnt{QV}(/500)]]+Tableau2245[[#This Row],[Pnt{QB}/500]],0)</f>
        <v>0</v>
      </c>
      <c r="M15" s="31">
        <f>IFERROR((Tableau2245[[#This Row],[Pnt{QV}]]/$N$52)*500,0)</f>
        <v>0</v>
      </c>
      <c r="N15" s="31">
        <f>SUM(Tableau2245[[#This Row],[Pnt{QV1}]],Tableau2245[[#This Row],[Pnt{QV2}]],Tableau2245[[#This Row],[Pnt{QV3}]])</f>
        <v>0</v>
      </c>
      <c r="O15" s="2">
        <f>IFERROR(((Tableau2245[[#This Row],[Prs{QV1}]]/P$52)*1000)+IF(Tableau2245[[#This Row],[Vlr{QV1}]]="o",2,0),0)</f>
        <v>0</v>
      </c>
      <c r="P15" s="11" t="s">
        <v>12</v>
      </c>
      <c r="Q15" s="4" t="s">
        <v>3</v>
      </c>
      <c r="R15" s="163">
        <f>IFERROR(((Tableau2245[[#This Row],[Prs{QV2}]]/S$52)*1000)+IF(Tableau2245[[#This Row],[Vlr{QV2}]]="o",2,0),0)</f>
        <v>0</v>
      </c>
      <c r="S15" s="11" t="s">
        <v>12</v>
      </c>
      <c r="T15" s="4" t="s">
        <v>3</v>
      </c>
      <c r="U15" s="163">
        <f>IFERROR(((Tableau2245[[#This Row],[Prs{QV3}]]/V$52)*1000)+IF(Tableau2245[[#This Row],[Vlr{QV3}]]="o",2,0),0)</f>
        <v>0</v>
      </c>
      <c r="V15" s="11" t="s">
        <v>12</v>
      </c>
      <c r="W15" s="4" t="s">
        <v>3</v>
      </c>
      <c r="X15" s="32">
        <f>IF((Tableau2245[[#This Row],[Pnt{QB}]]/Y$52)*500=0,0,(Tableau2245[[#This Row],[Pnt{QB}]]/Y$52)*500)</f>
        <v>0</v>
      </c>
      <c r="Y15" s="33">
        <f>Tableau2245[[#This Row],[Pnt{QB1}]]+Tableau2245[[#This Row],[Pnt{QB2}]]+Tableau2245[[#This Row],[Pnt{QB3}]]+Tableau2245[[#This Row],[Pnt{QB4}]]+Tableau2245[[#This Row],[Pnt{QB5}]]+Tableau2245[[#This Row],[Pnt{QB6}]]+Tableau2245[[#This Row],[Pnt{QB7}]]+Tableau2245[[#This Row],[Pnt{QB8}]]+Tableau2245[[#This Row],[Pnt{QB9}]]+Tableau2245[[#This Row],[Pnt{QB10}]]+Tableau2245[[#This Row],[Pnt{QB11}]]+Tableau2245[[#This Row],[Pnt{QB12}]]+Tableau2245[[#This Row],[Pnt{QB13}]]+Tableau2245[[#This Row],[Pnt{QB14}]]+Tableau2245[[#This Row],[Pnt{QB15}]]+Tableau2245[[#This Row],[Pnt{QB16}]]+Tableau2245[[#This Row],[Pnt{QB17}]]+Tableau2245[[#This Row],[Pnt{QB18}]]+Tableau2245[[#This Row],[Pnt{QB19}]]+Tableau2245[[#This Row],[Pnt{QB20}]]+Tableau2245[[#This Row],[Pnt{QB21}]]+Tableau2245[[#This Row],[Pnt{QB22}]]+Tableau2245[[#This Row],[Pnt{QB23}]]+Tableau2245[[#This Row],[Pnt{QB24}]]+Tableau2245[[#This Row],[Pnt{QB25}]]+Tableau2245[[#This Row],[Pnt{QB26}]]+Tableau2245[[#This Row],[Pnt{QB27}]]+Tableau2245[[#This Row],[Pnt{QB28}]]+Tableau2245[[#This Row],[Pnt{QB29}]]+Tableau2245[[#This Row],[Pnt{QB30}]]</f>
        <v>0</v>
      </c>
      <c r="Z15" s="33">
        <f>IF(Tableau2245[[#This Row],[Blq{QB1}]]="o",(1000/AA$52),0)</f>
        <v>0</v>
      </c>
      <c r="AA15" s="4" t="s">
        <v>3</v>
      </c>
      <c r="AB15" s="33">
        <f>IF(Tableau2245[[#This Row],[Blq{QB2}]]="o",(1000/AC$52),0)</f>
        <v>0</v>
      </c>
      <c r="AC15" s="4" t="s">
        <v>3</v>
      </c>
      <c r="AD15" s="33">
        <f>IF(Tableau2245[[#This Row],[Blq{QB3}]]="o",(1000/AE$52),0)</f>
        <v>0</v>
      </c>
      <c r="AE15" s="4" t="s">
        <v>3</v>
      </c>
      <c r="AF15" s="33">
        <f>IF(Tableau2245[[#This Row],[Blq{QB4}]]="o",(1000/AG$52),0)</f>
        <v>0</v>
      </c>
      <c r="AG15" s="4" t="s">
        <v>3</v>
      </c>
      <c r="AH15" s="33">
        <f>IF(Tableau2245[[#This Row],[Blq{QB5}]]="o",(1000/AI$52),0)</f>
        <v>0</v>
      </c>
      <c r="AI15" s="4" t="s">
        <v>3</v>
      </c>
      <c r="AJ15" s="33">
        <f>IF(Tableau2245[[#This Row],[Blq{QB6}]]="o",(1000/AK$52),0)</f>
        <v>0</v>
      </c>
      <c r="AK15" s="4" t="s">
        <v>3</v>
      </c>
      <c r="AL15" s="33">
        <f>IF(Tableau2245[[#This Row],[Blq{QB7}]]="o",(1000/AM$52),0)</f>
        <v>0</v>
      </c>
      <c r="AM15" s="4" t="s">
        <v>3</v>
      </c>
      <c r="AN15" s="33">
        <f>IF(Tableau2245[[#This Row],[Blq{QB8}]]="o",(1000/AO$52),0)</f>
        <v>0</v>
      </c>
      <c r="AO15" s="4" t="s">
        <v>3</v>
      </c>
      <c r="AP15" s="33">
        <f>IF(Tableau2245[[#This Row],[Blq{QB9}]]="o",(1000/AQ$52),0)</f>
        <v>0</v>
      </c>
      <c r="AQ15" s="4" t="s">
        <v>3</v>
      </c>
      <c r="AR15" s="33">
        <f>IF(Tableau2245[[#This Row],[Blq{QB10}]]="o",(1000/AS$52),0)</f>
        <v>0</v>
      </c>
      <c r="AS15" s="4" t="s">
        <v>3</v>
      </c>
      <c r="AT15" s="33">
        <f>IF(Tableau2245[[#This Row],[Blq{QB11}]]="o",(1000/AU$52),0)</f>
        <v>0</v>
      </c>
      <c r="AU15" s="4" t="s">
        <v>3</v>
      </c>
      <c r="AV15" s="33">
        <f>IF(Tableau2245[[#This Row],[Blq{QB12}]]="o",(1000/AW$52),0)</f>
        <v>0</v>
      </c>
      <c r="AW15" s="4" t="s">
        <v>3</v>
      </c>
      <c r="AX15" s="33">
        <f>IF(Tableau2245[[#This Row],[Blq{QB13}]]="o",(1000/AY$52),0)</f>
        <v>0</v>
      </c>
      <c r="AY15" s="4" t="s">
        <v>3</v>
      </c>
      <c r="AZ15" s="33">
        <f>IF(Tableau2245[[#This Row],[Blq{QB14}]]="o",(1000/BA$52),0)</f>
        <v>0</v>
      </c>
      <c r="BA15" s="4" t="s">
        <v>3</v>
      </c>
      <c r="BB15" s="33">
        <f>IF(Tableau2245[[#This Row],[Blq{QB15}]]="o",(1000/BC$52),0)</f>
        <v>0</v>
      </c>
      <c r="BC15" s="4" t="s">
        <v>3</v>
      </c>
      <c r="BD15" s="33">
        <f>IF(Tableau2245[[#This Row],[Blq{QB16}]]="o",(1000/BE$52),0)</f>
        <v>0</v>
      </c>
      <c r="BE15" s="4" t="s">
        <v>3</v>
      </c>
      <c r="BF15" s="33">
        <f>IF(Tableau2245[[#This Row],[Blq{QB17}]]="o",(1000/BG$52),0)</f>
        <v>0</v>
      </c>
      <c r="BG15" s="4" t="s">
        <v>3</v>
      </c>
      <c r="BH15" s="33">
        <f>IF(Tableau2245[[#This Row],[Blq{QB18}]]="o",(1000/BI$52),0)</f>
        <v>0</v>
      </c>
      <c r="BI15" s="4" t="s">
        <v>3</v>
      </c>
      <c r="BJ15" s="33">
        <f>IF(Tableau2245[[#This Row],[Blq{QB19}]]="o",(1000/BK$52),0)</f>
        <v>0</v>
      </c>
      <c r="BK15" s="4" t="s">
        <v>3</v>
      </c>
      <c r="BL15" s="33">
        <f>IF(Tableau2245[[#This Row],[Blq{QB20}]]="o",(1000/BM$52),0)</f>
        <v>0</v>
      </c>
      <c r="BM15" s="4" t="s">
        <v>3</v>
      </c>
      <c r="BN15" s="33">
        <f>IF(Tableau2245[[#This Row],[Blq{QB21}]]="o",(1000/BO$52),0)</f>
        <v>0</v>
      </c>
      <c r="BO15" s="4" t="s">
        <v>3</v>
      </c>
      <c r="BP15" s="33">
        <f>IF(Tableau2245[[#This Row],[Blq{QB22}]]="o",(1000/BQ$52),0)</f>
        <v>0</v>
      </c>
      <c r="BQ15" s="4" t="s">
        <v>3</v>
      </c>
      <c r="BR15" s="33">
        <f>IF(Tableau2245[[#This Row],[Blq{QB23}]]="o",(1000/BS$52),0)</f>
        <v>0</v>
      </c>
      <c r="BS15" s="4" t="s">
        <v>3</v>
      </c>
      <c r="BT15" s="33">
        <f>IF(Tableau2245[[#This Row],[Blq{QB24}]]="o",(1000/BU$52),0)</f>
        <v>0</v>
      </c>
      <c r="BU15" s="4" t="s">
        <v>3</v>
      </c>
      <c r="BV15" s="33">
        <f>IF(Tableau2245[[#This Row],[Blq{QB25}]]="o",(1000/BW$52),0)</f>
        <v>0</v>
      </c>
      <c r="BW15" s="4" t="s">
        <v>3</v>
      </c>
      <c r="BX15" s="33">
        <f>IF(Tableau2245[[#This Row],[Blq{QB26}]]="o",(1000/BY$52),0)</f>
        <v>0</v>
      </c>
      <c r="BY15" s="4" t="s">
        <v>3</v>
      </c>
      <c r="BZ15" s="33">
        <f>IF(Tableau2245[[#This Row],[Blq{QB27}]]="o",(1000/CA$52),0)</f>
        <v>0</v>
      </c>
      <c r="CA15" s="4" t="s">
        <v>3</v>
      </c>
      <c r="CB15" s="33">
        <f>IF(Tableau2245[[#This Row],[Blq{QB28}]]="o",(1000/CC$52),0)</f>
        <v>0</v>
      </c>
      <c r="CC15" s="4" t="s">
        <v>3</v>
      </c>
      <c r="CD15" s="33">
        <f>IF(Tableau2245[[#This Row],[Blq{QB29}]]="o",(1000/CE$52),0)</f>
        <v>0</v>
      </c>
      <c r="CE15" s="4" t="s">
        <v>3</v>
      </c>
      <c r="CF15" s="33">
        <f>IF(Tableau2245[[#This Row],[Blq{QB30}]]="o",(1000/CG$52),0)</f>
        <v>0</v>
      </c>
      <c r="CG15" s="4" t="s">
        <v>3</v>
      </c>
      <c r="CH15" s="26">
        <f>IFERROR((8-Tableau2245[[#This Row],[Plc{Q}]])/100,0)</f>
        <v>0</v>
      </c>
      <c r="CI15" s="25" t="str">
        <f>IF(OR(1=Tableau2245[[#This Row],[Plc{Q}]],2=Tableau2245[[#This Row],[Plc{Q}]],3=Tableau2245[[#This Row],[Plc{Q}]],4=Tableau2245[[#This Row],[Plc{Q}]],5=Tableau2245[[#This Row],[Plc{Q}]],6=Tableau2245[[#This Row],[Plc{Q}]],7=Tableau2245[[#This Row],[Plc{Q}]],8=Tableau2245[[#This Row],[Plc{Q}]]),"Qualifié(e)","")</f>
        <v/>
      </c>
      <c r="CJ15" s="34" t="str">
        <f>IF(Tableau2245[[#This Row],[Pnt{F}/1000]]=0,"",RANK(Tableau2245[[#This Row],[Pnt{F}/1000]],Tableau2245[Pnt{F}/1000]))</f>
        <v/>
      </c>
      <c r="CK15" s="35">
        <f>IFERROR(Tableau2245[[#This Row],[Pnt{FV}/500]]+Tableau2245[[#This Row],[Pnt{FB}/500]]+Tableau2245[[#This Row],[Bns{Q}]],0)</f>
        <v>0</v>
      </c>
      <c r="CL15" s="32">
        <f>IFERROR((Tableau2245[[#This Row],[Pnt{FV}]]/$CM$52)*500,0)</f>
        <v>0</v>
      </c>
      <c r="CM15" s="186">
        <f>IFERROR(((Tableau2245[[#This Row],[Prs{FV}]]/CN$52)*1000)+IF(Tableau2245[[#This Row],[Vlr{FV}]]="o",2,0),0)</f>
        <v>0</v>
      </c>
      <c r="CN15" s="11" t="s">
        <v>12</v>
      </c>
      <c r="CO15" s="4" t="s">
        <v>3</v>
      </c>
      <c r="CP15" s="32">
        <f>(Tableau2245[[#This Row],[Pnt{FB}]]/CQ$52)*500</f>
        <v>0</v>
      </c>
      <c r="CQ15" s="33">
        <f>Tableau2245[[#This Row],[Pnt{FBlq}]]+Tableau2245[[#This Row],[Pnt{FEss}]]</f>
        <v>0</v>
      </c>
      <c r="CR15" s="33">
        <f>IF(Tableau2245[[#This Row],[Blq{F}]]="n",0,IF(Tableau2245[[#This Row],[Blq{F}]]="Z1",100,IF(Tableau2245[[#This Row],[Blq{F}]]="Z2",200,IF(Tableau2245[[#This Row],[Blq{F}]]="Top",300,0))))</f>
        <v>0</v>
      </c>
      <c r="CS15" s="4" t="s">
        <v>3</v>
      </c>
      <c r="CT15" s="25">
        <f>IFERROR((100-(Tableau2245[[#This Row],[Ess{F}]])),0)</f>
        <v>0</v>
      </c>
      <c r="CU15" s="11" t="s">
        <v>12</v>
      </c>
      <c r="CV15" s="28" t="str">
        <f>IF(Tableau2245[[#This Row],[Fnl]]="Q",Tableau2245[[#This Row],[Plc{F}]],Tableau2245[[#This Row],[Plc{Q}]])</f>
        <v/>
      </c>
      <c r="CW15" s="28" t="str">
        <f>IF(Tableau2245[[#This Row],[Place]]=1,"Or",IF(Tableau2245[[#This Row],[Place]]=2,"Argent",IF(Tableau2245[[#This Row],[Place]]=3,"Bronze","")))</f>
        <v/>
      </c>
    </row>
    <row r="16" spans="1:101" x14ac:dyDescent="0.2">
      <c r="A16" s="33" t="str">
        <f>Tableau2245[[#This Row],[Plc{Q}]]</f>
        <v/>
      </c>
      <c r="B16" s="33" t="str">
        <f>Tableau2245[[#This Row],[Place]]</f>
        <v/>
      </c>
      <c r="C16" s="16" t="s">
        <v>12</v>
      </c>
      <c r="D16" s="17" t="s">
        <v>12</v>
      </c>
      <c r="E16" s="17" t="s">
        <v>12</v>
      </c>
      <c r="F16" s="29" t="str">
        <f>IF(Tableau2245[[#This Row],[Q &gt; F]]="","","Q")</f>
        <v/>
      </c>
      <c r="G16" s="10" t="s">
        <v>12</v>
      </c>
      <c r="H16" s="3" t="s">
        <v>3</v>
      </c>
      <c r="I16" s="3" t="s">
        <v>3</v>
      </c>
      <c r="J16" s="3" t="s">
        <v>3</v>
      </c>
      <c r="K16" s="30" t="str">
        <f>IF(Tableau2245[[#This Row],[Pnt{Q}(/1000)]]=0,"",RANK(Tableau2245[[#This Row],[Pnt{Q}(/1000)]],Tableau2245[Pnt{Q}(/1000)]))</f>
        <v/>
      </c>
      <c r="L16" s="30">
        <f>IFERROR(Tableau2245[[#This Row],[Pnt{QV}(/500)]]+Tableau2245[[#This Row],[Pnt{QB}/500]],0)</f>
        <v>0</v>
      </c>
      <c r="M16" s="31">
        <f>IFERROR((Tableau2245[[#This Row],[Pnt{QV}]]/$N$52)*500,0)</f>
        <v>0</v>
      </c>
      <c r="N16" s="31">
        <f>SUM(Tableau2245[[#This Row],[Pnt{QV1}]],Tableau2245[[#This Row],[Pnt{QV2}]],Tableau2245[[#This Row],[Pnt{QV3}]])</f>
        <v>0</v>
      </c>
      <c r="O16" s="2">
        <f>IFERROR(((Tableau2245[[#This Row],[Prs{QV1}]]/P$52)*1000)+IF(Tableau2245[[#This Row],[Vlr{QV1}]]="o",2,0),0)</f>
        <v>0</v>
      </c>
      <c r="P16" s="11" t="s">
        <v>12</v>
      </c>
      <c r="Q16" s="4" t="s">
        <v>3</v>
      </c>
      <c r="R16" s="163">
        <f>IFERROR(((Tableau2245[[#This Row],[Prs{QV2}]]/S$52)*1000)+IF(Tableau2245[[#This Row],[Vlr{QV2}]]="o",2,0),0)</f>
        <v>0</v>
      </c>
      <c r="S16" s="11" t="s">
        <v>12</v>
      </c>
      <c r="T16" s="4" t="s">
        <v>3</v>
      </c>
      <c r="U16" s="163">
        <f>IFERROR(((Tableau2245[[#This Row],[Prs{QV3}]]/V$52)*1000)+IF(Tableau2245[[#This Row],[Vlr{QV3}]]="o",2,0),0)</f>
        <v>0</v>
      </c>
      <c r="V16" s="11" t="s">
        <v>12</v>
      </c>
      <c r="W16" s="4" t="s">
        <v>3</v>
      </c>
      <c r="X16" s="32">
        <f>IF((Tableau2245[[#This Row],[Pnt{QB}]]/Y$52)*500=0,0,(Tableau2245[[#This Row],[Pnt{QB}]]/Y$52)*500)</f>
        <v>0</v>
      </c>
      <c r="Y16" s="33">
        <f>Tableau2245[[#This Row],[Pnt{QB1}]]+Tableau2245[[#This Row],[Pnt{QB2}]]+Tableau2245[[#This Row],[Pnt{QB3}]]+Tableau2245[[#This Row],[Pnt{QB4}]]+Tableau2245[[#This Row],[Pnt{QB5}]]+Tableau2245[[#This Row],[Pnt{QB6}]]+Tableau2245[[#This Row],[Pnt{QB7}]]+Tableau2245[[#This Row],[Pnt{QB8}]]+Tableau2245[[#This Row],[Pnt{QB9}]]+Tableau2245[[#This Row],[Pnt{QB10}]]+Tableau2245[[#This Row],[Pnt{QB11}]]+Tableau2245[[#This Row],[Pnt{QB12}]]+Tableau2245[[#This Row],[Pnt{QB13}]]+Tableau2245[[#This Row],[Pnt{QB14}]]+Tableau2245[[#This Row],[Pnt{QB15}]]+Tableau2245[[#This Row],[Pnt{QB16}]]+Tableau2245[[#This Row],[Pnt{QB17}]]+Tableau2245[[#This Row],[Pnt{QB18}]]+Tableau2245[[#This Row],[Pnt{QB19}]]+Tableau2245[[#This Row],[Pnt{QB20}]]+Tableau2245[[#This Row],[Pnt{QB21}]]+Tableau2245[[#This Row],[Pnt{QB22}]]+Tableau2245[[#This Row],[Pnt{QB23}]]+Tableau2245[[#This Row],[Pnt{QB24}]]+Tableau2245[[#This Row],[Pnt{QB25}]]+Tableau2245[[#This Row],[Pnt{QB26}]]+Tableau2245[[#This Row],[Pnt{QB27}]]+Tableau2245[[#This Row],[Pnt{QB28}]]+Tableau2245[[#This Row],[Pnt{QB29}]]+Tableau2245[[#This Row],[Pnt{QB30}]]</f>
        <v>0</v>
      </c>
      <c r="Z16" s="33">
        <f>IF(Tableau2245[[#This Row],[Blq{QB1}]]="o",(1000/AA$52),0)</f>
        <v>0</v>
      </c>
      <c r="AA16" s="4" t="s">
        <v>3</v>
      </c>
      <c r="AB16" s="33">
        <f>IF(Tableau2245[[#This Row],[Blq{QB2}]]="o",(1000/AC$52),0)</f>
        <v>0</v>
      </c>
      <c r="AC16" s="4" t="s">
        <v>3</v>
      </c>
      <c r="AD16" s="33">
        <f>IF(Tableau2245[[#This Row],[Blq{QB3}]]="o",(1000/AE$52),0)</f>
        <v>0</v>
      </c>
      <c r="AE16" s="4" t="s">
        <v>3</v>
      </c>
      <c r="AF16" s="33">
        <f>IF(Tableau2245[[#This Row],[Blq{QB4}]]="o",(1000/AG$52),0)</f>
        <v>0</v>
      </c>
      <c r="AG16" s="4" t="s">
        <v>3</v>
      </c>
      <c r="AH16" s="33">
        <f>IF(Tableau2245[[#This Row],[Blq{QB5}]]="o",(1000/AI$52),0)</f>
        <v>0</v>
      </c>
      <c r="AI16" s="4" t="s">
        <v>3</v>
      </c>
      <c r="AJ16" s="33">
        <f>IF(Tableau2245[[#This Row],[Blq{QB6}]]="o",(1000/AK$52),0)</f>
        <v>0</v>
      </c>
      <c r="AK16" s="4" t="s">
        <v>3</v>
      </c>
      <c r="AL16" s="33">
        <f>IF(Tableau2245[[#This Row],[Blq{QB7}]]="o",(1000/AM$52),0)</f>
        <v>0</v>
      </c>
      <c r="AM16" s="4" t="s">
        <v>3</v>
      </c>
      <c r="AN16" s="33">
        <f>IF(Tableau2245[[#This Row],[Blq{QB8}]]="o",(1000/AO$52),0)</f>
        <v>0</v>
      </c>
      <c r="AO16" s="4" t="s">
        <v>3</v>
      </c>
      <c r="AP16" s="33">
        <f>IF(Tableau2245[[#This Row],[Blq{QB9}]]="o",(1000/AQ$52),0)</f>
        <v>0</v>
      </c>
      <c r="AQ16" s="4" t="s">
        <v>3</v>
      </c>
      <c r="AR16" s="33">
        <f>IF(Tableau2245[[#This Row],[Blq{QB10}]]="o",(1000/AS$52),0)</f>
        <v>0</v>
      </c>
      <c r="AS16" s="4" t="s">
        <v>3</v>
      </c>
      <c r="AT16" s="33">
        <f>IF(Tableau2245[[#This Row],[Blq{QB11}]]="o",(1000/AU$52),0)</f>
        <v>0</v>
      </c>
      <c r="AU16" s="4" t="s">
        <v>3</v>
      </c>
      <c r="AV16" s="33">
        <f>IF(Tableau2245[[#This Row],[Blq{QB12}]]="o",(1000/AW$52),0)</f>
        <v>0</v>
      </c>
      <c r="AW16" s="4" t="s">
        <v>3</v>
      </c>
      <c r="AX16" s="33">
        <f>IF(Tableau2245[[#This Row],[Blq{QB13}]]="o",(1000/AY$52),0)</f>
        <v>0</v>
      </c>
      <c r="AY16" s="4" t="s">
        <v>3</v>
      </c>
      <c r="AZ16" s="33">
        <f>IF(Tableau2245[[#This Row],[Blq{QB14}]]="o",(1000/BA$52),0)</f>
        <v>0</v>
      </c>
      <c r="BA16" s="4" t="s">
        <v>3</v>
      </c>
      <c r="BB16" s="33">
        <f>IF(Tableau2245[[#This Row],[Blq{QB15}]]="o",(1000/BC$52),0)</f>
        <v>0</v>
      </c>
      <c r="BC16" s="4" t="s">
        <v>3</v>
      </c>
      <c r="BD16" s="33">
        <f>IF(Tableau2245[[#This Row],[Blq{QB16}]]="o",(1000/BE$52),0)</f>
        <v>0</v>
      </c>
      <c r="BE16" s="4" t="s">
        <v>3</v>
      </c>
      <c r="BF16" s="33">
        <f>IF(Tableau2245[[#This Row],[Blq{QB17}]]="o",(1000/BG$52),0)</f>
        <v>0</v>
      </c>
      <c r="BG16" s="4" t="s">
        <v>3</v>
      </c>
      <c r="BH16" s="33">
        <f>IF(Tableau2245[[#This Row],[Blq{QB18}]]="o",(1000/BI$52),0)</f>
        <v>0</v>
      </c>
      <c r="BI16" s="4" t="s">
        <v>3</v>
      </c>
      <c r="BJ16" s="33">
        <f>IF(Tableau2245[[#This Row],[Blq{QB19}]]="o",(1000/BK$52),0)</f>
        <v>0</v>
      </c>
      <c r="BK16" s="4" t="s">
        <v>3</v>
      </c>
      <c r="BL16" s="33">
        <f>IF(Tableau2245[[#This Row],[Blq{QB20}]]="o",(1000/BM$52),0)</f>
        <v>0</v>
      </c>
      <c r="BM16" s="4" t="s">
        <v>3</v>
      </c>
      <c r="BN16" s="33">
        <f>IF(Tableau2245[[#This Row],[Blq{QB21}]]="o",(1000/BO$52),0)</f>
        <v>0</v>
      </c>
      <c r="BO16" s="4" t="s">
        <v>3</v>
      </c>
      <c r="BP16" s="33">
        <f>IF(Tableau2245[[#This Row],[Blq{QB22}]]="o",(1000/BQ$52),0)</f>
        <v>0</v>
      </c>
      <c r="BQ16" s="4" t="s">
        <v>3</v>
      </c>
      <c r="BR16" s="33">
        <f>IF(Tableau2245[[#This Row],[Blq{QB23}]]="o",(1000/BS$52),0)</f>
        <v>0</v>
      </c>
      <c r="BS16" s="4" t="s">
        <v>3</v>
      </c>
      <c r="BT16" s="33">
        <f>IF(Tableau2245[[#This Row],[Blq{QB24}]]="o",(1000/BU$52),0)</f>
        <v>0</v>
      </c>
      <c r="BU16" s="4" t="s">
        <v>3</v>
      </c>
      <c r="BV16" s="33">
        <f>IF(Tableau2245[[#This Row],[Blq{QB25}]]="o",(1000/BW$52),0)</f>
        <v>0</v>
      </c>
      <c r="BW16" s="4" t="s">
        <v>3</v>
      </c>
      <c r="BX16" s="33">
        <f>IF(Tableau2245[[#This Row],[Blq{QB26}]]="o",(1000/BY$52),0)</f>
        <v>0</v>
      </c>
      <c r="BY16" s="4" t="s">
        <v>3</v>
      </c>
      <c r="BZ16" s="33">
        <f>IF(Tableau2245[[#This Row],[Blq{QB27}]]="o",(1000/CA$52),0)</f>
        <v>0</v>
      </c>
      <c r="CA16" s="4" t="s">
        <v>3</v>
      </c>
      <c r="CB16" s="33">
        <f>IF(Tableau2245[[#This Row],[Blq{QB28}]]="o",(1000/CC$52),0)</f>
        <v>0</v>
      </c>
      <c r="CC16" s="4" t="s">
        <v>3</v>
      </c>
      <c r="CD16" s="33">
        <f>IF(Tableau2245[[#This Row],[Blq{QB29}]]="o",(1000/CE$52),0)</f>
        <v>0</v>
      </c>
      <c r="CE16" s="4" t="s">
        <v>3</v>
      </c>
      <c r="CF16" s="33">
        <f>IF(Tableau2245[[#This Row],[Blq{QB30}]]="o",(1000/CG$52),0)</f>
        <v>0</v>
      </c>
      <c r="CG16" s="4" t="s">
        <v>3</v>
      </c>
      <c r="CH16" s="26">
        <f>IFERROR((8-Tableau2245[[#This Row],[Plc{Q}]])/100,0)</f>
        <v>0</v>
      </c>
      <c r="CI16" s="25" t="str">
        <f>IF(OR(1=Tableau2245[[#This Row],[Plc{Q}]],2=Tableau2245[[#This Row],[Plc{Q}]],3=Tableau2245[[#This Row],[Plc{Q}]],4=Tableau2245[[#This Row],[Plc{Q}]],5=Tableau2245[[#This Row],[Plc{Q}]],6=Tableau2245[[#This Row],[Plc{Q}]],7=Tableau2245[[#This Row],[Plc{Q}]],8=Tableau2245[[#This Row],[Plc{Q}]]),"Qualifié(e)","")</f>
        <v/>
      </c>
      <c r="CJ16" s="34" t="str">
        <f>IF(Tableau2245[[#This Row],[Pnt{F}/1000]]=0,"",RANK(Tableau2245[[#This Row],[Pnt{F}/1000]],Tableau2245[Pnt{F}/1000]))</f>
        <v/>
      </c>
      <c r="CK16" s="35">
        <f>IFERROR(Tableau2245[[#This Row],[Pnt{FV}/500]]+Tableau2245[[#This Row],[Pnt{FB}/500]]+Tableau2245[[#This Row],[Bns{Q}]],0)</f>
        <v>0</v>
      </c>
      <c r="CL16" s="32">
        <f>IFERROR((Tableau2245[[#This Row],[Pnt{FV}]]/$CM$52)*500,0)</f>
        <v>0</v>
      </c>
      <c r="CM16" s="186">
        <f>IFERROR(((Tableau2245[[#This Row],[Prs{FV}]]/CN$52)*1000)+IF(Tableau2245[[#This Row],[Vlr{FV}]]="o",2,0),0)</f>
        <v>0</v>
      </c>
      <c r="CN16" s="11" t="s">
        <v>12</v>
      </c>
      <c r="CO16" s="4" t="s">
        <v>3</v>
      </c>
      <c r="CP16" s="32">
        <f>(Tableau2245[[#This Row],[Pnt{FB}]]/CQ$52)*500</f>
        <v>0</v>
      </c>
      <c r="CQ16" s="33">
        <f>Tableau2245[[#This Row],[Pnt{FBlq}]]+Tableau2245[[#This Row],[Pnt{FEss}]]</f>
        <v>0</v>
      </c>
      <c r="CR16" s="33">
        <f>IF(Tableau2245[[#This Row],[Blq{F}]]="n",0,IF(Tableau2245[[#This Row],[Blq{F}]]="Z1",100,IF(Tableau2245[[#This Row],[Blq{F}]]="Z2",200,IF(Tableau2245[[#This Row],[Blq{F}]]="Top",300,0))))</f>
        <v>0</v>
      </c>
      <c r="CS16" s="4" t="s">
        <v>3</v>
      </c>
      <c r="CT16" s="25">
        <f>IFERROR((100-(Tableau2245[[#This Row],[Ess{F}]])),0)</f>
        <v>0</v>
      </c>
      <c r="CU16" s="11" t="s">
        <v>12</v>
      </c>
      <c r="CV16" s="28" t="str">
        <f>IF(Tableau2245[[#This Row],[Fnl]]="Q",Tableau2245[[#This Row],[Plc{F}]],Tableau2245[[#This Row],[Plc{Q}]])</f>
        <v/>
      </c>
      <c r="CW16" s="28" t="str">
        <f>IF(Tableau2245[[#This Row],[Place]]=1,"Or",IF(Tableau2245[[#This Row],[Place]]=2,"Argent",IF(Tableau2245[[#This Row],[Place]]=3,"Bronze","")))</f>
        <v/>
      </c>
    </row>
    <row r="17" spans="1:101" x14ac:dyDescent="0.2">
      <c r="A17" s="33" t="str">
        <f>Tableau2245[[#This Row],[Plc{Q}]]</f>
        <v/>
      </c>
      <c r="B17" s="33" t="str">
        <f>Tableau2245[[#This Row],[Place]]</f>
        <v/>
      </c>
      <c r="C17" s="16" t="s">
        <v>12</v>
      </c>
      <c r="D17" s="17" t="s">
        <v>12</v>
      </c>
      <c r="E17" s="17" t="s">
        <v>12</v>
      </c>
      <c r="F17" s="29" t="str">
        <f>IF(Tableau2245[[#This Row],[Q &gt; F]]="","","Q")</f>
        <v/>
      </c>
      <c r="G17" s="10" t="s">
        <v>12</v>
      </c>
      <c r="H17" s="3" t="s">
        <v>3</v>
      </c>
      <c r="I17" s="3" t="s">
        <v>3</v>
      </c>
      <c r="J17" s="3" t="s">
        <v>3</v>
      </c>
      <c r="K17" s="30" t="str">
        <f>IF(Tableau2245[[#This Row],[Pnt{Q}(/1000)]]=0,"",RANK(Tableau2245[[#This Row],[Pnt{Q}(/1000)]],Tableau2245[Pnt{Q}(/1000)]))</f>
        <v/>
      </c>
      <c r="L17" s="30">
        <f>IFERROR(Tableau2245[[#This Row],[Pnt{QV}(/500)]]+Tableau2245[[#This Row],[Pnt{QB}/500]],0)</f>
        <v>0</v>
      </c>
      <c r="M17" s="31">
        <f>IFERROR((Tableau2245[[#This Row],[Pnt{QV}]]/$N$52)*500,0)</f>
        <v>0</v>
      </c>
      <c r="N17" s="31">
        <f>SUM(Tableau2245[[#This Row],[Pnt{QV1}]],Tableau2245[[#This Row],[Pnt{QV2}]],Tableau2245[[#This Row],[Pnt{QV3}]])</f>
        <v>0</v>
      </c>
      <c r="O17" s="2">
        <f>IFERROR(((Tableau2245[[#This Row],[Prs{QV1}]]/P$52)*1000)+IF(Tableau2245[[#This Row],[Vlr{QV1}]]="o",2,0),0)</f>
        <v>0</v>
      </c>
      <c r="P17" s="11" t="s">
        <v>12</v>
      </c>
      <c r="Q17" s="4" t="s">
        <v>3</v>
      </c>
      <c r="R17" s="163">
        <f>IFERROR(((Tableau2245[[#This Row],[Prs{QV2}]]/S$52)*1000)+IF(Tableau2245[[#This Row],[Vlr{QV2}]]="o",2,0),0)</f>
        <v>0</v>
      </c>
      <c r="S17" s="11" t="s">
        <v>12</v>
      </c>
      <c r="T17" s="4" t="s">
        <v>3</v>
      </c>
      <c r="U17" s="163">
        <f>IFERROR(((Tableau2245[[#This Row],[Prs{QV3}]]/V$52)*1000)+IF(Tableau2245[[#This Row],[Vlr{QV3}]]="o",2,0),0)</f>
        <v>0</v>
      </c>
      <c r="V17" s="11" t="s">
        <v>12</v>
      </c>
      <c r="W17" s="4" t="s">
        <v>3</v>
      </c>
      <c r="X17" s="32">
        <f>IF((Tableau2245[[#This Row],[Pnt{QB}]]/Y$52)*500=0,0,(Tableau2245[[#This Row],[Pnt{QB}]]/Y$52)*500)</f>
        <v>0</v>
      </c>
      <c r="Y17" s="33">
        <f>Tableau2245[[#This Row],[Pnt{QB1}]]+Tableau2245[[#This Row],[Pnt{QB2}]]+Tableau2245[[#This Row],[Pnt{QB3}]]+Tableau2245[[#This Row],[Pnt{QB4}]]+Tableau2245[[#This Row],[Pnt{QB5}]]+Tableau2245[[#This Row],[Pnt{QB6}]]+Tableau2245[[#This Row],[Pnt{QB7}]]+Tableau2245[[#This Row],[Pnt{QB8}]]+Tableau2245[[#This Row],[Pnt{QB9}]]+Tableau2245[[#This Row],[Pnt{QB10}]]+Tableau2245[[#This Row],[Pnt{QB11}]]+Tableau2245[[#This Row],[Pnt{QB12}]]+Tableau2245[[#This Row],[Pnt{QB13}]]+Tableau2245[[#This Row],[Pnt{QB14}]]+Tableau2245[[#This Row],[Pnt{QB15}]]+Tableau2245[[#This Row],[Pnt{QB16}]]+Tableau2245[[#This Row],[Pnt{QB17}]]+Tableau2245[[#This Row],[Pnt{QB18}]]+Tableau2245[[#This Row],[Pnt{QB19}]]+Tableau2245[[#This Row],[Pnt{QB20}]]+Tableau2245[[#This Row],[Pnt{QB21}]]+Tableau2245[[#This Row],[Pnt{QB22}]]+Tableau2245[[#This Row],[Pnt{QB23}]]+Tableau2245[[#This Row],[Pnt{QB24}]]+Tableau2245[[#This Row],[Pnt{QB25}]]+Tableau2245[[#This Row],[Pnt{QB26}]]+Tableau2245[[#This Row],[Pnt{QB27}]]+Tableau2245[[#This Row],[Pnt{QB28}]]+Tableau2245[[#This Row],[Pnt{QB29}]]+Tableau2245[[#This Row],[Pnt{QB30}]]</f>
        <v>0</v>
      </c>
      <c r="Z17" s="33">
        <f>IF(Tableau2245[[#This Row],[Blq{QB1}]]="o",(1000/AA$52),0)</f>
        <v>0</v>
      </c>
      <c r="AA17" s="4" t="s">
        <v>3</v>
      </c>
      <c r="AB17" s="33">
        <f>IF(Tableau2245[[#This Row],[Blq{QB2}]]="o",(1000/AC$52),0)</f>
        <v>0</v>
      </c>
      <c r="AC17" s="4" t="s">
        <v>3</v>
      </c>
      <c r="AD17" s="33">
        <f>IF(Tableau2245[[#This Row],[Blq{QB3}]]="o",(1000/AE$52),0)</f>
        <v>0</v>
      </c>
      <c r="AE17" s="4" t="s">
        <v>3</v>
      </c>
      <c r="AF17" s="33">
        <f>IF(Tableau2245[[#This Row],[Blq{QB4}]]="o",(1000/AG$52),0)</f>
        <v>0</v>
      </c>
      <c r="AG17" s="4" t="s">
        <v>3</v>
      </c>
      <c r="AH17" s="33">
        <f>IF(Tableau2245[[#This Row],[Blq{QB5}]]="o",(1000/AI$52),0)</f>
        <v>0</v>
      </c>
      <c r="AI17" s="4" t="s">
        <v>3</v>
      </c>
      <c r="AJ17" s="33">
        <f>IF(Tableau2245[[#This Row],[Blq{QB6}]]="o",(1000/AK$52),0)</f>
        <v>0</v>
      </c>
      <c r="AK17" s="4" t="s">
        <v>3</v>
      </c>
      <c r="AL17" s="33">
        <f>IF(Tableau2245[[#This Row],[Blq{QB7}]]="o",(1000/AM$52),0)</f>
        <v>0</v>
      </c>
      <c r="AM17" s="4" t="s">
        <v>3</v>
      </c>
      <c r="AN17" s="33">
        <f>IF(Tableau2245[[#This Row],[Blq{QB8}]]="o",(1000/AO$52),0)</f>
        <v>0</v>
      </c>
      <c r="AO17" s="4" t="s">
        <v>3</v>
      </c>
      <c r="AP17" s="33">
        <f>IF(Tableau2245[[#This Row],[Blq{QB9}]]="o",(1000/AQ$52),0)</f>
        <v>0</v>
      </c>
      <c r="AQ17" s="4" t="s">
        <v>3</v>
      </c>
      <c r="AR17" s="33">
        <f>IF(Tableau2245[[#This Row],[Blq{QB10}]]="o",(1000/AS$52),0)</f>
        <v>0</v>
      </c>
      <c r="AS17" s="4" t="s">
        <v>3</v>
      </c>
      <c r="AT17" s="33">
        <f>IF(Tableau2245[[#This Row],[Blq{QB11}]]="o",(1000/AU$52),0)</f>
        <v>0</v>
      </c>
      <c r="AU17" s="4" t="s">
        <v>3</v>
      </c>
      <c r="AV17" s="33">
        <f>IF(Tableau2245[[#This Row],[Blq{QB12}]]="o",(1000/AW$52),0)</f>
        <v>0</v>
      </c>
      <c r="AW17" s="4" t="s">
        <v>3</v>
      </c>
      <c r="AX17" s="33">
        <f>IF(Tableau2245[[#This Row],[Blq{QB13}]]="o",(1000/AY$52),0)</f>
        <v>0</v>
      </c>
      <c r="AY17" s="4" t="s">
        <v>3</v>
      </c>
      <c r="AZ17" s="33">
        <f>IF(Tableau2245[[#This Row],[Blq{QB14}]]="o",(1000/BA$52),0)</f>
        <v>0</v>
      </c>
      <c r="BA17" s="4" t="s">
        <v>3</v>
      </c>
      <c r="BB17" s="33">
        <f>IF(Tableau2245[[#This Row],[Blq{QB15}]]="o",(1000/BC$52),0)</f>
        <v>0</v>
      </c>
      <c r="BC17" s="4" t="s">
        <v>3</v>
      </c>
      <c r="BD17" s="33">
        <f>IF(Tableau2245[[#This Row],[Blq{QB16}]]="o",(1000/BE$52),0)</f>
        <v>0</v>
      </c>
      <c r="BE17" s="4" t="s">
        <v>3</v>
      </c>
      <c r="BF17" s="33">
        <f>IF(Tableau2245[[#This Row],[Blq{QB17}]]="o",(1000/BG$52),0)</f>
        <v>0</v>
      </c>
      <c r="BG17" s="4" t="s">
        <v>3</v>
      </c>
      <c r="BH17" s="33">
        <f>IF(Tableau2245[[#This Row],[Blq{QB18}]]="o",(1000/BI$52),0)</f>
        <v>0</v>
      </c>
      <c r="BI17" s="4" t="s">
        <v>3</v>
      </c>
      <c r="BJ17" s="33">
        <f>IF(Tableau2245[[#This Row],[Blq{QB19}]]="o",(1000/BK$52),0)</f>
        <v>0</v>
      </c>
      <c r="BK17" s="4" t="s">
        <v>3</v>
      </c>
      <c r="BL17" s="33">
        <f>IF(Tableau2245[[#This Row],[Blq{QB20}]]="o",(1000/BM$52),0)</f>
        <v>0</v>
      </c>
      <c r="BM17" s="4" t="s">
        <v>3</v>
      </c>
      <c r="BN17" s="33">
        <f>IF(Tableau2245[[#This Row],[Blq{QB21}]]="o",(1000/BO$52),0)</f>
        <v>0</v>
      </c>
      <c r="BO17" s="4" t="s">
        <v>3</v>
      </c>
      <c r="BP17" s="33">
        <f>IF(Tableau2245[[#This Row],[Blq{QB22}]]="o",(1000/BQ$52),0)</f>
        <v>0</v>
      </c>
      <c r="BQ17" s="4" t="s">
        <v>3</v>
      </c>
      <c r="BR17" s="33">
        <f>IF(Tableau2245[[#This Row],[Blq{QB23}]]="o",(1000/BS$52),0)</f>
        <v>0</v>
      </c>
      <c r="BS17" s="4" t="s">
        <v>3</v>
      </c>
      <c r="BT17" s="33">
        <f>IF(Tableau2245[[#This Row],[Blq{QB24}]]="o",(1000/BU$52),0)</f>
        <v>0</v>
      </c>
      <c r="BU17" s="4" t="s">
        <v>3</v>
      </c>
      <c r="BV17" s="33">
        <f>IF(Tableau2245[[#This Row],[Blq{QB25}]]="o",(1000/BW$52),0)</f>
        <v>0</v>
      </c>
      <c r="BW17" s="4" t="s">
        <v>3</v>
      </c>
      <c r="BX17" s="33">
        <f>IF(Tableau2245[[#This Row],[Blq{QB26}]]="o",(1000/BY$52),0)</f>
        <v>0</v>
      </c>
      <c r="BY17" s="4" t="s">
        <v>3</v>
      </c>
      <c r="BZ17" s="33">
        <f>IF(Tableau2245[[#This Row],[Blq{QB27}]]="o",(1000/CA$52),0)</f>
        <v>0</v>
      </c>
      <c r="CA17" s="4" t="s">
        <v>3</v>
      </c>
      <c r="CB17" s="33">
        <f>IF(Tableau2245[[#This Row],[Blq{QB28}]]="o",(1000/CC$52),0)</f>
        <v>0</v>
      </c>
      <c r="CC17" s="4" t="s">
        <v>3</v>
      </c>
      <c r="CD17" s="33">
        <f>IF(Tableau2245[[#This Row],[Blq{QB29}]]="o",(1000/CE$52),0)</f>
        <v>0</v>
      </c>
      <c r="CE17" s="4" t="s">
        <v>3</v>
      </c>
      <c r="CF17" s="33">
        <f>IF(Tableau2245[[#This Row],[Blq{QB30}]]="o",(1000/CG$52),0)</f>
        <v>0</v>
      </c>
      <c r="CG17" s="4" t="s">
        <v>3</v>
      </c>
      <c r="CH17" s="26">
        <f>IFERROR((8-Tableau2245[[#This Row],[Plc{Q}]])/100,0)</f>
        <v>0</v>
      </c>
      <c r="CI17" s="25" t="str">
        <f>IF(OR(1=Tableau2245[[#This Row],[Plc{Q}]],2=Tableau2245[[#This Row],[Plc{Q}]],3=Tableau2245[[#This Row],[Plc{Q}]],4=Tableau2245[[#This Row],[Plc{Q}]],5=Tableau2245[[#This Row],[Plc{Q}]],6=Tableau2245[[#This Row],[Plc{Q}]],7=Tableau2245[[#This Row],[Plc{Q}]],8=Tableau2245[[#This Row],[Plc{Q}]]),"Qualifié(e)","")</f>
        <v/>
      </c>
      <c r="CJ17" s="34" t="str">
        <f>IF(Tableau2245[[#This Row],[Pnt{F}/1000]]=0,"",RANK(Tableau2245[[#This Row],[Pnt{F}/1000]],Tableau2245[Pnt{F}/1000]))</f>
        <v/>
      </c>
      <c r="CK17" s="35">
        <f>IFERROR(Tableau2245[[#This Row],[Pnt{FV}/500]]+Tableau2245[[#This Row],[Pnt{FB}/500]]+Tableau2245[[#This Row],[Bns{Q}]],0)</f>
        <v>0</v>
      </c>
      <c r="CL17" s="32">
        <f>IFERROR((Tableau2245[[#This Row],[Pnt{FV}]]/$CM$52)*500,0)</f>
        <v>0</v>
      </c>
      <c r="CM17" s="186">
        <f>IFERROR(((Tableau2245[[#This Row],[Prs{FV}]]/CN$52)*1000)+IF(Tableau2245[[#This Row],[Vlr{FV}]]="o",2,0),0)</f>
        <v>0</v>
      </c>
      <c r="CN17" s="11" t="s">
        <v>12</v>
      </c>
      <c r="CO17" s="4" t="s">
        <v>3</v>
      </c>
      <c r="CP17" s="32">
        <f>(Tableau2245[[#This Row],[Pnt{FB}]]/CQ$52)*500</f>
        <v>0</v>
      </c>
      <c r="CQ17" s="33">
        <f>Tableau2245[[#This Row],[Pnt{FBlq}]]+Tableau2245[[#This Row],[Pnt{FEss}]]</f>
        <v>0</v>
      </c>
      <c r="CR17" s="33">
        <f>IF(Tableau2245[[#This Row],[Blq{F}]]="n",0,IF(Tableau2245[[#This Row],[Blq{F}]]="Z1",100,IF(Tableau2245[[#This Row],[Blq{F}]]="Z2",200,IF(Tableau2245[[#This Row],[Blq{F}]]="Top",300,0))))</f>
        <v>0</v>
      </c>
      <c r="CS17" s="4" t="s">
        <v>3</v>
      </c>
      <c r="CT17" s="25">
        <f>IFERROR((100-(Tableau2245[[#This Row],[Ess{F}]])),0)</f>
        <v>0</v>
      </c>
      <c r="CU17" s="11" t="s">
        <v>12</v>
      </c>
      <c r="CV17" s="28" t="str">
        <f>IF(Tableau2245[[#This Row],[Fnl]]="Q",Tableau2245[[#This Row],[Plc{F}]],Tableau2245[[#This Row],[Plc{Q}]])</f>
        <v/>
      </c>
      <c r="CW17" s="28" t="str">
        <f>IF(Tableau2245[[#This Row],[Place]]=1,"Or",IF(Tableau2245[[#This Row],[Place]]=2,"Argent",IF(Tableau2245[[#This Row],[Place]]=3,"Bronze","")))</f>
        <v/>
      </c>
    </row>
    <row r="18" spans="1:101" x14ac:dyDescent="0.2">
      <c r="A18" s="33" t="str">
        <f>Tableau2245[[#This Row],[Plc{Q}]]</f>
        <v/>
      </c>
      <c r="B18" s="33" t="str">
        <f>Tableau2245[[#This Row],[Place]]</f>
        <v/>
      </c>
      <c r="C18" s="16" t="s">
        <v>12</v>
      </c>
      <c r="D18" s="17" t="s">
        <v>12</v>
      </c>
      <c r="E18" s="17" t="s">
        <v>12</v>
      </c>
      <c r="F18" s="29" t="str">
        <f>IF(Tableau2245[[#This Row],[Q &gt; F]]="","","Q")</f>
        <v/>
      </c>
      <c r="G18" s="10" t="s">
        <v>12</v>
      </c>
      <c r="H18" s="3" t="s">
        <v>3</v>
      </c>
      <c r="I18" s="3" t="s">
        <v>3</v>
      </c>
      <c r="J18" s="3" t="s">
        <v>3</v>
      </c>
      <c r="K18" s="30" t="str">
        <f>IF(Tableau2245[[#This Row],[Pnt{Q}(/1000)]]=0,"",RANK(Tableau2245[[#This Row],[Pnt{Q}(/1000)]],Tableau2245[Pnt{Q}(/1000)]))</f>
        <v/>
      </c>
      <c r="L18" s="30">
        <f>IFERROR(Tableau2245[[#This Row],[Pnt{QV}(/500)]]+Tableau2245[[#This Row],[Pnt{QB}/500]],0)</f>
        <v>0</v>
      </c>
      <c r="M18" s="31">
        <f>IFERROR((Tableau2245[[#This Row],[Pnt{QV}]]/$N$52)*500,0)</f>
        <v>0</v>
      </c>
      <c r="N18" s="31">
        <f>SUM(Tableau2245[[#This Row],[Pnt{QV1}]],Tableau2245[[#This Row],[Pnt{QV2}]],Tableau2245[[#This Row],[Pnt{QV3}]])</f>
        <v>0</v>
      </c>
      <c r="O18" s="2">
        <f>IFERROR(((Tableau2245[[#This Row],[Prs{QV1}]]/P$52)*1000)+IF(Tableau2245[[#This Row],[Vlr{QV1}]]="o",2,0),0)</f>
        <v>0</v>
      </c>
      <c r="P18" s="11" t="s">
        <v>12</v>
      </c>
      <c r="Q18" s="4" t="s">
        <v>3</v>
      </c>
      <c r="R18" s="163">
        <f>IFERROR(((Tableau2245[[#This Row],[Prs{QV2}]]/S$52)*1000)+IF(Tableau2245[[#This Row],[Vlr{QV2}]]="o",2,0),0)</f>
        <v>0</v>
      </c>
      <c r="S18" s="11" t="s">
        <v>12</v>
      </c>
      <c r="T18" s="4" t="s">
        <v>3</v>
      </c>
      <c r="U18" s="163">
        <f>IFERROR(((Tableau2245[[#This Row],[Prs{QV3}]]/V$52)*1000)+IF(Tableau2245[[#This Row],[Vlr{QV3}]]="o",2,0),0)</f>
        <v>0</v>
      </c>
      <c r="V18" s="11" t="s">
        <v>12</v>
      </c>
      <c r="W18" s="4" t="s">
        <v>3</v>
      </c>
      <c r="X18" s="32">
        <f>IF((Tableau2245[[#This Row],[Pnt{QB}]]/Y$52)*500=0,0,(Tableau2245[[#This Row],[Pnt{QB}]]/Y$52)*500)</f>
        <v>0</v>
      </c>
      <c r="Y18" s="33">
        <f>Tableau2245[[#This Row],[Pnt{QB1}]]+Tableau2245[[#This Row],[Pnt{QB2}]]+Tableau2245[[#This Row],[Pnt{QB3}]]+Tableau2245[[#This Row],[Pnt{QB4}]]+Tableau2245[[#This Row],[Pnt{QB5}]]+Tableau2245[[#This Row],[Pnt{QB6}]]+Tableau2245[[#This Row],[Pnt{QB7}]]+Tableau2245[[#This Row],[Pnt{QB8}]]+Tableau2245[[#This Row],[Pnt{QB9}]]+Tableau2245[[#This Row],[Pnt{QB10}]]+Tableau2245[[#This Row],[Pnt{QB11}]]+Tableau2245[[#This Row],[Pnt{QB12}]]+Tableau2245[[#This Row],[Pnt{QB13}]]+Tableau2245[[#This Row],[Pnt{QB14}]]+Tableau2245[[#This Row],[Pnt{QB15}]]+Tableau2245[[#This Row],[Pnt{QB16}]]+Tableau2245[[#This Row],[Pnt{QB17}]]+Tableau2245[[#This Row],[Pnt{QB18}]]+Tableau2245[[#This Row],[Pnt{QB19}]]+Tableau2245[[#This Row],[Pnt{QB20}]]+Tableau2245[[#This Row],[Pnt{QB21}]]+Tableau2245[[#This Row],[Pnt{QB22}]]+Tableau2245[[#This Row],[Pnt{QB23}]]+Tableau2245[[#This Row],[Pnt{QB24}]]+Tableau2245[[#This Row],[Pnt{QB25}]]+Tableau2245[[#This Row],[Pnt{QB26}]]+Tableau2245[[#This Row],[Pnt{QB27}]]+Tableau2245[[#This Row],[Pnt{QB28}]]+Tableau2245[[#This Row],[Pnt{QB29}]]+Tableau2245[[#This Row],[Pnt{QB30}]]</f>
        <v>0</v>
      </c>
      <c r="Z18" s="33">
        <f>IF(Tableau2245[[#This Row],[Blq{QB1}]]="o",(1000/AA$52),0)</f>
        <v>0</v>
      </c>
      <c r="AA18" s="4" t="s">
        <v>3</v>
      </c>
      <c r="AB18" s="33">
        <f>IF(Tableau2245[[#This Row],[Blq{QB2}]]="o",(1000/AC$52),0)</f>
        <v>0</v>
      </c>
      <c r="AC18" s="4" t="s">
        <v>3</v>
      </c>
      <c r="AD18" s="33">
        <f>IF(Tableau2245[[#This Row],[Blq{QB3}]]="o",(1000/AE$52),0)</f>
        <v>0</v>
      </c>
      <c r="AE18" s="4" t="s">
        <v>3</v>
      </c>
      <c r="AF18" s="33">
        <f>IF(Tableau2245[[#This Row],[Blq{QB4}]]="o",(1000/AG$52),0)</f>
        <v>0</v>
      </c>
      <c r="AG18" s="4" t="s">
        <v>3</v>
      </c>
      <c r="AH18" s="33">
        <f>IF(Tableau2245[[#This Row],[Blq{QB5}]]="o",(1000/AI$52),0)</f>
        <v>0</v>
      </c>
      <c r="AI18" s="4" t="s">
        <v>3</v>
      </c>
      <c r="AJ18" s="33">
        <f>IF(Tableau2245[[#This Row],[Blq{QB6}]]="o",(1000/AK$52),0)</f>
        <v>0</v>
      </c>
      <c r="AK18" s="4" t="s">
        <v>3</v>
      </c>
      <c r="AL18" s="33">
        <f>IF(Tableau2245[[#This Row],[Blq{QB7}]]="o",(1000/AM$52),0)</f>
        <v>0</v>
      </c>
      <c r="AM18" s="4" t="s">
        <v>3</v>
      </c>
      <c r="AN18" s="33">
        <f>IF(Tableau2245[[#This Row],[Blq{QB8}]]="o",(1000/AO$52),0)</f>
        <v>0</v>
      </c>
      <c r="AO18" s="4" t="s">
        <v>3</v>
      </c>
      <c r="AP18" s="33">
        <f>IF(Tableau2245[[#This Row],[Blq{QB9}]]="o",(1000/AQ$52),0)</f>
        <v>0</v>
      </c>
      <c r="AQ18" s="4" t="s">
        <v>3</v>
      </c>
      <c r="AR18" s="33">
        <f>IF(Tableau2245[[#This Row],[Blq{QB10}]]="o",(1000/AS$52),0)</f>
        <v>0</v>
      </c>
      <c r="AS18" s="4" t="s">
        <v>3</v>
      </c>
      <c r="AT18" s="33">
        <f>IF(Tableau2245[[#This Row],[Blq{QB11}]]="o",(1000/AU$52),0)</f>
        <v>0</v>
      </c>
      <c r="AU18" s="4" t="s">
        <v>3</v>
      </c>
      <c r="AV18" s="33">
        <f>IF(Tableau2245[[#This Row],[Blq{QB12}]]="o",(1000/AW$52),0)</f>
        <v>0</v>
      </c>
      <c r="AW18" s="4" t="s">
        <v>3</v>
      </c>
      <c r="AX18" s="33">
        <f>IF(Tableau2245[[#This Row],[Blq{QB13}]]="o",(1000/AY$52),0)</f>
        <v>0</v>
      </c>
      <c r="AY18" s="4" t="s">
        <v>3</v>
      </c>
      <c r="AZ18" s="33">
        <f>IF(Tableau2245[[#This Row],[Blq{QB14}]]="o",(1000/BA$52),0)</f>
        <v>0</v>
      </c>
      <c r="BA18" s="4" t="s">
        <v>3</v>
      </c>
      <c r="BB18" s="33">
        <f>IF(Tableau2245[[#This Row],[Blq{QB15}]]="o",(1000/BC$52),0)</f>
        <v>0</v>
      </c>
      <c r="BC18" s="4" t="s">
        <v>3</v>
      </c>
      <c r="BD18" s="33">
        <f>IF(Tableau2245[[#This Row],[Blq{QB16}]]="o",(1000/BE$52),0)</f>
        <v>0</v>
      </c>
      <c r="BE18" s="4" t="s">
        <v>3</v>
      </c>
      <c r="BF18" s="33">
        <f>IF(Tableau2245[[#This Row],[Blq{QB17}]]="o",(1000/BG$52),0)</f>
        <v>0</v>
      </c>
      <c r="BG18" s="4" t="s">
        <v>3</v>
      </c>
      <c r="BH18" s="33">
        <f>IF(Tableau2245[[#This Row],[Blq{QB18}]]="o",(1000/BI$52),0)</f>
        <v>0</v>
      </c>
      <c r="BI18" s="4" t="s">
        <v>3</v>
      </c>
      <c r="BJ18" s="33">
        <f>IF(Tableau2245[[#This Row],[Blq{QB19}]]="o",(1000/BK$52),0)</f>
        <v>0</v>
      </c>
      <c r="BK18" s="4" t="s">
        <v>3</v>
      </c>
      <c r="BL18" s="33">
        <f>IF(Tableau2245[[#This Row],[Blq{QB20}]]="o",(1000/BM$52),0)</f>
        <v>0</v>
      </c>
      <c r="BM18" s="4" t="s">
        <v>3</v>
      </c>
      <c r="BN18" s="33">
        <f>IF(Tableau2245[[#This Row],[Blq{QB21}]]="o",(1000/BO$52),0)</f>
        <v>0</v>
      </c>
      <c r="BO18" s="4" t="s">
        <v>3</v>
      </c>
      <c r="BP18" s="33">
        <f>IF(Tableau2245[[#This Row],[Blq{QB22}]]="o",(1000/BQ$52),0)</f>
        <v>0</v>
      </c>
      <c r="BQ18" s="4" t="s">
        <v>3</v>
      </c>
      <c r="BR18" s="33">
        <f>IF(Tableau2245[[#This Row],[Blq{QB23}]]="o",(1000/BS$52),0)</f>
        <v>0</v>
      </c>
      <c r="BS18" s="4" t="s">
        <v>3</v>
      </c>
      <c r="BT18" s="33">
        <f>IF(Tableau2245[[#This Row],[Blq{QB24}]]="o",(1000/BU$52),0)</f>
        <v>0</v>
      </c>
      <c r="BU18" s="4" t="s">
        <v>3</v>
      </c>
      <c r="BV18" s="33">
        <f>IF(Tableau2245[[#This Row],[Blq{QB25}]]="o",(1000/BW$52),0)</f>
        <v>0</v>
      </c>
      <c r="BW18" s="4" t="s">
        <v>3</v>
      </c>
      <c r="BX18" s="33">
        <f>IF(Tableau2245[[#This Row],[Blq{QB26}]]="o",(1000/BY$52),0)</f>
        <v>0</v>
      </c>
      <c r="BY18" s="4" t="s">
        <v>3</v>
      </c>
      <c r="BZ18" s="33">
        <f>IF(Tableau2245[[#This Row],[Blq{QB27}]]="o",(1000/CA$52),0)</f>
        <v>0</v>
      </c>
      <c r="CA18" s="4" t="s">
        <v>3</v>
      </c>
      <c r="CB18" s="33">
        <f>IF(Tableau2245[[#This Row],[Blq{QB28}]]="o",(1000/CC$52),0)</f>
        <v>0</v>
      </c>
      <c r="CC18" s="4" t="s">
        <v>3</v>
      </c>
      <c r="CD18" s="33">
        <f>IF(Tableau2245[[#This Row],[Blq{QB29}]]="o",(1000/CE$52),0)</f>
        <v>0</v>
      </c>
      <c r="CE18" s="4" t="s">
        <v>3</v>
      </c>
      <c r="CF18" s="33">
        <f>IF(Tableau2245[[#This Row],[Blq{QB30}]]="o",(1000/CG$52),0)</f>
        <v>0</v>
      </c>
      <c r="CG18" s="4" t="s">
        <v>3</v>
      </c>
      <c r="CH18" s="26">
        <f>IFERROR((8-Tableau2245[[#This Row],[Plc{Q}]])/100,0)</f>
        <v>0</v>
      </c>
      <c r="CI18" s="25" t="str">
        <f>IF(OR(1=Tableau2245[[#This Row],[Plc{Q}]],2=Tableau2245[[#This Row],[Plc{Q}]],3=Tableau2245[[#This Row],[Plc{Q}]],4=Tableau2245[[#This Row],[Plc{Q}]],5=Tableau2245[[#This Row],[Plc{Q}]],6=Tableau2245[[#This Row],[Plc{Q}]],7=Tableau2245[[#This Row],[Plc{Q}]],8=Tableau2245[[#This Row],[Plc{Q}]]),"Qualifié(e)","")</f>
        <v/>
      </c>
      <c r="CJ18" s="34" t="str">
        <f>IF(Tableau2245[[#This Row],[Pnt{F}/1000]]=0,"",RANK(Tableau2245[[#This Row],[Pnt{F}/1000]],Tableau2245[Pnt{F}/1000]))</f>
        <v/>
      </c>
      <c r="CK18" s="35">
        <f>IFERROR(Tableau2245[[#This Row],[Pnt{FV}/500]]+Tableau2245[[#This Row],[Pnt{FB}/500]]+Tableau2245[[#This Row],[Bns{Q}]],0)</f>
        <v>0</v>
      </c>
      <c r="CL18" s="32">
        <f>IFERROR((Tableau2245[[#This Row],[Pnt{FV}]]/$CM$52)*500,0)</f>
        <v>0</v>
      </c>
      <c r="CM18" s="186">
        <f>IFERROR(((Tableau2245[[#This Row],[Prs{FV}]]/CN$52)*1000)+IF(Tableau2245[[#This Row],[Vlr{FV}]]="o",2,0),0)</f>
        <v>0</v>
      </c>
      <c r="CN18" s="11" t="s">
        <v>12</v>
      </c>
      <c r="CO18" s="4" t="s">
        <v>3</v>
      </c>
      <c r="CP18" s="32">
        <f>(Tableau2245[[#This Row],[Pnt{FB}]]/CQ$52)*500</f>
        <v>0</v>
      </c>
      <c r="CQ18" s="33">
        <f>Tableau2245[[#This Row],[Pnt{FBlq}]]+Tableau2245[[#This Row],[Pnt{FEss}]]</f>
        <v>0</v>
      </c>
      <c r="CR18" s="33">
        <f>IF(Tableau2245[[#This Row],[Blq{F}]]="n",0,IF(Tableau2245[[#This Row],[Blq{F}]]="Z1",100,IF(Tableau2245[[#This Row],[Blq{F}]]="Z2",200,IF(Tableau2245[[#This Row],[Blq{F}]]="Top",300,0))))</f>
        <v>0</v>
      </c>
      <c r="CS18" s="4" t="s">
        <v>3</v>
      </c>
      <c r="CT18" s="25">
        <f>IFERROR((100-(Tableau2245[[#This Row],[Ess{F}]])),0)</f>
        <v>0</v>
      </c>
      <c r="CU18" s="11" t="s">
        <v>12</v>
      </c>
      <c r="CV18" s="28" t="str">
        <f>IF(Tableau2245[[#This Row],[Fnl]]="Q",Tableau2245[[#This Row],[Plc{F}]],Tableau2245[[#This Row],[Plc{Q}]])</f>
        <v/>
      </c>
      <c r="CW18" s="28" t="str">
        <f>IF(Tableau2245[[#This Row],[Place]]=1,"Or",IF(Tableau2245[[#This Row],[Place]]=2,"Argent",IF(Tableau2245[[#This Row],[Place]]=3,"Bronze","")))</f>
        <v/>
      </c>
    </row>
    <row r="19" spans="1:101" x14ac:dyDescent="0.2">
      <c r="A19" s="33" t="str">
        <f>Tableau2245[[#This Row],[Plc{Q}]]</f>
        <v/>
      </c>
      <c r="B19" s="33" t="str">
        <f>Tableau2245[[#This Row],[Place]]</f>
        <v/>
      </c>
      <c r="C19" s="16" t="s">
        <v>12</v>
      </c>
      <c r="D19" s="17" t="s">
        <v>12</v>
      </c>
      <c r="E19" s="17" t="s">
        <v>12</v>
      </c>
      <c r="F19" s="29" t="str">
        <f>IF(Tableau2245[[#This Row],[Q &gt; F]]="","","Q")</f>
        <v/>
      </c>
      <c r="G19" s="10" t="s">
        <v>12</v>
      </c>
      <c r="H19" s="3" t="s">
        <v>3</v>
      </c>
      <c r="I19" s="3" t="s">
        <v>3</v>
      </c>
      <c r="J19" s="3" t="s">
        <v>3</v>
      </c>
      <c r="K19" s="30" t="str">
        <f>IF(Tableau2245[[#This Row],[Pnt{Q}(/1000)]]=0,"",RANK(Tableau2245[[#This Row],[Pnt{Q}(/1000)]],Tableau2245[Pnt{Q}(/1000)]))</f>
        <v/>
      </c>
      <c r="L19" s="30">
        <f>IFERROR(Tableau2245[[#This Row],[Pnt{QV}(/500)]]+Tableau2245[[#This Row],[Pnt{QB}/500]],0)</f>
        <v>0</v>
      </c>
      <c r="M19" s="31">
        <f>IFERROR((Tableau2245[[#This Row],[Pnt{QV}]]/$N$52)*500,0)</f>
        <v>0</v>
      </c>
      <c r="N19" s="31">
        <f>SUM(Tableau2245[[#This Row],[Pnt{QV1}]],Tableau2245[[#This Row],[Pnt{QV2}]],Tableau2245[[#This Row],[Pnt{QV3}]])</f>
        <v>0</v>
      </c>
      <c r="O19" s="2">
        <f>IFERROR(((Tableau2245[[#This Row],[Prs{QV1}]]/P$52)*1000)+IF(Tableau2245[[#This Row],[Vlr{QV1}]]="o",2,0),0)</f>
        <v>0</v>
      </c>
      <c r="P19" s="11" t="s">
        <v>12</v>
      </c>
      <c r="Q19" s="4" t="s">
        <v>3</v>
      </c>
      <c r="R19" s="163">
        <f>IFERROR(((Tableau2245[[#This Row],[Prs{QV2}]]/S$52)*1000)+IF(Tableau2245[[#This Row],[Vlr{QV2}]]="o",2,0),0)</f>
        <v>0</v>
      </c>
      <c r="S19" s="11" t="s">
        <v>12</v>
      </c>
      <c r="T19" s="4" t="s">
        <v>3</v>
      </c>
      <c r="U19" s="163">
        <f>IFERROR(((Tableau2245[[#This Row],[Prs{QV3}]]/V$52)*1000)+IF(Tableau2245[[#This Row],[Vlr{QV3}]]="o",2,0),0)</f>
        <v>0</v>
      </c>
      <c r="V19" s="11" t="s">
        <v>12</v>
      </c>
      <c r="W19" s="4" t="s">
        <v>3</v>
      </c>
      <c r="X19" s="32">
        <f>IF((Tableau2245[[#This Row],[Pnt{QB}]]/Y$52)*500=0,0,(Tableau2245[[#This Row],[Pnt{QB}]]/Y$52)*500)</f>
        <v>0</v>
      </c>
      <c r="Y19" s="33">
        <f>Tableau2245[[#This Row],[Pnt{QB1}]]+Tableau2245[[#This Row],[Pnt{QB2}]]+Tableau2245[[#This Row],[Pnt{QB3}]]+Tableau2245[[#This Row],[Pnt{QB4}]]+Tableau2245[[#This Row],[Pnt{QB5}]]+Tableau2245[[#This Row],[Pnt{QB6}]]+Tableau2245[[#This Row],[Pnt{QB7}]]+Tableau2245[[#This Row],[Pnt{QB8}]]+Tableau2245[[#This Row],[Pnt{QB9}]]+Tableau2245[[#This Row],[Pnt{QB10}]]+Tableau2245[[#This Row],[Pnt{QB11}]]+Tableau2245[[#This Row],[Pnt{QB12}]]+Tableau2245[[#This Row],[Pnt{QB13}]]+Tableau2245[[#This Row],[Pnt{QB14}]]+Tableau2245[[#This Row],[Pnt{QB15}]]+Tableau2245[[#This Row],[Pnt{QB16}]]+Tableau2245[[#This Row],[Pnt{QB17}]]+Tableau2245[[#This Row],[Pnt{QB18}]]+Tableau2245[[#This Row],[Pnt{QB19}]]+Tableau2245[[#This Row],[Pnt{QB20}]]+Tableau2245[[#This Row],[Pnt{QB21}]]+Tableau2245[[#This Row],[Pnt{QB22}]]+Tableau2245[[#This Row],[Pnt{QB23}]]+Tableau2245[[#This Row],[Pnt{QB24}]]+Tableau2245[[#This Row],[Pnt{QB25}]]+Tableau2245[[#This Row],[Pnt{QB26}]]+Tableau2245[[#This Row],[Pnt{QB27}]]+Tableau2245[[#This Row],[Pnt{QB28}]]+Tableau2245[[#This Row],[Pnt{QB29}]]+Tableau2245[[#This Row],[Pnt{QB30}]]</f>
        <v>0</v>
      </c>
      <c r="Z19" s="33">
        <f>IF(Tableau2245[[#This Row],[Blq{QB1}]]="o",(1000/AA$52),0)</f>
        <v>0</v>
      </c>
      <c r="AA19" s="4" t="s">
        <v>3</v>
      </c>
      <c r="AB19" s="33">
        <f>IF(Tableau2245[[#This Row],[Blq{QB2}]]="o",(1000/AC$52),0)</f>
        <v>0</v>
      </c>
      <c r="AC19" s="4" t="s">
        <v>3</v>
      </c>
      <c r="AD19" s="33">
        <f>IF(Tableau2245[[#This Row],[Blq{QB3}]]="o",(1000/AE$52),0)</f>
        <v>0</v>
      </c>
      <c r="AE19" s="4" t="s">
        <v>3</v>
      </c>
      <c r="AF19" s="33">
        <f>IF(Tableau2245[[#This Row],[Blq{QB4}]]="o",(1000/AG$52),0)</f>
        <v>0</v>
      </c>
      <c r="AG19" s="4" t="s">
        <v>3</v>
      </c>
      <c r="AH19" s="33">
        <f>IF(Tableau2245[[#This Row],[Blq{QB5}]]="o",(1000/AI$52),0)</f>
        <v>0</v>
      </c>
      <c r="AI19" s="4" t="s">
        <v>3</v>
      </c>
      <c r="AJ19" s="33">
        <f>IF(Tableau2245[[#This Row],[Blq{QB6}]]="o",(1000/AK$52),0)</f>
        <v>0</v>
      </c>
      <c r="AK19" s="4" t="s">
        <v>3</v>
      </c>
      <c r="AL19" s="33">
        <f>IF(Tableau2245[[#This Row],[Blq{QB7}]]="o",(1000/AM$52),0)</f>
        <v>0</v>
      </c>
      <c r="AM19" s="4" t="s">
        <v>3</v>
      </c>
      <c r="AN19" s="33">
        <f>IF(Tableau2245[[#This Row],[Blq{QB8}]]="o",(1000/AO$52),0)</f>
        <v>0</v>
      </c>
      <c r="AO19" s="4" t="s">
        <v>3</v>
      </c>
      <c r="AP19" s="33">
        <f>IF(Tableau2245[[#This Row],[Blq{QB9}]]="o",(1000/AQ$52),0)</f>
        <v>0</v>
      </c>
      <c r="AQ19" s="4" t="s">
        <v>3</v>
      </c>
      <c r="AR19" s="33">
        <f>IF(Tableau2245[[#This Row],[Blq{QB10}]]="o",(1000/AS$52),0)</f>
        <v>0</v>
      </c>
      <c r="AS19" s="4" t="s">
        <v>3</v>
      </c>
      <c r="AT19" s="33">
        <f>IF(Tableau2245[[#This Row],[Blq{QB11}]]="o",(1000/AU$52),0)</f>
        <v>0</v>
      </c>
      <c r="AU19" s="4" t="s">
        <v>3</v>
      </c>
      <c r="AV19" s="33">
        <f>IF(Tableau2245[[#This Row],[Blq{QB12}]]="o",(1000/AW$52),0)</f>
        <v>0</v>
      </c>
      <c r="AW19" s="4" t="s">
        <v>3</v>
      </c>
      <c r="AX19" s="33">
        <f>IF(Tableau2245[[#This Row],[Blq{QB13}]]="o",(1000/AY$52),0)</f>
        <v>0</v>
      </c>
      <c r="AY19" s="4" t="s">
        <v>3</v>
      </c>
      <c r="AZ19" s="33">
        <f>IF(Tableau2245[[#This Row],[Blq{QB14}]]="o",(1000/BA$52),0)</f>
        <v>0</v>
      </c>
      <c r="BA19" s="4" t="s">
        <v>3</v>
      </c>
      <c r="BB19" s="33">
        <f>IF(Tableau2245[[#This Row],[Blq{QB15}]]="o",(1000/BC$52),0)</f>
        <v>0</v>
      </c>
      <c r="BC19" s="4" t="s">
        <v>3</v>
      </c>
      <c r="BD19" s="33">
        <f>IF(Tableau2245[[#This Row],[Blq{QB16}]]="o",(1000/BE$52),0)</f>
        <v>0</v>
      </c>
      <c r="BE19" s="4" t="s">
        <v>3</v>
      </c>
      <c r="BF19" s="33">
        <f>IF(Tableau2245[[#This Row],[Blq{QB17}]]="o",(1000/BG$52),0)</f>
        <v>0</v>
      </c>
      <c r="BG19" s="4" t="s">
        <v>3</v>
      </c>
      <c r="BH19" s="33">
        <f>IF(Tableau2245[[#This Row],[Blq{QB18}]]="o",(1000/BI$52),0)</f>
        <v>0</v>
      </c>
      <c r="BI19" s="4" t="s">
        <v>3</v>
      </c>
      <c r="BJ19" s="33">
        <f>IF(Tableau2245[[#This Row],[Blq{QB19}]]="o",(1000/BK$52),0)</f>
        <v>0</v>
      </c>
      <c r="BK19" s="4" t="s">
        <v>3</v>
      </c>
      <c r="BL19" s="33">
        <f>IF(Tableau2245[[#This Row],[Blq{QB20}]]="o",(1000/BM$52),0)</f>
        <v>0</v>
      </c>
      <c r="BM19" s="4" t="s">
        <v>3</v>
      </c>
      <c r="BN19" s="33">
        <f>IF(Tableau2245[[#This Row],[Blq{QB21}]]="o",(1000/BO$52),0)</f>
        <v>0</v>
      </c>
      <c r="BO19" s="4" t="s">
        <v>3</v>
      </c>
      <c r="BP19" s="33">
        <f>IF(Tableau2245[[#This Row],[Blq{QB22}]]="o",(1000/BQ$52),0)</f>
        <v>0</v>
      </c>
      <c r="BQ19" s="4" t="s">
        <v>3</v>
      </c>
      <c r="BR19" s="33">
        <f>IF(Tableau2245[[#This Row],[Blq{QB23}]]="o",(1000/BS$52),0)</f>
        <v>0</v>
      </c>
      <c r="BS19" s="4" t="s">
        <v>3</v>
      </c>
      <c r="BT19" s="33">
        <f>IF(Tableau2245[[#This Row],[Blq{QB24}]]="o",(1000/BU$52),0)</f>
        <v>0</v>
      </c>
      <c r="BU19" s="4" t="s">
        <v>3</v>
      </c>
      <c r="BV19" s="33">
        <f>IF(Tableau2245[[#This Row],[Blq{QB25}]]="o",(1000/BW$52),0)</f>
        <v>0</v>
      </c>
      <c r="BW19" s="4" t="s">
        <v>3</v>
      </c>
      <c r="BX19" s="33">
        <f>IF(Tableau2245[[#This Row],[Blq{QB26}]]="o",(1000/BY$52),0)</f>
        <v>0</v>
      </c>
      <c r="BY19" s="4" t="s">
        <v>3</v>
      </c>
      <c r="BZ19" s="33">
        <f>IF(Tableau2245[[#This Row],[Blq{QB27}]]="o",(1000/CA$52),0)</f>
        <v>0</v>
      </c>
      <c r="CA19" s="4" t="s">
        <v>3</v>
      </c>
      <c r="CB19" s="33">
        <f>IF(Tableau2245[[#This Row],[Blq{QB28}]]="o",(1000/CC$52),0)</f>
        <v>0</v>
      </c>
      <c r="CC19" s="4" t="s">
        <v>3</v>
      </c>
      <c r="CD19" s="33">
        <f>IF(Tableau2245[[#This Row],[Blq{QB29}]]="o",(1000/CE$52),0)</f>
        <v>0</v>
      </c>
      <c r="CE19" s="4" t="s">
        <v>3</v>
      </c>
      <c r="CF19" s="33">
        <f>IF(Tableau2245[[#This Row],[Blq{QB30}]]="o",(1000/CG$52),0)</f>
        <v>0</v>
      </c>
      <c r="CG19" s="4" t="s">
        <v>3</v>
      </c>
      <c r="CH19" s="26">
        <f>IFERROR((8-Tableau2245[[#This Row],[Plc{Q}]])/100,0)</f>
        <v>0</v>
      </c>
      <c r="CI19" s="25" t="str">
        <f>IF(OR(1=Tableau2245[[#This Row],[Plc{Q}]],2=Tableau2245[[#This Row],[Plc{Q}]],3=Tableau2245[[#This Row],[Plc{Q}]],4=Tableau2245[[#This Row],[Plc{Q}]],5=Tableau2245[[#This Row],[Plc{Q}]],6=Tableau2245[[#This Row],[Plc{Q}]],7=Tableau2245[[#This Row],[Plc{Q}]],8=Tableau2245[[#This Row],[Plc{Q}]]),"Qualifié(e)","")</f>
        <v/>
      </c>
      <c r="CJ19" s="34" t="str">
        <f>IF(Tableau2245[[#This Row],[Pnt{F}/1000]]=0,"",RANK(Tableau2245[[#This Row],[Pnt{F}/1000]],Tableau2245[Pnt{F}/1000]))</f>
        <v/>
      </c>
      <c r="CK19" s="35">
        <f>IFERROR(Tableau2245[[#This Row],[Pnt{FV}/500]]+Tableau2245[[#This Row],[Pnt{FB}/500]]+Tableau2245[[#This Row],[Bns{Q}]],0)</f>
        <v>0</v>
      </c>
      <c r="CL19" s="32">
        <f>IFERROR((Tableau2245[[#This Row],[Pnt{FV}]]/$CM$52)*500,0)</f>
        <v>0</v>
      </c>
      <c r="CM19" s="186">
        <f>IFERROR(((Tableau2245[[#This Row],[Prs{FV}]]/CN$52)*1000)+IF(Tableau2245[[#This Row],[Vlr{FV}]]="o",2,0),0)</f>
        <v>0</v>
      </c>
      <c r="CN19" s="11" t="s">
        <v>12</v>
      </c>
      <c r="CO19" s="4" t="s">
        <v>3</v>
      </c>
      <c r="CP19" s="32">
        <f>(Tableau2245[[#This Row],[Pnt{FB}]]/CQ$52)*500</f>
        <v>0</v>
      </c>
      <c r="CQ19" s="33">
        <f>Tableau2245[[#This Row],[Pnt{FBlq}]]+Tableau2245[[#This Row],[Pnt{FEss}]]</f>
        <v>0</v>
      </c>
      <c r="CR19" s="33">
        <f>IF(Tableau2245[[#This Row],[Blq{F}]]="n",0,IF(Tableau2245[[#This Row],[Blq{F}]]="Z1",100,IF(Tableau2245[[#This Row],[Blq{F}]]="Z2",200,IF(Tableau2245[[#This Row],[Blq{F}]]="Top",300,0))))</f>
        <v>0</v>
      </c>
      <c r="CS19" s="4" t="s">
        <v>3</v>
      </c>
      <c r="CT19" s="25">
        <f>IFERROR((100-(Tableau2245[[#This Row],[Ess{F}]])),0)</f>
        <v>0</v>
      </c>
      <c r="CU19" s="11" t="s">
        <v>12</v>
      </c>
      <c r="CV19" s="28" t="str">
        <f>IF(Tableau2245[[#This Row],[Fnl]]="Q",Tableau2245[[#This Row],[Plc{F}]],Tableau2245[[#This Row],[Plc{Q}]])</f>
        <v/>
      </c>
      <c r="CW19" s="28" t="str">
        <f>IF(Tableau2245[[#This Row],[Place]]=1,"Or",IF(Tableau2245[[#This Row],[Place]]=2,"Argent",IF(Tableau2245[[#This Row],[Place]]=3,"Bronze","")))</f>
        <v/>
      </c>
    </row>
    <row r="20" spans="1:101" x14ac:dyDescent="0.2">
      <c r="A20" s="33" t="str">
        <f>Tableau2245[[#This Row],[Plc{Q}]]</f>
        <v/>
      </c>
      <c r="B20" s="33" t="str">
        <f>Tableau2245[[#This Row],[Place]]</f>
        <v/>
      </c>
      <c r="C20" s="16" t="s">
        <v>12</v>
      </c>
      <c r="D20" s="17" t="s">
        <v>12</v>
      </c>
      <c r="E20" s="17" t="s">
        <v>12</v>
      </c>
      <c r="F20" s="29" t="str">
        <f>IF(Tableau2245[[#This Row],[Q &gt; F]]="","","Q")</f>
        <v/>
      </c>
      <c r="G20" s="10" t="s">
        <v>12</v>
      </c>
      <c r="H20" s="3" t="s">
        <v>3</v>
      </c>
      <c r="I20" s="3" t="s">
        <v>3</v>
      </c>
      <c r="J20" s="3" t="s">
        <v>3</v>
      </c>
      <c r="K20" s="30" t="str">
        <f>IF(Tableau2245[[#This Row],[Pnt{Q}(/1000)]]=0,"",RANK(Tableau2245[[#This Row],[Pnt{Q}(/1000)]],Tableau2245[Pnt{Q}(/1000)]))</f>
        <v/>
      </c>
      <c r="L20" s="30">
        <f>IFERROR(Tableau2245[[#This Row],[Pnt{QV}(/500)]]+Tableau2245[[#This Row],[Pnt{QB}/500]],0)</f>
        <v>0</v>
      </c>
      <c r="M20" s="31">
        <f>IFERROR((Tableau2245[[#This Row],[Pnt{QV}]]/$N$52)*500,0)</f>
        <v>0</v>
      </c>
      <c r="N20" s="31">
        <f>SUM(Tableau2245[[#This Row],[Pnt{QV1}]],Tableau2245[[#This Row],[Pnt{QV2}]],Tableau2245[[#This Row],[Pnt{QV3}]])</f>
        <v>0</v>
      </c>
      <c r="O20" s="2">
        <f>IFERROR(((Tableau2245[[#This Row],[Prs{QV1}]]/P$52)*1000)+IF(Tableau2245[[#This Row],[Vlr{QV1}]]="o",2,0),0)</f>
        <v>0</v>
      </c>
      <c r="P20" s="11" t="s">
        <v>12</v>
      </c>
      <c r="Q20" s="4" t="s">
        <v>3</v>
      </c>
      <c r="R20" s="163">
        <f>IFERROR(((Tableau2245[[#This Row],[Prs{QV2}]]/S$52)*1000)+IF(Tableau2245[[#This Row],[Vlr{QV2}]]="o",2,0),0)</f>
        <v>0</v>
      </c>
      <c r="S20" s="11" t="s">
        <v>12</v>
      </c>
      <c r="T20" s="4" t="s">
        <v>3</v>
      </c>
      <c r="U20" s="163">
        <f>IFERROR(((Tableau2245[[#This Row],[Prs{QV3}]]/V$52)*1000)+IF(Tableau2245[[#This Row],[Vlr{QV3}]]="o",2,0),0)</f>
        <v>0</v>
      </c>
      <c r="V20" s="11" t="s">
        <v>12</v>
      </c>
      <c r="W20" s="4" t="s">
        <v>3</v>
      </c>
      <c r="X20" s="32">
        <f>IF((Tableau2245[[#This Row],[Pnt{QB}]]/Y$52)*500=0,0,(Tableau2245[[#This Row],[Pnt{QB}]]/Y$52)*500)</f>
        <v>0</v>
      </c>
      <c r="Y20" s="33">
        <f>Tableau2245[[#This Row],[Pnt{QB1}]]+Tableau2245[[#This Row],[Pnt{QB2}]]+Tableau2245[[#This Row],[Pnt{QB3}]]+Tableau2245[[#This Row],[Pnt{QB4}]]+Tableau2245[[#This Row],[Pnt{QB5}]]+Tableau2245[[#This Row],[Pnt{QB6}]]+Tableau2245[[#This Row],[Pnt{QB7}]]+Tableau2245[[#This Row],[Pnt{QB8}]]+Tableau2245[[#This Row],[Pnt{QB9}]]+Tableau2245[[#This Row],[Pnt{QB10}]]+Tableau2245[[#This Row],[Pnt{QB11}]]+Tableau2245[[#This Row],[Pnt{QB12}]]+Tableau2245[[#This Row],[Pnt{QB13}]]+Tableau2245[[#This Row],[Pnt{QB14}]]+Tableau2245[[#This Row],[Pnt{QB15}]]+Tableau2245[[#This Row],[Pnt{QB16}]]+Tableau2245[[#This Row],[Pnt{QB17}]]+Tableau2245[[#This Row],[Pnt{QB18}]]+Tableau2245[[#This Row],[Pnt{QB19}]]+Tableau2245[[#This Row],[Pnt{QB20}]]+Tableau2245[[#This Row],[Pnt{QB21}]]+Tableau2245[[#This Row],[Pnt{QB22}]]+Tableau2245[[#This Row],[Pnt{QB23}]]+Tableau2245[[#This Row],[Pnt{QB24}]]+Tableau2245[[#This Row],[Pnt{QB25}]]+Tableau2245[[#This Row],[Pnt{QB26}]]+Tableau2245[[#This Row],[Pnt{QB27}]]+Tableau2245[[#This Row],[Pnt{QB28}]]+Tableau2245[[#This Row],[Pnt{QB29}]]+Tableau2245[[#This Row],[Pnt{QB30}]]</f>
        <v>0</v>
      </c>
      <c r="Z20" s="33">
        <f>IF(Tableau2245[[#This Row],[Blq{QB1}]]="o",(1000/AA$52),0)</f>
        <v>0</v>
      </c>
      <c r="AA20" s="4" t="s">
        <v>3</v>
      </c>
      <c r="AB20" s="33">
        <f>IF(Tableau2245[[#This Row],[Blq{QB2}]]="o",(1000/AC$52),0)</f>
        <v>0</v>
      </c>
      <c r="AC20" s="4" t="s">
        <v>3</v>
      </c>
      <c r="AD20" s="33">
        <f>IF(Tableau2245[[#This Row],[Blq{QB3}]]="o",(1000/AE$52),0)</f>
        <v>0</v>
      </c>
      <c r="AE20" s="4" t="s">
        <v>3</v>
      </c>
      <c r="AF20" s="33">
        <f>IF(Tableau2245[[#This Row],[Blq{QB4}]]="o",(1000/AG$52),0)</f>
        <v>0</v>
      </c>
      <c r="AG20" s="4" t="s">
        <v>3</v>
      </c>
      <c r="AH20" s="33">
        <f>IF(Tableau2245[[#This Row],[Blq{QB5}]]="o",(1000/AI$52),0)</f>
        <v>0</v>
      </c>
      <c r="AI20" s="4" t="s">
        <v>3</v>
      </c>
      <c r="AJ20" s="33">
        <f>IF(Tableau2245[[#This Row],[Blq{QB6}]]="o",(1000/AK$52),0)</f>
        <v>0</v>
      </c>
      <c r="AK20" s="4" t="s">
        <v>3</v>
      </c>
      <c r="AL20" s="33">
        <f>IF(Tableau2245[[#This Row],[Blq{QB7}]]="o",(1000/AM$52),0)</f>
        <v>0</v>
      </c>
      <c r="AM20" s="4" t="s">
        <v>3</v>
      </c>
      <c r="AN20" s="33">
        <f>IF(Tableau2245[[#This Row],[Blq{QB8}]]="o",(1000/AO$52),0)</f>
        <v>0</v>
      </c>
      <c r="AO20" s="4" t="s">
        <v>3</v>
      </c>
      <c r="AP20" s="33">
        <f>IF(Tableau2245[[#This Row],[Blq{QB9}]]="o",(1000/AQ$52),0)</f>
        <v>0</v>
      </c>
      <c r="AQ20" s="4" t="s">
        <v>3</v>
      </c>
      <c r="AR20" s="33">
        <f>IF(Tableau2245[[#This Row],[Blq{QB10}]]="o",(1000/AS$52),0)</f>
        <v>0</v>
      </c>
      <c r="AS20" s="4" t="s">
        <v>3</v>
      </c>
      <c r="AT20" s="33">
        <f>IF(Tableau2245[[#This Row],[Blq{QB11}]]="o",(1000/AU$52),0)</f>
        <v>0</v>
      </c>
      <c r="AU20" s="4" t="s">
        <v>3</v>
      </c>
      <c r="AV20" s="33">
        <f>IF(Tableau2245[[#This Row],[Blq{QB12}]]="o",(1000/AW$52),0)</f>
        <v>0</v>
      </c>
      <c r="AW20" s="4" t="s">
        <v>3</v>
      </c>
      <c r="AX20" s="33">
        <f>IF(Tableau2245[[#This Row],[Blq{QB13}]]="o",(1000/AY$52),0)</f>
        <v>0</v>
      </c>
      <c r="AY20" s="4" t="s">
        <v>3</v>
      </c>
      <c r="AZ20" s="33">
        <f>IF(Tableau2245[[#This Row],[Blq{QB14}]]="o",(1000/BA$52),0)</f>
        <v>0</v>
      </c>
      <c r="BA20" s="4" t="s">
        <v>3</v>
      </c>
      <c r="BB20" s="33">
        <f>IF(Tableau2245[[#This Row],[Blq{QB15}]]="o",(1000/BC$52),0)</f>
        <v>0</v>
      </c>
      <c r="BC20" s="4" t="s">
        <v>3</v>
      </c>
      <c r="BD20" s="33">
        <f>IF(Tableau2245[[#This Row],[Blq{QB16}]]="o",(1000/BE$52),0)</f>
        <v>0</v>
      </c>
      <c r="BE20" s="4" t="s">
        <v>3</v>
      </c>
      <c r="BF20" s="33">
        <f>IF(Tableau2245[[#This Row],[Blq{QB17}]]="o",(1000/BG$52),0)</f>
        <v>0</v>
      </c>
      <c r="BG20" s="4" t="s">
        <v>3</v>
      </c>
      <c r="BH20" s="33">
        <f>IF(Tableau2245[[#This Row],[Blq{QB18}]]="o",(1000/BI$52),0)</f>
        <v>0</v>
      </c>
      <c r="BI20" s="4" t="s">
        <v>3</v>
      </c>
      <c r="BJ20" s="33">
        <f>IF(Tableau2245[[#This Row],[Blq{QB19}]]="o",(1000/BK$52),0)</f>
        <v>0</v>
      </c>
      <c r="BK20" s="4" t="s">
        <v>3</v>
      </c>
      <c r="BL20" s="33">
        <f>IF(Tableau2245[[#This Row],[Blq{QB20}]]="o",(1000/BM$52),0)</f>
        <v>0</v>
      </c>
      <c r="BM20" s="4" t="s">
        <v>3</v>
      </c>
      <c r="BN20" s="33">
        <f>IF(Tableau2245[[#This Row],[Blq{QB21}]]="o",(1000/BO$52),0)</f>
        <v>0</v>
      </c>
      <c r="BO20" s="4" t="s">
        <v>3</v>
      </c>
      <c r="BP20" s="33">
        <f>IF(Tableau2245[[#This Row],[Blq{QB22}]]="o",(1000/BQ$52),0)</f>
        <v>0</v>
      </c>
      <c r="BQ20" s="4" t="s">
        <v>3</v>
      </c>
      <c r="BR20" s="33">
        <f>IF(Tableau2245[[#This Row],[Blq{QB23}]]="o",(1000/BS$52),0)</f>
        <v>0</v>
      </c>
      <c r="BS20" s="4" t="s">
        <v>3</v>
      </c>
      <c r="BT20" s="33">
        <f>IF(Tableau2245[[#This Row],[Blq{QB24}]]="o",(1000/BU$52),0)</f>
        <v>0</v>
      </c>
      <c r="BU20" s="4" t="s">
        <v>3</v>
      </c>
      <c r="BV20" s="33">
        <f>IF(Tableau2245[[#This Row],[Blq{QB25}]]="o",(1000/BW$52),0)</f>
        <v>0</v>
      </c>
      <c r="BW20" s="4" t="s">
        <v>3</v>
      </c>
      <c r="BX20" s="33">
        <f>IF(Tableau2245[[#This Row],[Blq{QB26}]]="o",(1000/BY$52),0)</f>
        <v>0</v>
      </c>
      <c r="BY20" s="4" t="s">
        <v>3</v>
      </c>
      <c r="BZ20" s="33">
        <f>IF(Tableau2245[[#This Row],[Blq{QB27}]]="o",(1000/CA$52),0)</f>
        <v>0</v>
      </c>
      <c r="CA20" s="4" t="s">
        <v>3</v>
      </c>
      <c r="CB20" s="33">
        <f>IF(Tableau2245[[#This Row],[Blq{QB28}]]="o",(1000/CC$52),0)</f>
        <v>0</v>
      </c>
      <c r="CC20" s="4" t="s">
        <v>3</v>
      </c>
      <c r="CD20" s="33">
        <f>IF(Tableau2245[[#This Row],[Blq{QB29}]]="o",(1000/CE$52),0)</f>
        <v>0</v>
      </c>
      <c r="CE20" s="4" t="s">
        <v>3</v>
      </c>
      <c r="CF20" s="33">
        <f>IF(Tableau2245[[#This Row],[Blq{QB30}]]="o",(1000/CG$52),0)</f>
        <v>0</v>
      </c>
      <c r="CG20" s="4" t="s">
        <v>3</v>
      </c>
      <c r="CH20" s="26">
        <f>IFERROR((8-Tableau2245[[#This Row],[Plc{Q}]])/100,0)</f>
        <v>0</v>
      </c>
      <c r="CI20" s="25" t="str">
        <f>IF(OR(1=Tableau2245[[#This Row],[Plc{Q}]],2=Tableau2245[[#This Row],[Plc{Q}]],3=Tableau2245[[#This Row],[Plc{Q}]],4=Tableau2245[[#This Row],[Plc{Q}]],5=Tableau2245[[#This Row],[Plc{Q}]],6=Tableau2245[[#This Row],[Plc{Q}]],7=Tableau2245[[#This Row],[Plc{Q}]],8=Tableau2245[[#This Row],[Plc{Q}]]),"Qualifié(e)","")</f>
        <v/>
      </c>
      <c r="CJ20" s="34" t="str">
        <f>IF(Tableau2245[[#This Row],[Pnt{F}/1000]]=0,"",RANK(Tableau2245[[#This Row],[Pnt{F}/1000]],Tableau2245[Pnt{F}/1000]))</f>
        <v/>
      </c>
      <c r="CK20" s="35">
        <f>IFERROR(Tableau2245[[#This Row],[Pnt{FV}/500]]+Tableau2245[[#This Row],[Pnt{FB}/500]]+Tableau2245[[#This Row],[Bns{Q}]],0)</f>
        <v>0</v>
      </c>
      <c r="CL20" s="32">
        <f>IFERROR((Tableau2245[[#This Row],[Pnt{FV}]]/$CM$52)*500,0)</f>
        <v>0</v>
      </c>
      <c r="CM20" s="186">
        <f>IFERROR(((Tableau2245[[#This Row],[Prs{FV}]]/CN$52)*1000)+IF(Tableau2245[[#This Row],[Vlr{FV}]]="o",2,0),0)</f>
        <v>0</v>
      </c>
      <c r="CN20" s="11" t="s">
        <v>12</v>
      </c>
      <c r="CO20" s="4" t="s">
        <v>3</v>
      </c>
      <c r="CP20" s="32">
        <f>(Tableau2245[[#This Row],[Pnt{FB}]]/CQ$52)*500</f>
        <v>0</v>
      </c>
      <c r="CQ20" s="33">
        <f>Tableau2245[[#This Row],[Pnt{FBlq}]]+Tableau2245[[#This Row],[Pnt{FEss}]]</f>
        <v>0</v>
      </c>
      <c r="CR20" s="33">
        <f>IF(Tableau2245[[#This Row],[Blq{F}]]="n",0,IF(Tableau2245[[#This Row],[Blq{F}]]="Z1",100,IF(Tableau2245[[#This Row],[Blq{F}]]="Z2",200,IF(Tableau2245[[#This Row],[Blq{F}]]="Top",300,0))))</f>
        <v>0</v>
      </c>
      <c r="CS20" s="4" t="s">
        <v>3</v>
      </c>
      <c r="CT20" s="25">
        <f>IFERROR((100-(Tableau2245[[#This Row],[Ess{F}]])),0)</f>
        <v>0</v>
      </c>
      <c r="CU20" s="11" t="s">
        <v>12</v>
      </c>
      <c r="CV20" s="28" t="str">
        <f>IF(Tableau2245[[#This Row],[Fnl]]="Q",Tableau2245[[#This Row],[Plc{F}]],Tableau2245[[#This Row],[Plc{Q}]])</f>
        <v/>
      </c>
      <c r="CW20" s="28" t="str">
        <f>IF(Tableau2245[[#This Row],[Place]]=1,"Or",IF(Tableau2245[[#This Row],[Place]]=2,"Argent",IF(Tableau2245[[#This Row],[Place]]=3,"Bronze","")))</f>
        <v/>
      </c>
    </row>
    <row r="21" spans="1:101" x14ac:dyDescent="0.2">
      <c r="A21" s="33" t="str">
        <f>Tableau2245[[#This Row],[Plc{Q}]]</f>
        <v/>
      </c>
      <c r="B21" s="33" t="str">
        <f>Tableau2245[[#This Row],[Place]]</f>
        <v/>
      </c>
      <c r="C21" s="16" t="s">
        <v>12</v>
      </c>
      <c r="D21" s="17" t="s">
        <v>12</v>
      </c>
      <c r="E21" s="17" t="s">
        <v>12</v>
      </c>
      <c r="F21" s="29" t="str">
        <f>IF(Tableau2245[[#This Row],[Q &gt; F]]="","","Q")</f>
        <v/>
      </c>
      <c r="G21" s="10" t="s">
        <v>12</v>
      </c>
      <c r="H21" s="3" t="s">
        <v>3</v>
      </c>
      <c r="I21" s="3" t="s">
        <v>3</v>
      </c>
      <c r="J21" s="3" t="s">
        <v>3</v>
      </c>
      <c r="K21" s="30" t="str">
        <f>IF(Tableau2245[[#This Row],[Pnt{Q}(/1000)]]=0,"",RANK(Tableau2245[[#This Row],[Pnt{Q}(/1000)]],Tableau2245[Pnt{Q}(/1000)]))</f>
        <v/>
      </c>
      <c r="L21" s="30">
        <f>IFERROR(Tableau2245[[#This Row],[Pnt{QV}(/500)]]+Tableau2245[[#This Row],[Pnt{QB}/500]],0)</f>
        <v>0</v>
      </c>
      <c r="M21" s="31">
        <f>IFERROR((Tableau2245[[#This Row],[Pnt{QV}]]/$N$52)*500,0)</f>
        <v>0</v>
      </c>
      <c r="N21" s="31">
        <f>SUM(Tableau2245[[#This Row],[Pnt{QV1}]],Tableau2245[[#This Row],[Pnt{QV2}]],Tableau2245[[#This Row],[Pnt{QV3}]])</f>
        <v>0</v>
      </c>
      <c r="O21" s="2">
        <f>IFERROR(((Tableau2245[[#This Row],[Prs{QV1}]]/P$52)*1000)+IF(Tableau2245[[#This Row],[Vlr{QV1}]]="o",2,0),0)</f>
        <v>0</v>
      </c>
      <c r="P21" s="11" t="s">
        <v>12</v>
      </c>
      <c r="Q21" s="4" t="s">
        <v>3</v>
      </c>
      <c r="R21" s="163">
        <f>IFERROR(((Tableau2245[[#This Row],[Prs{QV2}]]/S$52)*1000)+IF(Tableau2245[[#This Row],[Vlr{QV2}]]="o",2,0),0)</f>
        <v>0</v>
      </c>
      <c r="S21" s="11" t="s">
        <v>12</v>
      </c>
      <c r="T21" s="4" t="s">
        <v>3</v>
      </c>
      <c r="U21" s="163">
        <f>IFERROR(((Tableau2245[[#This Row],[Prs{QV3}]]/V$52)*1000)+IF(Tableau2245[[#This Row],[Vlr{QV3}]]="o",2,0),0)</f>
        <v>0</v>
      </c>
      <c r="V21" s="11" t="s">
        <v>12</v>
      </c>
      <c r="W21" s="4" t="s">
        <v>3</v>
      </c>
      <c r="X21" s="32">
        <f>IF((Tableau2245[[#This Row],[Pnt{QB}]]/Y$52)*500=0,0,(Tableau2245[[#This Row],[Pnt{QB}]]/Y$52)*500)</f>
        <v>0</v>
      </c>
      <c r="Y21" s="33">
        <f>Tableau2245[[#This Row],[Pnt{QB1}]]+Tableau2245[[#This Row],[Pnt{QB2}]]+Tableau2245[[#This Row],[Pnt{QB3}]]+Tableau2245[[#This Row],[Pnt{QB4}]]+Tableau2245[[#This Row],[Pnt{QB5}]]+Tableau2245[[#This Row],[Pnt{QB6}]]+Tableau2245[[#This Row],[Pnt{QB7}]]+Tableau2245[[#This Row],[Pnt{QB8}]]+Tableau2245[[#This Row],[Pnt{QB9}]]+Tableau2245[[#This Row],[Pnt{QB10}]]+Tableau2245[[#This Row],[Pnt{QB11}]]+Tableau2245[[#This Row],[Pnt{QB12}]]+Tableau2245[[#This Row],[Pnt{QB13}]]+Tableau2245[[#This Row],[Pnt{QB14}]]+Tableau2245[[#This Row],[Pnt{QB15}]]+Tableau2245[[#This Row],[Pnt{QB16}]]+Tableau2245[[#This Row],[Pnt{QB17}]]+Tableau2245[[#This Row],[Pnt{QB18}]]+Tableau2245[[#This Row],[Pnt{QB19}]]+Tableau2245[[#This Row],[Pnt{QB20}]]+Tableau2245[[#This Row],[Pnt{QB21}]]+Tableau2245[[#This Row],[Pnt{QB22}]]+Tableau2245[[#This Row],[Pnt{QB23}]]+Tableau2245[[#This Row],[Pnt{QB24}]]+Tableau2245[[#This Row],[Pnt{QB25}]]+Tableau2245[[#This Row],[Pnt{QB26}]]+Tableau2245[[#This Row],[Pnt{QB27}]]+Tableau2245[[#This Row],[Pnt{QB28}]]+Tableau2245[[#This Row],[Pnt{QB29}]]+Tableau2245[[#This Row],[Pnt{QB30}]]</f>
        <v>0</v>
      </c>
      <c r="Z21" s="33">
        <f>IF(Tableau2245[[#This Row],[Blq{QB1}]]="o",(1000/AA$52),0)</f>
        <v>0</v>
      </c>
      <c r="AA21" s="4" t="s">
        <v>3</v>
      </c>
      <c r="AB21" s="33">
        <f>IF(Tableau2245[[#This Row],[Blq{QB2}]]="o",(1000/AC$52),0)</f>
        <v>0</v>
      </c>
      <c r="AC21" s="4" t="s">
        <v>3</v>
      </c>
      <c r="AD21" s="33">
        <f>IF(Tableau2245[[#This Row],[Blq{QB3}]]="o",(1000/AE$52),0)</f>
        <v>0</v>
      </c>
      <c r="AE21" s="4" t="s">
        <v>3</v>
      </c>
      <c r="AF21" s="33">
        <f>IF(Tableau2245[[#This Row],[Blq{QB4}]]="o",(1000/AG$52),0)</f>
        <v>0</v>
      </c>
      <c r="AG21" s="4" t="s">
        <v>3</v>
      </c>
      <c r="AH21" s="33">
        <f>IF(Tableau2245[[#This Row],[Blq{QB5}]]="o",(1000/AI$52),0)</f>
        <v>0</v>
      </c>
      <c r="AI21" s="4" t="s">
        <v>3</v>
      </c>
      <c r="AJ21" s="33">
        <f>IF(Tableau2245[[#This Row],[Blq{QB6}]]="o",(1000/AK$52),0)</f>
        <v>0</v>
      </c>
      <c r="AK21" s="4" t="s">
        <v>3</v>
      </c>
      <c r="AL21" s="33">
        <f>IF(Tableau2245[[#This Row],[Blq{QB7}]]="o",(1000/AM$52),0)</f>
        <v>0</v>
      </c>
      <c r="AM21" s="4" t="s">
        <v>3</v>
      </c>
      <c r="AN21" s="33">
        <f>IF(Tableau2245[[#This Row],[Blq{QB8}]]="o",(1000/AO$52),0)</f>
        <v>0</v>
      </c>
      <c r="AO21" s="4" t="s">
        <v>3</v>
      </c>
      <c r="AP21" s="33">
        <f>IF(Tableau2245[[#This Row],[Blq{QB9}]]="o",(1000/AQ$52),0)</f>
        <v>0</v>
      </c>
      <c r="AQ21" s="4" t="s">
        <v>3</v>
      </c>
      <c r="AR21" s="33">
        <f>IF(Tableau2245[[#This Row],[Blq{QB10}]]="o",(1000/AS$52),0)</f>
        <v>0</v>
      </c>
      <c r="AS21" s="4" t="s">
        <v>3</v>
      </c>
      <c r="AT21" s="33">
        <f>IF(Tableau2245[[#This Row],[Blq{QB11}]]="o",(1000/AU$52),0)</f>
        <v>0</v>
      </c>
      <c r="AU21" s="4" t="s">
        <v>3</v>
      </c>
      <c r="AV21" s="33">
        <f>IF(Tableau2245[[#This Row],[Blq{QB12}]]="o",(1000/AW$52),0)</f>
        <v>0</v>
      </c>
      <c r="AW21" s="4" t="s">
        <v>3</v>
      </c>
      <c r="AX21" s="33">
        <f>IF(Tableau2245[[#This Row],[Blq{QB13}]]="o",(1000/AY$52),0)</f>
        <v>0</v>
      </c>
      <c r="AY21" s="4" t="s">
        <v>3</v>
      </c>
      <c r="AZ21" s="33">
        <f>IF(Tableau2245[[#This Row],[Blq{QB14}]]="o",(1000/BA$52),0)</f>
        <v>0</v>
      </c>
      <c r="BA21" s="4" t="s">
        <v>3</v>
      </c>
      <c r="BB21" s="33">
        <f>IF(Tableau2245[[#This Row],[Blq{QB15}]]="o",(1000/BC$52),0)</f>
        <v>0</v>
      </c>
      <c r="BC21" s="4" t="s">
        <v>3</v>
      </c>
      <c r="BD21" s="33">
        <f>IF(Tableau2245[[#This Row],[Blq{QB16}]]="o",(1000/BE$52),0)</f>
        <v>0</v>
      </c>
      <c r="BE21" s="4" t="s">
        <v>3</v>
      </c>
      <c r="BF21" s="33">
        <f>IF(Tableau2245[[#This Row],[Blq{QB17}]]="o",(1000/BG$52),0)</f>
        <v>0</v>
      </c>
      <c r="BG21" s="4" t="s">
        <v>3</v>
      </c>
      <c r="BH21" s="33">
        <f>IF(Tableau2245[[#This Row],[Blq{QB18}]]="o",(1000/BI$52),0)</f>
        <v>0</v>
      </c>
      <c r="BI21" s="4" t="s">
        <v>3</v>
      </c>
      <c r="BJ21" s="33">
        <f>IF(Tableau2245[[#This Row],[Blq{QB19}]]="o",(1000/BK$52),0)</f>
        <v>0</v>
      </c>
      <c r="BK21" s="4" t="s">
        <v>3</v>
      </c>
      <c r="BL21" s="33">
        <f>IF(Tableau2245[[#This Row],[Blq{QB20}]]="o",(1000/BM$52),0)</f>
        <v>0</v>
      </c>
      <c r="BM21" s="4" t="s">
        <v>3</v>
      </c>
      <c r="BN21" s="33">
        <f>IF(Tableau2245[[#This Row],[Blq{QB21}]]="o",(1000/BO$52),0)</f>
        <v>0</v>
      </c>
      <c r="BO21" s="4" t="s">
        <v>3</v>
      </c>
      <c r="BP21" s="33">
        <f>IF(Tableau2245[[#This Row],[Blq{QB22}]]="o",(1000/BQ$52),0)</f>
        <v>0</v>
      </c>
      <c r="BQ21" s="4" t="s">
        <v>3</v>
      </c>
      <c r="BR21" s="33">
        <f>IF(Tableau2245[[#This Row],[Blq{QB23}]]="o",(1000/BS$52),0)</f>
        <v>0</v>
      </c>
      <c r="BS21" s="4" t="s">
        <v>3</v>
      </c>
      <c r="BT21" s="33">
        <f>IF(Tableau2245[[#This Row],[Blq{QB24}]]="o",(1000/BU$52),0)</f>
        <v>0</v>
      </c>
      <c r="BU21" s="4" t="s">
        <v>3</v>
      </c>
      <c r="BV21" s="33">
        <f>IF(Tableau2245[[#This Row],[Blq{QB25}]]="o",(1000/BW$52),0)</f>
        <v>0</v>
      </c>
      <c r="BW21" s="4" t="s">
        <v>3</v>
      </c>
      <c r="BX21" s="33">
        <f>IF(Tableau2245[[#This Row],[Blq{QB26}]]="o",(1000/BY$52),0)</f>
        <v>0</v>
      </c>
      <c r="BY21" s="4" t="s">
        <v>3</v>
      </c>
      <c r="BZ21" s="33">
        <f>IF(Tableau2245[[#This Row],[Blq{QB27}]]="o",(1000/CA$52),0)</f>
        <v>0</v>
      </c>
      <c r="CA21" s="4" t="s">
        <v>3</v>
      </c>
      <c r="CB21" s="33">
        <f>IF(Tableau2245[[#This Row],[Blq{QB28}]]="o",(1000/CC$52),0)</f>
        <v>0</v>
      </c>
      <c r="CC21" s="4" t="s">
        <v>3</v>
      </c>
      <c r="CD21" s="33">
        <f>IF(Tableau2245[[#This Row],[Blq{QB29}]]="o",(1000/CE$52),0)</f>
        <v>0</v>
      </c>
      <c r="CE21" s="4" t="s">
        <v>3</v>
      </c>
      <c r="CF21" s="33">
        <f>IF(Tableau2245[[#This Row],[Blq{QB30}]]="o",(1000/CG$52),0)</f>
        <v>0</v>
      </c>
      <c r="CG21" s="4" t="s">
        <v>3</v>
      </c>
      <c r="CH21" s="26">
        <f>IFERROR((8-Tableau2245[[#This Row],[Plc{Q}]])/100,0)</f>
        <v>0</v>
      </c>
      <c r="CI21" s="25" t="str">
        <f>IF(OR(1=Tableau2245[[#This Row],[Plc{Q}]],2=Tableau2245[[#This Row],[Plc{Q}]],3=Tableau2245[[#This Row],[Plc{Q}]],4=Tableau2245[[#This Row],[Plc{Q}]],5=Tableau2245[[#This Row],[Plc{Q}]],6=Tableau2245[[#This Row],[Plc{Q}]],7=Tableau2245[[#This Row],[Plc{Q}]],8=Tableau2245[[#This Row],[Plc{Q}]]),"Qualifié(e)","")</f>
        <v/>
      </c>
      <c r="CJ21" s="34" t="str">
        <f>IF(Tableau2245[[#This Row],[Pnt{F}/1000]]=0,"",RANK(Tableau2245[[#This Row],[Pnt{F}/1000]],Tableau2245[Pnt{F}/1000]))</f>
        <v/>
      </c>
      <c r="CK21" s="35">
        <f>IFERROR(Tableau2245[[#This Row],[Pnt{FV}/500]]+Tableau2245[[#This Row],[Pnt{FB}/500]]+Tableau2245[[#This Row],[Bns{Q}]],0)</f>
        <v>0</v>
      </c>
      <c r="CL21" s="32">
        <f>IFERROR((Tableau2245[[#This Row],[Pnt{FV}]]/$CM$52)*500,0)</f>
        <v>0</v>
      </c>
      <c r="CM21" s="186">
        <f>IFERROR(((Tableau2245[[#This Row],[Prs{FV}]]/CN$52)*1000)+IF(Tableau2245[[#This Row],[Vlr{FV}]]="o",2,0),0)</f>
        <v>0</v>
      </c>
      <c r="CN21" s="11" t="s">
        <v>12</v>
      </c>
      <c r="CO21" s="4" t="s">
        <v>3</v>
      </c>
      <c r="CP21" s="32">
        <f>(Tableau2245[[#This Row],[Pnt{FB}]]/CQ$52)*500</f>
        <v>0</v>
      </c>
      <c r="CQ21" s="33">
        <f>Tableau2245[[#This Row],[Pnt{FBlq}]]+Tableau2245[[#This Row],[Pnt{FEss}]]</f>
        <v>0</v>
      </c>
      <c r="CR21" s="33">
        <f>IF(Tableau2245[[#This Row],[Blq{F}]]="n",0,IF(Tableau2245[[#This Row],[Blq{F}]]="Z1",100,IF(Tableau2245[[#This Row],[Blq{F}]]="Z2",200,IF(Tableau2245[[#This Row],[Blq{F}]]="Top",300,0))))</f>
        <v>0</v>
      </c>
      <c r="CS21" s="4" t="s">
        <v>3</v>
      </c>
      <c r="CT21" s="25">
        <f>IFERROR((100-(Tableau2245[[#This Row],[Ess{F}]])),0)</f>
        <v>0</v>
      </c>
      <c r="CU21" s="11" t="s">
        <v>12</v>
      </c>
      <c r="CV21" s="28" t="str">
        <f>IF(Tableau2245[[#This Row],[Fnl]]="Q",Tableau2245[[#This Row],[Plc{F}]],Tableau2245[[#This Row],[Plc{Q}]])</f>
        <v/>
      </c>
      <c r="CW21" s="28" t="str">
        <f>IF(Tableau2245[[#This Row],[Place]]=1,"Or",IF(Tableau2245[[#This Row],[Place]]=2,"Argent",IF(Tableau2245[[#This Row],[Place]]=3,"Bronze","")))</f>
        <v/>
      </c>
    </row>
    <row r="22" spans="1:101" x14ac:dyDescent="0.2">
      <c r="A22" s="33" t="str">
        <f>Tableau2245[[#This Row],[Plc{Q}]]</f>
        <v/>
      </c>
      <c r="B22" s="33" t="str">
        <f>Tableau2245[[#This Row],[Place]]</f>
        <v/>
      </c>
      <c r="C22" s="16" t="s">
        <v>12</v>
      </c>
      <c r="D22" s="17" t="s">
        <v>12</v>
      </c>
      <c r="E22" s="17" t="s">
        <v>12</v>
      </c>
      <c r="F22" s="29" t="str">
        <f>IF(Tableau2245[[#This Row],[Q &gt; F]]="","","Q")</f>
        <v/>
      </c>
      <c r="G22" s="10" t="s">
        <v>12</v>
      </c>
      <c r="H22" s="3" t="s">
        <v>3</v>
      </c>
      <c r="I22" s="3" t="s">
        <v>3</v>
      </c>
      <c r="J22" s="3" t="s">
        <v>3</v>
      </c>
      <c r="K22" s="30" t="str">
        <f>IF(Tableau2245[[#This Row],[Pnt{Q}(/1000)]]=0,"",RANK(Tableau2245[[#This Row],[Pnt{Q}(/1000)]],Tableau2245[Pnt{Q}(/1000)]))</f>
        <v/>
      </c>
      <c r="L22" s="30">
        <f>IFERROR(Tableau2245[[#This Row],[Pnt{QV}(/500)]]+Tableau2245[[#This Row],[Pnt{QB}/500]],0)</f>
        <v>0</v>
      </c>
      <c r="M22" s="31">
        <f>IFERROR((Tableau2245[[#This Row],[Pnt{QV}]]/$N$52)*500,0)</f>
        <v>0</v>
      </c>
      <c r="N22" s="31">
        <f>SUM(Tableau2245[[#This Row],[Pnt{QV1}]],Tableau2245[[#This Row],[Pnt{QV2}]],Tableau2245[[#This Row],[Pnt{QV3}]])</f>
        <v>0</v>
      </c>
      <c r="O22" s="2">
        <f>IFERROR(((Tableau2245[[#This Row],[Prs{QV1}]]/P$52)*1000)+IF(Tableau2245[[#This Row],[Vlr{QV1}]]="o",2,0),0)</f>
        <v>0</v>
      </c>
      <c r="P22" s="11" t="s">
        <v>12</v>
      </c>
      <c r="Q22" s="4" t="s">
        <v>3</v>
      </c>
      <c r="R22" s="163">
        <f>IFERROR(((Tableau2245[[#This Row],[Prs{QV2}]]/S$52)*1000)+IF(Tableau2245[[#This Row],[Vlr{QV2}]]="o",2,0),0)</f>
        <v>0</v>
      </c>
      <c r="S22" s="11" t="s">
        <v>12</v>
      </c>
      <c r="T22" s="4" t="s">
        <v>3</v>
      </c>
      <c r="U22" s="163">
        <f>IFERROR(((Tableau2245[[#This Row],[Prs{QV3}]]/V$52)*1000)+IF(Tableau2245[[#This Row],[Vlr{QV3}]]="o",2,0),0)</f>
        <v>0</v>
      </c>
      <c r="V22" s="11" t="s">
        <v>12</v>
      </c>
      <c r="W22" s="4" t="s">
        <v>3</v>
      </c>
      <c r="X22" s="32">
        <f>IF((Tableau2245[[#This Row],[Pnt{QB}]]/Y$52)*500=0,0,(Tableau2245[[#This Row],[Pnt{QB}]]/Y$52)*500)</f>
        <v>0</v>
      </c>
      <c r="Y22" s="33">
        <f>Tableau2245[[#This Row],[Pnt{QB1}]]+Tableau2245[[#This Row],[Pnt{QB2}]]+Tableau2245[[#This Row],[Pnt{QB3}]]+Tableau2245[[#This Row],[Pnt{QB4}]]+Tableau2245[[#This Row],[Pnt{QB5}]]+Tableau2245[[#This Row],[Pnt{QB6}]]+Tableau2245[[#This Row],[Pnt{QB7}]]+Tableau2245[[#This Row],[Pnt{QB8}]]+Tableau2245[[#This Row],[Pnt{QB9}]]+Tableau2245[[#This Row],[Pnt{QB10}]]+Tableau2245[[#This Row],[Pnt{QB11}]]+Tableau2245[[#This Row],[Pnt{QB12}]]+Tableau2245[[#This Row],[Pnt{QB13}]]+Tableau2245[[#This Row],[Pnt{QB14}]]+Tableau2245[[#This Row],[Pnt{QB15}]]+Tableau2245[[#This Row],[Pnt{QB16}]]+Tableau2245[[#This Row],[Pnt{QB17}]]+Tableau2245[[#This Row],[Pnt{QB18}]]+Tableau2245[[#This Row],[Pnt{QB19}]]+Tableau2245[[#This Row],[Pnt{QB20}]]+Tableau2245[[#This Row],[Pnt{QB21}]]+Tableau2245[[#This Row],[Pnt{QB22}]]+Tableau2245[[#This Row],[Pnt{QB23}]]+Tableau2245[[#This Row],[Pnt{QB24}]]+Tableau2245[[#This Row],[Pnt{QB25}]]+Tableau2245[[#This Row],[Pnt{QB26}]]+Tableau2245[[#This Row],[Pnt{QB27}]]+Tableau2245[[#This Row],[Pnt{QB28}]]+Tableau2245[[#This Row],[Pnt{QB29}]]+Tableau2245[[#This Row],[Pnt{QB30}]]</f>
        <v>0</v>
      </c>
      <c r="Z22" s="33">
        <f>IF(Tableau2245[[#This Row],[Blq{QB1}]]="o",(1000/AA$52),0)</f>
        <v>0</v>
      </c>
      <c r="AA22" s="4" t="s">
        <v>3</v>
      </c>
      <c r="AB22" s="33">
        <f>IF(Tableau2245[[#This Row],[Blq{QB2}]]="o",(1000/AC$52),0)</f>
        <v>0</v>
      </c>
      <c r="AC22" s="4" t="s">
        <v>3</v>
      </c>
      <c r="AD22" s="33">
        <f>IF(Tableau2245[[#This Row],[Blq{QB3}]]="o",(1000/AE$52),0)</f>
        <v>0</v>
      </c>
      <c r="AE22" s="4" t="s">
        <v>3</v>
      </c>
      <c r="AF22" s="33">
        <f>IF(Tableau2245[[#This Row],[Blq{QB4}]]="o",(1000/AG$52),0)</f>
        <v>0</v>
      </c>
      <c r="AG22" s="4" t="s">
        <v>3</v>
      </c>
      <c r="AH22" s="33">
        <f>IF(Tableau2245[[#This Row],[Blq{QB5}]]="o",(1000/AI$52),0)</f>
        <v>0</v>
      </c>
      <c r="AI22" s="4" t="s">
        <v>3</v>
      </c>
      <c r="AJ22" s="33">
        <f>IF(Tableau2245[[#This Row],[Blq{QB6}]]="o",(1000/AK$52),0)</f>
        <v>0</v>
      </c>
      <c r="AK22" s="4" t="s">
        <v>3</v>
      </c>
      <c r="AL22" s="33">
        <f>IF(Tableau2245[[#This Row],[Blq{QB7}]]="o",(1000/AM$52),0)</f>
        <v>0</v>
      </c>
      <c r="AM22" s="4" t="s">
        <v>3</v>
      </c>
      <c r="AN22" s="33">
        <f>IF(Tableau2245[[#This Row],[Blq{QB8}]]="o",(1000/AO$52),0)</f>
        <v>0</v>
      </c>
      <c r="AO22" s="4" t="s">
        <v>3</v>
      </c>
      <c r="AP22" s="33">
        <f>IF(Tableau2245[[#This Row],[Blq{QB9}]]="o",(1000/AQ$52),0)</f>
        <v>0</v>
      </c>
      <c r="AQ22" s="4" t="s">
        <v>3</v>
      </c>
      <c r="AR22" s="33">
        <f>IF(Tableau2245[[#This Row],[Blq{QB10}]]="o",(1000/AS$52),0)</f>
        <v>0</v>
      </c>
      <c r="AS22" s="4" t="s">
        <v>3</v>
      </c>
      <c r="AT22" s="33">
        <f>IF(Tableau2245[[#This Row],[Blq{QB11}]]="o",(1000/AU$52),0)</f>
        <v>0</v>
      </c>
      <c r="AU22" s="4" t="s">
        <v>3</v>
      </c>
      <c r="AV22" s="33">
        <f>IF(Tableau2245[[#This Row],[Blq{QB12}]]="o",(1000/AW$52),0)</f>
        <v>0</v>
      </c>
      <c r="AW22" s="4" t="s">
        <v>3</v>
      </c>
      <c r="AX22" s="33">
        <f>IF(Tableau2245[[#This Row],[Blq{QB13}]]="o",(1000/AY$52),0)</f>
        <v>0</v>
      </c>
      <c r="AY22" s="4" t="s">
        <v>3</v>
      </c>
      <c r="AZ22" s="33">
        <f>IF(Tableau2245[[#This Row],[Blq{QB14}]]="o",(1000/BA$52),0)</f>
        <v>0</v>
      </c>
      <c r="BA22" s="4" t="s">
        <v>3</v>
      </c>
      <c r="BB22" s="33">
        <f>IF(Tableau2245[[#This Row],[Blq{QB15}]]="o",(1000/BC$52),0)</f>
        <v>0</v>
      </c>
      <c r="BC22" s="4" t="s">
        <v>3</v>
      </c>
      <c r="BD22" s="33">
        <f>IF(Tableau2245[[#This Row],[Blq{QB16}]]="o",(1000/BE$52),0)</f>
        <v>0</v>
      </c>
      <c r="BE22" s="4" t="s">
        <v>3</v>
      </c>
      <c r="BF22" s="33">
        <f>IF(Tableau2245[[#This Row],[Blq{QB17}]]="o",(1000/BG$52),0)</f>
        <v>0</v>
      </c>
      <c r="BG22" s="4" t="s">
        <v>3</v>
      </c>
      <c r="BH22" s="33">
        <f>IF(Tableau2245[[#This Row],[Blq{QB18}]]="o",(1000/BI$52),0)</f>
        <v>0</v>
      </c>
      <c r="BI22" s="4" t="s">
        <v>3</v>
      </c>
      <c r="BJ22" s="33">
        <f>IF(Tableau2245[[#This Row],[Blq{QB19}]]="o",(1000/BK$52),0)</f>
        <v>0</v>
      </c>
      <c r="BK22" s="4" t="s">
        <v>3</v>
      </c>
      <c r="BL22" s="33">
        <f>IF(Tableau2245[[#This Row],[Blq{QB20}]]="o",(1000/BM$52),0)</f>
        <v>0</v>
      </c>
      <c r="BM22" s="4" t="s">
        <v>3</v>
      </c>
      <c r="BN22" s="33">
        <f>IF(Tableau2245[[#This Row],[Blq{QB21}]]="o",(1000/BO$52),0)</f>
        <v>0</v>
      </c>
      <c r="BO22" s="4" t="s">
        <v>3</v>
      </c>
      <c r="BP22" s="33">
        <f>IF(Tableau2245[[#This Row],[Blq{QB22}]]="o",(1000/BQ$52),0)</f>
        <v>0</v>
      </c>
      <c r="BQ22" s="4" t="s">
        <v>3</v>
      </c>
      <c r="BR22" s="33">
        <f>IF(Tableau2245[[#This Row],[Blq{QB23}]]="o",(1000/BS$52),0)</f>
        <v>0</v>
      </c>
      <c r="BS22" s="4" t="s">
        <v>3</v>
      </c>
      <c r="BT22" s="33">
        <f>IF(Tableau2245[[#This Row],[Blq{QB24}]]="o",(1000/BU$52),0)</f>
        <v>0</v>
      </c>
      <c r="BU22" s="4" t="s">
        <v>3</v>
      </c>
      <c r="BV22" s="33">
        <f>IF(Tableau2245[[#This Row],[Blq{QB25}]]="o",(1000/BW$52),0)</f>
        <v>0</v>
      </c>
      <c r="BW22" s="4" t="s">
        <v>3</v>
      </c>
      <c r="BX22" s="33">
        <f>IF(Tableau2245[[#This Row],[Blq{QB26}]]="o",(1000/BY$52),0)</f>
        <v>0</v>
      </c>
      <c r="BY22" s="4" t="s">
        <v>3</v>
      </c>
      <c r="BZ22" s="33">
        <f>IF(Tableau2245[[#This Row],[Blq{QB27}]]="o",(1000/CA$52),0)</f>
        <v>0</v>
      </c>
      <c r="CA22" s="4" t="s">
        <v>3</v>
      </c>
      <c r="CB22" s="33">
        <f>IF(Tableau2245[[#This Row],[Blq{QB28}]]="o",(1000/CC$52),0)</f>
        <v>0</v>
      </c>
      <c r="CC22" s="4" t="s">
        <v>3</v>
      </c>
      <c r="CD22" s="33">
        <f>IF(Tableau2245[[#This Row],[Blq{QB29}]]="o",(1000/CE$52),0)</f>
        <v>0</v>
      </c>
      <c r="CE22" s="4" t="s">
        <v>3</v>
      </c>
      <c r="CF22" s="33">
        <f>IF(Tableau2245[[#This Row],[Blq{QB30}]]="o",(1000/CG$52),0)</f>
        <v>0</v>
      </c>
      <c r="CG22" s="4" t="s">
        <v>3</v>
      </c>
      <c r="CH22" s="26">
        <f>IFERROR((8-Tableau2245[[#This Row],[Plc{Q}]])/100,0)</f>
        <v>0</v>
      </c>
      <c r="CI22" s="25" t="str">
        <f>IF(OR(1=Tableau2245[[#This Row],[Plc{Q}]],2=Tableau2245[[#This Row],[Plc{Q}]],3=Tableau2245[[#This Row],[Plc{Q}]],4=Tableau2245[[#This Row],[Plc{Q}]],5=Tableau2245[[#This Row],[Plc{Q}]],6=Tableau2245[[#This Row],[Plc{Q}]],7=Tableau2245[[#This Row],[Plc{Q}]],8=Tableau2245[[#This Row],[Plc{Q}]]),"Qualifié(e)","")</f>
        <v/>
      </c>
      <c r="CJ22" s="34" t="str">
        <f>IF(Tableau2245[[#This Row],[Pnt{F}/1000]]=0,"",RANK(Tableau2245[[#This Row],[Pnt{F}/1000]],Tableau2245[Pnt{F}/1000]))</f>
        <v/>
      </c>
      <c r="CK22" s="35">
        <f>IFERROR(Tableau2245[[#This Row],[Pnt{FV}/500]]+Tableau2245[[#This Row],[Pnt{FB}/500]]+Tableau2245[[#This Row],[Bns{Q}]],0)</f>
        <v>0</v>
      </c>
      <c r="CL22" s="32">
        <f>IFERROR((Tableau2245[[#This Row],[Pnt{FV}]]/$CM$52)*500,0)</f>
        <v>0</v>
      </c>
      <c r="CM22" s="186">
        <f>IFERROR(((Tableau2245[[#This Row],[Prs{FV}]]/CN$52)*1000)+IF(Tableau2245[[#This Row],[Vlr{FV}]]="o",2,0),0)</f>
        <v>0</v>
      </c>
      <c r="CN22" s="11" t="s">
        <v>12</v>
      </c>
      <c r="CO22" s="4" t="s">
        <v>3</v>
      </c>
      <c r="CP22" s="32">
        <f>(Tableau2245[[#This Row],[Pnt{FB}]]/CQ$52)*500</f>
        <v>0</v>
      </c>
      <c r="CQ22" s="33">
        <f>Tableau2245[[#This Row],[Pnt{FBlq}]]+Tableau2245[[#This Row],[Pnt{FEss}]]</f>
        <v>0</v>
      </c>
      <c r="CR22" s="33">
        <f>IF(Tableau2245[[#This Row],[Blq{F}]]="n",0,IF(Tableau2245[[#This Row],[Blq{F}]]="Z1",100,IF(Tableau2245[[#This Row],[Blq{F}]]="Z2",200,IF(Tableau2245[[#This Row],[Blq{F}]]="Top",300,0))))</f>
        <v>0</v>
      </c>
      <c r="CS22" s="4" t="s">
        <v>3</v>
      </c>
      <c r="CT22" s="25">
        <f>IFERROR((100-(Tableau2245[[#This Row],[Ess{F}]])),0)</f>
        <v>0</v>
      </c>
      <c r="CU22" s="11" t="s">
        <v>12</v>
      </c>
      <c r="CV22" s="28" t="str">
        <f>IF(Tableau2245[[#This Row],[Fnl]]="Q",Tableau2245[[#This Row],[Plc{F}]],Tableau2245[[#This Row],[Plc{Q}]])</f>
        <v/>
      </c>
      <c r="CW22" s="28" t="str">
        <f>IF(Tableau2245[[#This Row],[Place]]=1,"Or",IF(Tableau2245[[#This Row],[Place]]=2,"Argent",IF(Tableau2245[[#This Row],[Place]]=3,"Bronze","")))</f>
        <v/>
      </c>
    </row>
    <row r="23" spans="1:101" x14ac:dyDescent="0.2">
      <c r="A23" s="33" t="str">
        <f>Tableau2245[[#This Row],[Plc{Q}]]</f>
        <v/>
      </c>
      <c r="B23" s="33" t="str">
        <f>Tableau2245[[#This Row],[Place]]</f>
        <v/>
      </c>
      <c r="C23" s="16" t="s">
        <v>12</v>
      </c>
      <c r="D23" s="17" t="s">
        <v>12</v>
      </c>
      <c r="E23" s="17" t="s">
        <v>12</v>
      </c>
      <c r="F23" s="29" t="str">
        <f>IF(Tableau2245[[#This Row],[Q &gt; F]]="","","Q")</f>
        <v/>
      </c>
      <c r="G23" s="10" t="s">
        <v>12</v>
      </c>
      <c r="H23" s="3" t="s">
        <v>3</v>
      </c>
      <c r="I23" s="3" t="s">
        <v>3</v>
      </c>
      <c r="J23" s="3" t="s">
        <v>3</v>
      </c>
      <c r="K23" s="30" t="str">
        <f>IF(Tableau2245[[#This Row],[Pnt{Q}(/1000)]]=0,"",RANK(Tableau2245[[#This Row],[Pnt{Q}(/1000)]],Tableau2245[Pnt{Q}(/1000)]))</f>
        <v/>
      </c>
      <c r="L23" s="30">
        <f>IFERROR(Tableau2245[[#This Row],[Pnt{QV}(/500)]]+Tableau2245[[#This Row],[Pnt{QB}/500]],0)</f>
        <v>0</v>
      </c>
      <c r="M23" s="31">
        <f>IFERROR((Tableau2245[[#This Row],[Pnt{QV}]]/$N$52)*500,0)</f>
        <v>0</v>
      </c>
      <c r="N23" s="31">
        <f>SUM(Tableau2245[[#This Row],[Pnt{QV1}]],Tableau2245[[#This Row],[Pnt{QV2}]],Tableau2245[[#This Row],[Pnt{QV3}]])</f>
        <v>0</v>
      </c>
      <c r="O23" s="2">
        <f>IFERROR(((Tableau2245[[#This Row],[Prs{QV1}]]/P$52)*1000)+IF(Tableau2245[[#This Row],[Vlr{QV1}]]="o",2,0),0)</f>
        <v>0</v>
      </c>
      <c r="P23" s="11" t="s">
        <v>12</v>
      </c>
      <c r="Q23" s="4" t="s">
        <v>3</v>
      </c>
      <c r="R23" s="163">
        <f>IFERROR(((Tableau2245[[#This Row],[Prs{QV2}]]/S$52)*1000)+IF(Tableau2245[[#This Row],[Vlr{QV2}]]="o",2,0),0)</f>
        <v>0</v>
      </c>
      <c r="S23" s="11" t="s">
        <v>12</v>
      </c>
      <c r="T23" s="4" t="s">
        <v>3</v>
      </c>
      <c r="U23" s="163">
        <f>IFERROR(((Tableau2245[[#This Row],[Prs{QV3}]]/V$52)*1000)+IF(Tableau2245[[#This Row],[Vlr{QV3}]]="o",2,0),0)</f>
        <v>0</v>
      </c>
      <c r="V23" s="11" t="s">
        <v>12</v>
      </c>
      <c r="W23" s="4" t="s">
        <v>3</v>
      </c>
      <c r="X23" s="32">
        <f>IF((Tableau2245[[#This Row],[Pnt{QB}]]/Y$52)*500=0,0,(Tableau2245[[#This Row],[Pnt{QB}]]/Y$52)*500)</f>
        <v>0</v>
      </c>
      <c r="Y23" s="33">
        <f>Tableau2245[[#This Row],[Pnt{QB1}]]+Tableau2245[[#This Row],[Pnt{QB2}]]+Tableau2245[[#This Row],[Pnt{QB3}]]+Tableau2245[[#This Row],[Pnt{QB4}]]+Tableau2245[[#This Row],[Pnt{QB5}]]+Tableau2245[[#This Row],[Pnt{QB6}]]+Tableau2245[[#This Row],[Pnt{QB7}]]+Tableau2245[[#This Row],[Pnt{QB8}]]+Tableau2245[[#This Row],[Pnt{QB9}]]+Tableau2245[[#This Row],[Pnt{QB10}]]+Tableau2245[[#This Row],[Pnt{QB11}]]+Tableau2245[[#This Row],[Pnt{QB12}]]+Tableau2245[[#This Row],[Pnt{QB13}]]+Tableau2245[[#This Row],[Pnt{QB14}]]+Tableau2245[[#This Row],[Pnt{QB15}]]+Tableau2245[[#This Row],[Pnt{QB16}]]+Tableau2245[[#This Row],[Pnt{QB17}]]+Tableau2245[[#This Row],[Pnt{QB18}]]+Tableau2245[[#This Row],[Pnt{QB19}]]+Tableau2245[[#This Row],[Pnt{QB20}]]+Tableau2245[[#This Row],[Pnt{QB21}]]+Tableau2245[[#This Row],[Pnt{QB22}]]+Tableau2245[[#This Row],[Pnt{QB23}]]+Tableau2245[[#This Row],[Pnt{QB24}]]+Tableau2245[[#This Row],[Pnt{QB25}]]+Tableau2245[[#This Row],[Pnt{QB26}]]+Tableau2245[[#This Row],[Pnt{QB27}]]+Tableau2245[[#This Row],[Pnt{QB28}]]+Tableau2245[[#This Row],[Pnt{QB29}]]+Tableau2245[[#This Row],[Pnt{QB30}]]</f>
        <v>0</v>
      </c>
      <c r="Z23" s="33">
        <f>IF(Tableau2245[[#This Row],[Blq{QB1}]]="o",(1000/AA$52),0)</f>
        <v>0</v>
      </c>
      <c r="AA23" s="4" t="s">
        <v>3</v>
      </c>
      <c r="AB23" s="33">
        <f>IF(Tableau2245[[#This Row],[Blq{QB2}]]="o",(1000/AC$52),0)</f>
        <v>0</v>
      </c>
      <c r="AC23" s="4" t="s">
        <v>3</v>
      </c>
      <c r="AD23" s="33">
        <f>IF(Tableau2245[[#This Row],[Blq{QB3}]]="o",(1000/AE$52),0)</f>
        <v>0</v>
      </c>
      <c r="AE23" s="4" t="s">
        <v>3</v>
      </c>
      <c r="AF23" s="33">
        <f>IF(Tableau2245[[#This Row],[Blq{QB4}]]="o",(1000/AG$52),0)</f>
        <v>0</v>
      </c>
      <c r="AG23" s="4" t="s">
        <v>3</v>
      </c>
      <c r="AH23" s="33">
        <f>IF(Tableau2245[[#This Row],[Blq{QB5}]]="o",(1000/AI$52),0)</f>
        <v>0</v>
      </c>
      <c r="AI23" s="4" t="s">
        <v>3</v>
      </c>
      <c r="AJ23" s="33">
        <f>IF(Tableau2245[[#This Row],[Blq{QB6}]]="o",(1000/AK$52),0)</f>
        <v>0</v>
      </c>
      <c r="AK23" s="4" t="s">
        <v>3</v>
      </c>
      <c r="AL23" s="33">
        <f>IF(Tableau2245[[#This Row],[Blq{QB7}]]="o",(1000/AM$52),0)</f>
        <v>0</v>
      </c>
      <c r="AM23" s="4" t="s">
        <v>3</v>
      </c>
      <c r="AN23" s="33">
        <f>IF(Tableau2245[[#This Row],[Blq{QB8}]]="o",(1000/AO$52),0)</f>
        <v>0</v>
      </c>
      <c r="AO23" s="4" t="s">
        <v>3</v>
      </c>
      <c r="AP23" s="33">
        <f>IF(Tableau2245[[#This Row],[Blq{QB9}]]="o",(1000/AQ$52),0)</f>
        <v>0</v>
      </c>
      <c r="AQ23" s="4" t="s">
        <v>3</v>
      </c>
      <c r="AR23" s="33">
        <f>IF(Tableau2245[[#This Row],[Blq{QB10}]]="o",(1000/AS$52),0)</f>
        <v>0</v>
      </c>
      <c r="AS23" s="4" t="s">
        <v>3</v>
      </c>
      <c r="AT23" s="33">
        <f>IF(Tableau2245[[#This Row],[Blq{QB11}]]="o",(1000/AU$52),0)</f>
        <v>0</v>
      </c>
      <c r="AU23" s="4" t="s">
        <v>3</v>
      </c>
      <c r="AV23" s="33">
        <f>IF(Tableau2245[[#This Row],[Blq{QB12}]]="o",(1000/AW$52),0)</f>
        <v>0</v>
      </c>
      <c r="AW23" s="4" t="s">
        <v>3</v>
      </c>
      <c r="AX23" s="33">
        <f>IF(Tableau2245[[#This Row],[Blq{QB13}]]="o",(1000/AY$52),0)</f>
        <v>0</v>
      </c>
      <c r="AY23" s="4" t="s">
        <v>3</v>
      </c>
      <c r="AZ23" s="33">
        <f>IF(Tableau2245[[#This Row],[Blq{QB14}]]="o",(1000/BA$52),0)</f>
        <v>0</v>
      </c>
      <c r="BA23" s="4" t="s">
        <v>3</v>
      </c>
      <c r="BB23" s="33">
        <f>IF(Tableau2245[[#This Row],[Blq{QB15}]]="o",(1000/BC$52),0)</f>
        <v>0</v>
      </c>
      <c r="BC23" s="4" t="s">
        <v>3</v>
      </c>
      <c r="BD23" s="33">
        <f>IF(Tableau2245[[#This Row],[Blq{QB16}]]="o",(1000/BE$52),0)</f>
        <v>0</v>
      </c>
      <c r="BE23" s="4" t="s">
        <v>3</v>
      </c>
      <c r="BF23" s="33">
        <f>IF(Tableau2245[[#This Row],[Blq{QB17}]]="o",(1000/BG$52),0)</f>
        <v>0</v>
      </c>
      <c r="BG23" s="4" t="s">
        <v>3</v>
      </c>
      <c r="BH23" s="33">
        <f>IF(Tableau2245[[#This Row],[Blq{QB18}]]="o",(1000/BI$52),0)</f>
        <v>0</v>
      </c>
      <c r="BI23" s="4" t="s">
        <v>3</v>
      </c>
      <c r="BJ23" s="33">
        <f>IF(Tableau2245[[#This Row],[Blq{QB19}]]="o",(1000/BK$52),0)</f>
        <v>0</v>
      </c>
      <c r="BK23" s="4" t="s">
        <v>3</v>
      </c>
      <c r="BL23" s="33">
        <f>IF(Tableau2245[[#This Row],[Blq{QB20}]]="o",(1000/BM$52),0)</f>
        <v>0</v>
      </c>
      <c r="BM23" s="4" t="s">
        <v>3</v>
      </c>
      <c r="BN23" s="33">
        <f>IF(Tableau2245[[#This Row],[Blq{QB21}]]="o",(1000/BO$52),0)</f>
        <v>0</v>
      </c>
      <c r="BO23" s="4" t="s">
        <v>3</v>
      </c>
      <c r="BP23" s="33">
        <f>IF(Tableau2245[[#This Row],[Blq{QB22}]]="o",(1000/BQ$52),0)</f>
        <v>0</v>
      </c>
      <c r="BQ23" s="4" t="s">
        <v>3</v>
      </c>
      <c r="BR23" s="33">
        <f>IF(Tableau2245[[#This Row],[Blq{QB23}]]="o",(1000/BS$52),0)</f>
        <v>0</v>
      </c>
      <c r="BS23" s="4" t="s">
        <v>3</v>
      </c>
      <c r="BT23" s="33">
        <f>IF(Tableau2245[[#This Row],[Blq{QB24}]]="o",(1000/BU$52),0)</f>
        <v>0</v>
      </c>
      <c r="BU23" s="4" t="s">
        <v>3</v>
      </c>
      <c r="BV23" s="33">
        <f>IF(Tableau2245[[#This Row],[Blq{QB25}]]="o",(1000/BW$52),0)</f>
        <v>0</v>
      </c>
      <c r="BW23" s="4" t="s">
        <v>3</v>
      </c>
      <c r="BX23" s="33">
        <f>IF(Tableau2245[[#This Row],[Blq{QB26}]]="o",(1000/BY$52),0)</f>
        <v>0</v>
      </c>
      <c r="BY23" s="4" t="s">
        <v>3</v>
      </c>
      <c r="BZ23" s="33">
        <f>IF(Tableau2245[[#This Row],[Blq{QB27}]]="o",(1000/CA$52),0)</f>
        <v>0</v>
      </c>
      <c r="CA23" s="4" t="s">
        <v>3</v>
      </c>
      <c r="CB23" s="33">
        <f>IF(Tableau2245[[#This Row],[Blq{QB28}]]="o",(1000/CC$52),0)</f>
        <v>0</v>
      </c>
      <c r="CC23" s="4" t="s">
        <v>3</v>
      </c>
      <c r="CD23" s="33">
        <f>IF(Tableau2245[[#This Row],[Blq{QB29}]]="o",(1000/CE$52),0)</f>
        <v>0</v>
      </c>
      <c r="CE23" s="4" t="s">
        <v>3</v>
      </c>
      <c r="CF23" s="33">
        <f>IF(Tableau2245[[#This Row],[Blq{QB30}]]="o",(1000/CG$52),0)</f>
        <v>0</v>
      </c>
      <c r="CG23" s="4" t="s">
        <v>3</v>
      </c>
      <c r="CH23" s="26">
        <f>IFERROR((8-Tableau2245[[#This Row],[Plc{Q}]])/100,0)</f>
        <v>0</v>
      </c>
      <c r="CI23" s="25" t="str">
        <f>IF(OR(1=Tableau2245[[#This Row],[Plc{Q}]],2=Tableau2245[[#This Row],[Plc{Q}]],3=Tableau2245[[#This Row],[Plc{Q}]],4=Tableau2245[[#This Row],[Plc{Q}]],5=Tableau2245[[#This Row],[Plc{Q}]],6=Tableau2245[[#This Row],[Plc{Q}]],7=Tableau2245[[#This Row],[Plc{Q}]],8=Tableau2245[[#This Row],[Plc{Q}]]),"Qualifié(e)","")</f>
        <v/>
      </c>
      <c r="CJ23" s="34" t="str">
        <f>IF(Tableau2245[[#This Row],[Pnt{F}/1000]]=0,"",RANK(Tableau2245[[#This Row],[Pnt{F}/1000]],Tableau2245[Pnt{F}/1000]))</f>
        <v/>
      </c>
      <c r="CK23" s="35">
        <f>IFERROR(Tableau2245[[#This Row],[Pnt{FV}/500]]+Tableau2245[[#This Row],[Pnt{FB}/500]]+Tableau2245[[#This Row],[Bns{Q}]],0)</f>
        <v>0</v>
      </c>
      <c r="CL23" s="32">
        <f>IFERROR((Tableau2245[[#This Row],[Pnt{FV}]]/$CM$52)*500,0)</f>
        <v>0</v>
      </c>
      <c r="CM23" s="186">
        <f>IFERROR(((Tableau2245[[#This Row],[Prs{FV}]]/CN$52)*1000)+IF(Tableau2245[[#This Row],[Vlr{FV}]]="o",2,0),0)</f>
        <v>0</v>
      </c>
      <c r="CN23" s="11" t="s">
        <v>12</v>
      </c>
      <c r="CO23" s="4" t="s">
        <v>3</v>
      </c>
      <c r="CP23" s="32">
        <f>(Tableau2245[[#This Row],[Pnt{FB}]]/CQ$52)*500</f>
        <v>0</v>
      </c>
      <c r="CQ23" s="33">
        <f>Tableau2245[[#This Row],[Pnt{FBlq}]]+Tableau2245[[#This Row],[Pnt{FEss}]]</f>
        <v>0</v>
      </c>
      <c r="CR23" s="33">
        <f>IF(Tableau2245[[#This Row],[Blq{F}]]="n",0,IF(Tableau2245[[#This Row],[Blq{F}]]="Z1",100,IF(Tableau2245[[#This Row],[Blq{F}]]="Z2",200,IF(Tableau2245[[#This Row],[Blq{F}]]="Top",300,0))))</f>
        <v>0</v>
      </c>
      <c r="CS23" s="4" t="s">
        <v>3</v>
      </c>
      <c r="CT23" s="25">
        <f>IFERROR((100-(Tableau2245[[#This Row],[Ess{F}]])),0)</f>
        <v>0</v>
      </c>
      <c r="CU23" s="11" t="s">
        <v>12</v>
      </c>
      <c r="CV23" s="28" t="str">
        <f>IF(Tableau2245[[#This Row],[Fnl]]="Q",Tableau2245[[#This Row],[Plc{F}]],Tableau2245[[#This Row],[Plc{Q}]])</f>
        <v/>
      </c>
      <c r="CW23" s="28" t="str">
        <f>IF(Tableau2245[[#This Row],[Place]]=1,"Or",IF(Tableau2245[[#This Row],[Place]]=2,"Argent",IF(Tableau2245[[#This Row],[Place]]=3,"Bronze","")))</f>
        <v/>
      </c>
    </row>
    <row r="24" spans="1:101" x14ac:dyDescent="0.2">
      <c r="A24" s="33" t="str">
        <f>Tableau2245[[#This Row],[Plc{Q}]]</f>
        <v/>
      </c>
      <c r="B24" s="33" t="str">
        <f>Tableau2245[[#This Row],[Place]]</f>
        <v/>
      </c>
      <c r="C24" s="16" t="s">
        <v>12</v>
      </c>
      <c r="D24" s="17" t="s">
        <v>12</v>
      </c>
      <c r="E24" s="17" t="s">
        <v>12</v>
      </c>
      <c r="F24" s="29" t="str">
        <f>IF(Tableau2245[[#This Row],[Q &gt; F]]="","","Q")</f>
        <v/>
      </c>
      <c r="G24" s="10" t="s">
        <v>12</v>
      </c>
      <c r="H24" s="3" t="s">
        <v>3</v>
      </c>
      <c r="I24" s="3" t="s">
        <v>3</v>
      </c>
      <c r="J24" s="3" t="s">
        <v>3</v>
      </c>
      <c r="K24" s="30" t="str">
        <f>IF(Tableau2245[[#This Row],[Pnt{Q}(/1000)]]=0,"",RANK(Tableau2245[[#This Row],[Pnt{Q}(/1000)]],Tableau2245[Pnt{Q}(/1000)]))</f>
        <v/>
      </c>
      <c r="L24" s="30">
        <f>IFERROR(Tableau2245[[#This Row],[Pnt{QV}(/500)]]+Tableau2245[[#This Row],[Pnt{QB}/500]],0)</f>
        <v>0</v>
      </c>
      <c r="M24" s="31">
        <f>IFERROR((Tableau2245[[#This Row],[Pnt{QV}]]/$N$52)*500,0)</f>
        <v>0</v>
      </c>
      <c r="N24" s="31">
        <f>SUM(Tableau2245[[#This Row],[Pnt{QV1}]],Tableau2245[[#This Row],[Pnt{QV2}]],Tableau2245[[#This Row],[Pnt{QV3}]])</f>
        <v>0</v>
      </c>
      <c r="O24" s="2">
        <f>IFERROR(((Tableau2245[[#This Row],[Prs{QV1}]]/P$52)*1000)+IF(Tableau2245[[#This Row],[Vlr{QV1}]]="o",2,0),0)</f>
        <v>0</v>
      </c>
      <c r="P24" s="11" t="s">
        <v>12</v>
      </c>
      <c r="Q24" s="4" t="s">
        <v>3</v>
      </c>
      <c r="R24" s="163">
        <f>IFERROR(((Tableau2245[[#This Row],[Prs{QV2}]]/S$52)*1000)+IF(Tableau2245[[#This Row],[Vlr{QV2}]]="o",2,0),0)</f>
        <v>0</v>
      </c>
      <c r="S24" s="11" t="s">
        <v>12</v>
      </c>
      <c r="T24" s="4" t="s">
        <v>3</v>
      </c>
      <c r="U24" s="163">
        <f>IFERROR(((Tableau2245[[#This Row],[Prs{QV3}]]/V$52)*1000)+IF(Tableau2245[[#This Row],[Vlr{QV3}]]="o",2,0),0)</f>
        <v>0</v>
      </c>
      <c r="V24" s="11" t="s">
        <v>12</v>
      </c>
      <c r="W24" s="4" t="s">
        <v>3</v>
      </c>
      <c r="X24" s="32">
        <f>IF((Tableau2245[[#This Row],[Pnt{QB}]]/Y$52)*500=0,0,(Tableau2245[[#This Row],[Pnt{QB}]]/Y$52)*500)</f>
        <v>0</v>
      </c>
      <c r="Y24" s="33">
        <f>Tableau2245[[#This Row],[Pnt{QB1}]]+Tableau2245[[#This Row],[Pnt{QB2}]]+Tableau2245[[#This Row],[Pnt{QB3}]]+Tableau2245[[#This Row],[Pnt{QB4}]]+Tableau2245[[#This Row],[Pnt{QB5}]]+Tableau2245[[#This Row],[Pnt{QB6}]]+Tableau2245[[#This Row],[Pnt{QB7}]]+Tableau2245[[#This Row],[Pnt{QB8}]]+Tableau2245[[#This Row],[Pnt{QB9}]]+Tableau2245[[#This Row],[Pnt{QB10}]]+Tableau2245[[#This Row],[Pnt{QB11}]]+Tableau2245[[#This Row],[Pnt{QB12}]]+Tableau2245[[#This Row],[Pnt{QB13}]]+Tableau2245[[#This Row],[Pnt{QB14}]]+Tableau2245[[#This Row],[Pnt{QB15}]]+Tableau2245[[#This Row],[Pnt{QB16}]]+Tableau2245[[#This Row],[Pnt{QB17}]]+Tableau2245[[#This Row],[Pnt{QB18}]]+Tableau2245[[#This Row],[Pnt{QB19}]]+Tableau2245[[#This Row],[Pnt{QB20}]]+Tableau2245[[#This Row],[Pnt{QB21}]]+Tableau2245[[#This Row],[Pnt{QB22}]]+Tableau2245[[#This Row],[Pnt{QB23}]]+Tableau2245[[#This Row],[Pnt{QB24}]]+Tableau2245[[#This Row],[Pnt{QB25}]]+Tableau2245[[#This Row],[Pnt{QB26}]]+Tableau2245[[#This Row],[Pnt{QB27}]]+Tableau2245[[#This Row],[Pnt{QB28}]]+Tableau2245[[#This Row],[Pnt{QB29}]]+Tableau2245[[#This Row],[Pnt{QB30}]]</f>
        <v>0</v>
      </c>
      <c r="Z24" s="33">
        <f>IF(Tableau2245[[#This Row],[Blq{QB1}]]="o",(1000/AA$52),0)</f>
        <v>0</v>
      </c>
      <c r="AA24" s="4" t="s">
        <v>3</v>
      </c>
      <c r="AB24" s="33">
        <f>IF(Tableau2245[[#This Row],[Blq{QB2}]]="o",(1000/AC$52),0)</f>
        <v>0</v>
      </c>
      <c r="AC24" s="4" t="s">
        <v>3</v>
      </c>
      <c r="AD24" s="33">
        <f>IF(Tableau2245[[#This Row],[Blq{QB3}]]="o",(1000/AE$52),0)</f>
        <v>0</v>
      </c>
      <c r="AE24" s="4" t="s">
        <v>3</v>
      </c>
      <c r="AF24" s="33">
        <f>IF(Tableau2245[[#This Row],[Blq{QB4}]]="o",(1000/AG$52),0)</f>
        <v>0</v>
      </c>
      <c r="AG24" s="4" t="s">
        <v>3</v>
      </c>
      <c r="AH24" s="33">
        <f>IF(Tableau2245[[#This Row],[Blq{QB5}]]="o",(1000/AI$52),0)</f>
        <v>0</v>
      </c>
      <c r="AI24" s="4" t="s">
        <v>3</v>
      </c>
      <c r="AJ24" s="33">
        <f>IF(Tableau2245[[#This Row],[Blq{QB6}]]="o",(1000/AK$52),0)</f>
        <v>0</v>
      </c>
      <c r="AK24" s="4" t="s">
        <v>3</v>
      </c>
      <c r="AL24" s="33">
        <f>IF(Tableau2245[[#This Row],[Blq{QB7}]]="o",(1000/AM$52),0)</f>
        <v>0</v>
      </c>
      <c r="AM24" s="4" t="s">
        <v>3</v>
      </c>
      <c r="AN24" s="33">
        <f>IF(Tableau2245[[#This Row],[Blq{QB8}]]="o",(1000/AO$52),0)</f>
        <v>0</v>
      </c>
      <c r="AO24" s="4" t="s">
        <v>3</v>
      </c>
      <c r="AP24" s="33">
        <f>IF(Tableau2245[[#This Row],[Blq{QB9}]]="o",(1000/AQ$52),0)</f>
        <v>0</v>
      </c>
      <c r="AQ24" s="4" t="s">
        <v>3</v>
      </c>
      <c r="AR24" s="33">
        <f>IF(Tableau2245[[#This Row],[Blq{QB10}]]="o",(1000/AS$52),0)</f>
        <v>0</v>
      </c>
      <c r="AS24" s="4" t="s">
        <v>3</v>
      </c>
      <c r="AT24" s="33">
        <f>IF(Tableau2245[[#This Row],[Blq{QB11}]]="o",(1000/AU$52),0)</f>
        <v>0</v>
      </c>
      <c r="AU24" s="4" t="s">
        <v>3</v>
      </c>
      <c r="AV24" s="33">
        <f>IF(Tableau2245[[#This Row],[Blq{QB12}]]="o",(1000/AW$52),0)</f>
        <v>0</v>
      </c>
      <c r="AW24" s="4" t="s">
        <v>3</v>
      </c>
      <c r="AX24" s="33">
        <f>IF(Tableau2245[[#This Row],[Blq{QB13}]]="o",(1000/AY$52),0)</f>
        <v>0</v>
      </c>
      <c r="AY24" s="4" t="s">
        <v>3</v>
      </c>
      <c r="AZ24" s="33">
        <f>IF(Tableau2245[[#This Row],[Blq{QB14}]]="o",(1000/BA$52),0)</f>
        <v>0</v>
      </c>
      <c r="BA24" s="4" t="s">
        <v>3</v>
      </c>
      <c r="BB24" s="33">
        <f>IF(Tableau2245[[#This Row],[Blq{QB15}]]="o",(1000/BC$52),0)</f>
        <v>0</v>
      </c>
      <c r="BC24" s="4" t="s">
        <v>3</v>
      </c>
      <c r="BD24" s="33">
        <f>IF(Tableau2245[[#This Row],[Blq{QB16}]]="o",(1000/BE$52),0)</f>
        <v>0</v>
      </c>
      <c r="BE24" s="4" t="s">
        <v>3</v>
      </c>
      <c r="BF24" s="33">
        <f>IF(Tableau2245[[#This Row],[Blq{QB17}]]="o",(1000/BG$52),0)</f>
        <v>0</v>
      </c>
      <c r="BG24" s="4" t="s">
        <v>3</v>
      </c>
      <c r="BH24" s="33">
        <f>IF(Tableau2245[[#This Row],[Blq{QB18}]]="o",(1000/BI$52),0)</f>
        <v>0</v>
      </c>
      <c r="BI24" s="4" t="s">
        <v>3</v>
      </c>
      <c r="BJ24" s="33">
        <f>IF(Tableau2245[[#This Row],[Blq{QB19}]]="o",(1000/BK$52),0)</f>
        <v>0</v>
      </c>
      <c r="BK24" s="4" t="s">
        <v>3</v>
      </c>
      <c r="BL24" s="33">
        <f>IF(Tableau2245[[#This Row],[Blq{QB20}]]="o",(1000/BM$52),0)</f>
        <v>0</v>
      </c>
      <c r="BM24" s="4" t="s">
        <v>3</v>
      </c>
      <c r="BN24" s="33">
        <f>IF(Tableau2245[[#This Row],[Blq{QB21}]]="o",(1000/BO$52),0)</f>
        <v>0</v>
      </c>
      <c r="BO24" s="4" t="s">
        <v>3</v>
      </c>
      <c r="BP24" s="33">
        <f>IF(Tableau2245[[#This Row],[Blq{QB22}]]="o",(1000/BQ$52),0)</f>
        <v>0</v>
      </c>
      <c r="BQ24" s="4" t="s">
        <v>3</v>
      </c>
      <c r="BR24" s="33">
        <f>IF(Tableau2245[[#This Row],[Blq{QB23}]]="o",(1000/BS$52),0)</f>
        <v>0</v>
      </c>
      <c r="BS24" s="4" t="s">
        <v>3</v>
      </c>
      <c r="BT24" s="33">
        <f>IF(Tableau2245[[#This Row],[Blq{QB24}]]="o",(1000/BU$52),0)</f>
        <v>0</v>
      </c>
      <c r="BU24" s="4" t="s">
        <v>3</v>
      </c>
      <c r="BV24" s="33">
        <f>IF(Tableau2245[[#This Row],[Blq{QB25}]]="o",(1000/BW$52),0)</f>
        <v>0</v>
      </c>
      <c r="BW24" s="4" t="s">
        <v>3</v>
      </c>
      <c r="BX24" s="33">
        <f>IF(Tableau2245[[#This Row],[Blq{QB26}]]="o",(1000/BY$52),0)</f>
        <v>0</v>
      </c>
      <c r="BY24" s="4" t="s">
        <v>3</v>
      </c>
      <c r="BZ24" s="33">
        <f>IF(Tableau2245[[#This Row],[Blq{QB27}]]="o",(1000/CA$52),0)</f>
        <v>0</v>
      </c>
      <c r="CA24" s="4" t="s">
        <v>3</v>
      </c>
      <c r="CB24" s="33">
        <f>IF(Tableau2245[[#This Row],[Blq{QB28}]]="o",(1000/CC$52),0)</f>
        <v>0</v>
      </c>
      <c r="CC24" s="4" t="s">
        <v>3</v>
      </c>
      <c r="CD24" s="33">
        <f>IF(Tableau2245[[#This Row],[Blq{QB29}]]="o",(1000/CE$52),0)</f>
        <v>0</v>
      </c>
      <c r="CE24" s="4" t="s">
        <v>3</v>
      </c>
      <c r="CF24" s="33">
        <f>IF(Tableau2245[[#This Row],[Blq{QB30}]]="o",(1000/CG$52),0)</f>
        <v>0</v>
      </c>
      <c r="CG24" s="4" t="s">
        <v>3</v>
      </c>
      <c r="CH24" s="26">
        <f>IFERROR((8-Tableau2245[[#This Row],[Plc{Q}]])/100,0)</f>
        <v>0</v>
      </c>
      <c r="CI24" s="25" t="str">
        <f>IF(OR(1=Tableau2245[[#This Row],[Plc{Q}]],2=Tableau2245[[#This Row],[Plc{Q}]],3=Tableau2245[[#This Row],[Plc{Q}]],4=Tableau2245[[#This Row],[Plc{Q}]],5=Tableau2245[[#This Row],[Plc{Q}]],6=Tableau2245[[#This Row],[Plc{Q}]],7=Tableau2245[[#This Row],[Plc{Q}]],8=Tableau2245[[#This Row],[Plc{Q}]]),"Qualifié(e)","")</f>
        <v/>
      </c>
      <c r="CJ24" s="34" t="str">
        <f>IF(Tableau2245[[#This Row],[Pnt{F}/1000]]=0,"",RANK(Tableau2245[[#This Row],[Pnt{F}/1000]],Tableau2245[Pnt{F}/1000]))</f>
        <v/>
      </c>
      <c r="CK24" s="35">
        <f>IFERROR(Tableau2245[[#This Row],[Pnt{FV}/500]]+Tableau2245[[#This Row],[Pnt{FB}/500]]+Tableau2245[[#This Row],[Bns{Q}]],0)</f>
        <v>0</v>
      </c>
      <c r="CL24" s="32">
        <f>IFERROR((Tableau2245[[#This Row],[Pnt{FV}]]/$CM$52)*500,0)</f>
        <v>0</v>
      </c>
      <c r="CM24" s="186">
        <f>IFERROR(((Tableau2245[[#This Row],[Prs{FV}]]/CN$52)*1000)+IF(Tableau2245[[#This Row],[Vlr{FV}]]="o",2,0),0)</f>
        <v>0</v>
      </c>
      <c r="CN24" s="11" t="s">
        <v>12</v>
      </c>
      <c r="CO24" s="4" t="s">
        <v>3</v>
      </c>
      <c r="CP24" s="32">
        <f>(Tableau2245[[#This Row],[Pnt{FB}]]/CQ$52)*500</f>
        <v>0</v>
      </c>
      <c r="CQ24" s="33">
        <f>Tableau2245[[#This Row],[Pnt{FBlq}]]+Tableau2245[[#This Row],[Pnt{FEss}]]</f>
        <v>0</v>
      </c>
      <c r="CR24" s="33">
        <f>IF(Tableau2245[[#This Row],[Blq{F}]]="n",0,IF(Tableau2245[[#This Row],[Blq{F}]]="Z1",100,IF(Tableau2245[[#This Row],[Blq{F}]]="Z2",200,IF(Tableau2245[[#This Row],[Blq{F}]]="Top",300,0))))</f>
        <v>0</v>
      </c>
      <c r="CS24" s="4" t="s">
        <v>3</v>
      </c>
      <c r="CT24" s="25">
        <f>IFERROR((100-(Tableau2245[[#This Row],[Ess{F}]])),0)</f>
        <v>0</v>
      </c>
      <c r="CU24" s="11" t="s">
        <v>12</v>
      </c>
      <c r="CV24" s="28" t="str">
        <f>IF(Tableau2245[[#This Row],[Fnl]]="Q",Tableau2245[[#This Row],[Plc{F}]],Tableau2245[[#This Row],[Plc{Q}]])</f>
        <v/>
      </c>
      <c r="CW24" s="28" t="str">
        <f>IF(Tableau2245[[#This Row],[Place]]=1,"Or",IF(Tableau2245[[#This Row],[Place]]=2,"Argent",IF(Tableau2245[[#This Row],[Place]]=3,"Bronze","")))</f>
        <v/>
      </c>
    </row>
    <row r="25" spans="1:101" x14ac:dyDescent="0.2">
      <c r="A25" s="33" t="str">
        <f>Tableau2245[[#This Row],[Plc{Q}]]</f>
        <v/>
      </c>
      <c r="B25" s="33" t="str">
        <f>Tableau2245[[#This Row],[Place]]</f>
        <v/>
      </c>
      <c r="C25" s="16" t="s">
        <v>12</v>
      </c>
      <c r="D25" s="17" t="s">
        <v>12</v>
      </c>
      <c r="E25" s="17" t="s">
        <v>12</v>
      </c>
      <c r="F25" s="29" t="str">
        <f>IF(Tableau2245[[#This Row],[Q &gt; F]]="","","Q")</f>
        <v/>
      </c>
      <c r="G25" s="10" t="s">
        <v>12</v>
      </c>
      <c r="H25" s="3" t="s">
        <v>3</v>
      </c>
      <c r="I25" s="3" t="s">
        <v>3</v>
      </c>
      <c r="J25" s="3" t="s">
        <v>3</v>
      </c>
      <c r="K25" s="30" t="str">
        <f>IF(Tableau2245[[#This Row],[Pnt{Q}(/1000)]]=0,"",RANK(Tableau2245[[#This Row],[Pnt{Q}(/1000)]],Tableau2245[Pnt{Q}(/1000)]))</f>
        <v/>
      </c>
      <c r="L25" s="30">
        <f>IFERROR(Tableau2245[[#This Row],[Pnt{QV}(/500)]]+Tableau2245[[#This Row],[Pnt{QB}/500]],0)</f>
        <v>0</v>
      </c>
      <c r="M25" s="31">
        <f>IFERROR((Tableau2245[[#This Row],[Pnt{QV}]]/$N$52)*500,0)</f>
        <v>0</v>
      </c>
      <c r="N25" s="31">
        <f>SUM(Tableau2245[[#This Row],[Pnt{QV1}]],Tableau2245[[#This Row],[Pnt{QV2}]],Tableau2245[[#This Row],[Pnt{QV3}]])</f>
        <v>0</v>
      </c>
      <c r="O25" s="2">
        <f>IFERROR(((Tableau2245[[#This Row],[Prs{QV1}]]/P$52)*1000)+IF(Tableau2245[[#This Row],[Vlr{QV1}]]="o",2,0),0)</f>
        <v>0</v>
      </c>
      <c r="P25" s="11" t="s">
        <v>12</v>
      </c>
      <c r="Q25" s="4" t="s">
        <v>3</v>
      </c>
      <c r="R25" s="163">
        <f>IFERROR(((Tableau2245[[#This Row],[Prs{QV2}]]/S$52)*1000)+IF(Tableau2245[[#This Row],[Vlr{QV2}]]="o",2,0),0)</f>
        <v>0</v>
      </c>
      <c r="S25" s="11" t="s">
        <v>12</v>
      </c>
      <c r="T25" s="4" t="s">
        <v>3</v>
      </c>
      <c r="U25" s="163">
        <f>IFERROR(((Tableau2245[[#This Row],[Prs{QV3}]]/V$52)*1000)+IF(Tableau2245[[#This Row],[Vlr{QV3}]]="o",2,0),0)</f>
        <v>0</v>
      </c>
      <c r="V25" s="11" t="s">
        <v>12</v>
      </c>
      <c r="W25" s="4" t="s">
        <v>3</v>
      </c>
      <c r="X25" s="32">
        <f>IF((Tableau2245[[#This Row],[Pnt{QB}]]/Y$52)*500=0,0,(Tableau2245[[#This Row],[Pnt{QB}]]/Y$52)*500)</f>
        <v>0</v>
      </c>
      <c r="Y25" s="33">
        <f>Tableau2245[[#This Row],[Pnt{QB1}]]+Tableau2245[[#This Row],[Pnt{QB2}]]+Tableau2245[[#This Row],[Pnt{QB3}]]+Tableau2245[[#This Row],[Pnt{QB4}]]+Tableau2245[[#This Row],[Pnt{QB5}]]+Tableau2245[[#This Row],[Pnt{QB6}]]+Tableau2245[[#This Row],[Pnt{QB7}]]+Tableau2245[[#This Row],[Pnt{QB8}]]+Tableau2245[[#This Row],[Pnt{QB9}]]+Tableau2245[[#This Row],[Pnt{QB10}]]+Tableau2245[[#This Row],[Pnt{QB11}]]+Tableau2245[[#This Row],[Pnt{QB12}]]+Tableau2245[[#This Row],[Pnt{QB13}]]+Tableau2245[[#This Row],[Pnt{QB14}]]+Tableau2245[[#This Row],[Pnt{QB15}]]+Tableau2245[[#This Row],[Pnt{QB16}]]+Tableau2245[[#This Row],[Pnt{QB17}]]+Tableau2245[[#This Row],[Pnt{QB18}]]+Tableau2245[[#This Row],[Pnt{QB19}]]+Tableau2245[[#This Row],[Pnt{QB20}]]+Tableau2245[[#This Row],[Pnt{QB21}]]+Tableau2245[[#This Row],[Pnt{QB22}]]+Tableau2245[[#This Row],[Pnt{QB23}]]+Tableau2245[[#This Row],[Pnt{QB24}]]+Tableau2245[[#This Row],[Pnt{QB25}]]+Tableau2245[[#This Row],[Pnt{QB26}]]+Tableau2245[[#This Row],[Pnt{QB27}]]+Tableau2245[[#This Row],[Pnt{QB28}]]+Tableau2245[[#This Row],[Pnt{QB29}]]+Tableau2245[[#This Row],[Pnt{QB30}]]</f>
        <v>0</v>
      </c>
      <c r="Z25" s="33">
        <f>IF(Tableau2245[[#This Row],[Blq{QB1}]]="o",(1000/AA$52),0)</f>
        <v>0</v>
      </c>
      <c r="AA25" s="4" t="s">
        <v>3</v>
      </c>
      <c r="AB25" s="33">
        <f>IF(Tableau2245[[#This Row],[Blq{QB2}]]="o",(1000/AC$52),0)</f>
        <v>0</v>
      </c>
      <c r="AC25" s="4" t="s">
        <v>3</v>
      </c>
      <c r="AD25" s="33">
        <f>IF(Tableau2245[[#This Row],[Blq{QB3}]]="o",(1000/AE$52),0)</f>
        <v>0</v>
      </c>
      <c r="AE25" s="4" t="s">
        <v>3</v>
      </c>
      <c r="AF25" s="33">
        <f>IF(Tableau2245[[#This Row],[Blq{QB4}]]="o",(1000/AG$52),0)</f>
        <v>0</v>
      </c>
      <c r="AG25" s="4" t="s">
        <v>3</v>
      </c>
      <c r="AH25" s="33">
        <f>IF(Tableau2245[[#This Row],[Blq{QB5}]]="o",(1000/AI$52),0)</f>
        <v>0</v>
      </c>
      <c r="AI25" s="4" t="s">
        <v>3</v>
      </c>
      <c r="AJ25" s="33">
        <f>IF(Tableau2245[[#This Row],[Blq{QB6}]]="o",(1000/AK$52),0)</f>
        <v>0</v>
      </c>
      <c r="AK25" s="4" t="s">
        <v>3</v>
      </c>
      <c r="AL25" s="33">
        <f>IF(Tableau2245[[#This Row],[Blq{QB7}]]="o",(1000/AM$52),0)</f>
        <v>0</v>
      </c>
      <c r="AM25" s="4" t="s">
        <v>3</v>
      </c>
      <c r="AN25" s="33">
        <f>IF(Tableau2245[[#This Row],[Blq{QB8}]]="o",(1000/AO$52),0)</f>
        <v>0</v>
      </c>
      <c r="AO25" s="4" t="s">
        <v>3</v>
      </c>
      <c r="AP25" s="33">
        <f>IF(Tableau2245[[#This Row],[Blq{QB9}]]="o",(1000/AQ$52),0)</f>
        <v>0</v>
      </c>
      <c r="AQ25" s="4" t="s">
        <v>3</v>
      </c>
      <c r="AR25" s="33">
        <f>IF(Tableau2245[[#This Row],[Blq{QB10}]]="o",(1000/AS$52),0)</f>
        <v>0</v>
      </c>
      <c r="AS25" s="4" t="s">
        <v>3</v>
      </c>
      <c r="AT25" s="33">
        <f>IF(Tableau2245[[#This Row],[Blq{QB11}]]="o",(1000/AU$52),0)</f>
        <v>0</v>
      </c>
      <c r="AU25" s="4" t="s">
        <v>3</v>
      </c>
      <c r="AV25" s="33">
        <f>IF(Tableau2245[[#This Row],[Blq{QB12}]]="o",(1000/AW$52),0)</f>
        <v>0</v>
      </c>
      <c r="AW25" s="4" t="s">
        <v>3</v>
      </c>
      <c r="AX25" s="33">
        <f>IF(Tableau2245[[#This Row],[Blq{QB13}]]="o",(1000/AY$52),0)</f>
        <v>0</v>
      </c>
      <c r="AY25" s="4" t="s">
        <v>3</v>
      </c>
      <c r="AZ25" s="33">
        <f>IF(Tableau2245[[#This Row],[Blq{QB14}]]="o",(1000/BA$52),0)</f>
        <v>0</v>
      </c>
      <c r="BA25" s="4" t="s">
        <v>3</v>
      </c>
      <c r="BB25" s="33">
        <f>IF(Tableau2245[[#This Row],[Blq{QB15}]]="o",(1000/BC$52),0)</f>
        <v>0</v>
      </c>
      <c r="BC25" s="4" t="s">
        <v>3</v>
      </c>
      <c r="BD25" s="33">
        <f>IF(Tableau2245[[#This Row],[Blq{QB16}]]="o",(1000/BE$52),0)</f>
        <v>0</v>
      </c>
      <c r="BE25" s="4" t="s">
        <v>3</v>
      </c>
      <c r="BF25" s="33">
        <f>IF(Tableau2245[[#This Row],[Blq{QB17}]]="o",(1000/BG$52),0)</f>
        <v>0</v>
      </c>
      <c r="BG25" s="4" t="s">
        <v>3</v>
      </c>
      <c r="BH25" s="33">
        <f>IF(Tableau2245[[#This Row],[Blq{QB18}]]="o",(1000/BI$52),0)</f>
        <v>0</v>
      </c>
      <c r="BI25" s="4" t="s">
        <v>3</v>
      </c>
      <c r="BJ25" s="33">
        <f>IF(Tableau2245[[#This Row],[Blq{QB19}]]="o",(1000/BK$52),0)</f>
        <v>0</v>
      </c>
      <c r="BK25" s="4" t="s">
        <v>3</v>
      </c>
      <c r="BL25" s="33">
        <f>IF(Tableau2245[[#This Row],[Blq{QB20}]]="o",(1000/BM$52),0)</f>
        <v>0</v>
      </c>
      <c r="BM25" s="4" t="s">
        <v>3</v>
      </c>
      <c r="BN25" s="33">
        <f>IF(Tableau2245[[#This Row],[Blq{QB21}]]="o",(1000/BO$52),0)</f>
        <v>0</v>
      </c>
      <c r="BO25" s="4" t="s">
        <v>3</v>
      </c>
      <c r="BP25" s="33">
        <f>IF(Tableau2245[[#This Row],[Blq{QB22}]]="o",(1000/BQ$52),0)</f>
        <v>0</v>
      </c>
      <c r="BQ25" s="4" t="s">
        <v>3</v>
      </c>
      <c r="BR25" s="33">
        <f>IF(Tableau2245[[#This Row],[Blq{QB23}]]="o",(1000/BS$52),0)</f>
        <v>0</v>
      </c>
      <c r="BS25" s="4" t="s">
        <v>3</v>
      </c>
      <c r="BT25" s="33">
        <f>IF(Tableau2245[[#This Row],[Blq{QB24}]]="o",(1000/BU$52),0)</f>
        <v>0</v>
      </c>
      <c r="BU25" s="4" t="s">
        <v>3</v>
      </c>
      <c r="BV25" s="33">
        <f>IF(Tableau2245[[#This Row],[Blq{QB25}]]="o",(1000/BW$52),0)</f>
        <v>0</v>
      </c>
      <c r="BW25" s="4" t="s">
        <v>3</v>
      </c>
      <c r="BX25" s="33">
        <f>IF(Tableau2245[[#This Row],[Blq{QB26}]]="o",(1000/BY$52),0)</f>
        <v>0</v>
      </c>
      <c r="BY25" s="4" t="s">
        <v>3</v>
      </c>
      <c r="BZ25" s="33">
        <f>IF(Tableau2245[[#This Row],[Blq{QB27}]]="o",(1000/CA$52),0)</f>
        <v>0</v>
      </c>
      <c r="CA25" s="4" t="s">
        <v>3</v>
      </c>
      <c r="CB25" s="33">
        <f>IF(Tableau2245[[#This Row],[Blq{QB28}]]="o",(1000/CC$52),0)</f>
        <v>0</v>
      </c>
      <c r="CC25" s="4" t="s">
        <v>3</v>
      </c>
      <c r="CD25" s="33">
        <f>IF(Tableau2245[[#This Row],[Blq{QB29}]]="o",(1000/CE$52),0)</f>
        <v>0</v>
      </c>
      <c r="CE25" s="4" t="s">
        <v>3</v>
      </c>
      <c r="CF25" s="33">
        <f>IF(Tableau2245[[#This Row],[Blq{QB30}]]="o",(1000/CG$52),0)</f>
        <v>0</v>
      </c>
      <c r="CG25" s="4" t="s">
        <v>3</v>
      </c>
      <c r="CH25" s="26">
        <f>IFERROR((8-Tableau2245[[#This Row],[Plc{Q}]])/100,0)</f>
        <v>0</v>
      </c>
      <c r="CI25" s="25" t="str">
        <f>IF(OR(1=Tableau2245[[#This Row],[Plc{Q}]],2=Tableau2245[[#This Row],[Plc{Q}]],3=Tableau2245[[#This Row],[Plc{Q}]],4=Tableau2245[[#This Row],[Plc{Q}]],5=Tableau2245[[#This Row],[Plc{Q}]],6=Tableau2245[[#This Row],[Plc{Q}]],7=Tableau2245[[#This Row],[Plc{Q}]],8=Tableau2245[[#This Row],[Plc{Q}]]),"Qualifié(e)","")</f>
        <v/>
      </c>
      <c r="CJ25" s="34" t="str">
        <f>IF(Tableau2245[[#This Row],[Pnt{F}/1000]]=0,"",RANK(Tableau2245[[#This Row],[Pnt{F}/1000]],Tableau2245[Pnt{F}/1000]))</f>
        <v/>
      </c>
      <c r="CK25" s="35">
        <f>IFERROR(Tableau2245[[#This Row],[Pnt{FV}/500]]+Tableau2245[[#This Row],[Pnt{FB}/500]]+Tableau2245[[#This Row],[Bns{Q}]],0)</f>
        <v>0</v>
      </c>
      <c r="CL25" s="32">
        <f>IFERROR((Tableau2245[[#This Row],[Pnt{FV}]]/$CM$52)*500,0)</f>
        <v>0</v>
      </c>
      <c r="CM25" s="186">
        <f>IFERROR(((Tableau2245[[#This Row],[Prs{FV}]]/CN$52)*1000)+IF(Tableau2245[[#This Row],[Vlr{FV}]]="o",2,0),0)</f>
        <v>0</v>
      </c>
      <c r="CN25" s="11" t="s">
        <v>12</v>
      </c>
      <c r="CO25" s="4" t="s">
        <v>3</v>
      </c>
      <c r="CP25" s="32">
        <f>(Tableau2245[[#This Row],[Pnt{FB}]]/CQ$52)*500</f>
        <v>0</v>
      </c>
      <c r="CQ25" s="33">
        <f>Tableau2245[[#This Row],[Pnt{FBlq}]]+Tableau2245[[#This Row],[Pnt{FEss}]]</f>
        <v>0</v>
      </c>
      <c r="CR25" s="33">
        <f>IF(Tableau2245[[#This Row],[Blq{F}]]="n",0,IF(Tableau2245[[#This Row],[Blq{F}]]="Z1",100,IF(Tableau2245[[#This Row],[Blq{F}]]="Z2",200,IF(Tableau2245[[#This Row],[Blq{F}]]="Top",300,0))))</f>
        <v>0</v>
      </c>
      <c r="CS25" s="4" t="s">
        <v>3</v>
      </c>
      <c r="CT25" s="25">
        <f>IFERROR((100-(Tableau2245[[#This Row],[Ess{F}]])),0)</f>
        <v>0</v>
      </c>
      <c r="CU25" s="11" t="s">
        <v>12</v>
      </c>
      <c r="CV25" s="28" t="str">
        <f>IF(Tableau2245[[#This Row],[Fnl]]="Q",Tableau2245[[#This Row],[Plc{F}]],Tableau2245[[#This Row],[Plc{Q}]])</f>
        <v/>
      </c>
      <c r="CW25" s="28" t="str">
        <f>IF(Tableau2245[[#This Row],[Place]]=1,"Or",IF(Tableau2245[[#This Row],[Place]]=2,"Argent",IF(Tableau2245[[#This Row],[Place]]=3,"Bronze","")))</f>
        <v/>
      </c>
    </row>
    <row r="26" spans="1:101" x14ac:dyDescent="0.2">
      <c r="A26" s="33" t="str">
        <f>Tableau2245[[#This Row],[Plc{Q}]]</f>
        <v/>
      </c>
      <c r="B26" s="33" t="str">
        <f>Tableau2245[[#This Row],[Place]]</f>
        <v/>
      </c>
      <c r="C26" s="16" t="s">
        <v>12</v>
      </c>
      <c r="D26" s="17" t="s">
        <v>12</v>
      </c>
      <c r="E26" s="17" t="s">
        <v>12</v>
      </c>
      <c r="F26" s="29" t="str">
        <f>IF(Tableau2245[[#This Row],[Q &gt; F]]="","","Q")</f>
        <v/>
      </c>
      <c r="G26" s="10" t="s">
        <v>12</v>
      </c>
      <c r="H26" s="3" t="s">
        <v>3</v>
      </c>
      <c r="I26" s="3" t="s">
        <v>3</v>
      </c>
      <c r="J26" s="3" t="s">
        <v>3</v>
      </c>
      <c r="K26" s="30" t="str">
        <f>IF(Tableau2245[[#This Row],[Pnt{Q}(/1000)]]=0,"",RANK(Tableau2245[[#This Row],[Pnt{Q}(/1000)]],Tableau2245[Pnt{Q}(/1000)]))</f>
        <v/>
      </c>
      <c r="L26" s="30">
        <f>IFERROR(Tableau2245[[#This Row],[Pnt{QV}(/500)]]+Tableau2245[[#This Row],[Pnt{QB}/500]],0)</f>
        <v>0</v>
      </c>
      <c r="M26" s="31">
        <f>IFERROR((Tableau2245[[#This Row],[Pnt{QV}]]/$N$52)*500,0)</f>
        <v>0</v>
      </c>
      <c r="N26" s="31">
        <f>SUM(Tableau2245[[#This Row],[Pnt{QV1}]],Tableau2245[[#This Row],[Pnt{QV2}]],Tableau2245[[#This Row],[Pnt{QV3}]])</f>
        <v>0</v>
      </c>
      <c r="O26" s="2">
        <f>IFERROR(((Tableau2245[[#This Row],[Prs{QV1}]]/P$52)*1000)+IF(Tableau2245[[#This Row],[Vlr{QV1}]]="o",2,0),0)</f>
        <v>0</v>
      </c>
      <c r="P26" s="11" t="s">
        <v>12</v>
      </c>
      <c r="Q26" s="4" t="s">
        <v>3</v>
      </c>
      <c r="R26" s="163">
        <f>IFERROR(((Tableau2245[[#This Row],[Prs{QV2}]]/S$52)*1000)+IF(Tableau2245[[#This Row],[Vlr{QV2}]]="o",2,0),0)</f>
        <v>0</v>
      </c>
      <c r="S26" s="11" t="s">
        <v>12</v>
      </c>
      <c r="T26" s="4" t="s">
        <v>3</v>
      </c>
      <c r="U26" s="163">
        <f>IFERROR(((Tableau2245[[#This Row],[Prs{QV3}]]/V$52)*1000)+IF(Tableau2245[[#This Row],[Vlr{QV3}]]="o",2,0),0)</f>
        <v>0</v>
      </c>
      <c r="V26" s="11" t="s">
        <v>12</v>
      </c>
      <c r="W26" s="4" t="s">
        <v>3</v>
      </c>
      <c r="X26" s="32">
        <f>IF((Tableau2245[[#This Row],[Pnt{QB}]]/Y$52)*500=0,0,(Tableau2245[[#This Row],[Pnt{QB}]]/Y$52)*500)</f>
        <v>0</v>
      </c>
      <c r="Y26" s="33">
        <f>Tableau2245[[#This Row],[Pnt{QB1}]]+Tableau2245[[#This Row],[Pnt{QB2}]]+Tableau2245[[#This Row],[Pnt{QB3}]]+Tableau2245[[#This Row],[Pnt{QB4}]]+Tableau2245[[#This Row],[Pnt{QB5}]]+Tableau2245[[#This Row],[Pnt{QB6}]]+Tableau2245[[#This Row],[Pnt{QB7}]]+Tableau2245[[#This Row],[Pnt{QB8}]]+Tableau2245[[#This Row],[Pnt{QB9}]]+Tableau2245[[#This Row],[Pnt{QB10}]]+Tableau2245[[#This Row],[Pnt{QB11}]]+Tableau2245[[#This Row],[Pnt{QB12}]]+Tableau2245[[#This Row],[Pnt{QB13}]]+Tableau2245[[#This Row],[Pnt{QB14}]]+Tableau2245[[#This Row],[Pnt{QB15}]]+Tableau2245[[#This Row],[Pnt{QB16}]]+Tableau2245[[#This Row],[Pnt{QB17}]]+Tableau2245[[#This Row],[Pnt{QB18}]]+Tableau2245[[#This Row],[Pnt{QB19}]]+Tableau2245[[#This Row],[Pnt{QB20}]]+Tableau2245[[#This Row],[Pnt{QB21}]]+Tableau2245[[#This Row],[Pnt{QB22}]]+Tableau2245[[#This Row],[Pnt{QB23}]]+Tableau2245[[#This Row],[Pnt{QB24}]]+Tableau2245[[#This Row],[Pnt{QB25}]]+Tableau2245[[#This Row],[Pnt{QB26}]]+Tableau2245[[#This Row],[Pnt{QB27}]]+Tableau2245[[#This Row],[Pnt{QB28}]]+Tableau2245[[#This Row],[Pnt{QB29}]]+Tableau2245[[#This Row],[Pnt{QB30}]]</f>
        <v>0</v>
      </c>
      <c r="Z26" s="33">
        <f>IF(Tableau2245[[#This Row],[Blq{QB1}]]="o",(1000/AA$52),0)</f>
        <v>0</v>
      </c>
      <c r="AA26" s="4" t="s">
        <v>3</v>
      </c>
      <c r="AB26" s="33">
        <f>IF(Tableau2245[[#This Row],[Blq{QB2}]]="o",(1000/AC$52),0)</f>
        <v>0</v>
      </c>
      <c r="AC26" s="4" t="s">
        <v>3</v>
      </c>
      <c r="AD26" s="33">
        <f>IF(Tableau2245[[#This Row],[Blq{QB3}]]="o",(1000/AE$52),0)</f>
        <v>0</v>
      </c>
      <c r="AE26" s="4" t="s">
        <v>3</v>
      </c>
      <c r="AF26" s="33">
        <f>IF(Tableau2245[[#This Row],[Blq{QB4}]]="o",(1000/AG$52),0)</f>
        <v>0</v>
      </c>
      <c r="AG26" s="4" t="s">
        <v>3</v>
      </c>
      <c r="AH26" s="33">
        <f>IF(Tableau2245[[#This Row],[Blq{QB5}]]="o",(1000/AI$52),0)</f>
        <v>0</v>
      </c>
      <c r="AI26" s="4" t="s">
        <v>3</v>
      </c>
      <c r="AJ26" s="33">
        <f>IF(Tableau2245[[#This Row],[Blq{QB6}]]="o",(1000/AK$52),0)</f>
        <v>0</v>
      </c>
      <c r="AK26" s="4" t="s">
        <v>3</v>
      </c>
      <c r="AL26" s="33">
        <f>IF(Tableau2245[[#This Row],[Blq{QB7}]]="o",(1000/AM$52),0)</f>
        <v>0</v>
      </c>
      <c r="AM26" s="4" t="s">
        <v>3</v>
      </c>
      <c r="AN26" s="33">
        <f>IF(Tableau2245[[#This Row],[Blq{QB8}]]="o",(1000/AO$52),0)</f>
        <v>0</v>
      </c>
      <c r="AO26" s="4" t="s">
        <v>3</v>
      </c>
      <c r="AP26" s="33">
        <f>IF(Tableau2245[[#This Row],[Blq{QB9}]]="o",(1000/AQ$52),0)</f>
        <v>0</v>
      </c>
      <c r="AQ26" s="4" t="s">
        <v>3</v>
      </c>
      <c r="AR26" s="33">
        <f>IF(Tableau2245[[#This Row],[Blq{QB10}]]="o",(1000/AS$52),0)</f>
        <v>0</v>
      </c>
      <c r="AS26" s="4" t="s">
        <v>3</v>
      </c>
      <c r="AT26" s="33">
        <f>IF(Tableau2245[[#This Row],[Blq{QB11}]]="o",(1000/AU$52),0)</f>
        <v>0</v>
      </c>
      <c r="AU26" s="4" t="s">
        <v>3</v>
      </c>
      <c r="AV26" s="33">
        <f>IF(Tableau2245[[#This Row],[Blq{QB12}]]="o",(1000/AW$52),0)</f>
        <v>0</v>
      </c>
      <c r="AW26" s="4" t="s">
        <v>3</v>
      </c>
      <c r="AX26" s="33">
        <f>IF(Tableau2245[[#This Row],[Blq{QB13}]]="o",(1000/AY$52),0)</f>
        <v>0</v>
      </c>
      <c r="AY26" s="4" t="s">
        <v>3</v>
      </c>
      <c r="AZ26" s="33">
        <f>IF(Tableau2245[[#This Row],[Blq{QB14}]]="o",(1000/BA$52),0)</f>
        <v>0</v>
      </c>
      <c r="BA26" s="4" t="s">
        <v>3</v>
      </c>
      <c r="BB26" s="33">
        <f>IF(Tableau2245[[#This Row],[Blq{QB15}]]="o",(1000/BC$52),0)</f>
        <v>0</v>
      </c>
      <c r="BC26" s="4" t="s">
        <v>3</v>
      </c>
      <c r="BD26" s="33">
        <f>IF(Tableau2245[[#This Row],[Blq{QB16}]]="o",(1000/BE$52),0)</f>
        <v>0</v>
      </c>
      <c r="BE26" s="4" t="s">
        <v>3</v>
      </c>
      <c r="BF26" s="33">
        <f>IF(Tableau2245[[#This Row],[Blq{QB17}]]="o",(1000/BG$52),0)</f>
        <v>0</v>
      </c>
      <c r="BG26" s="4" t="s">
        <v>3</v>
      </c>
      <c r="BH26" s="33">
        <f>IF(Tableau2245[[#This Row],[Blq{QB18}]]="o",(1000/BI$52),0)</f>
        <v>0</v>
      </c>
      <c r="BI26" s="4" t="s">
        <v>3</v>
      </c>
      <c r="BJ26" s="33">
        <f>IF(Tableau2245[[#This Row],[Blq{QB19}]]="o",(1000/BK$52),0)</f>
        <v>0</v>
      </c>
      <c r="BK26" s="4" t="s">
        <v>3</v>
      </c>
      <c r="BL26" s="33">
        <f>IF(Tableau2245[[#This Row],[Blq{QB20}]]="o",(1000/BM$52),0)</f>
        <v>0</v>
      </c>
      <c r="BM26" s="4" t="s">
        <v>3</v>
      </c>
      <c r="BN26" s="33">
        <f>IF(Tableau2245[[#This Row],[Blq{QB21}]]="o",(1000/BO$52),0)</f>
        <v>0</v>
      </c>
      <c r="BO26" s="4" t="s">
        <v>3</v>
      </c>
      <c r="BP26" s="33">
        <f>IF(Tableau2245[[#This Row],[Blq{QB22}]]="o",(1000/BQ$52),0)</f>
        <v>0</v>
      </c>
      <c r="BQ26" s="4" t="s">
        <v>3</v>
      </c>
      <c r="BR26" s="33">
        <f>IF(Tableau2245[[#This Row],[Blq{QB23}]]="o",(1000/BS$52),0)</f>
        <v>0</v>
      </c>
      <c r="BS26" s="4" t="s">
        <v>3</v>
      </c>
      <c r="BT26" s="33">
        <f>IF(Tableau2245[[#This Row],[Blq{QB24}]]="o",(1000/BU$52),0)</f>
        <v>0</v>
      </c>
      <c r="BU26" s="4" t="s">
        <v>3</v>
      </c>
      <c r="BV26" s="33">
        <f>IF(Tableau2245[[#This Row],[Blq{QB25}]]="o",(1000/BW$52),0)</f>
        <v>0</v>
      </c>
      <c r="BW26" s="4" t="s">
        <v>3</v>
      </c>
      <c r="BX26" s="33">
        <f>IF(Tableau2245[[#This Row],[Blq{QB26}]]="o",(1000/BY$52),0)</f>
        <v>0</v>
      </c>
      <c r="BY26" s="4" t="s">
        <v>3</v>
      </c>
      <c r="BZ26" s="33">
        <f>IF(Tableau2245[[#This Row],[Blq{QB27}]]="o",(1000/CA$52),0)</f>
        <v>0</v>
      </c>
      <c r="CA26" s="4" t="s">
        <v>3</v>
      </c>
      <c r="CB26" s="33">
        <f>IF(Tableau2245[[#This Row],[Blq{QB28}]]="o",(1000/CC$52),0)</f>
        <v>0</v>
      </c>
      <c r="CC26" s="4" t="s">
        <v>3</v>
      </c>
      <c r="CD26" s="33">
        <f>IF(Tableau2245[[#This Row],[Blq{QB29}]]="o",(1000/CE$52),0)</f>
        <v>0</v>
      </c>
      <c r="CE26" s="4" t="s">
        <v>3</v>
      </c>
      <c r="CF26" s="33">
        <f>IF(Tableau2245[[#This Row],[Blq{QB30}]]="o",(1000/CG$52),0)</f>
        <v>0</v>
      </c>
      <c r="CG26" s="4" t="s">
        <v>3</v>
      </c>
      <c r="CH26" s="26">
        <f>IFERROR((8-Tableau2245[[#This Row],[Plc{Q}]])/100,0)</f>
        <v>0</v>
      </c>
      <c r="CI26" s="25" t="str">
        <f>IF(OR(1=Tableau2245[[#This Row],[Plc{Q}]],2=Tableau2245[[#This Row],[Plc{Q}]],3=Tableau2245[[#This Row],[Plc{Q}]],4=Tableau2245[[#This Row],[Plc{Q}]],5=Tableau2245[[#This Row],[Plc{Q}]],6=Tableau2245[[#This Row],[Plc{Q}]],7=Tableau2245[[#This Row],[Plc{Q}]],8=Tableau2245[[#This Row],[Plc{Q}]]),"Qualifié(e)","")</f>
        <v/>
      </c>
      <c r="CJ26" s="34" t="str">
        <f>IF(Tableau2245[[#This Row],[Pnt{F}/1000]]=0,"",RANK(Tableau2245[[#This Row],[Pnt{F}/1000]],Tableau2245[Pnt{F}/1000]))</f>
        <v/>
      </c>
      <c r="CK26" s="35">
        <f>IFERROR(Tableau2245[[#This Row],[Pnt{FV}/500]]+Tableau2245[[#This Row],[Pnt{FB}/500]]+Tableau2245[[#This Row],[Bns{Q}]],0)</f>
        <v>0</v>
      </c>
      <c r="CL26" s="32">
        <f>IFERROR((Tableau2245[[#This Row],[Pnt{FV}]]/$CM$52)*500,0)</f>
        <v>0</v>
      </c>
      <c r="CM26" s="186">
        <f>IFERROR(((Tableau2245[[#This Row],[Prs{FV}]]/CN$52)*1000)+IF(Tableau2245[[#This Row],[Vlr{FV}]]="o",2,0),0)</f>
        <v>0</v>
      </c>
      <c r="CN26" s="11" t="s">
        <v>12</v>
      </c>
      <c r="CO26" s="4" t="s">
        <v>3</v>
      </c>
      <c r="CP26" s="32">
        <f>(Tableau2245[[#This Row],[Pnt{FB}]]/CQ$52)*500</f>
        <v>0</v>
      </c>
      <c r="CQ26" s="33">
        <f>Tableau2245[[#This Row],[Pnt{FBlq}]]+Tableau2245[[#This Row],[Pnt{FEss}]]</f>
        <v>0</v>
      </c>
      <c r="CR26" s="33">
        <f>IF(Tableau2245[[#This Row],[Blq{F}]]="n",0,IF(Tableau2245[[#This Row],[Blq{F}]]="Z1",100,IF(Tableau2245[[#This Row],[Blq{F}]]="Z2",200,IF(Tableau2245[[#This Row],[Blq{F}]]="Top",300,0))))</f>
        <v>0</v>
      </c>
      <c r="CS26" s="4" t="s">
        <v>3</v>
      </c>
      <c r="CT26" s="25">
        <f>IFERROR((100-(Tableau2245[[#This Row],[Ess{F}]])),0)</f>
        <v>0</v>
      </c>
      <c r="CU26" s="11" t="s">
        <v>12</v>
      </c>
      <c r="CV26" s="28" t="str">
        <f>IF(Tableau2245[[#This Row],[Fnl]]="Q",Tableau2245[[#This Row],[Plc{F}]],Tableau2245[[#This Row],[Plc{Q}]])</f>
        <v/>
      </c>
      <c r="CW26" s="28" t="str">
        <f>IF(Tableau2245[[#This Row],[Place]]=1,"Or",IF(Tableau2245[[#This Row],[Place]]=2,"Argent",IF(Tableau2245[[#This Row],[Place]]=3,"Bronze","")))</f>
        <v/>
      </c>
    </row>
    <row r="27" spans="1:101" x14ac:dyDescent="0.2">
      <c r="A27" s="33" t="str">
        <f>Tableau2245[[#This Row],[Plc{Q}]]</f>
        <v/>
      </c>
      <c r="B27" s="33" t="str">
        <f>Tableau2245[[#This Row],[Place]]</f>
        <v/>
      </c>
      <c r="C27" s="16" t="s">
        <v>12</v>
      </c>
      <c r="D27" s="17" t="s">
        <v>12</v>
      </c>
      <c r="E27" s="17" t="s">
        <v>12</v>
      </c>
      <c r="F27" s="29" t="str">
        <f>IF(Tableau2245[[#This Row],[Q &gt; F]]="","","Q")</f>
        <v/>
      </c>
      <c r="G27" s="10" t="s">
        <v>12</v>
      </c>
      <c r="H27" s="3" t="s">
        <v>3</v>
      </c>
      <c r="I27" s="3" t="s">
        <v>3</v>
      </c>
      <c r="J27" s="3" t="s">
        <v>3</v>
      </c>
      <c r="K27" s="30" t="str">
        <f>IF(Tableau2245[[#This Row],[Pnt{Q}(/1000)]]=0,"",RANK(Tableau2245[[#This Row],[Pnt{Q}(/1000)]],Tableau2245[Pnt{Q}(/1000)]))</f>
        <v/>
      </c>
      <c r="L27" s="30">
        <f>IFERROR(Tableau2245[[#This Row],[Pnt{QV}(/500)]]+Tableau2245[[#This Row],[Pnt{QB}/500]],0)</f>
        <v>0</v>
      </c>
      <c r="M27" s="31">
        <f>IFERROR((Tableau2245[[#This Row],[Pnt{QV}]]/$N$52)*500,0)</f>
        <v>0</v>
      </c>
      <c r="N27" s="31">
        <f>SUM(Tableau2245[[#This Row],[Pnt{QV1}]],Tableau2245[[#This Row],[Pnt{QV2}]],Tableau2245[[#This Row],[Pnt{QV3}]])</f>
        <v>0</v>
      </c>
      <c r="O27" s="2">
        <f>IFERROR(((Tableau2245[[#This Row],[Prs{QV1}]]/P$52)*1000)+IF(Tableau2245[[#This Row],[Vlr{QV1}]]="o",2,0),0)</f>
        <v>0</v>
      </c>
      <c r="P27" s="11" t="s">
        <v>12</v>
      </c>
      <c r="Q27" s="4" t="s">
        <v>3</v>
      </c>
      <c r="R27" s="163">
        <f>IFERROR(((Tableau2245[[#This Row],[Prs{QV2}]]/S$52)*1000)+IF(Tableau2245[[#This Row],[Vlr{QV2}]]="o",2,0),0)</f>
        <v>0</v>
      </c>
      <c r="S27" s="11" t="s">
        <v>12</v>
      </c>
      <c r="T27" s="4" t="s">
        <v>3</v>
      </c>
      <c r="U27" s="163">
        <f>IFERROR(((Tableau2245[[#This Row],[Prs{QV3}]]/V$52)*1000)+IF(Tableau2245[[#This Row],[Vlr{QV3}]]="o",2,0),0)</f>
        <v>0</v>
      </c>
      <c r="V27" s="11" t="s">
        <v>12</v>
      </c>
      <c r="W27" s="4" t="s">
        <v>3</v>
      </c>
      <c r="X27" s="32">
        <f>IF((Tableau2245[[#This Row],[Pnt{QB}]]/Y$52)*500=0,0,(Tableau2245[[#This Row],[Pnt{QB}]]/Y$52)*500)</f>
        <v>0</v>
      </c>
      <c r="Y27" s="33">
        <f>Tableau2245[[#This Row],[Pnt{QB1}]]+Tableau2245[[#This Row],[Pnt{QB2}]]+Tableau2245[[#This Row],[Pnt{QB3}]]+Tableau2245[[#This Row],[Pnt{QB4}]]+Tableau2245[[#This Row],[Pnt{QB5}]]+Tableau2245[[#This Row],[Pnt{QB6}]]+Tableau2245[[#This Row],[Pnt{QB7}]]+Tableau2245[[#This Row],[Pnt{QB8}]]+Tableau2245[[#This Row],[Pnt{QB9}]]+Tableau2245[[#This Row],[Pnt{QB10}]]+Tableau2245[[#This Row],[Pnt{QB11}]]+Tableau2245[[#This Row],[Pnt{QB12}]]+Tableau2245[[#This Row],[Pnt{QB13}]]+Tableau2245[[#This Row],[Pnt{QB14}]]+Tableau2245[[#This Row],[Pnt{QB15}]]+Tableau2245[[#This Row],[Pnt{QB16}]]+Tableau2245[[#This Row],[Pnt{QB17}]]+Tableau2245[[#This Row],[Pnt{QB18}]]+Tableau2245[[#This Row],[Pnt{QB19}]]+Tableau2245[[#This Row],[Pnt{QB20}]]+Tableau2245[[#This Row],[Pnt{QB21}]]+Tableau2245[[#This Row],[Pnt{QB22}]]+Tableau2245[[#This Row],[Pnt{QB23}]]+Tableau2245[[#This Row],[Pnt{QB24}]]+Tableau2245[[#This Row],[Pnt{QB25}]]+Tableau2245[[#This Row],[Pnt{QB26}]]+Tableau2245[[#This Row],[Pnt{QB27}]]+Tableau2245[[#This Row],[Pnt{QB28}]]+Tableau2245[[#This Row],[Pnt{QB29}]]+Tableau2245[[#This Row],[Pnt{QB30}]]</f>
        <v>0</v>
      </c>
      <c r="Z27" s="33">
        <f>IF(Tableau2245[[#This Row],[Blq{QB1}]]="o",(1000/AA$52),0)</f>
        <v>0</v>
      </c>
      <c r="AA27" s="4" t="s">
        <v>3</v>
      </c>
      <c r="AB27" s="33">
        <f>IF(Tableau2245[[#This Row],[Blq{QB2}]]="o",(1000/AC$52),0)</f>
        <v>0</v>
      </c>
      <c r="AC27" s="4" t="s">
        <v>3</v>
      </c>
      <c r="AD27" s="33">
        <f>IF(Tableau2245[[#This Row],[Blq{QB3}]]="o",(1000/AE$52),0)</f>
        <v>0</v>
      </c>
      <c r="AE27" s="4" t="s">
        <v>3</v>
      </c>
      <c r="AF27" s="33">
        <f>IF(Tableau2245[[#This Row],[Blq{QB4}]]="o",(1000/AG$52),0)</f>
        <v>0</v>
      </c>
      <c r="AG27" s="4" t="s">
        <v>3</v>
      </c>
      <c r="AH27" s="33">
        <f>IF(Tableau2245[[#This Row],[Blq{QB5}]]="o",(1000/AI$52),0)</f>
        <v>0</v>
      </c>
      <c r="AI27" s="4" t="s">
        <v>3</v>
      </c>
      <c r="AJ27" s="33">
        <f>IF(Tableau2245[[#This Row],[Blq{QB6}]]="o",(1000/AK$52),0)</f>
        <v>0</v>
      </c>
      <c r="AK27" s="4" t="s">
        <v>3</v>
      </c>
      <c r="AL27" s="33">
        <f>IF(Tableau2245[[#This Row],[Blq{QB7}]]="o",(1000/AM$52),0)</f>
        <v>0</v>
      </c>
      <c r="AM27" s="4" t="s">
        <v>3</v>
      </c>
      <c r="AN27" s="33">
        <f>IF(Tableau2245[[#This Row],[Blq{QB8}]]="o",(1000/AO$52),0)</f>
        <v>0</v>
      </c>
      <c r="AO27" s="4" t="s">
        <v>3</v>
      </c>
      <c r="AP27" s="33">
        <f>IF(Tableau2245[[#This Row],[Blq{QB9}]]="o",(1000/AQ$52),0)</f>
        <v>0</v>
      </c>
      <c r="AQ27" s="4" t="s">
        <v>3</v>
      </c>
      <c r="AR27" s="33">
        <f>IF(Tableau2245[[#This Row],[Blq{QB10}]]="o",(1000/AS$52),0)</f>
        <v>0</v>
      </c>
      <c r="AS27" s="4" t="s">
        <v>3</v>
      </c>
      <c r="AT27" s="33">
        <f>IF(Tableau2245[[#This Row],[Blq{QB11}]]="o",(1000/AU$52),0)</f>
        <v>0</v>
      </c>
      <c r="AU27" s="4" t="s">
        <v>3</v>
      </c>
      <c r="AV27" s="33">
        <f>IF(Tableau2245[[#This Row],[Blq{QB12}]]="o",(1000/AW$52),0)</f>
        <v>0</v>
      </c>
      <c r="AW27" s="4" t="s">
        <v>3</v>
      </c>
      <c r="AX27" s="33">
        <f>IF(Tableau2245[[#This Row],[Blq{QB13}]]="o",(1000/AY$52),0)</f>
        <v>0</v>
      </c>
      <c r="AY27" s="4" t="s">
        <v>3</v>
      </c>
      <c r="AZ27" s="33">
        <f>IF(Tableau2245[[#This Row],[Blq{QB14}]]="o",(1000/BA$52),0)</f>
        <v>0</v>
      </c>
      <c r="BA27" s="4" t="s">
        <v>3</v>
      </c>
      <c r="BB27" s="33">
        <f>IF(Tableau2245[[#This Row],[Blq{QB15}]]="o",(1000/BC$52),0)</f>
        <v>0</v>
      </c>
      <c r="BC27" s="4" t="s">
        <v>3</v>
      </c>
      <c r="BD27" s="33">
        <f>IF(Tableau2245[[#This Row],[Blq{QB16}]]="o",(1000/BE$52),0)</f>
        <v>0</v>
      </c>
      <c r="BE27" s="4" t="s">
        <v>3</v>
      </c>
      <c r="BF27" s="33">
        <f>IF(Tableau2245[[#This Row],[Blq{QB17}]]="o",(1000/BG$52),0)</f>
        <v>0</v>
      </c>
      <c r="BG27" s="4" t="s">
        <v>3</v>
      </c>
      <c r="BH27" s="33">
        <f>IF(Tableau2245[[#This Row],[Blq{QB18}]]="o",(1000/BI$52),0)</f>
        <v>0</v>
      </c>
      <c r="BI27" s="4" t="s">
        <v>3</v>
      </c>
      <c r="BJ27" s="33">
        <f>IF(Tableau2245[[#This Row],[Blq{QB19}]]="o",(1000/BK$52),0)</f>
        <v>0</v>
      </c>
      <c r="BK27" s="4" t="s">
        <v>3</v>
      </c>
      <c r="BL27" s="33">
        <f>IF(Tableau2245[[#This Row],[Blq{QB20}]]="o",(1000/BM$52),0)</f>
        <v>0</v>
      </c>
      <c r="BM27" s="4" t="s">
        <v>3</v>
      </c>
      <c r="BN27" s="33">
        <f>IF(Tableau2245[[#This Row],[Blq{QB21}]]="o",(1000/BO$52),0)</f>
        <v>0</v>
      </c>
      <c r="BO27" s="4" t="s">
        <v>3</v>
      </c>
      <c r="BP27" s="33">
        <f>IF(Tableau2245[[#This Row],[Blq{QB22}]]="o",(1000/BQ$52),0)</f>
        <v>0</v>
      </c>
      <c r="BQ27" s="4" t="s">
        <v>3</v>
      </c>
      <c r="BR27" s="33">
        <f>IF(Tableau2245[[#This Row],[Blq{QB23}]]="o",(1000/BS$52),0)</f>
        <v>0</v>
      </c>
      <c r="BS27" s="4" t="s">
        <v>3</v>
      </c>
      <c r="BT27" s="33">
        <f>IF(Tableau2245[[#This Row],[Blq{QB24}]]="o",(1000/BU$52),0)</f>
        <v>0</v>
      </c>
      <c r="BU27" s="4" t="s">
        <v>3</v>
      </c>
      <c r="BV27" s="33">
        <f>IF(Tableau2245[[#This Row],[Blq{QB25}]]="o",(1000/BW$52),0)</f>
        <v>0</v>
      </c>
      <c r="BW27" s="4" t="s">
        <v>3</v>
      </c>
      <c r="BX27" s="33">
        <f>IF(Tableau2245[[#This Row],[Blq{QB26}]]="o",(1000/BY$52),0)</f>
        <v>0</v>
      </c>
      <c r="BY27" s="4" t="s">
        <v>3</v>
      </c>
      <c r="BZ27" s="33">
        <f>IF(Tableau2245[[#This Row],[Blq{QB27}]]="o",(1000/CA$52),0)</f>
        <v>0</v>
      </c>
      <c r="CA27" s="4" t="s">
        <v>3</v>
      </c>
      <c r="CB27" s="33">
        <f>IF(Tableau2245[[#This Row],[Blq{QB28}]]="o",(1000/CC$52),0)</f>
        <v>0</v>
      </c>
      <c r="CC27" s="4" t="s">
        <v>3</v>
      </c>
      <c r="CD27" s="33">
        <f>IF(Tableau2245[[#This Row],[Blq{QB29}]]="o",(1000/CE$52),0)</f>
        <v>0</v>
      </c>
      <c r="CE27" s="4" t="s">
        <v>3</v>
      </c>
      <c r="CF27" s="33">
        <f>IF(Tableau2245[[#This Row],[Blq{QB30}]]="o",(1000/CG$52),0)</f>
        <v>0</v>
      </c>
      <c r="CG27" s="4" t="s">
        <v>3</v>
      </c>
      <c r="CH27" s="26">
        <f>IFERROR((8-Tableau2245[[#This Row],[Plc{Q}]])/100,0)</f>
        <v>0</v>
      </c>
      <c r="CI27" s="25" t="str">
        <f>IF(OR(1=Tableau2245[[#This Row],[Plc{Q}]],2=Tableau2245[[#This Row],[Plc{Q}]],3=Tableau2245[[#This Row],[Plc{Q}]],4=Tableau2245[[#This Row],[Plc{Q}]],5=Tableau2245[[#This Row],[Plc{Q}]],6=Tableau2245[[#This Row],[Plc{Q}]],7=Tableau2245[[#This Row],[Plc{Q}]],8=Tableau2245[[#This Row],[Plc{Q}]]),"Qualifié(e)","")</f>
        <v/>
      </c>
      <c r="CJ27" s="34" t="str">
        <f>IF(Tableau2245[[#This Row],[Pnt{F}/1000]]=0,"",RANK(Tableau2245[[#This Row],[Pnt{F}/1000]],Tableau2245[Pnt{F}/1000]))</f>
        <v/>
      </c>
      <c r="CK27" s="35">
        <f>IFERROR(Tableau2245[[#This Row],[Pnt{FV}/500]]+Tableau2245[[#This Row],[Pnt{FB}/500]]+Tableau2245[[#This Row],[Bns{Q}]],0)</f>
        <v>0</v>
      </c>
      <c r="CL27" s="32">
        <f>IFERROR((Tableau2245[[#This Row],[Pnt{FV}]]/$CM$52)*500,0)</f>
        <v>0</v>
      </c>
      <c r="CM27" s="186">
        <f>IFERROR(((Tableau2245[[#This Row],[Prs{FV}]]/CN$52)*1000)+IF(Tableau2245[[#This Row],[Vlr{FV}]]="o",2,0),0)</f>
        <v>0</v>
      </c>
      <c r="CN27" s="11" t="s">
        <v>12</v>
      </c>
      <c r="CO27" s="4" t="s">
        <v>3</v>
      </c>
      <c r="CP27" s="32">
        <f>(Tableau2245[[#This Row],[Pnt{FB}]]/CQ$52)*500</f>
        <v>0</v>
      </c>
      <c r="CQ27" s="33">
        <f>Tableau2245[[#This Row],[Pnt{FBlq}]]+Tableau2245[[#This Row],[Pnt{FEss}]]</f>
        <v>0</v>
      </c>
      <c r="CR27" s="33">
        <f>IF(Tableau2245[[#This Row],[Blq{F}]]="n",0,IF(Tableau2245[[#This Row],[Blq{F}]]="Z1",100,IF(Tableau2245[[#This Row],[Blq{F}]]="Z2",200,IF(Tableau2245[[#This Row],[Blq{F}]]="Top",300,0))))</f>
        <v>0</v>
      </c>
      <c r="CS27" s="4" t="s">
        <v>3</v>
      </c>
      <c r="CT27" s="25">
        <f>IFERROR((100-(Tableau2245[[#This Row],[Ess{F}]])),0)</f>
        <v>0</v>
      </c>
      <c r="CU27" s="11" t="s">
        <v>12</v>
      </c>
      <c r="CV27" s="28" t="str">
        <f>IF(Tableau2245[[#This Row],[Fnl]]="Q",Tableau2245[[#This Row],[Plc{F}]],Tableau2245[[#This Row],[Plc{Q}]])</f>
        <v/>
      </c>
      <c r="CW27" s="28" t="str">
        <f>IF(Tableau2245[[#This Row],[Place]]=1,"Or",IF(Tableau2245[[#This Row],[Place]]=2,"Argent",IF(Tableau2245[[#This Row],[Place]]=3,"Bronze","")))</f>
        <v/>
      </c>
    </row>
    <row r="28" spans="1:101" x14ac:dyDescent="0.2">
      <c r="A28" s="33" t="str">
        <f>Tableau2245[[#This Row],[Plc{Q}]]</f>
        <v/>
      </c>
      <c r="B28" s="33" t="str">
        <f>Tableau2245[[#This Row],[Place]]</f>
        <v/>
      </c>
      <c r="C28" s="16" t="s">
        <v>12</v>
      </c>
      <c r="D28" s="17" t="s">
        <v>12</v>
      </c>
      <c r="E28" s="17" t="s">
        <v>12</v>
      </c>
      <c r="F28" s="29" t="str">
        <f>IF(Tableau2245[[#This Row],[Q &gt; F]]="","","Q")</f>
        <v/>
      </c>
      <c r="G28" s="10" t="s">
        <v>12</v>
      </c>
      <c r="H28" s="3" t="s">
        <v>3</v>
      </c>
      <c r="I28" s="3" t="s">
        <v>3</v>
      </c>
      <c r="J28" s="3" t="s">
        <v>3</v>
      </c>
      <c r="K28" s="30" t="str">
        <f>IF(Tableau2245[[#This Row],[Pnt{Q}(/1000)]]=0,"",RANK(Tableau2245[[#This Row],[Pnt{Q}(/1000)]],Tableau2245[Pnt{Q}(/1000)]))</f>
        <v/>
      </c>
      <c r="L28" s="30">
        <f>IFERROR(Tableau2245[[#This Row],[Pnt{QV}(/500)]]+Tableau2245[[#This Row],[Pnt{QB}/500]],0)</f>
        <v>0</v>
      </c>
      <c r="M28" s="31">
        <f>IFERROR((Tableau2245[[#This Row],[Pnt{QV}]]/$N$52)*500,0)</f>
        <v>0</v>
      </c>
      <c r="N28" s="31">
        <f>SUM(Tableau2245[[#This Row],[Pnt{QV1}]],Tableau2245[[#This Row],[Pnt{QV2}]],Tableau2245[[#This Row],[Pnt{QV3}]])</f>
        <v>0</v>
      </c>
      <c r="O28" s="2">
        <f>IFERROR(((Tableau2245[[#This Row],[Prs{QV1}]]/P$52)*1000)+IF(Tableau2245[[#This Row],[Vlr{QV1}]]="o",2,0),0)</f>
        <v>0</v>
      </c>
      <c r="P28" s="11" t="s">
        <v>12</v>
      </c>
      <c r="Q28" s="4" t="s">
        <v>3</v>
      </c>
      <c r="R28" s="163">
        <f>IFERROR(((Tableau2245[[#This Row],[Prs{QV2}]]/S$52)*1000)+IF(Tableau2245[[#This Row],[Vlr{QV2}]]="o",2,0),0)</f>
        <v>0</v>
      </c>
      <c r="S28" s="11" t="s">
        <v>12</v>
      </c>
      <c r="T28" s="4" t="s">
        <v>3</v>
      </c>
      <c r="U28" s="163">
        <f>IFERROR(((Tableau2245[[#This Row],[Prs{QV3}]]/V$52)*1000)+IF(Tableau2245[[#This Row],[Vlr{QV3}]]="o",2,0),0)</f>
        <v>0</v>
      </c>
      <c r="V28" s="11" t="s">
        <v>12</v>
      </c>
      <c r="W28" s="4" t="s">
        <v>3</v>
      </c>
      <c r="X28" s="32">
        <f>IF((Tableau2245[[#This Row],[Pnt{QB}]]/Y$52)*500=0,0,(Tableau2245[[#This Row],[Pnt{QB}]]/Y$52)*500)</f>
        <v>0</v>
      </c>
      <c r="Y28" s="33">
        <f>Tableau2245[[#This Row],[Pnt{QB1}]]+Tableau2245[[#This Row],[Pnt{QB2}]]+Tableau2245[[#This Row],[Pnt{QB3}]]+Tableau2245[[#This Row],[Pnt{QB4}]]+Tableau2245[[#This Row],[Pnt{QB5}]]+Tableau2245[[#This Row],[Pnt{QB6}]]+Tableau2245[[#This Row],[Pnt{QB7}]]+Tableau2245[[#This Row],[Pnt{QB8}]]+Tableau2245[[#This Row],[Pnt{QB9}]]+Tableau2245[[#This Row],[Pnt{QB10}]]+Tableau2245[[#This Row],[Pnt{QB11}]]+Tableau2245[[#This Row],[Pnt{QB12}]]+Tableau2245[[#This Row],[Pnt{QB13}]]+Tableau2245[[#This Row],[Pnt{QB14}]]+Tableau2245[[#This Row],[Pnt{QB15}]]+Tableau2245[[#This Row],[Pnt{QB16}]]+Tableau2245[[#This Row],[Pnt{QB17}]]+Tableau2245[[#This Row],[Pnt{QB18}]]+Tableau2245[[#This Row],[Pnt{QB19}]]+Tableau2245[[#This Row],[Pnt{QB20}]]+Tableau2245[[#This Row],[Pnt{QB21}]]+Tableau2245[[#This Row],[Pnt{QB22}]]+Tableau2245[[#This Row],[Pnt{QB23}]]+Tableau2245[[#This Row],[Pnt{QB24}]]+Tableau2245[[#This Row],[Pnt{QB25}]]+Tableau2245[[#This Row],[Pnt{QB26}]]+Tableau2245[[#This Row],[Pnt{QB27}]]+Tableau2245[[#This Row],[Pnt{QB28}]]+Tableau2245[[#This Row],[Pnt{QB29}]]+Tableau2245[[#This Row],[Pnt{QB30}]]</f>
        <v>0</v>
      </c>
      <c r="Z28" s="33">
        <f>IF(Tableau2245[[#This Row],[Blq{QB1}]]="o",(1000/AA$52),0)</f>
        <v>0</v>
      </c>
      <c r="AA28" s="4" t="s">
        <v>3</v>
      </c>
      <c r="AB28" s="33">
        <f>IF(Tableau2245[[#This Row],[Blq{QB2}]]="o",(1000/AC$52),0)</f>
        <v>0</v>
      </c>
      <c r="AC28" s="4" t="s">
        <v>3</v>
      </c>
      <c r="AD28" s="33">
        <f>IF(Tableau2245[[#This Row],[Blq{QB3}]]="o",(1000/AE$52),0)</f>
        <v>0</v>
      </c>
      <c r="AE28" s="4" t="s">
        <v>3</v>
      </c>
      <c r="AF28" s="33">
        <f>IF(Tableau2245[[#This Row],[Blq{QB4}]]="o",(1000/AG$52),0)</f>
        <v>0</v>
      </c>
      <c r="AG28" s="4" t="s">
        <v>3</v>
      </c>
      <c r="AH28" s="33">
        <f>IF(Tableau2245[[#This Row],[Blq{QB5}]]="o",(1000/AI$52),0)</f>
        <v>0</v>
      </c>
      <c r="AI28" s="4" t="s">
        <v>3</v>
      </c>
      <c r="AJ28" s="33">
        <f>IF(Tableau2245[[#This Row],[Blq{QB6}]]="o",(1000/AK$52),0)</f>
        <v>0</v>
      </c>
      <c r="AK28" s="4" t="s">
        <v>3</v>
      </c>
      <c r="AL28" s="33">
        <f>IF(Tableau2245[[#This Row],[Blq{QB7}]]="o",(1000/AM$52),0)</f>
        <v>0</v>
      </c>
      <c r="AM28" s="4" t="s">
        <v>3</v>
      </c>
      <c r="AN28" s="33">
        <f>IF(Tableau2245[[#This Row],[Blq{QB8}]]="o",(1000/AO$52),0)</f>
        <v>0</v>
      </c>
      <c r="AO28" s="4" t="s">
        <v>3</v>
      </c>
      <c r="AP28" s="33">
        <f>IF(Tableau2245[[#This Row],[Blq{QB9}]]="o",(1000/AQ$52),0)</f>
        <v>0</v>
      </c>
      <c r="AQ28" s="4" t="s">
        <v>3</v>
      </c>
      <c r="AR28" s="33">
        <f>IF(Tableau2245[[#This Row],[Blq{QB10}]]="o",(1000/AS$52),0)</f>
        <v>0</v>
      </c>
      <c r="AS28" s="4" t="s">
        <v>3</v>
      </c>
      <c r="AT28" s="33">
        <f>IF(Tableau2245[[#This Row],[Blq{QB11}]]="o",(1000/AU$52),0)</f>
        <v>0</v>
      </c>
      <c r="AU28" s="4" t="s">
        <v>3</v>
      </c>
      <c r="AV28" s="33">
        <f>IF(Tableau2245[[#This Row],[Blq{QB12}]]="o",(1000/AW$52),0)</f>
        <v>0</v>
      </c>
      <c r="AW28" s="4" t="s">
        <v>3</v>
      </c>
      <c r="AX28" s="33">
        <f>IF(Tableau2245[[#This Row],[Blq{QB13}]]="o",(1000/AY$52),0)</f>
        <v>0</v>
      </c>
      <c r="AY28" s="4" t="s">
        <v>3</v>
      </c>
      <c r="AZ28" s="33">
        <f>IF(Tableau2245[[#This Row],[Blq{QB14}]]="o",(1000/BA$52),0)</f>
        <v>0</v>
      </c>
      <c r="BA28" s="4" t="s">
        <v>3</v>
      </c>
      <c r="BB28" s="33">
        <f>IF(Tableau2245[[#This Row],[Blq{QB15}]]="o",(1000/BC$52),0)</f>
        <v>0</v>
      </c>
      <c r="BC28" s="4" t="s">
        <v>3</v>
      </c>
      <c r="BD28" s="33">
        <f>IF(Tableau2245[[#This Row],[Blq{QB16}]]="o",(1000/BE$52),0)</f>
        <v>0</v>
      </c>
      <c r="BE28" s="4" t="s">
        <v>3</v>
      </c>
      <c r="BF28" s="33">
        <f>IF(Tableau2245[[#This Row],[Blq{QB17}]]="o",(1000/BG$52),0)</f>
        <v>0</v>
      </c>
      <c r="BG28" s="4" t="s">
        <v>3</v>
      </c>
      <c r="BH28" s="33">
        <f>IF(Tableau2245[[#This Row],[Blq{QB18}]]="o",(1000/BI$52),0)</f>
        <v>0</v>
      </c>
      <c r="BI28" s="4" t="s">
        <v>3</v>
      </c>
      <c r="BJ28" s="33">
        <f>IF(Tableau2245[[#This Row],[Blq{QB19}]]="o",(1000/BK$52),0)</f>
        <v>0</v>
      </c>
      <c r="BK28" s="4" t="s">
        <v>3</v>
      </c>
      <c r="BL28" s="33">
        <f>IF(Tableau2245[[#This Row],[Blq{QB20}]]="o",(1000/BM$52),0)</f>
        <v>0</v>
      </c>
      <c r="BM28" s="4" t="s">
        <v>3</v>
      </c>
      <c r="BN28" s="33">
        <f>IF(Tableau2245[[#This Row],[Blq{QB21}]]="o",(1000/BO$52),0)</f>
        <v>0</v>
      </c>
      <c r="BO28" s="4" t="s">
        <v>3</v>
      </c>
      <c r="BP28" s="33">
        <f>IF(Tableau2245[[#This Row],[Blq{QB22}]]="o",(1000/BQ$52),0)</f>
        <v>0</v>
      </c>
      <c r="BQ28" s="4" t="s">
        <v>3</v>
      </c>
      <c r="BR28" s="33">
        <f>IF(Tableau2245[[#This Row],[Blq{QB23}]]="o",(1000/BS$52),0)</f>
        <v>0</v>
      </c>
      <c r="BS28" s="4" t="s">
        <v>3</v>
      </c>
      <c r="BT28" s="33">
        <f>IF(Tableau2245[[#This Row],[Blq{QB24}]]="o",(1000/BU$52),0)</f>
        <v>0</v>
      </c>
      <c r="BU28" s="4" t="s">
        <v>3</v>
      </c>
      <c r="BV28" s="33">
        <f>IF(Tableau2245[[#This Row],[Blq{QB25}]]="o",(1000/BW$52),0)</f>
        <v>0</v>
      </c>
      <c r="BW28" s="4" t="s">
        <v>3</v>
      </c>
      <c r="BX28" s="33">
        <f>IF(Tableau2245[[#This Row],[Blq{QB26}]]="o",(1000/BY$52),0)</f>
        <v>0</v>
      </c>
      <c r="BY28" s="4" t="s">
        <v>3</v>
      </c>
      <c r="BZ28" s="33">
        <f>IF(Tableau2245[[#This Row],[Blq{QB27}]]="o",(1000/CA$52),0)</f>
        <v>0</v>
      </c>
      <c r="CA28" s="4" t="s">
        <v>3</v>
      </c>
      <c r="CB28" s="33">
        <f>IF(Tableau2245[[#This Row],[Blq{QB28}]]="o",(1000/CC$52),0)</f>
        <v>0</v>
      </c>
      <c r="CC28" s="4" t="s">
        <v>3</v>
      </c>
      <c r="CD28" s="33">
        <f>IF(Tableau2245[[#This Row],[Blq{QB29}]]="o",(1000/CE$52),0)</f>
        <v>0</v>
      </c>
      <c r="CE28" s="4" t="s">
        <v>3</v>
      </c>
      <c r="CF28" s="33">
        <f>IF(Tableau2245[[#This Row],[Blq{QB30}]]="o",(1000/CG$52),0)</f>
        <v>0</v>
      </c>
      <c r="CG28" s="4" t="s">
        <v>3</v>
      </c>
      <c r="CH28" s="26">
        <f>IFERROR((8-Tableau2245[[#This Row],[Plc{Q}]])/100,0)</f>
        <v>0</v>
      </c>
      <c r="CI28" s="25" t="str">
        <f>IF(OR(1=Tableau2245[[#This Row],[Plc{Q}]],2=Tableau2245[[#This Row],[Plc{Q}]],3=Tableau2245[[#This Row],[Plc{Q}]],4=Tableau2245[[#This Row],[Plc{Q}]],5=Tableau2245[[#This Row],[Plc{Q}]],6=Tableau2245[[#This Row],[Plc{Q}]],7=Tableau2245[[#This Row],[Plc{Q}]],8=Tableau2245[[#This Row],[Plc{Q}]]),"Qualifié(e)","")</f>
        <v/>
      </c>
      <c r="CJ28" s="34" t="str">
        <f>IF(Tableau2245[[#This Row],[Pnt{F}/1000]]=0,"",RANK(Tableau2245[[#This Row],[Pnt{F}/1000]],Tableau2245[Pnt{F}/1000]))</f>
        <v/>
      </c>
      <c r="CK28" s="35">
        <f>IFERROR(Tableau2245[[#This Row],[Pnt{FV}/500]]+Tableau2245[[#This Row],[Pnt{FB}/500]]+Tableau2245[[#This Row],[Bns{Q}]],0)</f>
        <v>0</v>
      </c>
      <c r="CL28" s="32">
        <f>IFERROR((Tableau2245[[#This Row],[Pnt{FV}]]/$CM$52)*500,0)</f>
        <v>0</v>
      </c>
      <c r="CM28" s="186">
        <f>IFERROR(((Tableau2245[[#This Row],[Prs{FV}]]/CN$52)*1000)+IF(Tableau2245[[#This Row],[Vlr{FV}]]="o",2,0),0)</f>
        <v>0</v>
      </c>
      <c r="CN28" s="11" t="s">
        <v>12</v>
      </c>
      <c r="CO28" s="4" t="s">
        <v>3</v>
      </c>
      <c r="CP28" s="32">
        <f>(Tableau2245[[#This Row],[Pnt{FB}]]/CQ$52)*500</f>
        <v>0</v>
      </c>
      <c r="CQ28" s="33">
        <f>Tableau2245[[#This Row],[Pnt{FBlq}]]+Tableau2245[[#This Row],[Pnt{FEss}]]</f>
        <v>0</v>
      </c>
      <c r="CR28" s="33">
        <f>IF(Tableau2245[[#This Row],[Blq{F}]]="n",0,IF(Tableau2245[[#This Row],[Blq{F}]]="Z1",100,IF(Tableau2245[[#This Row],[Blq{F}]]="Z2",200,IF(Tableau2245[[#This Row],[Blq{F}]]="Top",300,0))))</f>
        <v>0</v>
      </c>
      <c r="CS28" s="4" t="s">
        <v>3</v>
      </c>
      <c r="CT28" s="25">
        <f>IFERROR((100-(Tableau2245[[#This Row],[Ess{F}]])),0)</f>
        <v>0</v>
      </c>
      <c r="CU28" s="11" t="s">
        <v>12</v>
      </c>
      <c r="CV28" s="28" t="str">
        <f>IF(Tableau2245[[#This Row],[Fnl]]="Q",Tableau2245[[#This Row],[Plc{F}]],Tableau2245[[#This Row],[Plc{Q}]])</f>
        <v/>
      </c>
      <c r="CW28" s="28" t="str">
        <f>IF(Tableau2245[[#This Row],[Place]]=1,"Or",IF(Tableau2245[[#This Row],[Place]]=2,"Argent",IF(Tableau2245[[#This Row],[Place]]=3,"Bronze","")))</f>
        <v/>
      </c>
    </row>
    <row r="29" spans="1:101" x14ac:dyDescent="0.2">
      <c r="A29" s="33" t="str">
        <f>Tableau2245[[#This Row],[Plc{Q}]]</f>
        <v/>
      </c>
      <c r="B29" s="33" t="str">
        <f>Tableau2245[[#This Row],[Place]]</f>
        <v/>
      </c>
      <c r="C29" s="16" t="s">
        <v>12</v>
      </c>
      <c r="D29" s="17" t="s">
        <v>12</v>
      </c>
      <c r="E29" s="17" t="s">
        <v>12</v>
      </c>
      <c r="F29" s="29" t="str">
        <f>IF(Tableau2245[[#This Row],[Q &gt; F]]="","","Q")</f>
        <v/>
      </c>
      <c r="G29" s="10" t="s">
        <v>12</v>
      </c>
      <c r="H29" s="3" t="s">
        <v>3</v>
      </c>
      <c r="I29" s="3" t="s">
        <v>3</v>
      </c>
      <c r="J29" s="3" t="s">
        <v>3</v>
      </c>
      <c r="K29" s="30" t="str">
        <f>IF(Tableau2245[[#This Row],[Pnt{Q}(/1000)]]=0,"",RANK(Tableau2245[[#This Row],[Pnt{Q}(/1000)]],Tableau2245[Pnt{Q}(/1000)]))</f>
        <v/>
      </c>
      <c r="L29" s="30">
        <f>IFERROR(Tableau2245[[#This Row],[Pnt{QV}(/500)]]+Tableau2245[[#This Row],[Pnt{QB}/500]],0)</f>
        <v>0</v>
      </c>
      <c r="M29" s="31">
        <f>IFERROR((Tableau2245[[#This Row],[Pnt{QV}]]/$N$52)*500,0)</f>
        <v>0</v>
      </c>
      <c r="N29" s="31">
        <f>SUM(Tableau2245[[#This Row],[Pnt{QV1}]],Tableau2245[[#This Row],[Pnt{QV2}]],Tableau2245[[#This Row],[Pnt{QV3}]])</f>
        <v>0</v>
      </c>
      <c r="O29" s="2">
        <f>IFERROR(((Tableau2245[[#This Row],[Prs{QV1}]]/P$52)*1000)+IF(Tableau2245[[#This Row],[Vlr{QV1}]]="o",2,0),0)</f>
        <v>0</v>
      </c>
      <c r="P29" s="11" t="s">
        <v>12</v>
      </c>
      <c r="Q29" s="4" t="s">
        <v>3</v>
      </c>
      <c r="R29" s="163">
        <f>IFERROR(((Tableau2245[[#This Row],[Prs{QV2}]]/S$52)*1000)+IF(Tableau2245[[#This Row],[Vlr{QV2}]]="o",2,0),0)</f>
        <v>0</v>
      </c>
      <c r="S29" s="11" t="s">
        <v>12</v>
      </c>
      <c r="T29" s="4" t="s">
        <v>3</v>
      </c>
      <c r="U29" s="163">
        <f>IFERROR(((Tableau2245[[#This Row],[Prs{QV3}]]/V$52)*1000)+IF(Tableau2245[[#This Row],[Vlr{QV3}]]="o",2,0),0)</f>
        <v>0</v>
      </c>
      <c r="V29" s="11" t="s">
        <v>12</v>
      </c>
      <c r="W29" s="4" t="s">
        <v>3</v>
      </c>
      <c r="X29" s="32">
        <f>IF((Tableau2245[[#This Row],[Pnt{QB}]]/Y$52)*500=0,0,(Tableau2245[[#This Row],[Pnt{QB}]]/Y$52)*500)</f>
        <v>0</v>
      </c>
      <c r="Y29" s="33">
        <f>Tableau2245[[#This Row],[Pnt{QB1}]]+Tableau2245[[#This Row],[Pnt{QB2}]]+Tableau2245[[#This Row],[Pnt{QB3}]]+Tableau2245[[#This Row],[Pnt{QB4}]]+Tableau2245[[#This Row],[Pnt{QB5}]]+Tableau2245[[#This Row],[Pnt{QB6}]]+Tableau2245[[#This Row],[Pnt{QB7}]]+Tableau2245[[#This Row],[Pnt{QB8}]]+Tableau2245[[#This Row],[Pnt{QB9}]]+Tableau2245[[#This Row],[Pnt{QB10}]]+Tableau2245[[#This Row],[Pnt{QB11}]]+Tableau2245[[#This Row],[Pnt{QB12}]]+Tableau2245[[#This Row],[Pnt{QB13}]]+Tableau2245[[#This Row],[Pnt{QB14}]]+Tableau2245[[#This Row],[Pnt{QB15}]]+Tableau2245[[#This Row],[Pnt{QB16}]]+Tableau2245[[#This Row],[Pnt{QB17}]]+Tableau2245[[#This Row],[Pnt{QB18}]]+Tableau2245[[#This Row],[Pnt{QB19}]]+Tableau2245[[#This Row],[Pnt{QB20}]]+Tableau2245[[#This Row],[Pnt{QB21}]]+Tableau2245[[#This Row],[Pnt{QB22}]]+Tableau2245[[#This Row],[Pnt{QB23}]]+Tableau2245[[#This Row],[Pnt{QB24}]]+Tableau2245[[#This Row],[Pnt{QB25}]]+Tableau2245[[#This Row],[Pnt{QB26}]]+Tableau2245[[#This Row],[Pnt{QB27}]]+Tableau2245[[#This Row],[Pnt{QB28}]]+Tableau2245[[#This Row],[Pnt{QB29}]]+Tableau2245[[#This Row],[Pnt{QB30}]]</f>
        <v>0</v>
      </c>
      <c r="Z29" s="33">
        <f>IF(Tableau2245[[#This Row],[Blq{QB1}]]="o",(1000/AA$52),0)</f>
        <v>0</v>
      </c>
      <c r="AA29" s="4" t="s">
        <v>3</v>
      </c>
      <c r="AB29" s="33">
        <f>IF(Tableau2245[[#This Row],[Blq{QB2}]]="o",(1000/AC$52),0)</f>
        <v>0</v>
      </c>
      <c r="AC29" s="4" t="s">
        <v>3</v>
      </c>
      <c r="AD29" s="33">
        <f>IF(Tableau2245[[#This Row],[Blq{QB3}]]="o",(1000/AE$52),0)</f>
        <v>0</v>
      </c>
      <c r="AE29" s="4" t="s">
        <v>3</v>
      </c>
      <c r="AF29" s="33">
        <f>IF(Tableau2245[[#This Row],[Blq{QB4}]]="o",(1000/AG$52),0)</f>
        <v>0</v>
      </c>
      <c r="AG29" s="4" t="s">
        <v>3</v>
      </c>
      <c r="AH29" s="33">
        <f>IF(Tableau2245[[#This Row],[Blq{QB5}]]="o",(1000/AI$52),0)</f>
        <v>0</v>
      </c>
      <c r="AI29" s="4" t="s">
        <v>3</v>
      </c>
      <c r="AJ29" s="33">
        <f>IF(Tableau2245[[#This Row],[Blq{QB6}]]="o",(1000/AK$52),0)</f>
        <v>0</v>
      </c>
      <c r="AK29" s="4" t="s">
        <v>3</v>
      </c>
      <c r="AL29" s="33">
        <f>IF(Tableau2245[[#This Row],[Blq{QB7}]]="o",(1000/AM$52),0)</f>
        <v>0</v>
      </c>
      <c r="AM29" s="4" t="s">
        <v>3</v>
      </c>
      <c r="AN29" s="33">
        <f>IF(Tableau2245[[#This Row],[Blq{QB8}]]="o",(1000/AO$52),0)</f>
        <v>0</v>
      </c>
      <c r="AO29" s="4" t="s">
        <v>3</v>
      </c>
      <c r="AP29" s="33">
        <f>IF(Tableau2245[[#This Row],[Blq{QB9}]]="o",(1000/AQ$52),0)</f>
        <v>0</v>
      </c>
      <c r="AQ29" s="4" t="s">
        <v>3</v>
      </c>
      <c r="AR29" s="33">
        <f>IF(Tableau2245[[#This Row],[Blq{QB10}]]="o",(1000/AS$52),0)</f>
        <v>0</v>
      </c>
      <c r="AS29" s="4" t="s">
        <v>3</v>
      </c>
      <c r="AT29" s="33">
        <f>IF(Tableau2245[[#This Row],[Blq{QB11}]]="o",(1000/AU$52),0)</f>
        <v>0</v>
      </c>
      <c r="AU29" s="4" t="s">
        <v>3</v>
      </c>
      <c r="AV29" s="33">
        <f>IF(Tableau2245[[#This Row],[Blq{QB12}]]="o",(1000/AW$52),0)</f>
        <v>0</v>
      </c>
      <c r="AW29" s="4" t="s">
        <v>3</v>
      </c>
      <c r="AX29" s="33">
        <f>IF(Tableau2245[[#This Row],[Blq{QB13}]]="o",(1000/AY$52),0)</f>
        <v>0</v>
      </c>
      <c r="AY29" s="4" t="s">
        <v>3</v>
      </c>
      <c r="AZ29" s="33">
        <f>IF(Tableau2245[[#This Row],[Blq{QB14}]]="o",(1000/BA$52),0)</f>
        <v>0</v>
      </c>
      <c r="BA29" s="4" t="s">
        <v>3</v>
      </c>
      <c r="BB29" s="33">
        <f>IF(Tableau2245[[#This Row],[Blq{QB15}]]="o",(1000/BC$52),0)</f>
        <v>0</v>
      </c>
      <c r="BC29" s="4" t="s">
        <v>3</v>
      </c>
      <c r="BD29" s="33">
        <f>IF(Tableau2245[[#This Row],[Blq{QB16}]]="o",(1000/BE$52),0)</f>
        <v>0</v>
      </c>
      <c r="BE29" s="4" t="s">
        <v>3</v>
      </c>
      <c r="BF29" s="33">
        <f>IF(Tableau2245[[#This Row],[Blq{QB17}]]="o",(1000/BG$52),0)</f>
        <v>0</v>
      </c>
      <c r="BG29" s="4" t="s">
        <v>3</v>
      </c>
      <c r="BH29" s="33">
        <f>IF(Tableau2245[[#This Row],[Blq{QB18}]]="o",(1000/BI$52),0)</f>
        <v>0</v>
      </c>
      <c r="BI29" s="4" t="s">
        <v>3</v>
      </c>
      <c r="BJ29" s="33">
        <f>IF(Tableau2245[[#This Row],[Blq{QB19}]]="o",(1000/BK$52),0)</f>
        <v>0</v>
      </c>
      <c r="BK29" s="4" t="s">
        <v>3</v>
      </c>
      <c r="BL29" s="33">
        <f>IF(Tableau2245[[#This Row],[Blq{QB20}]]="o",(1000/BM$52),0)</f>
        <v>0</v>
      </c>
      <c r="BM29" s="4" t="s">
        <v>3</v>
      </c>
      <c r="BN29" s="33">
        <f>IF(Tableau2245[[#This Row],[Blq{QB21}]]="o",(1000/BO$52),0)</f>
        <v>0</v>
      </c>
      <c r="BO29" s="4" t="s">
        <v>3</v>
      </c>
      <c r="BP29" s="33">
        <f>IF(Tableau2245[[#This Row],[Blq{QB22}]]="o",(1000/BQ$52),0)</f>
        <v>0</v>
      </c>
      <c r="BQ29" s="4" t="s">
        <v>3</v>
      </c>
      <c r="BR29" s="33">
        <f>IF(Tableau2245[[#This Row],[Blq{QB23}]]="o",(1000/BS$52),0)</f>
        <v>0</v>
      </c>
      <c r="BS29" s="4" t="s">
        <v>3</v>
      </c>
      <c r="BT29" s="33">
        <f>IF(Tableau2245[[#This Row],[Blq{QB24}]]="o",(1000/BU$52),0)</f>
        <v>0</v>
      </c>
      <c r="BU29" s="4" t="s">
        <v>3</v>
      </c>
      <c r="BV29" s="33">
        <f>IF(Tableau2245[[#This Row],[Blq{QB25}]]="o",(1000/BW$52),0)</f>
        <v>0</v>
      </c>
      <c r="BW29" s="4" t="s">
        <v>3</v>
      </c>
      <c r="BX29" s="33">
        <f>IF(Tableau2245[[#This Row],[Blq{QB26}]]="o",(1000/BY$52),0)</f>
        <v>0</v>
      </c>
      <c r="BY29" s="4" t="s">
        <v>3</v>
      </c>
      <c r="BZ29" s="33">
        <f>IF(Tableau2245[[#This Row],[Blq{QB27}]]="o",(1000/CA$52),0)</f>
        <v>0</v>
      </c>
      <c r="CA29" s="4" t="s">
        <v>3</v>
      </c>
      <c r="CB29" s="33">
        <f>IF(Tableau2245[[#This Row],[Blq{QB28}]]="o",(1000/CC$52),0)</f>
        <v>0</v>
      </c>
      <c r="CC29" s="4" t="s">
        <v>3</v>
      </c>
      <c r="CD29" s="33">
        <f>IF(Tableau2245[[#This Row],[Blq{QB29}]]="o",(1000/CE$52),0)</f>
        <v>0</v>
      </c>
      <c r="CE29" s="4" t="s">
        <v>3</v>
      </c>
      <c r="CF29" s="33">
        <f>IF(Tableau2245[[#This Row],[Blq{QB30}]]="o",(1000/CG$52),0)</f>
        <v>0</v>
      </c>
      <c r="CG29" s="4" t="s">
        <v>3</v>
      </c>
      <c r="CH29" s="26">
        <f>IFERROR((8-Tableau2245[[#This Row],[Plc{Q}]])/100,0)</f>
        <v>0</v>
      </c>
      <c r="CI29" s="25" t="str">
        <f>IF(OR(1=Tableau2245[[#This Row],[Plc{Q}]],2=Tableau2245[[#This Row],[Plc{Q}]],3=Tableau2245[[#This Row],[Plc{Q}]],4=Tableau2245[[#This Row],[Plc{Q}]],5=Tableau2245[[#This Row],[Plc{Q}]],6=Tableau2245[[#This Row],[Plc{Q}]],7=Tableau2245[[#This Row],[Plc{Q}]],8=Tableau2245[[#This Row],[Plc{Q}]]),"Qualifié(e)","")</f>
        <v/>
      </c>
      <c r="CJ29" s="34" t="str">
        <f>IF(Tableau2245[[#This Row],[Pnt{F}/1000]]=0,"",RANK(Tableau2245[[#This Row],[Pnt{F}/1000]],Tableau2245[Pnt{F}/1000]))</f>
        <v/>
      </c>
      <c r="CK29" s="35">
        <f>IFERROR(Tableau2245[[#This Row],[Pnt{FV}/500]]+Tableau2245[[#This Row],[Pnt{FB}/500]]+Tableau2245[[#This Row],[Bns{Q}]],0)</f>
        <v>0</v>
      </c>
      <c r="CL29" s="32">
        <f>IFERROR((Tableau2245[[#This Row],[Pnt{FV}]]/$CM$52)*500,0)</f>
        <v>0</v>
      </c>
      <c r="CM29" s="186">
        <f>IFERROR(((Tableau2245[[#This Row],[Prs{FV}]]/CN$52)*1000)+IF(Tableau2245[[#This Row],[Vlr{FV}]]="o",2,0),0)</f>
        <v>0</v>
      </c>
      <c r="CN29" s="11" t="s">
        <v>12</v>
      </c>
      <c r="CO29" s="4" t="s">
        <v>3</v>
      </c>
      <c r="CP29" s="32">
        <f>(Tableau2245[[#This Row],[Pnt{FB}]]/CQ$52)*500</f>
        <v>0</v>
      </c>
      <c r="CQ29" s="33">
        <f>Tableau2245[[#This Row],[Pnt{FBlq}]]+Tableau2245[[#This Row],[Pnt{FEss}]]</f>
        <v>0</v>
      </c>
      <c r="CR29" s="33">
        <f>IF(Tableau2245[[#This Row],[Blq{F}]]="n",0,IF(Tableau2245[[#This Row],[Blq{F}]]="Z1",100,IF(Tableau2245[[#This Row],[Blq{F}]]="Z2",200,IF(Tableau2245[[#This Row],[Blq{F}]]="Top",300,0))))</f>
        <v>0</v>
      </c>
      <c r="CS29" s="4" t="s">
        <v>3</v>
      </c>
      <c r="CT29" s="25">
        <f>IFERROR((100-(Tableau2245[[#This Row],[Ess{F}]])),0)</f>
        <v>0</v>
      </c>
      <c r="CU29" s="11" t="s">
        <v>12</v>
      </c>
      <c r="CV29" s="28" t="str">
        <f>IF(Tableau2245[[#This Row],[Fnl]]="Q",Tableau2245[[#This Row],[Plc{F}]],Tableau2245[[#This Row],[Plc{Q}]])</f>
        <v/>
      </c>
      <c r="CW29" s="28" t="str">
        <f>IF(Tableau2245[[#This Row],[Place]]=1,"Or",IF(Tableau2245[[#This Row],[Place]]=2,"Argent",IF(Tableau2245[[#This Row],[Place]]=3,"Bronze","")))</f>
        <v/>
      </c>
    </row>
    <row r="30" spans="1:101" x14ac:dyDescent="0.2">
      <c r="A30" s="33" t="str">
        <f>Tableau2245[[#This Row],[Plc{Q}]]</f>
        <v/>
      </c>
      <c r="B30" s="33" t="str">
        <f>Tableau2245[[#This Row],[Place]]</f>
        <v/>
      </c>
      <c r="C30" s="16" t="s">
        <v>12</v>
      </c>
      <c r="D30" s="17" t="s">
        <v>12</v>
      </c>
      <c r="E30" s="17" t="s">
        <v>12</v>
      </c>
      <c r="F30" s="29" t="str">
        <f>IF(Tableau2245[[#This Row],[Q &gt; F]]="","","Q")</f>
        <v/>
      </c>
      <c r="G30" s="10" t="s">
        <v>12</v>
      </c>
      <c r="H30" s="3" t="s">
        <v>3</v>
      </c>
      <c r="I30" s="3" t="s">
        <v>3</v>
      </c>
      <c r="J30" s="3" t="s">
        <v>3</v>
      </c>
      <c r="K30" s="30" t="str">
        <f>IF(Tableau2245[[#This Row],[Pnt{Q}(/1000)]]=0,"",RANK(Tableau2245[[#This Row],[Pnt{Q}(/1000)]],Tableau2245[Pnt{Q}(/1000)]))</f>
        <v/>
      </c>
      <c r="L30" s="30">
        <f>IFERROR(Tableau2245[[#This Row],[Pnt{QV}(/500)]]+Tableau2245[[#This Row],[Pnt{QB}/500]],0)</f>
        <v>0</v>
      </c>
      <c r="M30" s="31">
        <f>IFERROR((Tableau2245[[#This Row],[Pnt{QV}]]/$N$52)*500,0)</f>
        <v>0</v>
      </c>
      <c r="N30" s="31">
        <f>SUM(Tableau2245[[#This Row],[Pnt{QV1}]],Tableau2245[[#This Row],[Pnt{QV2}]],Tableau2245[[#This Row],[Pnt{QV3}]])</f>
        <v>0</v>
      </c>
      <c r="O30" s="2">
        <f>IFERROR(((Tableau2245[[#This Row],[Prs{QV1}]]/P$52)*1000)+IF(Tableau2245[[#This Row],[Vlr{QV1}]]="o",2,0),0)</f>
        <v>0</v>
      </c>
      <c r="P30" s="11" t="s">
        <v>12</v>
      </c>
      <c r="Q30" s="4" t="s">
        <v>3</v>
      </c>
      <c r="R30" s="163">
        <f>IFERROR(((Tableau2245[[#This Row],[Prs{QV2}]]/S$52)*1000)+IF(Tableau2245[[#This Row],[Vlr{QV2}]]="o",2,0),0)</f>
        <v>0</v>
      </c>
      <c r="S30" s="11" t="s">
        <v>12</v>
      </c>
      <c r="T30" s="4" t="s">
        <v>3</v>
      </c>
      <c r="U30" s="163">
        <f>IFERROR(((Tableau2245[[#This Row],[Prs{QV3}]]/V$52)*1000)+IF(Tableau2245[[#This Row],[Vlr{QV3}]]="o",2,0),0)</f>
        <v>0</v>
      </c>
      <c r="V30" s="11" t="s">
        <v>12</v>
      </c>
      <c r="W30" s="4" t="s">
        <v>3</v>
      </c>
      <c r="X30" s="32">
        <f>IF((Tableau2245[[#This Row],[Pnt{QB}]]/Y$52)*500=0,0,(Tableau2245[[#This Row],[Pnt{QB}]]/Y$52)*500)</f>
        <v>0</v>
      </c>
      <c r="Y30" s="33">
        <f>Tableau2245[[#This Row],[Pnt{QB1}]]+Tableau2245[[#This Row],[Pnt{QB2}]]+Tableau2245[[#This Row],[Pnt{QB3}]]+Tableau2245[[#This Row],[Pnt{QB4}]]+Tableau2245[[#This Row],[Pnt{QB5}]]+Tableau2245[[#This Row],[Pnt{QB6}]]+Tableau2245[[#This Row],[Pnt{QB7}]]+Tableau2245[[#This Row],[Pnt{QB8}]]+Tableau2245[[#This Row],[Pnt{QB9}]]+Tableau2245[[#This Row],[Pnt{QB10}]]+Tableau2245[[#This Row],[Pnt{QB11}]]+Tableau2245[[#This Row],[Pnt{QB12}]]+Tableau2245[[#This Row],[Pnt{QB13}]]+Tableau2245[[#This Row],[Pnt{QB14}]]+Tableau2245[[#This Row],[Pnt{QB15}]]+Tableau2245[[#This Row],[Pnt{QB16}]]+Tableau2245[[#This Row],[Pnt{QB17}]]+Tableau2245[[#This Row],[Pnt{QB18}]]+Tableau2245[[#This Row],[Pnt{QB19}]]+Tableau2245[[#This Row],[Pnt{QB20}]]+Tableau2245[[#This Row],[Pnt{QB21}]]+Tableau2245[[#This Row],[Pnt{QB22}]]+Tableau2245[[#This Row],[Pnt{QB23}]]+Tableau2245[[#This Row],[Pnt{QB24}]]+Tableau2245[[#This Row],[Pnt{QB25}]]+Tableau2245[[#This Row],[Pnt{QB26}]]+Tableau2245[[#This Row],[Pnt{QB27}]]+Tableau2245[[#This Row],[Pnt{QB28}]]+Tableau2245[[#This Row],[Pnt{QB29}]]+Tableau2245[[#This Row],[Pnt{QB30}]]</f>
        <v>0</v>
      </c>
      <c r="Z30" s="33">
        <f>IF(Tableau2245[[#This Row],[Blq{QB1}]]="o",(1000/AA$52),0)</f>
        <v>0</v>
      </c>
      <c r="AA30" s="4" t="s">
        <v>3</v>
      </c>
      <c r="AB30" s="33">
        <f>IF(Tableau2245[[#This Row],[Blq{QB2}]]="o",(1000/AC$52),0)</f>
        <v>0</v>
      </c>
      <c r="AC30" s="4" t="s">
        <v>3</v>
      </c>
      <c r="AD30" s="33">
        <f>IF(Tableau2245[[#This Row],[Blq{QB3}]]="o",(1000/AE$52),0)</f>
        <v>0</v>
      </c>
      <c r="AE30" s="4" t="s">
        <v>3</v>
      </c>
      <c r="AF30" s="33">
        <f>IF(Tableau2245[[#This Row],[Blq{QB4}]]="o",(1000/AG$52),0)</f>
        <v>0</v>
      </c>
      <c r="AG30" s="4" t="s">
        <v>3</v>
      </c>
      <c r="AH30" s="33">
        <f>IF(Tableau2245[[#This Row],[Blq{QB5}]]="o",(1000/AI$52),0)</f>
        <v>0</v>
      </c>
      <c r="AI30" s="4" t="s">
        <v>3</v>
      </c>
      <c r="AJ30" s="33">
        <f>IF(Tableau2245[[#This Row],[Blq{QB6}]]="o",(1000/AK$52),0)</f>
        <v>0</v>
      </c>
      <c r="AK30" s="4" t="s">
        <v>3</v>
      </c>
      <c r="AL30" s="33">
        <f>IF(Tableau2245[[#This Row],[Blq{QB7}]]="o",(1000/AM$52),0)</f>
        <v>0</v>
      </c>
      <c r="AM30" s="4" t="s">
        <v>3</v>
      </c>
      <c r="AN30" s="33">
        <f>IF(Tableau2245[[#This Row],[Blq{QB8}]]="o",(1000/AO$52),0)</f>
        <v>0</v>
      </c>
      <c r="AO30" s="4" t="s">
        <v>3</v>
      </c>
      <c r="AP30" s="33">
        <f>IF(Tableau2245[[#This Row],[Blq{QB9}]]="o",(1000/AQ$52),0)</f>
        <v>0</v>
      </c>
      <c r="AQ30" s="4" t="s">
        <v>3</v>
      </c>
      <c r="AR30" s="33">
        <f>IF(Tableau2245[[#This Row],[Blq{QB10}]]="o",(1000/AS$52),0)</f>
        <v>0</v>
      </c>
      <c r="AS30" s="4" t="s">
        <v>3</v>
      </c>
      <c r="AT30" s="33">
        <f>IF(Tableau2245[[#This Row],[Blq{QB11}]]="o",(1000/AU$52),0)</f>
        <v>0</v>
      </c>
      <c r="AU30" s="4" t="s">
        <v>3</v>
      </c>
      <c r="AV30" s="33">
        <f>IF(Tableau2245[[#This Row],[Blq{QB12}]]="o",(1000/AW$52),0)</f>
        <v>0</v>
      </c>
      <c r="AW30" s="4" t="s">
        <v>3</v>
      </c>
      <c r="AX30" s="33">
        <f>IF(Tableau2245[[#This Row],[Blq{QB13}]]="o",(1000/AY$52),0)</f>
        <v>0</v>
      </c>
      <c r="AY30" s="4" t="s">
        <v>3</v>
      </c>
      <c r="AZ30" s="33">
        <f>IF(Tableau2245[[#This Row],[Blq{QB14}]]="o",(1000/BA$52),0)</f>
        <v>0</v>
      </c>
      <c r="BA30" s="4" t="s">
        <v>3</v>
      </c>
      <c r="BB30" s="33">
        <f>IF(Tableau2245[[#This Row],[Blq{QB15}]]="o",(1000/BC$52),0)</f>
        <v>0</v>
      </c>
      <c r="BC30" s="4" t="s">
        <v>3</v>
      </c>
      <c r="BD30" s="33">
        <f>IF(Tableau2245[[#This Row],[Blq{QB16}]]="o",(1000/BE$52),0)</f>
        <v>0</v>
      </c>
      <c r="BE30" s="4" t="s">
        <v>3</v>
      </c>
      <c r="BF30" s="33">
        <f>IF(Tableau2245[[#This Row],[Blq{QB17}]]="o",(1000/BG$52),0)</f>
        <v>0</v>
      </c>
      <c r="BG30" s="4" t="s">
        <v>3</v>
      </c>
      <c r="BH30" s="33">
        <f>IF(Tableau2245[[#This Row],[Blq{QB18}]]="o",(1000/BI$52),0)</f>
        <v>0</v>
      </c>
      <c r="BI30" s="4" t="s">
        <v>3</v>
      </c>
      <c r="BJ30" s="33">
        <f>IF(Tableau2245[[#This Row],[Blq{QB19}]]="o",(1000/BK$52),0)</f>
        <v>0</v>
      </c>
      <c r="BK30" s="4" t="s">
        <v>3</v>
      </c>
      <c r="BL30" s="33">
        <f>IF(Tableau2245[[#This Row],[Blq{QB20}]]="o",(1000/BM$52),0)</f>
        <v>0</v>
      </c>
      <c r="BM30" s="4" t="s">
        <v>3</v>
      </c>
      <c r="BN30" s="33">
        <f>IF(Tableau2245[[#This Row],[Blq{QB21}]]="o",(1000/BO$52),0)</f>
        <v>0</v>
      </c>
      <c r="BO30" s="4" t="s">
        <v>3</v>
      </c>
      <c r="BP30" s="33">
        <f>IF(Tableau2245[[#This Row],[Blq{QB22}]]="o",(1000/BQ$52),0)</f>
        <v>0</v>
      </c>
      <c r="BQ30" s="4" t="s">
        <v>3</v>
      </c>
      <c r="BR30" s="33">
        <f>IF(Tableau2245[[#This Row],[Blq{QB23}]]="o",(1000/BS$52),0)</f>
        <v>0</v>
      </c>
      <c r="BS30" s="4" t="s">
        <v>3</v>
      </c>
      <c r="BT30" s="33">
        <f>IF(Tableau2245[[#This Row],[Blq{QB24}]]="o",(1000/BU$52),0)</f>
        <v>0</v>
      </c>
      <c r="BU30" s="4" t="s">
        <v>3</v>
      </c>
      <c r="BV30" s="33">
        <f>IF(Tableau2245[[#This Row],[Blq{QB25}]]="o",(1000/BW$52),0)</f>
        <v>0</v>
      </c>
      <c r="BW30" s="4" t="s">
        <v>3</v>
      </c>
      <c r="BX30" s="33">
        <f>IF(Tableau2245[[#This Row],[Blq{QB26}]]="o",(1000/BY$52),0)</f>
        <v>0</v>
      </c>
      <c r="BY30" s="4" t="s">
        <v>3</v>
      </c>
      <c r="BZ30" s="33">
        <f>IF(Tableau2245[[#This Row],[Blq{QB27}]]="o",(1000/CA$52),0)</f>
        <v>0</v>
      </c>
      <c r="CA30" s="4" t="s">
        <v>3</v>
      </c>
      <c r="CB30" s="33">
        <f>IF(Tableau2245[[#This Row],[Blq{QB28}]]="o",(1000/CC$52),0)</f>
        <v>0</v>
      </c>
      <c r="CC30" s="4" t="s">
        <v>3</v>
      </c>
      <c r="CD30" s="33">
        <f>IF(Tableau2245[[#This Row],[Blq{QB29}]]="o",(1000/CE$52),0)</f>
        <v>0</v>
      </c>
      <c r="CE30" s="4" t="s">
        <v>3</v>
      </c>
      <c r="CF30" s="33">
        <f>IF(Tableau2245[[#This Row],[Blq{QB30}]]="o",(1000/CG$52),0)</f>
        <v>0</v>
      </c>
      <c r="CG30" s="4" t="s">
        <v>3</v>
      </c>
      <c r="CH30" s="26">
        <f>IFERROR((8-Tableau2245[[#This Row],[Plc{Q}]])/100,0)</f>
        <v>0</v>
      </c>
      <c r="CI30" s="25" t="str">
        <f>IF(OR(1=Tableau2245[[#This Row],[Plc{Q}]],2=Tableau2245[[#This Row],[Plc{Q}]],3=Tableau2245[[#This Row],[Plc{Q}]],4=Tableau2245[[#This Row],[Plc{Q}]],5=Tableau2245[[#This Row],[Plc{Q}]],6=Tableau2245[[#This Row],[Plc{Q}]],7=Tableau2245[[#This Row],[Plc{Q}]],8=Tableau2245[[#This Row],[Plc{Q}]]),"Qualifié(e)","")</f>
        <v/>
      </c>
      <c r="CJ30" s="34" t="str">
        <f>IF(Tableau2245[[#This Row],[Pnt{F}/1000]]=0,"",RANK(Tableau2245[[#This Row],[Pnt{F}/1000]],Tableau2245[Pnt{F}/1000]))</f>
        <v/>
      </c>
      <c r="CK30" s="35">
        <f>IFERROR(Tableau2245[[#This Row],[Pnt{FV}/500]]+Tableau2245[[#This Row],[Pnt{FB}/500]]+Tableau2245[[#This Row],[Bns{Q}]],0)</f>
        <v>0</v>
      </c>
      <c r="CL30" s="32">
        <f>IFERROR((Tableau2245[[#This Row],[Pnt{FV}]]/$CM$52)*500,0)</f>
        <v>0</v>
      </c>
      <c r="CM30" s="186">
        <f>IFERROR(((Tableau2245[[#This Row],[Prs{FV}]]/CN$52)*1000)+IF(Tableau2245[[#This Row],[Vlr{FV}]]="o",2,0),0)</f>
        <v>0</v>
      </c>
      <c r="CN30" s="11" t="s">
        <v>12</v>
      </c>
      <c r="CO30" s="4" t="s">
        <v>3</v>
      </c>
      <c r="CP30" s="32">
        <f>(Tableau2245[[#This Row],[Pnt{FB}]]/CQ$52)*500</f>
        <v>0</v>
      </c>
      <c r="CQ30" s="33">
        <f>Tableau2245[[#This Row],[Pnt{FBlq}]]+Tableau2245[[#This Row],[Pnt{FEss}]]</f>
        <v>0</v>
      </c>
      <c r="CR30" s="33">
        <f>IF(Tableau2245[[#This Row],[Blq{F}]]="n",0,IF(Tableau2245[[#This Row],[Blq{F}]]="Z1",100,IF(Tableau2245[[#This Row],[Blq{F}]]="Z2",200,IF(Tableau2245[[#This Row],[Blq{F}]]="Top",300,0))))</f>
        <v>0</v>
      </c>
      <c r="CS30" s="4" t="s">
        <v>3</v>
      </c>
      <c r="CT30" s="25">
        <f>IFERROR((100-(Tableau2245[[#This Row],[Ess{F}]])),0)</f>
        <v>0</v>
      </c>
      <c r="CU30" s="11" t="s">
        <v>12</v>
      </c>
      <c r="CV30" s="28" t="str">
        <f>IF(Tableau2245[[#This Row],[Fnl]]="Q",Tableau2245[[#This Row],[Plc{F}]],Tableau2245[[#This Row],[Plc{Q}]])</f>
        <v/>
      </c>
      <c r="CW30" s="28" t="str">
        <f>IF(Tableau2245[[#This Row],[Place]]=1,"Or",IF(Tableau2245[[#This Row],[Place]]=2,"Argent",IF(Tableau2245[[#This Row],[Place]]=3,"Bronze","")))</f>
        <v/>
      </c>
    </row>
    <row r="31" spans="1:101" x14ac:dyDescent="0.2">
      <c r="A31" s="33" t="str">
        <f>Tableau2245[[#This Row],[Plc{Q}]]</f>
        <v/>
      </c>
      <c r="B31" s="33" t="str">
        <f>Tableau2245[[#This Row],[Place]]</f>
        <v/>
      </c>
      <c r="C31" s="16" t="s">
        <v>12</v>
      </c>
      <c r="D31" s="17" t="s">
        <v>12</v>
      </c>
      <c r="E31" s="17" t="s">
        <v>12</v>
      </c>
      <c r="F31" s="29" t="str">
        <f>IF(Tableau2245[[#This Row],[Q &gt; F]]="","","Q")</f>
        <v/>
      </c>
      <c r="G31" s="10" t="s">
        <v>12</v>
      </c>
      <c r="H31" s="3" t="s">
        <v>3</v>
      </c>
      <c r="I31" s="3" t="s">
        <v>3</v>
      </c>
      <c r="J31" s="3" t="s">
        <v>3</v>
      </c>
      <c r="K31" s="30" t="str">
        <f>IF(Tableau2245[[#This Row],[Pnt{Q}(/1000)]]=0,"",RANK(Tableau2245[[#This Row],[Pnt{Q}(/1000)]],Tableau2245[Pnt{Q}(/1000)]))</f>
        <v/>
      </c>
      <c r="L31" s="30">
        <f>IFERROR(Tableau2245[[#This Row],[Pnt{QV}(/500)]]+Tableau2245[[#This Row],[Pnt{QB}/500]],0)</f>
        <v>0</v>
      </c>
      <c r="M31" s="31">
        <f>IFERROR((Tableau2245[[#This Row],[Pnt{QV}]]/$N$52)*500,0)</f>
        <v>0</v>
      </c>
      <c r="N31" s="31">
        <f>SUM(Tableau2245[[#This Row],[Pnt{QV1}]],Tableau2245[[#This Row],[Pnt{QV2}]],Tableau2245[[#This Row],[Pnt{QV3}]])</f>
        <v>0</v>
      </c>
      <c r="O31" s="2">
        <f>IFERROR(((Tableau2245[[#This Row],[Prs{QV1}]]/P$52)*1000)+IF(Tableau2245[[#This Row],[Vlr{QV1}]]="o",2,0),0)</f>
        <v>0</v>
      </c>
      <c r="P31" s="11" t="s">
        <v>12</v>
      </c>
      <c r="Q31" s="4" t="s">
        <v>3</v>
      </c>
      <c r="R31" s="163">
        <f>IFERROR(((Tableau2245[[#This Row],[Prs{QV2}]]/S$52)*1000)+IF(Tableau2245[[#This Row],[Vlr{QV2}]]="o",2,0),0)</f>
        <v>0</v>
      </c>
      <c r="S31" s="11" t="s">
        <v>12</v>
      </c>
      <c r="T31" s="4" t="s">
        <v>3</v>
      </c>
      <c r="U31" s="163">
        <f>IFERROR(((Tableau2245[[#This Row],[Prs{QV3}]]/V$52)*1000)+IF(Tableau2245[[#This Row],[Vlr{QV3}]]="o",2,0),0)</f>
        <v>0</v>
      </c>
      <c r="V31" s="11" t="s">
        <v>12</v>
      </c>
      <c r="W31" s="4" t="s">
        <v>3</v>
      </c>
      <c r="X31" s="32">
        <f>IF((Tableau2245[[#This Row],[Pnt{QB}]]/Y$52)*500=0,0,(Tableau2245[[#This Row],[Pnt{QB}]]/Y$52)*500)</f>
        <v>0</v>
      </c>
      <c r="Y31" s="33">
        <f>Tableau2245[[#This Row],[Pnt{QB1}]]+Tableau2245[[#This Row],[Pnt{QB2}]]+Tableau2245[[#This Row],[Pnt{QB3}]]+Tableau2245[[#This Row],[Pnt{QB4}]]+Tableau2245[[#This Row],[Pnt{QB5}]]+Tableau2245[[#This Row],[Pnt{QB6}]]+Tableau2245[[#This Row],[Pnt{QB7}]]+Tableau2245[[#This Row],[Pnt{QB8}]]+Tableau2245[[#This Row],[Pnt{QB9}]]+Tableau2245[[#This Row],[Pnt{QB10}]]+Tableau2245[[#This Row],[Pnt{QB11}]]+Tableau2245[[#This Row],[Pnt{QB12}]]+Tableau2245[[#This Row],[Pnt{QB13}]]+Tableau2245[[#This Row],[Pnt{QB14}]]+Tableau2245[[#This Row],[Pnt{QB15}]]+Tableau2245[[#This Row],[Pnt{QB16}]]+Tableau2245[[#This Row],[Pnt{QB17}]]+Tableau2245[[#This Row],[Pnt{QB18}]]+Tableau2245[[#This Row],[Pnt{QB19}]]+Tableau2245[[#This Row],[Pnt{QB20}]]+Tableau2245[[#This Row],[Pnt{QB21}]]+Tableau2245[[#This Row],[Pnt{QB22}]]+Tableau2245[[#This Row],[Pnt{QB23}]]+Tableau2245[[#This Row],[Pnt{QB24}]]+Tableau2245[[#This Row],[Pnt{QB25}]]+Tableau2245[[#This Row],[Pnt{QB26}]]+Tableau2245[[#This Row],[Pnt{QB27}]]+Tableau2245[[#This Row],[Pnt{QB28}]]+Tableau2245[[#This Row],[Pnt{QB29}]]+Tableau2245[[#This Row],[Pnt{QB30}]]</f>
        <v>0</v>
      </c>
      <c r="Z31" s="33">
        <f>IF(Tableau2245[[#This Row],[Blq{QB1}]]="o",(1000/AA$52),0)</f>
        <v>0</v>
      </c>
      <c r="AA31" s="4" t="s">
        <v>3</v>
      </c>
      <c r="AB31" s="33">
        <f>IF(Tableau2245[[#This Row],[Blq{QB2}]]="o",(1000/AC$52),0)</f>
        <v>0</v>
      </c>
      <c r="AC31" s="4" t="s">
        <v>3</v>
      </c>
      <c r="AD31" s="33">
        <f>IF(Tableau2245[[#This Row],[Blq{QB3}]]="o",(1000/AE$52),0)</f>
        <v>0</v>
      </c>
      <c r="AE31" s="4" t="s">
        <v>3</v>
      </c>
      <c r="AF31" s="33">
        <f>IF(Tableau2245[[#This Row],[Blq{QB4}]]="o",(1000/AG$52),0)</f>
        <v>0</v>
      </c>
      <c r="AG31" s="4" t="s">
        <v>3</v>
      </c>
      <c r="AH31" s="33">
        <f>IF(Tableau2245[[#This Row],[Blq{QB5}]]="o",(1000/AI$52),0)</f>
        <v>0</v>
      </c>
      <c r="AI31" s="4" t="s">
        <v>3</v>
      </c>
      <c r="AJ31" s="33">
        <f>IF(Tableau2245[[#This Row],[Blq{QB6}]]="o",(1000/AK$52),0)</f>
        <v>0</v>
      </c>
      <c r="AK31" s="4" t="s">
        <v>3</v>
      </c>
      <c r="AL31" s="33">
        <f>IF(Tableau2245[[#This Row],[Blq{QB7}]]="o",(1000/AM$52),0)</f>
        <v>0</v>
      </c>
      <c r="AM31" s="4" t="s">
        <v>3</v>
      </c>
      <c r="AN31" s="33">
        <f>IF(Tableau2245[[#This Row],[Blq{QB8}]]="o",(1000/AO$52),0)</f>
        <v>0</v>
      </c>
      <c r="AO31" s="4" t="s">
        <v>3</v>
      </c>
      <c r="AP31" s="33">
        <f>IF(Tableau2245[[#This Row],[Blq{QB9}]]="o",(1000/AQ$52),0)</f>
        <v>0</v>
      </c>
      <c r="AQ31" s="4" t="s">
        <v>3</v>
      </c>
      <c r="AR31" s="33">
        <f>IF(Tableau2245[[#This Row],[Blq{QB10}]]="o",(1000/AS$52),0)</f>
        <v>0</v>
      </c>
      <c r="AS31" s="4" t="s">
        <v>3</v>
      </c>
      <c r="AT31" s="33">
        <f>IF(Tableau2245[[#This Row],[Blq{QB11}]]="o",(1000/AU$52),0)</f>
        <v>0</v>
      </c>
      <c r="AU31" s="4" t="s">
        <v>3</v>
      </c>
      <c r="AV31" s="33">
        <f>IF(Tableau2245[[#This Row],[Blq{QB12}]]="o",(1000/AW$52),0)</f>
        <v>0</v>
      </c>
      <c r="AW31" s="4" t="s">
        <v>3</v>
      </c>
      <c r="AX31" s="33">
        <f>IF(Tableau2245[[#This Row],[Blq{QB13}]]="o",(1000/AY$52),0)</f>
        <v>0</v>
      </c>
      <c r="AY31" s="4" t="s">
        <v>3</v>
      </c>
      <c r="AZ31" s="33">
        <f>IF(Tableau2245[[#This Row],[Blq{QB14}]]="o",(1000/BA$52),0)</f>
        <v>0</v>
      </c>
      <c r="BA31" s="4" t="s">
        <v>3</v>
      </c>
      <c r="BB31" s="33">
        <f>IF(Tableau2245[[#This Row],[Blq{QB15}]]="o",(1000/BC$52),0)</f>
        <v>0</v>
      </c>
      <c r="BC31" s="4" t="s">
        <v>3</v>
      </c>
      <c r="BD31" s="33">
        <f>IF(Tableau2245[[#This Row],[Blq{QB16}]]="o",(1000/BE$52),0)</f>
        <v>0</v>
      </c>
      <c r="BE31" s="4" t="s">
        <v>3</v>
      </c>
      <c r="BF31" s="33">
        <f>IF(Tableau2245[[#This Row],[Blq{QB17}]]="o",(1000/BG$52),0)</f>
        <v>0</v>
      </c>
      <c r="BG31" s="4" t="s">
        <v>3</v>
      </c>
      <c r="BH31" s="33">
        <f>IF(Tableau2245[[#This Row],[Blq{QB18}]]="o",(1000/BI$52),0)</f>
        <v>0</v>
      </c>
      <c r="BI31" s="4" t="s">
        <v>3</v>
      </c>
      <c r="BJ31" s="33">
        <f>IF(Tableau2245[[#This Row],[Blq{QB19}]]="o",(1000/BK$52),0)</f>
        <v>0</v>
      </c>
      <c r="BK31" s="4" t="s">
        <v>3</v>
      </c>
      <c r="BL31" s="33">
        <f>IF(Tableau2245[[#This Row],[Blq{QB20}]]="o",(1000/BM$52),0)</f>
        <v>0</v>
      </c>
      <c r="BM31" s="4" t="s">
        <v>3</v>
      </c>
      <c r="BN31" s="33">
        <f>IF(Tableau2245[[#This Row],[Blq{QB21}]]="o",(1000/BO$52),0)</f>
        <v>0</v>
      </c>
      <c r="BO31" s="4" t="s">
        <v>3</v>
      </c>
      <c r="BP31" s="33">
        <f>IF(Tableau2245[[#This Row],[Blq{QB22}]]="o",(1000/BQ$52),0)</f>
        <v>0</v>
      </c>
      <c r="BQ31" s="4" t="s">
        <v>3</v>
      </c>
      <c r="BR31" s="33">
        <f>IF(Tableau2245[[#This Row],[Blq{QB23}]]="o",(1000/BS$52),0)</f>
        <v>0</v>
      </c>
      <c r="BS31" s="4" t="s">
        <v>3</v>
      </c>
      <c r="BT31" s="33">
        <f>IF(Tableau2245[[#This Row],[Blq{QB24}]]="o",(1000/BU$52),0)</f>
        <v>0</v>
      </c>
      <c r="BU31" s="4" t="s">
        <v>3</v>
      </c>
      <c r="BV31" s="33">
        <f>IF(Tableau2245[[#This Row],[Blq{QB25}]]="o",(1000/BW$52),0)</f>
        <v>0</v>
      </c>
      <c r="BW31" s="4" t="s">
        <v>3</v>
      </c>
      <c r="BX31" s="33">
        <f>IF(Tableau2245[[#This Row],[Blq{QB26}]]="o",(1000/BY$52),0)</f>
        <v>0</v>
      </c>
      <c r="BY31" s="4" t="s">
        <v>3</v>
      </c>
      <c r="BZ31" s="33">
        <f>IF(Tableau2245[[#This Row],[Blq{QB27}]]="o",(1000/CA$52),0)</f>
        <v>0</v>
      </c>
      <c r="CA31" s="4" t="s">
        <v>3</v>
      </c>
      <c r="CB31" s="33">
        <f>IF(Tableau2245[[#This Row],[Blq{QB28}]]="o",(1000/CC$52),0)</f>
        <v>0</v>
      </c>
      <c r="CC31" s="4" t="s">
        <v>3</v>
      </c>
      <c r="CD31" s="33">
        <f>IF(Tableau2245[[#This Row],[Blq{QB29}]]="o",(1000/CE$52),0)</f>
        <v>0</v>
      </c>
      <c r="CE31" s="4" t="s">
        <v>3</v>
      </c>
      <c r="CF31" s="33">
        <f>IF(Tableau2245[[#This Row],[Blq{QB30}]]="o",(1000/CG$52),0)</f>
        <v>0</v>
      </c>
      <c r="CG31" s="4" t="s">
        <v>3</v>
      </c>
      <c r="CH31" s="26">
        <f>IFERROR((8-Tableau2245[[#This Row],[Plc{Q}]])/100,0)</f>
        <v>0</v>
      </c>
      <c r="CI31" s="25" t="str">
        <f>IF(OR(1=Tableau2245[[#This Row],[Plc{Q}]],2=Tableau2245[[#This Row],[Plc{Q}]],3=Tableau2245[[#This Row],[Plc{Q}]],4=Tableau2245[[#This Row],[Plc{Q}]],5=Tableau2245[[#This Row],[Plc{Q}]],6=Tableau2245[[#This Row],[Plc{Q}]],7=Tableau2245[[#This Row],[Plc{Q}]],8=Tableau2245[[#This Row],[Plc{Q}]]),"Qualifié(e)","")</f>
        <v/>
      </c>
      <c r="CJ31" s="34" t="str">
        <f>IF(Tableau2245[[#This Row],[Pnt{F}/1000]]=0,"",RANK(Tableau2245[[#This Row],[Pnt{F}/1000]],Tableau2245[Pnt{F}/1000]))</f>
        <v/>
      </c>
      <c r="CK31" s="35">
        <f>IFERROR(Tableau2245[[#This Row],[Pnt{FV}/500]]+Tableau2245[[#This Row],[Pnt{FB}/500]]+Tableau2245[[#This Row],[Bns{Q}]],0)</f>
        <v>0</v>
      </c>
      <c r="CL31" s="32">
        <f>IFERROR((Tableau2245[[#This Row],[Pnt{FV}]]/$CM$52)*500,0)</f>
        <v>0</v>
      </c>
      <c r="CM31" s="186">
        <f>IFERROR(((Tableau2245[[#This Row],[Prs{FV}]]/CN$52)*1000)+IF(Tableau2245[[#This Row],[Vlr{FV}]]="o",2,0),0)</f>
        <v>0</v>
      </c>
      <c r="CN31" s="11" t="s">
        <v>12</v>
      </c>
      <c r="CO31" s="4" t="s">
        <v>3</v>
      </c>
      <c r="CP31" s="32">
        <f>(Tableau2245[[#This Row],[Pnt{FB}]]/CQ$52)*500</f>
        <v>0</v>
      </c>
      <c r="CQ31" s="33">
        <f>Tableau2245[[#This Row],[Pnt{FBlq}]]+Tableau2245[[#This Row],[Pnt{FEss}]]</f>
        <v>0</v>
      </c>
      <c r="CR31" s="33">
        <f>IF(Tableau2245[[#This Row],[Blq{F}]]="n",0,IF(Tableau2245[[#This Row],[Blq{F}]]="Z1",100,IF(Tableau2245[[#This Row],[Blq{F}]]="Z2",200,IF(Tableau2245[[#This Row],[Blq{F}]]="Top",300,0))))</f>
        <v>0</v>
      </c>
      <c r="CS31" s="4" t="s">
        <v>3</v>
      </c>
      <c r="CT31" s="25">
        <f>IFERROR((100-(Tableau2245[[#This Row],[Ess{F}]])),0)</f>
        <v>0</v>
      </c>
      <c r="CU31" s="11" t="s">
        <v>12</v>
      </c>
      <c r="CV31" s="28" t="str">
        <f>IF(Tableau2245[[#This Row],[Fnl]]="Q",Tableau2245[[#This Row],[Plc{F}]],Tableau2245[[#This Row],[Plc{Q}]])</f>
        <v/>
      </c>
      <c r="CW31" s="28" t="str">
        <f>IF(Tableau2245[[#This Row],[Place]]=1,"Or",IF(Tableau2245[[#This Row],[Place]]=2,"Argent",IF(Tableau2245[[#This Row],[Place]]=3,"Bronze","")))</f>
        <v/>
      </c>
    </row>
    <row r="32" spans="1:101" x14ac:dyDescent="0.2">
      <c r="A32" s="33" t="str">
        <f>Tableau2245[[#This Row],[Plc{Q}]]</f>
        <v/>
      </c>
      <c r="B32" s="33" t="str">
        <f>Tableau2245[[#This Row],[Place]]</f>
        <v/>
      </c>
      <c r="C32" s="16" t="s">
        <v>12</v>
      </c>
      <c r="D32" s="17" t="s">
        <v>12</v>
      </c>
      <c r="E32" s="17" t="s">
        <v>12</v>
      </c>
      <c r="F32" s="29" t="str">
        <f>IF(Tableau2245[[#This Row],[Q &gt; F]]="","","Q")</f>
        <v/>
      </c>
      <c r="G32" s="10" t="s">
        <v>12</v>
      </c>
      <c r="H32" s="3" t="s">
        <v>3</v>
      </c>
      <c r="I32" s="3" t="s">
        <v>3</v>
      </c>
      <c r="J32" s="3" t="s">
        <v>3</v>
      </c>
      <c r="K32" s="30" t="str">
        <f>IF(Tableau2245[[#This Row],[Pnt{Q}(/1000)]]=0,"",RANK(Tableau2245[[#This Row],[Pnt{Q}(/1000)]],Tableau2245[Pnt{Q}(/1000)]))</f>
        <v/>
      </c>
      <c r="L32" s="30">
        <f>IFERROR(Tableau2245[[#This Row],[Pnt{QV}(/500)]]+Tableau2245[[#This Row],[Pnt{QB}/500]],0)</f>
        <v>0</v>
      </c>
      <c r="M32" s="31">
        <f>IFERROR((Tableau2245[[#This Row],[Pnt{QV}]]/$N$52)*500,0)</f>
        <v>0</v>
      </c>
      <c r="N32" s="31">
        <f>SUM(Tableau2245[[#This Row],[Pnt{QV1}]],Tableau2245[[#This Row],[Pnt{QV2}]],Tableau2245[[#This Row],[Pnt{QV3}]])</f>
        <v>0</v>
      </c>
      <c r="O32" s="2">
        <f>IFERROR(((Tableau2245[[#This Row],[Prs{QV1}]]/P$52)*1000)+IF(Tableau2245[[#This Row],[Vlr{QV1}]]="o",2,0),0)</f>
        <v>0</v>
      </c>
      <c r="P32" s="11" t="s">
        <v>12</v>
      </c>
      <c r="Q32" s="4" t="s">
        <v>3</v>
      </c>
      <c r="R32" s="163">
        <f>IFERROR(((Tableau2245[[#This Row],[Prs{QV2}]]/S$52)*1000)+IF(Tableau2245[[#This Row],[Vlr{QV2}]]="o",2,0),0)</f>
        <v>0</v>
      </c>
      <c r="S32" s="11" t="s">
        <v>12</v>
      </c>
      <c r="T32" s="4" t="s">
        <v>3</v>
      </c>
      <c r="U32" s="163">
        <f>IFERROR(((Tableau2245[[#This Row],[Prs{QV3}]]/V$52)*1000)+IF(Tableau2245[[#This Row],[Vlr{QV3}]]="o",2,0),0)</f>
        <v>0</v>
      </c>
      <c r="V32" s="11" t="s">
        <v>12</v>
      </c>
      <c r="W32" s="4" t="s">
        <v>3</v>
      </c>
      <c r="X32" s="32">
        <f>IF((Tableau2245[[#This Row],[Pnt{QB}]]/Y$52)*500=0,0,(Tableau2245[[#This Row],[Pnt{QB}]]/Y$52)*500)</f>
        <v>0</v>
      </c>
      <c r="Y32" s="33">
        <f>Tableau2245[[#This Row],[Pnt{QB1}]]+Tableau2245[[#This Row],[Pnt{QB2}]]+Tableau2245[[#This Row],[Pnt{QB3}]]+Tableau2245[[#This Row],[Pnt{QB4}]]+Tableau2245[[#This Row],[Pnt{QB5}]]+Tableau2245[[#This Row],[Pnt{QB6}]]+Tableau2245[[#This Row],[Pnt{QB7}]]+Tableau2245[[#This Row],[Pnt{QB8}]]+Tableau2245[[#This Row],[Pnt{QB9}]]+Tableau2245[[#This Row],[Pnt{QB10}]]+Tableau2245[[#This Row],[Pnt{QB11}]]+Tableau2245[[#This Row],[Pnt{QB12}]]+Tableau2245[[#This Row],[Pnt{QB13}]]+Tableau2245[[#This Row],[Pnt{QB14}]]+Tableau2245[[#This Row],[Pnt{QB15}]]+Tableau2245[[#This Row],[Pnt{QB16}]]+Tableau2245[[#This Row],[Pnt{QB17}]]+Tableau2245[[#This Row],[Pnt{QB18}]]+Tableau2245[[#This Row],[Pnt{QB19}]]+Tableau2245[[#This Row],[Pnt{QB20}]]+Tableau2245[[#This Row],[Pnt{QB21}]]+Tableau2245[[#This Row],[Pnt{QB22}]]+Tableau2245[[#This Row],[Pnt{QB23}]]+Tableau2245[[#This Row],[Pnt{QB24}]]+Tableau2245[[#This Row],[Pnt{QB25}]]+Tableau2245[[#This Row],[Pnt{QB26}]]+Tableau2245[[#This Row],[Pnt{QB27}]]+Tableau2245[[#This Row],[Pnt{QB28}]]+Tableau2245[[#This Row],[Pnt{QB29}]]+Tableau2245[[#This Row],[Pnt{QB30}]]</f>
        <v>0</v>
      </c>
      <c r="Z32" s="33">
        <f>IF(Tableau2245[[#This Row],[Blq{QB1}]]="o",(1000/AA$52),0)</f>
        <v>0</v>
      </c>
      <c r="AA32" s="4" t="s">
        <v>3</v>
      </c>
      <c r="AB32" s="33">
        <f>IF(Tableau2245[[#This Row],[Blq{QB2}]]="o",(1000/AC$52),0)</f>
        <v>0</v>
      </c>
      <c r="AC32" s="4" t="s">
        <v>3</v>
      </c>
      <c r="AD32" s="33">
        <f>IF(Tableau2245[[#This Row],[Blq{QB3}]]="o",(1000/AE$52),0)</f>
        <v>0</v>
      </c>
      <c r="AE32" s="4" t="s">
        <v>3</v>
      </c>
      <c r="AF32" s="33">
        <f>IF(Tableau2245[[#This Row],[Blq{QB4}]]="o",(1000/AG$52),0)</f>
        <v>0</v>
      </c>
      <c r="AG32" s="4" t="s">
        <v>3</v>
      </c>
      <c r="AH32" s="33">
        <f>IF(Tableau2245[[#This Row],[Blq{QB5}]]="o",(1000/AI$52),0)</f>
        <v>0</v>
      </c>
      <c r="AI32" s="4" t="s">
        <v>3</v>
      </c>
      <c r="AJ32" s="33">
        <f>IF(Tableau2245[[#This Row],[Blq{QB6}]]="o",(1000/AK$52),0)</f>
        <v>0</v>
      </c>
      <c r="AK32" s="4" t="s">
        <v>3</v>
      </c>
      <c r="AL32" s="33">
        <f>IF(Tableau2245[[#This Row],[Blq{QB7}]]="o",(1000/AM$52),0)</f>
        <v>0</v>
      </c>
      <c r="AM32" s="4" t="s">
        <v>3</v>
      </c>
      <c r="AN32" s="33">
        <f>IF(Tableau2245[[#This Row],[Blq{QB8}]]="o",(1000/AO$52),0)</f>
        <v>0</v>
      </c>
      <c r="AO32" s="4" t="s">
        <v>3</v>
      </c>
      <c r="AP32" s="33">
        <f>IF(Tableau2245[[#This Row],[Blq{QB9}]]="o",(1000/AQ$52),0)</f>
        <v>0</v>
      </c>
      <c r="AQ32" s="4" t="s">
        <v>3</v>
      </c>
      <c r="AR32" s="33">
        <f>IF(Tableau2245[[#This Row],[Blq{QB10}]]="o",(1000/AS$52),0)</f>
        <v>0</v>
      </c>
      <c r="AS32" s="4" t="s">
        <v>3</v>
      </c>
      <c r="AT32" s="33">
        <f>IF(Tableau2245[[#This Row],[Blq{QB11}]]="o",(1000/AU$52),0)</f>
        <v>0</v>
      </c>
      <c r="AU32" s="4" t="s">
        <v>3</v>
      </c>
      <c r="AV32" s="33">
        <f>IF(Tableau2245[[#This Row],[Blq{QB12}]]="o",(1000/AW$52),0)</f>
        <v>0</v>
      </c>
      <c r="AW32" s="4" t="s">
        <v>3</v>
      </c>
      <c r="AX32" s="33">
        <f>IF(Tableau2245[[#This Row],[Blq{QB13}]]="o",(1000/AY$52),0)</f>
        <v>0</v>
      </c>
      <c r="AY32" s="4" t="s">
        <v>3</v>
      </c>
      <c r="AZ32" s="33">
        <f>IF(Tableau2245[[#This Row],[Blq{QB14}]]="o",(1000/BA$52),0)</f>
        <v>0</v>
      </c>
      <c r="BA32" s="4" t="s">
        <v>3</v>
      </c>
      <c r="BB32" s="33">
        <f>IF(Tableau2245[[#This Row],[Blq{QB15}]]="o",(1000/BC$52),0)</f>
        <v>0</v>
      </c>
      <c r="BC32" s="4" t="s">
        <v>3</v>
      </c>
      <c r="BD32" s="33">
        <f>IF(Tableau2245[[#This Row],[Blq{QB16}]]="o",(1000/BE$52),0)</f>
        <v>0</v>
      </c>
      <c r="BE32" s="4" t="s">
        <v>3</v>
      </c>
      <c r="BF32" s="33">
        <f>IF(Tableau2245[[#This Row],[Blq{QB17}]]="o",(1000/BG$52),0)</f>
        <v>0</v>
      </c>
      <c r="BG32" s="4" t="s">
        <v>3</v>
      </c>
      <c r="BH32" s="33">
        <f>IF(Tableau2245[[#This Row],[Blq{QB18}]]="o",(1000/BI$52),0)</f>
        <v>0</v>
      </c>
      <c r="BI32" s="4" t="s">
        <v>3</v>
      </c>
      <c r="BJ32" s="33">
        <f>IF(Tableau2245[[#This Row],[Blq{QB19}]]="o",(1000/BK$52),0)</f>
        <v>0</v>
      </c>
      <c r="BK32" s="4" t="s">
        <v>3</v>
      </c>
      <c r="BL32" s="33">
        <f>IF(Tableau2245[[#This Row],[Blq{QB20}]]="o",(1000/BM$52),0)</f>
        <v>0</v>
      </c>
      <c r="BM32" s="4" t="s">
        <v>3</v>
      </c>
      <c r="BN32" s="33">
        <f>IF(Tableau2245[[#This Row],[Blq{QB21}]]="o",(1000/BO$52),0)</f>
        <v>0</v>
      </c>
      <c r="BO32" s="4" t="s">
        <v>3</v>
      </c>
      <c r="BP32" s="33">
        <f>IF(Tableau2245[[#This Row],[Blq{QB22}]]="o",(1000/BQ$52),0)</f>
        <v>0</v>
      </c>
      <c r="BQ32" s="4" t="s">
        <v>3</v>
      </c>
      <c r="BR32" s="33">
        <f>IF(Tableau2245[[#This Row],[Blq{QB23}]]="o",(1000/BS$52),0)</f>
        <v>0</v>
      </c>
      <c r="BS32" s="4" t="s">
        <v>3</v>
      </c>
      <c r="BT32" s="33">
        <f>IF(Tableau2245[[#This Row],[Blq{QB24}]]="o",(1000/BU$52),0)</f>
        <v>0</v>
      </c>
      <c r="BU32" s="4" t="s">
        <v>3</v>
      </c>
      <c r="BV32" s="33">
        <f>IF(Tableau2245[[#This Row],[Blq{QB25}]]="o",(1000/BW$52),0)</f>
        <v>0</v>
      </c>
      <c r="BW32" s="4" t="s">
        <v>3</v>
      </c>
      <c r="BX32" s="33">
        <f>IF(Tableau2245[[#This Row],[Blq{QB26}]]="o",(1000/BY$52),0)</f>
        <v>0</v>
      </c>
      <c r="BY32" s="4" t="s">
        <v>3</v>
      </c>
      <c r="BZ32" s="33">
        <f>IF(Tableau2245[[#This Row],[Blq{QB27}]]="o",(1000/CA$52),0)</f>
        <v>0</v>
      </c>
      <c r="CA32" s="4" t="s">
        <v>3</v>
      </c>
      <c r="CB32" s="33">
        <f>IF(Tableau2245[[#This Row],[Blq{QB28}]]="o",(1000/CC$52),0)</f>
        <v>0</v>
      </c>
      <c r="CC32" s="4" t="s">
        <v>3</v>
      </c>
      <c r="CD32" s="33">
        <f>IF(Tableau2245[[#This Row],[Blq{QB29}]]="o",(1000/CE$52),0)</f>
        <v>0</v>
      </c>
      <c r="CE32" s="4" t="s">
        <v>3</v>
      </c>
      <c r="CF32" s="33">
        <f>IF(Tableau2245[[#This Row],[Blq{QB30}]]="o",(1000/CG$52),0)</f>
        <v>0</v>
      </c>
      <c r="CG32" s="4" t="s">
        <v>3</v>
      </c>
      <c r="CH32" s="26">
        <f>IFERROR((8-Tableau2245[[#This Row],[Plc{Q}]])/100,0)</f>
        <v>0</v>
      </c>
      <c r="CI32" s="25" t="str">
        <f>IF(OR(1=Tableau2245[[#This Row],[Plc{Q}]],2=Tableau2245[[#This Row],[Plc{Q}]],3=Tableau2245[[#This Row],[Plc{Q}]],4=Tableau2245[[#This Row],[Plc{Q}]],5=Tableau2245[[#This Row],[Plc{Q}]],6=Tableau2245[[#This Row],[Plc{Q}]],7=Tableau2245[[#This Row],[Plc{Q}]],8=Tableau2245[[#This Row],[Plc{Q}]]),"Qualifié(e)","")</f>
        <v/>
      </c>
      <c r="CJ32" s="34" t="str">
        <f>IF(Tableau2245[[#This Row],[Pnt{F}/1000]]=0,"",RANK(Tableau2245[[#This Row],[Pnt{F}/1000]],Tableau2245[Pnt{F}/1000]))</f>
        <v/>
      </c>
      <c r="CK32" s="35">
        <f>IFERROR(Tableau2245[[#This Row],[Pnt{FV}/500]]+Tableau2245[[#This Row],[Pnt{FB}/500]]+Tableau2245[[#This Row],[Bns{Q}]],0)</f>
        <v>0</v>
      </c>
      <c r="CL32" s="32">
        <f>IFERROR((Tableau2245[[#This Row],[Pnt{FV}]]/$CM$52)*500,0)</f>
        <v>0</v>
      </c>
      <c r="CM32" s="186">
        <f>IFERROR(((Tableau2245[[#This Row],[Prs{FV}]]/CN$52)*1000)+IF(Tableau2245[[#This Row],[Vlr{FV}]]="o",2,0),0)</f>
        <v>0</v>
      </c>
      <c r="CN32" s="11" t="s">
        <v>12</v>
      </c>
      <c r="CO32" s="4" t="s">
        <v>3</v>
      </c>
      <c r="CP32" s="32">
        <f>(Tableau2245[[#This Row],[Pnt{FB}]]/CQ$52)*500</f>
        <v>0</v>
      </c>
      <c r="CQ32" s="33">
        <f>Tableau2245[[#This Row],[Pnt{FBlq}]]+Tableau2245[[#This Row],[Pnt{FEss}]]</f>
        <v>0</v>
      </c>
      <c r="CR32" s="33">
        <f>IF(Tableau2245[[#This Row],[Blq{F}]]="n",0,IF(Tableau2245[[#This Row],[Blq{F}]]="Z1",100,IF(Tableau2245[[#This Row],[Blq{F}]]="Z2",200,IF(Tableau2245[[#This Row],[Blq{F}]]="Top",300,0))))</f>
        <v>0</v>
      </c>
      <c r="CS32" s="4" t="s">
        <v>3</v>
      </c>
      <c r="CT32" s="25">
        <f>IFERROR((100-(Tableau2245[[#This Row],[Ess{F}]])),0)</f>
        <v>0</v>
      </c>
      <c r="CU32" s="11" t="s">
        <v>12</v>
      </c>
      <c r="CV32" s="28" t="str">
        <f>IF(Tableau2245[[#This Row],[Fnl]]="Q",Tableau2245[[#This Row],[Plc{F}]],Tableau2245[[#This Row],[Plc{Q}]])</f>
        <v/>
      </c>
      <c r="CW32" s="28" t="str">
        <f>IF(Tableau2245[[#This Row],[Place]]=1,"Or",IF(Tableau2245[[#This Row],[Place]]=2,"Argent",IF(Tableau2245[[#This Row],[Place]]=3,"Bronze","")))</f>
        <v/>
      </c>
    </row>
    <row r="33" spans="1:101" x14ac:dyDescent="0.2">
      <c r="A33" s="33" t="str">
        <f>Tableau2245[[#This Row],[Plc{Q}]]</f>
        <v/>
      </c>
      <c r="B33" s="33" t="str">
        <f>Tableau2245[[#This Row],[Place]]</f>
        <v/>
      </c>
      <c r="C33" s="16" t="s">
        <v>12</v>
      </c>
      <c r="D33" s="17" t="s">
        <v>12</v>
      </c>
      <c r="E33" s="17" t="s">
        <v>12</v>
      </c>
      <c r="F33" s="29" t="str">
        <f>IF(Tableau2245[[#This Row],[Q &gt; F]]="","","Q")</f>
        <v/>
      </c>
      <c r="G33" s="10" t="s">
        <v>12</v>
      </c>
      <c r="H33" s="3" t="s">
        <v>3</v>
      </c>
      <c r="I33" s="3" t="s">
        <v>3</v>
      </c>
      <c r="J33" s="3" t="s">
        <v>3</v>
      </c>
      <c r="K33" s="30" t="str">
        <f>IF(Tableau2245[[#This Row],[Pnt{Q}(/1000)]]=0,"",RANK(Tableau2245[[#This Row],[Pnt{Q}(/1000)]],Tableau2245[Pnt{Q}(/1000)]))</f>
        <v/>
      </c>
      <c r="L33" s="30">
        <f>IFERROR(Tableau2245[[#This Row],[Pnt{QV}(/500)]]+Tableau2245[[#This Row],[Pnt{QB}/500]],0)</f>
        <v>0</v>
      </c>
      <c r="M33" s="31">
        <f>IFERROR((Tableau2245[[#This Row],[Pnt{QV}]]/$N$52)*500,0)</f>
        <v>0</v>
      </c>
      <c r="N33" s="31">
        <f>SUM(Tableau2245[[#This Row],[Pnt{QV1}]],Tableau2245[[#This Row],[Pnt{QV2}]],Tableau2245[[#This Row],[Pnt{QV3}]])</f>
        <v>0</v>
      </c>
      <c r="O33" s="2">
        <f>IFERROR(((Tableau2245[[#This Row],[Prs{QV1}]]/P$52)*1000)+IF(Tableau2245[[#This Row],[Vlr{QV1}]]="o",2,0),0)</f>
        <v>0</v>
      </c>
      <c r="P33" s="11" t="s">
        <v>12</v>
      </c>
      <c r="Q33" s="4" t="s">
        <v>3</v>
      </c>
      <c r="R33" s="163">
        <f>IFERROR(((Tableau2245[[#This Row],[Prs{QV2}]]/S$52)*1000)+IF(Tableau2245[[#This Row],[Vlr{QV2}]]="o",2,0),0)</f>
        <v>0</v>
      </c>
      <c r="S33" s="11" t="s">
        <v>12</v>
      </c>
      <c r="T33" s="4" t="s">
        <v>3</v>
      </c>
      <c r="U33" s="163">
        <f>IFERROR(((Tableau2245[[#This Row],[Prs{QV3}]]/V$52)*1000)+IF(Tableau2245[[#This Row],[Vlr{QV3}]]="o",2,0),0)</f>
        <v>0</v>
      </c>
      <c r="V33" s="11" t="s">
        <v>12</v>
      </c>
      <c r="W33" s="4" t="s">
        <v>3</v>
      </c>
      <c r="X33" s="32">
        <f>IF((Tableau2245[[#This Row],[Pnt{QB}]]/Y$52)*500=0,0,(Tableau2245[[#This Row],[Pnt{QB}]]/Y$52)*500)</f>
        <v>0</v>
      </c>
      <c r="Y33" s="33">
        <f>Tableau2245[[#This Row],[Pnt{QB1}]]+Tableau2245[[#This Row],[Pnt{QB2}]]+Tableau2245[[#This Row],[Pnt{QB3}]]+Tableau2245[[#This Row],[Pnt{QB4}]]+Tableau2245[[#This Row],[Pnt{QB5}]]+Tableau2245[[#This Row],[Pnt{QB6}]]+Tableau2245[[#This Row],[Pnt{QB7}]]+Tableau2245[[#This Row],[Pnt{QB8}]]+Tableau2245[[#This Row],[Pnt{QB9}]]+Tableau2245[[#This Row],[Pnt{QB10}]]+Tableau2245[[#This Row],[Pnt{QB11}]]+Tableau2245[[#This Row],[Pnt{QB12}]]+Tableau2245[[#This Row],[Pnt{QB13}]]+Tableau2245[[#This Row],[Pnt{QB14}]]+Tableau2245[[#This Row],[Pnt{QB15}]]+Tableau2245[[#This Row],[Pnt{QB16}]]+Tableau2245[[#This Row],[Pnt{QB17}]]+Tableau2245[[#This Row],[Pnt{QB18}]]+Tableau2245[[#This Row],[Pnt{QB19}]]+Tableau2245[[#This Row],[Pnt{QB20}]]+Tableau2245[[#This Row],[Pnt{QB21}]]+Tableau2245[[#This Row],[Pnt{QB22}]]+Tableau2245[[#This Row],[Pnt{QB23}]]+Tableau2245[[#This Row],[Pnt{QB24}]]+Tableau2245[[#This Row],[Pnt{QB25}]]+Tableau2245[[#This Row],[Pnt{QB26}]]+Tableau2245[[#This Row],[Pnt{QB27}]]+Tableau2245[[#This Row],[Pnt{QB28}]]+Tableau2245[[#This Row],[Pnt{QB29}]]+Tableau2245[[#This Row],[Pnt{QB30}]]</f>
        <v>0</v>
      </c>
      <c r="Z33" s="33">
        <f>IF(Tableau2245[[#This Row],[Blq{QB1}]]="o",(1000/AA$52),0)</f>
        <v>0</v>
      </c>
      <c r="AA33" s="4" t="s">
        <v>3</v>
      </c>
      <c r="AB33" s="33">
        <f>IF(Tableau2245[[#This Row],[Blq{QB2}]]="o",(1000/AC$52),0)</f>
        <v>0</v>
      </c>
      <c r="AC33" s="4" t="s">
        <v>3</v>
      </c>
      <c r="AD33" s="33">
        <f>IF(Tableau2245[[#This Row],[Blq{QB3}]]="o",(1000/AE$52),0)</f>
        <v>0</v>
      </c>
      <c r="AE33" s="4" t="s">
        <v>3</v>
      </c>
      <c r="AF33" s="33">
        <f>IF(Tableau2245[[#This Row],[Blq{QB4}]]="o",(1000/AG$52),0)</f>
        <v>0</v>
      </c>
      <c r="AG33" s="4" t="s">
        <v>3</v>
      </c>
      <c r="AH33" s="33">
        <f>IF(Tableau2245[[#This Row],[Blq{QB5}]]="o",(1000/AI$52),0)</f>
        <v>0</v>
      </c>
      <c r="AI33" s="4" t="s">
        <v>3</v>
      </c>
      <c r="AJ33" s="33">
        <f>IF(Tableau2245[[#This Row],[Blq{QB6}]]="o",(1000/AK$52),0)</f>
        <v>0</v>
      </c>
      <c r="AK33" s="4" t="s">
        <v>3</v>
      </c>
      <c r="AL33" s="33">
        <f>IF(Tableau2245[[#This Row],[Blq{QB7}]]="o",(1000/AM$52),0)</f>
        <v>0</v>
      </c>
      <c r="AM33" s="4" t="s">
        <v>3</v>
      </c>
      <c r="AN33" s="33">
        <f>IF(Tableau2245[[#This Row],[Blq{QB8}]]="o",(1000/AO$52),0)</f>
        <v>0</v>
      </c>
      <c r="AO33" s="4" t="s">
        <v>3</v>
      </c>
      <c r="AP33" s="33">
        <f>IF(Tableau2245[[#This Row],[Blq{QB9}]]="o",(1000/AQ$52),0)</f>
        <v>0</v>
      </c>
      <c r="AQ33" s="4" t="s">
        <v>3</v>
      </c>
      <c r="AR33" s="33">
        <f>IF(Tableau2245[[#This Row],[Blq{QB10}]]="o",(1000/AS$52),0)</f>
        <v>0</v>
      </c>
      <c r="AS33" s="4" t="s">
        <v>3</v>
      </c>
      <c r="AT33" s="33">
        <f>IF(Tableau2245[[#This Row],[Blq{QB11}]]="o",(1000/AU$52),0)</f>
        <v>0</v>
      </c>
      <c r="AU33" s="4" t="s">
        <v>3</v>
      </c>
      <c r="AV33" s="33">
        <f>IF(Tableau2245[[#This Row],[Blq{QB12}]]="o",(1000/AW$52),0)</f>
        <v>0</v>
      </c>
      <c r="AW33" s="4" t="s">
        <v>3</v>
      </c>
      <c r="AX33" s="33">
        <f>IF(Tableau2245[[#This Row],[Blq{QB13}]]="o",(1000/AY$52),0)</f>
        <v>0</v>
      </c>
      <c r="AY33" s="4" t="s">
        <v>3</v>
      </c>
      <c r="AZ33" s="33">
        <f>IF(Tableau2245[[#This Row],[Blq{QB14}]]="o",(1000/BA$52),0)</f>
        <v>0</v>
      </c>
      <c r="BA33" s="4" t="s">
        <v>3</v>
      </c>
      <c r="BB33" s="33">
        <f>IF(Tableau2245[[#This Row],[Blq{QB15}]]="o",(1000/BC$52),0)</f>
        <v>0</v>
      </c>
      <c r="BC33" s="4" t="s">
        <v>3</v>
      </c>
      <c r="BD33" s="33">
        <f>IF(Tableau2245[[#This Row],[Blq{QB16}]]="o",(1000/BE$52),0)</f>
        <v>0</v>
      </c>
      <c r="BE33" s="4" t="s">
        <v>3</v>
      </c>
      <c r="BF33" s="33">
        <f>IF(Tableau2245[[#This Row],[Blq{QB17}]]="o",(1000/BG$52),0)</f>
        <v>0</v>
      </c>
      <c r="BG33" s="4" t="s">
        <v>3</v>
      </c>
      <c r="BH33" s="33">
        <f>IF(Tableau2245[[#This Row],[Blq{QB18}]]="o",(1000/BI$52),0)</f>
        <v>0</v>
      </c>
      <c r="BI33" s="4" t="s">
        <v>3</v>
      </c>
      <c r="BJ33" s="33">
        <f>IF(Tableau2245[[#This Row],[Blq{QB19}]]="o",(1000/BK$52),0)</f>
        <v>0</v>
      </c>
      <c r="BK33" s="4" t="s">
        <v>3</v>
      </c>
      <c r="BL33" s="33">
        <f>IF(Tableau2245[[#This Row],[Blq{QB20}]]="o",(1000/BM$52),0)</f>
        <v>0</v>
      </c>
      <c r="BM33" s="4" t="s">
        <v>3</v>
      </c>
      <c r="BN33" s="33">
        <f>IF(Tableau2245[[#This Row],[Blq{QB21}]]="o",(1000/BO$52),0)</f>
        <v>0</v>
      </c>
      <c r="BO33" s="4" t="s">
        <v>3</v>
      </c>
      <c r="BP33" s="33">
        <f>IF(Tableau2245[[#This Row],[Blq{QB22}]]="o",(1000/BQ$52),0)</f>
        <v>0</v>
      </c>
      <c r="BQ33" s="4" t="s">
        <v>3</v>
      </c>
      <c r="BR33" s="33">
        <f>IF(Tableau2245[[#This Row],[Blq{QB23}]]="o",(1000/BS$52),0)</f>
        <v>0</v>
      </c>
      <c r="BS33" s="4" t="s">
        <v>3</v>
      </c>
      <c r="BT33" s="33">
        <f>IF(Tableau2245[[#This Row],[Blq{QB24}]]="o",(1000/BU$52),0)</f>
        <v>0</v>
      </c>
      <c r="BU33" s="4" t="s">
        <v>3</v>
      </c>
      <c r="BV33" s="33">
        <f>IF(Tableau2245[[#This Row],[Blq{QB25}]]="o",(1000/BW$52),0)</f>
        <v>0</v>
      </c>
      <c r="BW33" s="4" t="s">
        <v>3</v>
      </c>
      <c r="BX33" s="33">
        <f>IF(Tableau2245[[#This Row],[Blq{QB26}]]="o",(1000/BY$52),0)</f>
        <v>0</v>
      </c>
      <c r="BY33" s="4" t="s">
        <v>3</v>
      </c>
      <c r="BZ33" s="33">
        <f>IF(Tableau2245[[#This Row],[Blq{QB27}]]="o",(1000/CA$52),0)</f>
        <v>0</v>
      </c>
      <c r="CA33" s="4" t="s">
        <v>3</v>
      </c>
      <c r="CB33" s="33">
        <f>IF(Tableau2245[[#This Row],[Blq{QB28}]]="o",(1000/CC$52),0)</f>
        <v>0</v>
      </c>
      <c r="CC33" s="4" t="s">
        <v>3</v>
      </c>
      <c r="CD33" s="33">
        <f>IF(Tableau2245[[#This Row],[Blq{QB29}]]="o",(1000/CE$52),0)</f>
        <v>0</v>
      </c>
      <c r="CE33" s="4" t="s">
        <v>3</v>
      </c>
      <c r="CF33" s="33">
        <f>IF(Tableau2245[[#This Row],[Blq{QB30}]]="o",(1000/CG$52),0)</f>
        <v>0</v>
      </c>
      <c r="CG33" s="4" t="s">
        <v>3</v>
      </c>
      <c r="CH33" s="26">
        <f>IFERROR((8-Tableau2245[[#This Row],[Plc{Q}]])/100,0)</f>
        <v>0</v>
      </c>
      <c r="CI33" s="25" t="str">
        <f>IF(OR(1=Tableau2245[[#This Row],[Plc{Q}]],2=Tableau2245[[#This Row],[Plc{Q}]],3=Tableau2245[[#This Row],[Plc{Q}]],4=Tableau2245[[#This Row],[Plc{Q}]],5=Tableau2245[[#This Row],[Plc{Q}]],6=Tableau2245[[#This Row],[Plc{Q}]],7=Tableau2245[[#This Row],[Plc{Q}]],8=Tableau2245[[#This Row],[Plc{Q}]]),"Qualifié(e)","")</f>
        <v/>
      </c>
      <c r="CJ33" s="34" t="str">
        <f>IF(Tableau2245[[#This Row],[Pnt{F}/1000]]=0,"",RANK(Tableau2245[[#This Row],[Pnt{F}/1000]],Tableau2245[Pnt{F}/1000]))</f>
        <v/>
      </c>
      <c r="CK33" s="35">
        <f>IFERROR(Tableau2245[[#This Row],[Pnt{FV}/500]]+Tableau2245[[#This Row],[Pnt{FB}/500]]+Tableau2245[[#This Row],[Bns{Q}]],0)</f>
        <v>0</v>
      </c>
      <c r="CL33" s="32">
        <f>IFERROR((Tableau2245[[#This Row],[Pnt{FV}]]/$CM$52)*500,0)</f>
        <v>0</v>
      </c>
      <c r="CM33" s="186">
        <f>IFERROR(((Tableau2245[[#This Row],[Prs{FV}]]/CN$52)*1000)+IF(Tableau2245[[#This Row],[Vlr{FV}]]="o",2,0),0)</f>
        <v>0</v>
      </c>
      <c r="CN33" s="11" t="s">
        <v>12</v>
      </c>
      <c r="CO33" s="4" t="s">
        <v>3</v>
      </c>
      <c r="CP33" s="32">
        <f>(Tableau2245[[#This Row],[Pnt{FB}]]/CQ$52)*500</f>
        <v>0</v>
      </c>
      <c r="CQ33" s="33">
        <f>Tableau2245[[#This Row],[Pnt{FBlq}]]+Tableau2245[[#This Row],[Pnt{FEss}]]</f>
        <v>0</v>
      </c>
      <c r="CR33" s="33">
        <f>IF(Tableau2245[[#This Row],[Blq{F}]]="n",0,IF(Tableau2245[[#This Row],[Blq{F}]]="Z1",100,IF(Tableau2245[[#This Row],[Blq{F}]]="Z2",200,IF(Tableau2245[[#This Row],[Blq{F}]]="Top",300,0))))</f>
        <v>0</v>
      </c>
      <c r="CS33" s="4" t="s">
        <v>3</v>
      </c>
      <c r="CT33" s="25">
        <f>IFERROR((100-(Tableau2245[[#This Row],[Ess{F}]])),0)</f>
        <v>0</v>
      </c>
      <c r="CU33" s="11" t="s">
        <v>12</v>
      </c>
      <c r="CV33" s="28" t="str">
        <f>IF(Tableau2245[[#This Row],[Fnl]]="Q",Tableau2245[[#This Row],[Plc{F}]],Tableau2245[[#This Row],[Plc{Q}]])</f>
        <v/>
      </c>
      <c r="CW33" s="28" t="str">
        <f>IF(Tableau2245[[#This Row],[Place]]=1,"Or",IF(Tableau2245[[#This Row],[Place]]=2,"Argent",IF(Tableau2245[[#This Row],[Place]]=3,"Bronze","")))</f>
        <v/>
      </c>
    </row>
    <row r="34" spans="1:101" x14ac:dyDescent="0.2">
      <c r="A34" s="33" t="str">
        <f>Tableau2245[[#This Row],[Plc{Q}]]</f>
        <v/>
      </c>
      <c r="B34" s="33" t="str">
        <f>Tableau2245[[#This Row],[Place]]</f>
        <v/>
      </c>
      <c r="C34" s="16" t="s">
        <v>12</v>
      </c>
      <c r="D34" s="17" t="s">
        <v>12</v>
      </c>
      <c r="E34" s="17" t="s">
        <v>12</v>
      </c>
      <c r="F34" s="29" t="str">
        <f>IF(Tableau2245[[#This Row],[Q &gt; F]]="","","Q")</f>
        <v/>
      </c>
      <c r="G34" s="10" t="s">
        <v>12</v>
      </c>
      <c r="H34" s="3" t="s">
        <v>3</v>
      </c>
      <c r="I34" s="3" t="s">
        <v>3</v>
      </c>
      <c r="J34" s="3" t="s">
        <v>3</v>
      </c>
      <c r="K34" s="30" t="str">
        <f>IF(Tableau2245[[#This Row],[Pnt{Q}(/1000)]]=0,"",RANK(Tableau2245[[#This Row],[Pnt{Q}(/1000)]],Tableau2245[Pnt{Q}(/1000)]))</f>
        <v/>
      </c>
      <c r="L34" s="30">
        <f>IFERROR(Tableau2245[[#This Row],[Pnt{QV}(/500)]]+Tableau2245[[#This Row],[Pnt{QB}/500]],0)</f>
        <v>0</v>
      </c>
      <c r="M34" s="31">
        <f>IFERROR((Tableau2245[[#This Row],[Pnt{QV}]]/$N$52)*500,0)</f>
        <v>0</v>
      </c>
      <c r="N34" s="31">
        <f>SUM(Tableau2245[[#This Row],[Pnt{QV1}]],Tableau2245[[#This Row],[Pnt{QV2}]],Tableau2245[[#This Row],[Pnt{QV3}]])</f>
        <v>0</v>
      </c>
      <c r="O34" s="2">
        <f>IFERROR(((Tableau2245[[#This Row],[Prs{QV1}]]/P$52)*1000)+IF(Tableau2245[[#This Row],[Vlr{QV1}]]="o",2,0),0)</f>
        <v>0</v>
      </c>
      <c r="P34" s="11" t="s">
        <v>12</v>
      </c>
      <c r="Q34" s="4" t="s">
        <v>3</v>
      </c>
      <c r="R34" s="163">
        <f>IFERROR(((Tableau2245[[#This Row],[Prs{QV2}]]/S$52)*1000)+IF(Tableau2245[[#This Row],[Vlr{QV2}]]="o",2,0),0)</f>
        <v>0</v>
      </c>
      <c r="S34" s="11" t="s">
        <v>12</v>
      </c>
      <c r="T34" s="4" t="s">
        <v>3</v>
      </c>
      <c r="U34" s="163">
        <f>IFERROR(((Tableau2245[[#This Row],[Prs{QV3}]]/V$52)*1000)+IF(Tableau2245[[#This Row],[Vlr{QV3}]]="o",2,0),0)</f>
        <v>0</v>
      </c>
      <c r="V34" s="11" t="s">
        <v>12</v>
      </c>
      <c r="W34" s="4" t="s">
        <v>3</v>
      </c>
      <c r="X34" s="32">
        <f>IF((Tableau2245[[#This Row],[Pnt{QB}]]/Y$52)*500=0,0,(Tableau2245[[#This Row],[Pnt{QB}]]/Y$52)*500)</f>
        <v>0</v>
      </c>
      <c r="Y34" s="33">
        <f>Tableau2245[[#This Row],[Pnt{QB1}]]+Tableau2245[[#This Row],[Pnt{QB2}]]+Tableau2245[[#This Row],[Pnt{QB3}]]+Tableau2245[[#This Row],[Pnt{QB4}]]+Tableau2245[[#This Row],[Pnt{QB5}]]+Tableau2245[[#This Row],[Pnt{QB6}]]+Tableau2245[[#This Row],[Pnt{QB7}]]+Tableau2245[[#This Row],[Pnt{QB8}]]+Tableau2245[[#This Row],[Pnt{QB9}]]+Tableau2245[[#This Row],[Pnt{QB10}]]+Tableau2245[[#This Row],[Pnt{QB11}]]+Tableau2245[[#This Row],[Pnt{QB12}]]+Tableau2245[[#This Row],[Pnt{QB13}]]+Tableau2245[[#This Row],[Pnt{QB14}]]+Tableau2245[[#This Row],[Pnt{QB15}]]+Tableau2245[[#This Row],[Pnt{QB16}]]+Tableau2245[[#This Row],[Pnt{QB17}]]+Tableau2245[[#This Row],[Pnt{QB18}]]+Tableau2245[[#This Row],[Pnt{QB19}]]+Tableau2245[[#This Row],[Pnt{QB20}]]+Tableau2245[[#This Row],[Pnt{QB21}]]+Tableau2245[[#This Row],[Pnt{QB22}]]+Tableau2245[[#This Row],[Pnt{QB23}]]+Tableau2245[[#This Row],[Pnt{QB24}]]+Tableau2245[[#This Row],[Pnt{QB25}]]+Tableau2245[[#This Row],[Pnt{QB26}]]+Tableau2245[[#This Row],[Pnt{QB27}]]+Tableau2245[[#This Row],[Pnt{QB28}]]+Tableau2245[[#This Row],[Pnt{QB29}]]+Tableau2245[[#This Row],[Pnt{QB30}]]</f>
        <v>0</v>
      </c>
      <c r="Z34" s="33">
        <f>IF(Tableau2245[[#This Row],[Blq{QB1}]]="o",(1000/AA$52),0)</f>
        <v>0</v>
      </c>
      <c r="AA34" s="4" t="s">
        <v>3</v>
      </c>
      <c r="AB34" s="33">
        <f>IF(Tableau2245[[#This Row],[Blq{QB2}]]="o",(1000/AC$52),0)</f>
        <v>0</v>
      </c>
      <c r="AC34" s="4" t="s">
        <v>3</v>
      </c>
      <c r="AD34" s="33">
        <f>IF(Tableau2245[[#This Row],[Blq{QB3}]]="o",(1000/AE$52),0)</f>
        <v>0</v>
      </c>
      <c r="AE34" s="4" t="s">
        <v>3</v>
      </c>
      <c r="AF34" s="33">
        <f>IF(Tableau2245[[#This Row],[Blq{QB4}]]="o",(1000/AG$52),0)</f>
        <v>0</v>
      </c>
      <c r="AG34" s="4" t="s">
        <v>3</v>
      </c>
      <c r="AH34" s="33">
        <f>IF(Tableau2245[[#This Row],[Blq{QB5}]]="o",(1000/AI$52),0)</f>
        <v>0</v>
      </c>
      <c r="AI34" s="4" t="s">
        <v>3</v>
      </c>
      <c r="AJ34" s="33">
        <f>IF(Tableau2245[[#This Row],[Blq{QB6}]]="o",(1000/AK$52),0)</f>
        <v>0</v>
      </c>
      <c r="AK34" s="4" t="s">
        <v>3</v>
      </c>
      <c r="AL34" s="33">
        <f>IF(Tableau2245[[#This Row],[Blq{QB7}]]="o",(1000/AM$52),0)</f>
        <v>0</v>
      </c>
      <c r="AM34" s="4" t="s">
        <v>3</v>
      </c>
      <c r="AN34" s="33">
        <f>IF(Tableau2245[[#This Row],[Blq{QB8}]]="o",(1000/AO$52),0)</f>
        <v>0</v>
      </c>
      <c r="AO34" s="4" t="s">
        <v>3</v>
      </c>
      <c r="AP34" s="33">
        <f>IF(Tableau2245[[#This Row],[Blq{QB9}]]="o",(1000/AQ$52),0)</f>
        <v>0</v>
      </c>
      <c r="AQ34" s="4" t="s">
        <v>3</v>
      </c>
      <c r="AR34" s="33">
        <f>IF(Tableau2245[[#This Row],[Blq{QB10}]]="o",(1000/AS$52),0)</f>
        <v>0</v>
      </c>
      <c r="AS34" s="4" t="s">
        <v>3</v>
      </c>
      <c r="AT34" s="33">
        <f>IF(Tableau2245[[#This Row],[Blq{QB11}]]="o",(1000/AU$52),0)</f>
        <v>0</v>
      </c>
      <c r="AU34" s="4" t="s">
        <v>3</v>
      </c>
      <c r="AV34" s="33">
        <f>IF(Tableau2245[[#This Row],[Blq{QB12}]]="o",(1000/AW$52),0)</f>
        <v>0</v>
      </c>
      <c r="AW34" s="4" t="s">
        <v>3</v>
      </c>
      <c r="AX34" s="33">
        <f>IF(Tableau2245[[#This Row],[Blq{QB13}]]="o",(1000/AY$52),0)</f>
        <v>0</v>
      </c>
      <c r="AY34" s="4" t="s">
        <v>3</v>
      </c>
      <c r="AZ34" s="33">
        <f>IF(Tableau2245[[#This Row],[Blq{QB14}]]="o",(1000/BA$52),0)</f>
        <v>0</v>
      </c>
      <c r="BA34" s="4" t="s">
        <v>3</v>
      </c>
      <c r="BB34" s="33">
        <f>IF(Tableau2245[[#This Row],[Blq{QB15}]]="o",(1000/BC$52),0)</f>
        <v>0</v>
      </c>
      <c r="BC34" s="4" t="s">
        <v>3</v>
      </c>
      <c r="BD34" s="33">
        <f>IF(Tableau2245[[#This Row],[Blq{QB16}]]="o",(1000/BE$52),0)</f>
        <v>0</v>
      </c>
      <c r="BE34" s="4" t="s">
        <v>3</v>
      </c>
      <c r="BF34" s="33">
        <f>IF(Tableau2245[[#This Row],[Blq{QB17}]]="o",(1000/BG$52),0)</f>
        <v>0</v>
      </c>
      <c r="BG34" s="4" t="s">
        <v>3</v>
      </c>
      <c r="BH34" s="33">
        <f>IF(Tableau2245[[#This Row],[Blq{QB18}]]="o",(1000/BI$52),0)</f>
        <v>0</v>
      </c>
      <c r="BI34" s="4" t="s">
        <v>3</v>
      </c>
      <c r="BJ34" s="33">
        <f>IF(Tableau2245[[#This Row],[Blq{QB19}]]="o",(1000/BK$52),0)</f>
        <v>0</v>
      </c>
      <c r="BK34" s="4" t="s">
        <v>3</v>
      </c>
      <c r="BL34" s="33">
        <f>IF(Tableau2245[[#This Row],[Blq{QB20}]]="o",(1000/BM$52),0)</f>
        <v>0</v>
      </c>
      <c r="BM34" s="4" t="s">
        <v>3</v>
      </c>
      <c r="BN34" s="33">
        <f>IF(Tableau2245[[#This Row],[Blq{QB21}]]="o",(1000/BO$52),0)</f>
        <v>0</v>
      </c>
      <c r="BO34" s="4" t="s">
        <v>3</v>
      </c>
      <c r="BP34" s="33">
        <f>IF(Tableau2245[[#This Row],[Blq{QB22}]]="o",(1000/BQ$52),0)</f>
        <v>0</v>
      </c>
      <c r="BQ34" s="4" t="s">
        <v>3</v>
      </c>
      <c r="BR34" s="33">
        <f>IF(Tableau2245[[#This Row],[Blq{QB23}]]="o",(1000/BS$52),0)</f>
        <v>0</v>
      </c>
      <c r="BS34" s="4" t="s">
        <v>3</v>
      </c>
      <c r="BT34" s="33">
        <f>IF(Tableau2245[[#This Row],[Blq{QB24}]]="o",(1000/BU$52),0)</f>
        <v>0</v>
      </c>
      <c r="BU34" s="4" t="s">
        <v>3</v>
      </c>
      <c r="BV34" s="33">
        <f>IF(Tableau2245[[#This Row],[Blq{QB25}]]="o",(1000/BW$52),0)</f>
        <v>0</v>
      </c>
      <c r="BW34" s="4" t="s">
        <v>3</v>
      </c>
      <c r="BX34" s="33">
        <f>IF(Tableau2245[[#This Row],[Blq{QB26}]]="o",(1000/BY$52),0)</f>
        <v>0</v>
      </c>
      <c r="BY34" s="4" t="s">
        <v>3</v>
      </c>
      <c r="BZ34" s="33">
        <f>IF(Tableau2245[[#This Row],[Blq{QB27}]]="o",(1000/CA$52),0)</f>
        <v>0</v>
      </c>
      <c r="CA34" s="4" t="s">
        <v>3</v>
      </c>
      <c r="CB34" s="33">
        <f>IF(Tableau2245[[#This Row],[Blq{QB28}]]="o",(1000/CC$52),0)</f>
        <v>0</v>
      </c>
      <c r="CC34" s="4" t="s">
        <v>3</v>
      </c>
      <c r="CD34" s="33">
        <f>IF(Tableau2245[[#This Row],[Blq{QB29}]]="o",(1000/CE$52),0)</f>
        <v>0</v>
      </c>
      <c r="CE34" s="4" t="s">
        <v>3</v>
      </c>
      <c r="CF34" s="33">
        <f>IF(Tableau2245[[#This Row],[Blq{QB30}]]="o",(1000/CG$52),0)</f>
        <v>0</v>
      </c>
      <c r="CG34" s="4" t="s">
        <v>3</v>
      </c>
      <c r="CH34" s="26">
        <f>IFERROR((8-Tableau2245[[#This Row],[Plc{Q}]])/100,0)</f>
        <v>0</v>
      </c>
      <c r="CI34" s="25" t="str">
        <f>IF(OR(1=Tableau2245[[#This Row],[Plc{Q}]],2=Tableau2245[[#This Row],[Plc{Q}]],3=Tableau2245[[#This Row],[Plc{Q}]],4=Tableau2245[[#This Row],[Plc{Q}]],5=Tableau2245[[#This Row],[Plc{Q}]],6=Tableau2245[[#This Row],[Plc{Q}]],7=Tableau2245[[#This Row],[Plc{Q}]],8=Tableau2245[[#This Row],[Plc{Q}]]),"Qualifié(e)","")</f>
        <v/>
      </c>
      <c r="CJ34" s="34" t="str">
        <f>IF(Tableau2245[[#This Row],[Pnt{F}/1000]]=0,"",RANK(Tableau2245[[#This Row],[Pnt{F}/1000]],Tableau2245[Pnt{F}/1000]))</f>
        <v/>
      </c>
      <c r="CK34" s="35">
        <f>IFERROR(Tableau2245[[#This Row],[Pnt{FV}/500]]+Tableau2245[[#This Row],[Pnt{FB}/500]]+Tableau2245[[#This Row],[Bns{Q}]],0)</f>
        <v>0</v>
      </c>
      <c r="CL34" s="32">
        <f>IFERROR((Tableau2245[[#This Row],[Pnt{FV}]]/$CM$52)*500,0)</f>
        <v>0</v>
      </c>
      <c r="CM34" s="186">
        <f>IFERROR(((Tableau2245[[#This Row],[Prs{FV}]]/CN$52)*1000)+IF(Tableau2245[[#This Row],[Vlr{FV}]]="o",2,0),0)</f>
        <v>0</v>
      </c>
      <c r="CN34" s="11" t="s">
        <v>12</v>
      </c>
      <c r="CO34" s="4" t="s">
        <v>3</v>
      </c>
      <c r="CP34" s="32">
        <f>(Tableau2245[[#This Row],[Pnt{FB}]]/CQ$52)*500</f>
        <v>0</v>
      </c>
      <c r="CQ34" s="33">
        <f>Tableau2245[[#This Row],[Pnt{FBlq}]]+Tableau2245[[#This Row],[Pnt{FEss}]]</f>
        <v>0</v>
      </c>
      <c r="CR34" s="33">
        <f>IF(Tableau2245[[#This Row],[Blq{F}]]="n",0,IF(Tableau2245[[#This Row],[Blq{F}]]="Z1",100,IF(Tableau2245[[#This Row],[Blq{F}]]="Z2",200,IF(Tableau2245[[#This Row],[Blq{F}]]="Top",300,0))))</f>
        <v>0</v>
      </c>
      <c r="CS34" s="4" t="s">
        <v>3</v>
      </c>
      <c r="CT34" s="25">
        <f>IFERROR((100-(Tableau2245[[#This Row],[Ess{F}]])),0)</f>
        <v>0</v>
      </c>
      <c r="CU34" s="11" t="s">
        <v>12</v>
      </c>
      <c r="CV34" s="28" t="str">
        <f>IF(Tableau2245[[#This Row],[Fnl]]="Q",Tableau2245[[#This Row],[Plc{F}]],Tableau2245[[#This Row],[Plc{Q}]])</f>
        <v/>
      </c>
      <c r="CW34" s="28" t="str">
        <f>IF(Tableau2245[[#This Row],[Place]]=1,"Or",IF(Tableau2245[[#This Row],[Place]]=2,"Argent",IF(Tableau2245[[#This Row],[Place]]=3,"Bronze","")))</f>
        <v/>
      </c>
    </row>
    <row r="35" spans="1:101" x14ac:dyDescent="0.2">
      <c r="A35" s="33" t="str">
        <f>Tableau2245[[#This Row],[Plc{Q}]]</f>
        <v/>
      </c>
      <c r="B35" s="33" t="str">
        <f>Tableau2245[[#This Row],[Place]]</f>
        <v/>
      </c>
      <c r="C35" s="16" t="s">
        <v>12</v>
      </c>
      <c r="D35" s="17" t="s">
        <v>12</v>
      </c>
      <c r="E35" s="17" t="s">
        <v>12</v>
      </c>
      <c r="F35" s="29" t="str">
        <f>IF(Tableau2245[[#This Row],[Q &gt; F]]="","","Q")</f>
        <v/>
      </c>
      <c r="G35" s="10" t="s">
        <v>12</v>
      </c>
      <c r="H35" s="3" t="s">
        <v>3</v>
      </c>
      <c r="I35" s="3" t="s">
        <v>3</v>
      </c>
      <c r="J35" s="3" t="s">
        <v>3</v>
      </c>
      <c r="K35" s="30" t="str">
        <f>IF(Tableau2245[[#This Row],[Pnt{Q}(/1000)]]=0,"",RANK(Tableau2245[[#This Row],[Pnt{Q}(/1000)]],Tableau2245[Pnt{Q}(/1000)]))</f>
        <v/>
      </c>
      <c r="L35" s="30">
        <f>IFERROR(Tableau2245[[#This Row],[Pnt{QV}(/500)]]+Tableau2245[[#This Row],[Pnt{QB}/500]],0)</f>
        <v>0</v>
      </c>
      <c r="M35" s="31">
        <f>IFERROR((Tableau2245[[#This Row],[Pnt{QV}]]/$N$52)*500,0)</f>
        <v>0</v>
      </c>
      <c r="N35" s="31">
        <f>SUM(Tableau2245[[#This Row],[Pnt{QV1}]],Tableau2245[[#This Row],[Pnt{QV2}]],Tableau2245[[#This Row],[Pnt{QV3}]])</f>
        <v>0</v>
      </c>
      <c r="O35" s="2">
        <f>IFERROR(((Tableau2245[[#This Row],[Prs{QV1}]]/P$52)*1000)+IF(Tableau2245[[#This Row],[Vlr{QV1}]]="o",2,0),0)</f>
        <v>0</v>
      </c>
      <c r="P35" s="11" t="s">
        <v>12</v>
      </c>
      <c r="Q35" s="4" t="s">
        <v>3</v>
      </c>
      <c r="R35" s="163">
        <f>IFERROR(((Tableau2245[[#This Row],[Prs{QV2}]]/S$52)*1000)+IF(Tableau2245[[#This Row],[Vlr{QV2}]]="o",2,0),0)</f>
        <v>0</v>
      </c>
      <c r="S35" s="11" t="s">
        <v>12</v>
      </c>
      <c r="T35" s="4" t="s">
        <v>3</v>
      </c>
      <c r="U35" s="163">
        <f>IFERROR(((Tableau2245[[#This Row],[Prs{QV3}]]/V$52)*1000)+IF(Tableau2245[[#This Row],[Vlr{QV3}]]="o",2,0),0)</f>
        <v>0</v>
      </c>
      <c r="V35" s="11" t="s">
        <v>12</v>
      </c>
      <c r="W35" s="4" t="s">
        <v>3</v>
      </c>
      <c r="X35" s="32">
        <f>IF((Tableau2245[[#This Row],[Pnt{QB}]]/Y$52)*500=0,0,(Tableau2245[[#This Row],[Pnt{QB}]]/Y$52)*500)</f>
        <v>0</v>
      </c>
      <c r="Y35" s="33">
        <f>Tableau2245[[#This Row],[Pnt{QB1}]]+Tableau2245[[#This Row],[Pnt{QB2}]]+Tableau2245[[#This Row],[Pnt{QB3}]]+Tableau2245[[#This Row],[Pnt{QB4}]]+Tableau2245[[#This Row],[Pnt{QB5}]]+Tableau2245[[#This Row],[Pnt{QB6}]]+Tableau2245[[#This Row],[Pnt{QB7}]]+Tableau2245[[#This Row],[Pnt{QB8}]]+Tableau2245[[#This Row],[Pnt{QB9}]]+Tableau2245[[#This Row],[Pnt{QB10}]]+Tableau2245[[#This Row],[Pnt{QB11}]]+Tableau2245[[#This Row],[Pnt{QB12}]]+Tableau2245[[#This Row],[Pnt{QB13}]]+Tableau2245[[#This Row],[Pnt{QB14}]]+Tableau2245[[#This Row],[Pnt{QB15}]]+Tableau2245[[#This Row],[Pnt{QB16}]]+Tableau2245[[#This Row],[Pnt{QB17}]]+Tableau2245[[#This Row],[Pnt{QB18}]]+Tableau2245[[#This Row],[Pnt{QB19}]]+Tableau2245[[#This Row],[Pnt{QB20}]]+Tableau2245[[#This Row],[Pnt{QB21}]]+Tableau2245[[#This Row],[Pnt{QB22}]]+Tableau2245[[#This Row],[Pnt{QB23}]]+Tableau2245[[#This Row],[Pnt{QB24}]]+Tableau2245[[#This Row],[Pnt{QB25}]]+Tableau2245[[#This Row],[Pnt{QB26}]]+Tableau2245[[#This Row],[Pnt{QB27}]]+Tableau2245[[#This Row],[Pnt{QB28}]]+Tableau2245[[#This Row],[Pnt{QB29}]]+Tableau2245[[#This Row],[Pnt{QB30}]]</f>
        <v>0</v>
      </c>
      <c r="Z35" s="33">
        <f>IF(Tableau2245[[#This Row],[Blq{QB1}]]="o",(1000/AA$52),0)</f>
        <v>0</v>
      </c>
      <c r="AA35" s="4" t="s">
        <v>3</v>
      </c>
      <c r="AB35" s="33">
        <f>IF(Tableau2245[[#This Row],[Blq{QB2}]]="o",(1000/AC$52),0)</f>
        <v>0</v>
      </c>
      <c r="AC35" s="4" t="s">
        <v>3</v>
      </c>
      <c r="AD35" s="33">
        <f>IF(Tableau2245[[#This Row],[Blq{QB3}]]="o",(1000/AE$52),0)</f>
        <v>0</v>
      </c>
      <c r="AE35" s="4" t="s">
        <v>3</v>
      </c>
      <c r="AF35" s="33">
        <f>IF(Tableau2245[[#This Row],[Blq{QB4}]]="o",(1000/AG$52),0)</f>
        <v>0</v>
      </c>
      <c r="AG35" s="4" t="s">
        <v>3</v>
      </c>
      <c r="AH35" s="33">
        <f>IF(Tableau2245[[#This Row],[Blq{QB5}]]="o",(1000/AI$52),0)</f>
        <v>0</v>
      </c>
      <c r="AI35" s="4" t="s">
        <v>3</v>
      </c>
      <c r="AJ35" s="33">
        <f>IF(Tableau2245[[#This Row],[Blq{QB6}]]="o",(1000/AK$52),0)</f>
        <v>0</v>
      </c>
      <c r="AK35" s="4" t="s">
        <v>3</v>
      </c>
      <c r="AL35" s="33">
        <f>IF(Tableau2245[[#This Row],[Blq{QB7}]]="o",(1000/AM$52),0)</f>
        <v>0</v>
      </c>
      <c r="AM35" s="4" t="s">
        <v>3</v>
      </c>
      <c r="AN35" s="33">
        <f>IF(Tableau2245[[#This Row],[Blq{QB8}]]="o",(1000/AO$52),0)</f>
        <v>0</v>
      </c>
      <c r="AO35" s="4" t="s">
        <v>3</v>
      </c>
      <c r="AP35" s="33">
        <f>IF(Tableau2245[[#This Row],[Blq{QB9}]]="o",(1000/AQ$52),0)</f>
        <v>0</v>
      </c>
      <c r="AQ35" s="4" t="s">
        <v>3</v>
      </c>
      <c r="AR35" s="33">
        <f>IF(Tableau2245[[#This Row],[Blq{QB10}]]="o",(1000/AS$52),0)</f>
        <v>0</v>
      </c>
      <c r="AS35" s="4" t="s">
        <v>3</v>
      </c>
      <c r="AT35" s="33">
        <f>IF(Tableau2245[[#This Row],[Blq{QB11}]]="o",(1000/AU$52),0)</f>
        <v>0</v>
      </c>
      <c r="AU35" s="4" t="s">
        <v>3</v>
      </c>
      <c r="AV35" s="33">
        <f>IF(Tableau2245[[#This Row],[Blq{QB12}]]="o",(1000/AW$52),0)</f>
        <v>0</v>
      </c>
      <c r="AW35" s="4" t="s">
        <v>3</v>
      </c>
      <c r="AX35" s="33">
        <f>IF(Tableau2245[[#This Row],[Blq{QB13}]]="o",(1000/AY$52),0)</f>
        <v>0</v>
      </c>
      <c r="AY35" s="4" t="s">
        <v>3</v>
      </c>
      <c r="AZ35" s="33">
        <f>IF(Tableau2245[[#This Row],[Blq{QB14}]]="o",(1000/BA$52),0)</f>
        <v>0</v>
      </c>
      <c r="BA35" s="4" t="s">
        <v>3</v>
      </c>
      <c r="BB35" s="33">
        <f>IF(Tableau2245[[#This Row],[Blq{QB15}]]="o",(1000/BC$52),0)</f>
        <v>0</v>
      </c>
      <c r="BC35" s="4" t="s">
        <v>3</v>
      </c>
      <c r="BD35" s="33">
        <f>IF(Tableau2245[[#This Row],[Blq{QB16}]]="o",(1000/BE$52),0)</f>
        <v>0</v>
      </c>
      <c r="BE35" s="4" t="s">
        <v>3</v>
      </c>
      <c r="BF35" s="33">
        <f>IF(Tableau2245[[#This Row],[Blq{QB17}]]="o",(1000/BG$52),0)</f>
        <v>0</v>
      </c>
      <c r="BG35" s="4" t="s">
        <v>3</v>
      </c>
      <c r="BH35" s="33">
        <f>IF(Tableau2245[[#This Row],[Blq{QB18}]]="o",(1000/BI$52),0)</f>
        <v>0</v>
      </c>
      <c r="BI35" s="4" t="s">
        <v>3</v>
      </c>
      <c r="BJ35" s="33">
        <f>IF(Tableau2245[[#This Row],[Blq{QB19}]]="o",(1000/BK$52),0)</f>
        <v>0</v>
      </c>
      <c r="BK35" s="4" t="s">
        <v>3</v>
      </c>
      <c r="BL35" s="33">
        <f>IF(Tableau2245[[#This Row],[Blq{QB20}]]="o",(1000/BM$52),0)</f>
        <v>0</v>
      </c>
      <c r="BM35" s="4" t="s">
        <v>3</v>
      </c>
      <c r="BN35" s="33">
        <f>IF(Tableau2245[[#This Row],[Blq{QB21}]]="o",(1000/BO$52),0)</f>
        <v>0</v>
      </c>
      <c r="BO35" s="4" t="s">
        <v>3</v>
      </c>
      <c r="BP35" s="33">
        <f>IF(Tableau2245[[#This Row],[Blq{QB22}]]="o",(1000/BQ$52),0)</f>
        <v>0</v>
      </c>
      <c r="BQ35" s="4" t="s">
        <v>3</v>
      </c>
      <c r="BR35" s="33">
        <f>IF(Tableau2245[[#This Row],[Blq{QB23}]]="o",(1000/BS$52),0)</f>
        <v>0</v>
      </c>
      <c r="BS35" s="4" t="s">
        <v>3</v>
      </c>
      <c r="BT35" s="33">
        <f>IF(Tableau2245[[#This Row],[Blq{QB24}]]="o",(1000/BU$52),0)</f>
        <v>0</v>
      </c>
      <c r="BU35" s="4" t="s">
        <v>3</v>
      </c>
      <c r="BV35" s="33">
        <f>IF(Tableau2245[[#This Row],[Blq{QB25}]]="o",(1000/BW$52),0)</f>
        <v>0</v>
      </c>
      <c r="BW35" s="4" t="s">
        <v>3</v>
      </c>
      <c r="BX35" s="33">
        <f>IF(Tableau2245[[#This Row],[Blq{QB26}]]="o",(1000/BY$52),0)</f>
        <v>0</v>
      </c>
      <c r="BY35" s="4" t="s">
        <v>3</v>
      </c>
      <c r="BZ35" s="33">
        <f>IF(Tableau2245[[#This Row],[Blq{QB27}]]="o",(1000/CA$52),0)</f>
        <v>0</v>
      </c>
      <c r="CA35" s="4" t="s">
        <v>3</v>
      </c>
      <c r="CB35" s="33">
        <f>IF(Tableau2245[[#This Row],[Blq{QB28}]]="o",(1000/CC$52),0)</f>
        <v>0</v>
      </c>
      <c r="CC35" s="4" t="s">
        <v>3</v>
      </c>
      <c r="CD35" s="33">
        <f>IF(Tableau2245[[#This Row],[Blq{QB29}]]="o",(1000/CE$52),0)</f>
        <v>0</v>
      </c>
      <c r="CE35" s="4" t="s">
        <v>3</v>
      </c>
      <c r="CF35" s="33">
        <f>IF(Tableau2245[[#This Row],[Blq{QB30}]]="o",(1000/CG$52),0)</f>
        <v>0</v>
      </c>
      <c r="CG35" s="4" t="s">
        <v>3</v>
      </c>
      <c r="CH35" s="26">
        <f>IFERROR((8-Tableau2245[[#This Row],[Plc{Q}]])/100,0)</f>
        <v>0</v>
      </c>
      <c r="CI35" s="25" t="str">
        <f>IF(OR(1=Tableau2245[[#This Row],[Plc{Q}]],2=Tableau2245[[#This Row],[Plc{Q}]],3=Tableau2245[[#This Row],[Plc{Q}]],4=Tableau2245[[#This Row],[Plc{Q}]],5=Tableau2245[[#This Row],[Plc{Q}]],6=Tableau2245[[#This Row],[Plc{Q}]],7=Tableau2245[[#This Row],[Plc{Q}]],8=Tableau2245[[#This Row],[Plc{Q}]]),"Qualifié(e)","")</f>
        <v/>
      </c>
      <c r="CJ35" s="34" t="str">
        <f>IF(Tableau2245[[#This Row],[Pnt{F}/1000]]=0,"",RANK(Tableau2245[[#This Row],[Pnt{F}/1000]],Tableau2245[Pnt{F}/1000]))</f>
        <v/>
      </c>
      <c r="CK35" s="35">
        <f>IFERROR(Tableau2245[[#This Row],[Pnt{FV}/500]]+Tableau2245[[#This Row],[Pnt{FB}/500]]+Tableau2245[[#This Row],[Bns{Q}]],0)</f>
        <v>0</v>
      </c>
      <c r="CL35" s="32">
        <f>IFERROR((Tableau2245[[#This Row],[Pnt{FV}]]/$CM$52)*500,0)</f>
        <v>0</v>
      </c>
      <c r="CM35" s="186">
        <f>IFERROR(((Tableau2245[[#This Row],[Prs{FV}]]/CN$52)*1000)+IF(Tableau2245[[#This Row],[Vlr{FV}]]="o",2,0),0)</f>
        <v>0</v>
      </c>
      <c r="CN35" s="11" t="s">
        <v>12</v>
      </c>
      <c r="CO35" s="4" t="s">
        <v>3</v>
      </c>
      <c r="CP35" s="32">
        <f>(Tableau2245[[#This Row],[Pnt{FB}]]/CQ$52)*500</f>
        <v>0</v>
      </c>
      <c r="CQ35" s="33">
        <f>Tableau2245[[#This Row],[Pnt{FBlq}]]+Tableau2245[[#This Row],[Pnt{FEss}]]</f>
        <v>0</v>
      </c>
      <c r="CR35" s="33">
        <f>IF(Tableau2245[[#This Row],[Blq{F}]]="n",0,IF(Tableau2245[[#This Row],[Blq{F}]]="Z1",100,IF(Tableau2245[[#This Row],[Blq{F}]]="Z2",200,IF(Tableau2245[[#This Row],[Blq{F}]]="Top",300,0))))</f>
        <v>0</v>
      </c>
      <c r="CS35" s="4" t="s">
        <v>3</v>
      </c>
      <c r="CT35" s="25">
        <f>IFERROR((100-(Tableau2245[[#This Row],[Ess{F}]])),0)</f>
        <v>0</v>
      </c>
      <c r="CU35" s="11" t="s">
        <v>12</v>
      </c>
      <c r="CV35" s="28" t="str">
        <f>IF(Tableau2245[[#This Row],[Fnl]]="Q",Tableau2245[[#This Row],[Plc{F}]],Tableau2245[[#This Row],[Plc{Q}]])</f>
        <v/>
      </c>
      <c r="CW35" s="28" t="str">
        <f>IF(Tableau2245[[#This Row],[Place]]=1,"Or",IF(Tableau2245[[#This Row],[Place]]=2,"Argent",IF(Tableau2245[[#This Row],[Place]]=3,"Bronze","")))</f>
        <v/>
      </c>
    </row>
    <row r="36" spans="1:101" x14ac:dyDescent="0.2">
      <c r="A36" s="33" t="str">
        <f>Tableau2245[[#This Row],[Plc{Q}]]</f>
        <v/>
      </c>
      <c r="B36" s="33" t="str">
        <f>Tableau2245[[#This Row],[Place]]</f>
        <v/>
      </c>
      <c r="C36" s="16" t="s">
        <v>12</v>
      </c>
      <c r="D36" s="17" t="s">
        <v>12</v>
      </c>
      <c r="E36" s="17" t="s">
        <v>12</v>
      </c>
      <c r="F36" s="29" t="str">
        <f>IF(Tableau2245[[#This Row],[Q &gt; F]]="","","Q")</f>
        <v/>
      </c>
      <c r="G36" s="10" t="s">
        <v>12</v>
      </c>
      <c r="H36" s="3" t="s">
        <v>3</v>
      </c>
      <c r="I36" s="3" t="s">
        <v>3</v>
      </c>
      <c r="J36" s="3" t="s">
        <v>3</v>
      </c>
      <c r="K36" s="30" t="str">
        <f>IF(Tableau2245[[#This Row],[Pnt{Q}(/1000)]]=0,"",RANK(Tableau2245[[#This Row],[Pnt{Q}(/1000)]],Tableau2245[Pnt{Q}(/1000)]))</f>
        <v/>
      </c>
      <c r="L36" s="30">
        <f>IFERROR(Tableau2245[[#This Row],[Pnt{QV}(/500)]]+Tableau2245[[#This Row],[Pnt{QB}/500]],0)</f>
        <v>0</v>
      </c>
      <c r="M36" s="31">
        <f>IFERROR((Tableau2245[[#This Row],[Pnt{QV}]]/$N$52)*500,0)</f>
        <v>0</v>
      </c>
      <c r="N36" s="31">
        <f>SUM(Tableau2245[[#This Row],[Pnt{QV1}]],Tableau2245[[#This Row],[Pnt{QV2}]],Tableau2245[[#This Row],[Pnt{QV3}]])</f>
        <v>0</v>
      </c>
      <c r="O36" s="2">
        <f>IFERROR(((Tableau2245[[#This Row],[Prs{QV1}]]/P$52)*1000)+IF(Tableau2245[[#This Row],[Vlr{QV1}]]="o",2,0),0)</f>
        <v>0</v>
      </c>
      <c r="P36" s="11" t="s">
        <v>12</v>
      </c>
      <c r="Q36" s="4" t="s">
        <v>3</v>
      </c>
      <c r="R36" s="163">
        <f>IFERROR(((Tableau2245[[#This Row],[Prs{QV2}]]/S$52)*1000)+IF(Tableau2245[[#This Row],[Vlr{QV2}]]="o",2,0),0)</f>
        <v>0</v>
      </c>
      <c r="S36" s="11" t="s">
        <v>12</v>
      </c>
      <c r="T36" s="4" t="s">
        <v>3</v>
      </c>
      <c r="U36" s="163">
        <f>IFERROR(((Tableau2245[[#This Row],[Prs{QV3}]]/V$52)*1000)+IF(Tableau2245[[#This Row],[Vlr{QV3}]]="o",2,0),0)</f>
        <v>0</v>
      </c>
      <c r="V36" s="11" t="s">
        <v>12</v>
      </c>
      <c r="W36" s="4" t="s">
        <v>3</v>
      </c>
      <c r="X36" s="32">
        <f>IF((Tableau2245[[#This Row],[Pnt{QB}]]/Y$52)*500=0,0,(Tableau2245[[#This Row],[Pnt{QB}]]/Y$52)*500)</f>
        <v>0</v>
      </c>
      <c r="Y36" s="33">
        <f>Tableau2245[[#This Row],[Pnt{QB1}]]+Tableau2245[[#This Row],[Pnt{QB2}]]+Tableau2245[[#This Row],[Pnt{QB3}]]+Tableau2245[[#This Row],[Pnt{QB4}]]+Tableau2245[[#This Row],[Pnt{QB5}]]+Tableau2245[[#This Row],[Pnt{QB6}]]+Tableau2245[[#This Row],[Pnt{QB7}]]+Tableau2245[[#This Row],[Pnt{QB8}]]+Tableau2245[[#This Row],[Pnt{QB9}]]+Tableau2245[[#This Row],[Pnt{QB10}]]+Tableau2245[[#This Row],[Pnt{QB11}]]+Tableau2245[[#This Row],[Pnt{QB12}]]+Tableau2245[[#This Row],[Pnt{QB13}]]+Tableau2245[[#This Row],[Pnt{QB14}]]+Tableau2245[[#This Row],[Pnt{QB15}]]+Tableau2245[[#This Row],[Pnt{QB16}]]+Tableau2245[[#This Row],[Pnt{QB17}]]+Tableau2245[[#This Row],[Pnt{QB18}]]+Tableau2245[[#This Row],[Pnt{QB19}]]+Tableau2245[[#This Row],[Pnt{QB20}]]+Tableau2245[[#This Row],[Pnt{QB21}]]+Tableau2245[[#This Row],[Pnt{QB22}]]+Tableau2245[[#This Row],[Pnt{QB23}]]+Tableau2245[[#This Row],[Pnt{QB24}]]+Tableau2245[[#This Row],[Pnt{QB25}]]+Tableau2245[[#This Row],[Pnt{QB26}]]+Tableau2245[[#This Row],[Pnt{QB27}]]+Tableau2245[[#This Row],[Pnt{QB28}]]+Tableau2245[[#This Row],[Pnt{QB29}]]+Tableau2245[[#This Row],[Pnt{QB30}]]</f>
        <v>0</v>
      </c>
      <c r="Z36" s="33">
        <f>IF(Tableau2245[[#This Row],[Blq{QB1}]]="o",(1000/AA$52),0)</f>
        <v>0</v>
      </c>
      <c r="AA36" s="4" t="s">
        <v>3</v>
      </c>
      <c r="AB36" s="33">
        <f>IF(Tableau2245[[#This Row],[Blq{QB2}]]="o",(1000/AC$52),0)</f>
        <v>0</v>
      </c>
      <c r="AC36" s="4" t="s">
        <v>3</v>
      </c>
      <c r="AD36" s="33">
        <f>IF(Tableau2245[[#This Row],[Blq{QB3}]]="o",(1000/AE$52),0)</f>
        <v>0</v>
      </c>
      <c r="AE36" s="4" t="s">
        <v>3</v>
      </c>
      <c r="AF36" s="33">
        <f>IF(Tableau2245[[#This Row],[Blq{QB4}]]="o",(1000/AG$52),0)</f>
        <v>0</v>
      </c>
      <c r="AG36" s="4" t="s">
        <v>3</v>
      </c>
      <c r="AH36" s="33">
        <f>IF(Tableau2245[[#This Row],[Blq{QB5}]]="o",(1000/AI$52),0)</f>
        <v>0</v>
      </c>
      <c r="AI36" s="4" t="s">
        <v>3</v>
      </c>
      <c r="AJ36" s="33">
        <f>IF(Tableau2245[[#This Row],[Blq{QB6}]]="o",(1000/AK$52),0)</f>
        <v>0</v>
      </c>
      <c r="AK36" s="4" t="s">
        <v>3</v>
      </c>
      <c r="AL36" s="33">
        <f>IF(Tableau2245[[#This Row],[Blq{QB7}]]="o",(1000/AM$52),0)</f>
        <v>0</v>
      </c>
      <c r="AM36" s="4" t="s">
        <v>3</v>
      </c>
      <c r="AN36" s="33">
        <f>IF(Tableau2245[[#This Row],[Blq{QB8}]]="o",(1000/AO$52),0)</f>
        <v>0</v>
      </c>
      <c r="AO36" s="4" t="s">
        <v>3</v>
      </c>
      <c r="AP36" s="33">
        <f>IF(Tableau2245[[#This Row],[Blq{QB9}]]="o",(1000/AQ$52),0)</f>
        <v>0</v>
      </c>
      <c r="AQ36" s="4" t="s">
        <v>3</v>
      </c>
      <c r="AR36" s="33">
        <f>IF(Tableau2245[[#This Row],[Blq{QB10}]]="o",(1000/AS$52),0)</f>
        <v>0</v>
      </c>
      <c r="AS36" s="4" t="s">
        <v>3</v>
      </c>
      <c r="AT36" s="33">
        <f>IF(Tableau2245[[#This Row],[Blq{QB11}]]="o",(1000/AU$52),0)</f>
        <v>0</v>
      </c>
      <c r="AU36" s="4" t="s">
        <v>3</v>
      </c>
      <c r="AV36" s="33">
        <f>IF(Tableau2245[[#This Row],[Blq{QB12}]]="o",(1000/AW$52),0)</f>
        <v>0</v>
      </c>
      <c r="AW36" s="4" t="s">
        <v>3</v>
      </c>
      <c r="AX36" s="33">
        <f>IF(Tableau2245[[#This Row],[Blq{QB13}]]="o",(1000/AY$52),0)</f>
        <v>0</v>
      </c>
      <c r="AY36" s="4" t="s">
        <v>3</v>
      </c>
      <c r="AZ36" s="33">
        <f>IF(Tableau2245[[#This Row],[Blq{QB14}]]="o",(1000/BA$52),0)</f>
        <v>0</v>
      </c>
      <c r="BA36" s="4" t="s">
        <v>3</v>
      </c>
      <c r="BB36" s="33">
        <f>IF(Tableau2245[[#This Row],[Blq{QB15}]]="o",(1000/BC$52),0)</f>
        <v>0</v>
      </c>
      <c r="BC36" s="4" t="s">
        <v>3</v>
      </c>
      <c r="BD36" s="33">
        <f>IF(Tableau2245[[#This Row],[Blq{QB16}]]="o",(1000/BE$52),0)</f>
        <v>0</v>
      </c>
      <c r="BE36" s="4" t="s">
        <v>3</v>
      </c>
      <c r="BF36" s="33">
        <f>IF(Tableau2245[[#This Row],[Blq{QB17}]]="o",(1000/BG$52),0)</f>
        <v>0</v>
      </c>
      <c r="BG36" s="4" t="s">
        <v>3</v>
      </c>
      <c r="BH36" s="33">
        <f>IF(Tableau2245[[#This Row],[Blq{QB18}]]="o",(1000/BI$52),0)</f>
        <v>0</v>
      </c>
      <c r="BI36" s="4" t="s">
        <v>3</v>
      </c>
      <c r="BJ36" s="33">
        <f>IF(Tableau2245[[#This Row],[Blq{QB19}]]="o",(1000/BK$52),0)</f>
        <v>0</v>
      </c>
      <c r="BK36" s="4" t="s">
        <v>3</v>
      </c>
      <c r="BL36" s="33">
        <f>IF(Tableau2245[[#This Row],[Blq{QB20}]]="o",(1000/BM$52),0)</f>
        <v>0</v>
      </c>
      <c r="BM36" s="4" t="s">
        <v>3</v>
      </c>
      <c r="BN36" s="33">
        <f>IF(Tableau2245[[#This Row],[Blq{QB21}]]="o",(1000/BO$52),0)</f>
        <v>0</v>
      </c>
      <c r="BO36" s="4" t="s">
        <v>3</v>
      </c>
      <c r="BP36" s="33">
        <f>IF(Tableau2245[[#This Row],[Blq{QB22}]]="o",(1000/BQ$52),0)</f>
        <v>0</v>
      </c>
      <c r="BQ36" s="4" t="s">
        <v>3</v>
      </c>
      <c r="BR36" s="33">
        <f>IF(Tableau2245[[#This Row],[Blq{QB23}]]="o",(1000/BS$52),0)</f>
        <v>0</v>
      </c>
      <c r="BS36" s="4" t="s">
        <v>3</v>
      </c>
      <c r="BT36" s="33">
        <f>IF(Tableau2245[[#This Row],[Blq{QB24}]]="o",(1000/BU$52),0)</f>
        <v>0</v>
      </c>
      <c r="BU36" s="4" t="s">
        <v>3</v>
      </c>
      <c r="BV36" s="33">
        <f>IF(Tableau2245[[#This Row],[Blq{QB25}]]="o",(1000/BW$52),0)</f>
        <v>0</v>
      </c>
      <c r="BW36" s="4" t="s">
        <v>3</v>
      </c>
      <c r="BX36" s="33">
        <f>IF(Tableau2245[[#This Row],[Blq{QB26}]]="o",(1000/BY$52),0)</f>
        <v>0</v>
      </c>
      <c r="BY36" s="4" t="s">
        <v>3</v>
      </c>
      <c r="BZ36" s="33">
        <f>IF(Tableau2245[[#This Row],[Blq{QB27}]]="o",(1000/CA$52),0)</f>
        <v>0</v>
      </c>
      <c r="CA36" s="4" t="s">
        <v>3</v>
      </c>
      <c r="CB36" s="33">
        <f>IF(Tableau2245[[#This Row],[Blq{QB28}]]="o",(1000/CC$52),0)</f>
        <v>0</v>
      </c>
      <c r="CC36" s="4" t="s">
        <v>3</v>
      </c>
      <c r="CD36" s="33">
        <f>IF(Tableau2245[[#This Row],[Blq{QB29}]]="o",(1000/CE$52),0)</f>
        <v>0</v>
      </c>
      <c r="CE36" s="4" t="s">
        <v>3</v>
      </c>
      <c r="CF36" s="33">
        <f>IF(Tableau2245[[#This Row],[Blq{QB30}]]="o",(1000/CG$52),0)</f>
        <v>0</v>
      </c>
      <c r="CG36" s="4" t="s">
        <v>3</v>
      </c>
      <c r="CH36" s="26">
        <f>IFERROR((8-Tableau2245[[#This Row],[Plc{Q}]])/100,0)</f>
        <v>0</v>
      </c>
      <c r="CI36" s="25" t="str">
        <f>IF(OR(1=Tableau2245[[#This Row],[Plc{Q}]],2=Tableau2245[[#This Row],[Plc{Q}]],3=Tableau2245[[#This Row],[Plc{Q}]],4=Tableau2245[[#This Row],[Plc{Q}]],5=Tableau2245[[#This Row],[Plc{Q}]],6=Tableau2245[[#This Row],[Plc{Q}]],7=Tableau2245[[#This Row],[Plc{Q}]],8=Tableau2245[[#This Row],[Plc{Q}]]),"Qualifié(e)","")</f>
        <v/>
      </c>
      <c r="CJ36" s="34" t="str">
        <f>IF(Tableau2245[[#This Row],[Pnt{F}/1000]]=0,"",RANK(Tableau2245[[#This Row],[Pnt{F}/1000]],Tableau2245[Pnt{F}/1000]))</f>
        <v/>
      </c>
      <c r="CK36" s="35">
        <f>IFERROR(Tableau2245[[#This Row],[Pnt{FV}/500]]+Tableau2245[[#This Row],[Pnt{FB}/500]]+Tableau2245[[#This Row],[Bns{Q}]],0)</f>
        <v>0</v>
      </c>
      <c r="CL36" s="32">
        <f>IFERROR((Tableau2245[[#This Row],[Pnt{FV}]]/$CM$52)*500,0)</f>
        <v>0</v>
      </c>
      <c r="CM36" s="186">
        <f>IFERROR(((Tableau2245[[#This Row],[Prs{FV}]]/CN$52)*1000)+IF(Tableau2245[[#This Row],[Vlr{FV}]]="o",2,0),0)</f>
        <v>0</v>
      </c>
      <c r="CN36" s="11" t="s">
        <v>12</v>
      </c>
      <c r="CO36" s="4" t="s">
        <v>3</v>
      </c>
      <c r="CP36" s="32">
        <f>(Tableau2245[[#This Row],[Pnt{FB}]]/CQ$52)*500</f>
        <v>0</v>
      </c>
      <c r="CQ36" s="33">
        <f>Tableau2245[[#This Row],[Pnt{FBlq}]]+Tableau2245[[#This Row],[Pnt{FEss}]]</f>
        <v>0</v>
      </c>
      <c r="CR36" s="33">
        <f>IF(Tableau2245[[#This Row],[Blq{F}]]="n",0,IF(Tableau2245[[#This Row],[Blq{F}]]="Z1",100,IF(Tableau2245[[#This Row],[Blq{F}]]="Z2",200,IF(Tableau2245[[#This Row],[Blq{F}]]="Top",300,0))))</f>
        <v>0</v>
      </c>
      <c r="CS36" s="4" t="s">
        <v>3</v>
      </c>
      <c r="CT36" s="25">
        <f>IFERROR((100-(Tableau2245[[#This Row],[Ess{F}]])),0)</f>
        <v>0</v>
      </c>
      <c r="CU36" s="11" t="s">
        <v>12</v>
      </c>
      <c r="CV36" s="28" t="str">
        <f>IF(Tableau2245[[#This Row],[Fnl]]="Q",Tableau2245[[#This Row],[Plc{F}]],Tableau2245[[#This Row],[Plc{Q}]])</f>
        <v/>
      </c>
      <c r="CW36" s="28" t="str">
        <f>IF(Tableau2245[[#This Row],[Place]]=1,"Or",IF(Tableau2245[[#This Row],[Place]]=2,"Argent",IF(Tableau2245[[#This Row],[Place]]=3,"Bronze","")))</f>
        <v/>
      </c>
    </row>
    <row r="37" spans="1:101" x14ac:dyDescent="0.2">
      <c r="A37" s="33" t="str">
        <f>Tableau2245[[#This Row],[Plc{Q}]]</f>
        <v/>
      </c>
      <c r="B37" s="33" t="str">
        <f>Tableau2245[[#This Row],[Place]]</f>
        <v/>
      </c>
      <c r="C37" s="16" t="s">
        <v>12</v>
      </c>
      <c r="D37" s="17" t="s">
        <v>12</v>
      </c>
      <c r="E37" s="17" t="s">
        <v>12</v>
      </c>
      <c r="F37" s="29" t="str">
        <f>IF(Tableau2245[[#This Row],[Q &gt; F]]="","","Q")</f>
        <v/>
      </c>
      <c r="G37" s="10" t="s">
        <v>12</v>
      </c>
      <c r="H37" s="3" t="s">
        <v>3</v>
      </c>
      <c r="I37" s="3" t="s">
        <v>3</v>
      </c>
      <c r="J37" s="3" t="s">
        <v>3</v>
      </c>
      <c r="K37" s="30" t="str">
        <f>IF(Tableau2245[[#This Row],[Pnt{Q}(/1000)]]=0,"",RANK(Tableau2245[[#This Row],[Pnt{Q}(/1000)]],Tableau2245[Pnt{Q}(/1000)]))</f>
        <v/>
      </c>
      <c r="L37" s="30">
        <f>IFERROR(Tableau2245[[#This Row],[Pnt{QV}(/500)]]+Tableau2245[[#This Row],[Pnt{QB}/500]],0)</f>
        <v>0</v>
      </c>
      <c r="M37" s="31">
        <f>IFERROR((Tableau2245[[#This Row],[Pnt{QV}]]/$N$52)*500,0)</f>
        <v>0</v>
      </c>
      <c r="N37" s="31">
        <f>SUM(Tableau2245[[#This Row],[Pnt{QV1}]],Tableau2245[[#This Row],[Pnt{QV2}]],Tableau2245[[#This Row],[Pnt{QV3}]])</f>
        <v>0</v>
      </c>
      <c r="O37" s="2">
        <f>IFERROR(((Tableau2245[[#This Row],[Prs{QV1}]]/P$52)*1000)+IF(Tableau2245[[#This Row],[Vlr{QV1}]]="o",2,0),0)</f>
        <v>0</v>
      </c>
      <c r="P37" s="11" t="s">
        <v>12</v>
      </c>
      <c r="Q37" s="4" t="s">
        <v>3</v>
      </c>
      <c r="R37" s="163">
        <f>IFERROR(((Tableau2245[[#This Row],[Prs{QV2}]]/S$52)*1000)+IF(Tableau2245[[#This Row],[Vlr{QV2}]]="o",2,0),0)</f>
        <v>0</v>
      </c>
      <c r="S37" s="11" t="s">
        <v>12</v>
      </c>
      <c r="T37" s="4" t="s">
        <v>3</v>
      </c>
      <c r="U37" s="163">
        <f>IFERROR(((Tableau2245[[#This Row],[Prs{QV3}]]/V$52)*1000)+IF(Tableau2245[[#This Row],[Vlr{QV3}]]="o",2,0),0)</f>
        <v>0</v>
      </c>
      <c r="V37" s="11" t="s">
        <v>12</v>
      </c>
      <c r="W37" s="4" t="s">
        <v>3</v>
      </c>
      <c r="X37" s="32">
        <f>IF((Tableau2245[[#This Row],[Pnt{QB}]]/Y$52)*500=0,0,(Tableau2245[[#This Row],[Pnt{QB}]]/Y$52)*500)</f>
        <v>0</v>
      </c>
      <c r="Y37" s="33">
        <f>Tableau2245[[#This Row],[Pnt{QB1}]]+Tableau2245[[#This Row],[Pnt{QB2}]]+Tableau2245[[#This Row],[Pnt{QB3}]]+Tableau2245[[#This Row],[Pnt{QB4}]]+Tableau2245[[#This Row],[Pnt{QB5}]]+Tableau2245[[#This Row],[Pnt{QB6}]]+Tableau2245[[#This Row],[Pnt{QB7}]]+Tableau2245[[#This Row],[Pnt{QB8}]]+Tableau2245[[#This Row],[Pnt{QB9}]]+Tableau2245[[#This Row],[Pnt{QB10}]]+Tableau2245[[#This Row],[Pnt{QB11}]]+Tableau2245[[#This Row],[Pnt{QB12}]]+Tableau2245[[#This Row],[Pnt{QB13}]]+Tableau2245[[#This Row],[Pnt{QB14}]]+Tableau2245[[#This Row],[Pnt{QB15}]]+Tableau2245[[#This Row],[Pnt{QB16}]]+Tableau2245[[#This Row],[Pnt{QB17}]]+Tableau2245[[#This Row],[Pnt{QB18}]]+Tableau2245[[#This Row],[Pnt{QB19}]]+Tableau2245[[#This Row],[Pnt{QB20}]]+Tableau2245[[#This Row],[Pnt{QB21}]]+Tableau2245[[#This Row],[Pnt{QB22}]]+Tableau2245[[#This Row],[Pnt{QB23}]]+Tableau2245[[#This Row],[Pnt{QB24}]]+Tableau2245[[#This Row],[Pnt{QB25}]]+Tableau2245[[#This Row],[Pnt{QB26}]]+Tableau2245[[#This Row],[Pnt{QB27}]]+Tableau2245[[#This Row],[Pnt{QB28}]]+Tableau2245[[#This Row],[Pnt{QB29}]]+Tableau2245[[#This Row],[Pnt{QB30}]]</f>
        <v>0</v>
      </c>
      <c r="Z37" s="33">
        <f>IF(Tableau2245[[#This Row],[Blq{QB1}]]="o",(1000/AA$52),0)</f>
        <v>0</v>
      </c>
      <c r="AA37" s="4" t="s">
        <v>3</v>
      </c>
      <c r="AB37" s="33">
        <f>IF(Tableau2245[[#This Row],[Blq{QB2}]]="o",(1000/AC$52),0)</f>
        <v>0</v>
      </c>
      <c r="AC37" s="4" t="s">
        <v>3</v>
      </c>
      <c r="AD37" s="33">
        <f>IF(Tableau2245[[#This Row],[Blq{QB3}]]="o",(1000/AE$52),0)</f>
        <v>0</v>
      </c>
      <c r="AE37" s="4" t="s">
        <v>3</v>
      </c>
      <c r="AF37" s="33">
        <f>IF(Tableau2245[[#This Row],[Blq{QB4}]]="o",(1000/AG$52),0)</f>
        <v>0</v>
      </c>
      <c r="AG37" s="4" t="s">
        <v>3</v>
      </c>
      <c r="AH37" s="33">
        <f>IF(Tableau2245[[#This Row],[Blq{QB5}]]="o",(1000/AI$52),0)</f>
        <v>0</v>
      </c>
      <c r="AI37" s="4" t="s">
        <v>3</v>
      </c>
      <c r="AJ37" s="33">
        <f>IF(Tableau2245[[#This Row],[Blq{QB6}]]="o",(1000/AK$52),0)</f>
        <v>0</v>
      </c>
      <c r="AK37" s="4" t="s">
        <v>3</v>
      </c>
      <c r="AL37" s="33">
        <f>IF(Tableau2245[[#This Row],[Blq{QB7}]]="o",(1000/AM$52),0)</f>
        <v>0</v>
      </c>
      <c r="AM37" s="4" t="s">
        <v>3</v>
      </c>
      <c r="AN37" s="33">
        <f>IF(Tableau2245[[#This Row],[Blq{QB8}]]="o",(1000/AO$52),0)</f>
        <v>0</v>
      </c>
      <c r="AO37" s="4" t="s">
        <v>3</v>
      </c>
      <c r="AP37" s="33">
        <f>IF(Tableau2245[[#This Row],[Blq{QB9}]]="o",(1000/AQ$52),0)</f>
        <v>0</v>
      </c>
      <c r="AQ37" s="4" t="s">
        <v>3</v>
      </c>
      <c r="AR37" s="33">
        <f>IF(Tableau2245[[#This Row],[Blq{QB10}]]="o",(1000/AS$52),0)</f>
        <v>0</v>
      </c>
      <c r="AS37" s="4" t="s">
        <v>3</v>
      </c>
      <c r="AT37" s="33">
        <f>IF(Tableau2245[[#This Row],[Blq{QB11}]]="o",(1000/AU$52),0)</f>
        <v>0</v>
      </c>
      <c r="AU37" s="4" t="s">
        <v>3</v>
      </c>
      <c r="AV37" s="33">
        <f>IF(Tableau2245[[#This Row],[Blq{QB12}]]="o",(1000/AW$52),0)</f>
        <v>0</v>
      </c>
      <c r="AW37" s="4" t="s">
        <v>3</v>
      </c>
      <c r="AX37" s="33">
        <f>IF(Tableau2245[[#This Row],[Blq{QB13}]]="o",(1000/AY$52),0)</f>
        <v>0</v>
      </c>
      <c r="AY37" s="4" t="s">
        <v>3</v>
      </c>
      <c r="AZ37" s="33">
        <f>IF(Tableau2245[[#This Row],[Blq{QB14}]]="o",(1000/BA$52),0)</f>
        <v>0</v>
      </c>
      <c r="BA37" s="4" t="s">
        <v>3</v>
      </c>
      <c r="BB37" s="33">
        <f>IF(Tableau2245[[#This Row],[Blq{QB15}]]="o",(1000/BC$52),0)</f>
        <v>0</v>
      </c>
      <c r="BC37" s="4" t="s">
        <v>3</v>
      </c>
      <c r="BD37" s="33">
        <f>IF(Tableau2245[[#This Row],[Blq{QB16}]]="o",(1000/BE$52),0)</f>
        <v>0</v>
      </c>
      <c r="BE37" s="4" t="s">
        <v>3</v>
      </c>
      <c r="BF37" s="33">
        <f>IF(Tableau2245[[#This Row],[Blq{QB17}]]="o",(1000/BG$52),0)</f>
        <v>0</v>
      </c>
      <c r="BG37" s="4" t="s">
        <v>3</v>
      </c>
      <c r="BH37" s="33">
        <f>IF(Tableau2245[[#This Row],[Blq{QB18}]]="o",(1000/BI$52),0)</f>
        <v>0</v>
      </c>
      <c r="BI37" s="4" t="s">
        <v>3</v>
      </c>
      <c r="BJ37" s="33">
        <f>IF(Tableau2245[[#This Row],[Blq{QB19}]]="o",(1000/BK$52),0)</f>
        <v>0</v>
      </c>
      <c r="BK37" s="4" t="s">
        <v>3</v>
      </c>
      <c r="BL37" s="33">
        <f>IF(Tableau2245[[#This Row],[Blq{QB20}]]="o",(1000/BM$52),0)</f>
        <v>0</v>
      </c>
      <c r="BM37" s="4" t="s">
        <v>3</v>
      </c>
      <c r="BN37" s="33">
        <f>IF(Tableau2245[[#This Row],[Blq{QB21}]]="o",(1000/BO$52),0)</f>
        <v>0</v>
      </c>
      <c r="BO37" s="4" t="s">
        <v>3</v>
      </c>
      <c r="BP37" s="33">
        <f>IF(Tableau2245[[#This Row],[Blq{QB22}]]="o",(1000/BQ$52),0)</f>
        <v>0</v>
      </c>
      <c r="BQ37" s="4" t="s">
        <v>3</v>
      </c>
      <c r="BR37" s="33">
        <f>IF(Tableau2245[[#This Row],[Blq{QB23}]]="o",(1000/BS$52),0)</f>
        <v>0</v>
      </c>
      <c r="BS37" s="4" t="s">
        <v>3</v>
      </c>
      <c r="BT37" s="33">
        <f>IF(Tableau2245[[#This Row],[Blq{QB24}]]="o",(1000/BU$52),0)</f>
        <v>0</v>
      </c>
      <c r="BU37" s="4" t="s">
        <v>3</v>
      </c>
      <c r="BV37" s="33">
        <f>IF(Tableau2245[[#This Row],[Blq{QB25}]]="o",(1000/BW$52),0)</f>
        <v>0</v>
      </c>
      <c r="BW37" s="4" t="s">
        <v>3</v>
      </c>
      <c r="BX37" s="33">
        <f>IF(Tableau2245[[#This Row],[Blq{QB26}]]="o",(1000/BY$52),0)</f>
        <v>0</v>
      </c>
      <c r="BY37" s="4" t="s">
        <v>3</v>
      </c>
      <c r="BZ37" s="33">
        <f>IF(Tableau2245[[#This Row],[Blq{QB27}]]="o",(1000/CA$52),0)</f>
        <v>0</v>
      </c>
      <c r="CA37" s="4" t="s">
        <v>3</v>
      </c>
      <c r="CB37" s="33">
        <f>IF(Tableau2245[[#This Row],[Blq{QB28}]]="o",(1000/CC$52),0)</f>
        <v>0</v>
      </c>
      <c r="CC37" s="4" t="s">
        <v>3</v>
      </c>
      <c r="CD37" s="33">
        <f>IF(Tableau2245[[#This Row],[Blq{QB29}]]="o",(1000/CE$52),0)</f>
        <v>0</v>
      </c>
      <c r="CE37" s="4" t="s">
        <v>3</v>
      </c>
      <c r="CF37" s="33">
        <f>IF(Tableau2245[[#This Row],[Blq{QB30}]]="o",(1000/CG$52),0)</f>
        <v>0</v>
      </c>
      <c r="CG37" s="4" t="s">
        <v>3</v>
      </c>
      <c r="CH37" s="26">
        <f>IFERROR((8-Tableau2245[[#This Row],[Plc{Q}]])/100,0)</f>
        <v>0</v>
      </c>
      <c r="CI37" s="25" t="str">
        <f>IF(OR(1=Tableau2245[[#This Row],[Plc{Q}]],2=Tableau2245[[#This Row],[Plc{Q}]],3=Tableau2245[[#This Row],[Plc{Q}]],4=Tableau2245[[#This Row],[Plc{Q}]],5=Tableau2245[[#This Row],[Plc{Q}]],6=Tableau2245[[#This Row],[Plc{Q}]],7=Tableau2245[[#This Row],[Plc{Q}]],8=Tableau2245[[#This Row],[Plc{Q}]]),"Qualifié(e)","")</f>
        <v/>
      </c>
      <c r="CJ37" s="34" t="str">
        <f>IF(Tableau2245[[#This Row],[Pnt{F}/1000]]=0,"",RANK(Tableau2245[[#This Row],[Pnt{F}/1000]],Tableau2245[Pnt{F}/1000]))</f>
        <v/>
      </c>
      <c r="CK37" s="35">
        <f>IFERROR(Tableau2245[[#This Row],[Pnt{FV}/500]]+Tableau2245[[#This Row],[Pnt{FB}/500]]+Tableau2245[[#This Row],[Bns{Q}]],0)</f>
        <v>0</v>
      </c>
      <c r="CL37" s="32">
        <f>IFERROR((Tableau2245[[#This Row],[Pnt{FV}]]/$CM$52)*500,0)</f>
        <v>0</v>
      </c>
      <c r="CM37" s="186">
        <f>IFERROR(((Tableau2245[[#This Row],[Prs{FV}]]/CN$52)*1000)+IF(Tableau2245[[#This Row],[Vlr{FV}]]="o",2,0),0)</f>
        <v>0</v>
      </c>
      <c r="CN37" s="11" t="s">
        <v>12</v>
      </c>
      <c r="CO37" s="4" t="s">
        <v>3</v>
      </c>
      <c r="CP37" s="32">
        <f>(Tableau2245[[#This Row],[Pnt{FB}]]/CQ$52)*500</f>
        <v>0</v>
      </c>
      <c r="CQ37" s="33">
        <f>Tableau2245[[#This Row],[Pnt{FBlq}]]+Tableau2245[[#This Row],[Pnt{FEss}]]</f>
        <v>0</v>
      </c>
      <c r="CR37" s="33">
        <f>IF(Tableau2245[[#This Row],[Blq{F}]]="n",0,IF(Tableau2245[[#This Row],[Blq{F}]]="Z1",100,IF(Tableau2245[[#This Row],[Blq{F}]]="Z2",200,IF(Tableau2245[[#This Row],[Blq{F}]]="Top",300,0))))</f>
        <v>0</v>
      </c>
      <c r="CS37" s="4" t="s">
        <v>3</v>
      </c>
      <c r="CT37" s="25">
        <f>IFERROR((100-(Tableau2245[[#This Row],[Ess{F}]])),0)</f>
        <v>0</v>
      </c>
      <c r="CU37" s="11" t="s">
        <v>12</v>
      </c>
      <c r="CV37" s="28" t="str">
        <f>IF(Tableau2245[[#This Row],[Fnl]]="Q",Tableau2245[[#This Row],[Plc{F}]],Tableau2245[[#This Row],[Plc{Q}]])</f>
        <v/>
      </c>
      <c r="CW37" s="28" t="str">
        <f>IF(Tableau2245[[#This Row],[Place]]=1,"Or",IF(Tableau2245[[#This Row],[Place]]=2,"Argent",IF(Tableau2245[[#This Row],[Place]]=3,"Bronze","")))</f>
        <v/>
      </c>
    </row>
    <row r="38" spans="1:101" x14ac:dyDescent="0.2">
      <c r="A38" s="33" t="str">
        <f>Tableau2245[[#This Row],[Plc{Q}]]</f>
        <v/>
      </c>
      <c r="B38" s="33" t="str">
        <f>Tableau2245[[#This Row],[Place]]</f>
        <v/>
      </c>
      <c r="C38" s="16" t="s">
        <v>12</v>
      </c>
      <c r="D38" s="17" t="s">
        <v>12</v>
      </c>
      <c r="E38" s="17" t="s">
        <v>12</v>
      </c>
      <c r="F38" s="29" t="str">
        <f>IF(Tableau2245[[#This Row],[Q &gt; F]]="","","Q")</f>
        <v/>
      </c>
      <c r="G38" s="10" t="s">
        <v>12</v>
      </c>
      <c r="H38" s="3" t="s">
        <v>3</v>
      </c>
      <c r="I38" s="3" t="s">
        <v>3</v>
      </c>
      <c r="J38" s="3" t="s">
        <v>3</v>
      </c>
      <c r="K38" s="30" t="str">
        <f>IF(Tableau2245[[#This Row],[Pnt{Q}(/1000)]]=0,"",RANK(Tableau2245[[#This Row],[Pnt{Q}(/1000)]],Tableau2245[Pnt{Q}(/1000)]))</f>
        <v/>
      </c>
      <c r="L38" s="30">
        <f>IFERROR(Tableau2245[[#This Row],[Pnt{QV}(/500)]]+Tableau2245[[#This Row],[Pnt{QB}/500]],0)</f>
        <v>0</v>
      </c>
      <c r="M38" s="31">
        <f>IFERROR((Tableau2245[[#This Row],[Pnt{QV}]]/$N$52)*500,0)</f>
        <v>0</v>
      </c>
      <c r="N38" s="31">
        <f>SUM(Tableau2245[[#This Row],[Pnt{QV1}]],Tableau2245[[#This Row],[Pnt{QV2}]],Tableau2245[[#This Row],[Pnt{QV3}]])</f>
        <v>0</v>
      </c>
      <c r="O38" s="2">
        <f>IFERROR(((Tableau2245[[#This Row],[Prs{QV1}]]/P$52)*1000)+IF(Tableau2245[[#This Row],[Vlr{QV1}]]="o",2,0),0)</f>
        <v>0</v>
      </c>
      <c r="P38" s="11" t="s">
        <v>12</v>
      </c>
      <c r="Q38" s="4" t="s">
        <v>3</v>
      </c>
      <c r="R38" s="163">
        <f>IFERROR(((Tableau2245[[#This Row],[Prs{QV2}]]/S$52)*1000)+IF(Tableau2245[[#This Row],[Vlr{QV2}]]="o",2,0),0)</f>
        <v>0</v>
      </c>
      <c r="S38" s="11" t="s">
        <v>12</v>
      </c>
      <c r="T38" s="4" t="s">
        <v>3</v>
      </c>
      <c r="U38" s="163">
        <f>IFERROR(((Tableau2245[[#This Row],[Prs{QV3}]]/V$52)*1000)+IF(Tableau2245[[#This Row],[Vlr{QV3}]]="o",2,0),0)</f>
        <v>0</v>
      </c>
      <c r="V38" s="11" t="s">
        <v>12</v>
      </c>
      <c r="W38" s="4" t="s">
        <v>3</v>
      </c>
      <c r="X38" s="32">
        <f>IF((Tableau2245[[#This Row],[Pnt{QB}]]/Y$52)*500=0,0,(Tableau2245[[#This Row],[Pnt{QB}]]/Y$52)*500)</f>
        <v>0</v>
      </c>
      <c r="Y38" s="33">
        <f>Tableau2245[[#This Row],[Pnt{QB1}]]+Tableau2245[[#This Row],[Pnt{QB2}]]+Tableau2245[[#This Row],[Pnt{QB3}]]+Tableau2245[[#This Row],[Pnt{QB4}]]+Tableau2245[[#This Row],[Pnt{QB5}]]+Tableau2245[[#This Row],[Pnt{QB6}]]+Tableau2245[[#This Row],[Pnt{QB7}]]+Tableau2245[[#This Row],[Pnt{QB8}]]+Tableau2245[[#This Row],[Pnt{QB9}]]+Tableau2245[[#This Row],[Pnt{QB10}]]+Tableau2245[[#This Row],[Pnt{QB11}]]+Tableau2245[[#This Row],[Pnt{QB12}]]+Tableau2245[[#This Row],[Pnt{QB13}]]+Tableau2245[[#This Row],[Pnt{QB14}]]+Tableau2245[[#This Row],[Pnt{QB15}]]+Tableau2245[[#This Row],[Pnt{QB16}]]+Tableau2245[[#This Row],[Pnt{QB17}]]+Tableau2245[[#This Row],[Pnt{QB18}]]+Tableau2245[[#This Row],[Pnt{QB19}]]+Tableau2245[[#This Row],[Pnt{QB20}]]+Tableau2245[[#This Row],[Pnt{QB21}]]+Tableau2245[[#This Row],[Pnt{QB22}]]+Tableau2245[[#This Row],[Pnt{QB23}]]+Tableau2245[[#This Row],[Pnt{QB24}]]+Tableau2245[[#This Row],[Pnt{QB25}]]+Tableau2245[[#This Row],[Pnt{QB26}]]+Tableau2245[[#This Row],[Pnt{QB27}]]+Tableau2245[[#This Row],[Pnt{QB28}]]+Tableau2245[[#This Row],[Pnt{QB29}]]+Tableau2245[[#This Row],[Pnt{QB30}]]</f>
        <v>0</v>
      </c>
      <c r="Z38" s="33">
        <f>IF(Tableau2245[[#This Row],[Blq{QB1}]]="o",(1000/AA$52),0)</f>
        <v>0</v>
      </c>
      <c r="AA38" s="4" t="s">
        <v>3</v>
      </c>
      <c r="AB38" s="33">
        <f>IF(Tableau2245[[#This Row],[Blq{QB2}]]="o",(1000/AC$52),0)</f>
        <v>0</v>
      </c>
      <c r="AC38" s="4" t="s">
        <v>3</v>
      </c>
      <c r="AD38" s="33">
        <f>IF(Tableau2245[[#This Row],[Blq{QB3}]]="o",(1000/AE$52),0)</f>
        <v>0</v>
      </c>
      <c r="AE38" s="4" t="s">
        <v>3</v>
      </c>
      <c r="AF38" s="33">
        <f>IF(Tableau2245[[#This Row],[Blq{QB4}]]="o",(1000/AG$52),0)</f>
        <v>0</v>
      </c>
      <c r="AG38" s="4" t="s">
        <v>3</v>
      </c>
      <c r="AH38" s="33">
        <f>IF(Tableau2245[[#This Row],[Blq{QB5}]]="o",(1000/AI$52),0)</f>
        <v>0</v>
      </c>
      <c r="AI38" s="4" t="s">
        <v>3</v>
      </c>
      <c r="AJ38" s="33">
        <f>IF(Tableau2245[[#This Row],[Blq{QB6}]]="o",(1000/AK$52),0)</f>
        <v>0</v>
      </c>
      <c r="AK38" s="4" t="s">
        <v>3</v>
      </c>
      <c r="AL38" s="33">
        <f>IF(Tableau2245[[#This Row],[Blq{QB7}]]="o",(1000/AM$52),0)</f>
        <v>0</v>
      </c>
      <c r="AM38" s="4" t="s">
        <v>3</v>
      </c>
      <c r="AN38" s="33">
        <f>IF(Tableau2245[[#This Row],[Blq{QB8}]]="o",(1000/AO$52),0)</f>
        <v>0</v>
      </c>
      <c r="AO38" s="4" t="s">
        <v>3</v>
      </c>
      <c r="AP38" s="33">
        <f>IF(Tableau2245[[#This Row],[Blq{QB9}]]="o",(1000/AQ$52),0)</f>
        <v>0</v>
      </c>
      <c r="AQ38" s="4" t="s">
        <v>3</v>
      </c>
      <c r="AR38" s="33">
        <f>IF(Tableau2245[[#This Row],[Blq{QB10}]]="o",(1000/AS$52),0)</f>
        <v>0</v>
      </c>
      <c r="AS38" s="4" t="s">
        <v>3</v>
      </c>
      <c r="AT38" s="33">
        <f>IF(Tableau2245[[#This Row],[Blq{QB11}]]="o",(1000/AU$52),0)</f>
        <v>0</v>
      </c>
      <c r="AU38" s="4" t="s">
        <v>3</v>
      </c>
      <c r="AV38" s="33">
        <f>IF(Tableau2245[[#This Row],[Blq{QB12}]]="o",(1000/AW$52),0)</f>
        <v>0</v>
      </c>
      <c r="AW38" s="4" t="s">
        <v>3</v>
      </c>
      <c r="AX38" s="33">
        <f>IF(Tableau2245[[#This Row],[Blq{QB13}]]="o",(1000/AY$52),0)</f>
        <v>0</v>
      </c>
      <c r="AY38" s="4" t="s">
        <v>3</v>
      </c>
      <c r="AZ38" s="33">
        <f>IF(Tableau2245[[#This Row],[Blq{QB14}]]="o",(1000/BA$52),0)</f>
        <v>0</v>
      </c>
      <c r="BA38" s="4" t="s">
        <v>3</v>
      </c>
      <c r="BB38" s="33">
        <f>IF(Tableau2245[[#This Row],[Blq{QB15}]]="o",(1000/BC$52),0)</f>
        <v>0</v>
      </c>
      <c r="BC38" s="4" t="s">
        <v>3</v>
      </c>
      <c r="BD38" s="33">
        <f>IF(Tableau2245[[#This Row],[Blq{QB16}]]="o",(1000/BE$52),0)</f>
        <v>0</v>
      </c>
      <c r="BE38" s="4" t="s">
        <v>3</v>
      </c>
      <c r="BF38" s="33">
        <f>IF(Tableau2245[[#This Row],[Blq{QB17}]]="o",(1000/BG$52),0)</f>
        <v>0</v>
      </c>
      <c r="BG38" s="4" t="s">
        <v>3</v>
      </c>
      <c r="BH38" s="33">
        <f>IF(Tableau2245[[#This Row],[Blq{QB18}]]="o",(1000/BI$52),0)</f>
        <v>0</v>
      </c>
      <c r="BI38" s="4" t="s">
        <v>3</v>
      </c>
      <c r="BJ38" s="33">
        <f>IF(Tableau2245[[#This Row],[Blq{QB19}]]="o",(1000/BK$52),0)</f>
        <v>0</v>
      </c>
      <c r="BK38" s="4" t="s">
        <v>3</v>
      </c>
      <c r="BL38" s="33">
        <f>IF(Tableau2245[[#This Row],[Blq{QB20}]]="o",(1000/BM$52),0)</f>
        <v>0</v>
      </c>
      <c r="BM38" s="4" t="s">
        <v>3</v>
      </c>
      <c r="BN38" s="33">
        <f>IF(Tableau2245[[#This Row],[Blq{QB21}]]="o",(1000/BO$52),0)</f>
        <v>0</v>
      </c>
      <c r="BO38" s="4" t="s">
        <v>3</v>
      </c>
      <c r="BP38" s="33">
        <f>IF(Tableau2245[[#This Row],[Blq{QB22}]]="o",(1000/BQ$52),0)</f>
        <v>0</v>
      </c>
      <c r="BQ38" s="4" t="s">
        <v>3</v>
      </c>
      <c r="BR38" s="33">
        <f>IF(Tableau2245[[#This Row],[Blq{QB23}]]="o",(1000/BS$52),0)</f>
        <v>0</v>
      </c>
      <c r="BS38" s="4" t="s">
        <v>3</v>
      </c>
      <c r="BT38" s="33">
        <f>IF(Tableau2245[[#This Row],[Blq{QB24}]]="o",(1000/BU$52),0)</f>
        <v>0</v>
      </c>
      <c r="BU38" s="4" t="s">
        <v>3</v>
      </c>
      <c r="BV38" s="33">
        <f>IF(Tableau2245[[#This Row],[Blq{QB25}]]="o",(1000/BW$52),0)</f>
        <v>0</v>
      </c>
      <c r="BW38" s="4" t="s">
        <v>3</v>
      </c>
      <c r="BX38" s="33">
        <f>IF(Tableau2245[[#This Row],[Blq{QB26}]]="o",(1000/BY$52),0)</f>
        <v>0</v>
      </c>
      <c r="BY38" s="4" t="s">
        <v>3</v>
      </c>
      <c r="BZ38" s="33">
        <f>IF(Tableau2245[[#This Row],[Blq{QB27}]]="o",(1000/CA$52),0)</f>
        <v>0</v>
      </c>
      <c r="CA38" s="4" t="s">
        <v>3</v>
      </c>
      <c r="CB38" s="33">
        <f>IF(Tableau2245[[#This Row],[Blq{QB28}]]="o",(1000/CC$52),0)</f>
        <v>0</v>
      </c>
      <c r="CC38" s="4" t="s">
        <v>3</v>
      </c>
      <c r="CD38" s="33">
        <f>IF(Tableau2245[[#This Row],[Blq{QB29}]]="o",(1000/CE$52),0)</f>
        <v>0</v>
      </c>
      <c r="CE38" s="4" t="s">
        <v>3</v>
      </c>
      <c r="CF38" s="33">
        <f>IF(Tableau2245[[#This Row],[Blq{QB30}]]="o",(1000/CG$52),0)</f>
        <v>0</v>
      </c>
      <c r="CG38" s="4" t="s">
        <v>3</v>
      </c>
      <c r="CH38" s="26">
        <f>IFERROR((8-Tableau2245[[#This Row],[Plc{Q}]])/100,0)</f>
        <v>0</v>
      </c>
      <c r="CI38" s="25" t="str">
        <f>IF(OR(1=Tableau2245[[#This Row],[Plc{Q}]],2=Tableau2245[[#This Row],[Plc{Q}]],3=Tableau2245[[#This Row],[Plc{Q}]],4=Tableau2245[[#This Row],[Plc{Q}]],5=Tableau2245[[#This Row],[Plc{Q}]],6=Tableau2245[[#This Row],[Plc{Q}]],7=Tableau2245[[#This Row],[Plc{Q}]],8=Tableau2245[[#This Row],[Plc{Q}]]),"Qualifié(e)","")</f>
        <v/>
      </c>
      <c r="CJ38" s="34" t="str">
        <f>IF(Tableau2245[[#This Row],[Pnt{F}/1000]]=0,"",RANK(Tableau2245[[#This Row],[Pnt{F}/1000]],Tableau2245[Pnt{F}/1000]))</f>
        <v/>
      </c>
      <c r="CK38" s="35">
        <f>IFERROR(Tableau2245[[#This Row],[Pnt{FV}/500]]+Tableau2245[[#This Row],[Pnt{FB}/500]]+Tableau2245[[#This Row],[Bns{Q}]],0)</f>
        <v>0</v>
      </c>
      <c r="CL38" s="32">
        <f>IFERROR((Tableau2245[[#This Row],[Pnt{FV}]]/$CM$52)*500,0)</f>
        <v>0</v>
      </c>
      <c r="CM38" s="186">
        <f>IFERROR(((Tableau2245[[#This Row],[Prs{FV}]]/CN$52)*1000)+IF(Tableau2245[[#This Row],[Vlr{FV}]]="o",2,0),0)</f>
        <v>0</v>
      </c>
      <c r="CN38" s="11" t="s">
        <v>12</v>
      </c>
      <c r="CO38" s="4" t="s">
        <v>3</v>
      </c>
      <c r="CP38" s="32">
        <f>(Tableau2245[[#This Row],[Pnt{FB}]]/CQ$52)*500</f>
        <v>0</v>
      </c>
      <c r="CQ38" s="33">
        <f>Tableau2245[[#This Row],[Pnt{FBlq}]]+Tableau2245[[#This Row],[Pnt{FEss}]]</f>
        <v>0</v>
      </c>
      <c r="CR38" s="33">
        <f>IF(Tableau2245[[#This Row],[Blq{F}]]="n",0,IF(Tableau2245[[#This Row],[Blq{F}]]="Z1",100,IF(Tableau2245[[#This Row],[Blq{F}]]="Z2",200,IF(Tableau2245[[#This Row],[Blq{F}]]="Top",300,0))))</f>
        <v>0</v>
      </c>
      <c r="CS38" s="4" t="s">
        <v>3</v>
      </c>
      <c r="CT38" s="25">
        <f>IFERROR((100-(Tableau2245[[#This Row],[Ess{F}]])),0)</f>
        <v>0</v>
      </c>
      <c r="CU38" s="11" t="s">
        <v>12</v>
      </c>
      <c r="CV38" s="28" t="str">
        <f>IF(Tableau2245[[#This Row],[Fnl]]="Q",Tableau2245[[#This Row],[Plc{F}]],Tableau2245[[#This Row],[Plc{Q}]])</f>
        <v/>
      </c>
      <c r="CW38" s="28" t="str">
        <f>IF(Tableau2245[[#This Row],[Place]]=1,"Or",IF(Tableau2245[[#This Row],[Place]]=2,"Argent",IF(Tableau2245[[#This Row],[Place]]=3,"Bronze","")))</f>
        <v/>
      </c>
    </row>
    <row r="39" spans="1:101" x14ac:dyDescent="0.2">
      <c r="A39" s="33" t="str">
        <f>Tableau2245[[#This Row],[Plc{Q}]]</f>
        <v/>
      </c>
      <c r="B39" s="33" t="str">
        <f>Tableau2245[[#This Row],[Place]]</f>
        <v/>
      </c>
      <c r="C39" s="16" t="s">
        <v>12</v>
      </c>
      <c r="D39" s="17" t="s">
        <v>12</v>
      </c>
      <c r="E39" s="17" t="s">
        <v>12</v>
      </c>
      <c r="F39" s="29" t="str">
        <f>IF(Tableau2245[[#This Row],[Q &gt; F]]="","","Q")</f>
        <v/>
      </c>
      <c r="G39" s="10" t="s">
        <v>12</v>
      </c>
      <c r="H39" s="3" t="s">
        <v>3</v>
      </c>
      <c r="I39" s="3" t="s">
        <v>3</v>
      </c>
      <c r="J39" s="3" t="s">
        <v>3</v>
      </c>
      <c r="K39" s="30" t="str">
        <f>IF(Tableau2245[[#This Row],[Pnt{Q}(/1000)]]=0,"",RANK(Tableau2245[[#This Row],[Pnt{Q}(/1000)]],Tableau2245[Pnt{Q}(/1000)]))</f>
        <v/>
      </c>
      <c r="L39" s="30">
        <f>IFERROR(Tableau2245[[#This Row],[Pnt{QV}(/500)]]+Tableau2245[[#This Row],[Pnt{QB}/500]],0)</f>
        <v>0</v>
      </c>
      <c r="M39" s="31">
        <f>IFERROR((Tableau2245[[#This Row],[Pnt{QV}]]/$N$52)*500,0)</f>
        <v>0</v>
      </c>
      <c r="N39" s="31">
        <f>SUM(Tableau2245[[#This Row],[Pnt{QV1}]],Tableau2245[[#This Row],[Pnt{QV2}]],Tableau2245[[#This Row],[Pnt{QV3}]])</f>
        <v>0</v>
      </c>
      <c r="O39" s="2">
        <f>IFERROR(((Tableau2245[[#This Row],[Prs{QV1}]]/P$52)*1000)+IF(Tableau2245[[#This Row],[Vlr{QV1}]]="o",2,0),0)</f>
        <v>0</v>
      </c>
      <c r="P39" s="11" t="s">
        <v>12</v>
      </c>
      <c r="Q39" s="4" t="s">
        <v>3</v>
      </c>
      <c r="R39" s="163">
        <f>IFERROR(((Tableau2245[[#This Row],[Prs{QV2}]]/S$52)*1000)+IF(Tableau2245[[#This Row],[Vlr{QV2}]]="o",2,0),0)</f>
        <v>0</v>
      </c>
      <c r="S39" s="11" t="s">
        <v>12</v>
      </c>
      <c r="T39" s="4" t="s">
        <v>3</v>
      </c>
      <c r="U39" s="163">
        <f>IFERROR(((Tableau2245[[#This Row],[Prs{QV3}]]/V$52)*1000)+IF(Tableau2245[[#This Row],[Vlr{QV3}]]="o",2,0),0)</f>
        <v>0</v>
      </c>
      <c r="V39" s="11" t="s">
        <v>12</v>
      </c>
      <c r="W39" s="4" t="s">
        <v>3</v>
      </c>
      <c r="X39" s="32">
        <f>IF((Tableau2245[[#This Row],[Pnt{QB}]]/Y$52)*500=0,0,(Tableau2245[[#This Row],[Pnt{QB}]]/Y$52)*500)</f>
        <v>0</v>
      </c>
      <c r="Y39" s="33">
        <f>Tableau2245[[#This Row],[Pnt{QB1}]]+Tableau2245[[#This Row],[Pnt{QB2}]]+Tableau2245[[#This Row],[Pnt{QB3}]]+Tableau2245[[#This Row],[Pnt{QB4}]]+Tableau2245[[#This Row],[Pnt{QB5}]]+Tableau2245[[#This Row],[Pnt{QB6}]]+Tableau2245[[#This Row],[Pnt{QB7}]]+Tableau2245[[#This Row],[Pnt{QB8}]]+Tableau2245[[#This Row],[Pnt{QB9}]]+Tableau2245[[#This Row],[Pnt{QB10}]]+Tableau2245[[#This Row],[Pnt{QB11}]]+Tableau2245[[#This Row],[Pnt{QB12}]]+Tableau2245[[#This Row],[Pnt{QB13}]]+Tableau2245[[#This Row],[Pnt{QB14}]]+Tableau2245[[#This Row],[Pnt{QB15}]]+Tableau2245[[#This Row],[Pnt{QB16}]]+Tableau2245[[#This Row],[Pnt{QB17}]]+Tableau2245[[#This Row],[Pnt{QB18}]]+Tableau2245[[#This Row],[Pnt{QB19}]]+Tableau2245[[#This Row],[Pnt{QB20}]]+Tableau2245[[#This Row],[Pnt{QB21}]]+Tableau2245[[#This Row],[Pnt{QB22}]]+Tableau2245[[#This Row],[Pnt{QB23}]]+Tableau2245[[#This Row],[Pnt{QB24}]]+Tableau2245[[#This Row],[Pnt{QB25}]]+Tableau2245[[#This Row],[Pnt{QB26}]]+Tableau2245[[#This Row],[Pnt{QB27}]]+Tableau2245[[#This Row],[Pnt{QB28}]]+Tableau2245[[#This Row],[Pnt{QB29}]]+Tableau2245[[#This Row],[Pnt{QB30}]]</f>
        <v>0</v>
      </c>
      <c r="Z39" s="33">
        <f>IF(Tableau2245[[#This Row],[Blq{QB1}]]="o",(1000/AA$52),0)</f>
        <v>0</v>
      </c>
      <c r="AA39" s="4" t="s">
        <v>3</v>
      </c>
      <c r="AB39" s="33">
        <f>IF(Tableau2245[[#This Row],[Blq{QB2}]]="o",(1000/AC$52),0)</f>
        <v>0</v>
      </c>
      <c r="AC39" s="4" t="s">
        <v>3</v>
      </c>
      <c r="AD39" s="33">
        <f>IF(Tableau2245[[#This Row],[Blq{QB3}]]="o",(1000/AE$52),0)</f>
        <v>0</v>
      </c>
      <c r="AE39" s="4" t="s">
        <v>3</v>
      </c>
      <c r="AF39" s="33">
        <f>IF(Tableau2245[[#This Row],[Blq{QB4}]]="o",(1000/AG$52),0)</f>
        <v>0</v>
      </c>
      <c r="AG39" s="4" t="s">
        <v>3</v>
      </c>
      <c r="AH39" s="33">
        <f>IF(Tableau2245[[#This Row],[Blq{QB5}]]="o",(1000/AI$52),0)</f>
        <v>0</v>
      </c>
      <c r="AI39" s="4" t="s">
        <v>3</v>
      </c>
      <c r="AJ39" s="33">
        <f>IF(Tableau2245[[#This Row],[Blq{QB6}]]="o",(1000/AK$52),0)</f>
        <v>0</v>
      </c>
      <c r="AK39" s="4" t="s">
        <v>3</v>
      </c>
      <c r="AL39" s="33">
        <f>IF(Tableau2245[[#This Row],[Blq{QB7}]]="o",(1000/AM$52),0)</f>
        <v>0</v>
      </c>
      <c r="AM39" s="4" t="s">
        <v>3</v>
      </c>
      <c r="AN39" s="33">
        <f>IF(Tableau2245[[#This Row],[Blq{QB8}]]="o",(1000/AO$52),0)</f>
        <v>0</v>
      </c>
      <c r="AO39" s="4" t="s">
        <v>3</v>
      </c>
      <c r="AP39" s="33">
        <f>IF(Tableau2245[[#This Row],[Blq{QB9}]]="o",(1000/AQ$52),0)</f>
        <v>0</v>
      </c>
      <c r="AQ39" s="4" t="s">
        <v>3</v>
      </c>
      <c r="AR39" s="33">
        <f>IF(Tableau2245[[#This Row],[Blq{QB10}]]="o",(1000/AS$52),0)</f>
        <v>0</v>
      </c>
      <c r="AS39" s="4" t="s">
        <v>3</v>
      </c>
      <c r="AT39" s="33">
        <f>IF(Tableau2245[[#This Row],[Blq{QB11}]]="o",(1000/AU$52),0)</f>
        <v>0</v>
      </c>
      <c r="AU39" s="4" t="s">
        <v>3</v>
      </c>
      <c r="AV39" s="33">
        <f>IF(Tableau2245[[#This Row],[Blq{QB12}]]="o",(1000/AW$52),0)</f>
        <v>0</v>
      </c>
      <c r="AW39" s="4" t="s">
        <v>3</v>
      </c>
      <c r="AX39" s="33">
        <f>IF(Tableau2245[[#This Row],[Blq{QB13}]]="o",(1000/AY$52),0)</f>
        <v>0</v>
      </c>
      <c r="AY39" s="4" t="s">
        <v>3</v>
      </c>
      <c r="AZ39" s="33">
        <f>IF(Tableau2245[[#This Row],[Blq{QB14}]]="o",(1000/BA$52),0)</f>
        <v>0</v>
      </c>
      <c r="BA39" s="4" t="s">
        <v>3</v>
      </c>
      <c r="BB39" s="33">
        <f>IF(Tableau2245[[#This Row],[Blq{QB15}]]="o",(1000/BC$52),0)</f>
        <v>0</v>
      </c>
      <c r="BC39" s="4" t="s">
        <v>3</v>
      </c>
      <c r="BD39" s="33">
        <f>IF(Tableau2245[[#This Row],[Blq{QB16}]]="o",(1000/BE$52),0)</f>
        <v>0</v>
      </c>
      <c r="BE39" s="4" t="s">
        <v>3</v>
      </c>
      <c r="BF39" s="33">
        <f>IF(Tableau2245[[#This Row],[Blq{QB17}]]="o",(1000/BG$52),0)</f>
        <v>0</v>
      </c>
      <c r="BG39" s="4" t="s">
        <v>3</v>
      </c>
      <c r="BH39" s="33">
        <f>IF(Tableau2245[[#This Row],[Blq{QB18}]]="o",(1000/BI$52),0)</f>
        <v>0</v>
      </c>
      <c r="BI39" s="4" t="s">
        <v>3</v>
      </c>
      <c r="BJ39" s="33">
        <f>IF(Tableau2245[[#This Row],[Blq{QB19}]]="o",(1000/BK$52),0)</f>
        <v>0</v>
      </c>
      <c r="BK39" s="4" t="s">
        <v>3</v>
      </c>
      <c r="BL39" s="33">
        <f>IF(Tableau2245[[#This Row],[Blq{QB20}]]="o",(1000/BM$52),0)</f>
        <v>0</v>
      </c>
      <c r="BM39" s="4" t="s">
        <v>3</v>
      </c>
      <c r="BN39" s="33">
        <f>IF(Tableau2245[[#This Row],[Blq{QB21}]]="o",(1000/BO$52),0)</f>
        <v>0</v>
      </c>
      <c r="BO39" s="4" t="s">
        <v>3</v>
      </c>
      <c r="BP39" s="33">
        <f>IF(Tableau2245[[#This Row],[Blq{QB22}]]="o",(1000/BQ$52),0)</f>
        <v>0</v>
      </c>
      <c r="BQ39" s="4" t="s">
        <v>3</v>
      </c>
      <c r="BR39" s="33">
        <f>IF(Tableau2245[[#This Row],[Blq{QB23}]]="o",(1000/BS$52),0)</f>
        <v>0</v>
      </c>
      <c r="BS39" s="4" t="s">
        <v>3</v>
      </c>
      <c r="BT39" s="33">
        <f>IF(Tableau2245[[#This Row],[Blq{QB24}]]="o",(1000/BU$52),0)</f>
        <v>0</v>
      </c>
      <c r="BU39" s="4" t="s">
        <v>3</v>
      </c>
      <c r="BV39" s="33">
        <f>IF(Tableau2245[[#This Row],[Blq{QB25}]]="o",(1000/BW$52),0)</f>
        <v>0</v>
      </c>
      <c r="BW39" s="4" t="s">
        <v>3</v>
      </c>
      <c r="BX39" s="33">
        <f>IF(Tableau2245[[#This Row],[Blq{QB26}]]="o",(1000/BY$52),0)</f>
        <v>0</v>
      </c>
      <c r="BY39" s="4" t="s">
        <v>3</v>
      </c>
      <c r="BZ39" s="33">
        <f>IF(Tableau2245[[#This Row],[Blq{QB27}]]="o",(1000/CA$52),0)</f>
        <v>0</v>
      </c>
      <c r="CA39" s="4" t="s">
        <v>3</v>
      </c>
      <c r="CB39" s="33">
        <f>IF(Tableau2245[[#This Row],[Blq{QB28}]]="o",(1000/CC$52),0)</f>
        <v>0</v>
      </c>
      <c r="CC39" s="4" t="s">
        <v>3</v>
      </c>
      <c r="CD39" s="33">
        <f>IF(Tableau2245[[#This Row],[Blq{QB29}]]="o",(1000/CE$52),0)</f>
        <v>0</v>
      </c>
      <c r="CE39" s="4" t="s">
        <v>3</v>
      </c>
      <c r="CF39" s="33">
        <f>IF(Tableau2245[[#This Row],[Blq{QB30}]]="o",(1000/CG$52),0)</f>
        <v>0</v>
      </c>
      <c r="CG39" s="4" t="s">
        <v>3</v>
      </c>
      <c r="CH39" s="26">
        <f>IFERROR((8-Tableau2245[[#This Row],[Plc{Q}]])/100,0)</f>
        <v>0</v>
      </c>
      <c r="CI39" s="25" t="str">
        <f>IF(OR(1=Tableau2245[[#This Row],[Plc{Q}]],2=Tableau2245[[#This Row],[Plc{Q}]],3=Tableau2245[[#This Row],[Plc{Q}]],4=Tableau2245[[#This Row],[Plc{Q}]],5=Tableau2245[[#This Row],[Plc{Q}]],6=Tableau2245[[#This Row],[Plc{Q}]],7=Tableau2245[[#This Row],[Plc{Q}]],8=Tableau2245[[#This Row],[Plc{Q}]]),"Qualifié(e)","")</f>
        <v/>
      </c>
      <c r="CJ39" s="34" t="str">
        <f>IF(Tableau2245[[#This Row],[Pnt{F}/1000]]=0,"",RANK(Tableau2245[[#This Row],[Pnt{F}/1000]],Tableau2245[Pnt{F}/1000]))</f>
        <v/>
      </c>
      <c r="CK39" s="35">
        <f>IFERROR(Tableau2245[[#This Row],[Pnt{FV}/500]]+Tableau2245[[#This Row],[Pnt{FB}/500]]+Tableau2245[[#This Row],[Bns{Q}]],0)</f>
        <v>0</v>
      </c>
      <c r="CL39" s="32">
        <f>IFERROR((Tableau2245[[#This Row],[Pnt{FV}]]/$CM$52)*500,0)</f>
        <v>0</v>
      </c>
      <c r="CM39" s="186">
        <f>IFERROR(((Tableau2245[[#This Row],[Prs{FV}]]/CN$52)*1000)+IF(Tableau2245[[#This Row],[Vlr{FV}]]="o",2,0),0)</f>
        <v>0</v>
      </c>
      <c r="CN39" s="11" t="s">
        <v>12</v>
      </c>
      <c r="CO39" s="4" t="s">
        <v>3</v>
      </c>
      <c r="CP39" s="32">
        <f>(Tableau2245[[#This Row],[Pnt{FB}]]/CQ$52)*500</f>
        <v>0</v>
      </c>
      <c r="CQ39" s="33">
        <f>Tableau2245[[#This Row],[Pnt{FBlq}]]+Tableau2245[[#This Row],[Pnt{FEss}]]</f>
        <v>0</v>
      </c>
      <c r="CR39" s="33">
        <f>IF(Tableau2245[[#This Row],[Blq{F}]]="n",0,IF(Tableau2245[[#This Row],[Blq{F}]]="Z1",100,IF(Tableau2245[[#This Row],[Blq{F}]]="Z2",200,IF(Tableau2245[[#This Row],[Blq{F}]]="Top",300,0))))</f>
        <v>0</v>
      </c>
      <c r="CS39" s="4" t="s">
        <v>3</v>
      </c>
      <c r="CT39" s="25">
        <f>IFERROR((100-(Tableau2245[[#This Row],[Ess{F}]])),0)</f>
        <v>0</v>
      </c>
      <c r="CU39" s="11" t="s">
        <v>12</v>
      </c>
      <c r="CV39" s="28" t="str">
        <f>IF(Tableau2245[[#This Row],[Fnl]]="Q",Tableau2245[[#This Row],[Plc{F}]],Tableau2245[[#This Row],[Plc{Q}]])</f>
        <v/>
      </c>
      <c r="CW39" s="28" t="str">
        <f>IF(Tableau2245[[#This Row],[Place]]=1,"Or",IF(Tableau2245[[#This Row],[Place]]=2,"Argent",IF(Tableau2245[[#This Row],[Place]]=3,"Bronze","")))</f>
        <v/>
      </c>
    </row>
    <row r="40" spans="1:101" x14ac:dyDescent="0.2">
      <c r="A40" s="33" t="str">
        <f>Tableau2245[[#This Row],[Plc{Q}]]</f>
        <v/>
      </c>
      <c r="B40" s="33" t="str">
        <f>Tableau2245[[#This Row],[Place]]</f>
        <v/>
      </c>
      <c r="C40" s="16" t="s">
        <v>12</v>
      </c>
      <c r="D40" s="17" t="s">
        <v>12</v>
      </c>
      <c r="E40" s="17" t="s">
        <v>12</v>
      </c>
      <c r="F40" s="29" t="str">
        <f>IF(Tableau2245[[#This Row],[Q &gt; F]]="","","Q")</f>
        <v/>
      </c>
      <c r="G40" s="10" t="s">
        <v>12</v>
      </c>
      <c r="H40" s="3" t="s">
        <v>3</v>
      </c>
      <c r="I40" s="3" t="s">
        <v>3</v>
      </c>
      <c r="J40" s="3" t="s">
        <v>3</v>
      </c>
      <c r="K40" s="30" t="str">
        <f>IF(Tableau2245[[#This Row],[Pnt{Q}(/1000)]]=0,"",RANK(Tableau2245[[#This Row],[Pnt{Q}(/1000)]],Tableau2245[Pnt{Q}(/1000)]))</f>
        <v/>
      </c>
      <c r="L40" s="30">
        <f>IFERROR(Tableau2245[[#This Row],[Pnt{QV}(/500)]]+Tableau2245[[#This Row],[Pnt{QB}/500]],0)</f>
        <v>0</v>
      </c>
      <c r="M40" s="31">
        <f>IFERROR((Tableau2245[[#This Row],[Pnt{QV}]]/$N$52)*500,0)</f>
        <v>0</v>
      </c>
      <c r="N40" s="31">
        <f>SUM(Tableau2245[[#This Row],[Pnt{QV1}]],Tableau2245[[#This Row],[Pnt{QV2}]],Tableau2245[[#This Row],[Pnt{QV3}]])</f>
        <v>0</v>
      </c>
      <c r="O40" s="2">
        <f>IFERROR(((Tableau2245[[#This Row],[Prs{QV1}]]/P$52)*1000)+IF(Tableau2245[[#This Row],[Vlr{QV1}]]="o",2,0),0)</f>
        <v>0</v>
      </c>
      <c r="P40" s="11" t="s">
        <v>12</v>
      </c>
      <c r="Q40" s="4" t="s">
        <v>3</v>
      </c>
      <c r="R40" s="163">
        <f>IFERROR(((Tableau2245[[#This Row],[Prs{QV2}]]/S$52)*1000)+IF(Tableau2245[[#This Row],[Vlr{QV2}]]="o",2,0),0)</f>
        <v>0</v>
      </c>
      <c r="S40" s="11" t="s">
        <v>12</v>
      </c>
      <c r="T40" s="4" t="s">
        <v>3</v>
      </c>
      <c r="U40" s="163">
        <f>IFERROR(((Tableau2245[[#This Row],[Prs{QV3}]]/V$52)*1000)+IF(Tableau2245[[#This Row],[Vlr{QV3}]]="o",2,0),0)</f>
        <v>0</v>
      </c>
      <c r="V40" s="11" t="s">
        <v>12</v>
      </c>
      <c r="W40" s="4" t="s">
        <v>3</v>
      </c>
      <c r="X40" s="32">
        <f>IF((Tableau2245[[#This Row],[Pnt{QB}]]/Y$52)*500=0,0,(Tableau2245[[#This Row],[Pnt{QB}]]/Y$52)*500)</f>
        <v>0</v>
      </c>
      <c r="Y40" s="33">
        <f>Tableau2245[[#This Row],[Pnt{QB1}]]+Tableau2245[[#This Row],[Pnt{QB2}]]+Tableau2245[[#This Row],[Pnt{QB3}]]+Tableau2245[[#This Row],[Pnt{QB4}]]+Tableau2245[[#This Row],[Pnt{QB5}]]+Tableau2245[[#This Row],[Pnt{QB6}]]+Tableau2245[[#This Row],[Pnt{QB7}]]+Tableau2245[[#This Row],[Pnt{QB8}]]+Tableau2245[[#This Row],[Pnt{QB9}]]+Tableau2245[[#This Row],[Pnt{QB10}]]+Tableau2245[[#This Row],[Pnt{QB11}]]+Tableau2245[[#This Row],[Pnt{QB12}]]+Tableau2245[[#This Row],[Pnt{QB13}]]+Tableau2245[[#This Row],[Pnt{QB14}]]+Tableau2245[[#This Row],[Pnt{QB15}]]+Tableau2245[[#This Row],[Pnt{QB16}]]+Tableau2245[[#This Row],[Pnt{QB17}]]+Tableau2245[[#This Row],[Pnt{QB18}]]+Tableau2245[[#This Row],[Pnt{QB19}]]+Tableau2245[[#This Row],[Pnt{QB20}]]+Tableau2245[[#This Row],[Pnt{QB21}]]+Tableau2245[[#This Row],[Pnt{QB22}]]+Tableau2245[[#This Row],[Pnt{QB23}]]+Tableau2245[[#This Row],[Pnt{QB24}]]+Tableau2245[[#This Row],[Pnt{QB25}]]+Tableau2245[[#This Row],[Pnt{QB26}]]+Tableau2245[[#This Row],[Pnt{QB27}]]+Tableau2245[[#This Row],[Pnt{QB28}]]+Tableau2245[[#This Row],[Pnt{QB29}]]+Tableau2245[[#This Row],[Pnt{QB30}]]</f>
        <v>0</v>
      </c>
      <c r="Z40" s="33">
        <f>IF(Tableau2245[[#This Row],[Blq{QB1}]]="o",(1000/AA$52),0)</f>
        <v>0</v>
      </c>
      <c r="AA40" s="4" t="s">
        <v>3</v>
      </c>
      <c r="AB40" s="33">
        <f>IF(Tableau2245[[#This Row],[Blq{QB2}]]="o",(1000/AC$52),0)</f>
        <v>0</v>
      </c>
      <c r="AC40" s="4" t="s">
        <v>3</v>
      </c>
      <c r="AD40" s="33">
        <f>IF(Tableau2245[[#This Row],[Blq{QB3}]]="o",(1000/AE$52),0)</f>
        <v>0</v>
      </c>
      <c r="AE40" s="4" t="s">
        <v>3</v>
      </c>
      <c r="AF40" s="33">
        <f>IF(Tableau2245[[#This Row],[Blq{QB4}]]="o",(1000/AG$52),0)</f>
        <v>0</v>
      </c>
      <c r="AG40" s="4" t="s">
        <v>3</v>
      </c>
      <c r="AH40" s="33">
        <f>IF(Tableau2245[[#This Row],[Blq{QB5}]]="o",(1000/AI$52),0)</f>
        <v>0</v>
      </c>
      <c r="AI40" s="4" t="s">
        <v>3</v>
      </c>
      <c r="AJ40" s="33">
        <f>IF(Tableau2245[[#This Row],[Blq{QB6}]]="o",(1000/AK$52),0)</f>
        <v>0</v>
      </c>
      <c r="AK40" s="4" t="s">
        <v>3</v>
      </c>
      <c r="AL40" s="33">
        <f>IF(Tableau2245[[#This Row],[Blq{QB7}]]="o",(1000/AM$52),0)</f>
        <v>0</v>
      </c>
      <c r="AM40" s="4" t="s">
        <v>3</v>
      </c>
      <c r="AN40" s="33">
        <f>IF(Tableau2245[[#This Row],[Blq{QB8}]]="o",(1000/AO$52),0)</f>
        <v>0</v>
      </c>
      <c r="AO40" s="4" t="s">
        <v>3</v>
      </c>
      <c r="AP40" s="33">
        <f>IF(Tableau2245[[#This Row],[Blq{QB9}]]="o",(1000/AQ$52),0)</f>
        <v>0</v>
      </c>
      <c r="AQ40" s="4" t="s">
        <v>3</v>
      </c>
      <c r="AR40" s="33">
        <f>IF(Tableau2245[[#This Row],[Blq{QB10}]]="o",(1000/AS$52),0)</f>
        <v>0</v>
      </c>
      <c r="AS40" s="4" t="s">
        <v>3</v>
      </c>
      <c r="AT40" s="33">
        <f>IF(Tableau2245[[#This Row],[Blq{QB11}]]="o",(1000/AU$52),0)</f>
        <v>0</v>
      </c>
      <c r="AU40" s="4" t="s">
        <v>3</v>
      </c>
      <c r="AV40" s="33">
        <f>IF(Tableau2245[[#This Row],[Blq{QB12}]]="o",(1000/AW$52),0)</f>
        <v>0</v>
      </c>
      <c r="AW40" s="4" t="s">
        <v>3</v>
      </c>
      <c r="AX40" s="33">
        <f>IF(Tableau2245[[#This Row],[Blq{QB13}]]="o",(1000/AY$52),0)</f>
        <v>0</v>
      </c>
      <c r="AY40" s="4" t="s">
        <v>3</v>
      </c>
      <c r="AZ40" s="33">
        <f>IF(Tableau2245[[#This Row],[Blq{QB14}]]="o",(1000/BA$52),0)</f>
        <v>0</v>
      </c>
      <c r="BA40" s="4" t="s">
        <v>3</v>
      </c>
      <c r="BB40" s="33">
        <f>IF(Tableau2245[[#This Row],[Blq{QB15}]]="o",(1000/BC$52),0)</f>
        <v>0</v>
      </c>
      <c r="BC40" s="4" t="s">
        <v>3</v>
      </c>
      <c r="BD40" s="33">
        <f>IF(Tableau2245[[#This Row],[Blq{QB16}]]="o",(1000/BE$52),0)</f>
        <v>0</v>
      </c>
      <c r="BE40" s="4" t="s">
        <v>3</v>
      </c>
      <c r="BF40" s="33">
        <f>IF(Tableau2245[[#This Row],[Blq{QB17}]]="o",(1000/BG$52),0)</f>
        <v>0</v>
      </c>
      <c r="BG40" s="4" t="s">
        <v>3</v>
      </c>
      <c r="BH40" s="33">
        <f>IF(Tableau2245[[#This Row],[Blq{QB18}]]="o",(1000/BI$52),0)</f>
        <v>0</v>
      </c>
      <c r="BI40" s="4" t="s">
        <v>3</v>
      </c>
      <c r="BJ40" s="33">
        <f>IF(Tableau2245[[#This Row],[Blq{QB19}]]="o",(1000/BK$52),0)</f>
        <v>0</v>
      </c>
      <c r="BK40" s="4" t="s">
        <v>3</v>
      </c>
      <c r="BL40" s="33">
        <f>IF(Tableau2245[[#This Row],[Blq{QB20}]]="o",(1000/BM$52),0)</f>
        <v>0</v>
      </c>
      <c r="BM40" s="4" t="s">
        <v>3</v>
      </c>
      <c r="BN40" s="33">
        <f>IF(Tableau2245[[#This Row],[Blq{QB21}]]="o",(1000/BO$52),0)</f>
        <v>0</v>
      </c>
      <c r="BO40" s="4" t="s">
        <v>3</v>
      </c>
      <c r="BP40" s="33">
        <f>IF(Tableau2245[[#This Row],[Blq{QB22}]]="o",(1000/BQ$52),0)</f>
        <v>0</v>
      </c>
      <c r="BQ40" s="4" t="s">
        <v>3</v>
      </c>
      <c r="BR40" s="33">
        <f>IF(Tableau2245[[#This Row],[Blq{QB23}]]="o",(1000/BS$52),0)</f>
        <v>0</v>
      </c>
      <c r="BS40" s="4" t="s">
        <v>3</v>
      </c>
      <c r="BT40" s="33">
        <f>IF(Tableau2245[[#This Row],[Blq{QB24}]]="o",(1000/BU$52),0)</f>
        <v>0</v>
      </c>
      <c r="BU40" s="4" t="s">
        <v>3</v>
      </c>
      <c r="BV40" s="33">
        <f>IF(Tableau2245[[#This Row],[Blq{QB25}]]="o",(1000/BW$52),0)</f>
        <v>0</v>
      </c>
      <c r="BW40" s="4" t="s">
        <v>3</v>
      </c>
      <c r="BX40" s="33">
        <f>IF(Tableau2245[[#This Row],[Blq{QB26}]]="o",(1000/BY$52),0)</f>
        <v>0</v>
      </c>
      <c r="BY40" s="4" t="s">
        <v>3</v>
      </c>
      <c r="BZ40" s="33">
        <f>IF(Tableau2245[[#This Row],[Blq{QB27}]]="o",(1000/CA$52),0)</f>
        <v>0</v>
      </c>
      <c r="CA40" s="4" t="s">
        <v>3</v>
      </c>
      <c r="CB40" s="33">
        <f>IF(Tableau2245[[#This Row],[Blq{QB28}]]="o",(1000/CC$52),0)</f>
        <v>0</v>
      </c>
      <c r="CC40" s="4" t="s">
        <v>3</v>
      </c>
      <c r="CD40" s="33">
        <f>IF(Tableau2245[[#This Row],[Blq{QB29}]]="o",(1000/CE$52),0)</f>
        <v>0</v>
      </c>
      <c r="CE40" s="4" t="s">
        <v>3</v>
      </c>
      <c r="CF40" s="33">
        <f>IF(Tableau2245[[#This Row],[Blq{QB30}]]="o",(1000/CG$52),0)</f>
        <v>0</v>
      </c>
      <c r="CG40" s="4" t="s">
        <v>3</v>
      </c>
      <c r="CH40" s="26">
        <f>IFERROR((8-Tableau2245[[#This Row],[Plc{Q}]])/100,0)</f>
        <v>0</v>
      </c>
      <c r="CI40" s="25" t="str">
        <f>IF(OR(1=Tableau2245[[#This Row],[Plc{Q}]],2=Tableau2245[[#This Row],[Plc{Q}]],3=Tableau2245[[#This Row],[Plc{Q}]],4=Tableau2245[[#This Row],[Plc{Q}]],5=Tableau2245[[#This Row],[Plc{Q}]],6=Tableau2245[[#This Row],[Plc{Q}]],7=Tableau2245[[#This Row],[Plc{Q}]],8=Tableau2245[[#This Row],[Plc{Q}]]),"Qualifié(e)","")</f>
        <v/>
      </c>
      <c r="CJ40" s="34" t="str">
        <f>IF(Tableau2245[[#This Row],[Pnt{F}/1000]]=0,"",RANK(Tableau2245[[#This Row],[Pnt{F}/1000]],Tableau2245[Pnt{F}/1000]))</f>
        <v/>
      </c>
      <c r="CK40" s="35">
        <f>IFERROR(Tableau2245[[#This Row],[Pnt{FV}/500]]+Tableau2245[[#This Row],[Pnt{FB}/500]]+Tableau2245[[#This Row],[Bns{Q}]],0)</f>
        <v>0</v>
      </c>
      <c r="CL40" s="32">
        <f>IFERROR((Tableau2245[[#This Row],[Pnt{FV}]]/$CM$52)*500,0)</f>
        <v>0</v>
      </c>
      <c r="CM40" s="186">
        <f>IFERROR(((Tableau2245[[#This Row],[Prs{FV}]]/CN$52)*1000)+IF(Tableau2245[[#This Row],[Vlr{FV}]]="o",2,0),0)</f>
        <v>0</v>
      </c>
      <c r="CN40" s="11" t="s">
        <v>12</v>
      </c>
      <c r="CO40" s="4" t="s">
        <v>3</v>
      </c>
      <c r="CP40" s="32">
        <f>(Tableau2245[[#This Row],[Pnt{FB}]]/CQ$52)*500</f>
        <v>0</v>
      </c>
      <c r="CQ40" s="33">
        <f>Tableau2245[[#This Row],[Pnt{FBlq}]]+Tableau2245[[#This Row],[Pnt{FEss}]]</f>
        <v>0</v>
      </c>
      <c r="CR40" s="33">
        <f>IF(Tableau2245[[#This Row],[Blq{F}]]="n",0,IF(Tableau2245[[#This Row],[Blq{F}]]="Z1",100,IF(Tableau2245[[#This Row],[Blq{F}]]="Z2",200,IF(Tableau2245[[#This Row],[Blq{F}]]="Top",300,0))))</f>
        <v>0</v>
      </c>
      <c r="CS40" s="4" t="s">
        <v>3</v>
      </c>
      <c r="CT40" s="25">
        <f>IFERROR((100-(Tableau2245[[#This Row],[Ess{F}]])),0)</f>
        <v>0</v>
      </c>
      <c r="CU40" s="11" t="s">
        <v>12</v>
      </c>
      <c r="CV40" s="28" t="str">
        <f>IF(Tableau2245[[#This Row],[Fnl]]="Q",Tableau2245[[#This Row],[Plc{F}]],Tableau2245[[#This Row],[Plc{Q}]])</f>
        <v/>
      </c>
      <c r="CW40" s="28" t="str">
        <f>IF(Tableau2245[[#This Row],[Place]]=1,"Or",IF(Tableau2245[[#This Row],[Place]]=2,"Argent",IF(Tableau2245[[#This Row],[Place]]=3,"Bronze","")))</f>
        <v/>
      </c>
    </row>
    <row r="41" spans="1:101" x14ac:dyDescent="0.2">
      <c r="A41" s="33" t="str">
        <f>Tableau2245[[#This Row],[Plc{Q}]]</f>
        <v/>
      </c>
      <c r="B41" s="33" t="str">
        <f>Tableau2245[[#This Row],[Place]]</f>
        <v/>
      </c>
      <c r="C41" s="16" t="s">
        <v>12</v>
      </c>
      <c r="D41" s="17" t="s">
        <v>12</v>
      </c>
      <c r="E41" s="17" t="s">
        <v>12</v>
      </c>
      <c r="F41" s="29" t="str">
        <f>IF(Tableau2245[[#This Row],[Q &gt; F]]="","","Q")</f>
        <v/>
      </c>
      <c r="G41" s="10" t="s">
        <v>12</v>
      </c>
      <c r="H41" s="3" t="s">
        <v>3</v>
      </c>
      <c r="I41" s="3" t="s">
        <v>3</v>
      </c>
      <c r="J41" s="3" t="s">
        <v>3</v>
      </c>
      <c r="K41" s="30" t="str">
        <f>IF(Tableau2245[[#This Row],[Pnt{Q}(/1000)]]=0,"",RANK(Tableau2245[[#This Row],[Pnt{Q}(/1000)]],Tableau2245[Pnt{Q}(/1000)]))</f>
        <v/>
      </c>
      <c r="L41" s="30">
        <f>IFERROR(Tableau2245[[#This Row],[Pnt{QV}(/500)]]+Tableau2245[[#This Row],[Pnt{QB}/500]],0)</f>
        <v>0</v>
      </c>
      <c r="M41" s="31">
        <f>IFERROR((Tableau2245[[#This Row],[Pnt{QV}]]/$N$52)*500,0)</f>
        <v>0</v>
      </c>
      <c r="N41" s="31">
        <f>SUM(Tableau2245[[#This Row],[Pnt{QV1}]],Tableau2245[[#This Row],[Pnt{QV2}]],Tableau2245[[#This Row],[Pnt{QV3}]])</f>
        <v>0</v>
      </c>
      <c r="O41" s="2">
        <f>IFERROR(((Tableau2245[[#This Row],[Prs{QV1}]]/P$52)*1000)+IF(Tableau2245[[#This Row],[Vlr{QV1}]]="o",2,0),0)</f>
        <v>0</v>
      </c>
      <c r="P41" s="11" t="s">
        <v>12</v>
      </c>
      <c r="Q41" s="4" t="s">
        <v>3</v>
      </c>
      <c r="R41" s="163">
        <f>IFERROR(((Tableau2245[[#This Row],[Prs{QV2}]]/S$52)*1000)+IF(Tableau2245[[#This Row],[Vlr{QV2}]]="o",2,0),0)</f>
        <v>0</v>
      </c>
      <c r="S41" s="11" t="s">
        <v>12</v>
      </c>
      <c r="T41" s="4" t="s">
        <v>3</v>
      </c>
      <c r="U41" s="163">
        <f>IFERROR(((Tableau2245[[#This Row],[Prs{QV3}]]/V$52)*1000)+IF(Tableau2245[[#This Row],[Vlr{QV3}]]="o",2,0),0)</f>
        <v>0</v>
      </c>
      <c r="V41" s="11" t="s">
        <v>12</v>
      </c>
      <c r="W41" s="4" t="s">
        <v>3</v>
      </c>
      <c r="X41" s="32">
        <f>IF((Tableau2245[[#This Row],[Pnt{QB}]]/Y$52)*500=0,0,(Tableau2245[[#This Row],[Pnt{QB}]]/Y$52)*500)</f>
        <v>0</v>
      </c>
      <c r="Y41" s="33">
        <f>Tableau2245[[#This Row],[Pnt{QB1}]]+Tableau2245[[#This Row],[Pnt{QB2}]]+Tableau2245[[#This Row],[Pnt{QB3}]]+Tableau2245[[#This Row],[Pnt{QB4}]]+Tableau2245[[#This Row],[Pnt{QB5}]]+Tableau2245[[#This Row],[Pnt{QB6}]]+Tableau2245[[#This Row],[Pnt{QB7}]]+Tableau2245[[#This Row],[Pnt{QB8}]]+Tableau2245[[#This Row],[Pnt{QB9}]]+Tableau2245[[#This Row],[Pnt{QB10}]]+Tableau2245[[#This Row],[Pnt{QB11}]]+Tableau2245[[#This Row],[Pnt{QB12}]]+Tableau2245[[#This Row],[Pnt{QB13}]]+Tableau2245[[#This Row],[Pnt{QB14}]]+Tableau2245[[#This Row],[Pnt{QB15}]]+Tableau2245[[#This Row],[Pnt{QB16}]]+Tableau2245[[#This Row],[Pnt{QB17}]]+Tableau2245[[#This Row],[Pnt{QB18}]]+Tableau2245[[#This Row],[Pnt{QB19}]]+Tableau2245[[#This Row],[Pnt{QB20}]]+Tableau2245[[#This Row],[Pnt{QB21}]]+Tableau2245[[#This Row],[Pnt{QB22}]]+Tableau2245[[#This Row],[Pnt{QB23}]]+Tableau2245[[#This Row],[Pnt{QB24}]]+Tableau2245[[#This Row],[Pnt{QB25}]]+Tableau2245[[#This Row],[Pnt{QB26}]]+Tableau2245[[#This Row],[Pnt{QB27}]]+Tableau2245[[#This Row],[Pnt{QB28}]]+Tableau2245[[#This Row],[Pnt{QB29}]]+Tableau2245[[#This Row],[Pnt{QB30}]]</f>
        <v>0</v>
      </c>
      <c r="Z41" s="33">
        <f>IF(Tableau2245[[#This Row],[Blq{QB1}]]="o",(1000/AA$52),0)</f>
        <v>0</v>
      </c>
      <c r="AA41" s="4" t="s">
        <v>3</v>
      </c>
      <c r="AB41" s="33">
        <f>IF(Tableau2245[[#This Row],[Blq{QB2}]]="o",(1000/AC$52),0)</f>
        <v>0</v>
      </c>
      <c r="AC41" s="4" t="s">
        <v>3</v>
      </c>
      <c r="AD41" s="33">
        <f>IF(Tableau2245[[#This Row],[Blq{QB3}]]="o",(1000/AE$52),0)</f>
        <v>0</v>
      </c>
      <c r="AE41" s="4" t="s">
        <v>3</v>
      </c>
      <c r="AF41" s="33">
        <f>IF(Tableau2245[[#This Row],[Blq{QB4}]]="o",(1000/AG$52),0)</f>
        <v>0</v>
      </c>
      <c r="AG41" s="4" t="s">
        <v>3</v>
      </c>
      <c r="AH41" s="33">
        <f>IF(Tableau2245[[#This Row],[Blq{QB5}]]="o",(1000/AI$52),0)</f>
        <v>0</v>
      </c>
      <c r="AI41" s="4" t="s">
        <v>3</v>
      </c>
      <c r="AJ41" s="33">
        <f>IF(Tableau2245[[#This Row],[Blq{QB6}]]="o",(1000/AK$52),0)</f>
        <v>0</v>
      </c>
      <c r="AK41" s="4" t="s">
        <v>3</v>
      </c>
      <c r="AL41" s="33">
        <f>IF(Tableau2245[[#This Row],[Blq{QB7}]]="o",(1000/AM$52),0)</f>
        <v>0</v>
      </c>
      <c r="AM41" s="4" t="s">
        <v>3</v>
      </c>
      <c r="AN41" s="33">
        <f>IF(Tableau2245[[#This Row],[Blq{QB8}]]="o",(1000/AO$52),0)</f>
        <v>0</v>
      </c>
      <c r="AO41" s="4" t="s">
        <v>3</v>
      </c>
      <c r="AP41" s="33">
        <f>IF(Tableau2245[[#This Row],[Blq{QB9}]]="o",(1000/AQ$52),0)</f>
        <v>0</v>
      </c>
      <c r="AQ41" s="4" t="s">
        <v>3</v>
      </c>
      <c r="AR41" s="33">
        <f>IF(Tableau2245[[#This Row],[Blq{QB10}]]="o",(1000/AS$52),0)</f>
        <v>0</v>
      </c>
      <c r="AS41" s="4" t="s">
        <v>3</v>
      </c>
      <c r="AT41" s="33">
        <f>IF(Tableau2245[[#This Row],[Blq{QB11}]]="o",(1000/AU$52),0)</f>
        <v>0</v>
      </c>
      <c r="AU41" s="4" t="s">
        <v>3</v>
      </c>
      <c r="AV41" s="33">
        <f>IF(Tableau2245[[#This Row],[Blq{QB12}]]="o",(1000/AW$52),0)</f>
        <v>0</v>
      </c>
      <c r="AW41" s="4" t="s">
        <v>3</v>
      </c>
      <c r="AX41" s="33">
        <f>IF(Tableau2245[[#This Row],[Blq{QB13}]]="o",(1000/AY$52),0)</f>
        <v>0</v>
      </c>
      <c r="AY41" s="4" t="s">
        <v>3</v>
      </c>
      <c r="AZ41" s="33">
        <f>IF(Tableau2245[[#This Row],[Blq{QB14}]]="o",(1000/BA$52),0)</f>
        <v>0</v>
      </c>
      <c r="BA41" s="4" t="s">
        <v>3</v>
      </c>
      <c r="BB41" s="33">
        <f>IF(Tableau2245[[#This Row],[Blq{QB15}]]="o",(1000/BC$52),0)</f>
        <v>0</v>
      </c>
      <c r="BC41" s="4" t="s">
        <v>3</v>
      </c>
      <c r="BD41" s="33">
        <f>IF(Tableau2245[[#This Row],[Blq{QB16}]]="o",(1000/BE$52),0)</f>
        <v>0</v>
      </c>
      <c r="BE41" s="4" t="s">
        <v>3</v>
      </c>
      <c r="BF41" s="33">
        <f>IF(Tableau2245[[#This Row],[Blq{QB17}]]="o",(1000/BG$52),0)</f>
        <v>0</v>
      </c>
      <c r="BG41" s="4" t="s">
        <v>3</v>
      </c>
      <c r="BH41" s="33">
        <f>IF(Tableau2245[[#This Row],[Blq{QB18}]]="o",(1000/BI$52),0)</f>
        <v>0</v>
      </c>
      <c r="BI41" s="4" t="s">
        <v>3</v>
      </c>
      <c r="BJ41" s="33">
        <f>IF(Tableau2245[[#This Row],[Blq{QB19}]]="o",(1000/BK$52),0)</f>
        <v>0</v>
      </c>
      <c r="BK41" s="4" t="s">
        <v>3</v>
      </c>
      <c r="BL41" s="33">
        <f>IF(Tableau2245[[#This Row],[Blq{QB20}]]="o",(1000/BM$52),0)</f>
        <v>0</v>
      </c>
      <c r="BM41" s="4" t="s">
        <v>3</v>
      </c>
      <c r="BN41" s="33">
        <f>IF(Tableau2245[[#This Row],[Blq{QB21}]]="o",(1000/BO$52),0)</f>
        <v>0</v>
      </c>
      <c r="BO41" s="4" t="s">
        <v>3</v>
      </c>
      <c r="BP41" s="33">
        <f>IF(Tableau2245[[#This Row],[Blq{QB22}]]="o",(1000/BQ$52),0)</f>
        <v>0</v>
      </c>
      <c r="BQ41" s="4" t="s">
        <v>3</v>
      </c>
      <c r="BR41" s="33">
        <f>IF(Tableau2245[[#This Row],[Blq{QB23}]]="o",(1000/BS$52),0)</f>
        <v>0</v>
      </c>
      <c r="BS41" s="4" t="s">
        <v>3</v>
      </c>
      <c r="BT41" s="33">
        <f>IF(Tableau2245[[#This Row],[Blq{QB24}]]="o",(1000/BU$52),0)</f>
        <v>0</v>
      </c>
      <c r="BU41" s="4" t="s">
        <v>3</v>
      </c>
      <c r="BV41" s="33">
        <f>IF(Tableau2245[[#This Row],[Blq{QB25}]]="o",(1000/BW$52),0)</f>
        <v>0</v>
      </c>
      <c r="BW41" s="4" t="s">
        <v>3</v>
      </c>
      <c r="BX41" s="33">
        <f>IF(Tableau2245[[#This Row],[Blq{QB26}]]="o",(1000/BY$52),0)</f>
        <v>0</v>
      </c>
      <c r="BY41" s="4" t="s">
        <v>3</v>
      </c>
      <c r="BZ41" s="33">
        <f>IF(Tableau2245[[#This Row],[Blq{QB27}]]="o",(1000/CA$52),0)</f>
        <v>0</v>
      </c>
      <c r="CA41" s="4" t="s">
        <v>3</v>
      </c>
      <c r="CB41" s="33">
        <f>IF(Tableau2245[[#This Row],[Blq{QB28}]]="o",(1000/CC$52),0)</f>
        <v>0</v>
      </c>
      <c r="CC41" s="4" t="s">
        <v>3</v>
      </c>
      <c r="CD41" s="33">
        <f>IF(Tableau2245[[#This Row],[Blq{QB29}]]="o",(1000/CE$52),0)</f>
        <v>0</v>
      </c>
      <c r="CE41" s="4" t="s">
        <v>3</v>
      </c>
      <c r="CF41" s="33">
        <f>IF(Tableau2245[[#This Row],[Blq{QB30}]]="o",(1000/CG$52),0)</f>
        <v>0</v>
      </c>
      <c r="CG41" s="4" t="s">
        <v>3</v>
      </c>
      <c r="CH41" s="26">
        <f>IFERROR((8-Tableau2245[[#This Row],[Plc{Q}]])/100,0)</f>
        <v>0</v>
      </c>
      <c r="CI41" s="25" t="str">
        <f>IF(OR(1=Tableau2245[[#This Row],[Plc{Q}]],2=Tableau2245[[#This Row],[Plc{Q}]],3=Tableau2245[[#This Row],[Plc{Q}]],4=Tableau2245[[#This Row],[Plc{Q}]],5=Tableau2245[[#This Row],[Plc{Q}]],6=Tableau2245[[#This Row],[Plc{Q}]],7=Tableau2245[[#This Row],[Plc{Q}]],8=Tableau2245[[#This Row],[Plc{Q}]]),"Qualifié(e)","")</f>
        <v/>
      </c>
      <c r="CJ41" s="34" t="str">
        <f>IF(Tableau2245[[#This Row],[Pnt{F}/1000]]=0,"",RANK(Tableau2245[[#This Row],[Pnt{F}/1000]],Tableau2245[Pnt{F}/1000]))</f>
        <v/>
      </c>
      <c r="CK41" s="35">
        <f>IFERROR(Tableau2245[[#This Row],[Pnt{FV}/500]]+Tableau2245[[#This Row],[Pnt{FB}/500]]+Tableau2245[[#This Row],[Bns{Q}]],0)</f>
        <v>0</v>
      </c>
      <c r="CL41" s="32">
        <f>IFERROR((Tableau2245[[#This Row],[Pnt{FV}]]/$CM$52)*500,0)</f>
        <v>0</v>
      </c>
      <c r="CM41" s="186">
        <f>IFERROR(((Tableau2245[[#This Row],[Prs{FV}]]/CN$52)*1000)+IF(Tableau2245[[#This Row],[Vlr{FV}]]="o",2,0),0)</f>
        <v>0</v>
      </c>
      <c r="CN41" s="11" t="s">
        <v>12</v>
      </c>
      <c r="CO41" s="4" t="s">
        <v>3</v>
      </c>
      <c r="CP41" s="32">
        <f>(Tableau2245[[#This Row],[Pnt{FB}]]/CQ$52)*500</f>
        <v>0</v>
      </c>
      <c r="CQ41" s="33">
        <f>Tableau2245[[#This Row],[Pnt{FBlq}]]+Tableau2245[[#This Row],[Pnt{FEss}]]</f>
        <v>0</v>
      </c>
      <c r="CR41" s="33">
        <f>IF(Tableau2245[[#This Row],[Blq{F}]]="n",0,IF(Tableau2245[[#This Row],[Blq{F}]]="Z1",100,IF(Tableau2245[[#This Row],[Blq{F}]]="Z2",200,IF(Tableau2245[[#This Row],[Blq{F}]]="Top",300,0))))</f>
        <v>0</v>
      </c>
      <c r="CS41" s="4" t="s">
        <v>3</v>
      </c>
      <c r="CT41" s="25">
        <f>IFERROR((100-(Tableau2245[[#This Row],[Ess{F}]])),0)</f>
        <v>0</v>
      </c>
      <c r="CU41" s="11" t="s">
        <v>12</v>
      </c>
      <c r="CV41" s="28" t="str">
        <f>IF(Tableau2245[[#This Row],[Fnl]]="Q",Tableau2245[[#This Row],[Plc{F}]],Tableau2245[[#This Row],[Plc{Q}]])</f>
        <v/>
      </c>
      <c r="CW41" s="28" t="str">
        <f>IF(Tableau2245[[#This Row],[Place]]=1,"Or",IF(Tableau2245[[#This Row],[Place]]=2,"Argent",IF(Tableau2245[[#This Row],[Place]]=3,"Bronze","")))</f>
        <v/>
      </c>
    </row>
    <row r="42" spans="1:101" x14ac:dyDescent="0.2">
      <c r="A42" s="33" t="str">
        <f>Tableau2245[[#This Row],[Plc{Q}]]</f>
        <v/>
      </c>
      <c r="B42" s="33" t="str">
        <f>Tableau2245[[#This Row],[Place]]</f>
        <v/>
      </c>
      <c r="C42" s="16" t="s">
        <v>12</v>
      </c>
      <c r="D42" s="17" t="s">
        <v>12</v>
      </c>
      <c r="E42" s="17" t="s">
        <v>12</v>
      </c>
      <c r="F42" s="29" t="str">
        <f>IF(Tableau2245[[#This Row],[Q &gt; F]]="","","Q")</f>
        <v/>
      </c>
      <c r="G42" s="10" t="s">
        <v>12</v>
      </c>
      <c r="H42" s="3" t="s">
        <v>3</v>
      </c>
      <c r="I42" s="3" t="s">
        <v>3</v>
      </c>
      <c r="J42" s="3" t="s">
        <v>3</v>
      </c>
      <c r="K42" s="30" t="str">
        <f>IF(Tableau2245[[#This Row],[Pnt{Q}(/1000)]]=0,"",RANK(Tableau2245[[#This Row],[Pnt{Q}(/1000)]],Tableau2245[Pnt{Q}(/1000)]))</f>
        <v/>
      </c>
      <c r="L42" s="30">
        <f>IFERROR(Tableau2245[[#This Row],[Pnt{QV}(/500)]]+Tableau2245[[#This Row],[Pnt{QB}/500]],0)</f>
        <v>0</v>
      </c>
      <c r="M42" s="31">
        <f>IFERROR((Tableau2245[[#This Row],[Pnt{QV}]]/$N$52)*500,0)</f>
        <v>0</v>
      </c>
      <c r="N42" s="31">
        <f>SUM(Tableau2245[[#This Row],[Pnt{QV1}]],Tableau2245[[#This Row],[Pnt{QV2}]],Tableau2245[[#This Row],[Pnt{QV3}]])</f>
        <v>0</v>
      </c>
      <c r="O42" s="2">
        <f>IFERROR(((Tableau2245[[#This Row],[Prs{QV1}]]/P$52)*1000)+IF(Tableau2245[[#This Row],[Vlr{QV1}]]="o",2,0),0)</f>
        <v>0</v>
      </c>
      <c r="P42" s="11" t="s">
        <v>12</v>
      </c>
      <c r="Q42" s="4" t="s">
        <v>3</v>
      </c>
      <c r="R42" s="163">
        <f>IFERROR(((Tableau2245[[#This Row],[Prs{QV2}]]/S$52)*1000)+IF(Tableau2245[[#This Row],[Vlr{QV2}]]="o",2,0),0)</f>
        <v>0</v>
      </c>
      <c r="S42" s="11" t="s">
        <v>12</v>
      </c>
      <c r="T42" s="4" t="s">
        <v>3</v>
      </c>
      <c r="U42" s="163">
        <f>IFERROR(((Tableau2245[[#This Row],[Prs{QV3}]]/V$52)*1000)+IF(Tableau2245[[#This Row],[Vlr{QV3}]]="o",2,0),0)</f>
        <v>0</v>
      </c>
      <c r="V42" s="11" t="s">
        <v>12</v>
      </c>
      <c r="W42" s="4" t="s">
        <v>3</v>
      </c>
      <c r="X42" s="32">
        <f>IF((Tableau2245[[#This Row],[Pnt{QB}]]/Y$52)*500=0,0,(Tableau2245[[#This Row],[Pnt{QB}]]/Y$52)*500)</f>
        <v>0</v>
      </c>
      <c r="Y42" s="33">
        <f>Tableau2245[[#This Row],[Pnt{QB1}]]+Tableau2245[[#This Row],[Pnt{QB2}]]+Tableau2245[[#This Row],[Pnt{QB3}]]+Tableau2245[[#This Row],[Pnt{QB4}]]+Tableau2245[[#This Row],[Pnt{QB5}]]+Tableau2245[[#This Row],[Pnt{QB6}]]+Tableau2245[[#This Row],[Pnt{QB7}]]+Tableau2245[[#This Row],[Pnt{QB8}]]+Tableau2245[[#This Row],[Pnt{QB9}]]+Tableau2245[[#This Row],[Pnt{QB10}]]+Tableau2245[[#This Row],[Pnt{QB11}]]+Tableau2245[[#This Row],[Pnt{QB12}]]+Tableau2245[[#This Row],[Pnt{QB13}]]+Tableau2245[[#This Row],[Pnt{QB14}]]+Tableau2245[[#This Row],[Pnt{QB15}]]+Tableau2245[[#This Row],[Pnt{QB16}]]+Tableau2245[[#This Row],[Pnt{QB17}]]+Tableau2245[[#This Row],[Pnt{QB18}]]+Tableau2245[[#This Row],[Pnt{QB19}]]+Tableau2245[[#This Row],[Pnt{QB20}]]+Tableau2245[[#This Row],[Pnt{QB21}]]+Tableau2245[[#This Row],[Pnt{QB22}]]+Tableau2245[[#This Row],[Pnt{QB23}]]+Tableau2245[[#This Row],[Pnt{QB24}]]+Tableau2245[[#This Row],[Pnt{QB25}]]+Tableau2245[[#This Row],[Pnt{QB26}]]+Tableau2245[[#This Row],[Pnt{QB27}]]+Tableau2245[[#This Row],[Pnt{QB28}]]+Tableau2245[[#This Row],[Pnt{QB29}]]+Tableau2245[[#This Row],[Pnt{QB30}]]</f>
        <v>0</v>
      </c>
      <c r="Z42" s="33">
        <f>IF(Tableau2245[[#This Row],[Blq{QB1}]]="o",(1000/AA$52),0)</f>
        <v>0</v>
      </c>
      <c r="AA42" s="4" t="s">
        <v>3</v>
      </c>
      <c r="AB42" s="33">
        <f>IF(Tableau2245[[#This Row],[Blq{QB2}]]="o",(1000/AC$52),0)</f>
        <v>0</v>
      </c>
      <c r="AC42" s="4" t="s">
        <v>3</v>
      </c>
      <c r="AD42" s="33">
        <f>IF(Tableau2245[[#This Row],[Blq{QB3}]]="o",(1000/AE$52),0)</f>
        <v>0</v>
      </c>
      <c r="AE42" s="4" t="s">
        <v>3</v>
      </c>
      <c r="AF42" s="33">
        <f>IF(Tableau2245[[#This Row],[Blq{QB4}]]="o",(1000/AG$52),0)</f>
        <v>0</v>
      </c>
      <c r="AG42" s="4" t="s">
        <v>3</v>
      </c>
      <c r="AH42" s="33">
        <f>IF(Tableau2245[[#This Row],[Blq{QB5}]]="o",(1000/AI$52),0)</f>
        <v>0</v>
      </c>
      <c r="AI42" s="4" t="s">
        <v>3</v>
      </c>
      <c r="AJ42" s="33">
        <f>IF(Tableau2245[[#This Row],[Blq{QB6}]]="o",(1000/AK$52),0)</f>
        <v>0</v>
      </c>
      <c r="AK42" s="4" t="s">
        <v>3</v>
      </c>
      <c r="AL42" s="33">
        <f>IF(Tableau2245[[#This Row],[Blq{QB7}]]="o",(1000/AM$52),0)</f>
        <v>0</v>
      </c>
      <c r="AM42" s="4" t="s">
        <v>3</v>
      </c>
      <c r="AN42" s="33">
        <f>IF(Tableau2245[[#This Row],[Blq{QB8}]]="o",(1000/AO$52),0)</f>
        <v>0</v>
      </c>
      <c r="AO42" s="4" t="s">
        <v>3</v>
      </c>
      <c r="AP42" s="33">
        <f>IF(Tableau2245[[#This Row],[Blq{QB9}]]="o",(1000/AQ$52),0)</f>
        <v>0</v>
      </c>
      <c r="AQ42" s="4" t="s">
        <v>3</v>
      </c>
      <c r="AR42" s="33">
        <f>IF(Tableau2245[[#This Row],[Blq{QB10}]]="o",(1000/AS$52),0)</f>
        <v>0</v>
      </c>
      <c r="AS42" s="4" t="s">
        <v>3</v>
      </c>
      <c r="AT42" s="33">
        <f>IF(Tableau2245[[#This Row],[Blq{QB11}]]="o",(1000/AU$52),0)</f>
        <v>0</v>
      </c>
      <c r="AU42" s="4" t="s">
        <v>3</v>
      </c>
      <c r="AV42" s="33">
        <f>IF(Tableau2245[[#This Row],[Blq{QB12}]]="o",(1000/AW$52),0)</f>
        <v>0</v>
      </c>
      <c r="AW42" s="4" t="s">
        <v>3</v>
      </c>
      <c r="AX42" s="33">
        <f>IF(Tableau2245[[#This Row],[Blq{QB13}]]="o",(1000/AY$52),0)</f>
        <v>0</v>
      </c>
      <c r="AY42" s="4" t="s">
        <v>3</v>
      </c>
      <c r="AZ42" s="33">
        <f>IF(Tableau2245[[#This Row],[Blq{QB14}]]="o",(1000/BA$52),0)</f>
        <v>0</v>
      </c>
      <c r="BA42" s="4" t="s">
        <v>3</v>
      </c>
      <c r="BB42" s="33">
        <f>IF(Tableau2245[[#This Row],[Blq{QB15}]]="o",(1000/BC$52),0)</f>
        <v>0</v>
      </c>
      <c r="BC42" s="4" t="s">
        <v>3</v>
      </c>
      <c r="BD42" s="33">
        <f>IF(Tableau2245[[#This Row],[Blq{QB16}]]="o",(1000/BE$52),0)</f>
        <v>0</v>
      </c>
      <c r="BE42" s="4" t="s">
        <v>3</v>
      </c>
      <c r="BF42" s="33">
        <f>IF(Tableau2245[[#This Row],[Blq{QB17}]]="o",(1000/BG$52),0)</f>
        <v>0</v>
      </c>
      <c r="BG42" s="4" t="s">
        <v>3</v>
      </c>
      <c r="BH42" s="33">
        <f>IF(Tableau2245[[#This Row],[Blq{QB18}]]="o",(1000/BI$52),0)</f>
        <v>0</v>
      </c>
      <c r="BI42" s="4" t="s">
        <v>3</v>
      </c>
      <c r="BJ42" s="33">
        <f>IF(Tableau2245[[#This Row],[Blq{QB19}]]="o",(1000/BK$52),0)</f>
        <v>0</v>
      </c>
      <c r="BK42" s="4" t="s">
        <v>3</v>
      </c>
      <c r="BL42" s="33">
        <f>IF(Tableau2245[[#This Row],[Blq{QB20}]]="o",(1000/BM$52),0)</f>
        <v>0</v>
      </c>
      <c r="BM42" s="4" t="s">
        <v>3</v>
      </c>
      <c r="BN42" s="33">
        <f>IF(Tableau2245[[#This Row],[Blq{QB21}]]="o",(1000/BO$52),0)</f>
        <v>0</v>
      </c>
      <c r="BO42" s="4" t="s">
        <v>3</v>
      </c>
      <c r="BP42" s="33">
        <f>IF(Tableau2245[[#This Row],[Blq{QB22}]]="o",(1000/BQ$52),0)</f>
        <v>0</v>
      </c>
      <c r="BQ42" s="4" t="s">
        <v>3</v>
      </c>
      <c r="BR42" s="33">
        <f>IF(Tableau2245[[#This Row],[Blq{QB23}]]="o",(1000/BS$52),0)</f>
        <v>0</v>
      </c>
      <c r="BS42" s="4" t="s">
        <v>3</v>
      </c>
      <c r="BT42" s="33">
        <f>IF(Tableau2245[[#This Row],[Blq{QB24}]]="o",(1000/BU$52),0)</f>
        <v>0</v>
      </c>
      <c r="BU42" s="4" t="s">
        <v>3</v>
      </c>
      <c r="BV42" s="33">
        <f>IF(Tableau2245[[#This Row],[Blq{QB25}]]="o",(1000/BW$52),0)</f>
        <v>0</v>
      </c>
      <c r="BW42" s="4" t="s">
        <v>3</v>
      </c>
      <c r="BX42" s="33">
        <f>IF(Tableau2245[[#This Row],[Blq{QB26}]]="o",(1000/BY$52),0)</f>
        <v>0</v>
      </c>
      <c r="BY42" s="4" t="s">
        <v>3</v>
      </c>
      <c r="BZ42" s="33">
        <f>IF(Tableau2245[[#This Row],[Blq{QB27}]]="o",(1000/CA$52),0)</f>
        <v>0</v>
      </c>
      <c r="CA42" s="4" t="s">
        <v>3</v>
      </c>
      <c r="CB42" s="33">
        <f>IF(Tableau2245[[#This Row],[Blq{QB28}]]="o",(1000/CC$52),0)</f>
        <v>0</v>
      </c>
      <c r="CC42" s="4" t="s">
        <v>3</v>
      </c>
      <c r="CD42" s="33">
        <f>IF(Tableau2245[[#This Row],[Blq{QB29}]]="o",(1000/CE$52),0)</f>
        <v>0</v>
      </c>
      <c r="CE42" s="4" t="s">
        <v>3</v>
      </c>
      <c r="CF42" s="33">
        <f>IF(Tableau2245[[#This Row],[Blq{QB30}]]="o",(1000/CG$52),0)</f>
        <v>0</v>
      </c>
      <c r="CG42" s="4" t="s">
        <v>3</v>
      </c>
      <c r="CH42" s="26">
        <f>IFERROR((8-Tableau2245[[#This Row],[Plc{Q}]])/100,0)</f>
        <v>0</v>
      </c>
      <c r="CI42" s="25" t="str">
        <f>IF(OR(1=Tableau2245[[#This Row],[Plc{Q}]],2=Tableau2245[[#This Row],[Plc{Q}]],3=Tableau2245[[#This Row],[Plc{Q}]],4=Tableau2245[[#This Row],[Plc{Q}]],5=Tableau2245[[#This Row],[Plc{Q}]],6=Tableau2245[[#This Row],[Plc{Q}]],7=Tableau2245[[#This Row],[Plc{Q}]],8=Tableau2245[[#This Row],[Plc{Q}]]),"Qualifié(e)","")</f>
        <v/>
      </c>
      <c r="CJ42" s="34" t="str">
        <f>IF(Tableau2245[[#This Row],[Pnt{F}/1000]]=0,"",RANK(Tableau2245[[#This Row],[Pnt{F}/1000]],Tableau2245[Pnt{F}/1000]))</f>
        <v/>
      </c>
      <c r="CK42" s="35">
        <f>IFERROR(Tableau2245[[#This Row],[Pnt{FV}/500]]+Tableau2245[[#This Row],[Pnt{FB}/500]]+Tableau2245[[#This Row],[Bns{Q}]],0)</f>
        <v>0</v>
      </c>
      <c r="CL42" s="32">
        <f>IFERROR((Tableau2245[[#This Row],[Pnt{FV}]]/$CM$52)*500,0)</f>
        <v>0</v>
      </c>
      <c r="CM42" s="186">
        <f>IFERROR(((Tableau2245[[#This Row],[Prs{FV}]]/CN$52)*1000)+IF(Tableau2245[[#This Row],[Vlr{FV}]]="o",2,0),0)</f>
        <v>0</v>
      </c>
      <c r="CN42" s="11" t="s">
        <v>12</v>
      </c>
      <c r="CO42" s="4" t="s">
        <v>3</v>
      </c>
      <c r="CP42" s="32">
        <f>(Tableau2245[[#This Row],[Pnt{FB}]]/CQ$52)*500</f>
        <v>0</v>
      </c>
      <c r="CQ42" s="33">
        <f>Tableau2245[[#This Row],[Pnt{FBlq}]]+Tableau2245[[#This Row],[Pnt{FEss}]]</f>
        <v>0</v>
      </c>
      <c r="CR42" s="33">
        <f>IF(Tableau2245[[#This Row],[Blq{F}]]="n",0,IF(Tableau2245[[#This Row],[Blq{F}]]="Z1",100,IF(Tableau2245[[#This Row],[Blq{F}]]="Z2",200,IF(Tableau2245[[#This Row],[Blq{F}]]="Top",300,0))))</f>
        <v>0</v>
      </c>
      <c r="CS42" s="4" t="s">
        <v>3</v>
      </c>
      <c r="CT42" s="25">
        <f>IFERROR((100-(Tableau2245[[#This Row],[Ess{F}]])),0)</f>
        <v>0</v>
      </c>
      <c r="CU42" s="11" t="s">
        <v>12</v>
      </c>
      <c r="CV42" s="28" t="str">
        <f>IF(Tableau2245[[#This Row],[Fnl]]="Q",Tableau2245[[#This Row],[Plc{F}]],Tableau2245[[#This Row],[Plc{Q}]])</f>
        <v/>
      </c>
      <c r="CW42" s="28" t="str">
        <f>IF(Tableau2245[[#This Row],[Place]]=1,"Or",IF(Tableau2245[[#This Row],[Place]]=2,"Argent",IF(Tableau2245[[#This Row],[Place]]=3,"Bronze","")))</f>
        <v/>
      </c>
    </row>
    <row r="43" spans="1:101" x14ac:dyDescent="0.2">
      <c r="A43" s="33" t="str">
        <f>Tableau2245[[#This Row],[Plc{Q}]]</f>
        <v/>
      </c>
      <c r="B43" s="33" t="str">
        <f>Tableau2245[[#This Row],[Place]]</f>
        <v/>
      </c>
      <c r="C43" s="16" t="s">
        <v>12</v>
      </c>
      <c r="D43" s="17" t="s">
        <v>12</v>
      </c>
      <c r="E43" s="17" t="s">
        <v>12</v>
      </c>
      <c r="F43" s="29" t="str">
        <f>IF(Tableau2245[[#This Row],[Q &gt; F]]="","","Q")</f>
        <v/>
      </c>
      <c r="G43" s="10" t="s">
        <v>12</v>
      </c>
      <c r="H43" s="3" t="s">
        <v>3</v>
      </c>
      <c r="I43" s="3" t="s">
        <v>3</v>
      </c>
      <c r="J43" s="3" t="s">
        <v>3</v>
      </c>
      <c r="K43" s="30" t="str">
        <f>IF(Tableau2245[[#This Row],[Pnt{Q}(/1000)]]=0,"",RANK(Tableau2245[[#This Row],[Pnt{Q}(/1000)]],Tableau2245[Pnt{Q}(/1000)]))</f>
        <v/>
      </c>
      <c r="L43" s="30">
        <f>IFERROR(Tableau2245[[#This Row],[Pnt{QV}(/500)]]+Tableau2245[[#This Row],[Pnt{QB}/500]],0)</f>
        <v>0</v>
      </c>
      <c r="M43" s="31">
        <f>IFERROR((Tableau2245[[#This Row],[Pnt{QV}]]/$N$52)*500,0)</f>
        <v>0</v>
      </c>
      <c r="N43" s="31">
        <f>SUM(Tableau2245[[#This Row],[Pnt{QV1}]],Tableau2245[[#This Row],[Pnt{QV2}]],Tableau2245[[#This Row],[Pnt{QV3}]])</f>
        <v>0</v>
      </c>
      <c r="O43" s="2">
        <f>IFERROR(((Tableau2245[[#This Row],[Prs{QV1}]]/P$52)*1000)+IF(Tableau2245[[#This Row],[Vlr{QV1}]]="o",2,0),0)</f>
        <v>0</v>
      </c>
      <c r="P43" s="11" t="s">
        <v>12</v>
      </c>
      <c r="Q43" s="4" t="s">
        <v>3</v>
      </c>
      <c r="R43" s="163">
        <f>IFERROR(((Tableau2245[[#This Row],[Prs{QV2}]]/S$52)*1000)+IF(Tableau2245[[#This Row],[Vlr{QV2}]]="o",2,0),0)</f>
        <v>0</v>
      </c>
      <c r="S43" s="11" t="s">
        <v>12</v>
      </c>
      <c r="T43" s="4" t="s">
        <v>3</v>
      </c>
      <c r="U43" s="163">
        <f>IFERROR(((Tableau2245[[#This Row],[Prs{QV3}]]/V$52)*1000)+IF(Tableau2245[[#This Row],[Vlr{QV3}]]="o",2,0),0)</f>
        <v>0</v>
      </c>
      <c r="V43" s="11" t="s">
        <v>12</v>
      </c>
      <c r="W43" s="4" t="s">
        <v>3</v>
      </c>
      <c r="X43" s="32">
        <f>IF((Tableau2245[[#This Row],[Pnt{QB}]]/Y$52)*500=0,0,(Tableau2245[[#This Row],[Pnt{QB}]]/Y$52)*500)</f>
        <v>0</v>
      </c>
      <c r="Y43" s="33">
        <f>Tableau2245[[#This Row],[Pnt{QB1}]]+Tableau2245[[#This Row],[Pnt{QB2}]]+Tableau2245[[#This Row],[Pnt{QB3}]]+Tableau2245[[#This Row],[Pnt{QB4}]]+Tableau2245[[#This Row],[Pnt{QB5}]]+Tableau2245[[#This Row],[Pnt{QB6}]]+Tableau2245[[#This Row],[Pnt{QB7}]]+Tableau2245[[#This Row],[Pnt{QB8}]]+Tableau2245[[#This Row],[Pnt{QB9}]]+Tableau2245[[#This Row],[Pnt{QB10}]]+Tableau2245[[#This Row],[Pnt{QB11}]]+Tableau2245[[#This Row],[Pnt{QB12}]]+Tableau2245[[#This Row],[Pnt{QB13}]]+Tableau2245[[#This Row],[Pnt{QB14}]]+Tableau2245[[#This Row],[Pnt{QB15}]]+Tableau2245[[#This Row],[Pnt{QB16}]]+Tableau2245[[#This Row],[Pnt{QB17}]]+Tableau2245[[#This Row],[Pnt{QB18}]]+Tableau2245[[#This Row],[Pnt{QB19}]]+Tableau2245[[#This Row],[Pnt{QB20}]]+Tableau2245[[#This Row],[Pnt{QB21}]]+Tableau2245[[#This Row],[Pnt{QB22}]]+Tableau2245[[#This Row],[Pnt{QB23}]]+Tableau2245[[#This Row],[Pnt{QB24}]]+Tableau2245[[#This Row],[Pnt{QB25}]]+Tableau2245[[#This Row],[Pnt{QB26}]]+Tableau2245[[#This Row],[Pnt{QB27}]]+Tableau2245[[#This Row],[Pnt{QB28}]]+Tableau2245[[#This Row],[Pnt{QB29}]]+Tableau2245[[#This Row],[Pnt{QB30}]]</f>
        <v>0</v>
      </c>
      <c r="Z43" s="33">
        <f>IF(Tableau2245[[#This Row],[Blq{QB1}]]="o",(1000/AA$52),0)</f>
        <v>0</v>
      </c>
      <c r="AA43" s="4" t="s">
        <v>3</v>
      </c>
      <c r="AB43" s="33">
        <f>IF(Tableau2245[[#This Row],[Blq{QB2}]]="o",(1000/AC$52),0)</f>
        <v>0</v>
      </c>
      <c r="AC43" s="4" t="s">
        <v>3</v>
      </c>
      <c r="AD43" s="33">
        <f>IF(Tableau2245[[#This Row],[Blq{QB3}]]="o",(1000/AE$52),0)</f>
        <v>0</v>
      </c>
      <c r="AE43" s="4" t="s">
        <v>3</v>
      </c>
      <c r="AF43" s="33">
        <f>IF(Tableau2245[[#This Row],[Blq{QB4}]]="o",(1000/AG$52),0)</f>
        <v>0</v>
      </c>
      <c r="AG43" s="4" t="s">
        <v>3</v>
      </c>
      <c r="AH43" s="33">
        <f>IF(Tableau2245[[#This Row],[Blq{QB5}]]="o",(1000/AI$52),0)</f>
        <v>0</v>
      </c>
      <c r="AI43" s="4" t="s">
        <v>3</v>
      </c>
      <c r="AJ43" s="33">
        <f>IF(Tableau2245[[#This Row],[Blq{QB6}]]="o",(1000/AK$52),0)</f>
        <v>0</v>
      </c>
      <c r="AK43" s="4" t="s">
        <v>3</v>
      </c>
      <c r="AL43" s="33">
        <f>IF(Tableau2245[[#This Row],[Blq{QB7}]]="o",(1000/AM$52),0)</f>
        <v>0</v>
      </c>
      <c r="AM43" s="4" t="s">
        <v>3</v>
      </c>
      <c r="AN43" s="33">
        <f>IF(Tableau2245[[#This Row],[Blq{QB8}]]="o",(1000/AO$52),0)</f>
        <v>0</v>
      </c>
      <c r="AO43" s="4" t="s">
        <v>3</v>
      </c>
      <c r="AP43" s="33">
        <f>IF(Tableau2245[[#This Row],[Blq{QB9}]]="o",(1000/AQ$52),0)</f>
        <v>0</v>
      </c>
      <c r="AQ43" s="4" t="s">
        <v>3</v>
      </c>
      <c r="AR43" s="33">
        <f>IF(Tableau2245[[#This Row],[Blq{QB10}]]="o",(1000/AS$52),0)</f>
        <v>0</v>
      </c>
      <c r="AS43" s="4" t="s">
        <v>3</v>
      </c>
      <c r="AT43" s="33">
        <f>IF(Tableau2245[[#This Row],[Blq{QB11}]]="o",(1000/AU$52),0)</f>
        <v>0</v>
      </c>
      <c r="AU43" s="4" t="s">
        <v>3</v>
      </c>
      <c r="AV43" s="33">
        <f>IF(Tableau2245[[#This Row],[Blq{QB12}]]="o",(1000/AW$52),0)</f>
        <v>0</v>
      </c>
      <c r="AW43" s="4" t="s">
        <v>3</v>
      </c>
      <c r="AX43" s="33">
        <f>IF(Tableau2245[[#This Row],[Blq{QB13}]]="o",(1000/AY$52),0)</f>
        <v>0</v>
      </c>
      <c r="AY43" s="4" t="s">
        <v>3</v>
      </c>
      <c r="AZ43" s="33">
        <f>IF(Tableau2245[[#This Row],[Blq{QB14}]]="o",(1000/BA$52),0)</f>
        <v>0</v>
      </c>
      <c r="BA43" s="4" t="s">
        <v>3</v>
      </c>
      <c r="BB43" s="33">
        <f>IF(Tableau2245[[#This Row],[Blq{QB15}]]="o",(1000/BC$52),0)</f>
        <v>0</v>
      </c>
      <c r="BC43" s="4" t="s">
        <v>3</v>
      </c>
      <c r="BD43" s="33">
        <f>IF(Tableau2245[[#This Row],[Blq{QB16}]]="o",(1000/BE$52),0)</f>
        <v>0</v>
      </c>
      <c r="BE43" s="4" t="s">
        <v>3</v>
      </c>
      <c r="BF43" s="33">
        <f>IF(Tableau2245[[#This Row],[Blq{QB17}]]="o",(1000/BG$52),0)</f>
        <v>0</v>
      </c>
      <c r="BG43" s="4" t="s">
        <v>3</v>
      </c>
      <c r="BH43" s="33">
        <f>IF(Tableau2245[[#This Row],[Blq{QB18}]]="o",(1000/BI$52),0)</f>
        <v>0</v>
      </c>
      <c r="BI43" s="4" t="s">
        <v>3</v>
      </c>
      <c r="BJ43" s="33">
        <f>IF(Tableau2245[[#This Row],[Blq{QB19}]]="o",(1000/BK$52),0)</f>
        <v>0</v>
      </c>
      <c r="BK43" s="4" t="s">
        <v>3</v>
      </c>
      <c r="BL43" s="33">
        <f>IF(Tableau2245[[#This Row],[Blq{QB20}]]="o",(1000/BM$52),0)</f>
        <v>0</v>
      </c>
      <c r="BM43" s="4" t="s">
        <v>3</v>
      </c>
      <c r="BN43" s="33">
        <f>IF(Tableau2245[[#This Row],[Blq{QB21}]]="o",(1000/BO$52),0)</f>
        <v>0</v>
      </c>
      <c r="BO43" s="4" t="s">
        <v>3</v>
      </c>
      <c r="BP43" s="33">
        <f>IF(Tableau2245[[#This Row],[Blq{QB22}]]="o",(1000/BQ$52),0)</f>
        <v>0</v>
      </c>
      <c r="BQ43" s="4" t="s">
        <v>3</v>
      </c>
      <c r="BR43" s="33">
        <f>IF(Tableau2245[[#This Row],[Blq{QB23}]]="o",(1000/BS$52),0)</f>
        <v>0</v>
      </c>
      <c r="BS43" s="4" t="s">
        <v>3</v>
      </c>
      <c r="BT43" s="33">
        <f>IF(Tableau2245[[#This Row],[Blq{QB24}]]="o",(1000/BU$52),0)</f>
        <v>0</v>
      </c>
      <c r="BU43" s="4" t="s">
        <v>3</v>
      </c>
      <c r="BV43" s="33">
        <f>IF(Tableau2245[[#This Row],[Blq{QB25}]]="o",(1000/BW$52),0)</f>
        <v>0</v>
      </c>
      <c r="BW43" s="4" t="s">
        <v>3</v>
      </c>
      <c r="BX43" s="33">
        <f>IF(Tableau2245[[#This Row],[Blq{QB26}]]="o",(1000/BY$52),0)</f>
        <v>0</v>
      </c>
      <c r="BY43" s="4" t="s">
        <v>3</v>
      </c>
      <c r="BZ43" s="33">
        <f>IF(Tableau2245[[#This Row],[Blq{QB27}]]="o",(1000/CA$52),0)</f>
        <v>0</v>
      </c>
      <c r="CA43" s="4" t="s">
        <v>3</v>
      </c>
      <c r="CB43" s="33">
        <f>IF(Tableau2245[[#This Row],[Blq{QB28}]]="o",(1000/CC$52),0)</f>
        <v>0</v>
      </c>
      <c r="CC43" s="4" t="s">
        <v>3</v>
      </c>
      <c r="CD43" s="33">
        <f>IF(Tableau2245[[#This Row],[Blq{QB29}]]="o",(1000/CE$52),0)</f>
        <v>0</v>
      </c>
      <c r="CE43" s="4" t="s">
        <v>3</v>
      </c>
      <c r="CF43" s="33">
        <f>IF(Tableau2245[[#This Row],[Blq{QB30}]]="o",(1000/CG$52),0)</f>
        <v>0</v>
      </c>
      <c r="CG43" s="4" t="s">
        <v>3</v>
      </c>
      <c r="CH43" s="26">
        <f>IFERROR((8-Tableau2245[[#This Row],[Plc{Q}]])/100,0)</f>
        <v>0</v>
      </c>
      <c r="CI43" s="25" t="str">
        <f>IF(OR(1=Tableau2245[[#This Row],[Plc{Q}]],2=Tableau2245[[#This Row],[Plc{Q}]],3=Tableau2245[[#This Row],[Plc{Q}]],4=Tableau2245[[#This Row],[Plc{Q}]],5=Tableau2245[[#This Row],[Plc{Q}]],6=Tableau2245[[#This Row],[Plc{Q}]],7=Tableau2245[[#This Row],[Plc{Q}]],8=Tableau2245[[#This Row],[Plc{Q}]]),"Qualifié(e)","")</f>
        <v/>
      </c>
      <c r="CJ43" s="34" t="str">
        <f>IF(Tableau2245[[#This Row],[Pnt{F}/1000]]=0,"",RANK(Tableau2245[[#This Row],[Pnt{F}/1000]],Tableau2245[Pnt{F}/1000]))</f>
        <v/>
      </c>
      <c r="CK43" s="35">
        <f>IFERROR(Tableau2245[[#This Row],[Pnt{FV}/500]]+Tableau2245[[#This Row],[Pnt{FB}/500]]+Tableau2245[[#This Row],[Bns{Q}]],0)</f>
        <v>0</v>
      </c>
      <c r="CL43" s="32">
        <f>IFERROR((Tableau2245[[#This Row],[Pnt{FV}]]/$CM$52)*500,0)</f>
        <v>0</v>
      </c>
      <c r="CM43" s="186">
        <f>IFERROR(((Tableau2245[[#This Row],[Prs{FV}]]/CN$52)*1000)+IF(Tableau2245[[#This Row],[Vlr{FV}]]="o",2,0),0)</f>
        <v>0</v>
      </c>
      <c r="CN43" s="11" t="s">
        <v>12</v>
      </c>
      <c r="CO43" s="4" t="s">
        <v>3</v>
      </c>
      <c r="CP43" s="32">
        <f>(Tableau2245[[#This Row],[Pnt{FB}]]/CQ$52)*500</f>
        <v>0</v>
      </c>
      <c r="CQ43" s="33">
        <f>Tableau2245[[#This Row],[Pnt{FBlq}]]+Tableau2245[[#This Row],[Pnt{FEss}]]</f>
        <v>0</v>
      </c>
      <c r="CR43" s="33">
        <f>IF(Tableau2245[[#This Row],[Blq{F}]]="n",0,IF(Tableau2245[[#This Row],[Blq{F}]]="Z1",100,IF(Tableau2245[[#This Row],[Blq{F}]]="Z2",200,IF(Tableau2245[[#This Row],[Blq{F}]]="Top",300,0))))</f>
        <v>0</v>
      </c>
      <c r="CS43" s="4" t="s">
        <v>3</v>
      </c>
      <c r="CT43" s="25">
        <f>IFERROR((100-(Tableau2245[[#This Row],[Ess{F}]])),0)</f>
        <v>0</v>
      </c>
      <c r="CU43" s="11" t="s">
        <v>12</v>
      </c>
      <c r="CV43" s="28" t="str">
        <f>IF(Tableau2245[[#This Row],[Fnl]]="Q",Tableau2245[[#This Row],[Plc{F}]],Tableau2245[[#This Row],[Plc{Q}]])</f>
        <v/>
      </c>
      <c r="CW43" s="28" t="str">
        <f>IF(Tableau2245[[#This Row],[Place]]=1,"Or",IF(Tableau2245[[#This Row],[Place]]=2,"Argent",IF(Tableau2245[[#This Row],[Place]]=3,"Bronze","")))</f>
        <v/>
      </c>
    </row>
    <row r="44" spans="1:101" x14ac:dyDescent="0.2">
      <c r="A44" s="33" t="str">
        <f>Tableau2245[[#This Row],[Plc{Q}]]</f>
        <v/>
      </c>
      <c r="B44" s="33" t="str">
        <f>Tableau2245[[#This Row],[Place]]</f>
        <v/>
      </c>
      <c r="C44" s="16" t="s">
        <v>12</v>
      </c>
      <c r="D44" s="17" t="s">
        <v>12</v>
      </c>
      <c r="E44" s="17" t="s">
        <v>12</v>
      </c>
      <c r="F44" s="29" t="str">
        <f>IF(Tableau2245[[#This Row],[Q &gt; F]]="","","Q")</f>
        <v/>
      </c>
      <c r="G44" s="10" t="s">
        <v>12</v>
      </c>
      <c r="H44" s="3" t="s">
        <v>3</v>
      </c>
      <c r="I44" s="3" t="s">
        <v>3</v>
      </c>
      <c r="J44" s="3" t="s">
        <v>3</v>
      </c>
      <c r="K44" s="30" t="str">
        <f>IF(Tableau2245[[#This Row],[Pnt{Q}(/1000)]]=0,"",RANK(Tableau2245[[#This Row],[Pnt{Q}(/1000)]],Tableau2245[Pnt{Q}(/1000)]))</f>
        <v/>
      </c>
      <c r="L44" s="30">
        <f>IFERROR(Tableau2245[[#This Row],[Pnt{QV}(/500)]]+Tableau2245[[#This Row],[Pnt{QB}/500]],0)</f>
        <v>0</v>
      </c>
      <c r="M44" s="31">
        <f>IFERROR((Tableau2245[[#This Row],[Pnt{QV}]]/$N$52)*500,0)</f>
        <v>0</v>
      </c>
      <c r="N44" s="31">
        <f>SUM(Tableau2245[[#This Row],[Pnt{QV1}]],Tableau2245[[#This Row],[Pnt{QV2}]],Tableau2245[[#This Row],[Pnt{QV3}]])</f>
        <v>0</v>
      </c>
      <c r="O44" s="2">
        <f>IFERROR(((Tableau2245[[#This Row],[Prs{QV1}]]/P$52)*1000)+IF(Tableau2245[[#This Row],[Vlr{QV1}]]="o",2,0),0)</f>
        <v>0</v>
      </c>
      <c r="P44" s="11" t="s">
        <v>12</v>
      </c>
      <c r="Q44" s="4" t="s">
        <v>3</v>
      </c>
      <c r="R44" s="163">
        <f>IFERROR(((Tableau2245[[#This Row],[Prs{QV2}]]/S$52)*1000)+IF(Tableau2245[[#This Row],[Vlr{QV2}]]="o",2,0),0)</f>
        <v>0</v>
      </c>
      <c r="S44" s="11" t="s">
        <v>12</v>
      </c>
      <c r="T44" s="4" t="s">
        <v>3</v>
      </c>
      <c r="U44" s="163">
        <f>IFERROR(((Tableau2245[[#This Row],[Prs{QV3}]]/V$52)*1000)+IF(Tableau2245[[#This Row],[Vlr{QV3}]]="o",2,0),0)</f>
        <v>0</v>
      </c>
      <c r="V44" s="11" t="s">
        <v>12</v>
      </c>
      <c r="W44" s="4" t="s">
        <v>3</v>
      </c>
      <c r="X44" s="32">
        <f>IF((Tableau2245[[#This Row],[Pnt{QB}]]/Y$52)*500=0,0,(Tableau2245[[#This Row],[Pnt{QB}]]/Y$52)*500)</f>
        <v>0</v>
      </c>
      <c r="Y44" s="33">
        <f>Tableau2245[[#This Row],[Pnt{QB1}]]+Tableau2245[[#This Row],[Pnt{QB2}]]+Tableau2245[[#This Row],[Pnt{QB3}]]+Tableau2245[[#This Row],[Pnt{QB4}]]+Tableau2245[[#This Row],[Pnt{QB5}]]+Tableau2245[[#This Row],[Pnt{QB6}]]+Tableau2245[[#This Row],[Pnt{QB7}]]+Tableau2245[[#This Row],[Pnt{QB8}]]+Tableau2245[[#This Row],[Pnt{QB9}]]+Tableau2245[[#This Row],[Pnt{QB10}]]+Tableau2245[[#This Row],[Pnt{QB11}]]+Tableau2245[[#This Row],[Pnt{QB12}]]+Tableau2245[[#This Row],[Pnt{QB13}]]+Tableau2245[[#This Row],[Pnt{QB14}]]+Tableau2245[[#This Row],[Pnt{QB15}]]+Tableau2245[[#This Row],[Pnt{QB16}]]+Tableau2245[[#This Row],[Pnt{QB17}]]+Tableau2245[[#This Row],[Pnt{QB18}]]+Tableau2245[[#This Row],[Pnt{QB19}]]+Tableau2245[[#This Row],[Pnt{QB20}]]+Tableau2245[[#This Row],[Pnt{QB21}]]+Tableau2245[[#This Row],[Pnt{QB22}]]+Tableau2245[[#This Row],[Pnt{QB23}]]+Tableau2245[[#This Row],[Pnt{QB24}]]+Tableau2245[[#This Row],[Pnt{QB25}]]+Tableau2245[[#This Row],[Pnt{QB26}]]+Tableau2245[[#This Row],[Pnt{QB27}]]+Tableau2245[[#This Row],[Pnt{QB28}]]+Tableau2245[[#This Row],[Pnt{QB29}]]+Tableau2245[[#This Row],[Pnt{QB30}]]</f>
        <v>0</v>
      </c>
      <c r="Z44" s="33">
        <f>IF(Tableau2245[[#This Row],[Blq{QB1}]]="o",(1000/AA$52),0)</f>
        <v>0</v>
      </c>
      <c r="AA44" s="4" t="s">
        <v>3</v>
      </c>
      <c r="AB44" s="33">
        <f>IF(Tableau2245[[#This Row],[Blq{QB2}]]="o",(1000/AC$52),0)</f>
        <v>0</v>
      </c>
      <c r="AC44" s="4" t="s">
        <v>3</v>
      </c>
      <c r="AD44" s="33">
        <f>IF(Tableau2245[[#This Row],[Blq{QB3}]]="o",(1000/AE$52),0)</f>
        <v>0</v>
      </c>
      <c r="AE44" s="4" t="s">
        <v>3</v>
      </c>
      <c r="AF44" s="33">
        <f>IF(Tableau2245[[#This Row],[Blq{QB4}]]="o",(1000/AG$52),0)</f>
        <v>0</v>
      </c>
      <c r="AG44" s="4" t="s">
        <v>3</v>
      </c>
      <c r="AH44" s="33">
        <f>IF(Tableau2245[[#This Row],[Blq{QB5}]]="o",(1000/AI$52),0)</f>
        <v>0</v>
      </c>
      <c r="AI44" s="4" t="s">
        <v>3</v>
      </c>
      <c r="AJ44" s="33">
        <f>IF(Tableau2245[[#This Row],[Blq{QB6}]]="o",(1000/AK$52),0)</f>
        <v>0</v>
      </c>
      <c r="AK44" s="4" t="s">
        <v>3</v>
      </c>
      <c r="AL44" s="33">
        <f>IF(Tableau2245[[#This Row],[Blq{QB7}]]="o",(1000/AM$52),0)</f>
        <v>0</v>
      </c>
      <c r="AM44" s="4" t="s">
        <v>3</v>
      </c>
      <c r="AN44" s="33">
        <f>IF(Tableau2245[[#This Row],[Blq{QB8}]]="o",(1000/AO$52),0)</f>
        <v>0</v>
      </c>
      <c r="AO44" s="4" t="s">
        <v>3</v>
      </c>
      <c r="AP44" s="33">
        <f>IF(Tableau2245[[#This Row],[Blq{QB9}]]="o",(1000/AQ$52),0)</f>
        <v>0</v>
      </c>
      <c r="AQ44" s="4" t="s">
        <v>3</v>
      </c>
      <c r="AR44" s="33">
        <f>IF(Tableau2245[[#This Row],[Blq{QB10}]]="o",(1000/AS$52),0)</f>
        <v>0</v>
      </c>
      <c r="AS44" s="4" t="s">
        <v>3</v>
      </c>
      <c r="AT44" s="33">
        <f>IF(Tableau2245[[#This Row],[Blq{QB11}]]="o",(1000/AU$52),0)</f>
        <v>0</v>
      </c>
      <c r="AU44" s="4" t="s">
        <v>3</v>
      </c>
      <c r="AV44" s="33">
        <f>IF(Tableau2245[[#This Row],[Blq{QB12}]]="o",(1000/AW$52),0)</f>
        <v>0</v>
      </c>
      <c r="AW44" s="4" t="s">
        <v>3</v>
      </c>
      <c r="AX44" s="33">
        <f>IF(Tableau2245[[#This Row],[Blq{QB13}]]="o",(1000/AY$52),0)</f>
        <v>0</v>
      </c>
      <c r="AY44" s="4" t="s">
        <v>3</v>
      </c>
      <c r="AZ44" s="33">
        <f>IF(Tableau2245[[#This Row],[Blq{QB14}]]="o",(1000/BA$52),0)</f>
        <v>0</v>
      </c>
      <c r="BA44" s="4" t="s">
        <v>3</v>
      </c>
      <c r="BB44" s="33">
        <f>IF(Tableau2245[[#This Row],[Blq{QB15}]]="o",(1000/BC$52),0)</f>
        <v>0</v>
      </c>
      <c r="BC44" s="4" t="s">
        <v>3</v>
      </c>
      <c r="BD44" s="33">
        <f>IF(Tableau2245[[#This Row],[Blq{QB16}]]="o",(1000/BE$52),0)</f>
        <v>0</v>
      </c>
      <c r="BE44" s="4" t="s">
        <v>3</v>
      </c>
      <c r="BF44" s="33">
        <f>IF(Tableau2245[[#This Row],[Blq{QB17}]]="o",(1000/BG$52),0)</f>
        <v>0</v>
      </c>
      <c r="BG44" s="4" t="s">
        <v>3</v>
      </c>
      <c r="BH44" s="33">
        <f>IF(Tableau2245[[#This Row],[Blq{QB18}]]="o",(1000/BI$52),0)</f>
        <v>0</v>
      </c>
      <c r="BI44" s="4" t="s">
        <v>3</v>
      </c>
      <c r="BJ44" s="33">
        <f>IF(Tableau2245[[#This Row],[Blq{QB19}]]="o",(1000/BK$52),0)</f>
        <v>0</v>
      </c>
      <c r="BK44" s="4" t="s">
        <v>3</v>
      </c>
      <c r="BL44" s="33">
        <f>IF(Tableau2245[[#This Row],[Blq{QB20}]]="o",(1000/BM$52),0)</f>
        <v>0</v>
      </c>
      <c r="BM44" s="4" t="s">
        <v>3</v>
      </c>
      <c r="BN44" s="33">
        <f>IF(Tableau2245[[#This Row],[Blq{QB21}]]="o",(1000/BO$52),0)</f>
        <v>0</v>
      </c>
      <c r="BO44" s="4" t="s">
        <v>3</v>
      </c>
      <c r="BP44" s="33">
        <f>IF(Tableau2245[[#This Row],[Blq{QB22}]]="o",(1000/BQ$52),0)</f>
        <v>0</v>
      </c>
      <c r="BQ44" s="4" t="s">
        <v>3</v>
      </c>
      <c r="BR44" s="33">
        <f>IF(Tableau2245[[#This Row],[Blq{QB23}]]="o",(1000/BS$52),0)</f>
        <v>0</v>
      </c>
      <c r="BS44" s="4" t="s">
        <v>3</v>
      </c>
      <c r="BT44" s="33">
        <f>IF(Tableau2245[[#This Row],[Blq{QB24}]]="o",(1000/BU$52),0)</f>
        <v>0</v>
      </c>
      <c r="BU44" s="4" t="s">
        <v>3</v>
      </c>
      <c r="BV44" s="33">
        <f>IF(Tableau2245[[#This Row],[Blq{QB25}]]="o",(1000/BW$52),0)</f>
        <v>0</v>
      </c>
      <c r="BW44" s="4" t="s">
        <v>3</v>
      </c>
      <c r="BX44" s="33">
        <f>IF(Tableau2245[[#This Row],[Blq{QB26}]]="o",(1000/BY$52),0)</f>
        <v>0</v>
      </c>
      <c r="BY44" s="4" t="s">
        <v>3</v>
      </c>
      <c r="BZ44" s="33">
        <f>IF(Tableau2245[[#This Row],[Blq{QB27}]]="o",(1000/CA$52),0)</f>
        <v>0</v>
      </c>
      <c r="CA44" s="4" t="s">
        <v>3</v>
      </c>
      <c r="CB44" s="33">
        <f>IF(Tableau2245[[#This Row],[Blq{QB28}]]="o",(1000/CC$52),0)</f>
        <v>0</v>
      </c>
      <c r="CC44" s="4" t="s">
        <v>3</v>
      </c>
      <c r="CD44" s="33">
        <f>IF(Tableau2245[[#This Row],[Blq{QB29}]]="o",(1000/CE$52),0)</f>
        <v>0</v>
      </c>
      <c r="CE44" s="4" t="s">
        <v>3</v>
      </c>
      <c r="CF44" s="33">
        <f>IF(Tableau2245[[#This Row],[Blq{QB30}]]="o",(1000/CG$52),0)</f>
        <v>0</v>
      </c>
      <c r="CG44" s="4" t="s">
        <v>3</v>
      </c>
      <c r="CH44" s="26">
        <f>IFERROR((8-Tableau2245[[#This Row],[Plc{Q}]])/100,0)</f>
        <v>0</v>
      </c>
      <c r="CI44" s="25" t="str">
        <f>IF(OR(1=Tableau2245[[#This Row],[Plc{Q}]],2=Tableau2245[[#This Row],[Plc{Q}]],3=Tableau2245[[#This Row],[Plc{Q}]],4=Tableau2245[[#This Row],[Plc{Q}]],5=Tableau2245[[#This Row],[Plc{Q}]],6=Tableau2245[[#This Row],[Plc{Q}]],7=Tableau2245[[#This Row],[Plc{Q}]],8=Tableau2245[[#This Row],[Plc{Q}]]),"Qualifié(e)","")</f>
        <v/>
      </c>
      <c r="CJ44" s="34" t="str">
        <f>IF(Tableau2245[[#This Row],[Pnt{F}/1000]]=0,"",RANK(Tableau2245[[#This Row],[Pnt{F}/1000]],Tableau2245[Pnt{F}/1000]))</f>
        <v/>
      </c>
      <c r="CK44" s="35">
        <f>IFERROR(Tableau2245[[#This Row],[Pnt{FV}/500]]+Tableau2245[[#This Row],[Pnt{FB}/500]]+Tableau2245[[#This Row],[Bns{Q}]],0)</f>
        <v>0</v>
      </c>
      <c r="CL44" s="32">
        <f>IFERROR((Tableau2245[[#This Row],[Pnt{FV}]]/$CM$52)*500,0)</f>
        <v>0</v>
      </c>
      <c r="CM44" s="186">
        <f>IFERROR(((Tableau2245[[#This Row],[Prs{FV}]]/CN$52)*1000)+IF(Tableau2245[[#This Row],[Vlr{FV}]]="o",2,0),0)</f>
        <v>0</v>
      </c>
      <c r="CN44" s="11" t="s">
        <v>12</v>
      </c>
      <c r="CO44" s="4" t="s">
        <v>3</v>
      </c>
      <c r="CP44" s="32">
        <f>(Tableau2245[[#This Row],[Pnt{FB}]]/CQ$52)*500</f>
        <v>0</v>
      </c>
      <c r="CQ44" s="33">
        <f>Tableau2245[[#This Row],[Pnt{FBlq}]]+Tableau2245[[#This Row],[Pnt{FEss}]]</f>
        <v>0</v>
      </c>
      <c r="CR44" s="33">
        <f>IF(Tableau2245[[#This Row],[Blq{F}]]="n",0,IF(Tableau2245[[#This Row],[Blq{F}]]="Z1",100,IF(Tableau2245[[#This Row],[Blq{F}]]="Z2",200,IF(Tableau2245[[#This Row],[Blq{F}]]="Top",300,0))))</f>
        <v>0</v>
      </c>
      <c r="CS44" s="4" t="s">
        <v>3</v>
      </c>
      <c r="CT44" s="25">
        <f>IFERROR((100-(Tableau2245[[#This Row],[Ess{F}]])),0)</f>
        <v>0</v>
      </c>
      <c r="CU44" s="11" t="s">
        <v>12</v>
      </c>
      <c r="CV44" s="28" t="str">
        <f>IF(Tableau2245[[#This Row],[Fnl]]="Q",Tableau2245[[#This Row],[Plc{F}]],Tableau2245[[#This Row],[Plc{Q}]])</f>
        <v/>
      </c>
      <c r="CW44" s="28" t="str">
        <f>IF(Tableau2245[[#This Row],[Place]]=1,"Or",IF(Tableau2245[[#This Row],[Place]]=2,"Argent",IF(Tableau2245[[#This Row],[Place]]=3,"Bronze","")))</f>
        <v/>
      </c>
    </row>
    <row r="45" spans="1:101" x14ac:dyDescent="0.2">
      <c r="A45" s="33" t="str">
        <f>Tableau2245[[#This Row],[Plc{Q}]]</f>
        <v/>
      </c>
      <c r="B45" s="33" t="str">
        <f>Tableau2245[[#This Row],[Place]]</f>
        <v/>
      </c>
      <c r="C45" s="16" t="s">
        <v>12</v>
      </c>
      <c r="D45" s="17" t="s">
        <v>12</v>
      </c>
      <c r="E45" s="17" t="s">
        <v>12</v>
      </c>
      <c r="F45" s="29" t="str">
        <f>IF(Tableau2245[[#This Row],[Q &gt; F]]="","","Q")</f>
        <v/>
      </c>
      <c r="G45" s="10" t="s">
        <v>12</v>
      </c>
      <c r="H45" s="3" t="s">
        <v>3</v>
      </c>
      <c r="I45" s="3" t="s">
        <v>3</v>
      </c>
      <c r="J45" s="3" t="s">
        <v>3</v>
      </c>
      <c r="K45" s="30" t="str">
        <f>IF(Tableau2245[[#This Row],[Pnt{Q}(/1000)]]=0,"",RANK(Tableau2245[[#This Row],[Pnt{Q}(/1000)]],Tableau2245[Pnt{Q}(/1000)]))</f>
        <v/>
      </c>
      <c r="L45" s="30">
        <f>IFERROR(Tableau2245[[#This Row],[Pnt{QV}(/500)]]+Tableau2245[[#This Row],[Pnt{QB}/500]],0)</f>
        <v>0</v>
      </c>
      <c r="M45" s="31">
        <f>IFERROR((Tableau2245[[#This Row],[Pnt{QV}]]/$N$52)*500,0)</f>
        <v>0</v>
      </c>
      <c r="N45" s="31">
        <f>SUM(Tableau2245[[#This Row],[Pnt{QV1}]],Tableau2245[[#This Row],[Pnt{QV2}]],Tableau2245[[#This Row],[Pnt{QV3}]])</f>
        <v>0</v>
      </c>
      <c r="O45" s="2">
        <f>IFERROR(((Tableau2245[[#This Row],[Prs{QV1}]]/P$52)*1000)+IF(Tableau2245[[#This Row],[Vlr{QV1}]]="o",2,0),0)</f>
        <v>0</v>
      </c>
      <c r="P45" s="11" t="s">
        <v>12</v>
      </c>
      <c r="Q45" s="4" t="s">
        <v>3</v>
      </c>
      <c r="R45" s="163">
        <f>IFERROR(((Tableau2245[[#This Row],[Prs{QV2}]]/S$52)*1000)+IF(Tableau2245[[#This Row],[Vlr{QV2}]]="o",2,0),0)</f>
        <v>0</v>
      </c>
      <c r="S45" s="11" t="s">
        <v>12</v>
      </c>
      <c r="T45" s="4" t="s">
        <v>3</v>
      </c>
      <c r="U45" s="163">
        <f>IFERROR(((Tableau2245[[#This Row],[Prs{QV3}]]/V$52)*1000)+IF(Tableau2245[[#This Row],[Vlr{QV3}]]="o",2,0),0)</f>
        <v>0</v>
      </c>
      <c r="V45" s="11" t="s">
        <v>12</v>
      </c>
      <c r="W45" s="4" t="s">
        <v>3</v>
      </c>
      <c r="X45" s="32">
        <f>IF((Tableau2245[[#This Row],[Pnt{QB}]]/Y$52)*500=0,0,(Tableau2245[[#This Row],[Pnt{QB}]]/Y$52)*500)</f>
        <v>0</v>
      </c>
      <c r="Y45" s="33">
        <f>Tableau2245[[#This Row],[Pnt{QB1}]]+Tableau2245[[#This Row],[Pnt{QB2}]]+Tableau2245[[#This Row],[Pnt{QB3}]]+Tableau2245[[#This Row],[Pnt{QB4}]]+Tableau2245[[#This Row],[Pnt{QB5}]]+Tableau2245[[#This Row],[Pnt{QB6}]]+Tableau2245[[#This Row],[Pnt{QB7}]]+Tableau2245[[#This Row],[Pnt{QB8}]]+Tableau2245[[#This Row],[Pnt{QB9}]]+Tableau2245[[#This Row],[Pnt{QB10}]]+Tableau2245[[#This Row],[Pnt{QB11}]]+Tableau2245[[#This Row],[Pnt{QB12}]]+Tableau2245[[#This Row],[Pnt{QB13}]]+Tableau2245[[#This Row],[Pnt{QB14}]]+Tableau2245[[#This Row],[Pnt{QB15}]]+Tableau2245[[#This Row],[Pnt{QB16}]]+Tableau2245[[#This Row],[Pnt{QB17}]]+Tableau2245[[#This Row],[Pnt{QB18}]]+Tableau2245[[#This Row],[Pnt{QB19}]]+Tableau2245[[#This Row],[Pnt{QB20}]]+Tableau2245[[#This Row],[Pnt{QB21}]]+Tableau2245[[#This Row],[Pnt{QB22}]]+Tableau2245[[#This Row],[Pnt{QB23}]]+Tableau2245[[#This Row],[Pnt{QB24}]]+Tableau2245[[#This Row],[Pnt{QB25}]]+Tableau2245[[#This Row],[Pnt{QB26}]]+Tableau2245[[#This Row],[Pnt{QB27}]]+Tableau2245[[#This Row],[Pnt{QB28}]]+Tableau2245[[#This Row],[Pnt{QB29}]]+Tableau2245[[#This Row],[Pnt{QB30}]]</f>
        <v>0</v>
      </c>
      <c r="Z45" s="33">
        <f>IF(Tableau2245[[#This Row],[Blq{QB1}]]="o",(1000/AA$52),0)</f>
        <v>0</v>
      </c>
      <c r="AA45" s="4" t="s">
        <v>3</v>
      </c>
      <c r="AB45" s="33">
        <f>IF(Tableau2245[[#This Row],[Blq{QB2}]]="o",(1000/AC$52),0)</f>
        <v>0</v>
      </c>
      <c r="AC45" s="4" t="s">
        <v>3</v>
      </c>
      <c r="AD45" s="33">
        <f>IF(Tableau2245[[#This Row],[Blq{QB3}]]="o",(1000/AE$52),0)</f>
        <v>0</v>
      </c>
      <c r="AE45" s="4" t="s">
        <v>3</v>
      </c>
      <c r="AF45" s="33">
        <f>IF(Tableau2245[[#This Row],[Blq{QB4}]]="o",(1000/AG$52),0)</f>
        <v>0</v>
      </c>
      <c r="AG45" s="4" t="s">
        <v>3</v>
      </c>
      <c r="AH45" s="33">
        <f>IF(Tableau2245[[#This Row],[Blq{QB5}]]="o",(1000/AI$52),0)</f>
        <v>0</v>
      </c>
      <c r="AI45" s="4" t="s">
        <v>3</v>
      </c>
      <c r="AJ45" s="33">
        <f>IF(Tableau2245[[#This Row],[Blq{QB6}]]="o",(1000/AK$52),0)</f>
        <v>0</v>
      </c>
      <c r="AK45" s="4" t="s">
        <v>3</v>
      </c>
      <c r="AL45" s="33">
        <f>IF(Tableau2245[[#This Row],[Blq{QB7}]]="o",(1000/AM$52),0)</f>
        <v>0</v>
      </c>
      <c r="AM45" s="4" t="s">
        <v>3</v>
      </c>
      <c r="AN45" s="33">
        <f>IF(Tableau2245[[#This Row],[Blq{QB8}]]="o",(1000/AO$52),0)</f>
        <v>0</v>
      </c>
      <c r="AO45" s="4" t="s">
        <v>3</v>
      </c>
      <c r="AP45" s="33">
        <f>IF(Tableau2245[[#This Row],[Blq{QB9}]]="o",(1000/AQ$52),0)</f>
        <v>0</v>
      </c>
      <c r="AQ45" s="4" t="s">
        <v>3</v>
      </c>
      <c r="AR45" s="33">
        <f>IF(Tableau2245[[#This Row],[Blq{QB10}]]="o",(1000/AS$52),0)</f>
        <v>0</v>
      </c>
      <c r="AS45" s="4" t="s">
        <v>3</v>
      </c>
      <c r="AT45" s="33">
        <f>IF(Tableau2245[[#This Row],[Blq{QB11}]]="o",(1000/AU$52),0)</f>
        <v>0</v>
      </c>
      <c r="AU45" s="4" t="s">
        <v>3</v>
      </c>
      <c r="AV45" s="33">
        <f>IF(Tableau2245[[#This Row],[Blq{QB12}]]="o",(1000/AW$52),0)</f>
        <v>0</v>
      </c>
      <c r="AW45" s="4" t="s">
        <v>3</v>
      </c>
      <c r="AX45" s="33">
        <f>IF(Tableau2245[[#This Row],[Blq{QB13}]]="o",(1000/AY$52),0)</f>
        <v>0</v>
      </c>
      <c r="AY45" s="4" t="s">
        <v>3</v>
      </c>
      <c r="AZ45" s="33">
        <f>IF(Tableau2245[[#This Row],[Blq{QB14}]]="o",(1000/BA$52),0)</f>
        <v>0</v>
      </c>
      <c r="BA45" s="4" t="s">
        <v>3</v>
      </c>
      <c r="BB45" s="33">
        <f>IF(Tableau2245[[#This Row],[Blq{QB15}]]="o",(1000/BC$52),0)</f>
        <v>0</v>
      </c>
      <c r="BC45" s="4" t="s">
        <v>3</v>
      </c>
      <c r="BD45" s="33">
        <f>IF(Tableau2245[[#This Row],[Blq{QB16}]]="o",(1000/BE$52),0)</f>
        <v>0</v>
      </c>
      <c r="BE45" s="4" t="s">
        <v>3</v>
      </c>
      <c r="BF45" s="33">
        <f>IF(Tableau2245[[#This Row],[Blq{QB17}]]="o",(1000/BG$52),0)</f>
        <v>0</v>
      </c>
      <c r="BG45" s="4" t="s">
        <v>3</v>
      </c>
      <c r="BH45" s="33">
        <f>IF(Tableau2245[[#This Row],[Blq{QB18}]]="o",(1000/BI$52),0)</f>
        <v>0</v>
      </c>
      <c r="BI45" s="4" t="s">
        <v>3</v>
      </c>
      <c r="BJ45" s="33">
        <f>IF(Tableau2245[[#This Row],[Blq{QB19}]]="o",(1000/BK$52),0)</f>
        <v>0</v>
      </c>
      <c r="BK45" s="4" t="s">
        <v>3</v>
      </c>
      <c r="BL45" s="33">
        <f>IF(Tableau2245[[#This Row],[Blq{QB20}]]="o",(1000/BM$52),0)</f>
        <v>0</v>
      </c>
      <c r="BM45" s="4" t="s">
        <v>3</v>
      </c>
      <c r="BN45" s="33">
        <f>IF(Tableau2245[[#This Row],[Blq{QB21}]]="o",(1000/BO$52),0)</f>
        <v>0</v>
      </c>
      <c r="BO45" s="4" t="s">
        <v>3</v>
      </c>
      <c r="BP45" s="33">
        <f>IF(Tableau2245[[#This Row],[Blq{QB22}]]="o",(1000/BQ$52),0)</f>
        <v>0</v>
      </c>
      <c r="BQ45" s="4" t="s">
        <v>3</v>
      </c>
      <c r="BR45" s="33">
        <f>IF(Tableau2245[[#This Row],[Blq{QB23}]]="o",(1000/BS$52),0)</f>
        <v>0</v>
      </c>
      <c r="BS45" s="4" t="s">
        <v>3</v>
      </c>
      <c r="BT45" s="33">
        <f>IF(Tableau2245[[#This Row],[Blq{QB24}]]="o",(1000/BU$52),0)</f>
        <v>0</v>
      </c>
      <c r="BU45" s="4" t="s">
        <v>3</v>
      </c>
      <c r="BV45" s="33">
        <f>IF(Tableau2245[[#This Row],[Blq{QB25}]]="o",(1000/BW$52),0)</f>
        <v>0</v>
      </c>
      <c r="BW45" s="4" t="s">
        <v>3</v>
      </c>
      <c r="BX45" s="33">
        <f>IF(Tableau2245[[#This Row],[Blq{QB26}]]="o",(1000/BY$52),0)</f>
        <v>0</v>
      </c>
      <c r="BY45" s="4" t="s">
        <v>3</v>
      </c>
      <c r="BZ45" s="33">
        <f>IF(Tableau2245[[#This Row],[Blq{QB27}]]="o",(1000/CA$52),0)</f>
        <v>0</v>
      </c>
      <c r="CA45" s="4" t="s">
        <v>3</v>
      </c>
      <c r="CB45" s="33">
        <f>IF(Tableau2245[[#This Row],[Blq{QB28}]]="o",(1000/CC$52),0)</f>
        <v>0</v>
      </c>
      <c r="CC45" s="4" t="s">
        <v>3</v>
      </c>
      <c r="CD45" s="33">
        <f>IF(Tableau2245[[#This Row],[Blq{QB29}]]="o",(1000/CE$52),0)</f>
        <v>0</v>
      </c>
      <c r="CE45" s="4" t="s">
        <v>3</v>
      </c>
      <c r="CF45" s="33">
        <f>IF(Tableau2245[[#This Row],[Blq{QB30}]]="o",(1000/CG$52),0)</f>
        <v>0</v>
      </c>
      <c r="CG45" s="4" t="s">
        <v>3</v>
      </c>
      <c r="CH45" s="26">
        <f>IFERROR((8-Tableau2245[[#This Row],[Plc{Q}]])/100,0)</f>
        <v>0</v>
      </c>
      <c r="CI45" s="25" t="str">
        <f>IF(OR(1=Tableau2245[[#This Row],[Plc{Q}]],2=Tableau2245[[#This Row],[Plc{Q}]],3=Tableau2245[[#This Row],[Plc{Q}]],4=Tableau2245[[#This Row],[Plc{Q}]],5=Tableau2245[[#This Row],[Plc{Q}]],6=Tableau2245[[#This Row],[Plc{Q}]],7=Tableau2245[[#This Row],[Plc{Q}]],8=Tableau2245[[#This Row],[Plc{Q}]]),"Qualifié(e)","")</f>
        <v/>
      </c>
      <c r="CJ45" s="34" t="str">
        <f>IF(Tableau2245[[#This Row],[Pnt{F}/1000]]=0,"",RANK(Tableau2245[[#This Row],[Pnt{F}/1000]],Tableau2245[Pnt{F}/1000]))</f>
        <v/>
      </c>
      <c r="CK45" s="35">
        <f>IFERROR(Tableau2245[[#This Row],[Pnt{FV}/500]]+Tableau2245[[#This Row],[Pnt{FB}/500]]+Tableau2245[[#This Row],[Bns{Q}]],0)</f>
        <v>0</v>
      </c>
      <c r="CL45" s="32">
        <f>IFERROR((Tableau2245[[#This Row],[Pnt{FV}]]/$CM$52)*500,0)</f>
        <v>0</v>
      </c>
      <c r="CM45" s="186">
        <f>IFERROR(((Tableau2245[[#This Row],[Prs{FV}]]/CN$52)*1000)+IF(Tableau2245[[#This Row],[Vlr{FV}]]="o",2,0),0)</f>
        <v>0</v>
      </c>
      <c r="CN45" s="11" t="s">
        <v>12</v>
      </c>
      <c r="CO45" s="4" t="s">
        <v>3</v>
      </c>
      <c r="CP45" s="32">
        <f>(Tableau2245[[#This Row],[Pnt{FB}]]/CQ$52)*500</f>
        <v>0</v>
      </c>
      <c r="CQ45" s="33">
        <f>Tableau2245[[#This Row],[Pnt{FBlq}]]+Tableau2245[[#This Row],[Pnt{FEss}]]</f>
        <v>0</v>
      </c>
      <c r="CR45" s="33">
        <f>IF(Tableau2245[[#This Row],[Blq{F}]]="n",0,IF(Tableau2245[[#This Row],[Blq{F}]]="Z1",100,IF(Tableau2245[[#This Row],[Blq{F}]]="Z2",200,IF(Tableau2245[[#This Row],[Blq{F}]]="Top",300,0))))</f>
        <v>0</v>
      </c>
      <c r="CS45" s="4" t="s">
        <v>3</v>
      </c>
      <c r="CT45" s="25">
        <f>IFERROR((100-(Tableau2245[[#This Row],[Ess{F}]])),0)</f>
        <v>0</v>
      </c>
      <c r="CU45" s="11" t="s">
        <v>12</v>
      </c>
      <c r="CV45" s="28" t="str">
        <f>IF(Tableau2245[[#This Row],[Fnl]]="Q",Tableau2245[[#This Row],[Plc{F}]],Tableau2245[[#This Row],[Plc{Q}]])</f>
        <v/>
      </c>
      <c r="CW45" s="28" t="str">
        <f>IF(Tableau2245[[#This Row],[Place]]=1,"Or",IF(Tableau2245[[#This Row],[Place]]=2,"Argent",IF(Tableau2245[[#This Row],[Place]]=3,"Bronze","")))</f>
        <v/>
      </c>
    </row>
    <row r="46" spans="1:101" x14ac:dyDescent="0.2">
      <c r="A46" s="33" t="str">
        <f>Tableau2245[[#This Row],[Plc{Q}]]</f>
        <v/>
      </c>
      <c r="B46" s="33" t="str">
        <f>Tableau2245[[#This Row],[Place]]</f>
        <v/>
      </c>
      <c r="C46" s="16" t="s">
        <v>12</v>
      </c>
      <c r="D46" s="17" t="s">
        <v>12</v>
      </c>
      <c r="E46" s="17" t="s">
        <v>12</v>
      </c>
      <c r="F46" s="29" t="str">
        <f>IF(Tableau2245[[#This Row],[Q &gt; F]]="","","Q")</f>
        <v/>
      </c>
      <c r="G46" s="10" t="s">
        <v>12</v>
      </c>
      <c r="H46" s="3" t="s">
        <v>3</v>
      </c>
      <c r="I46" s="3" t="s">
        <v>3</v>
      </c>
      <c r="J46" s="3" t="s">
        <v>3</v>
      </c>
      <c r="K46" s="30" t="str">
        <f>IF(Tableau2245[[#This Row],[Pnt{Q}(/1000)]]=0,"",RANK(Tableau2245[[#This Row],[Pnt{Q}(/1000)]],Tableau2245[Pnt{Q}(/1000)]))</f>
        <v/>
      </c>
      <c r="L46" s="30">
        <f>IFERROR(Tableau2245[[#This Row],[Pnt{QV}(/500)]]+Tableau2245[[#This Row],[Pnt{QB}/500]],0)</f>
        <v>0</v>
      </c>
      <c r="M46" s="31">
        <f>IFERROR((Tableau2245[[#This Row],[Pnt{QV}]]/$N$52)*500,0)</f>
        <v>0</v>
      </c>
      <c r="N46" s="31">
        <f>SUM(Tableau2245[[#This Row],[Pnt{QV1}]],Tableau2245[[#This Row],[Pnt{QV2}]],Tableau2245[[#This Row],[Pnt{QV3}]])</f>
        <v>0</v>
      </c>
      <c r="O46" s="2">
        <f>IFERROR(((Tableau2245[[#This Row],[Prs{QV1}]]/P$52)*1000)+IF(Tableau2245[[#This Row],[Vlr{QV1}]]="o",2,0),0)</f>
        <v>0</v>
      </c>
      <c r="P46" s="11" t="s">
        <v>12</v>
      </c>
      <c r="Q46" s="4" t="s">
        <v>3</v>
      </c>
      <c r="R46" s="163">
        <f>IFERROR(((Tableau2245[[#This Row],[Prs{QV2}]]/S$52)*1000)+IF(Tableau2245[[#This Row],[Vlr{QV2}]]="o",2,0),0)</f>
        <v>0</v>
      </c>
      <c r="S46" s="11" t="s">
        <v>12</v>
      </c>
      <c r="T46" s="4" t="s">
        <v>3</v>
      </c>
      <c r="U46" s="163">
        <f>IFERROR(((Tableau2245[[#This Row],[Prs{QV3}]]/V$52)*1000)+IF(Tableau2245[[#This Row],[Vlr{QV3}]]="o",2,0),0)</f>
        <v>0</v>
      </c>
      <c r="V46" s="11" t="s">
        <v>12</v>
      </c>
      <c r="W46" s="4" t="s">
        <v>3</v>
      </c>
      <c r="X46" s="32">
        <f>IF((Tableau2245[[#This Row],[Pnt{QB}]]/Y$52)*500=0,0,(Tableau2245[[#This Row],[Pnt{QB}]]/Y$52)*500)</f>
        <v>0</v>
      </c>
      <c r="Y46" s="33">
        <f>Tableau2245[[#This Row],[Pnt{QB1}]]+Tableau2245[[#This Row],[Pnt{QB2}]]+Tableau2245[[#This Row],[Pnt{QB3}]]+Tableau2245[[#This Row],[Pnt{QB4}]]+Tableau2245[[#This Row],[Pnt{QB5}]]+Tableau2245[[#This Row],[Pnt{QB6}]]+Tableau2245[[#This Row],[Pnt{QB7}]]+Tableau2245[[#This Row],[Pnt{QB8}]]+Tableau2245[[#This Row],[Pnt{QB9}]]+Tableau2245[[#This Row],[Pnt{QB10}]]+Tableau2245[[#This Row],[Pnt{QB11}]]+Tableau2245[[#This Row],[Pnt{QB12}]]+Tableau2245[[#This Row],[Pnt{QB13}]]+Tableau2245[[#This Row],[Pnt{QB14}]]+Tableau2245[[#This Row],[Pnt{QB15}]]+Tableau2245[[#This Row],[Pnt{QB16}]]+Tableau2245[[#This Row],[Pnt{QB17}]]+Tableau2245[[#This Row],[Pnt{QB18}]]+Tableau2245[[#This Row],[Pnt{QB19}]]+Tableau2245[[#This Row],[Pnt{QB20}]]+Tableau2245[[#This Row],[Pnt{QB21}]]+Tableau2245[[#This Row],[Pnt{QB22}]]+Tableau2245[[#This Row],[Pnt{QB23}]]+Tableau2245[[#This Row],[Pnt{QB24}]]+Tableau2245[[#This Row],[Pnt{QB25}]]+Tableau2245[[#This Row],[Pnt{QB26}]]+Tableau2245[[#This Row],[Pnt{QB27}]]+Tableau2245[[#This Row],[Pnt{QB28}]]+Tableau2245[[#This Row],[Pnt{QB29}]]+Tableau2245[[#This Row],[Pnt{QB30}]]</f>
        <v>0</v>
      </c>
      <c r="Z46" s="33">
        <f>IF(Tableau2245[[#This Row],[Blq{QB1}]]="o",(1000/AA$52),0)</f>
        <v>0</v>
      </c>
      <c r="AA46" s="4" t="s">
        <v>3</v>
      </c>
      <c r="AB46" s="33">
        <f>IF(Tableau2245[[#This Row],[Blq{QB2}]]="o",(1000/AC$52),0)</f>
        <v>0</v>
      </c>
      <c r="AC46" s="4" t="s">
        <v>3</v>
      </c>
      <c r="AD46" s="33">
        <f>IF(Tableau2245[[#This Row],[Blq{QB3}]]="o",(1000/AE$52),0)</f>
        <v>0</v>
      </c>
      <c r="AE46" s="4" t="s">
        <v>3</v>
      </c>
      <c r="AF46" s="33">
        <f>IF(Tableau2245[[#This Row],[Blq{QB4}]]="o",(1000/AG$52),0)</f>
        <v>0</v>
      </c>
      <c r="AG46" s="4" t="s">
        <v>3</v>
      </c>
      <c r="AH46" s="33">
        <f>IF(Tableau2245[[#This Row],[Blq{QB5}]]="o",(1000/AI$52),0)</f>
        <v>0</v>
      </c>
      <c r="AI46" s="4" t="s">
        <v>3</v>
      </c>
      <c r="AJ46" s="33">
        <f>IF(Tableau2245[[#This Row],[Blq{QB6}]]="o",(1000/AK$52),0)</f>
        <v>0</v>
      </c>
      <c r="AK46" s="4" t="s">
        <v>3</v>
      </c>
      <c r="AL46" s="33">
        <f>IF(Tableau2245[[#This Row],[Blq{QB7}]]="o",(1000/AM$52),0)</f>
        <v>0</v>
      </c>
      <c r="AM46" s="4" t="s">
        <v>3</v>
      </c>
      <c r="AN46" s="33">
        <f>IF(Tableau2245[[#This Row],[Blq{QB8}]]="o",(1000/AO$52),0)</f>
        <v>0</v>
      </c>
      <c r="AO46" s="4" t="s">
        <v>3</v>
      </c>
      <c r="AP46" s="33">
        <f>IF(Tableau2245[[#This Row],[Blq{QB9}]]="o",(1000/AQ$52),0)</f>
        <v>0</v>
      </c>
      <c r="AQ46" s="4" t="s">
        <v>3</v>
      </c>
      <c r="AR46" s="33">
        <f>IF(Tableau2245[[#This Row],[Blq{QB10}]]="o",(1000/AS$52),0)</f>
        <v>0</v>
      </c>
      <c r="AS46" s="4" t="s">
        <v>3</v>
      </c>
      <c r="AT46" s="33">
        <f>IF(Tableau2245[[#This Row],[Blq{QB11}]]="o",(1000/AU$52),0)</f>
        <v>0</v>
      </c>
      <c r="AU46" s="4" t="s">
        <v>3</v>
      </c>
      <c r="AV46" s="33">
        <f>IF(Tableau2245[[#This Row],[Blq{QB12}]]="o",(1000/AW$52),0)</f>
        <v>0</v>
      </c>
      <c r="AW46" s="4" t="s">
        <v>3</v>
      </c>
      <c r="AX46" s="33">
        <f>IF(Tableau2245[[#This Row],[Blq{QB13}]]="o",(1000/AY$52),0)</f>
        <v>0</v>
      </c>
      <c r="AY46" s="4" t="s">
        <v>3</v>
      </c>
      <c r="AZ46" s="33">
        <f>IF(Tableau2245[[#This Row],[Blq{QB14}]]="o",(1000/BA$52),0)</f>
        <v>0</v>
      </c>
      <c r="BA46" s="4" t="s">
        <v>3</v>
      </c>
      <c r="BB46" s="33">
        <f>IF(Tableau2245[[#This Row],[Blq{QB15}]]="o",(1000/BC$52),0)</f>
        <v>0</v>
      </c>
      <c r="BC46" s="4" t="s">
        <v>3</v>
      </c>
      <c r="BD46" s="33">
        <f>IF(Tableau2245[[#This Row],[Blq{QB16}]]="o",(1000/BE$52),0)</f>
        <v>0</v>
      </c>
      <c r="BE46" s="4" t="s">
        <v>3</v>
      </c>
      <c r="BF46" s="33">
        <f>IF(Tableau2245[[#This Row],[Blq{QB17}]]="o",(1000/BG$52),0)</f>
        <v>0</v>
      </c>
      <c r="BG46" s="4" t="s">
        <v>3</v>
      </c>
      <c r="BH46" s="33">
        <f>IF(Tableau2245[[#This Row],[Blq{QB18}]]="o",(1000/BI$52),0)</f>
        <v>0</v>
      </c>
      <c r="BI46" s="4" t="s">
        <v>3</v>
      </c>
      <c r="BJ46" s="33">
        <f>IF(Tableau2245[[#This Row],[Blq{QB19}]]="o",(1000/BK$52),0)</f>
        <v>0</v>
      </c>
      <c r="BK46" s="4" t="s">
        <v>3</v>
      </c>
      <c r="BL46" s="33">
        <f>IF(Tableau2245[[#This Row],[Blq{QB20}]]="o",(1000/BM$52),0)</f>
        <v>0</v>
      </c>
      <c r="BM46" s="4" t="s">
        <v>3</v>
      </c>
      <c r="BN46" s="33">
        <f>IF(Tableau2245[[#This Row],[Blq{QB21}]]="o",(1000/BO$52),0)</f>
        <v>0</v>
      </c>
      <c r="BO46" s="4" t="s">
        <v>3</v>
      </c>
      <c r="BP46" s="33">
        <f>IF(Tableau2245[[#This Row],[Blq{QB22}]]="o",(1000/BQ$52),0)</f>
        <v>0</v>
      </c>
      <c r="BQ46" s="4" t="s">
        <v>3</v>
      </c>
      <c r="BR46" s="33">
        <f>IF(Tableau2245[[#This Row],[Blq{QB23}]]="o",(1000/BS$52),0)</f>
        <v>0</v>
      </c>
      <c r="BS46" s="4" t="s">
        <v>3</v>
      </c>
      <c r="BT46" s="33">
        <f>IF(Tableau2245[[#This Row],[Blq{QB24}]]="o",(1000/BU$52),0)</f>
        <v>0</v>
      </c>
      <c r="BU46" s="4" t="s">
        <v>3</v>
      </c>
      <c r="BV46" s="33">
        <f>IF(Tableau2245[[#This Row],[Blq{QB25}]]="o",(1000/BW$52),0)</f>
        <v>0</v>
      </c>
      <c r="BW46" s="4" t="s">
        <v>3</v>
      </c>
      <c r="BX46" s="33">
        <f>IF(Tableau2245[[#This Row],[Blq{QB26}]]="o",(1000/BY$52),0)</f>
        <v>0</v>
      </c>
      <c r="BY46" s="4" t="s">
        <v>3</v>
      </c>
      <c r="BZ46" s="33">
        <f>IF(Tableau2245[[#This Row],[Blq{QB27}]]="o",(1000/CA$52),0)</f>
        <v>0</v>
      </c>
      <c r="CA46" s="4" t="s">
        <v>3</v>
      </c>
      <c r="CB46" s="33">
        <f>IF(Tableau2245[[#This Row],[Blq{QB28}]]="o",(1000/CC$52),0)</f>
        <v>0</v>
      </c>
      <c r="CC46" s="4" t="s">
        <v>3</v>
      </c>
      <c r="CD46" s="33">
        <f>IF(Tableau2245[[#This Row],[Blq{QB29}]]="o",(1000/CE$52),0)</f>
        <v>0</v>
      </c>
      <c r="CE46" s="4" t="s">
        <v>3</v>
      </c>
      <c r="CF46" s="33">
        <f>IF(Tableau2245[[#This Row],[Blq{QB30}]]="o",(1000/CG$52),0)</f>
        <v>0</v>
      </c>
      <c r="CG46" s="4" t="s">
        <v>3</v>
      </c>
      <c r="CH46" s="26">
        <f>IFERROR((8-Tableau2245[[#This Row],[Plc{Q}]])/100,0)</f>
        <v>0</v>
      </c>
      <c r="CI46" s="25" t="str">
        <f>IF(OR(1=Tableau2245[[#This Row],[Plc{Q}]],2=Tableau2245[[#This Row],[Plc{Q}]],3=Tableau2245[[#This Row],[Plc{Q}]],4=Tableau2245[[#This Row],[Plc{Q}]],5=Tableau2245[[#This Row],[Plc{Q}]],6=Tableau2245[[#This Row],[Plc{Q}]],7=Tableau2245[[#This Row],[Plc{Q}]],8=Tableau2245[[#This Row],[Plc{Q}]]),"Qualifié(e)","")</f>
        <v/>
      </c>
      <c r="CJ46" s="34" t="str">
        <f>IF(Tableau2245[[#This Row],[Pnt{F}/1000]]=0,"",RANK(Tableau2245[[#This Row],[Pnt{F}/1000]],Tableau2245[Pnt{F}/1000]))</f>
        <v/>
      </c>
      <c r="CK46" s="35">
        <f>IFERROR(Tableau2245[[#This Row],[Pnt{FV}/500]]+Tableau2245[[#This Row],[Pnt{FB}/500]]+Tableau2245[[#This Row],[Bns{Q}]],0)</f>
        <v>0</v>
      </c>
      <c r="CL46" s="32">
        <f>IFERROR((Tableau2245[[#This Row],[Pnt{FV}]]/$CM$52)*500,0)</f>
        <v>0</v>
      </c>
      <c r="CM46" s="186">
        <f>IFERROR(((Tableau2245[[#This Row],[Prs{FV}]]/CN$52)*1000)+IF(Tableau2245[[#This Row],[Vlr{FV}]]="o",2,0),0)</f>
        <v>0</v>
      </c>
      <c r="CN46" s="11" t="s">
        <v>12</v>
      </c>
      <c r="CO46" s="4" t="s">
        <v>3</v>
      </c>
      <c r="CP46" s="32">
        <f>(Tableau2245[[#This Row],[Pnt{FB}]]/CQ$52)*500</f>
        <v>0</v>
      </c>
      <c r="CQ46" s="33">
        <f>Tableau2245[[#This Row],[Pnt{FBlq}]]+Tableau2245[[#This Row],[Pnt{FEss}]]</f>
        <v>0</v>
      </c>
      <c r="CR46" s="33">
        <f>IF(Tableau2245[[#This Row],[Blq{F}]]="n",0,IF(Tableau2245[[#This Row],[Blq{F}]]="Z1",100,IF(Tableau2245[[#This Row],[Blq{F}]]="Z2",200,IF(Tableau2245[[#This Row],[Blq{F}]]="Top",300,0))))</f>
        <v>0</v>
      </c>
      <c r="CS46" s="4" t="s">
        <v>3</v>
      </c>
      <c r="CT46" s="25">
        <f>IFERROR((100-(Tableau2245[[#This Row],[Ess{F}]])),0)</f>
        <v>0</v>
      </c>
      <c r="CU46" s="11" t="s">
        <v>12</v>
      </c>
      <c r="CV46" s="28" t="str">
        <f>IF(Tableau2245[[#This Row],[Fnl]]="Q",Tableau2245[[#This Row],[Plc{F}]],Tableau2245[[#This Row],[Plc{Q}]])</f>
        <v/>
      </c>
      <c r="CW46" s="28" t="str">
        <f>IF(Tableau2245[[#This Row],[Place]]=1,"Or",IF(Tableau2245[[#This Row],[Place]]=2,"Argent",IF(Tableau2245[[#This Row],[Place]]=3,"Bronze","")))</f>
        <v/>
      </c>
    </row>
    <row r="47" spans="1:101" x14ac:dyDescent="0.2">
      <c r="A47" s="33" t="str">
        <f>Tableau2245[[#This Row],[Plc{Q}]]</f>
        <v/>
      </c>
      <c r="B47" s="33" t="str">
        <f>Tableau2245[[#This Row],[Place]]</f>
        <v/>
      </c>
      <c r="C47" s="16" t="s">
        <v>12</v>
      </c>
      <c r="D47" s="17" t="s">
        <v>12</v>
      </c>
      <c r="E47" s="17" t="s">
        <v>12</v>
      </c>
      <c r="F47" s="29" t="str">
        <f>IF(Tableau2245[[#This Row],[Q &gt; F]]="","","Q")</f>
        <v/>
      </c>
      <c r="G47" s="10" t="s">
        <v>12</v>
      </c>
      <c r="H47" s="3" t="s">
        <v>3</v>
      </c>
      <c r="I47" s="3" t="s">
        <v>3</v>
      </c>
      <c r="J47" s="3" t="s">
        <v>3</v>
      </c>
      <c r="K47" s="30" t="str">
        <f>IF(Tableau2245[[#This Row],[Pnt{Q}(/1000)]]=0,"",RANK(Tableau2245[[#This Row],[Pnt{Q}(/1000)]],Tableau2245[Pnt{Q}(/1000)]))</f>
        <v/>
      </c>
      <c r="L47" s="30">
        <f>IFERROR(Tableau2245[[#This Row],[Pnt{QV}(/500)]]+Tableau2245[[#This Row],[Pnt{QB}/500]],0)</f>
        <v>0</v>
      </c>
      <c r="M47" s="31">
        <f>IFERROR((Tableau2245[[#This Row],[Pnt{QV}]]/$N$52)*500,0)</f>
        <v>0</v>
      </c>
      <c r="N47" s="31">
        <f>SUM(Tableau2245[[#This Row],[Pnt{QV1}]],Tableau2245[[#This Row],[Pnt{QV2}]],Tableau2245[[#This Row],[Pnt{QV3}]])</f>
        <v>0</v>
      </c>
      <c r="O47" s="2">
        <f>IFERROR(((Tableau2245[[#This Row],[Prs{QV1}]]/P$52)*1000)+IF(Tableau2245[[#This Row],[Vlr{QV1}]]="o",2,0),0)</f>
        <v>0</v>
      </c>
      <c r="P47" s="11" t="s">
        <v>12</v>
      </c>
      <c r="Q47" s="4" t="s">
        <v>3</v>
      </c>
      <c r="R47" s="163">
        <f>IFERROR(((Tableau2245[[#This Row],[Prs{QV2}]]/S$52)*1000)+IF(Tableau2245[[#This Row],[Vlr{QV2}]]="o",2,0),0)</f>
        <v>0</v>
      </c>
      <c r="S47" s="11" t="s">
        <v>12</v>
      </c>
      <c r="T47" s="4" t="s">
        <v>3</v>
      </c>
      <c r="U47" s="163">
        <f>IFERROR(((Tableau2245[[#This Row],[Prs{QV3}]]/V$52)*1000)+IF(Tableau2245[[#This Row],[Vlr{QV3}]]="o",2,0),0)</f>
        <v>0</v>
      </c>
      <c r="V47" s="11" t="s">
        <v>12</v>
      </c>
      <c r="W47" s="4" t="s">
        <v>3</v>
      </c>
      <c r="X47" s="32">
        <f>IF((Tableau2245[[#This Row],[Pnt{QB}]]/Y$52)*500=0,0,(Tableau2245[[#This Row],[Pnt{QB}]]/Y$52)*500)</f>
        <v>0</v>
      </c>
      <c r="Y47" s="33">
        <f>Tableau2245[[#This Row],[Pnt{QB1}]]+Tableau2245[[#This Row],[Pnt{QB2}]]+Tableau2245[[#This Row],[Pnt{QB3}]]+Tableau2245[[#This Row],[Pnt{QB4}]]+Tableau2245[[#This Row],[Pnt{QB5}]]+Tableau2245[[#This Row],[Pnt{QB6}]]+Tableau2245[[#This Row],[Pnt{QB7}]]+Tableau2245[[#This Row],[Pnt{QB8}]]+Tableau2245[[#This Row],[Pnt{QB9}]]+Tableau2245[[#This Row],[Pnt{QB10}]]+Tableau2245[[#This Row],[Pnt{QB11}]]+Tableau2245[[#This Row],[Pnt{QB12}]]+Tableau2245[[#This Row],[Pnt{QB13}]]+Tableau2245[[#This Row],[Pnt{QB14}]]+Tableau2245[[#This Row],[Pnt{QB15}]]+Tableau2245[[#This Row],[Pnt{QB16}]]+Tableau2245[[#This Row],[Pnt{QB17}]]+Tableau2245[[#This Row],[Pnt{QB18}]]+Tableau2245[[#This Row],[Pnt{QB19}]]+Tableau2245[[#This Row],[Pnt{QB20}]]+Tableau2245[[#This Row],[Pnt{QB21}]]+Tableau2245[[#This Row],[Pnt{QB22}]]+Tableau2245[[#This Row],[Pnt{QB23}]]+Tableau2245[[#This Row],[Pnt{QB24}]]+Tableau2245[[#This Row],[Pnt{QB25}]]+Tableau2245[[#This Row],[Pnt{QB26}]]+Tableau2245[[#This Row],[Pnt{QB27}]]+Tableau2245[[#This Row],[Pnt{QB28}]]+Tableau2245[[#This Row],[Pnt{QB29}]]+Tableau2245[[#This Row],[Pnt{QB30}]]</f>
        <v>0</v>
      </c>
      <c r="Z47" s="33">
        <f>IF(Tableau2245[[#This Row],[Blq{QB1}]]="o",(1000/AA$52),0)</f>
        <v>0</v>
      </c>
      <c r="AA47" s="4" t="s">
        <v>3</v>
      </c>
      <c r="AB47" s="33">
        <f>IF(Tableau2245[[#This Row],[Blq{QB2}]]="o",(1000/AC$52),0)</f>
        <v>0</v>
      </c>
      <c r="AC47" s="4" t="s">
        <v>3</v>
      </c>
      <c r="AD47" s="33">
        <f>IF(Tableau2245[[#This Row],[Blq{QB3}]]="o",(1000/AE$52),0)</f>
        <v>0</v>
      </c>
      <c r="AE47" s="4" t="s">
        <v>3</v>
      </c>
      <c r="AF47" s="33">
        <f>IF(Tableau2245[[#This Row],[Blq{QB4}]]="o",(1000/AG$52),0)</f>
        <v>0</v>
      </c>
      <c r="AG47" s="4" t="s">
        <v>3</v>
      </c>
      <c r="AH47" s="33">
        <f>IF(Tableau2245[[#This Row],[Blq{QB5}]]="o",(1000/AI$52),0)</f>
        <v>0</v>
      </c>
      <c r="AI47" s="4" t="s">
        <v>3</v>
      </c>
      <c r="AJ47" s="33">
        <f>IF(Tableau2245[[#This Row],[Blq{QB6}]]="o",(1000/AK$52),0)</f>
        <v>0</v>
      </c>
      <c r="AK47" s="4" t="s">
        <v>3</v>
      </c>
      <c r="AL47" s="33">
        <f>IF(Tableau2245[[#This Row],[Blq{QB7}]]="o",(1000/AM$52),0)</f>
        <v>0</v>
      </c>
      <c r="AM47" s="4" t="s">
        <v>3</v>
      </c>
      <c r="AN47" s="33">
        <f>IF(Tableau2245[[#This Row],[Blq{QB8}]]="o",(1000/AO$52),0)</f>
        <v>0</v>
      </c>
      <c r="AO47" s="4" t="s">
        <v>3</v>
      </c>
      <c r="AP47" s="33">
        <f>IF(Tableau2245[[#This Row],[Blq{QB9}]]="o",(1000/AQ$52),0)</f>
        <v>0</v>
      </c>
      <c r="AQ47" s="4" t="s">
        <v>3</v>
      </c>
      <c r="AR47" s="33">
        <f>IF(Tableau2245[[#This Row],[Blq{QB10}]]="o",(1000/AS$52),0)</f>
        <v>0</v>
      </c>
      <c r="AS47" s="4" t="s">
        <v>3</v>
      </c>
      <c r="AT47" s="33">
        <f>IF(Tableau2245[[#This Row],[Blq{QB11}]]="o",(1000/AU$52),0)</f>
        <v>0</v>
      </c>
      <c r="AU47" s="4" t="s">
        <v>3</v>
      </c>
      <c r="AV47" s="33">
        <f>IF(Tableau2245[[#This Row],[Blq{QB12}]]="o",(1000/AW$52),0)</f>
        <v>0</v>
      </c>
      <c r="AW47" s="4" t="s">
        <v>3</v>
      </c>
      <c r="AX47" s="33">
        <f>IF(Tableau2245[[#This Row],[Blq{QB13}]]="o",(1000/AY$52),0)</f>
        <v>0</v>
      </c>
      <c r="AY47" s="4" t="s">
        <v>3</v>
      </c>
      <c r="AZ47" s="33">
        <f>IF(Tableau2245[[#This Row],[Blq{QB14}]]="o",(1000/BA$52),0)</f>
        <v>0</v>
      </c>
      <c r="BA47" s="4" t="s">
        <v>3</v>
      </c>
      <c r="BB47" s="33">
        <f>IF(Tableau2245[[#This Row],[Blq{QB15}]]="o",(1000/BC$52),0)</f>
        <v>0</v>
      </c>
      <c r="BC47" s="4" t="s">
        <v>3</v>
      </c>
      <c r="BD47" s="33">
        <f>IF(Tableau2245[[#This Row],[Blq{QB16}]]="o",(1000/BE$52),0)</f>
        <v>0</v>
      </c>
      <c r="BE47" s="4" t="s">
        <v>3</v>
      </c>
      <c r="BF47" s="33">
        <f>IF(Tableau2245[[#This Row],[Blq{QB17}]]="o",(1000/BG$52),0)</f>
        <v>0</v>
      </c>
      <c r="BG47" s="4" t="s">
        <v>3</v>
      </c>
      <c r="BH47" s="33">
        <f>IF(Tableau2245[[#This Row],[Blq{QB18}]]="o",(1000/BI$52),0)</f>
        <v>0</v>
      </c>
      <c r="BI47" s="4" t="s">
        <v>3</v>
      </c>
      <c r="BJ47" s="33">
        <f>IF(Tableau2245[[#This Row],[Blq{QB19}]]="o",(1000/BK$52),0)</f>
        <v>0</v>
      </c>
      <c r="BK47" s="4" t="s">
        <v>3</v>
      </c>
      <c r="BL47" s="33">
        <f>IF(Tableau2245[[#This Row],[Blq{QB20}]]="o",(1000/BM$52),0)</f>
        <v>0</v>
      </c>
      <c r="BM47" s="4" t="s">
        <v>3</v>
      </c>
      <c r="BN47" s="33">
        <f>IF(Tableau2245[[#This Row],[Blq{QB21}]]="o",(1000/BO$52),0)</f>
        <v>0</v>
      </c>
      <c r="BO47" s="4" t="s">
        <v>3</v>
      </c>
      <c r="BP47" s="33">
        <f>IF(Tableau2245[[#This Row],[Blq{QB22}]]="o",(1000/BQ$52),0)</f>
        <v>0</v>
      </c>
      <c r="BQ47" s="4" t="s">
        <v>3</v>
      </c>
      <c r="BR47" s="33">
        <f>IF(Tableau2245[[#This Row],[Blq{QB23}]]="o",(1000/BS$52),0)</f>
        <v>0</v>
      </c>
      <c r="BS47" s="4" t="s">
        <v>3</v>
      </c>
      <c r="BT47" s="33">
        <f>IF(Tableau2245[[#This Row],[Blq{QB24}]]="o",(1000/BU$52),0)</f>
        <v>0</v>
      </c>
      <c r="BU47" s="4" t="s">
        <v>3</v>
      </c>
      <c r="BV47" s="33">
        <f>IF(Tableau2245[[#This Row],[Blq{QB25}]]="o",(1000/BW$52),0)</f>
        <v>0</v>
      </c>
      <c r="BW47" s="4" t="s">
        <v>3</v>
      </c>
      <c r="BX47" s="33">
        <f>IF(Tableau2245[[#This Row],[Blq{QB26}]]="o",(1000/BY$52),0)</f>
        <v>0</v>
      </c>
      <c r="BY47" s="4" t="s">
        <v>3</v>
      </c>
      <c r="BZ47" s="33">
        <f>IF(Tableau2245[[#This Row],[Blq{QB27}]]="o",(1000/CA$52),0)</f>
        <v>0</v>
      </c>
      <c r="CA47" s="4" t="s">
        <v>3</v>
      </c>
      <c r="CB47" s="33">
        <f>IF(Tableau2245[[#This Row],[Blq{QB28}]]="o",(1000/CC$52),0)</f>
        <v>0</v>
      </c>
      <c r="CC47" s="4" t="s">
        <v>3</v>
      </c>
      <c r="CD47" s="33">
        <f>IF(Tableau2245[[#This Row],[Blq{QB29}]]="o",(1000/CE$52),0)</f>
        <v>0</v>
      </c>
      <c r="CE47" s="4" t="s">
        <v>3</v>
      </c>
      <c r="CF47" s="33">
        <f>IF(Tableau2245[[#This Row],[Blq{QB30}]]="o",(1000/CG$52),0)</f>
        <v>0</v>
      </c>
      <c r="CG47" s="4" t="s">
        <v>3</v>
      </c>
      <c r="CH47" s="26">
        <f>IFERROR((8-Tableau2245[[#This Row],[Plc{Q}]])/100,0)</f>
        <v>0</v>
      </c>
      <c r="CI47" s="25" t="str">
        <f>IF(OR(1=Tableau2245[[#This Row],[Plc{Q}]],2=Tableau2245[[#This Row],[Plc{Q}]],3=Tableau2245[[#This Row],[Plc{Q}]],4=Tableau2245[[#This Row],[Plc{Q}]],5=Tableau2245[[#This Row],[Plc{Q}]],6=Tableau2245[[#This Row],[Plc{Q}]],7=Tableau2245[[#This Row],[Plc{Q}]],8=Tableau2245[[#This Row],[Plc{Q}]]),"Qualifié(e)","")</f>
        <v/>
      </c>
      <c r="CJ47" s="34" t="str">
        <f>IF(Tableau2245[[#This Row],[Pnt{F}/1000]]=0,"",RANK(Tableau2245[[#This Row],[Pnt{F}/1000]],Tableau2245[Pnt{F}/1000]))</f>
        <v/>
      </c>
      <c r="CK47" s="35">
        <f>IFERROR(Tableau2245[[#This Row],[Pnt{FV}/500]]+Tableau2245[[#This Row],[Pnt{FB}/500]]+Tableau2245[[#This Row],[Bns{Q}]],0)</f>
        <v>0</v>
      </c>
      <c r="CL47" s="32">
        <f>IFERROR((Tableau2245[[#This Row],[Pnt{FV}]]/$CM$52)*500,0)</f>
        <v>0</v>
      </c>
      <c r="CM47" s="186">
        <f>IFERROR(((Tableau2245[[#This Row],[Prs{FV}]]/CN$52)*1000)+IF(Tableau2245[[#This Row],[Vlr{FV}]]="o",2,0),0)</f>
        <v>0</v>
      </c>
      <c r="CN47" s="11" t="s">
        <v>12</v>
      </c>
      <c r="CO47" s="4" t="s">
        <v>3</v>
      </c>
      <c r="CP47" s="32">
        <f>(Tableau2245[[#This Row],[Pnt{FB}]]/CQ$52)*500</f>
        <v>0</v>
      </c>
      <c r="CQ47" s="33">
        <f>Tableau2245[[#This Row],[Pnt{FBlq}]]+Tableau2245[[#This Row],[Pnt{FEss}]]</f>
        <v>0</v>
      </c>
      <c r="CR47" s="33">
        <f>IF(Tableau2245[[#This Row],[Blq{F}]]="n",0,IF(Tableau2245[[#This Row],[Blq{F}]]="Z1",100,IF(Tableau2245[[#This Row],[Blq{F}]]="Z2",200,IF(Tableau2245[[#This Row],[Blq{F}]]="Top",300,0))))</f>
        <v>0</v>
      </c>
      <c r="CS47" s="4" t="s">
        <v>3</v>
      </c>
      <c r="CT47" s="25">
        <f>IFERROR((100-(Tableau2245[[#This Row],[Ess{F}]])),0)</f>
        <v>0</v>
      </c>
      <c r="CU47" s="11" t="s">
        <v>12</v>
      </c>
      <c r="CV47" s="28" t="str">
        <f>IF(Tableau2245[[#This Row],[Fnl]]="Q",Tableau2245[[#This Row],[Plc{F}]],Tableau2245[[#This Row],[Plc{Q}]])</f>
        <v/>
      </c>
      <c r="CW47" s="28" t="str">
        <f>IF(Tableau2245[[#This Row],[Place]]=1,"Or",IF(Tableau2245[[#This Row],[Place]]=2,"Argent",IF(Tableau2245[[#This Row],[Place]]=3,"Bronze","")))</f>
        <v/>
      </c>
    </row>
    <row r="48" spans="1:101" x14ac:dyDescent="0.2">
      <c r="A48" s="33" t="str">
        <f>Tableau2245[[#This Row],[Plc{Q}]]</f>
        <v/>
      </c>
      <c r="B48" s="33" t="str">
        <f>Tableau2245[[#This Row],[Place]]</f>
        <v/>
      </c>
      <c r="C48" s="16" t="s">
        <v>12</v>
      </c>
      <c r="D48" s="17" t="s">
        <v>12</v>
      </c>
      <c r="E48" s="17" t="s">
        <v>12</v>
      </c>
      <c r="F48" s="29" t="str">
        <f>IF(Tableau2245[[#This Row],[Q &gt; F]]="","","Q")</f>
        <v/>
      </c>
      <c r="G48" s="10" t="s">
        <v>12</v>
      </c>
      <c r="H48" s="3" t="s">
        <v>3</v>
      </c>
      <c r="I48" s="3" t="s">
        <v>3</v>
      </c>
      <c r="J48" s="3" t="s">
        <v>3</v>
      </c>
      <c r="K48" s="30" t="str">
        <f>IF(Tableau2245[[#This Row],[Pnt{Q}(/1000)]]=0,"",RANK(Tableau2245[[#This Row],[Pnt{Q}(/1000)]],Tableau2245[Pnt{Q}(/1000)]))</f>
        <v/>
      </c>
      <c r="L48" s="30">
        <f>IFERROR(Tableau2245[[#This Row],[Pnt{QV}(/500)]]+Tableau2245[[#This Row],[Pnt{QB}/500]],0)</f>
        <v>0</v>
      </c>
      <c r="M48" s="31">
        <f>IFERROR((Tableau2245[[#This Row],[Pnt{QV}]]/$N$52)*500,0)</f>
        <v>0</v>
      </c>
      <c r="N48" s="31">
        <f>SUM(Tableau2245[[#This Row],[Pnt{QV1}]],Tableau2245[[#This Row],[Pnt{QV2}]],Tableau2245[[#This Row],[Pnt{QV3}]])</f>
        <v>0</v>
      </c>
      <c r="O48" s="2">
        <f>IFERROR(((Tableau2245[[#This Row],[Prs{QV1}]]/P$52)*1000)+IF(Tableau2245[[#This Row],[Vlr{QV1}]]="o",2,0),0)</f>
        <v>0</v>
      </c>
      <c r="P48" s="11" t="s">
        <v>12</v>
      </c>
      <c r="Q48" s="4" t="s">
        <v>3</v>
      </c>
      <c r="R48" s="163">
        <f>IFERROR(((Tableau2245[[#This Row],[Prs{QV2}]]/S$52)*1000)+IF(Tableau2245[[#This Row],[Vlr{QV2}]]="o",2,0),0)</f>
        <v>0</v>
      </c>
      <c r="S48" s="11" t="s">
        <v>12</v>
      </c>
      <c r="T48" s="4" t="s">
        <v>3</v>
      </c>
      <c r="U48" s="163">
        <f>IFERROR(((Tableau2245[[#This Row],[Prs{QV3}]]/V$52)*1000)+IF(Tableau2245[[#This Row],[Vlr{QV3}]]="o",2,0),0)</f>
        <v>0</v>
      </c>
      <c r="V48" s="11" t="s">
        <v>12</v>
      </c>
      <c r="W48" s="4" t="s">
        <v>3</v>
      </c>
      <c r="X48" s="32">
        <f>IF((Tableau2245[[#This Row],[Pnt{QB}]]/Y$52)*500=0,0,(Tableau2245[[#This Row],[Pnt{QB}]]/Y$52)*500)</f>
        <v>0</v>
      </c>
      <c r="Y48" s="33">
        <f>Tableau2245[[#This Row],[Pnt{QB1}]]+Tableau2245[[#This Row],[Pnt{QB2}]]+Tableau2245[[#This Row],[Pnt{QB3}]]+Tableau2245[[#This Row],[Pnt{QB4}]]+Tableau2245[[#This Row],[Pnt{QB5}]]+Tableau2245[[#This Row],[Pnt{QB6}]]+Tableau2245[[#This Row],[Pnt{QB7}]]+Tableau2245[[#This Row],[Pnt{QB8}]]+Tableau2245[[#This Row],[Pnt{QB9}]]+Tableau2245[[#This Row],[Pnt{QB10}]]+Tableau2245[[#This Row],[Pnt{QB11}]]+Tableau2245[[#This Row],[Pnt{QB12}]]+Tableau2245[[#This Row],[Pnt{QB13}]]+Tableau2245[[#This Row],[Pnt{QB14}]]+Tableau2245[[#This Row],[Pnt{QB15}]]+Tableau2245[[#This Row],[Pnt{QB16}]]+Tableau2245[[#This Row],[Pnt{QB17}]]+Tableau2245[[#This Row],[Pnt{QB18}]]+Tableau2245[[#This Row],[Pnt{QB19}]]+Tableau2245[[#This Row],[Pnt{QB20}]]+Tableau2245[[#This Row],[Pnt{QB21}]]+Tableau2245[[#This Row],[Pnt{QB22}]]+Tableau2245[[#This Row],[Pnt{QB23}]]+Tableau2245[[#This Row],[Pnt{QB24}]]+Tableau2245[[#This Row],[Pnt{QB25}]]+Tableau2245[[#This Row],[Pnt{QB26}]]+Tableau2245[[#This Row],[Pnt{QB27}]]+Tableau2245[[#This Row],[Pnt{QB28}]]+Tableau2245[[#This Row],[Pnt{QB29}]]+Tableau2245[[#This Row],[Pnt{QB30}]]</f>
        <v>0</v>
      </c>
      <c r="Z48" s="33">
        <f>IF(Tableau2245[[#This Row],[Blq{QB1}]]="o",(1000/AA$52),0)</f>
        <v>0</v>
      </c>
      <c r="AA48" s="4" t="s">
        <v>3</v>
      </c>
      <c r="AB48" s="33">
        <f>IF(Tableau2245[[#This Row],[Blq{QB2}]]="o",(1000/AC$52),0)</f>
        <v>0</v>
      </c>
      <c r="AC48" s="4" t="s">
        <v>3</v>
      </c>
      <c r="AD48" s="33">
        <f>IF(Tableau2245[[#This Row],[Blq{QB3}]]="o",(1000/AE$52),0)</f>
        <v>0</v>
      </c>
      <c r="AE48" s="4" t="s">
        <v>3</v>
      </c>
      <c r="AF48" s="33">
        <f>IF(Tableau2245[[#This Row],[Blq{QB4}]]="o",(1000/AG$52),0)</f>
        <v>0</v>
      </c>
      <c r="AG48" s="4" t="s">
        <v>3</v>
      </c>
      <c r="AH48" s="33">
        <f>IF(Tableau2245[[#This Row],[Blq{QB5}]]="o",(1000/AI$52),0)</f>
        <v>0</v>
      </c>
      <c r="AI48" s="4" t="s">
        <v>3</v>
      </c>
      <c r="AJ48" s="33">
        <f>IF(Tableau2245[[#This Row],[Blq{QB6}]]="o",(1000/AK$52),0)</f>
        <v>0</v>
      </c>
      <c r="AK48" s="4" t="s">
        <v>3</v>
      </c>
      <c r="AL48" s="33">
        <f>IF(Tableau2245[[#This Row],[Blq{QB7}]]="o",(1000/AM$52),0)</f>
        <v>0</v>
      </c>
      <c r="AM48" s="4" t="s">
        <v>3</v>
      </c>
      <c r="AN48" s="33">
        <f>IF(Tableau2245[[#This Row],[Blq{QB8}]]="o",(1000/AO$52),0)</f>
        <v>0</v>
      </c>
      <c r="AO48" s="4" t="s">
        <v>3</v>
      </c>
      <c r="AP48" s="33">
        <f>IF(Tableau2245[[#This Row],[Blq{QB9}]]="o",(1000/AQ$52),0)</f>
        <v>0</v>
      </c>
      <c r="AQ48" s="4" t="s">
        <v>3</v>
      </c>
      <c r="AR48" s="33">
        <f>IF(Tableau2245[[#This Row],[Blq{QB10}]]="o",(1000/AS$52),0)</f>
        <v>0</v>
      </c>
      <c r="AS48" s="4" t="s">
        <v>3</v>
      </c>
      <c r="AT48" s="33">
        <f>IF(Tableau2245[[#This Row],[Blq{QB11}]]="o",(1000/AU$52),0)</f>
        <v>0</v>
      </c>
      <c r="AU48" s="4" t="s">
        <v>3</v>
      </c>
      <c r="AV48" s="33">
        <f>IF(Tableau2245[[#This Row],[Blq{QB12}]]="o",(1000/AW$52),0)</f>
        <v>0</v>
      </c>
      <c r="AW48" s="4" t="s">
        <v>3</v>
      </c>
      <c r="AX48" s="33">
        <f>IF(Tableau2245[[#This Row],[Blq{QB13}]]="o",(1000/AY$52),0)</f>
        <v>0</v>
      </c>
      <c r="AY48" s="4" t="s">
        <v>3</v>
      </c>
      <c r="AZ48" s="33">
        <f>IF(Tableau2245[[#This Row],[Blq{QB14}]]="o",(1000/BA$52),0)</f>
        <v>0</v>
      </c>
      <c r="BA48" s="4" t="s">
        <v>3</v>
      </c>
      <c r="BB48" s="33">
        <f>IF(Tableau2245[[#This Row],[Blq{QB15}]]="o",(1000/BC$52),0)</f>
        <v>0</v>
      </c>
      <c r="BC48" s="4" t="s">
        <v>3</v>
      </c>
      <c r="BD48" s="33">
        <f>IF(Tableau2245[[#This Row],[Blq{QB16}]]="o",(1000/BE$52),0)</f>
        <v>0</v>
      </c>
      <c r="BE48" s="4" t="s">
        <v>3</v>
      </c>
      <c r="BF48" s="33">
        <f>IF(Tableau2245[[#This Row],[Blq{QB17}]]="o",(1000/BG$52),0)</f>
        <v>0</v>
      </c>
      <c r="BG48" s="4" t="s">
        <v>3</v>
      </c>
      <c r="BH48" s="33">
        <f>IF(Tableau2245[[#This Row],[Blq{QB18}]]="o",(1000/BI$52),0)</f>
        <v>0</v>
      </c>
      <c r="BI48" s="4" t="s">
        <v>3</v>
      </c>
      <c r="BJ48" s="33">
        <f>IF(Tableau2245[[#This Row],[Blq{QB19}]]="o",(1000/BK$52),0)</f>
        <v>0</v>
      </c>
      <c r="BK48" s="4" t="s">
        <v>3</v>
      </c>
      <c r="BL48" s="33">
        <f>IF(Tableau2245[[#This Row],[Blq{QB20}]]="o",(1000/BM$52),0)</f>
        <v>0</v>
      </c>
      <c r="BM48" s="4" t="s">
        <v>3</v>
      </c>
      <c r="BN48" s="33">
        <f>IF(Tableau2245[[#This Row],[Blq{QB21}]]="o",(1000/BO$52),0)</f>
        <v>0</v>
      </c>
      <c r="BO48" s="4" t="s">
        <v>3</v>
      </c>
      <c r="BP48" s="33">
        <f>IF(Tableau2245[[#This Row],[Blq{QB22}]]="o",(1000/BQ$52),0)</f>
        <v>0</v>
      </c>
      <c r="BQ48" s="4" t="s">
        <v>3</v>
      </c>
      <c r="BR48" s="33">
        <f>IF(Tableau2245[[#This Row],[Blq{QB23}]]="o",(1000/BS$52),0)</f>
        <v>0</v>
      </c>
      <c r="BS48" s="4" t="s">
        <v>3</v>
      </c>
      <c r="BT48" s="33">
        <f>IF(Tableau2245[[#This Row],[Blq{QB24}]]="o",(1000/BU$52),0)</f>
        <v>0</v>
      </c>
      <c r="BU48" s="4" t="s">
        <v>3</v>
      </c>
      <c r="BV48" s="33">
        <f>IF(Tableau2245[[#This Row],[Blq{QB25}]]="o",(1000/BW$52),0)</f>
        <v>0</v>
      </c>
      <c r="BW48" s="4" t="s">
        <v>3</v>
      </c>
      <c r="BX48" s="33">
        <f>IF(Tableau2245[[#This Row],[Blq{QB26}]]="o",(1000/BY$52),0)</f>
        <v>0</v>
      </c>
      <c r="BY48" s="4" t="s">
        <v>3</v>
      </c>
      <c r="BZ48" s="33">
        <f>IF(Tableau2245[[#This Row],[Blq{QB27}]]="o",(1000/CA$52),0)</f>
        <v>0</v>
      </c>
      <c r="CA48" s="4" t="s">
        <v>3</v>
      </c>
      <c r="CB48" s="33">
        <f>IF(Tableau2245[[#This Row],[Blq{QB28}]]="o",(1000/CC$52),0)</f>
        <v>0</v>
      </c>
      <c r="CC48" s="4" t="s">
        <v>3</v>
      </c>
      <c r="CD48" s="33">
        <f>IF(Tableau2245[[#This Row],[Blq{QB29}]]="o",(1000/CE$52),0)</f>
        <v>0</v>
      </c>
      <c r="CE48" s="4" t="s">
        <v>3</v>
      </c>
      <c r="CF48" s="33">
        <f>IF(Tableau2245[[#This Row],[Blq{QB30}]]="o",(1000/CG$52),0)</f>
        <v>0</v>
      </c>
      <c r="CG48" s="4" t="s">
        <v>3</v>
      </c>
      <c r="CH48" s="26">
        <f>IFERROR((8-Tableau2245[[#This Row],[Plc{Q}]])/100,0)</f>
        <v>0</v>
      </c>
      <c r="CI48" s="25" t="str">
        <f>IF(OR(1=Tableau2245[[#This Row],[Plc{Q}]],2=Tableau2245[[#This Row],[Plc{Q}]],3=Tableau2245[[#This Row],[Plc{Q}]],4=Tableau2245[[#This Row],[Plc{Q}]],5=Tableau2245[[#This Row],[Plc{Q}]],6=Tableau2245[[#This Row],[Plc{Q}]],7=Tableau2245[[#This Row],[Plc{Q}]],8=Tableau2245[[#This Row],[Plc{Q}]]),"Qualifié(e)","")</f>
        <v/>
      </c>
      <c r="CJ48" s="34" t="str">
        <f>IF(Tableau2245[[#This Row],[Pnt{F}/1000]]=0,"",RANK(Tableau2245[[#This Row],[Pnt{F}/1000]],Tableau2245[Pnt{F}/1000]))</f>
        <v/>
      </c>
      <c r="CK48" s="35">
        <f>IFERROR(Tableau2245[[#This Row],[Pnt{FV}/500]]+Tableau2245[[#This Row],[Pnt{FB}/500]]+Tableau2245[[#This Row],[Bns{Q}]],0)</f>
        <v>0</v>
      </c>
      <c r="CL48" s="32">
        <f>IFERROR((Tableau2245[[#This Row],[Pnt{FV}]]/$CM$52)*500,0)</f>
        <v>0</v>
      </c>
      <c r="CM48" s="186">
        <f>IFERROR(((Tableau2245[[#This Row],[Prs{FV}]]/CN$52)*1000)+IF(Tableau2245[[#This Row],[Vlr{FV}]]="o",2,0),0)</f>
        <v>0</v>
      </c>
      <c r="CN48" s="11" t="s">
        <v>12</v>
      </c>
      <c r="CO48" s="4" t="s">
        <v>3</v>
      </c>
      <c r="CP48" s="32">
        <f>(Tableau2245[[#This Row],[Pnt{FB}]]/CQ$52)*500</f>
        <v>0</v>
      </c>
      <c r="CQ48" s="33">
        <f>Tableau2245[[#This Row],[Pnt{FBlq}]]+Tableau2245[[#This Row],[Pnt{FEss}]]</f>
        <v>0</v>
      </c>
      <c r="CR48" s="33">
        <f>IF(Tableau2245[[#This Row],[Blq{F}]]="n",0,IF(Tableau2245[[#This Row],[Blq{F}]]="Z1",100,IF(Tableau2245[[#This Row],[Blq{F}]]="Z2",200,IF(Tableau2245[[#This Row],[Blq{F}]]="Top",300,0))))</f>
        <v>0</v>
      </c>
      <c r="CS48" s="4" t="s">
        <v>3</v>
      </c>
      <c r="CT48" s="25">
        <f>IFERROR((100-(Tableau2245[[#This Row],[Ess{F}]])),0)</f>
        <v>0</v>
      </c>
      <c r="CU48" s="11" t="s">
        <v>12</v>
      </c>
      <c r="CV48" s="28" t="str">
        <f>IF(Tableau2245[[#This Row],[Fnl]]="Q",Tableau2245[[#This Row],[Plc{F}]],Tableau2245[[#This Row],[Plc{Q}]])</f>
        <v/>
      </c>
      <c r="CW48" s="28" t="str">
        <f>IF(Tableau2245[[#This Row],[Place]]=1,"Or",IF(Tableau2245[[#This Row],[Place]]=2,"Argent",IF(Tableau2245[[#This Row],[Place]]=3,"Bronze","")))</f>
        <v/>
      </c>
    </row>
    <row r="49" spans="1:101" x14ac:dyDescent="0.2">
      <c r="A49" s="33" t="str">
        <f>Tableau2245[[#This Row],[Plc{Q}]]</f>
        <v/>
      </c>
      <c r="B49" s="33" t="str">
        <f>Tableau2245[[#This Row],[Place]]</f>
        <v/>
      </c>
      <c r="C49" s="16" t="s">
        <v>12</v>
      </c>
      <c r="D49" s="17" t="s">
        <v>12</v>
      </c>
      <c r="E49" s="17" t="s">
        <v>12</v>
      </c>
      <c r="F49" s="29" t="str">
        <f>IF(Tableau2245[[#This Row],[Q &gt; F]]="","","Q")</f>
        <v/>
      </c>
      <c r="G49" s="10" t="s">
        <v>12</v>
      </c>
      <c r="H49" s="3" t="s">
        <v>3</v>
      </c>
      <c r="I49" s="3" t="s">
        <v>3</v>
      </c>
      <c r="J49" s="3" t="s">
        <v>3</v>
      </c>
      <c r="K49" s="30" t="str">
        <f>IF(Tableau2245[[#This Row],[Pnt{Q}(/1000)]]=0,"",RANK(Tableau2245[[#This Row],[Pnt{Q}(/1000)]],Tableau2245[Pnt{Q}(/1000)]))</f>
        <v/>
      </c>
      <c r="L49" s="30">
        <f>IFERROR(Tableau2245[[#This Row],[Pnt{QV}(/500)]]+Tableau2245[[#This Row],[Pnt{QB}/500]],0)</f>
        <v>0</v>
      </c>
      <c r="M49" s="31">
        <f>IFERROR((Tableau2245[[#This Row],[Pnt{QV}]]/$N$52)*500,0)</f>
        <v>0</v>
      </c>
      <c r="N49" s="31">
        <f>SUM(Tableau2245[[#This Row],[Pnt{QV1}]],Tableau2245[[#This Row],[Pnt{QV2}]],Tableau2245[[#This Row],[Pnt{QV3}]])</f>
        <v>0</v>
      </c>
      <c r="O49" s="2">
        <f>IFERROR(((Tableau2245[[#This Row],[Prs{QV1}]]/P$52)*1000)+IF(Tableau2245[[#This Row],[Vlr{QV1}]]="o",2,0),0)</f>
        <v>0</v>
      </c>
      <c r="P49" s="11" t="s">
        <v>12</v>
      </c>
      <c r="Q49" s="4" t="s">
        <v>3</v>
      </c>
      <c r="R49" s="163">
        <f>IFERROR(((Tableau2245[[#This Row],[Prs{QV2}]]/S$52)*1000)+IF(Tableau2245[[#This Row],[Vlr{QV2}]]="o",2,0),0)</f>
        <v>0</v>
      </c>
      <c r="S49" s="11" t="s">
        <v>12</v>
      </c>
      <c r="T49" s="4" t="s">
        <v>3</v>
      </c>
      <c r="U49" s="163">
        <f>IFERROR(((Tableau2245[[#This Row],[Prs{QV3}]]/V$52)*1000)+IF(Tableau2245[[#This Row],[Vlr{QV3}]]="o",2,0),0)</f>
        <v>0</v>
      </c>
      <c r="V49" s="11" t="s">
        <v>12</v>
      </c>
      <c r="W49" s="4" t="s">
        <v>3</v>
      </c>
      <c r="X49" s="32">
        <f>IF((Tableau2245[[#This Row],[Pnt{QB}]]/Y$52)*500=0,0,(Tableau2245[[#This Row],[Pnt{QB}]]/Y$52)*500)</f>
        <v>0</v>
      </c>
      <c r="Y49" s="33">
        <f>Tableau2245[[#This Row],[Pnt{QB1}]]+Tableau2245[[#This Row],[Pnt{QB2}]]+Tableau2245[[#This Row],[Pnt{QB3}]]+Tableau2245[[#This Row],[Pnt{QB4}]]+Tableau2245[[#This Row],[Pnt{QB5}]]+Tableau2245[[#This Row],[Pnt{QB6}]]+Tableau2245[[#This Row],[Pnt{QB7}]]+Tableau2245[[#This Row],[Pnt{QB8}]]+Tableau2245[[#This Row],[Pnt{QB9}]]+Tableau2245[[#This Row],[Pnt{QB10}]]+Tableau2245[[#This Row],[Pnt{QB11}]]+Tableau2245[[#This Row],[Pnt{QB12}]]+Tableau2245[[#This Row],[Pnt{QB13}]]+Tableau2245[[#This Row],[Pnt{QB14}]]+Tableau2245[[#This Row],[Pnt{QB15}]]+Tableau2245[[#This Row],[Pnt{QB16}]]+Tableau2245[[#This Row],[Pnt{QB17}]]+Tableau2245[[#This Row],[Pnt{QB18}]]+Tableau2245[[#This Row],[Pnt{QB19}]]+Tableau2245[[#This Row],[Pnt{QB20}]]+Tableau2245[[#This Row],[Pnt{QB21}]]+Tableau2245[[#This Row],[Pnt{QB22}]]+Tableau2245[[#This Row],[Pnt{QB23}]]+Tableau2245[[#This Row],[Pnt{QB24}]]+Tableau2245[[#This Row],[Pnt{QB25}]]+Tableau2245[[#This Row],[Pnt{QB26}]]+Tableau2245[[#This Row],[Pnt{QB27}]]+Tableau2245[[#This Row],[Pnt{QB28}]]+Tableau2245[[#This Row],[Pnt{QB29}]]+Tableau2245[[#This Row],[Pnt{QB30}]]</f>
        <v>0</v>
      </c>
      <c r="Z49" s="33">
        <f>IF(Tableau2245[[#This Row],[Blq{QB1}]]="o",(1000/AA$52),0)</f>
        <v>0</v>
      </c>
      <c r="AA49" s="4" t="s">
        <v>3</v>
      </c>
      <c r="AB49" s="33">
        <f>IF(Tableau2245[[#This Row],[Blq{QB2}]]="o",(1000/AC$52),0)</f>
        <v>0</v>
      </c>
      <c r="AC49" s="4" t="s">
        <v>3</v>
      </c>
      <c r="AD49" s="33">
        <f>IF(Tableau2245[[#This Row],[Blq{QB3}]]="o",(1000/AE$52),0)</f>
        <v>0</v>
      </c>
      <c r="AE49" s="4" t="s">
        <v>3</v>
      </c>
      <c r="AF49" s="33">
        <f>IF(Tableau2245[[#This Row],[Blq{QB4}]]="o",(1000/AG$52),0)</f>
        <v>0</v>
      </c>
      <c r="AG49" s="4" t="s">
        <v>3</v>
      </c>
      <c r="AH49" s="33">
        <f>IF(Tableau2245[[#This Row],[Blq{QB5}]]="o",(1000/AI$52),0)</f>
        <v>0</v>
      </c>
      <c r="AI49" s="4" t="s">
        <v>3</v>
      </c>
      <c r="AJ49" s="33">
        <f>IF(Tableau2245[[#This Row],[Blq{QB6}]]="o",(1000/AK$52),0)</f>
        <v>0</v>
      </c>
      <c r="AK49" s="4" t="s">
        <v>3</v>
      </c>
      <c r="AL49" s="33">
        <f>IF(Tableau2245[[#This Row],[Blq{QB7}]]="o",(1000/AM$52),0)</f>
        <v>0</v>
      </c>
      <c r="AM49" s="4" t="s">
        <v>3</v>
      </c>
      <c r="AN49" s="33">
        <f>IF(Tableau2245[[#This Row],[Blq{QB8}]]="o",(1000/AO$52),0)</f>
        <v>0</v>
      </c>
      <c r="AO49" s="4" t="s">
        <v>3</v>
      </c>
      <c r="AP49" s="33">
        <f>IF(Tableau2245[[#This Row],[Blq{QB9}]]="o",(1000/AQ$52),0)</f>
        <v>0</v>
      </c>
      <c r="AQ49" s="4" t="s">
        <v>3</v>
      </c>
      <c r="AR49" s="33">
        <f>IF(Tableau2245[[#This Row],[Blq{QB10}]]="o",(1000/AS$52),0)</f>
        <v>0</v>
      </c>
      <c r="AS49" s="4" t="s">
        <v>3</v>
      </c>
      <c r="AT49" s="33">
        <f>IF(Tableau2245[[#This Row],[Blq{QB11}]]="o",(1000/AU$52),0)</f>
        <v>0</v>
      </c>
      <c r="AU49" s="4" t="s">
        <v>3</v>
      </c>
      <c r="AV49" s="33">
        <f>IF(Tableau2245[[#This Row],[Blq{QB12}]]="o",(1000/AW$52),0)</f>
        <v>0</v>
      </c>
      <c r="AW49" s="4" t="s">
        <v>3</v>
      </c>
      <c r="AX49" s="33">
        <f>IF(Tableau2245[[#This Row],[Blq{QB13}]]="o",(1000/AY$52),0)</f>
        <v>0</v>
      </c>
      <c r="AY49" s="4" t="s">
        <v>3</v>
      </c>
      <c r="AZ49" s="33">
        <f>IF(Tableau2245[[#This Row],[Blq{QB14}]]="o",(1000/BA$52),0)</f>
        <v>0</v>
      </c>
      <c r="BA49" s="4" t="s">
        <v>3</v>
      </c>
      <c r="BB49" s="33">
        <f>IF(Tableau2245[[#This Row],[Blq{QB15}]]="o",(1000/BC$52),0)</f>
        <v>0</v>
      </c>
      <c r="BC49" s="4" t="s">
        <v>3</v>
      </c>
      <c r="BD49" s="33">
        <f>IF(Tableau2245[[#This Row],[Blq{QB16}]]="o",(1000/BE$52),0)</f>
        <v>0</v>
      </c>
      <c r="BE49" s="4" t="s">
        <v>3</v>
      </c>
      <c r="BF49" s="33">
        <f>IF(Tableau2245[[#This Row],[Blq{QB17}]]="o",(1000/BG$52),0)</f>
        <v>0</v>
      </c>
      <c r="BG49" s="4" t="s">
        <v>3</v>
      </c>
      <c r="BH49" s="33">
        <f>IF(Tableau2245[[#This Row],[Blq{QB18}]]="o",(1000/BI$52),0)</f>
        <v>0</v>
      </c>
      <c r="BI49" s="4" t="s">
        <v>3</v>
      </c>
      <c r="BJ49" s="33">
        <f>IF(Tableau2245[[#This Row],[Blq{QB19}]]="o",(1000/BK$52),0)</f>
        <v>0</v>
      </c>
      <c r="BK49" s="4" t="s">
        <v>3</v>
      </c>
      <c r="BL49" s="33">
        <f>IF(Tableau2245[[#This Row],[Blq{QB20}]]="o",(1000/BM$52),0)</f>
        <v>0</v>
      </c>
      <c r="BM49" s="4" t="s">
        <v>3</v>
      </c>
      <c r="BN49" s="33">
        <f>IF(Tableau2245[[#This Row],[Blq{QB21}]]="o",(1000/BO$52),0)</f>
        <v>0</v>
      </c>
      <c r="BO49" s="4" t="s">
        <v>3</v>
      </c>
      <c r="BP49" s="33">
        <f>IF(Tableau2245[[#This Row],[Blq{QB22}]]="o",(1000/BQ$52),0)</f>
        <v>0</v>
      </c>
      <c r="BQ49" s="4" t="s">
        <v>3</v>
      </c>
      <c r="BR49" s="33">
        <f>IF(Tableau2245[[#This Row],[Blq{QB23}]]="o",(1000/BS$52),0)</f>
        <v>0</v>
      </c>
      <c r="BS49" s="4" t="s">
        <v>3</v>
      </c>
      <c r="BT49" s="33">
        <f>IF(Tableau2245[[#This Row],[Blq{QB24}]]="o",(1000/BU$52),0)</f>
        <v>0</v>
      </c>
      <c r="BU49" s="4" t="s">
        <v>3</v>
      </c>
      <c r="BV49" s="33">
        <f>IF(Tableau2245[[#This Row],[Blq{QB25}]]="o",(1000/BW$52),0)</f>
        <v>0</v>
      </c>
      <c r="BW49" s="4" t="s">
        <v>3</v>
      </c>
      <c r="BX49" s="33">
        <f>IF(Tableau2245[[#This Row],[Blq{QB26}]]="o",(1000/BY$52),0)</f>
        <v>0</v>
      </c>
      <c r="BY49" s="4" t="s">
        <v>3</v>
      </c>
      <c r="BZ49" s="33">
        <f>IF(Tableau2245[[#This Row],[Blq{QB27}]]="o",(1000/CA$52),0)</f>
        <v>0</v>
      </c>
      <c r="CA49" s="4" t="s">
        <v>3</v>
      </c>
      <c r="CB49" s="33">
        <f>IF(Tableau2245[[#This Row],[Blq{QB28}]]="o",(1000/CC$52),0)</f>
        <v>0</v>
      </c>
      <c r="CC49" s="4" t="s">
        <v>3</v>
      </c>
      <c r="CD49" s="33">
        <f>IF(Tableau2245[[#This Row],[Blq{QB29}]]="o",(1000/CE$52),0)</f>
        <v>0</v>
      </c>
      <c r="CE49" s="4" t="s">
        <v>3</v>
      </c>
      <c r="CF49" s="33">
        <f>IF(Tableau2245[[#This Row],[Blq{QB30}]]="o",(1000/CG$52),0)</f>
        <v>0</v>
      </c>
      <c r="CG49" s="4" t="s">
        <v>3</v>
      </c>
      <c r="CH49" s="26">
        <f>IFERROR((8-Tableau2245[[#This Row],[Plc{Q}]])/100,0)</f>
        <v>0</v>
      </c>
      <c r="CI49" s="25" t="str">
        <f>IF(OR(1=Tableau2245[[#This Row],[Plc{Q}]],2=Tableau2245[[#This Row],[Plc{Q}]],3=Tableau2245[[#This Row],[Plc{Q}]],4=Tableau2245[[#This Row],[Plc{Q}]],5=Tableau2245[[#This Row],[Plc{Q}]],6=Tableau2245[[#This Row],[Plc{Q}]],7=Tableau2245[[#This Row],[Plc{Q}]],8=Tableau2245[[#This Row],[Plc{Q}]]),"Qualifié(e)","")</f>
        <v/>
      </c>
      <c r="CJ49" s="34" t="str">
        <f>IF(Tableau2245[[#This Row],[Pnt{F}/1000]]=0,"",RANK(Tableau2245[[#This Row],[Pnt{F}/1000]],Tableau2245[Pnt{F}/1000]))</f>
        <v/>
      </c>
      <c r="CK49" s="35">
        <f>IFERROR(Tableau2245[[#This Row],[Pnt{FV}/500]]+Tableau2245[[#This Row],[Pnt{FB}/500]]+Tableau2245[[#This Row],[Bns{Q}]],0)</f>
        <v>0</v>
      </c>
      <c r="CL49" s="32">
        <f>IFERROR((Tableau2245[[#This Row],[Pnt{FV}]]/$CM$52)*500,0)</f>
        <v>0</v>
      </c>
      <c r="CM49" s="186">
        <f>IFERROR(((Tableau2245[[#This Row],[Prs{FV}]]/CN$52)*1000)+IF(Tableau2245[[#This Row],[Vlr{FV}]]="o",2,0),0)</f>
        <v>0</v>
      </c>
      <c r="CN49" s="11" t="s">
        <v>12</v>
      </c>
      <c r="CO49" s="4" t="s">
        <v>3</v>
      </c>
      <c r="CP49" s="32">
        <f>(Tableau2245[[#This Row],[Pnt{FB}]]/CQ$52)*500</f>
        <v>0</v>
      </c>
      <c r="CQ49" s="33">
        <f>Tableau2245[[#This Row],[Pnt{FBlq}]]+Tableau2245[[#This Row],[Pnt{FEss}]]</f>
        <v>0</v>
      </c>
      <c r="CR49" s="33">
        <f>IF(Tableau2245[[#This Row],[Blq{F}]]="n",0,IF(Tableau2245[[#This Row],[Blq{F}]]="Z1",100,IF(Tableau2245[[#This Row],[Blq{F}]]="Z2",200,IF(Tableau2245[[#This Row],[Blq{F}]]="Top",300,0))))</f>
        <v>0</v>
      </c>
      <c r="CS49" s="4" t="s">
        <v>3</v>
      </c>
      <c r="CT49" s="25">
        <f>IFERROR((100-(Tableau2245[[#This Row],[Ess{F}]])),0)</f>
        <v>0</v>
      </c>
      <c r="CU49" s="11" t="s">
        <v>12</v>
      </c>
      <c r="CV49" s="28" t="str">
        <f>IF(Tableau2245[[#This Row],[Fnl]]="Q",Tableau2245[[#This Row],[Plc{F}]],Tableau2245[[#This Row],[Plc{Q}]])</f>
        <v/>
      </c>
      <c r="CW49" s="28" t="str">
        <f>IF(Tableau2245[[#This Row],[Place]]=1,"Or",IF(Tableau2245[[#This Row],[Place]]=2,"Argent",IF(Tableau2245[[#This Row],[Place]]=3,"Bronze","")))</f>
        <v/>
      </c>
    </row>
    <row r="51" spans="1:101" s="25" customFormat="1" hidden="1" x14ac:dyDescent="0.2">
      <c r="C51" s="48"/>
      <c r="D51" s="49"/>
      <c r="E51" s="49"/>
      <c r="F51" s="36"/>
      <c r="G51" s="4"/>
      <c r="H51" s="3"/>
      <c r="I51" s="4"/>
      <c r="J51" s="4"/>
      <c r="K51" s="28"/>
      <c r="L51" s="37"/>
      <c r="M51" s="21"/>
      <c r="N51" s="21" t="s">
        <v>139</v>
      </c>
      <c r="O51" s="21"/>
      <c r="P51" s="43" t="s">
        <v>143</v>
      </c>
      <c r="Q51" s="4"/>
      <c r="R51" s="21"/>
      <c r="S51" s="43" t="s">
        <v>143</v>
      </c>
      <c r="T51" s="4"/>
      <c r="U51" s="21"/>
      <c r="V51" s="43" t="s">
        <v>143</v>
      </c>
      <c r="W51" s="4"/>
      <c r="Y51" s="25" t="s">
        <v>105</v>
      </c>
      <c r="AA51" s="4" t="s">
        <v>29</v>
      </c>
      <c r="AC51" s="4" t="s">
        <v>29</v>
      </c>
      <c r="AE51" s="4" t="s">
        <v>29</v>
      </c>
      <c r="AG51" s="4" t="s">
        <v>29</v>
      </c>
      <c r="AI51" s="4" t="s">
        <v>29</v>
      </c>
      <c r="AK51" s="4" t="s">
        <v>29</v>
      </c>
      <c r="AM51" s="4" t="s">
        <v>29</v>
      </c>
      <c r="AO51" s="4" t="s">
        <v>29</v>
      </c>
      <c r="AQ51" s="4" t="s">
        <v>29</v>
      </c>
      <c r="AS51" s="4" t="s">
        <v>29</v>
      </c>
      <c r="AU51" s="4" t="s">
        <v>29</v>
      </c>
      <c r="AW51" s="4" t="s">
        <v>29</v>
      </c>
      <c r="AY51" s="4" t="s">
        <v>29</v>
      </c>
      <c r="BA51" s="4" t="s">
        <v>29</v>
      </c>
      <c r="BC51" s="4" t="s">
        <v>29</v>
      </c>
      <c r="BE51" s="4" t="s">
        <v>29</v>
      </c>
      <c r="BG51" s="4" t="s">
        <v>29</v>
      </c>
      <c r="BI51" s="4" t="s">
        <v>29</v>
      </c>
      <c r="BK51" s="4" t="s">
        <v>29</v>
      </c>
      <c r="BM51" s="4" t="s">
        <v>29</v>
      </c>
      <c r="BO51" s="4" t="s">
        <v>29</v>
      </c>
      <c r="BQ51" s="4" t="s">
        <v>29</v>
      </c>
      <c r="BS51" s="4" t="s">
        <v>29</v>
      </c>
      <c r="BU51" s="4" t="s">
        <v>29</v>
      </c>
      <c r="BW51" s="4" t="s">
        <v>29</v>
      </c>
      <c r="BY51" s="4" t="s">
        <v>29</v>
      </c>
      <c r="CA51" s="4" t="s">
        <v>29</v>
      </c>
      <c r="CC51" s="4" t="s">
        <v>29</v>
      </c>
      <c r="CE51" s="4" t="s">
        <v>29</v>
      </c>
      <c r="CG51" s="4" t="s">
        <v>29</v>
      </c>
      <c r="CJ51" s="28"/>
      <c r="CK51" s="20"/>
      <c r="CM51" s="21" t="s">
        <v>22</v>
      </c>
      <c r="CN51" s="43" t="s">
        <v>143</v>
      </c>
      <c r="CO51" s="4"/>
      <c r="CQ51" s="25" t="s">
        <v>105</v>
      </c>
      <c r="CS51" s="4"/>
      <c r="CU51" s="4"/>
      <c r="CV51" s="28"/>
      <c r="CW51" s="28"/>
    </row>
    <row r="52" spans="1:101" s="38" customFormat="1" hidden="1" x14ac:dyDescent="0.2">
      <c r="C52" s="48"/>
      <c r="D52" s="49"/>
      <c r="E52" s="49"/>
      <c r="F52" s="36"/>
      <c r="G52" s="42"/>
      <c r="H52" s="46"/>
      <c r="I52" s="42"/>
      <c r="J52" s="42"/>
      <c r="K52" s="39"/>
      <c r="L52" s="36"/>
      <c r="M52" s="22"/>
      <c r="N52" s="165">
        <f>MAX(N2:N49)</f>
        <v>0</v>
      </c>
      <c r="O52" s="22"/>
      <c r="P52" s="43">
        <f>MAX(P2:P49)</f>
        <v>0</v>
      </c>
      <c r="Q52" s="43"/>
      <c r="R52" s="43"/>
      <c r="S52" s="43">
        <f t="shared" ref="S52" si="0">MAX(S2:S49)</f>
        <v>0</v>
      </c>
      <c r="T52" s="43"/>
      <c r="U52" s="43"/>
      <c r="V52" s="43">
        <f>MAX(V2:V49)</f>
        <v>0</v>
      </c>
      <c r="W52" s="43"/>
      <c r="X52" s="22"/>
      <c r="Y52" s="22">
        <f>IF(MAX(Tableau2245[Pnt{QB}])=0,1,MAX(Tableau2245[Pnt{QB}]))</f>
        <v>1</v>
      </c>
      <c r="AA52" s="42">
        <f>COUNTIF(Tableau2245[Blq{QB1}],"o")</f>
        <v>0</v>
      </c>
      <c r="AC52" s="42">
        <f>COUNTIF(Tableau2245[Blq{QB2}],"o")</f>
        <v>0</v>
      </c>
      <c r="AE52" s="42">
        <f>COUNTIF(Tableau2245[Blq{QB3}],"o")</f>
        <v>0</v>
      </c>
      <c r="AG52" s="42">
        <f>COUNTIF(Tableau2245[Blq{QB4}],"o")</f>
        <v>0</v>
      </c>
      <c r="AI52" s="42">
        <f>COUNTIF(Tableau2245[Blq{QB5}],"o")</f>
        <v>0</v>
      </c>
      <c r="AK52" s="42">
        <f>COUNTIF(Tableau2245[Blq{QB6}],"o")</f>
        <v>0</v>
      </c>
      <c r="AM52" s="42">
        <f>COUNTIF(Tableau2245[Blq{QB7}],"o")</f>
        <v>0</v>
      </c>
      <c r="AO52" s="42">
        <f>COUNTIF(Tableau2245[Blq{QB8}],"o")</f>
        <v>0</v>
      </c>
      <c r="AQ52" s="42">
        <f>COUNTIF(Tableau2245[Blq{QB9}],"o")</f>
        <v>0</v>
      </c>
      <c r="AS52" s="42">
        <f>COUNTIF(Tableau2245[Blq{QB10}],"o")</f>
        <v>0</v>
      </c>
      <c r="AU52" s="42">
        <f>COUNTIF(Tableau2245[Blq{QB11}],"o")</f>
        <v>0</v>
      </c>
      <c r="AW52" s="42">
        <f>COUNTIF(Tableau2245[Blq{QB12}],"o")</f>
        <v>0</v>
      </c>
      <c r="AY52" s="42">
        <f>COUNTIF(Tableau2245[Blq{QB13}],"o")</f>
        <v>0</v>
      </c>
      <c r="BA52" s="42">
        <f>COUNTIF(Tableau2245[Blq{QB14}],"o")</f>
        <v>0</v>
      </c>
      <c r="BC52" s="42">
        <f>COUNTIF(Tableau2245[Blq{QB15}],"o")</f>
        <v>0</v>
      </c>
      <c r="BE52" s="42">
        <f>COUNTIF(Tableau2245[Blq{QB16}],"o")</f>
        <v>0</v>
      </c>
      <c r="BG52" s="42">
        <f>COUNTIF(Tableau2245[Blq{QB17}],"o")</f>
        <v>0</v>
      </c>
      <c r="BI52" s="42">
        <f>COUNTIF(Tableau2245[Blq{QB18}],"o")</f>
        <v>0</v>
      </c>
      <c r="BK52" s="42">
        <f>COUNTIF(Tableau2245[Blq{QB19}],"o")</f>
        <v>0</v>
      </c>
      <c r="BM52" s="42">
        <f>COUNTIF(Tableau2245[Blq{QB20}],"o")</f>
        <v>0</v>
      </c>
      <c r="BO52" s="42">
        <f>COUNTIF(Tableau2245[Blq{QB21}],"o")</f>
        <v>0</v>
      </c>
      <c r="BQ52" s="42">
        <f>COUNTIF(Tableau2245[Blq{QB22}],"o")</f>
        <v>0</v>
      </c>
      <c r="BS52" s="42">
        <f>COUNTIF(Tableau2245[Blq{QB23}],"o")</f>
        <v>0</v>
      </c>
      <c r="BU52" s="42">
        <f>COUNTIF(Tableau2245[Blq{QB24}],"o")</f>
        <v>0</v>
      </c>
      <c r="BW52" s="42">
        <f>COUNTIF(Tableau2245[Blq{QB25}],"o")</f>
        <v>0</v>
      </c>
      <c r="BY52" s="42">
        <f>COUNTIF(Tableau2245[Blq{QB26}],"o")</f>
        <v>0</v>
      </c>
      <c r="CA52" s="42">
        <f>COUNTIF(Tableau2245[Blq{QB27}],"o")</f>
        <v>0</v>
      </c>
      <c r="CC52" s="42">
        <f>COUNTIF(Tableau2245[Blq{QB28}],"o")</f>
        <v>0</v>
      </c>
      <c r="CE52" s="42">
        <f>COUNTIF(Tableau2245[Blq{QB29}],"o")</f>
        <v>0</v>
      </c>
      <c r="CG52" s="42">
        <f>COUNTIF(Tableau2245[Blq{QB30}],"o")</f>
        <v>0</v>
      </c>
      <c r="CJ52" s="39"/>
      <c r="CK52" s="40"/>
      <c r="CM52" s="22">
        <f>IF(MAX(Tableau2245[Pnt{FV}])=0,1,MAX(Tableau2245[Pnt{FV}]))</f>
        <v>1</v>
      </c>
      <c r="CN52" s="43">
        <f>MAX(CN2:CN49)</f>
        <v>0</v>
      </c>
      <c r="CO52" s="42"/>
      <c r="CQ52" s="38">
        <f>IF(MAX(Tableau2245[Pnt{FB}])=0,1,MAX(Tableau2245[Pnt{FB}]))</f>
        <v>1</v>
      </c>
      <c r="CS52" s="42"/>
      <c r="CU52" s="42"/>
      <c r="CV52" s="39"/>
      <c r="CW52" s="39"/>
    </row>
  </sheetData>
  <sheetProtection sheet="1" objects="1" scenarios="1" sort="0" autoFilter="0"/>
  <conditionalFormatting sqref="A1:XFD1048576">
    <cfRule type="cellIs" dxfId="544" priority="7" operator="equal">
      <formula>"_"</formula>
    </cfRule>
    <cfRule type="cellIs" dxfId="543" priority="8" operator="equal">
      <formula>"top"</formula>
    </cfRule>
    <cfRule type="cellIs" dxfId="542" priority="9" operator="equal">
      <formula>"n"</formula>
    </cfRule>
    <cfRule type="cellIs" dxfId="541" priority="10" operator="equal">
      <formula>"o"</formula>
    </cfRule>
  </conditionalFormatting>
  <conditionalFormatting sqref="A1:XFD1048576">
    <cfRule type="cellIs" dxfId="540" priority="5" operator="equal">
      <formula>"Z2"</formula>
    </cfRule>
    <cfRule type="cellIs" dxfId="539" priority="6" operator="equal">
      <formula>"Z1"</formula>
    </cfRule>
  </conditionalFormatting>
  <conditionalFormatting sqref="F2:F49">
    <cfRule type="cellIs" dxfId="538" priority="4" operator="notEqual">
      <formula>"Q"</formula>
    </cfRule>
  </conditionalFormatting>
  <conditionalFormatting sqref="CW2:CW49">
    <cfRule type="cellIs" dxfId="537" priority="1" operator="equal">
      <formula>"Bronze"</formula>
    </cfRule>
    <cfRule type="cellIs" dxfId="536" priority="2" operator="equal">
      <formula>"Argent"</formula>
    </cfRule>
    <cfRule type="cellIs" dxfId="535" priority="3" operator="equal">
      <formula>"Or"</formula>
    </cfRule>
  </conditionalFormatting>
  <pageMargins left="0.7" right="0.7" top="0.75" bottom="0.75" header="0.3" footer="0.3"/>
  <pageSetup paperSize="9" orientation="portrait" horizontalDpi="0" verticalDpi="0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6">
        <x14:dataValidation type="list" allowBlank="1" showInputMessage="1" showErrorMessage="1">
          <x14:formula1>
            <xm:f>Dnn!$B$1:$B$5</xm:f>
          </x14:formula1>
          <xm:sqref>CS2:CS49</xm:sqref>
        </x14:dataValidation>
        <x14:dataValidation type="list" allowBlank="1" showInputMessage="1" showErrorMessage="1">
          <x14:formula1>
            <xm:f>Dnn!$A$1:$A$4</xm:f>
          </x14:formula1>
          <xm:sqref>Q2:Q49</xm:sqref>
        </x14:dataValidation>
        <x14:dataValidation type="list" allowBlank="1" showInputMessage="1" showErrorMessage="1">
          <x14:formula1>
            <xm:f>Dnn!$A$1:$A$4</xm:f>
          </x14:formula1>
          <xm:sqref>T2:T49</xm:sqref>
        </x14:dataValidation>
        <x14:dataValidation type="list" allowBlank="1" showInputMessage="1" showErrorMessage="1">
          <x14:formula1>
            <xm:f>Dnn!$A$1:$A$4</xm:f>
          </x14:formula1>
          <xm:sqref>W2:W49</xm:sqref>
        </x14:dataValidation>
        <x14:dataValidation type="list" allowBlank="1" showInputMessage="1" showErrorMessage="1">
          <x14:formula1>
            <xm:f>Dnn!$A$1:$A$4</xm:f>
          </x14:formula1>
          <xm:sqref>CO2:CO49</xm:sqref>
        </x14:dataValidation>
        <x14:dataValidation type="list" allowBlank="1" showInputMessage="1" showErrorMessage="1">
          <x14:formula1>
            <xm:f>Dnn!$A$1:$A$3</xm:f>
          </x14:formula1>
          <xm:sqref>CE2:CE49</xm:sqref>
        </x14:dataValidation>
        <x14:dataValidation type="list" allowBlank="1" showInputMessage="1" showErrorMessage="1">
          <x14:formula1>
            <xm:f>Dnn!$A$1:$A$3</xm:f>
          </x14:formula1>
          <xm:sqref>CC2:CC49</xm:sqref>
        </x14:dataValidation>
        <x14:dataValidation type="list" allowBlank="1" showInputMessage="1" showErrorMessage="1">
          <x14:formula1>
            <xm:f>Dnn!$A$1:$A$3</xm:f>
          </x14:formula1>
          <xm:sqref>CG2:CG49</xm:sqref>
        </x14:dataValidation>
        <x14:dataValidation type="list" allowBlank="1" showInputMessage="1" showErrorMessage="1">
          <x14:formula1>
            <xm:f>Dnn!$A$1:$A$3</xm:f>
          </x14:formula1>
          <xm:sqref>H2:J49</xm:sqref>
        </x14:dataValidation>
        <x14:dataValidation type="list" allowBlank="1" showInputMessage="1" showErrorMessage="1">
          <x14:formula1>
            <xm:f>Dnn!$A$1:$A$3</xm:f>
          </x14:formula1>
          <xm:sqref>CA2:CA49</xm:sqref>
        </x14:dataValidation>
        <x14:dataValidation type="list" allowBlank="1" showInputMessage="1" showErrorMessage="1">
          <x14:formula1>
            <xm:f>Dnn!$A$1:$A$3</xm:f>
          </x14:formula1>
          <xm:sqref>AG2:AG49</xm:sqref>
        </x14:dataValidation>
        <x14:dataValidation type="list" allowBlank="1" showInputMessage="1" showErrorMessage="1">
          <x14:formula1>
            <xm:f>Dnn!$A$1:$A$3</xm:f>
          </x14:formula1>
          <xm:sqref>AI2:AI49</xm:sqref>
        </x14:dataValidation>
        <x14:dataValidation type="list" allowBlank="1" showInputMessage="1" showErrorMessage="1">
          <x14:formula1>
            <xm:f>Dnn!$A$1:$A$3</xm:f>
          </x14:formula1>
          <xm:sqref>AK2:AK49</xm:sqref>
        </x14:dataValidation>
        <x14:dataValidation type="list" allowBlank="1" showInputMessage="1" showErrorMessage="1">
          <x14:formula1>
            <xm:f>Dnn!$A$1:$A$3</xm:f>
          </x14:formula1>
          <xm:sqref>AM2:AM49</xm:sqref>
        </x14:dataValidation>
        <x14:dataValidation type="list" allowBlank="1" showInputMessage="1" showErrorMessage="1">
          <x14:formula1>
            <xm:f>Dnn!$A$1:$A$3</xm:f>
          </x14:formula1>
          <xm:sqref>AO2:AO49</xm:sqref>
        </x14:dataValidation>
        <x14:dataValidation type="list" allowBlank="1" showInputMessage="1" showErrorMessage="1">
          <x14:formula1>
            <xm:f>Dnn!$A$1:$A$3</xm:f>
          </x14:formula1>
          <xm:sqref>AQ2:AQ49</xm:sqref>
        </x14:dataValidation>
        <x14:dataValidation type="list" allowBlank="1" showInputMessage="1" showErrorMessage="1">
          <x14:formula1>
            <xm:f>Dnn!$A$1:$A$3</xm:f>
          </x14:formula1>
          <xm:sqref>AS2:AS49</xm:sqref>
        </x14:dataValidation>
        <x14:dataValidation type="list" allowBlank="1" showInputMessage="1" showErrorMessage="1">
          <x14:formula1>
            <xm:f>Dnn!$A$1:$A$3</xm:f>
          </x14:formula1>
          <xm:sqref>AU2:AU49</xm:sqref>
        </x14:dataValidation>
        <x14:dataValidation type="list" allowBlank="1" showInputMessage="1" showErrorMessage="1">
          <x14:formula1>
            <xm:f>Dnn!$A$1:$A$3</xm:f>
          </x14:formula1>
          <xm:sqref>AW2:AW49</xm:sqref>
        </x14:dataValidation>
        <x14:dataValidation type="list" allowBlank="1" showInputMessage="1" showErrorMessage="1">
          <x14:formula1>
            <xm:f>Dnn!$A$1:$A$3</xm:f>
          </x14:formula1>
          <xm:sqref>AY2:AY49</xm:sqref>
        </x14:dataValidation>
        <x14:dataValidation type="list" allowBlank="1" showInputMessage="1" showErrorMessage="1">
          <x14:formula1>
            <xm:f>Dnn!$A$1:$A$3</xm:f>
          </x14:formula1>
          <xm:sqref>BA2:BA49</xm:sqref>
        </x14:dataValidation>
        <x14:dataValidation type="list" allowBlank="1" showInputMessage="1" showErrorMessage="1">
          <x14:formula1>
            <xm:f>Dnn!$A$1:$A$3</xm:f>
          </x14:formula1>
          <xm:sqref>BC2:BC49</xm:sqref>
        </x14:dataValidation>
        <x14:dataValidation type="list" allowBlank="1" showInputMessage="1" showErrorMessage="1">
          <x14:formula1>
            <xm:f>Dnn!$A$1:$A$3</xm:f>
          </x14:formula1>
          <xm:sqref>BE2:BE49</xm:sqref>
        </x14:dataValidation>
        <x14:dataValidation type="list" allowBlank="1" showInputMessage="1" showErrorMessage="1">
          <x14:formula1>
            <xm:f>Dnn!$A$1:$A$3</xm:f>
          </x14:formula1>
          <xm:sqref>BG2:BG49</xm:sqref>
        </x14:dataValidation>
        <x14:dataValidation type="list" allowBlank="1" showInputMessage="1" showErrorMessage="1">
          <x14:formula1>
            <xm:f>Dnn!$A$1:$A$3</xm:f>
          </x14:formula1>
          <xm:sqref>BI2:BI49</xm:sqref>
        </x14:dataValidation>
        <x14:dataValidation type="list" allowBlank="1" showInputMessage="1" showErrorMessage="1">
          <x14:formula1>
            <xm:f>Dnn!$A$1:$A$3</xm:f>
          </x14:formula1>
          <xm:sqref>BK2:BK49</xm:sqref>
        </x14:dataValidation>
        <x14:dataValidation type="list" allowBlank="1" showInputMessage="1" showErrorMessage="1">
          <x14:formula1>
            <xm:f>Dnn!$A$1:$A$3</xm:f>
          </x14:formula1>
          <xm:sqref>BM2:BM49</xm:sqref>
        </x14:dataValidation>
        <x14:dataValidation type="list" allowBlank="1" showInputMessage="1" showErrorMessage="1">
          <x14:formula1>
            <xm:f>Dnn!$A$1:$A$3</xm:f>
          </x14:formula1>
          <xm:sqref>BO2:BO49</xm:sqref>
        </x14:dataValidation>
        <x14:dataValidation type="list" allowBlank="1" showInputMessage="1" showErrorMessage="1">
          <x14:formula1>
            <xm:f>Dnn!$A$1:$A$3</xm:f>
          </x14:formula1>
          <xm:sqref>BQ2:BQ49</xm:sqref>
        </x14:dataValidation>
        <x14:dataValidation type="list" allowBlank="1" showInputMessage="1" showErrorMessage="1">
          <x14:formula1>
            <xm:f>Dnn!$A$1:$A$3</xm:f>
          </x14:formula1>
          <xm:sqref>BS2:BS49</xm:sqref>
        </x14:dataValidation>
        <x14:dataValidation type="list" allowBlank="1" showInputMessage="1" showErrorMessage="1">
          <x14:formula1>
            <xm:f>Dnn!$A$1:$A$3</xm:f>
          </x14:formula1>
          <xm:sqref>BU2:BU49</xm:sqref>
        </x14:dataValidation>
        <x14:dataValidation type="list" allowBlank="1" showInputMessage="1" showErrorMessage="1">
          <x14:formula1>
            <xm:f>Dnn!$A$1:$A$3</xm:f>
          </x14:formula1>
          <xm:sqref>BW2:BW49</xm:sqref>
        </x14:dataValidation>
        <x14:dataValidation type="list" allowBlank="1" showInputMessage="1" showErrorMessage="1">
          <x14:formula1>
            <xm:f>Dnn!$A$1:$A$3</xm:f>
          </x14:formula1>
          <xm:sqref>BY2:BY49</xm:sqref>
        </x14:dataValidation>
        <x14:dataValidation type="list" allowBlank="1" showInputMessage="1" showErrorMessage="1">
          <x14:formula1>
            <xm:f>Dnn!$A$1:$A$3</xm:f>
          </x14:formula1>
          <xm:sqref>AE2:AE49</xm:sqref>
        </x14:dataValidation>
        <x14:dataValidation type="list" allowBlank="1" showInputMessage="1" showErrorMessage="1">
          <x14:formula1>
            <xm:f>Dnn!$A$1:$A$3</xm:f>
          </x14:formula1>
          <xm:sqref>AC2:AC49</xm:sqref>
        </x14:dataValidation>
        <x14:dataValidation type="list" allowBlank="1" showInputMessage="1" showErrorMessage="1">
          <x14:formula1>
            <xm:f>Dnn!$A$1:$A$3</xm:f>
          </x14:formula1>
          <xm:sqref>AA2:AA49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945200"/>
  </sheetPr>
  <dimension ref="A1:CW52"/>
  <sheetViews>
    <sheetView workbookViewId="0">
      <pane xSplit="6" ySplit="1" topLeftCell="G2" activePane="bottomRight" state="frozen"/>
      <selection activeCell="F61" sqref="F61"/>
      <selection pane="topRight" activeCell="F61" sqref="F61"/>
      <selection pane="bottomLeft" activeCell="F61" sqref="F61"/>
      <selection pane="bottomRight" activeCell="P12" sqref="P12"/>
    </sheetView>
  </sheetViews>
  <sheetFormatPr baseColWidth="10" defaultRowHeight="16" x14ac:dyDescent="0.2"/>
  <cols>
    <col min="1" max="2" width="7.140625" style="33" hidden="1" customWidth="1"/>
    <col min="3" max="3" width="6.5703125" style="50" bestFit="1" customWidth="1"/>
    <col min="4" max="5" width="11.140625" style="51" customWidth="1"/>
    <col min="6" max="6" width="6.28515625" style="36" bestFit="1" customWidth="1"/>
    <col min="7" max="7" width="18.42578125" style="47" bestFit="1" customWidth="1"/>
    <col min="8" max="8" width="11.140625" style="3" customWidth="1"/>
    <col min="9" max="10" width="11.140625" style="5" customWidth="1"/>
    <col min="11" max="11" width="9.42578125" style="34" customWidth="1"/>
    <col min="12" max="12" width="16.5703125" style="41" bestFit="1" customWidth="1"/>
    <col min="13" max="13" width="16.5703125" style="23" customWidth="1"/>
    <col min="14" max="14" width="10.42578125" style="23" hidden="1" customWidth="1"/>
    <col min="15" max="15" width="11.42578125" style="23" hidden="1" customWidth="1"/>
    <col min="16" max="16" width="11.42578125" style="44" customWidth="1"/>
    <col min="17" max="17" width="11.42578125" style="4" bestFit="1" customWidth="1"/>
    <col min="18" max="18" width="11.42578125" style="164" hidden="1" customWidth="1"/>
    <col min="19" max="19" width="11.42578125" style="45" bestFit="1" customWidth="1"/>
    <col min="20" max="20" width="11.42578125" style="5" bestFit="1" customWidth="1"/>
    <col min="21" max="21" width="11.42578125" style="164" hidden="1" customWidth="1"/>
    <col min="22" max="22" width="11.42578125" style="45" bestFit="1" customWidth="1"/>
    <col min="23" max="23" width="12.140625" style="5" customWidth="1"/>
    <col min="24" max="24" width="12.140625" style="33" customWidth="1"/>
    <col min="25" max="25" width="12" style="33" hidden="1" customWidth="1"/>
    <col min="26" max="26" width="11.42578125" style="33" hidden="1" customWidth="1"/>
    <col min="27" max="27" width="12.140625" style="4" customWidth="1"/>
    <col min="28" max="28" width="12.140625" style="33" hidden="1" customWidth="1"/>
    <col min="29" max="29" width="12.140625" style="5" customWidth="1"/>
    <col min="30" max="30" width="11.42578125" style="33" hidden="1" customWidth="1"/>
    <col min="31" max="31" width="11.42578125" style="5" bestFit="1" customWidth="1"/>
    <col min="32" max="32" width="11.42578125" style="33" hidden="1" customWidth="1"/>
    <col min="33" max="33" width="10.7109375" style="5"/>
    <col min="34" max="34" width="10.7109375" style="33" hidden="1" customWidth="1"/>
    <col min="35" max="35" width="10.7109375" style="5"/>
    <col min="36" max="36" width="10.7109375" style="33" hidden="1" customWidth="1"/>
    <col min="37" max="37" width="10.7109375" style="5"/>
    <col min="38" max="38" width="10.7109375" style="33" hidden="1" customWidth="1"/>
    <col min="39" max="39" width="10.7109375" style="5"/>
    <col min="40" max="40" width="10.7109375" style="33" hidden="1" customWidth="1"/>
    <col min="41" max="41" width="10.7109375" style="5"/>
    <col min="42" max="42" width="10.7109375" style="33" hidden="1" customWidth="1"/>
    <col min="43" max="43" width="10.7109375" style="5"/>
    <col min="44" max="44" width="10.7109375" style="33" hidden="1" customWidth="1"/>
    <col min="45" max="45" width="10.7109375" style="5"/>
    <col min="46" max="46" width="10.7109375" style="33" hidden="1" customWidth="1"/>
    <col min="47" max="47" width="10.7109375" style="5"/>
    <col min="48" max="48" width="10.7109375" style="33" hidden="1" customWidth="1"/>
    <col min="49" max="49" width="10.7109375" style="5"/>
    <col min="50" max="50" width="10.7109375" style="33" hidden="1" customWidth="1"/>
    <col min="51" max="51" width="10.7109375" style="5"/>
    <col min="52" max="52" width="10.7109375" style="33" hidden="1" customWidth="1"/>
    <col min="53" max="53" width="10.7109375" style="5"/>
    <col min="54" max="54" width="10.7109375" style="33" hidden="1" customWidth="1"/>
    <col min="55" max="55" width="10.7109375" style="5"/>
    <col min="56" max="56" width="10.7109375" style="33" hidden="1" customWidth="1"/>
    <col min="57" max="57" width="10.7109375" style="5"/>
    <col min="58" max="58" width="10.7109375" style="33" hidden="1" customWidth="1"/>
    <col min="59" max="59" width="10.7109375" style="5"/>
    <col min="60" max="60" width="10.7109375" style="33" hidden="1" customWidth="1"/>
    <col min="61" max="61" width="10.7109375" style="5"/>
    <col min="62" max="62" width="10.7109375" style="33" hidden="1" customWidth="1"/>
    <col min="63" max="63" width="10.7109375" style="5"/>
    <col min="64" max="64" width="10.7109375" style="33" hidden="1" customWidth="1"/>
    <col min="65" max="65" width="10.7109375" style="5"/>
    <col min="66" max="66" width="10.7109375" style="33" hidden="1" customWidth="1"/>
    <col min="67" max="67" width="10.7109375" style="5"/>
    <col min="68" max="68" width="10.7109375" style="33" hidden="1" customWidth="1"/>
    <col min="69" max="69" width="10.7109375" style="5"/>
    <col min="70" max="70" width="10.7109375" style="33" hidden="1" customWidth="1"/>
    <col min="71" max="71" width="10.7109375" style="5"/>
    <col min="72" max="72" width="10.7109375" style="33" hidden="1" customWidth="1"/>
    <col min="73" max="73" width="10.7109375" style="5"/>
    <col min="74" max="74" width="10.7109375" style="33" hidden="1" customWidth="1"/>
    <col min="75" max="75" width="10.7109375" style="5"/>
    <col min="76" max="76" width="10.7109375" style="33" hidden="1" customWidth="1"/>
    <col min="77" max="77" width="10.7109375" style="5"/>
    <col min="78" max="78" width="10.7109375" style="33" hidden="1" customWidth="1"/>
    <col min="79" max="79" width="10.7109375" style="5"/>
    <col min="80" max="80" width="12.42578125" style="33" hidden="1" customWidth="1"/>
    <col min="81" max="81" width="12.42578125" style="5" bestFit="1" customWidth="1"/>
    <col min="82" max="82" width="12.42578125" style="33" hidden="1" customWidth="1"/>
    <col min="83" max="83" width="10.7109375" style="5"/>
    <col min="84" max="84" width="10.7109375" style="33" hidden="1" customWidth="1"/>
    <col min="85" max="85" width="10.7109375" style="5"/>
    <col min="86" max="86" width="9.42578125" style="33" hidden="1" customWidth="1"/>
    <col min="87" max="87" width="12.28515625" style="33" bestFit="1" customWidth="1"/>
    <col min="88" max="88" width="9.42578125" style="28" bestFit="1" customWidth="1"/>
    <col min="89" max="89" width="14.5703125" style="35" bestFit="1" customWidth="1"/>
    <col min="90" max="90" width="14.5703125" style="33" customWidth="1"/>
    <col min="91" max="91" width="14.5703125" style="33" hidden="1" customWidth="1"/>
    <col min="92" max="92" width="10.7109375" style="4" customWidth="1"/>
    <col min="93" max="93" width="10.7109375" style="4"/>
    <col min="94" max="94" width="14.5703125" style="33" bestFit="1" customWidth="1"/>
    <col min="95" max="96" width="10.42578125" style="33" hidden="1" customWidth="1"/>
    <col min="97" max="97" width="9.42578125" style="4" bestFit="1" customWidth="1"/>
    <col min="98" max="98" width="12.42578125" style="25" hidden="1" customWidth="1"/>
    <col min="99" max="99" width="9.42578125" style="4" bestFit="1" customWidth="1"/>
    <col min="100" max="100" width="8.42578125" style="28" bestFit="1" customWidth="1"/>
    <col min="101" max="101" width="11.42578125" style="28" bestFit="1" customWidth="1"/>
    <col min="102" max="16384" width="10.7109375" style="33"/>
  </cols>
  <sheetData>
    <row r="1" spans="1:101" s="6" customFormat="1" x14ac:dyDescent="0.2">
      <c r="A1" s="89" t="s">
        <v>86</v>
      </c>
      <c r="B1" s="89" t="s">
        <v>89</v>
      </c>
      <c r="C1" s="14" t="s">
        <v>4</v>
      </c>
      <c r="D1" s="15" t="s">
        <v>0</v>
      </c>
      <c r="E1" s="15" t="s">
        <v>8</v>
      </c>
      <c r="F1" s="24" t="s">
        <v>96</v>
      </c>
      <c r="G1" s="9" t="s">
        <v>1</v>
      </c>
      <c r="H1" s="13" t="s">
        <v>9</v>
      </c>
      <c r="I1" s="12" t="s">
        <v>7</v>
      </c>
      <c r="J1" s="12" t="s">
        <v>2</v>
      </c>
      <c r="K1" s="18" t="s">
        <v>86</v>
      </c>
      <c r="L1" s="18" t="s">
        <v>19</v>
      </c>
      <c r="M1" s="8" t="s">
        <v>18</v>
      </c>
      <c r="N1" s="7" t="s">
        <v>138</v>
      </c>
      <c r="O1" s="7" t="s">
        <v>17</v>
      </c>
      <c r="P1" s="9" t="s">
        <v>11</v>
      </c>
      <c r="Q1" s="12" t="s">
        <v>10</v>
      </c>
      <c r="R1" s="7" t="s">
        <v>20</v>
      </c>
      <c r="S1" s="9" t="s">
        <v>13</v>
      </c>
      <c r="T1" s="12" t="s">
        <v>14</v>
      </c>
      <c r="U1" s="7" t="s">
        <v>21</v>
      </c>
      <c r="V1" s="9" t="s">
        <v>15</v>
      </c>
      <c r="W1" s="12" t="s">
        <v>16</v>
      </c>
      <c r="X1" s="8" t="s">
        <v>85</v>
      </c>
      <c r="Y1" s="7" t="s">
        <v>84</v>
      </c>
      <c r="Z1" s="7" t="s">
        <v>23</v>
      </c>
      <c r="AA1" s="12" t="s">
        <v>24</v>
      </c>
      <c r="AB1" s="7" t="s">
        <v>25</v>
      </c>
      <c r="AC1" s="12" t="s">
        <v>27</v>
      </c>
      <c r="AD1" s="7" t="s">
        <v>26</v>
      </c>
      <c r="AE1" s="12" t="s">
        <v>28</v>
      </c>
      <c r="AF1" s="7" t="s">
        <v>30</v>
      </c>
      <c r="AG1" s="12" t="s">
        <v>31</v>
      </c>
      <c r="AH1" s="7" t="s">
        <v>33</v>
      </c>
      <c r="AI1" s="12" t="s">
        <v>32</v>
      </c>
      <c r="AJ1" s="7" t="s">
        <v>35</v>
      </c>
      <c r="AK1" s="12" t="s">
        <v>34</v>
      </c>
      <c r="AL1" s="7" t="s">
        <v>36</v>
      </c>
      <c r="AM1" s="12" t="s">
        <v>37</v>
      </c>
      <c r="AN1" s="7" t="s">
        <v>38</v>
      </c>
      <c r="AO1" s="12" t="s">
        <v>39</v>
      </c>
      <c r="AP1" s="7" t="s">
        <v>40</v>
      </c>
      <c r="AQ1" s="12" t="s">
        <v>41</v>
      </c>
      <c r="AR1" s="7" t="s">
        <v>42</v>
      </c>
      <c r="AS1" s="12" t="s">
        <v>43</v>
      </c>
      <c r="AT1" s="7" t="s">
        <v>44</v>
      </c>
      <c r="AU1" s="12" t="s">
        <v>45</v>
      </c>
      <c r="AV1" s="7" t="s">
        <v>46</v>
      </c>
      <c r="AW1" s="12" t="s">
        <v>47</v>
      </c>
      <c r="AX1" s="7" t="s">
        <v>48</v>
      </c>
      <c r="AY1" s="12" t="s">
        <v>49</v>
      </c>
      <c r="AZ1" s="7" t="s">
        <v>50</v>
      </c>
      <c r="BA1" s="12" t="s">
        <v>51</v>
      </c>
      <c r="BB1" s="7" t="s">
        <v>52</v>
      </c>
      <c r="BC1" s="12" t="s">
        <v>53</v>
      </c>
      <c r="BD1" s="7" t="s">
        <v>54</v>
      </c>
      <c r="BE1" s="12" t="s">
        <v>55</v>
      </c>
      <c r="BF1" s="7" t="s">
        <v>56</v>
      </c>
      <c r="BG1" s="12" t="s">
        <v>57</v>
      </c>
      <c r="BH1" s="7" t="s">
        <v>58</v>
      </c>
      <c r="BI1" s="12" t="s">
        <v>59</v>
      </c>
      <c r="BJ1" s="7" t="s">
        <v>60</v>
      </c>
      <c r="BK1" s="12" t="s">
        <v>61</v>
      </c>
      <c r="BL1" s="7" t="s">
        <v>62</v>
      </c>
      <c r="BM1" s="12" t="s">
        <v>63</v>
      </c>
      <c r="BN1" s="7" t="s">
        <v>64</v>
      </c>
      <c r="BO1" s="12" t="s">
        <v>65</v>
      </c>
      <c r="BP1" s="7" t="s">
        <v>66</v>
      </c>
      <c r="BQ1" s="12" t="s">
        <v>67</v>
      </c>
      <c r="BR1" s="7" t="s">
        <v>68</v>
      </c>
      <c r="BS1" s="12" t="s">
        <v>69</v>
      </c>
      <c r="BT1" s="7" t="s">
        <v>70</v>
      </c>
      <c r="BU1" s="12" t="s">
        <v>71</v>
      </c>
      <c r="BV1" s="7" t="s">
        <v>72</v>
      </c>
      <c r="BW1" s="12" t="s">
        <v>73</v>
      </c>
      <c r="BX1" s="7" t="s">
        <v>74</v>
      </c>
      <c r="BY1" s="12" t="s">
        <v>75</v>
      </c>
      <c r="BZ1" s="7" t="s">
        <v>76</v>
      </c>
      <c r="CA1" s="12" t="s">
        <v>77</v>
      </c>
      <c r="CB1" s="7" t="s">
        <v>78</v>
      </c>
      <c r="CC1" s="12" t="s">
        <v>79</v>
      </c>
      <c r="CD1" s="7" t="s">
        <v>80</v>
      </c>
      <c r="CE1" s="12" t="s">
        <v>81</v>
      </c>
      <c r="CF1" s="7" t="s">
        <v>82</v>
      </c>
      <c r="CG1" s="12" t="s">
        <v>83</v>
      </c>
      <c r="CH1" s="7" t="s">
        <v>95</v>
      </c>
      <c r="CI1" s="8" t="s">
        <v>87</v>
      </c>
      <c r="CJ1" s="18" t="s">
        <v>89</v>
      </c>
      <c r="CK1" s="27" t="s">
        <v>90</v>
      </c>
      <c r="CL1" s="6" t="s">
        <v>91</v>
      </c>
      <c r="CM1" s="7" t="s">
        <v>92</v>
      </c>
      <c r="CN1" s="9" t="s">
        <v>93</v>
      </c>
      <c r="CO1" s="12" t="s">
        <v>94</v>
      </c>
      <c r="CP1" s="6" t="s">
        <v>97</v>
      </c>
      <c r="CQ1" s="7" t="s">
        <v>98</v>
      </c>
      <c r="CR1" s="7" t="s">
        <v>103</v>
      </c>
      <c r="CS1" s="12" t="s">
        <v>99</v>
      </c>
      <c r="CT1" s="7" t="s">
        <v>104</v>
      </c>
      <c r="CU1" s="9" t="s">
        <v>102</v>
      </c>
      <c r="CV1" s="19" t="s">
        <v>106</v>
      </c>
      <c r="CW1" s="19" t="s">
        <v>107</v>
      </c>
    </row>
    <row r="2" spans="1:101" x14ac:dyDescent="0.2">
      <c r="A2" s="33">
        <f>Tableau22456[[#This Row],[Plc{Q}]]</f>
        <v>9</v>
      </c>
      <c r="B2" s="33">
        <f>Tableau22456[[#This Row],[Place]]</f>
        <v>9</v>
      </c>
      <c r="C2" s="16">
        <v>1</v>
      </c>
      <c r="D2" s="17" t="s">
        <v>209</v>
      </c>
      <c r="E2" s="17" t="s">
        <v>218</v>
      </c>
      <c r="F2" s="29" t="str">
        <f>IF(Tableau22456[[#This Row],[Q &gt; F]]="","","Q")</f>
        <v/>
      </c>
      <c r="G2" s="10" t="s">
        <v>227</v>
      </c>
      <c r="H2" s="3" t="s">
        <v>3</v>
      </c>
      <c r="I2" s="3" t="s">
        <v>3</v>
      </c>
      <c r="J2" s="3" t="s">
        <v>3</v>
      </c>
      <c r="K2" s="30">
        <f>IF(Tableau22456[[#This Row],[Pnt{Q}(/1000)]]=0,"",RANK(Tableau22456[[#This Row],[Pnt{Q}(/1000)]],Tableau22456[Pnt{Q}(/1000)]))</f>
        <v>9</v>
      </c>
      <c r="L2" s="30">
        <f>IFERROR(Tableau22456[[#This Row],[Pnt{QV}(/500)]]+Tableau22456[[#This Row],[Pnt{QB}/500]],0)</f>
        <v>55.55555555555555</v>
      </c>
      <c r="M2" s="31">
        <f>IFERROR((Tableau22456[[#This Row],[Pnt{QV}]]/$N$52)*500,0)</f>
        <v>55.55555555555555</v>
      </c>
      <c r="N2" s="31">
        <f>SUM(Tableau22456[[#This Row],[Pnt{QV1}]],Tableau22456[[#This Row],[Pnt{QV2}]],Tableau22456[[#This Row],[Pnt{QV3}]])</f>
        <v>111.1111111111111</v>
      </c>
      <c r="O2" s="2">
        <f>IFERROR(((Tableau22456[[#This Row],[Prs{QV1}]]/P$52)*1000)+IF(Tableau22456[[#This Row],[Vlr{QV1}]]="o",2,0),0)</f>
        <v>111.1111111111111</v>
      </c>
      <c r="P2" s="11">
        <v>1</v>
      </c>
      <c r="Q2" s="4" t="s">
        <v>3</v>
      </c>
      <c r="R2" s="2">
        <f>IFERROR(((Tableau22456[[#This Row],[Prs{QV2}]]/S$52)*1000)+IF(Tableau22456[[#This Row],[Vlr{QV2}]]="o",2,0),0)</f>
        <v>0</v>
      </c>
      <c r="S2" s="11" t="s">
        <v>12</v>
      </c>
      <c r="T2" s="4" t="s">
        <v>3</v>
      </c>
      <c r="U2" s="2">
        <f>IFERROR(((Tableau22456[[#This Row],[Prs{QV3}]]/V$52)*1000)+IF(Tableau22456[[#This Row],[Vlr{QV3}]]="o",2,0),0)</f>
        <v>0</v>
      </c>
      <c r="V2" s="11" t="s">
        <v>12</v>
      </c>
      <c r="W2" s="4" t="s">
        <v>3</v>
      </c>
      <c r="X2" s="32">
        <f>IF((Tableau22456[[#This Row],[Pnt{QB}]]/Y$52)*500=0,0,(Tableau22456[[#This Row],[Pnt{QB}]]/Y$52)*500)</f>
        <v>0</v>
      </c>
      <c r="Y2" s="33">
        <f>Tableau22456[[#This Row],[Pnt{QB1}]]+Tableau22456[[#This Row],[Pnt{QB2}]]+Tableau22456[[#This Row],[Pnt{QB3}]]+Tableau22456[[#This Row],[Pnt{QB4}]]+Tableau22456[[#This Row],[Pnt{QB5}]]+Tableau22456[[#This Row],[Pnt{QB6}]]+Tableau22456[[#This Row],[Pnt{QB7}]]+Tableau22456[[#This Row],[Pnt{QB8}]]+Tableau22456[[#This Row],[Pnt{QB9}]]+Tableau22456[[#This Row],[Pnt{QB10}]]+Tableau22456[[#This Row],[Pnt{QB11}]]+Tableau22456[[#This Row],[Pnt{QB12}]]+Tableau22456[[#This Row],[Pnt{QB13}]]+Tableau22456[[#This Row],[Pnt{QB14}]]+Tableau22456[[#This Row],[Pnt{QB15}]]+Tableau22456[[#This Row],[Pnt{QB16}]]+Tableau22456[[#This Row],[Pnt{QB17}]]+Tableau22456[[#This Row],[Pnt{QB18}]]+Tableau22456[[#This Row],[Pnt{QB19}]]+Tableau22456[[#This Row],[Pnt{QB20}]]+Tableau22456[[#This Row],[Pnt{QB21}]]+Tableau22456[[#This Row],[Pnt{QB22}]]+Tableau22456[[#This Row],[Pnt{QB23}]]+Tableau22456[[#This Row],[Pnt{QB24}]]+Tableau22456[[#This Row],[Pnt{QB25}]]+Tableau22456[[#This Row],[Pnt{QB26}]]+Tableau22456[[#This Row],[Pnt{QB27}]]+Tableau22456[[#This Row],[Pnt{QB28}]]+Tableau22456[[#This Row],[Pnt{QB29}]]+Tableau22456[[#This Row],[Pnt{QB30}]]</f>
        <v>0</v>
      </c>
      <c r="Z2" s="33">
        <f>IF(Tableau22456[[#This Row],[Blq{QB1}]]="o",(1000/AA$52),0)</f>
        <v>0</v>
      </c>
      <c r="AA2" s="4" t="s">
        <v>3</v>
      </c>
      <c r="AB2" s="33">
        <f>IF(Tableau22456[[#This Row],[Blq{QB2}]]="o",(1000/AC$52),0)</f>
        <v>0</v>
      </c>
      <c r="AC2" s="4" t="s">
        <v>3</v>
      </c>
      <c r="AD2" s="33">
        <f>IF(Tableau22456[[#This Row],[Blq{QB3}]]="o",(1000/AE$52),0)</f>
        <v>0</v>
      </c>
      <c r="AE2" s="4" t="s">
        <v>3</v>
      </c>
      <c r="AF2" s="33">
        <f>IF(Tableau22456[[#This Row],[Blq{QB4}]]="o",(1000/AG$52),0)</f>
        <v>0</v>
      </c>
      <c r="AG2" s="4" t="s">
        <v>3</v>
      </c>
      <c r="AH2" s="33">
        <f>IF(Tableau22456[[#This Row],[Blq{QB5}]]="o",(1000/AI$52),0)</f>
        <v>0</v>
      </c>
      <c r="AI2" s="4" t="s">
        <v>3</v>
      </c>
      <c r="AJ2" s="33">
        <f>IF(Tableau22456[[#This Row],[Blq{QB6}]]="o",(1000/AK$52),0)</f>
        <v>0</v>
      </c>
      <c r="AK2" s="4" t="s">
        <v>3</v>
      </c>
      <c r="AL2" s="33">
        <f>IF(Tableau22456[[#This Row],[Blq{QB7}]]="o",(1000/AM$52),0)</f>
        <v>0</v>
      </c>
      <c r="AM2" s="4" t="s">
        <v>3</v>
      </c>
      <c r="AN2" s="33">
        <f>IF(Tableau22456[[#This Row],[Blq{QB8}]]="o",(1000/AO$52),0)</f>
        <v>0</v>
      </c>
      <c r="AO2" s="4" t="s">
        <v>3</v>
      </c>
      <c r="AP2" s="33">
        <f>IF(Tableau22456[[#This Row],[Blq{QB9}]]="o",(1000/AQ$52),0)</f>
        <v>0</v>
      </c>
      <c r="AQ2" s="4" t="s">
        <v>3</v>
      </c>
      <c r="AR2" s="33">
        <f>IF(Tableau22456[[#This Row],[Blq{QB10}]]="o",(1000/AS$52),0)</f>
        <v>0</v>
      </c>
      <c r="AS2" s="4" t="s">
        <v>3</v>
      </c>
      <c r="AT2" s="33">
        <f>IF(Tableau22456[[#This Row],[Blq{QB11}]]="o",(1000/AU$52),0)</f>
        <v>0</v>
      </c>
      <c r="AU2" s="4" t="s">
        <v>3</v>
      </c>
      <c r="AV2" s="33">
        <f>IF(Tableau22456[[#This Row],[Blq{QB12}]]="o",(1000/AW$52),0)</f>
        <v>0</v>
      </c>
      <c r="AW2" s="4" t="s">
        <v>3</v>
      </c>
      <c r="AX2" s="33">
        <f>IF(Tableau22456[[#This Row],[Blq{QB13}]]="o",(1000/AY$52),0)</f>
        <v>0</v>
      </c>
      <c r="AY2" s="4" t="s">
        <v>3</v>
      </c>
      <c r="AZ2" s="33">
        <f>IF(Tableau22456[[#This Row],[Blq{QB14}]]="o",(1000/BA$52),0)</f>
        <v>0</v>
      </c>
      <c r="BA2" s="4" t="s">
        <v>3</v>
      </c>
      <c r="BB2" s="33">
        <f>IF(Tableau22456[[#This Row],[Blq{QB15}]]="o",(1000/BC$52),0)</f>
        <v>0</v>
      </c>
      <c r="BC2" s="4" t="s">
        <v>3</v>
      </c>
      <c r="BD2" s="33">
        <f>IF(Tableau22456[[#This Row],[Blq{QB16}]]="o",(1000/BE$52),0)</f>
        <v>0</v>
      </c>
      <c r="BE2" s="4" t="s">
        <v>3</v>
      </c>
      <c r="BF2" s="33">
        <f>IF(Tableau22456[[#This Row],[Blq{QB17}]]="o",(1000/BG$52),0)</f>
        <v>0</v>
      </c>
      <c r="BG2" s="4" t="s">
        <v>3</v>
      </c>
      <c r="BH2" s="33">
        <f>IF(Tableau22456[[#This Row],[Blq{QB18}]]="o",(1000/BI$52),0)</f>
        <v>0</v>
      </c>
      <c r="BI2" s="4" t="s">
        <v>3</v>
      </c>
      <c r="BJ2" s="33">
        <f>IF(Tableau22456[[#This Row],[Blq{QB19}]]="o",(1000/BK$52),0)</f>
        <v>0</v>
      </c>
      <c r="BK2" s="4" t="s">
        <v>3</v>
      </c>
      <c r="BL2" s="33">
        <f>IF(Tableau22456[[#This Row],[Blq{QB20}]]="o",(1000/BM$52),0)</f>
        <v>0</v>
      </c>
      <c r="BM2" s="4" t="s">
        <v>3</v>
      </c>
      <c r="BN2" s="33">
        <f>IF(Tableau22456[[#This Row],[Blq{QB21}]]="o",(1000/BO$52),0)</f>
        <v>0</v>
      </c>
      <c r="BO2" s="4" t="s">
        <v>3</v>
      </c>
      <c r="BP2" s="33">
        <f>IF(Tableau22456[[#This Row],[Blq{QB22}]]="o",(1000/BQ$52),0)</f>
        <v>0</v>
      </c>
      <c r="BQ2" s="4" t="s">
        <v>3</v>
      </c>
      <c r="BR2" s="33">
        <f>IF(Tableau22456[[#This Row],[Blq{QB23}]]="o",(1000/BS$52),0)</f>
        <v>0</v>
      </c>
      <c r="BS2" s="4" t="s">
        <v>3</v>
      </c>
      <c r="BT2" s="33">
        <f>IF(Tableau22456[[#This Row],[Blq{QB24}]]="o",(1000/BU$52),0)</f>
        <v>0</v>
      </c>
      <c r="BU2" s="4" t="s">
        <v>3</v>
      </c>
      <c r="BV2" s="33">
        <f>IF(Tableau22456[[#This Row],[Blq{QB25}]]="o",(1000/BW$52),0)</f>
        <v>0</v>
      </c>
      <c r="BW2" s="4" t="s">
        <v>3</v>
      </c>
      <c r="BX2" s="33">
        <f>IF(Tableau22456[[#This Row],[Blq{QB26}]]="o",(1000/BY$52),0)</f>
        <v>0</v>
      </c>
      <c r="BY2" s="4" t="s">
        <v>3</v>
      </c>
      <c r="BZ2" s="33">
        <f>IF(Tableau22456[[#This Row],[Blq{QB27}]]="o",(1000/CA$52),0)</f>
        <v>0</v>
      </c>
      <c r="CA2" s="4" t="s">
        <v>3</v>
      </c>
      <c r="CB2" s="33">
        <f>IF(Tableau22456[[#This Row],[Blq{QB28}]]="o",(1000/CC$52),0)</f>
        <v>0</v>
      </c>
      <c r="CC2" s="4" t="s">
        <v>3</v>
      </c>
      <c r="CD2" s="33">
        <f>IF(Tableau22456[[#This Row],[Blq{QB29}]]="o",(1000/CE$52),0)</f>
        <v>0</v>
      </c>
      <c r="CE2" s="4" t="s">
        <v>3</v>
      </c>
      <c r="CF2" s="33">
        <f>IF(Tableau22456[[#This Row],[Blq{QB30}]]="o",(1000/CG$52),0)</f>
        <v>0</v>
      </c>
      <c r="CG2" s="4" t="s">
        <v>3</v>
      </c>
      <c r="CH2" s="26">
        <f>IFERROR((8-Tableau22456[[#This Row],[Plc{Q}]])/100,0)</f>
        <v>-0.01</v>
      </c>
      <c r="CI2" s="25" t="str">
        <f>IF(OR(1=Tableau22456[[#This Row],[Plc{Q}]],2=Tableau22456[[#This Row],[Plc{Q}]],3=Tableau22456[[#This Row],[Plc{Q}]],4=Tableau22456[[#This Row],[Plc{Q}]],5=Tableau22456[[#This Row],[Plc{Q}]],6=Tableau22456[[#This Row],[Plc{Q}]],7=Tableau22456[[#This Row],[Plc{Q}]],8=Tableau22456[[#This Row],[Plc{Q}]]),"Qualifié(e)","")</f>
        <v/>
      </c>
      <c r="CJ2" s="34">
        <f>IF(Tableau22456[[#This Row],[Pnt{F}/1000]]=0,"",RANK(Tableau22456[[#This Row],[Pnt{F}/1000]],Tableau22456[Pnt{F}/1000]))</f>
        <v>48</v>
      </c>
      <c r="CK2" s="35">
        <f>IFERROR(Tableau22456[[#This Row],[Pnt{FV}/500]]+Tableau22456[[#This Row],[Pnt{FB}/500]]+Tableau22456[[#This Row],[Bns{Q}]],0)</f>
        <v>-0.01</v>
      </c>
      <c r="CL2" s="31">
        <f>IFERROR((Tableau22456[[#This Row],[Pnt{FV}]]/$CM$52)*500,0)</f>
        <v>0</v>
      </c>
      <c r="CM2" s="2">
        <f>IFERROR(((Tableau22456[[#This Row],[Prs{FV}]]/CN$52)*1000)+IF(Tableau22456[[#This Row],[Vlr{FV}]]="o",2,0),0)</f>
        <v>0</v>
      </c>
      <c r="CN2" s="11" t="s">
        <v>12</v>
      </c>
      <c r="CO2" s="4" t="s">
        <v>3</v>
      </c>
      <c r="CP2" s="32">
        <f>(Tableau22456[[#This Row],[Pnt{FB}]]/CQ$52)*500</f>
        <v>0</v>
      </c>
      <c r="CQ2" s="33">
        <f>Tableau22456[[#This Row],[Pnt{FBlq}]]+Tableau22456[[#This Row],[Pnt{FEss}]]</f>
        <v>0</v>
      </c>
      <c r="CR2" s="33">
        <f>IF(Tableau22456[[#This Row],[Blq{F}]]="n",0,IF(Tableau22456[[#This Row],[Blq{F}]]="Z1",100,IF(Tableau22456[[#This Row],[Blq{F}]]="Z2",200,IF(Tableau22456[[#This Row],[Blq{F}]]="Top",300,0))))</f>
        <v>0</v>
      </c>
      <c r="CS2" s="4" t="s">
        <v>3</v>
      </c>
      <c r="CT2" s="25">
        <f>IFERROR((100-(Tableau22456[[#This Row],[Ess{F}]])),0)</f>
        <v>0</v>
      </c>
      <c r="CU2" s="11" t="s">
        <v>12</v>
      </c>
      <c r="CV2" s="28">
        <f>IF(Tableau22456[[#This Row],[Fnl]]="Q",Tableau22456[[#This Row],[Plc{F}]],Tableau22456[[#This Row],[Plc{Q}]])</f>
        <v>9</v>
      </c>
      <c r="CW2" s="28" t="str">
        <f>IF(Tableau22456[[#This Row],[Place]]=1,"Or",IF(Tableau22456[[#This Row],[Place]]=2,"Argent",IF(Tableau22456[[#This Row],[Place]]=3,"Bronze","")))</f>
        <v/>
      </c>
    </row>
    <row r="3" spans="1:101" x14ac:dyDescent="0.2">
      <c r="A3" s="33">
        <f>Tableau22456[[#This Row],[Plc{Q}]]</f>
        <v>8</v>
      </c>
      <c r="B3" s="33" t="str">
        <f>Tableau22456[[#This Row],[Place]]</f>
        <v/>
      </c>
      <c r="C3" s="16">
        <v>2</v>
      </c>
      <c r="D3" s="17" t="s">
        <v>210</v>
      </c>
      <c r="E3" s="17" t="s">
        <v>219</v>
      </c>
      <c r="F3" s="29" t="str">
        <f>IF(Tableau22456[[#This Row],[Q &gt; F]]="","","Q")</f>
        <v>Q</v>
      </c>
      <c r="G3" s="10" t="s">
        <v>228</v>
      </c>
      <c r="H3" s="3" t="s">
        <v>3</v>
      </c>
      <c r="I3" s="3" t="s">
        <v>3</v>
      </c>
      <c r="J3" s="3" t="s">
        <v>3</v>
      </c>
      <c r="K3" s="30">
        <f>IF(Tableau22456[[#This Row],[Pnt{Q}(/1000)]]=0,"",RANK(Tableau22456[[#This Row],[Pnt{Q}(/1000)]],Tableau22456[Pnt{Q}(/1000)]))</f>
        <v>8</v>
      </c>
      <c r="L3" s="30">
        <f>IFERROR(Tableau22456[[#This Row],[Pnt{QV}(/500)]]+Tableau22456[[#This Row],[Pnt{QB}/500]],0)</f>
        <v>111.1111111111111</v>
      </c>
      <c r="M3" s="31">
        <f>IFERROR((Tableau22456[[#This Row],[Pnt{QV}]]/$N$52)*500,0)</f>
        <v>111.1111111111111</v>
      </c>
      <c r="N3" s="31">
        <f>SUM(Tableau22456[[#This Row],[Pnt{QV1}]],Tableau22456[[#This Row],[Pnt{QV2}]],Tableau22456[[#This Row],[Pnt{QV3}]])</f>
        <v>222.2222222222222</v>
      </c>
      <c r="O3" s="2">
        <f>IFERROR(((Tableau22456[[#This Row],[Prs{QV1}]]/P$52)*1000)+IF(Tableau22456[[#This Row],[Vlr{QV1}]]="o",2,0),0)</f>
        <v>222.2222222222222</v>
      </c>
      <c r="P3" s="11">
        <v>2</v>
      </c>
      <c r="Q3" s="4" t="s">
        <v>3</v>
      </c>
      <c r="R3" s="163">
        <f>IFERROR(((Tableau22456[[#This Row],[Prs{QV2}]]/S$52)*1000)+IF(Tableau22456[[#This Row],[Vlr{QV2}]]="o",2,0),0)</f>
        <v>0</v>
      </c>
      <c r="S3" s="11" t="s">
        <v>12</v>
      </c>
      <c r="T3" s="4" t="s">
        <v>3</v>
      </c>
      <c r="U3" s="163">
        <f>IFERROR(((Tableau22456[[#This Row],[Prs{QV3}]]/V$52)*1000)+IF(Tableau22456[[#This Row],[Vlr{QV3}]]="o",2,0),0)</f>
        <v>0</v>
      </c>
      <c r="V3" s="11" t="s">
        <v>12</v>
      </c>
      <c r="W3" s="4" t="s">
        <v>3</v>
      </c>
      <c r="X3" s="32">
        <f>IF((Tableau22456[[#This Row],[Pnt{QB}]]/Y$52)*500=0,0,(Tableau22456[[#This Row],[Pnt{QB}]]/Y$52)*500)</f>
        <v>0</v>
      </c>
      <c r="Y3" s="33">
        <f>Tableau22456[[#This Row],[Pnt{QB1}]]+Tableau22456[[#This Row],[Pnt{QB2}]]+Tableau22456[[#This Row],[Pnt{QB3}]]+Tableau22456[[#This Row],[Pnt{QB4}]]+Tableau22456[[#This Row],[Pnt{QB5}]]+Tableau22456[[#This Row],[Pnt{QB6}]]+Tableau22456[[#This Row],[Pnt{QB7}]]+Tableau22456[[#This Row],[Pnt{QB8}]]+Tableau22456[[#This Row],[Pnt{QB9}]]+Tableau22456[[#This Row],[Pnt{QB10}]]+Tableau22456[[#This Row],[Pnt{QB11}]]+Tableau22456[[#This Row],[Pnt{QB12}]]+Tableau22456[[#This Row],[Pnt{QB13}]]+Tableau22456[[#This Row],[Pnt{QB14}]]+Tableau22456[[#This Row],[Pnt{QB15}]]+Tableau22456[[#This Row],[Pnt{QB16}]]+Tableau22456[[#This Row],[Pnt{QB17}]]+Tableau22456[[#This Row],[Pnt{QB18}]]+Tableau22456[[#This Row],[Pnt{QB19}]]+Tableau22456[[#This Row],[Pnt{QB20}]]+Tableau22456[[#This Row],[Pnt{QB21}]]+Tableau22456[[#This Row],[Pnt{QB22}]]+Tableau22456[[#This Row],[Pnt{QB23}]]+Tableau22456[[#This Row],[Pnt{QB24}]]+Tableau22456[[#This Row],[Pnt{QB25}]]+Tableau22456[[#This Row],[Pnt{QB26}]]+Tableau22456[[#This Row],[Pnt{QB27}]]+Tableau22456[[#This Row],[Pnt{QB28}]]+Tableau22456[[#This Row],[Pnt{QB29}]]+Tableau22456[[#This Row],[Pnt{QB30}]]</f>
        <v>0</v>
      </c>
      <c r="Z3" s="33">
        <f>IF(Tableau22456[[#This Row],[Blq{QB1}]]="o",(1000/AA$52),0)</f>
        <v>0</v>
      </c>
      <c r="AA3" s="4" t="s">
        <v>3</v>
      </c>
      <c r="AB3" s="33">
        <f>IF(Tableau22456[[#This Row],[Blq{QB2}]]="o",(1000/AC$52),0)</f>
        <v>0</v>
      </c>
      <c r="AC3" s="4" t="s">
        <v>3</v>
      </c>
      <c r="AD3" s="33">
        <f>IF(Tableau22456[[#This Row],[Blq{QB3}]]="o",(1000/AE$52),0)</f>
        <v>0</v>
      </c>
      <c r="AE3" s="4" t="s">
        <v>3</v>
      </c>
      <c r="AF3" s="33">
        <f>IF(Tableau22456[[#This Row],[Blq{QB4}]]="o",(1000/AG$52),0)</f>
        <v>0</v>
      </c>
      <c r="AG3" s="4" t="s">
        <v>3</v>
      </c>
      <c r="AH3" s="33">
        <f>IF(Tableau22456[[#This Row],[Blq{QB5}]]="o",(1000/AI$52),0)</f>
        <v>0</v>
      </c>
      <c r="AI3" s="4" t="s">
        <v>3</v>
      </c>
      <c r="AJ3" s="33">
        <f>IF(Tableau22456[[#This Row],[Blq{QB6}]]="o",(1000/AK$52),0)</f>
        <v>0</v>
      </c>
      <c r="AK3" s="4" t="s">
        <v>3</v>
      </c>
      <c r="AL3" s="33">
        <f>IF(Tableau22456[[#This Row],[Blq{QB7}]]="o",(1000/AM$52),0)</f>
        <v>0</v>
      </c>
      <c r="AM3" s="4" t="s">
        <v>3</v>
      </c>
      <c r="AN3" s="33">
        <f>IF(Tableau22456[[#This Row],[Blq{QB8}]]="o",(1000/AO$52),0)</f>
        <v>0</v>
      </c>
      <c r="AO3" s="4" t="s">
        <v>3</v>
      </c>
      <c r="AP3" s="33">
        <f>IF(Tableau22456[[#This Row],[Blq{QB9}]]="o",(1000/AQ$52),0)</f>
        <v>0</v>
      </c>
      <c r="AQ3" s="4" t="s">
        <v>3</v>
      </c>
      <c r="AR3" s="33">
        <f>IF(Tableau22456[[#This Row],[Blq{QB10}]]="o",(1000/AS$52),0)</f>
        <v>0</v>
      </c>
      <c r="AS3" s="4" t="s">
        <v>3</v>
      </c>
      <c r="AT3" s="33">
        <f>IF(Tableau22456[[#This Row],[Blq{QB11}]]="o",(1000/AU$52),0)</f>
        <v>0</v>
      </c>
      <c r="AU3" s="4" t="s">
        <v>3</v>
      </c>
      <c r="AV3" s="33">
        <f>IF(Tableau22456[[#This Row],[Blq{QB12}]]="o",(1000/AW$52),0)</f>
        <v>0</v>
      </c>
      <c r="AW3" s="4" t="s">
        <v>3</v>
      </c>
      <c r="AX3" s="33">
        <f>IF(Tableau22456[[#This Row],[Blq{QB13}]]="o",(1000/AY$52),0)</f>
        <v>0</v>
      </c>
      <c r="AY3" s="4" t="s">
        <v>3</v>
      </c>
      <c r="AZ3" s="33">
        <f>IF(Tableau22456[[#This Row],[Blq{QB14}]]="o",(1000/BA$52),0)</f>
        <v>0</v>
      </c>
      <c r="BA3" s="4" t="s">
        <v>3</v>
      </c>
      <c r="BB3" s="33">
        <f>IF(Tableau22456[[#This Row],[Blq{QB15}]]="o",(1000/BC$52),0)</f>
        <v>0</v>
      </c>
      <c r="BC3" s="4" t="s">
        <v>3</v>
      </c>
      <c r="BD3" s="33">
        <f>IF(Tableau22456[[#This Row],[Blq{QB16}]]="o",(1000/BE$52),0)</f>
        <v>0</v>
      </c>
      <c r="BE3" s="4" t="s">
        <v>3</v>
      </c>
      <c r="BF3" s="33">
        <f>IF(Tableau22456[[#This Row],[Blq{QB17}]]="o",(1000/BG$52),0)</f>
        <v>0</v>
      </c>
      <c r="BG3" s="4" t="s">
        <v>3</v>
      </c>
      <c r="BH3" s="33">
        <f>IF(Tableau22456[[#This Row],[Blq{QB18}]]="o",(1000/BI$52),0)</f>
        <v>0</v>
      </c>
      <c r="BI3" s="4" t="s">
        <v>3</v>
      </c>
      <c r="BJ3" s="33">
        <f>IF(Tableau22456[[#This Row],[Blq{QB19}]]="o",(1000/BK$52),0)</f>
        <v>0</v>
      </c>
      <c r="BK3" s="4" t="s">
        <v>3</v>
      </c>
      <c r="BL3" s="33">
        <f>IF(Tableau22456[[#This Row],[Blq{QB20}]]="o",(1000/BM$52),0)</f>
        <v>0</v>
      </c>
      <c r="BM3" s="4" t="s">
        <v>3</v>
      </c>
      <c r="BN3" s="33">
        <f>IF(Tableau22456[[#This Row],[Blq{QB21}]]="o",(1000/BO$52),0)</f>
        <v>0</v>
      </c>
      <c r="BO3" s="4" t="s">
        <v>3</v>
      </c>
      <c r="BP3" s="33">
        <f>IF(Tableau22456[[#This Row],[Blq{QB22}]]="o",(1000/BQ$52),0)</f>
        <v>0</v>
      </c>
      <c r="BQ3" s="4" t="s">
        <v>3</v>
      </c>
      <c r="BR3" s="33">
        <f>IF(Tableau22456[[#This Row],[Blq{QB23}]]="o",(1000/BS$52),0)</f>
        <v>0</v>
      </c>
      <c r="BS3" s="4" t="s">
        <v>3</v>
      </c>
      <c r="BT3" s="33">
        <f>IF(Tableau22456[[#This Row],[Blq{QB24}]]="o",(1000/BU$52),0)</f>
        <v>0</v>
      </c>
      <c r="BU3" s="4" t="s">
        <v>3</v>
      </c>
      <c r="BV3" s="33">
        <f>IF(Tableau22456[[#This Row],[Blq{QB25}]]="o",(1000/BW$52),0)</f>
        <v>0</v>
      </c>
      <c r="BW3" s="4" t="s">
        <v>3</v>
      </c>
      <c r="BX3" s="33">
        <f>IF(Tableau22456[[#This Row],[Blq{QB26}]]="o",(1000/BY$52),0)</f>
        <v>0</v>
      </c>
      <c r="BY3" s="4" t="s">
        <v>3</v>
      </c>
      <c r="BZ3" s="33">
        <f>IF(Tableau22456[[#This Row],[Blq{QB27}]]="o",(1000/CA$52),0)</f>
        <v>0</v>
      </c>
      <c r="CA3" s="4" t="s">
        <v>3</v>
      </c>
      <c r="CB3" s="33">
        <f>IF(Tableau22456[[#This Row],[Blq{QB28}]]="o",(1000/CC$52),0)</f>
        <v>0</v>
      </c>
      <c r="CC3" s="4" t="s">
        <v>3</v>
      </c>
      <c r="CD3" s="33">
        <f>IF(Tableau22456[[#This Row],[Blq{QB29}]]="o",(1000/CE$52),0)</f>
        <v>0</v>
      </c>
      <c r="CE3" s="4" t="s">
        <v>3</v>
      </c>
      <c r="CF3" s="33">
        <f>IF(Tableau22456[[#This Row],[Blq{QB30}]]="o",(1000/CG$52),0)</f>
        <v>0</v>
      </c>
      <c r="CG3" s="4" t="s">
        <v>3</v>
      </c>
      <c r="CH3" s="26">
        <f>IFERROR((8-Tableau22456[[#This Row],[Plc{Q}]])/100,0)</f>
        <v>0</v>
      </c>
      <c r="CI3" s="25" t="str">
        <f>IF(OR(1=Tableau22456[[#This Row],[Plc{Q}]],2=Tableau22456[[#This Row],[Plc{Q}]],3=Tableau22456[[#This Row],[Plc{Q}]],4=Tableau22456[[#This Row],[Plc{Q}]],5=Tableau22456[[#This Row],[Plc{Q}]],6=Tableau22456[[#This Row],[Plc{Q}]],7=Tableau22456[[#This Row],[Plc{Q}]],8=Tableau22456[[#This Row],[Plc{Q}]]),"Qualifié(e)","")</f>
        <v>Qualifié(e)</v>
      </c>
      <c r="CJ3" s="34" t="str">
        <f>IF(Tableau22456[[#This Row],[Pnt{F}/1000]]=0,"",RANK(Tableau22456[[#This Row],[Pnt{F}/1000]],Tableau22456[Pnt{F}/1000]))</f>
        <v/>
      </c>
      <c r="CK3" s="35">
        <f>IFERROR(Tableau22456[[#This Row],[Pnt{FV}/500]]+Tableau22456[[#This Row],[Pnt{FB}/500]]+Tableau22456[[#This Row],[Bns{Q}]],0)</f>
        <v>0</v>
      </c>
      <c r="CL3" s="32">
        <f>IFERROR((Tableau22456[[#This Row],[Pnt{FV}]]/$CM$52)*500,0)</f>
        <v>0</v>
      </c>
      <c r="CM3" s="186">
        <f>IFERROR(((Tableau22456[[#This Row],[Prs{FV}]]/CN$52)*1000)+IF(Tableau22456[[#This Row],[Vlr{FV}]]="o",2,0),0)</f>
        <v>0</v>
      </c>
      <c r="CN3" s="11" t="s">
        <v>12</v>
      </c>
      <c r="CO3" s="4" t="s">
        <v>3</v>
      </c>
      <c r="CP3" s="32">
        <f>(Tableau22456[[#This Row],[Pnt{FB}]]/CQ$52)*500</f>
        <v>0</v>
      </c>
      <c r="CQ3" s="33">
        <f>Tableau22456[[#This Row],[Pnt{FBlq}]]+Tableau22456[[#This Row],[Pnt{FEss}]]</f>
        <v>0</v>
      </c>
      <c r="CR3" s="33">
        <f>IF(Tableau22456[[#This Row],[Blq{F}]]="n",0,IF(Tableau22456[[#This Row],[Blq{F}]]="Z1",100,IF(Tableau22456[[#This Row],[Blq{F}]]="Z2",200,IF(Tableau22456[[#This Row],[Blq{F}]]="Top",300,0))))</f>
        <v>0</v>
      </c>
      <c r="CS3" s="4" t="s">
        <v>3</v>
      </c>
      <c r="CT3" s="25">
        <f>IFERROR((100-(Tableau22456[[#This Row],[Ess{F}]])),0)</f>
        <v>0</v>
      </c>
      <c r="CU3" s="11" t="s">
        <v>12</v>
      </c>
      <c r="CV3" s="28" t="str">
        <f>IF(Tableau22456[[#This Row],[Fnl]]="Q",Tableau22456[[#This Row],[Plc{F}]],Tableau22456[[#This Row],[Plc{Q}]])</f>
        <v/>
      </c>
      <c r="CW3" s="28" t="str">
        <f>IF(Tableau22456[[#This Row],[Place]]=1,"Or",IF(Tableau22456[[#This Row],[Place]]=2,"Argent",IF(Tableau22456[[#This Row],[Place]]=3,"Bronze","")))</f>
        <v/>
      </c>
    </row>
    <row r="4" spans="1:101" x14ac:dyDescent="0.2">
      <c r="A4" s="33">
        <f>Tableau22456[[#This Row],[Plc{Q}]]</f>
        <v>7</v>
      </c>
      <c r="B4" s="33">
        <f>Tableau22456[[#This Row],[Place]]</f>
        <v>7</v>
      </c>
      <c r="C4" s="16">
        <v>3</v>
      </c>
      <c r="D4" s="17" t="s">
        <v>211</v>
      </c>
      <c r="E4" s="17" t="s">
        <v>220</v>
      </c>
      <c r="F4" s="29" t="str">
        <f>IF(Tableau22456[[#This Row],[Q &gt; F]]="","","Q")</f>
        <v>Q</v>
      </c>
      <c r="G4" s="10" t="s">
        <v>229</v>
      </c>
      <c r="H4" s="3" t="s">
        <v>3</v>
      </c>
      <c r="I4" s="3" t="s">
        <v>3</v>
      </c>
      <c r="J4" s="3" t="s">
        <v>3</v>
      </c>
      <c r="K4" s="30">
        <f>IF(Tableau22456[[#This Row],[Pnt{Q}(/1000)]]=0,"",RANK(Tableau22456[[#This Row],[Pnt{Q}(/1000)]],Tableau22456[Pnt{Q}(/1000)]))</f>
        <v>7</v>
      </c>
      <c r="L4" s="30">
        <f>IFERROR(Tableau22456[[#This Row],[Pnt{QV}(/500)]]+Tableau22456[[#This Row],[Pnt{QB}/500]],0)</f>
        <v>166.66666666666666</v>
      </c>
      <c r="M4" s="31">
        <f>IFERROR((Tableau22456[[#This Row],[Pnt{QV}]]/$N$52)*500,0)</f>
        <v>166.66666666666666</v>
      </c>
      <c r="N4" s="31">
        <f>SUM(Tableau22456[[#This Row],[Pnt{QV1}]],Tableau22456[[#This Row],[Pnt{QV2}]],Tableau22456[[#This Row],[Pnt{QV3}]])</f>
        <v>333.33333333333331</v>
      </c>
      <c r="O4" s="2">
        <f>IFERROR(((Tableau22456[[#This Row],[Prs{QV1}]]/P$52)*1000)+IF(Tableau22456[[#This Row],[Vlr{QV1}]]="o",2,0),0)</f>
        <v>333.33333333333331</v>
      </c>
      <c r="P4" s="11">
        <v>3</v>
      </c>
      <c r="Q4" s="4" t="s">
        <v>3</v>
      </c>
      <c r="R4" s="163">
        <f>IFERROR(((Tableau22456[[#This Row],[Prs{QV2}]]/S$52)*1000)+IF(Tableau22456[[#This Row],[Vlr{QV2}]]="o",2,0),0)</f>
        <v>0</v>
      </c>
      <c r="S4" s="11" t="s">
        <v>12</v>
      </c>
      <c r="T4" s="4" t="s">
        <v>3</v>
      </c>
      <c r="U4" s="163">
        <f>IFERROR(((Tableau22456[[#This Row],[Prs{QV3}]]/V$52)*1000)+IF(Tableau22456[[#This Row],[Vlr{QV3}]]="o",2,0),0)</f>
        <v>0</v>
      </c>
      <c r="V4" s="11" t="s">
        <v>12</v>
      </c>
      <c r="W4" s="4" t="s">
        <v>3</v>
      </c>
      <c r="X4" s="32">
        <f>IF((Tableau22456[[#This Row],[Pnt{QB}]]/Y$52)*500=0,0,(Tableau22456[[#This Row],[Pnt{QB}]]/Y$52)*500)</f>
        <v>0</v>
      </c>
      <c r="Y4" s="33">
        <f>Tableau22456[[#This Row],[Pnt{QB1}]]+Tableau22456[[#This Row],[Pnt{QB2}]]+Tableau22456[[#This Row],[Pnt{QB3}]]+Tableau22456[[#This Row],[Pnt{QB4}]]+Tableau22456[[#This Row],[Pnt{QB5}]]+Tableau22456[[#This Row],[Pnt{QB6}]]+Tableau22456[[#This Row],[Pnt{QB7}]]+Tableau22456[[#This Row],[Pnt{QB8}]]+Tableau22456[[#This Row],[Pnt{QB9}]]+Tableau22456[[#This Row],[Pnt{QB10}]]+Tableau22456[[#This Row],[Pnt{QB11}]]+Tableau22456[[#This Row],[Pnt{QB12}]]+Tableau22456[[#This Row],[Pnt{QB13}]]+Tableau22456[[#This Row],[Pnt{QB14}]]+Tableau22456[[#This Row],[Pnt{QB15}]]+Tableau22456[[#This Row],[Pnt{QB16}]]+Tableau22456[[#This Row],[Pnt{QB17}]]+Tableau22456[[#This Row],[Pnt{QB18}]]+Tableau22456[[#This Row],[Pnt{QB19}]]+Tableau22456[[#This Row],[Pnt{QB20}]]+Tableau22456[[#This Row],[Pnt{QB21}]]+Tableau22456[[#This Row],[Pnt{QB22}]]+Tableau22456[[#This Row],[Pnt{QB23}]]+Tableau22456[[#This Row],[Pnt{QB24}]]+Tableau22456[[#This Row],[Pnt{QB25}]]+Tableau22456[[#This Row],[Pnt{QB26}]]+Tableau22456[[#This Row],[Pnt{QB27}]]+Tableau22456[[#This Row],[Pnt{QB28}]]+Tableau22456[[#This Row],[Pnt{QB29}]]+Tableau22456[[#This Row],[Pnt{QB30}]]</f>
        <v>0</v>
      </c>
      <c r="Z4" s="33">
        <f>IF(Tableau22456[[#This Row],[Blq{QB1}]]="o",(1000/AA$52),0)</f>
        <v>0</v>
      </c>
      <c r="AA4" s="4" t="s">
        <v>3</v>
      </c>
      <c r="AB4" s="33">
        <f>IF(Tableau22456[[#This Row],[Blq{QB2}]]="o",(1000/AC$52),0)</f>
        <v>0</v>
      </c>
      <c r="AC4" s="4" t="s">
        <v>3</v>
      </c>
      <c r="AD4" s="33">
        <f>IF(Tableau22456[[#This Row],[Blq{QB3}]]="o",(1000/AE$52),0)</f>
        <v>0</v>
      </c>
      <c r="AE4" s="4" t="s">
        <v>3</v>
      </c>
      <c r="AF4" s="33">
        <f>IF(Tableau22456[[#This Row],[Blq{QB4}]]="o",(1000/AG$52),0)</f>
        <v>0</v>
      </c>
      <c r="AG4" s="4" t="s">
        <v>3</v>
      </c>
      <c r="AH4" s="33">
        <f>IF(Tableau22456[[#This Row],[Blq{QB5}]]="o",(1000/AI$52),0)</f>
        <v>0</v>
      </c>
      <c r="AI4" s="4" t="s">
        <v>3</v>
      </c>
      <c r="AJ4" s="33">
        <f>IF(Tableau22456[[#This Row],[Blq{QB6}]]="o",(1000/AK$52),0)</f>
        <v>0</v>
      </c>
      <c r="AK4" s="4" t="s">
        <v>3</v>
      </c>
      <c r="AL4" s="33">
        <f>IF(Tableau22456[[#This Row],[Blq{QB7}]]="o",(1000/AM$52),0)</f>
        <v>0</v>
      </c>
      <c r="AM4" s="4" t="s">
        <v>3</v>
      </c>
      <c r="AN4" s="33">
        <f>IF(Tableau22456[[#This Row],[Blq{QB8}]]="o",(1000/AO$52),0)</f>
        <v>0</v>
      </c>
      <c r="AO4" s="4" t="s">
        <v>3</v>
      </c>
      <c r="AP4" s="33">
        <f>IF(Tableau22456[[#This Row],[Blq{QB9}]]="o",(1000/AQ$52),0)</f>
        <v>0</v>
      </c>
      <c r="AQ4" s="4" t="s">
        <v>3</v>
      </c>
      <c r="AR4" s="33">
        <f>IF(Tableau22456[[#This Row],[Blq{QB10}]]="o",(1000/AS$52),0)</f>
        <v>0</v>
      </c>
      <c r="AS4" s="4" t="s">
        <v>3</v>
      </c>
      <c r="AT4" s="33">
        <f>IF(Tableau22456[[#This Row],[Blq{QB11}]]="o",(1000/AU$52),0)</f>
        <v>0</v>
      </c>
      <c r="AU4" s="4" t="s">
        <v>3</v>
      </c>
      <c r="AV4" s="33">
        <f>IF(Tableau22456[[#This Row],[Blq{QB12}]]="o",(1000/AW$52),0)</f>
        <v>0</v>
      </c>
      <c r="AW4" s="4" t="s">
        <v>3</v>
      </c>
      <c r="AX4" s="33">
        <f>IF(Tableau22456[[#This Row],[Blq{QB13}]]="o",(1000/AY$52),0)</f>
        <v>0</v>
      </c>
      <c r="AY4" s="4" t="s">
        <v>3</v>
      </c>
      <c r="AZ4" s="33">
        <f>IF(Tableau22456[[#This Row],[Blq{QB14}]]="o",(1000/BA$52),0)</f>
        <v>0</v>
      </c>
      <c r="BA4" s="4" t="s">
        <v>3</v>
      </c>
      <c r="BB4" s="33">
        <f>IF(Tableau22456[[#This Row],[Blq{QB15}]]="o",(1000/BC$52),0)</f>
        <v>0</v>
      </c>
      <c r="BC4" s="4" t="s">
        <v>3</v>
      </c>
      <c r="BD4" s="33">
        <f>IF(Tableau22456[[#This Row],[Blq{QB16}]]="o",(1000/BE$52),0)</f>
        <v>0</v>
      </c>
      <c r="BE4" s="4" t="s">
        <v>3</v>
      </c>
      <c r="BF4" s="33">
        <f>IF(Tableau22456[[#This Row],[Blq{QB17}]]="o",(1000/BG$52),0)</f>
        <v>0</v>
      </c>
      <c r="BG4" s="4" t="s">
        <v>3</v>
      </c>
      <c r="BH4" s="33">
        <f>IF(Tableau22456[[#This Row],[Blq{QB18}]]="o",(1000/BI$52),0)</f>
        <v>0</v>
      </c>
      <c r="BI4" s="4" t="s">
        <v>3</v>
      </c>
      <c r="BJ4" s="33">
        <f>IF(Tableau22456[[#This Row],[Blq{QB19}]]="o",(1000/BK$52),0)</f>
        <v>0</v>
      </c>
      <c r="BK4" s="4" t="s">
        <v>3</v>
      </c>
      <c r="BL4" s="33">
        <f>IF(Tableau22456[[#This Row],[Blq{QB20}]]="o",(1000/BM$52),0)</f>
        <v>0</v>
      </c>
      <c r="BM4" s="4" t="s">
        <v>3</v>
      </c>
      <c r="BN4" s="33">
        <f>IF(Tableau22456[[#This Row],[Blq{QB21}]]="o",(1000/BO$52),0)</f>
        <v>0</v>
      </c>
      <c r="BO4" s="4" t="s">
        <v>3</v>
      </c>
      <c r="BP4" s="33">
        <f>IF(Tableau22456[[#This Row],[Blq{QB22}]]="o",(1000/BQ$52),0)</f>
        <v>0</v>
      </c>
      <c r="BQ4" s="4" t="s">
        <v>3</v>
      </c>
      <c r="BR4" s="33">
        <f>IF(Tableau22456[[#This Row],[Blq{QB23}]]="o",(1000/BS$52),0)</f>
        <v>0</v>
      </c>
      <c r="BS4" s="4" t="s">
        <v>3</v>
      </c>
      <c r="BT4" s="33">
        <f>IF(Tableau22456[[#This Row],[Blq{QB24}]]="o",(1000/BU$52),0)</f>
        <v>0</v>
      </c>
      <c r="BU4" s="4" t="s">
        <v>3</v>
      </c>
      <c r="BV4" s="33">
        <f>IF(Tableau22456[[#This Row],[Blq{QB25}]]="o",(1000/BW$52),0)</f>
        <v>0</v>
      </c>
      <c r="BW4" s="4" t="s">
        <v>3</v>
      </c>
      <c r="BX4" s="33">
        <f>IF(Tableau22456[[#This Row],[Blq{QB26}]]="o",(1000/BY$52),0)</f>
        <v>0</v>
      </c>
      <c r="BY4" s="4" t="s">
        <v>3</v>
      </c>
      <c r="BZ4" s="33">
        <f>IF(Tableau22456[[#This Row],[Blq{QB27}]]="o",(1000/CA$52),0)</f>
        <v>0</v>
      </c>
      <c r="CA4" s="4" t="s">
        <v>3</v>
      </c>
      <c r="CB4" s="33">
        <f>IF(Tableau22456[[#This Row],[Blq{QB28}]]="o",(1000/CC$52),0)</f>
        <v>0</v>
      </c>
      <c r="CC4" s="4" t="s">
        <v>3</v>
      </c>
      <c r="CD4" s="33">
        <f>IF(Tableau22456[[#This Row],[Blq{QB29}]]="o",(1000/CE$52),0)</f>
        <v>0</v>
      </c>
      <c r="CE4" s="4" t="s">
        <v>3</v>
      </c>
      <c r="CF4" s="33">
        <f>IF(Tableau22456[[#This Row],[Blq{QB30}]]="o",(1000/CG$52),0)</f>
        <v>0</v>
      </c>
      <c r="CG4" s="4" t="s">
        <v>3</v>
      </c>
      <c r="CH4" s="26">
        <f>IFERROR((8-Tableau22456[[#This Row],[Plc{Q}]])/100,0)</f>
        <v>0.01</v>
      </c>
      <c r="CI4" s="25" t="str">
        <f>IF(OR(1=Tableau22456[[#This Row],[Plc{Q}]],2=Tableau22456[[#This Row],[Plc{Q}]],3=Tableau22456[[#This Row],[Plc{Q}]],4=Tableau22456[[#This Row],[Plc{Q}]],5=Tableau22456[[#This Row],[Plc{Q}]],6=Tableau22456[[#This Row],[Plc{Q}]],7=Tableau22456[[#This Row],[Plc{Q}]],8=Tableau22456[[#This Row],[Plc{Q}]]),"Qualifié(e)","")</f>
        <v>Qualifié(e)</v>
      </c>
      <c r="CJ4" s="34">
        <f>IF(Tableau22456[[#This Row],[Pnt{F}/1000]]=0,"",RANK(Tableau22456[[#This Row],[Pnt{F}/1000]],Tableau22456[Pnt{F}/1000]))</f>
        <v>7</v>
      </c>
      <c r="CK4" s="35">
        <f>IFERROR(Tableau22456[[#This Row],[Pnt{FV}/500]]+Tableau22456[[#This Row],[Pnt{FB}/500]]+Tableau22456[[#This Row],[Bns{Q}]],0)</f>
        <v>0.01</v>
      </c>
      <c r="CL4" s="32">
        <f>IFERROR((Tableau22456[[#This Row],[Pnt{FV}]]/$CM$52)*500,0)</f>
        <v>0</v>
      </c>
      <c r="CM4" s="186">
        <f>IFERROR(((Tableau22456[[#This Row],[Prs{FV}]]/CN$52)*1000)+IF(Tableau22456[[#This Row],[Vlr{FV}]]="o",2,0),0)</f>
        <v>0</v>
      </c>
      <c r="CN4" s="11" t="s">
        <v>12</v>
      </c>
      <c r="CO4" s="4" t="s">
        <v>3</v>
      </c>
      <c r="CP4" s="32">
        <f>(Tableau22456[[#This Row],[Pnt{FB}]]/CQ$52)*500</f>
        <v>0</v>
      </c>
      <c r="CQ4" s="33">
        <f>Tableau22456[[#This Row],[Pnt{FBlq}]]+Tableau22456[[#This Row],[Pnt{FEss}]]</f>
        <v>0</v>
      </c>
      <c r="CR4" s="33">
        <f>IF(Tableau22456[[#This Row],[Blq{F}]]="n",0,IF(Tableau22456[[#This Row],[Blq{F}]]="Z1",100,IF(Tableau22456[[#This Row],[Blq{F}]]="Z2",200,IF(Tableau22456[[#This Row],[Blq{F}]]="Top",300,0))))</f>
        <v>0</v>
      </c>
      <c r="CS4" s="4" t="s">
        <v>3</v>
      </c>
      <c r="CT4" s="25">
        <f>IFERROR((100-(Tableau22456[[#This Row],[Ess{F}]])),0)</f>
        <v>0</v>
      </c>
      <c r="CU4" s="11" t="s">
        <v>12</v>
      </c>
      <c r="CV4" s="28">
        <f>IF(Tableau22456[[#This Row],[Fnl]]="Q",Tableau22456[[#This Row],[Plc{F}]],Tableau22456[[#This Row],[Plc{Q}]])</f>
        <v>7</v>
      </c>
      <c r="CW4" s="28" t="str">
        <f>IF(Tableau22456[[#This Row],[Place]]=1,"Or",IF(Tableau22456[[#This Row],[Place]]=2,"Argent",IF(Tableau22456[[#This Row],[Place]]=3,"Bronze","")))</f>
        <v/>
      </c>
    </row>
    <row r="5" spans="1:101" x14ac:dyDescent="0.2">
      <c r="A5" s="33">
        <f>Tableau22456[[#This Row],[Plc{Q}]]</f>
        <v>6</v>
      </c>
      <c r="B5" s="33">
        <f>Tableau22456[[#This Row],[Place]]</f>
        <v>6</v>
      </c>
      <c r="C5" s="16">
        <v>4</v>
      </c>
      <c r="D5" s="17" t="s">
        <v>212</v>
      </c>
      <c r="E5" s="17" t="s">
        <v>221</v>
      </c>
      <c r="F5" s="29" t="str">
        <f>IF(Tableau22456[[#This Row],[Q &gt; F]]="","","Q")</f>
        <v>Q</v>
      </c>
      <c r="G5" s="10" t="s">
        <v>230</v>
      </c>
      <c r="H5" s="3" t="s">
        <v>3</v>
      </c>
      <c r="I5" s="3" t="s">
        <v>3</v>
      </c>
      <c r="J5" s="3" t="s">
        <v>3</v>
      </c>
      <c r="K5" s="30">
        <f>IF(Tableau22456[[#This Row],[Pnt{Q}(/1000)]]=0,"",RANK(Tableau22456[[#This Row],[Pnt{Q}(/1000)]],Tableau22456[Pnt{Q}(/1000)]))</f>
        <v>6</v>
      </c>
      <c r="L5" s="30">
        <f>IFERROR(Tableau22456[[#This Row],[Pnt{QV}(/500)]]+Tableau22456[[#This Row],[Pnt{QB}/500]],0)</f>
        <v>222.2222222222222</v>
      </c>
      <c r="M5" s="31">
        <f>IFERROR((Tableau22456[[#This Row],[Pnt{QV}]]/$N$52)*500,0)</f>
        <v>222.2222222222222</v>
      </c>
      <c r="N5" s="31">
        <f>SUM(Tableau22456[[#This Row],[Pnt{QV1}]],Tableau22456[[#This Row],[Pnt{QV2}]],Tableau22456[[#This Row],[Pnt{QV3}]])</f>
        <v>444.4444444444444</v>
      </c>
      <c r="O5" s="2">
        <f>IFERROR(((Tableau22456[[#This Row],[Prs{QV1}]]/P$52)*1000)+IF(Tableau22456[[#This Row],[Vlr{QV1}]]="o",2,0),0)</f>
        <v>444.4444444444444</v>
      </c>
      <c r="P5" s="11">
        <v>4</v>
      </c>
      <c r="Q5" s="4" t="s">
        <v>3</v>
      </c>
      <c r="R5" s="163">
        <f>IFERROR(((Tableau22456[[#This Row],[Prs{QV2}]]/S$52)*1000)+IF(Tableau22456[[#This Row],[Vlr{QV2}]]="o",2,0),0)</f>
        <v>0</v>
      </c>
      <c r="S5" s="11" t="s">
        <v>12</v>
      </c>
      <c r="T5" s="4" t="s">
        <v>3</v>
      </c>
      <c r="U5" s="163">
        <f>IFERROR(((Tableau22456[[#This Row],[Prs{QV3}]]/V$52)*1000)+IF(Tableau22456[[#This Row],[Vlr{QV3}]]="o",2,0),0)</f>
        <v>0</v>
      </c>
      <c r="V5" s="11" t="s">
        <v>12</v>
      </c>
      <c r="W5" s="4" t="s">
        <v>3</v>
      </c>
      <c r="X5" s="32">
        <f>IF((Tableau22456[[#This Row],[Pnt{QB}]]/Y$52)*500=0,0,(Tableau22456[[#This Row],[Pnt{QB}]]/Y$52)*500)</f>
        <v>0</v>
      </c>
      <c r="Y5" s="33">
        <f>Tableau22456[[#This Row],[Pnt{QB1}]]+Tableau22456[[#This Row],[Pnt{QB2}]]+Tableau22456[[#This Row],[Pnt{QB3}]]+Tableau22456[[#This Row],[Pnt{QB4}]]+Tableau22456[[#This Row],[Pnt{QB5}]]+Tableau22456[[#This Row],[Pnt{QB6}]]+Tableau22456[[#This Row],[Pnt{QB7}]]+Tableau22456[[#This Row],[Pnt{QB8}]]+Tableau22456[[#This Row],[Pnt{QB9}]]+Tableau22456[[#This Row],[Pnt{QB10}]]+Tableau22456[[#This Row],[Pnt{QB11}]]+Tableau22456[[#This Row],[Pnt{QB12}]]+Tableau22456[[#This Row],[Pnt{QB13}]]+Tableau22456[[#This Row],[Pnt{QB14}]]+Tableau22456[[#This Row],[Pnt{QB15}]]+Tableau22456[[#This Row],[Pnt{QB16}]]+Tableau22456[[#This Row],[Pnt{QB17}]]+Tableau22456[[#This Row],[Pnt{QB18}]]+Tableau22456[[#This Row],[Pnt{QB19}]]+Tableau22456[[#This Row],[Pnt{QB20}]]+Tableau22456[[#This Row],[Pnt{QB21}]]+Tableau22456[[#This Row],[Pnt{QB22}]]+Tableau22456[[#This Row],[Pnt{QB23}]]+Tableau22456[[#This Row],[Pnt{QB24}]]+Tableau22456[[#This Row],[Pnt{QB25}]]+Tableau22456[[#This Row],[Pnt{QB26}]]+Tableau22456[[#This Row],[Pnt{QB27}]]+Tableau22456[[#This Row],[Pnt{QB28}]]+Tableau22456[[#This Row],[Pnt{QB29}]]+Tableau22456[[#This Row],[Pnt{QB30}]]</f>
        <v>0</v>
      </c>
      <c r="Z5" s="33">
        <f>IF(Tableau22456[[#This Row],[Blq{QB1}]]="o",(1000/AA$52),0)</f>
        <v>0</v>
      </c>
      <c r="AA5" s="4" t="s">
        <v>3</v>
      </c>
      <c r="AB5" s="33">
        <f>IF(Tableau22456[[#This Row],[Blq{QB2}]]="o",(1000/AC$52),0)</f>
        <v>0</v>
      </c>
      <c r="AC5" s="4" t="s">
        <v>3</v>
      </c>
      <c r="AD5" s="33">
        <f>IF(Tableau22456[[#This Row],[Blq{QB3}]]="o",(1000/AE$52),0)</f>
        <v>0</v>
      </c>
      <c r="AE5" s="4" t="s">
        <v>3</v>
      </c>
      <c r="AF5" s="33">
        <f>IF(Tableau22456[[#This Row],[Blq{QB4}]]="o",(1000/AG$52),0)</f>
        <v>0</v>
      </c>
      <c r="AG5" s="4" t="s">
        <v>3</v>
      </c>
      <c r="AH5" s="33">
        <f>IF(Tableau22456[[#This Row],[Blq{QB5}]]="o",(1000/AI$52),0)</f>
        <v>0</v>
      </c>
      <c r="AI5" s="4" t="s">
        <v>3</v>
      </c>
      <c r="AJ5" s="33">
        <f>IF(Tableau22456[[#This Row],[Blq{QB6}]]="o",(1000/AK$52),0)</f>
        <v>0</v>
      </c>
      <c r="AK5" s="4" t="s">
        <v>3</v>
      </c>
      <c r="AL5" s="33">
        <f>IF(Tableau22456[[#This Row],[Blq{QB7}]]="o",(1000/AM$52),0)</f>
        <v>0</v>
      </c>
      <c r="AM5" s="4" t="s">
        <v>3</v>
      </c>
      <c r="AN5" s="33">
        <f>IF(Tableau22456[[#This Row],[Blq{QB8}]]="o",(1000/AO$52),0)</f>
        <v>0</v>
      </c>
      <c r="AO5" s="4" t="s">
        <v>3</v>
      </c>
      <c r="AP5" s="33">
        <f>IF(Tableau22456[[#This Row],[Blq{QB9}]]="o",(1000/AQ$52),0)</f>
        <v>0</v>
      </c>
      <c r="AQ5" s="4" t="s">
        <v>3</v>
      </c>
      <c r="AR5" s="33">
        <f>IF(Tableau22456[[#This Row],[Blq{QB10}]]="o",(1000/AS$52),0)</f>
        <v>0</v>
      </c>
      <c r="AS5" s="4" t="s">
        <v>3</v>
      </c>
      <c r="AT5" s="33">
        <f>IF(Tableau22456[[#This Row],[Blq{QB11}]]="o",(1000/AU$52),0)</f>
        <v>0</v>
      </c>
      <c r="AU5" s="4" t="s">
        <v>3</v>
      </c>
      <c r="AV5" s="33">
        <f>IF(Tableau22456[[#This Row],[Blq{QB12}]]="o",(1000/AW$52),0)</f>
        <v>0</v>
      </c>
      <c r="AW5" s="4" t="s">
        <v>3</v>
      </c>
      <c r="AX5" s="33">
        <f>IF(Tableau22456[[#This Row],[Blq{QB13}]]="o",(1000/AY$52),0)</f>
        <v>0</v>
      </c>
      <c r="AY5" s="4" t="s">
        <v>3</v>
      </c>
      <c r="AZ5" s="33">
        <f>IF(Tableau22456[[#This Row],[Blq{QB14}]]="o",(1000/BA$52),0)</f>
        <v>0</v>
      </c>
      <c r="BA5" s="4" t="s">
        <v>3</v>
      </c>
      <c r="BB5" s="33">
        <f>IF(Tableau22456[[#This Row],[Blq{QB15}]]="o",(1000/BC$52),0)</f>
        <v>0</v>
      </c>
      <c r="BC5" s="4" t="s">
        <v>3</v>
      </c>
      <c r="BD5" s="33">
        <f>IF(Tableau22456[[#This Row],[Blq{QB16}]]="o",(1000/BE$52),0)</f>
        <v>0</v>
      </c>
      <c r="BE5" s="4" t="s">
        <v>3</v>
      </c>
      <c r="BF5" s="33">
        <f>IF(Tableau22456[[#This Row],[Blq{QB17}]]="o",(1000/BG$52),0)</f>
        <v>0</v>
      </c>
      <c r="BG5" s="4" t="s">
        <v>3</v>
      </c>
      <c r="BH5" s="33">
        <f>IF(Tableau22456[[#This Row],[Blq{QB18}]]="o",(1000/BI$52),0)</f>
        <v>0</v>
      </c>
      <c r="BI5" s="4" t="s">
        <v>3</v>
      </c>
      <c r="BJ5" s="33">
        <f>IF(Tableau22456[[#This Row],[Blq{QB19}]]="o",(1000/BK$52),0)</f>
        <v>0</v>
      </c>
      <c r="BK5" s="4" t="s">
        <v>3</v>
      </c>
      <c r="BL5" s="33">
        <f>IF(Tableau22456[[#This Row],[Blq{QB20}]]="o",(1000/BM$52),0)</f>
        <v>0</v>
      </c>
      <c r="BM5" s="4" t="s">
        <v>3</v>
      </c>
      <c r="BN5" s="33">
        <f>IF(Tableau22456[[#This Row],[Blq{QB21}]]="o",(1000/BO$52),0)</f>
        <v>0</v>
      </c>
      <c r="BO5" s="4" t="s">
        <v>3</v>
      </c>
      <c r="BP5" s="33">
        <f>IF(Tableau22456[[#This Row],[Blq{QB22}]]="o",(1000/BQ$52),0)</f>
        <v>0</v>
      </c>
      <c r="BQ5" s="4" t="s">
        <v>3</v>
      </c>
      <c r="BR5" s="33">
        <f>IF(Tableau22456[[#This Row],[Blq{QB23}]]="o",(1000/BS$52),0)</f>
        <v>0</v>
      </c>
      <c r="BS5" s="4" t="s">
        <v>3</v>
      </c>
      <c r="BT5" s="33">
        <f>IF(Tableau22456[[#This Row],[Blq{QB24}]]="o",(1000/BU$52),0)</f>
        <v>0</v>
      </c>
      <c r="BU5" s="4" t="s">
        <v>3</v>
      </c>
      <c r="BV5" s="33">
        <f>IF(Tableau22456[[#This Row],[Blq{QB25}]]="o",(1000/BW$52),0)</f>
        <v>0</v>
      </c>
      <c r="BW5" s="4" t="s">
        <v>3</v>
      </c>
      <c r="BX5" s="33">
        <f>IF(Tableau22456[[#This Row],[Blq{QB26}]]="o",(1000/BY$52),0)</f>
        <v>0</v>
      </c>
      <c r="BY5" s="4" t="s">
        <v>3</v>
      </c>
      <c r="BZ5" s="33">
        <f>IF(Tableau22456[[#This Row],[Blq{QB27}]]="o",(1000/CA$52),0)</f>
        <v>0</v>
      </c>
      <c r="CA5" s="4" t="s">
        <v>3</v>
      </c>
      <c r="CB5" s="33">
        <f>IF(Tableau22456[[#This Row],[Blq{QB28}]]="o",(1000/CC$52),0)</f>
        <v>0</v>
      </c>
      <c r="CC5" s="4" t="s">
        <v>3</v>
      </c>
      <c r="CD5" s="33">
        <f>IF(Tableau22456[[#This Row],[Blq{QB29}]]="o",(1000/CE$52),0)</f>
        <v>0</v>
      </c>
      <c r="CE5" s="4" t="s">
        <v>3</v>
      </c>
      <c r="CF5" s="33">
        <f>IF(Tableau22456[[#This Row],[Blq{QB30}]]="o",(1000/CG$52),0)</f>
        <v>0</v>
      </c>
      <c r="CG5" s="4" t="s">
        <v>3</v>
      </c>
      <c r="CH5" s="26">
        <f>IFERROR((8-Tableau22456[[#This Row],[Plc{Q}]])/100,0)</f>
        <v>0.02</v>
      </c>
      <c r="CI5" s="25" t="str">
        <f>IF(OR(1=Tableau22456[[#This Row],[Plc{Q}]],2=Tableau22456[[#This Row],[Plc{Q}]],3=Tableau22456[[#This Row],[Plc{Q}]],4=Tableau22456[[#This Row],[Plc{Q}]],5=Tableau22456[[#This Row],[Plc{Q}]],6=Tableau22456[[#This Row],[Plc{Q}]],7=Tableau22456[[#This Row],[Plc{Q}]],8=Tableau22456[[#This Row],[Plc{Q}]]),"Qualifié(e)","")</f>
        <v>Qualifié(e)</v>
      </c>
      <c r="CJ5" s="34">
        <f>IF(Tableau22456[[#This Row],[Pnt{F}/1000]]=0,"",RANK(Tableau22456[[#This Row],[Pnt{F}/1000]],Tableau22456[Pnt{F}/1000]))</f>
        <v>6</v>
      </c>
      <c r="CK5" s="35">
        <f>IFERROR(Tableau22456[[#This Row],[Pnt{FV}/500]]+Tableau22456[[#This Row],[Pnt{FB}/500]]+Tableau22456[[#This Row],[Bns{Q}]],0)</f>
        <v>0.02</v>
      </c>
      <c r="CL5" s="32">
        <f>IFERROR((Tableau22456[[#This Row],[Pnt{FV}]]/$CM$52)*500,0)</f>
        <v>0</v>
      </c>
      <c r="CM5" s="186">
        <f>IFERROR(((Tableau22456[[#This Row],[Prs{FV}]]/CN$52)*1000)+IF(Tableau22456[[#This Row],[Vlr{FV}]]="o",2,0),0)</f>
        <v>0</v>
      </c>
      <c r="CN5" s="11" t="s">
        <v>12</v>
      </c>
      <c r="CO5" s="4" t="s">
        <v>3</v>
      </c>
      <c r="CP5" s="32">
        <f>(Tableau22456[[#This Row],[Pnt{FB}]]/CQ$52)*500</f>
        <v>0</v>
      </c>
      <c r="CQ5" s="33">
        <f>Tableau22456[[#This Row],[Pnt{FBlq}]]+Tableau22456[[#This Row],[Pnt{FEss}]]</f>
        <v>0</v>
      </c>
      <c r="CR5" s="33">
        <f>IF(Tableau22456[[#This Row],[Blq{F}]]="n",0,IF(Tableau22456[[#This Row],[Blq{F}]]="Z1",100,IF(Tableau22456[[#This Row],[Blq{F}]]="Z2",200,IF(Tableau22456[[#This Row],[Blq{F}]]="Top",300,0))))</f>
        <v>0</v>
      </c>
      <c r="CS5" s="4" t="s">
        <v>3</v>
      </c>
      <c r="CT5" s="25">
        <f>IFERROR((100-(Tableau22456[[#This Row],[Ess{F}]])),0)</f>
        <v>0</v>
      </c>
      <c r="CU5" s="11" t="s">
        <v>12</v>
      </c>
      <c r="CV5" s="28">
        <f>IF(Tableau22456[[#This Row],[Fnl]]="Q",Tableau22456[[#This Row],[Plc{F}]],Tableau22456[[#This Row],[Plc{Q}]])</f>
        <v>6</v>
      </c>
      <c r="CW5" s="28" t="str">
        <f>IF(Tableau22456[[#This Row],[Place]]=1,"Or",IF(Tableau22456[[#This Row],[Place]]=2,"Argent",IF(Tableau22456[[#This Row],[Place]]=3,"Bronze","")))</f>
        <v/>
      </c>
    </row>
    <row r="6" spans="1:101" x14ac:dyDescent="0.2">
      <c r="A6" s="33">
        <f>Tableau22456[[#This Row],[Plc{Q}]]</f>
        <v>5</v>
      </c>
      <c r="B6" s="33">
        <f>Tableau22456[[#This Row],[Place]]</f>
        <v>5</v>
      </c>
      <c r="C6" s="16">
        <v>5</v>
      </c>
      <c r="D6" s="17" t="s">
        <v>213</v>
      </c>
      <c r="E6" s="17" t="s">
        <v>222</v>
      </c>
      <c r="F6" s="29" t="str">
        <f>IF(Tableau22456[[#This Row],[Q &gt; F]]="","","Q")</f>
        <v>Q</v>
      </c>
      <c r="G6" s="10" t="s">
        <v>231</v>
      </c>
      <c r="H6" s="3" t="s">
        <v>3</v>
      </c>
      <c r="I6" s="3" t="s">
        <v>3</v>
      </c>
      <c r="J6" s="3" t="s">
        <v>3</v>
      </c>
      <c r="K6" s="30">
        <f>IF(Tableau22456[[#This Row],[Pnt{Q}(/1000)]]=0,"",RANK(Tableau22456[[#This Row],[Pnt{Q}(/1000)]],Tableau22456[Pnt{Q}(/1000)]))</f>
        <v>5</v>
      </c>
      <c r="L6" s="30">
        <f>IFERROR(Tableau22456[[#This Row],[Pnt{QV}(/500)]]+Tableau22456[[#This Row],[Pnt{QB}/500]],0)</f>
        <v>277.77777777777777</v>
      </c>
      <c r="M6" s="31">
        <f>IFERROR((Tableau22456[[#This Row],[Pnt{QV}]]/$N$52)*500,0)</f>
        <v>277.77777777777777</v>
      </c>
      <c r="N6" s="31">
        <f>SUM(Tableau22456[[#This Row],[Pnt{QV1}]],Tableau22456[[#This Row],[Pnt{QV2}]],Tableau22456[[#This Row],[Pnt{QV3}]])</f>
        <v>555.55555555555554</v>
      </c>
      <c r="O6" s="2">
        <f>IFERROR(((Tableau22456[[#This Row],[Prs{QV1}]]/P$52)*1000)+IF(Tableau22456[[#This Row],[Vlr{QV1}]]="o",2,0),0)</f>
        <v>555.55555555555554</v>
      </c>
      <c r="P6" s="11">
        <v>5</v>
      </c>
      <c r="Q6" s="4" t="s">
        <v>3</v>
      </c>
      <c r="R6" s="163">
        <f>IFERROR(((Tableau22456[[#This Row],[Prs{QV2}]]/S$52)*1000)+IF(Tableau22456[[#This Row],[Vlr{QV2}]]="o",2,0),0)</f>
        <v>0</v>
      </c>
      <c r="S6" s="11" t="s">
        <v>12</v>
      </c>
      <c r="T6" s="4" t="s">
        <v>3</v>
      </c>
      <c r="U6" s="163">
        <f>IFERROR(((Tableau22456[[#This Row],[Prs{QV3}]]/V$52)*1000)+IF(Tableau22456[[#This Row],[Vlr{QV3}]]="o",2,0),0)</f>
        <v>0</v>
      </c>
      <c r="V6" s="11" t="s">
        <v>12</v>
      </c>
      <c r="W6" s="4" t="s">
        <v>3</v>
      </c>
      <c r="X6" s="32">
        <f>IF((Tableau22456[[#This Row],[Pnt{QB}]]/Y$52)*500=0,0,(Tableau22456[[#This Row],[Pnt{QB}]]/Y$52)*500)</f>
        <v>0</v>
      </c>
      <c r="Y6" s="33">
        <f>Tableau22456[[#This Row],[Pnt{QB1}]]+Tableau22456[[#This Row],[Pnt{QB2}]]+Tableau22456[[#This Row],[Pnt{QB3}]]+Tableau22456[[#This Row],[Pnt{QB4}]]+Tableau22456[[#This Row],[Pnt{QB5}]]+Tableau22456[[#This Row],[Pnt{QB6}]]+Tableau22456[[#This Row],[Pnt{QB7}]]+Tableau22456[[#This Row],[Pnt{QB8}]]+Tableau22456[[#This Row],[Pnt{QB9}]]+Tableau22456[[#This Row],[Pnt{QB10}]]+Tableau22456[[#This Row],[Pnt{QB11}]]+Tableau22456[[#This Row],[Pnt{QB12}]]+Tableau22456[[#This Row],[Pnt{QB13}]]+Tableau22456[[#This Row],[Pnt{QB14}]]+Tableau22456[[#This Row],[Pnt{QB15}]]+Tableau22456[[#This Row],[Pnt{QB16}]]+Tableau22456[[#This Row],[Pnt{QB17}]]+Tableau22456[[#This Row],[Pnt{QB18}]]+Tableau22456[[#This Row],[Pnt{QB19}]]+Tableau22456[[#This Row],[Pnt{QB20}]]+Tableau22456[[#This Row],[Pnt{QB21}]]+Tableau22456[[#This Row],[Pnt{QB22}]]+Tableau22456[[#This Row],[Pnt{QB23}]]+Tableau22456[[#This Row],[Pnt{QB24}]]+Tableau22456[[#This Row],[Pnt{QB25}]]+Tableau22456[[#This Row],[Pnt{QB26}]]+Tableau22456[[#This Row],[Pnt{QB27}]]+Tableau22456[[#This Row],[Pnt{QB28}]]+Tableau22456[[#This Row],[Pnt{QB29}]]+Tableau22456[[#This Row],[Pnt{QB30}]]</f>
        <v>0</v>
      </c>
      <c r="Z6" s="33">
        <f>IF(Tableau22456[[#This Row],[Blq{QB1}]]="o",(1000/AA$52),0)</f>
        <v>0</v>
      </c>
      <c r="AA6" s="4" t="s">
        <v>3</v>
      </c>
      <c r="AB6" s="33">
        <f>IF(Tableau22456[[#This Row],[Blq{QB2}]]="o",(1000/AC$52),0)</f>
        <v>0</v>
      </c>
      <c r="AC6" s="4" t="s">
        <v>3</v>
      </c>
      <c r="AD6" s="33">
        <f>IF(Tableau22456[[#This Row],[Blq{QB3}]]="o",(1000/AE$52),0)</f>
        <v>0</v>
      </c>
      <c r="AE6" s="4" t="s">
        <v>3</v>
      </c>
      <c r="AF6" s="33">
        <f>IF(Tableau22456[[#This Row],[Blq{QB4}]]="o",(1000/AG$52),0)</f>
        <v>0</v>
      </c>
      <c r="AG6" s="4" t="s">
        <v>3</v>
      </c>
      <c r="AH6" s="33">
        <f>IF(Tableau22456[[#This Row],[Blq{QB5}]]="o",(1000/AI$52),0)</f>
        <v>0</v>
      </c>
      <c r="AI6" s="4" t="s">
        <v>3</v>
      </c>
      <c r="AJ6" s="33">
        <f>IF(Tableau22456[[#This Row],[Blq{QB6}]]="o",(1000/AK$52),0)</f>
        <v>0</v>
      </c>
      <c r="AK6" s="4" t="s">
        <v>3</v>
      </c>
      <c r="AL6" s="33">
        <f>IF(Tableau22456[[#This Row],[Blq{QB7}]]="o",(1000/AM$52),0)</f>
        <v>0</v>
      </c>
      <c r="AM6" s="4" t="s">
        <v>3</v>
      </c>
      <c r="AN6" s="33">
        <f>IF(Tableau22456[[#This Row],[Blq{QB8}]]="o",(1000/AO$52),0)</f>
        <v>0</v>
      </c>
      <c r="AO6" s="4" t="s">
        <v>3</v>
      </c>
      <c r="AP6" s="33">
        <f>IF(Tableau22456[[#This Row],[Blq{QB9}]]="o",(1000/AQ$52),0)</f>
        <v>0</v>
      </c>
      <c r="AQ6" s="4" t="s">
        <v>3</v>
      </c>
      <c r="AR6" s="33">
        <f>IF(Tableau22456[[#This Row],[Blq{QB10}]]="o",(1000/AS$52),0)</f>
        <v>0</v>
      </c>
      <c r="AS6" s="4" t="s">
        <v>3</v>
      </c>
      <c r="AT6" s="33">
        <f>IF(Tableau22456[[#This Row],[Blq{QB11}]]="o",(1000/AU$52),0)</f>
        <v>0</v>
      </c>
      <c r="AU6" s="4" t="s">
        <v>3</v>
      </c>
      <c r="AV6" s="33">
        <f>IF(Tableau22456[[#This Row],[Blq{QB12}]]="o",(1000/AW$52),0)</f>
        <v>0</v>
      </c>
      <c r="AW6" s="4" t="s">
        <v>3</v>
      </c>
      <c r="AX6" s="33">
        <f>IF(Tableau22456[[#This Row],[Blq{QB13}]]="o",(1000/AY$52),0)</f>
        <v>0</v>
      </c>
      <c r="AY6" s="4" t="s">
        <v>3</v>
      </c>
      <c r="AZ6" s="33">
        <f>IF(Tableau22456[[#This Row],[Blq{QB14}]]="o",(1000/BA$52),0)</f>
        <v>0</v>
      </c>
      <c r="BA6" s="4" t="s">
        <v>3</v>
      </c>
      <c r="BB6" s="33">
        <f>IF(Tableau22456[[#This Row],[Blq{QB15}]]="o",(1000/BC$52),0)</f>
        <v>0</v>
      </c>
      <c r="BC6" s="4" t="s">
        <v>3</v>
      </c>
      <c r="BD6" s="33">
        <f>IF(Tableau22456[[#This Row],[Blq{QB16}]]="o",(1000/BE$52),0)</f>
        <v>0</v>
      </c>
      <c r="BE6" s="4" t="s">
        <v>3</v>
      </c>
      <c r="BF6" s="33">
        <f>IF(Tableau22456[[#This Row],[Blq{QB17}]]="o",(1000/BG$52),0)</f>
        <v>0</v>
      </c>
      <c r="BG6" s="4" t="s">
        <v>3</v>
      </c>
      <c r="BH6" s="33">
        <f>IF(Tableau22456[[#This Row],[Blq{QB18}]]="o",(1000/BI$52),0)</f>
        <v>0</v>
      </c>
      <c r="BI6" s="4" t="s">
        <v>3</v>
      </c>
      <c r="BJ6" s="33">
        <f>IF(Tableau22456[[#This Row],[Blq{QB19}]]="o",(1000/BK$52),0)</f>
        <v>0</v>
      </c>
      <c r="BK6" s="4" t="s">
        <v>3</v>
      </c>
      <c r="BL6" s="33">
        <f>IF(Tableau22456[[#This Row],[Blq{QB20}]]="o",(1000/BM$52),0)</f>
        <v>0</v>
      </c>
      <c r="BM6" s="4" t="s">
        <v>3</v>
      </c>
      <c r="BN6" s="33">
        <f>IF(Tableau22456[[#This Row],[Blq{QB21}]]="o",(1000/BO$52),0)</f>
        <v>0</v>
      </c>
      <c r="BO6" s="4" t="s">
        <v>3</v>
      </c>
      <c r="BP6" s="33">
        <f>IF(Tableau22456[[#This Row],[Blq{QB22}]]="o",(1000/BQ$52),0)</f>
        <v>0</v>
      </c>
      <c r="BQ6" s="4" t="s">
        <v>3</v>
      </c>
      <c r="BR6" s="33">
        <f>IF(Tableau22456[[#This Row],[Blq{QB23}]]="o",(1000/BS$52),0)</f>
        <v>0</v>
      </c>
      <c r="BS6" s="4" t="s">
        <v>3</v>
      </c>
      <c r="BT6" s="33">
        <f>IF(Tableau22456[[#This Row],[Blq{QB24}]]="o",(1000/BU$52),0)</f>
        <v>0</v>
      </c>
      <c r="BU6" s="4" t="s">
        <v>3</v>
      </c>
      <c r="BV6" s="33">
        <f>IF(Tableau22456[[#This Row],[Blq{QB25}]]="o",(1000/BW$52),0)</f>
        <v>0</v>
      </c>
      <c r="BW6" s="4" t="s">
        <v>3</v>
      </c>
      <c r="BX6" s="33">
        <f>IF(Tableau22456[[#This Row],[Blq{QB26}]]="o",(1000/BY$52),0)</f>
        <v>0</v>
      </c>
      <c r="BY6" s="4" t="s">
        <v>3</v>
      </c>
      <c r="BZ6" s="33">
        <f>IF(Tableau22456[[#This Row],[Blq{QB27}]]="o",(1000/CA$52),0)</f>
        <v>0</v>
      </c>
      <c r="CA6" s="4" t="s">
        <v>3</v>
      </c>
      <c r="CB6" s="33">
        <f>IF(Tableau22456[[#This Row],[Blq{QB28}]]="o",(1000/CC$52),0)</f>
        <v>0</v>
      </c>
      <c r="CC6" s="4" t="s">
        <v>3</v>
      </c>
      <c r="CD6" s="33">
        <f>IF(Tableau22456[[#This Row],[Blq{QB29}]]="o",(1000/CE$52),0)</f>
        <v>0</v>
      </c>
      <c r="CE6" s="4" t="s">
        <v>3</v>
      </c>
      <c r="CF6" s="33">
        <f>IF(Tableau22456[[#This Row],[Blq{QB30}]]="o",(1000/CG$52),0)</f>
        <v>0</v>
      </c>
      <c r="CG6" s="4" t="s">
        <v>3</v>
      </c>
      <c r="CH6" s="26">
        <f>IFERROR((8-Tableau22456[[#This Row],[Plc{Q}]])/100,0)</f>
        <v>0.03</v>
      </c>
      <c r="CI6" s="25" t="str">
        <f>IF(OR(1=Tableau22456[[#This Row],[Plc{Q}]],2=Tableau22456[[#This Row],[Plc{Q}]],3=Tableau22456[[#This Row],[Plc{Q}]],4=Tableau22456[[#This Row],[Plc{Q}]],5=Tableau22456[[#This Row],[Plc{Q}]],6=Tableau22456[[#This Row],[Plc{Q}]],7=Tableau22456[[#This Row],[Plc{Q}]],8=Tableau22456[[#This Row],[Plc{Q}]]),"Qualifié(e)","")</f>
        <v>Qualifié(e)</v>
      </c>
      <c r="CJ6" s="34">
        <f>IF(Tableau22456[[#This Row],[Pnt{F}/1000]]=0,"",RANK(Tableau22456[[#This Row],[Pnt{F}/1000]],Tableau22456[Pnt{F}/1000]))</f>
        <v>5</v>
      </c>
      <c r="CK6" s="35">
        <f>IFERROR(Tableau22456[[#This Row],[Pnt{FV}/500]]+Tableau22456[[#This Row],[Pnt{FB}/500]]+Tableau22456[[#This Row],[Bns{Q}]],0)</f>
        <v>0.03</v>
      </c>
      <c r="CL6" s="32">
        <f>IFERROR((Tableau22456[[#This Row],[Pnt{FV}]]/$CM$52)*500,0)</f>
        <v>0</v>
      </c>
      <c r="CM6" s="186">
        <f>IFERROR(((Tableau22456[[#This Row],[Prs{FV}]]/CN$52)*1000)+IF(Tableau22456[[#This Row],[Vlr{FV}]]="o",2,0),0)</f>
        <v>0</v>
      </c>
      <c r="CN6" s="11" t="s">
        <v>12</v>
      </c>
      <c r="CO6" s="4" t="s">
        <v>3</v>
      </c>
      <c r="CP6" s="32">
        <f>(Tableau22456[[#This Row],[Pnt{FB}]]/CQ$52)*500</f>
        <v>0</v>
      </c>
      <c r="CQ6" s="33">
        <f>Tableau22456[[#This Row],[Pnt{FBlq}]]+Tableau22456[[#This Row],[Pnt{FEss}]]</f>
        <v>0</v>
      </c>
      <c r="CR6" s="33">
        <f>IF(Tableau22456[[#This Row],[Blq{F}]]="n",0,IF(Tableau22456[[#This Row],[Blq{F}]]="Z1",100,IF(Tableau22456[[#This Row],[Blq{F}]]="Z2",200,IF(Tableau22456[[#This Row],[Blq{F}]]="Top",300,0))))</f>
        <v>0</v>
      </c>
      <c r="CS6" s="4" t="s">
        <v>3</v>
      </c>
      <c r="CT6" s="25">
        <f>IFERROR((100-(Tableau22456[[#This Row],[Ess{F}]])),0)</f>
        <v>0</v>
      </c>
      <c r="CU6" s="11" t="s">
        <v>12</v>
      </c>
      <c r="CV6" s="28">
        <f>IF(Tableau22456[[#This Row],[Fnl]]="Q",Tableau22456[[#This Row],[Plc{F}]],Tableau22456[[#This Row],[Plc{Q}]])</f>
        <v>5</v>
      </c>
      <c r="CW6" s="28" t="str">
        <f>IF(Tableau22456[[#This Row],[Place]]=1,"Or",IF(Tableau22456[[#This Row],[Place]]=2,"Argent",IF(Tableau22456[[#This Row],[Place]]=3,"Bronze","")))</f>
        <v/>
      </c>
    </row>
    <row r="7" spans="1:101" x14ac:dyDescent="0.2">
      <c r="A7" s="33">
        <f>Tableau22456[[#This Row],[Plc{Q}]]</f>
        <v>4</v>
      </c>
      <c r="B7" s="33">
        <f>Tableau22456[[#This Row],[Place]]</f>
        <v>4</v>
      </c>
      <c r="C7" s="16">
        <v>6</v>
      </c>
      <c r="D7" s="17" t="s">
        <v>214</v>
      </c>
      <c r="E7" s="17" t="s">
        <v>223</v>
      </c>
      <c r="F7" s="29" t="str">
        <f>IF(Tableau22456[[#This Row],[Q &gt; F]]="","","Q")</f>
        <v>Q</v>
      </c>
      <c r="G7" s="10" t="s">
        <v>232</v>
      </c>
      <c r="H7" s="3" t="s">
        <v>3</v>
      </c>
      <c r="I7" s="3" t="s">
        <v>3</v>
      </c>
      <c r="J7" s="3" t="s">
        <v>3</v>
      </c>
      <c r="K7" s="30">
        <f>IF(Tableau22456[[#This Row],[Pnt{Q}(/1000)]]=0,"",RANK(Tableau22456[[#This Row],[Pnt{Q}(/1000)]],Tableau22456[Pnt{Q}(/1000)]))</f>
        <v>4</v>
      </c>
      <c r="L7" s="30">
        <f>IFERROR(Tableau22456[[#This Row],[Pnt{QV}(/500)]]+Tableau22456[[#This Row],[Pnt{QB}/500]],0)</f>
        <v>333.33333333333331</v>
      </c>
      <c r="M7" s="31">
        <f>IFERROR((Tableau22456[[#This Row],[Pnt{QV}]]/$N$52)*500,0)</f>
        <v>333.33333333333331</v>
      </c>
      <c r="N7" s="31">
        <f>SUM(Tableau22456[[#This Row],[Pnt{QV1}]],Tableau22456[[#This Row],[Pnt{QV2}]],Tableau22456[[#This Row],[Pnt{QV3}]])</f>
        <v>666.66666666666663</v>
      </c>
      <c r="O7" s="2">
        <f>IFERROR(((Tableau22456[[#This Row],[Prs{QV1}]]/P$52)*1000)+IF(Tableau22456[[#This Row],[Vlr{QV1}]]="o",2,0),0)</f>
        <v>666.66666666666663</v>
      </c>
      <c r="P7" s="11">
        <v>6</v>
      </c>
      <c r="Q7" s="4" t="s">
        <v>3</v>
      </c>
      <c r="R7" s="163">
        <f>IFERROR(((Tableau22456[[#This Row],[Prs{QV2}]]/S$52)*1000)+IF(Tableau22456[[#This Row],[Vlr{QV2}]]="o",2,0),0)</f>
        <v>0</v>
      </c>
      <c r="S7" s="11" t="s">
        <v>12</v>
      </c>
      <c r="T7" s="4" t="s">
        <v>3</v>
      </c>
      <c r="U7" s="163">
        <f>IFERROR(((Tableau22456[[#This Row],[Prs{QV3}]]/V$52)*1000)+IF(Tableau22456[[#This Row],[Vlr{QV3}]]="o",2,0),0)</f>
        <v>0</v>
      </c>
      <c r="V7" s="11" t="s">
        <v>12</v>
      </c>
      <c r="W7" s="4" t="s">
        <v>3</v>
      </c>
      <c r="X7" s="32">
        <f>IF((Tableau22456[[#This Row],[Pnt{QB}]]/Y$52)*500=0,0,(Tableau22456[[#This Row],[Pnt{QB}]]/Y$52)*500)</f>
        <v>0</v>
      </c>
      <c r="Y7" s="33">
        <f>Tableau22456[[#This Row],[Pnt{QB1}]]+Tableau22456[[#This Row],[Pnt{QB2}]]+Tableau22456[[#This Row],[Pnt{QB3}]]+Tableau22456[[#This Row],[Pnt{QB4}]]+Tableau22456[[#This Row],[Pnt{QB5}]]+Tableau22456[[#This Row],[Pnt{QB6}]]+Tableau22456[[#This Row],[Pnt{QB7}]]+Tableau22456[[#This Row],[Pnt{QB8}]]+Tableau22456[[#This Row],[Pnt{QB9}]]+Tableau22456[[#This Row],[Pnt{QB10}]]+Tableau22456[[#This Row],[Pnt{QB11}]]+Tableau22456[[#This Row],[Pnt{QB12}]]+Tableau22456[[#This Row],[Pnt{QB13}]]+Tableau22456[[#This Row],[Pnt{QB14}]]+Tableau22456[[#This Row],[Pnt{QB15}]]+Tableau22456[[#This Row],[Pnt{QB16}]]+Tableau22456[[#This Row],[Pnt{QB17}]]+Tableau22456[[#This Row],[Pnt{QB18}]]+Tableau22456[[#This Row],[Pnt{QB19}]]+Tableau22456[[#This Row],[Pnt{QB20}]]+Tableau22456[[#This Row],[Pnt{QB21}]]+Tableau22456[[#This Row],[Pnt{QB22}]]+Tableau22456[[#This Row],[Pnt{QB23}]]+Tableau22456[[#This Row],[Pnt{QB24}]]+Tableau22456[[#This Row],[Pnt{QB25}]]+Tableau22456[[#This Row],[Pnt{QB26}]]+Tableau22456[[#This Row],[Pnt{QB27}]]+Tableau22456[[#This Row],[Pnt{QB28}]]+Tableau22456[[#This Row],[Pnt{QB29}]]+Tableau22456[[#This Row],[Pnt{QB30}]]</f>
        <v>0</v>
      </c>
      <c r="Z7" s="33">
        <f>IF(Tableau22456[[#This Row],[Blq{QB1}]]="o",(1000/AA$52),0)</f>
        <v>0</v>
      </c>
      <c r="AA7" s="4" t="s">
        <v>3</v>
      </c>
      <c r="AB7" s="33">
        <f>IF(Tableau22456[[#This Row],[Blq{QB2}]]="o",(1000/AC$52),0)</f>
        <v>0</v>
      </c>
      <c r="AC7" s="4" t="s">
        <v>3</v>
      </c>
      <c r="AD7" s="33">
        <f>IF(Tableau22456[[#This Row],[Blq{QB3}]]="o",(1000/AE$52),0)</f>
        <v>0</v>
      </c>
      <c r="AE7" s="4" t="s">
        <v>3</v>
      </c>
      <c r="AF7" s="33">
        <f>IF(Tableau22456[[#This Row],[Blq{QB4}]]="o",(1000/AG$52),0)</f>
        <v>0</v>
      </c>
      <c r="AG7" s="4" t="s">
        <v>3</v>
      </c>
      <c r="AH7" s="33">
        <f>IF(Tableau22456[[#This Row],[Blq{QB5}]]="o",(1000/AI$52),0)</f>
        <v>0</v>
      </c>
      <c r="AI7" s="4" t="s">
        <v>3</v>
      </c>
      <c r="AJ7" s="33">
        <f>IF(Tableau22456[[#This Row],[Blq{QB6}]]="o",(1000/AK$52),0)</f>
        <v>0</v>
      </c>
      <c r="AK7" s="4" t="s">
        <v>3</v>
      </c>
      <c r="AL7" s="33">
        <f>IF(Tableau22456[[#This Row],[Blq{QB7}]]="o",(1000/AM$52),0)</f>
        <v>0</v>
      </c>
      <c r="AM7" s="4" t="s">
        <v>3</v>
      </c>
      <c r="AN7" s="33">
        <f>IF(Tableau22456[[#This Row],[Blq{QB8}]]="o",(1000/AO$52),0)</f>
        <v>0</v>
      </c>
      <c r="AO7" s="4" t="s">
        <v>3</v>
      </c>
      <c r="AP7" s="33">
        <f>IF(Tableau22456[[#This Row],[Blq{QB9}]]="o",(1000/AQ$52),0)</f>
        <v>0</v>
      </c>
      <c r="AQ7" s="4" t="s">
        <v>3</v>
      </c>
      <c r="AR7" s="33">
        <f>IF(Tableau22456[[#This Row],[Blq{QB10}]]="o",(1000/AS$52),0)</f>
        <v>0</v>
      </c>
      <c r="AS7" s="4" t="s">
        <v>3</v>
      </c>
      <c r="AT7" s="33">
        <f>IF(Tableau22456[[#This Row],[Blq{QB11}]]="o",(1000/AU$52),0)</f>
        <v>0</v>
      </c>
      <c r="AU7" s="4" t="s">
        <v>3</v>
      </c>
      <c r="AV7" s="33">
        <f>IF(Tableau22456[[#This Row],[Blq{QB12}]]="o",(1000/AW$52),0)</f>
        <v>0</v>
      </c>
      <c r="AW7" s="4" t="s">
        <v>3</v>
      </c>
      <c r="AX7" s="33">
        <f>IF(Tableau22456[[#This Row],[Blq{QB13}]]="o",(1000/AY$52),0)</f>
        <v>0</v>
      </c>
      <c r="AY7" s="4" t="s">
        <v>3</v>
      </c>
      <c r="AZ7" s="33">
        <f>IF(Tableau22456[[#This Row],[Blq{QB14}]]="o",(1000/BA$52),0)</f>
        <v>0</v>
      </c>
      <c r="BA7" s="4" t="s">
        <v>3</v>
      </c>
      <c r="BB7" s="33">
        <f>IF(Tableau22456[[#This Row],[Blq{QB15}]]="o",(1000/BC$52),0)</f>
        <v>0</v>
      </c>
      <c r="BC7" s="4" t="s">
        <v>3</v>
      </c>
      <c r="BD7" s="33">
        <f>IF(Tableau22456[[#This Row],[Blq{QB16}]]="o",(1000/BE$52),0)</f>
        <v>0</v>
      </c>
      <c r="BE7" s="4" t="s">
        <v>3</v>
      </c>
      <c r="BF7" s="33">
        <f>IF(Tableau22456[[#This Row],[Blq{QB17}]]="o",(1000/BG$52),0)</f>
        <v>0</v>
      </c>
      <c r="BG7" s="4" t="s">
        <v>3</v>
      </c>
      <c r="BH7" s="33">
        <f>IF(Tableau22456[[#This Row],[Blq{QB18}]]="o",(1000/BI$52),0)</f>
        <v>0</v>
      </c>
      <c r="BI7" s="4" t="s">
        <v>3</v>
      </c>
      <c r="BJ7" s="33">
        <f>IF(Tableau22456[[#This Row],[Blq{QB19}]]="o",(1000/BK$52),0)</f>
        <v>0</v>
      </c>
      <c r="BK7" s="4" t="s">
        <v>3</v>
      </c>
      <c r="BL7" s="33">
        <f>IF(Tableau22456[[#This Row],[Blq{QB20}]]="o",(1000/BM$52),0)</f>
        <v>0</v>
      </c>
      <c r="BM7" s="4" t="s">
        <v>3</v>
      </c>
      <c r="BN7" s="33">
        <f>IF(Tableau22456[[#This Row],[Blq{QB21}]]="o",(1000/BO$52),0)</f>
        <v>0</v>
      </c>
      <c r="BO7" s="4" t="s">
        <v>3</v>
      </c>
      <c r="BP7" s="33">
        <f>IF(Tableau22456[[#This Row],[Blq{QB22}]]="o",(1000/BQ$52),0)</f>
        <v>0</v>
      </c>
      <c r="BQ7" s="4" t="s">
        <v>3</v>
      </c>
      <c r="BR7" s="33">
        <f>IF(Tableau22456[[#This Row],[Blq{QB23}]]="o",(1000/BS$52),0)</f>
        <v>0</v>
      </c>
      <c r="BS7" s="4" t="s">
        <v>3</v>
      </c>
      <c r="BT7" s="33">
        <f>IF(Tableau22456[[#This Row],[Blq{QB24}]]="o",(1000/BU$52),0)</f>
        <v>0</v>
      </c>
      <c r="BU7" s="4" t="s">
        <v>3</v>
      </c>
      <c r="BV7" s="33">
        <f>IF(Tableau22456[[#This Row],[Blq{QB25}]]="o",(1000/BW$52),0)</f>
        <v>0</v>
      </c>
      <c r="BW7" s="4" t="s">
        <v>3</v>
      </c>
      <c r="BX7" s="33">
        <f>IF(Tableau22456[[#This Row],[Blq{QB26}]]="o",(1000/BY$52),0)</f>
        <v>0</v>
      </c>
      <c r="BY7" s="4" t="s">
        <v>3</v>
      </c>
      <c r="BZ7" s="33">
        <f>IF(Tableau22456[[#This Row],[Blq{QB27}]]="o",(1000/CA$52),0)</f>
        <v>0</v>
      </c>
      <c r="CA7" s="4" t="s">
        <v>3</v>
      </c>
      <c r="CB7" s="33">
        <f>IF(Tableau22456[[#This Row],[Blq{QB28}]]="o",(1000/CC$52),0)</f>
        <v>0</v>
      </c>
      <c r="CC7" s="4" t="s">
        <v>3</v>
      </c>
      <c r="CD7" s="33">
        <f>IF(Tableau22456[[#This Row],[Blq{QB29}]]="o",(1000/CE$52),0)</f>
        <v>0</v>
      </c>
      <c r="CE7" s="4" t="s">
        <v>3</v>
      </c>
      <c r="CF7" s="33">
        <f>IF(Tableau22456[[#This Row],[Blq{QB30}]]="o",(1000/CG$52),0)</f>
        <v>0</v>
      </c>
      <c r="CG7" s="4" t="s">
        <v>3</v>
      </c>
      <c r="CH7" s="26">
        <f>IFERROR((8-Tableau22456[[#This Row],[Plc{Q}]])/100,0)</f>
        <v>0.04</v>
      </c>
      <c r="CI7" s="25" t="str">
        <f>IF(OR(1=Tableau22456[[#This Row],[Plc{Q}]],2=Tableau22456[[#This Row],[Plc{Q}]],3=Tableau22456[[#This Row],[Plc{Q}]],4=Tableau22456[[#This Row],[Plc{Q}]],5=Tableau22456[[#This Row],[Plc{Q}]],6=Tableau22456[[#This Row],[Plc{Q}]],7=Tableau22456[[#This Row],[Plc{Q}]],8=Tableau22456[[#This Row],[Plc{Q}]]),"Qualifié(e)","")</f>
        <v>Qualifié(e)</v>
      </c>
      <c r="CJ7" s="34">
        <f>IF(Tableau22456[[#This Row],[Pnt{F}/1000]]=0,"",RANK(Tableau22456[[#This Row],[Pnt{F}/1000]],Tableau22456[Pnt{F}/1000]))</f>
        <v>4</v>
      </c>
      <c r="CK7" s="35">
        <f>IFERROR(Tableau22456[[#This Row],[Pnt{FV}/500]]+Tableau22456[[#This Row],[Pnt{FB}/500]]+Tableau22456[[#This Row],[Bns{Q}]],0)</f>
        <v>0.04</v>
      </c>
      <c r="CL7" s="32">
        <f>IFERROR((Tableau22456[[#This Row],[Pnt{FV}]]/$CM$52)*500,0)</f>
        <v>0</v>
      </c>
      <c r="CM7" s="186">
        <f>IFERROR(((Tableau22456[[#This Row],[Prs{FV}]]/CN$52)*1000)+IF(Tableau22456[[#This Row],[Vlr{FV}]]="o",2,0),0)</f>
        <v>0</v>
      </c>
      <c r="CN7" s="11" t="s">
        <v>12</v>
      </c>
      <c r="CO7" s="4" t="s">
        <v>3</v>
      </c>
      <c r="CP7" s="32">
        <f>(Tableau22456[[#This Row],[Pnt{FB}]]/CQ$52)*500</f>
        <v>0</v>
      </c>
      <c r="CQ7" s="33">
        <f>Tableau22456[[#This Row],[Pnt{FBlq}]]+Tableau22456[[#This Row],[Pnt{FEss}]]</f>
        <v>0</v>
      </c>
      <c r="CR7" s="33">
        <f>IF(Tableau22456[[#This Row],[Blq{F}]]="n",0,IF(Tableau22456[[#This Row],[Blq{F}]]="Z1",100,IF(Tableau22456[[#This Row],[Blq{F}]]="Z2",200,IF(Tableau22456[[#This Row],[Blq{F}]]="Top",300,0))))</f>
        <v>0</v>
      </c>
      <c r="CS7" s="4" t="s">
        <v>3</v>
      </c>
      <c r="CT7" s="25">
        <f>IFERROR((100-(Tableau22456[[#This Row],[Ess{F}]])),0)</f>
        <v>0</v>
      </c>
      <c r="CU7" s="11" t="s">
        <v>12</v>
      </c>
      <c r="CV7" s="28">
        <f>IF(Tableau22456[[#This Row],[Fnl]]="Q",Tableau22456[[#This Row],[Plc{F}]],Tableau22456[[#This Row],[Plc{Q}]])</f>
        <v>4</v>
      </c>
      <c r="CW7" s="28" t="str">
        <f>IF(Tableau22456[[#This Row],[Place]]=1,"Or",IF(Tableau22456[[#This Row],[Place]]=2,"Argent",IF(Tableau22456[[#This Row],[Place]]=3,"Bronze","")))</f>
        <v/>
      </c>
    </row>
    <row r="8" spans="1:101" x14ac:dyDescent="0.2">
      <c r="A8" s="33">
        <f>Tableau22456[[#This Row],[Plc{Q}]]</f>
        <v>3</v>
      </c>
      <c r="B8" s="33">
        <f>Tableau22456[[#This Row],[Place]]</f>
        <v>3</v>
      </c>
      <c r="C8" s="16">
        <v>7</v>
      </c>
      <c r="D8" s="17" t="s">
        <v>215</v>
      </c>
      <c r="E8" s="17" t="s">
        <v>224</v>
      </c>
      <c r="F8" s="29" t="str">
        <f>IF(Tableau22456[[#This Row],[Q &gt; F]]="","","Q")</f>
        <v>Q</v>
      </c>
      <c r="G8" s="10" t="s">
        <v>233</v>
      </c>
      <c r="H8" s="3" t="s">
        <v>3</v>
      </c>
      <c r="I8" s="3" t="s">
        <v>3</v>
      </c>
      <c r="J8" s="3" t="s">
        <v>3</v>
      </c>
      <c r="K8" s="30">
        <f>IF(Tableau22456[[#This Row],[Pnt{Q}(/1000)]]=0,"",RANK(Tableau22456[[#This Row],[Pnt{Q}(/1000)]],Tableau22456[Pnt{Q}(/1000)]))</f>
        <v>3</v>
      </c>
      <c r="L8" s="30">
        <f>IFERROR(Tableau22456[[#This Row],[Pnt{QV}(/500)]]+Tableau22456[[#This Row],[Pnt{QB}/500]],0)</f>
        <v>388.88888888888891</v>
      </c>
      <c r="M8" s="31">
        <f>IFERROR((Tableau22456[[#This Row],[Pnt{QV}]]/$N$52)*500,0)</f>
        <v>388.88888888888891</v>
      </c>
      <c r="N8" s="31">
        <f>SUM(Tableau22456[[#This Row],[Pnt{QV1}]],Tableau22456[[#This Row],[Pnt{QV2}]],Tableau22456[[#This Row],[Pnt{QV3}]])</f>
        <v>777.77777777777783</v>
      </c>
      <c r="O8" s="2">
        <f>IFERROR(((Tableau22456[[#This Row],[Prs{QV1}]]/P$52)*1000)+IF(Tableau22456[[#This Row],[Vlr{QV1}]]="o",2,0),0)</f>
        <v>777.77777777777783</v>
      </c>
      <c r="P8" s="11">
        <v>7</v>
      </c>
      <c r="Q8" s="4" t="s">
        <v>3</v>
      </c>
      <c r="R8" s="163">
        <f>IFERROR(((Tableau22456[[#This Row],[Prs{QV2}]]/S$52)*1000)+IF(Tableau22456[[#This Row],[Vlr{QV2}]]="o",2,0),0)</f>
        <v>0</v>
      </c>
      <c r="S8" s="11" t="s">
        <v>12</v>
      </c>
      <c r="T8" s="4" t="s">
        <v>3</v>
      </c>
      <c r="U8" s="163">
        <f>IFERROR(((Tableau22456[[#This Row],[Prs{QV3}]]/V$52)*1000)+IF(Tableau22456[[#This Row],[Vlr{QV3}]]="o",2,0),0)</f>
        <v>0</v>
      </c>
      <c r="V8" s="11" t="s">
        <v>12</v>
      </c>
      <c r="W8" s="4" t="s">
        <v>3</v>
      </c>
      <c r="X8" s="32">
        <f>IF((Tableau22456[[#This Row],[Pnt{QB}]]/Y$52)*500=0,0,(Tableau22456[[#This Row],[Pnt{QB}]]/Y$52)*500)</f>
        <v>0</v>
      </c>
      <c r="Y8" s="33">
        <f>Tableau22456[[#This Row],[Pnt{QB1}]]+Tableau22456[[#This Row],[Pnt{QB2}]]+Tableau22456[[#This Row],[Pnt{QB3}]]+Tableau22456[[#This Row],[Pnt{QB4}]]+Tableau22456[[#This Row],[Pnt{QB5}]]+Tableau22456[[#This Row],[Pnt{QB6}]]+Tableau22456[[#This Row],[Pnt{QB7}]]+Tableau22456[[#This Row],[Pnt{QB8}]]+Tableau22456[[#This Row],[Pnt{QB9}]]+Tableau22456[[#This Row],[Pnt{QB10}]]+Tableau22456[[#This Row],[Pnt{QB11}]]+Tableau22456[[#This Row],[Pnt{QB12}]]+Tableau22456[[#This Row],[Pnt{QB13}]]+Tableau22456[[#This Row],[Pnt{QB14}]]+Tableau22456[[#This Row],[Pnt{QB15}]]+Tableau22456[[#This Row],[Pnt{QB16}]]+Tableau22456[[#This Row],[Pnt{QB17}]]+Tableau22456[[#This Row],[Pnt{QB18}]]+Tableau22456[[#This Row],[Pnt{QB19}]]+Tableau22456[[#This Row],[Pnt{QB20}]]+Tableau22456[[#This Row],[Pnt{QB21}]]+Tableau22456[[#This Row],[Pnt{QB22}]]+Tableau22456[[#This Row],[Pnt{QB23}]]+Tableau22456[[#This Row],[Pnt{QB24}]]+Tableau22456[[#This Row],[Pnt{QB25}]]+Tableau22456[[#This Row],[Pnt{QB26}]]+Tableau22456[[#This Row],[Pnt{QB27}]]+Tableau22456[[#This Row],[Pnt{QB28}]]+Tableau22456[[#This Row],[Pnt{QB29}]]+Tableau22456[[#This Row],[Pnt{QB30}]]</f>
        <v>0</v>
      </c>
      <c r="Z8" s="33">
        <f>IF(Tableau22456[[#This Row],[Blq{QB1}]]="o",(1000/AA$52),0)</f>
        <v>0</v>
      </c>
      <c r="AA8" s="4" t="s">
        <v>3</v>
      </c>
      <c r="AB8" s="33">
        <f>IF(Tableau22456[[#This Row],[Blq{QB2}]]="o",(1000/AC$52),0)</f>
        <v>0</v>
      </c>
      <c r="AC8" s="4" t="s">
        <v>3</v>
      </c>
      <c r="AD8" s="33">
        <f>IF(Tableau22456[[#This Row],[Blq{QB3}]]="o",(1000/AE$52),0)</f>
        <v>0</v>
      </c>
      <c r="AE8" s="4" t="s">
        <v>3</v>
      </c>
      <c r="AF8" s="33">
        <f>IF(Tableau22456[[#This Row],[Blq{QB4}]]="o",(1000/AG$52),0)</f>
        <v>0</v>
      </c>
      <c r="AG8" s="4" t="s">
        <v>3</v>
      </c>
      <c r="AH8" s="33">
        <f>IF(Tableau22456[[#This Row],[Blq{QB5}]]="o",(1000/AI$52),0)</f>
        <v>0</v>
      </c>
      <c r="AI8" s="4" t="s">
        <v>3</v>
      </c>
      <c r="AJ8" s="33">
        <f>IF(Tableau22456[[#This Row],[Blq{QB6}]]="o",(1000/AK$52),0)</f>
        <v>0</v>
      </c>
      <c r="AK8" s="4" t="s">
        <v>3</v>
      </c>
      <c r="AL8" s="33">
        <f>IF(Tableau22456[[#This Row],[Blq{QB7}]]="o",(1000/AM$52),0)</f>
        <v>0</v>
      </c>
      <c r="AM8" s="4" t="s">
        <v>3</v>
      </c>
      <c r="AN8" s="33">
        <f>IF(Tableau22456[[#This Row],[Blq{QB8}]]="o",(1000/AO$52),0)</f>
        <v>0</v>
      </c>
      <c r="AO8" s="4" t="s">
        <v>3</v>
      </c>
      <c r="AP8" s="33">
        <f>IF(Tableau22456[[#This Row],[Blq{QB9}]]="o",(1000/AQ$52),0)</f>
        <v>0</v>
      </c>
      <c r="AQ8" s="4" t="s">
        <v>3</v>
      </c>
      <c r="AR8" s="33">
        <f>IF(Tableau22456[[#This Row],[Blq{QB10}]]="o",(1000/AS$52),0)</f>
        <v>0</v>
      </c>
      <c r="AS8" s="4" t="s">
        <v>3</v>
      </c>
      <c r="AT8" s="33">
        <f>IF(Tableau22456[[#This Row],[Blq{QB11}]]="o",(1000/AU$52),0)</f>
        <v>0</v>
      </c>
      <c r="AU8" s="4" t="s">
        <v>3</v>
      </c>
      <c r="AV8" s="33">
        <f>IF(Tableau22456[[#This Row],[Blq{QB12}]]="o",(1000/AW$52),0)</f>
        <v>0</v>
      </c>
      <c r="AW8" s="4" t="s">
        <v>3</v>
      </c>
      <c r="AX8" s="33">
        <f>IF(Tableau22456[[#This Row],[Blq{QB13}]]="o",(1000/AY$52),0)</f>
        <v>0</v>
      </c>
      <c r="AY8" s="4" t="s">
        <v>3</v>
      </c>
      <c r="AZ8" s="33">
        <f>IF(Tableau22456[[#This Row],[Blq{QB14}]]="o",(1000/BA$52),0)</f>
        <v>0</v>
      </c>
      <c r="BA8" s="4" t="s">
        <v>3</v>
      </c>
      <c r="BB8" s="33">
        <f>IF(Tableau22456[[#This Row],[Blq{QB15}]]="o",(1000/BC$52),0)</f>
        <v>0</v>
      </c>
      <c r="BC8" s="4" t="s">
        <v>3</v>
      </c>
      <c r="BD8" s="33">
        <f>IF(Tableau22456[[#This Row],[Blq{QB16}]]="o",(1000/BE$52),0)</f>
        <v>0</v>
      </c>
      <c r="BE8" s="4" t="s">
        <v>3</v>
      </c>
      <c r="BF8" s="33">
        <f>IF(Tableau22456[[#This Row],[Blq{QB17}]]="o",(1000/BG$52),0)</f>
        <v>0</v>
      </c>
      <c r="BG8" s="4" t="s">
        <v>3</v>
      </c>
      <c r="BH8" s="33">
        <f>IF(Tableau22456[[#This Row],[Blq{QB18}]]="o",(1000/BI$52),0)</f>
        <v>0</v>
      </c>
      <c r="BI8" s="4" t="s">
        <v>3</v>
      </c>
      <c r="BJ8" s="33">
        <f>IF(Tableau22456[[#This Row],[Blq{QB19}]]="o",(1000/BK$52),0)</f>
        <v>0</v>
      </c>
      <c r="BK8" s="4" t="s">
        <v>3</v>
      </c>
      <c r="BL8" s="33">
        <f>IF(Tableau22456[[#This Row],[Blq{QB20}]]="o",(1000/BM$52),0)</f>
        <v>0</v>
      </c>
      <c r="BM8" s="4" t="s">
        <v>3</v>
      </c>
      <c r="BN8" s="33">
        <f>IF(Tableau22456[[#This Row],[Blq{QB21}]]="o",(1000/BO$52),0)</f>
        <v>0</v>
      </c>
      <c r="BO8" s="4" t="s">
        <v>3</v>
      </c>
      <c r="BP8" s="33">
        <f>IF(Tableau22456[[#This Row],[Blq{QB22}]]="o",(1000/BQ$52),0)</f>
        <v>0</v>
      </c>
      <c r="BQ8" s="4" t="s">
        <v>3</v>
      </c>
      <c r="BR8" s="33">
        <f>IF(Tableau22456[[#This Row],[Blq{QB23}]]="o",(1000/BS$52),0)</f>
        <v>0</v>
      </c>
      <c r="BS8" s="4" t="s">
        <v>3</v>
      </c>
      <c r="BT8" s="33">
        <f>IF(Tableau22456[[#This Row],[Blq{QB24}]]="o",(1000/BU$52),0)</f>
        <v>0</v>
      </c>
      <c r="BU8" s="4" t="s">
        <v>3</v>
      </c>
      <c r="BV8" s="33">
        <f>IF(Tableau22456[[#This Row],[Blq{QB25}]]="o",(1000/BW$52),0)</f>
        <v>0</v>
      </c>
      <c r="BW8" s="4" t="s">
        <v>3</v>
      </c>
      <c r="BX8" s="33">
        <f>IF(Tableau22456[[#This Row],[Blq{QB26}]]="o",(1000/BY$52),0)</f>
        <v>0</v>
      </c>
      <c r="BY8" s="4" t="s">
        <v>3</v>
      </c>
      <c r="BZ8" s="33">
        <f>IF(Tableau22456[[#This Row],[Blq{QB27}]]="o",(1000/CA$52),0)</f>
        <v>0</v>
      </c>
      <c r="CA8" s="4" t="s">
        <v>3</v>
      </c>
      <c r="CB8" s="33">
        <f>IF(Tableau22456[[#This Row],[Blq{QB28}]]="o",(1000/CC$52),0)</f>
        <v>0</v>
      </c>
      <c r="CC8" s="4" t="s">
        <v>3</v>
      </c>
      <c r="CD8" s="33">
        <f>IF(Tableau22456[[#This Row],[Blq{QB29}]]="o",(1000/CE$52),0)</f>
        <v>0</v>
      </c>
      <c r="CE8" s="4" t="s">
        <v>3</v>
      </c>
      <c r="CF8" s="33">
        <f>IF(Tableau22456[[#This Row],[Blq{QB30}]]="o",(1000/CG$52),0)</f>
        <v>0</v>
      </c>
      <c r="CG8" s="4" t="s">
        <v>3</v>
      </c>
      <c r="CH8" s="26">
        <f>IFERROR((8-Tableau22456[[#This Row],[Plc{Q}]])/100,0)</f>
        <v>0.05</v>
      </c>
      <c r="CI8" s="25" t="str">
        <f>IF(OR(1=Tableau22456[[#This Row],[Plc{Q}]],2=Tableau22456[[#This Row],[Plc{Q}]],3=Tableau22456[[#This Row],[Plc{Q}]],4=Tableau22456[[#This Row],[Plc{Q}]],5=Tableau22456[[#This Row],[Plc{Q}]],6=Tableau22456[[#This Row],[Plc{Q}]],7=Tableau22456[[#This Row],[Plc{Q}]],8=Tableau22456[[#This Row],[Plc{Q}]]),"Qualifié(e)","")</f>
        <v>Qualifié(e)</v>
      </c>
      <c r="CJ8" s="34">
        <f>IF(Tableau22456[[#This Row],[Pnt{F}/1000]]=0,"",RANK(Tableau22456[[#This Row],[Pnt{F}/1000]],Tableau22456[Pnt{F}/1000]))</f>
        <v>3</v>
      </c>
      <c r="CK8" s="35">
        <f>IFERROR(Tableau22456[[#This Row],[Pnt{FV}/500]]+Tableau22456[[#This Row],[Pnt{FB}/500]]+Tableau22456[[#This Row],[Bns{Q}]],0)</f>
        <v>0.05</v>
      </c>
      <c r="CL8" s="32">
        <f>IFERROR((Tableau22456[[#This Row],[Pnt{FV}]]/$CM$52)*500,0)</f>
        <v>0</v>
      </c>
      <c r="CM8" s="186">
        <f>IFERROR(((Tableau22456[[#This Row],[Prs{FV}]]/CN$52)*1000)+IF(Tableau22456[[#This Row],[Vlr{FV}]]="o",2,0),0)</f>
        <v>0</v>
      </c>
      <c r="CN8" s="11" t="s">
        <v>12</v>
      </c>
      <c r="CO8" s="4" t="s">
        <v>3</v>
      </c>
      <c r="CP8" s="32">
        <f>(Tableau22456[[#This Row],[Pnt{FB}]]/CQ$52)*500</f>
        <v>0</v>
      </c>
      <c r="CQ8" s="33">
        <f>Tableau22456[[#This Row],[Pnt{FBlq}]]+Tableau22456[[#This Row],[Pnt{FEss}]]</f>
        <v>0</v>
      </c>
      <c r="CR8" s="33">
        <f>IF(Tableau22456[[#This Row],[Blq{F}]]="n",0,IF(Tableau22456[[#This Row],[Blq{F}]]="Z1",100,IF(Tableau22456[[#This Row],[Blq{F}]]="Z2",200,IF(Tableau22456[[#This Row],[Blq{F}]]="Top",300,0))))</f>
        <v>0</v>
      </c>
      <c r="CS8" s="4" t="s">
        <v>3</v>
      </c>
      <c r="CT8" s="25">
        <f>IFERROR((100-(Tableau22456[[#This Row],[Ess{F}]])),0)</f>
        <v>0</v>
      </c>
      <c r="CU8" s="11" t="s">
        <v>12</v>
      </c>
      <c r="CV8" s="28">
        <f>IF(Tableau22456[[#This Row],[Fnl]]="Q",Tableau22456[[#This Row],[Plc{F}]],Tableau22456[[#This Row],[Plc{Q}]])</f>
        <v>3</v>
      </c>
      <c r="CW8" s="28" t="str">
        <f>IF(Tableau22456[[#This Row],[Place]]=1,"Or",IF(Tableau22456[[#This Row],[Place]]=2,"Argent",IF(Tableau22456[[#This Row],[Place]]=3,"Bronze","")))</f>
        <v>Bronze</v>
      </c>
    </row>
    <row r="9" spans="1:101" x14ac:dyDescent="0.2">
      <c r="A9" s="33">
        <f>Tableau22456[[#This Row],[Plc{Q}]]</f>
        <v>2</v>
      </c>
      <c r="B9" s="33">
        <f>Tableau22456[[#This Row],[Place]]</f>
        <v>2</v>
      </c>
      <c r="C9" s="16">
        <v>8</v>
      </c>
      <c r="D9" s="17" t="s">
        <v>216</v>
      </c>
      <c r="E9" s="17" t="s">
        <v>225</v>
      </c>
      <c r="F9" s="36" t="str">
        <f>IF(Tableau22456[[#This Row],[Q &gt; F]]="","","Q")</f>
        <v>Q</v>
      </c>
      <c r="G9" s="10" t="s">
        <v>234</v>
      </c>
      <c r="H9" s="3" t="s">
        <v>3</v>
      </c>
      <c r="I9" s="3" t="s">
        <v>3</v>
      </c>
      <c r="J9" s="3" t="s">
        <v>3</v>
      </c>
      <c r="K9" s="30">
        <f>IF(Tableau22456[[#This Row],[Pnt{Q}(/1000)]]=0,"",RANK(Tableau22456[[#This Row],[Pnt{Q}(/1000)]],Tableau22456[Pnt{Q}(/1000)]))</f>
        <v>2</v>
      </c>
      <c r="L9" s="30">
        <f>IFERROR(Tableau22456[[#This Row],[Pnt{QV}(/500)]]+Tableau22456[[#This Row],[Pnt{QB}/500]],0)</f>
        <v>444.4444444444444</v>
      </c>
      <c r="M9" s="31">
        <f>IFERROR((Tableau22456[[#This Row],[Pnt{QV}]]/$N$52)*500,0)</f>
        <v>444.4444444444444</v>
      </c>
      <c r="N9" s="31">
        <f>SUM(Tableau22456[[#This Row],[Pnt{QV1}]],Tableau22456[[#This Row],[Pnt{QV2}]],Tableau22456[[#This Row],[Pnt{QV3}]])</f>
        <v>888.8888888888888</v>
      </c>
      <c r="O9" s="2">
        <f>IFERROR(((Tableau22456[[#This Row],[Prs{QV1}]]/P$52)*1000)+IF(Tableau22456[[#This Row],[Vlr{QV1}]]="o",2,0),0)</f>
        <v>888.8888888888888</v>
      </c>
      <c r="P9" s="11">
        <v>8</v>
      </c>
      <c r="Q9" s="4" t="s">
        <v>3</v>
      </c>
      <c r="R9" s="163">
        <f>IFERROR(((Tableau22456[[#This Row],[Prs{QV2}]]/S$52)*1000)+IF(Tableau22456[[#This Row],[Vlr{QV2}]]="o",2,0),0)</f>
        <v>0</v>
      </c>
      <c r="S9" s="11" t="s">
        <v>12</v>
      </c>
      <c r="T9" s="4" t="s">
        <v>3</v>
      </c>
      <c r="U9" s="163">
        <f>IFERROR(((Tableau22456[[#This Row],[Prs{QV3}]]/V$52)*1000)+IF(Tableau22456[[#This Row],[Vlr{QV3}]]="o",2,0),0)</f>
        <v>0</v>
      </c>
      <c r="V9" s="11" t="s">
        <v>12</v>
      </c>
      <c r="W9" s="4" t="s">
        <v>3</v>
      </c>
      <c r="X9" s="32">
        <f>IF((Tableau22456[[#This Row],[Pnt{QB}]]/Y$52)*500=0,0,(Tableau22456[[#This Row],[Pnt{QB}]]/Y$52)*500)</f>
        <v>0</v>
      </c>
      <c r="Y9" s="33">
        <f>Tableau22456[[#This Row],[Pnt{QB1}]]+Tableau22456[[#This Row],[Pnt{QB2}]]+Tableau22456[[#This Row],[Pnt{QB3}]]+Tableau22456[[#This Row],[Pnt{QB4}]]+Tableau22456[[#This Row],[Pnt{QB5}]]+Tableau22456[[#This Row],[Pnt{QB6}]]+Tableau22456[[#This Row],[Pnt{QB7}]]+Tableau22456[[#This Row],[Pnt{QB8}]]+Tableau22456[[#This Row],[Pnt{QB9}]]+Tableau22456[[#This Row],[Pnt{QB10}]]+Tableau22456[[#This Row],[Pnt{QB11}]]+Tableau22456[[#This Row],[Pnt{QB12}]]+Tableau22456[[#This Row],[Pnt{QB13}]]+Tableau22456[[#This Row],[Pnt{QB14}]]+Tableau22456[[#This Row],[Pnt{QB15}]]+Tableau22456[[#This Row],[Pnt{QB16}]]+Tableau22456[[#This Row],[Pnt{QB17}]]+Tableau22456[[#This Row],[Pnt{QB18}]]+Tableau22456[[#This Row],[Pnt{QB19}]]+Tableau22456[[#This Row],[Pnt{QB20}]]+Tableau22456[[#This Row],[Pnt{QB21}]]+Tableau22456[[#This Row],[Pnt{QB22}]]+Tableau22456[[#This Row],[Pnt{QB23}]]+Tableau22456[[#This Row],[Pnt{QB24}]]+Tableau22456[[#This Row],[Pnt{QB25}]]+Tableau22456[[#This Row],[Pnt{QB26}]]+Tableau22456[[#This Row],[Pnt{QB27}]]+Tableau22456[[#This Row],[Pnt{QB28}]]+Tableau22456[[#This Row],[Pnt{QB29}]]+Tableau22456[[#This Row],[Pnt{QB30}]]</f>
        <v>0</v>
      </c>
      <c r="Z9" s="33">
        <f>IF(Tableau22456[[#This Row],[Blq{QB1}]]="o",(1000/AA$52),0)</f>
        <v>0</v>
      </c>
      <c r="AA9" s="4" t="s">
        <v>3</v>
      </c>
      <c r="AB9" s="33">
        <f>IF(Tableau22456[[#This Row],[Blq{QB2}]]="o",(1000/AC$52),0)</f>
        <v>0</v>
      </c>
      <c r="AC9" s="4" t="s">
        <v>3</v>
      </c>
      <c r="AD9" s="33">
        <f>IF(Tableau22456[[#This Row],[Blq{QB3}]]="o",(1000/AE$52),0)</f>
        <v>0</v>
      </c>
      <c r="AE9" s="4" t="s">
        <v>3</v>
      </c>
      <c r="AF9" s="33">
        <f>IF(Tableau22456[[#This Row],[Blq{QB4}]]="o",(1000/AG$52),0)</f>
        <v>0</v>
      </c>
      <c r="AG9" s="4" t="s">
        <v>3</v>
      </c>
      <c r="AH9" s="33">
        <f>IF(Tableau22456[[#This Row],[Blq{QB5}]]="o",(1000/AI$52),0)</f>
        <v>0</v>
      </c>
      <c r="AI9" s="4" t="s">
        <v>3</v>
      </c>
      <c r="AJ9" s="33">
        <f>IF(Tableau22456[[#This Row],[Blq{QB6}]]="o",(1000/AK$52),0)</f>
        <v>0</v>
      </c>
      <c r="AK9" s="4" t="s">
        <v>3</v>
      </c>
      <c r="AL9" s="33">
        <f>IF(Tableau22456[[#This Row],[Blq{QB7}]]="o",(1000/AM$52),0)</f>
        <v>0</v>
      </c>
      <c r="AM9" s="4" t="s">
        <v>3</v>
      </c>
      <c r="AN9" s="33">
        <f>IF(Tableau22456[[#This Row],[Blq{QB8}]]="o",(1000/AO$52),0)</f>
        <v>0</v>
      </c>
      <c r="AO9" s="4" t="s">
        <v>3</v>
      </c>
      <c r="AP9" s="33">
        <f>IF(Tableau22456[[#This Row],[Blq{QB9}]]="o",(1000/AQ$52),0)</f>
        <v>0</v>
      </c>
      <c r="AQ9" s="4" t="s">
        <v>3</v>
      </c>
      <c r="AR9" s="33">
        <f>IF(Tableau22456[[#This Row],[Blq{QB10}]]="o",(1000/AS$52),0)</f>
        <v>0</v>
      </c>
      <c r="AS9" s="4" t="s">
        <v>3</v>
      </c>
      <c r="AT9" s="33">
        <f>IF(Tableau22456[[#This Row],[Blq{QB11}]]="o",(1000/AU$52),0)</f>
        <v>0</v>
      </c>
      <c r="AU9" s="4" t="s">
        <v>3</v>
      </c>
      <c r="AV9" s="33">
        <f>IF(Tableau22456[[#This Row],[Blq{QB12}]]="o",(1000/AW$52),0)</f>
        <v>0</v>
      </c>
      <c r="AW9" s="4" t="s">
        <v>3</v>
      </c>
      <c r="AX9" s="33">
        <f>IF(Tableau22456[[#This Row],[Blq{QB13}]]="o",(1000/AY$52),0)</f>
        <v>0</v>
      </c>
      <c r="AY9" s="4" t="s">
        <v>3</v>
      </c>
      <c r="AZ9" s="33">
        <f>IF(Tableau22456[[#This Row],[Blq{QB14}]]="o",(1000/BA$52),0)</f>
        <v>0</v>
      </c>
      <c r="BA9" s="4" t="s">
        <v>3</v>
      </c>
      <c r="BB9" s="33">
        <f>IF(Tableau22456[[#This Row],[Blq{QB15}]]="o",(1000/BC$52),0)</f>
        <v>0</v>
      </c>
      <c r="BC9" s="4" t="s">
        <v>3</v>
      </c>
      <c r="BD9" s="33">
        <f>IF(Tableau22456[[#This Row],[Blq{QB16}]]="o",(1000/BE$52),0)</f>
        <v>0</v>
      </c>
      <c r="BE9" s="4" t="s">
        <v>3</v>
      </c>
      <c r="BF9" s="33">
        <f>IF(Tableau22456[[#This Row],[Blq{QB17}]]="o",(1000/BG$52),0)</f>
        <v>0</v>
      </c>
      <c r="BG9" s="4" t="s">
        <v>3</v>
      </c>
      <c r="BH9" s="33">
        <f>IF(Tableau22456[[#This Row],[Blq{QB18}]]="o",(1000/BI$52),0)</f>
        <v>0</v>
      </c>
      <c r="BI9" s="4" t="s">
        <v>3</v>
      </c>
      <c r="BJ9" s="33">
        <f>IF(Tableau22456[[#This Row],[Blq{QB19}]]="o",(1000/BK$52),0)</f>
        <v>0</v>
      </c>
      <c r="BK9" s="4" t="s">
        <v>3</v>
      </c>
      <c r="BL9" s="33">
        <f>IF(Tableau22456[[#This Row],[Blq{QB20}]]="o",(1000/BM$52),0)</f>
        <v>0</v>
      </c>
      <c r="BM9" s="4" t="s">
        <v>3</v>
      </c>
      <c r="BN9" s="33">
        <f>IF(Tableau22456[[#This Row],[Blq{QB21}]]="o",(1000/BO$52),0)</f>
        <v>0</v>
      </c>
      <c r="BO9" s="4" t="s">
        <v>3</v>
      </c>
      <c r="BP9" s="33">
        <f>IF(Tableau22456[[#This Row],[Blq{QB22}]]="o",(1000/BQ$52),0)</f>
        <v>0</v>
      </c>
      <c r="BQ9" s="4" t="s">
        <v>3</v>
      </c>
      <c r="BR9" s="33">
        <f>IF(Tableau22456[[#This Row],[Blq{QB23}]]="o",(1000/BS$52),0)</f>
        <v>0</v>
      </c>
      <c r="BS9" s="4" t="s">
        <v>3</v>
      </c>
      <c r="BT9" s="33">
        <f>IF(Tableau22456[[#This Row],[Blq{QB24}]]="o",(1000/BU$52),0)</f>
        <v>0</v>
      </c>
      <c r="BU9" s="4" t="s">
        <v>3</v>
      </c>
      <c r="BV9" s="33">
        <f>IF(Tableau22456[[#This Row],[Blq{QB25}]]="o",(1000/BW$52),0)</f>
        <v>0</v>
      </c>
      <c r="BW9" s="4" t="s">
        <v>3</v>
      </c>
      <c r="BX9" s="33">
        <f>IF(Tableau22456[[#This Row],[Blq{QB26}]]="o",(1000/BY$52),0)</f>
        <v>0</v>
      </c>
      <c r="BY9" s="4" t="s">
        <v>3</v>
      </c>
      <c r="BZ9" s="33">
        <f>IF(Tableau22456[[#This Row],[Blq{QB27}]]="o",(1000/CA$52),0)</f>
        <v>0</v>
      </c>
      <c r="CA9" s="4" t="s">
        <v>3</v>
      </c>
      <c r="CB9" s="33">
        <f>IF(Tableau22456[[#This Row],[Blq{QB28}]]="o",(1000/CC$52),0)</f>
        <v>0</v>
      </c>
      <c r="CC9" s="4" t="s">
        <v>3</v>
      </c>
      <c r="CD9" s="33">
        <f>IF(Tableau22456[[#This Row],[Blq{QB29}]]="o",(1000/CE$52),0)</f>
        <v>0</v>
      </c>
      <c r="CE9" s="4" t="s">
        <v>3</v>
      </c>
      <c r="CF9" s="33">
        <f>IF(Tableau22456[[#This Row],[Blq{QB30}]]="o",(1000/CG$52),0)</f>
        <v>0</v>
      </c>
      <c r="CG9" s="4" t="s">
        <v>3</v>
      </c>
      <c r="CH9" s="26">
        <f>IFERROR((8-Tableau22456[[#This Row],[Plc{Q}]])/100,0)</f>
        <v>0.06</v>
      </c>
      <c r="CI9" s="25" t="str">
        <f>IF(OR(1=Tableau22456[[#This Row],[Plc{Q}]],2=Tableau22456[[#This Row],[Plc{Q}]],3=Tableau22456[[#This Row],[Plc{Q}]],4=Tableau22456[[#This Row],[Plc{Q}]],5=Tableau22456[[#This Row],[Plc{Q}]],6=Tableau22456[[#This Row],[Plc{Q}]],7=Tableau22456[[#This Row],[Plc{Q}]],8=Tableau22456[[#This Row],[Plc{Q}]]),"Qualifié(e)","")</f>
        <v>Qualifié(e)</v>
      </c>
      <c r="CJ9" s="34">
        <f>IF(Tableau22456[[#This Row],[Pnt{F}/1000]]=0,"",RANK(Tableau22456[[#This Row],[Pnt{F}/1000]],Tableau22456[Pnt{F}/1000]))</f>
        <v>2</v>
      </c>
      <c r="CK9" s="35">
        <f>IFERROR(Tableau22456[[#This Row],[Pnt{FV}/500]]+Tableau22456[[#This Row],[Pnt{FB}/500]]+Tableau22456[[#This Row],[Bns{Q}]],0)</f>
        <v>0.06</v>
      </c>
      <c r="CL9" s="32">
        <f>IFERROR((Tableau22456[[#This Row],[Pnt{FV}]]/$CM$52)*500,0)</f>
        <v>0</v>
      </c>
      <c r="CM9" s="186">
        <f>IFERROR(((Tableau22456[[#This Row],[Prs{FV}]]/CN$52)*1000)+IF(Tableau22456[[#This Row],[Vlr{FV}]]="o",2,0),0)</f>
        <v>0</v>
      </c>
      <c r="CN9" s="11" t="s">
        <v>12</v>
      </c>
      <c r="CO9" s="4" t="s">
        <v>3</v>
      </c>
      <c r="CP9" s="32">
        <f>(Tableau22456[[#This Row],[Pnt{FB}]]/CQ$52)*500</f>
        <v>0</v>
      </c>
      <c r="CQ9" s="33">
        <f>Tableau22456[[#This Row],[Pnt{FBlq}]]+Tableau22456[[#This Row],[Pnt{FEss}]]</f>
        <v>0</v>
      </c>
      <c r="CR9" s="33">
        <f>IF(Tableau22456[[#This Row],[Blq{F}]]="n",0,IF(Tableau22456[[#This Row],[Blq{F}]]="Z1",100,IF(Tableau22456[[#This Row],[Blq{F}]]="Z2",200,IF(Tableau22456[[#This Row],[Blq{F}]]="Top",300,0))))</f>
        <v>0</v>
      </c>
      <c r="CS9" s="4" t="s">
        <v>3</v>
      </c>
      <c r="CT9" s="25">
        <f>IFERROR((100-(Tableau22456[[#This Row],[Ess{F}]])),0)</f>
        <v>0</v>
      </c>
      <c r="CU9" s="11" t="s">
        <v>12</v>
      </c>
      <c r="CV9" s="28">
        <f>IF(Tableau22456[[#This Row],[Fnl]]="Q",Tableau22456[[#This Row],[Plc{F}]],Tableau22456[[#This Row],[Plc{Q}]])</f>
        <v>2</v>
      </c>
      <c r="CW9" s="28" t="str">
        <f>IF(Tableau22456[[#This Row],[Place]]=1,"Or",IF(Tableau22456[[#This Row],[Place]]=2,"Argent",IF(Tableau22456[[#This Row],[Place]]=3,"Bronze","")))</f>
        <v>Argent</v>
      </c>
    </row>
    <row r="10" spans="1:101" x14ac:dyDescent="0.2">
      <c r="A10" s="33">
        <f>Tableau22456[[#This Row],[Plc{Q}]]</f>
        <v>1</v>
      </c>
      <c r="B10" s="33">
        <f>Tableau22456[[#This Row],[Place]]</f>
        <v>1</v>
      </c>
      <c r="C10" s="16">
        <v>9</v>
      </c>
      <c r="D10" s="17" t="s">
        <v>217</v>
      </c>
      <c r="E10" s="17" t="s">
        <v>226</v>
      </c>
      <c r="F10" s="29" t="str">
        <f>IF(Tableau22456[[#This Row],[Q &gt; F]]="","","Q")</f>
        <v>Q</v>
      </c>
      <c r="G10" s="10" t="s">
        <v>235</v>
      </c>
      <c r="H10" s="3" t="s">
        <v>3</v>
      </c>
      <c r="I10" s="3" t="s">
        <v>3</v>
      </c>
      <c r="J10" s="3" t="s">
        <v>3</v>
      </c>
      <c r="K10" s="30">
        <f>IF(Tableau22456[[#This Row],[Pnt{Q}(/1000)]]=0,"",RANK(Tableau22456[[#This Row],[Pnt{Q}(/1000)]],Tableau22456[Pnt{Q}(/1000)]))</f>
        <v>1</v>
      </c>
      <c r="L10" s="30">
        <f>IFERROR(Tableau22456[[#This Row],[Pnt{QV}(/500)]]+Tableau22456[[#This Row],[Pnt{QB}/500]],0)</f>
        <v>500</v>
      </c>
      <c r="M10" s="31">
        <f>IFERROR((Tableau22456[[#This Row],[Pnt{QV}]]/$N$52)*500,0)</f>
        <v>500</v>
      </c>
      <c r="N10" s="31">
        <f>SUM(Tableau22456[[#This Row],[Pnt{QV1}]],Tableau22456[[#This Row],[Pnt{QV2}]],Tableau22456[[#This Row],[Pnt{QV3}]])</f>
        <v>1000</v>
      </c>
      <c r="O10" s="2">
        <f>IFERROR(((Tableau22456[[#This Row],[Prs{QV1}]]/P$52)*1000)+IF(Tableau22456[[#This Row],[Vlr{QV1}]]="o",2,0),0)</f>
        <v>1000</v>
      </c>
      <c r="P10" s="11">
        <v>9</v>
      </c>
      <c r="Q10" s="4" t="s">
        <v>3</v>
      </c>
      <c r="R10" s="163">
        <f>IFERROR(((Tableau22456[[#This Row],[Prs{QV2}]]/S$52)*1000)+IF(Tableau22456[[#This Row],[Vlr{QV2}]]="o",2,0),0)</f>
        <v>0</v>
      </c>
      <c r="S10" s="11" t="s">
        <v>12</v>
      </c>
      <c r="T10" s="4" t="s">
        <v>3</v>
      </c>
      <c r="U10" s="163">
        <f>IFERROR(((Tableau22456[[#This Row],[Prs{QV3}]]/V$52)*1000)+IF(Tableau22456[[#This Row],[Vlr{QV3}]]="o",2,0),0)</f>
        <v>0</v>
      </c>
      <c r="V10" s="11" t="s">
        <v>12</v>
      </c>
      <c r="W10" s="4" t="s">
        <v>3</v>
      </c>
      <c r="X10" s="32">
        <f>IF((Tableau22456[[#This Row],[Pnt{QB}]]/Y$52)*500=0,0,(Tableau22456[[#This Row],[Pnt{QB}]]/Y$52)*500)</f>
        <v>0</v>
      </c>
      <c r="Y10" s="33">
        <f>Tableau22456[[#This Row],[Pnt{QB1}]]+Tableau22456[[#This Row],[Pnt{QB2}]]+Tableau22456[[#This Row],[Pnt{QB3}]]+Tableau22456[[#This Row],[Pnt{QB4}]]+Tableau22456[[#This Row],[Pnt{QB5}]]+Tableau22456[[#This Row],[Pnt{QB6}]]+Tableau22456[[#This Row],[Pnt{QB7}]]+Tableau22456[[#This Row],[Pnt{QB8}]]+Tableau22456[[#This Row],[Pnt{QB9}]]+Tableau22456[[#This Row],[Pnt{QB10}]]+Tableau22456[[#This Row],[Pnt{QB11}]]+Tableau22456[[#This Row],[Pnt{QB12}]]+Tableau22456[[#This Row],[Pnt{QB13}]]+Tableau22456[[#This Row],[Pnt{QB14}]]+Tableau22456[[#This Row],[Pnt{QB15}]]+Tableau22456[[#This Row],[Pnt{QB16}]]+Tableau22456[[#This Row],[Pnt{QB17}]]+Tableau22456[[#This Row],[Pnt{QB18}]]+Tableau22456[[#This Row],[Pnt{QB19}]]+Tableau22456[[#This Row],[Pnt{QB20}]]+Tableau22456[[#This Row],[Pnt{QB21}]]+Tableau22456[[#This Row],[Pnt{QB22}]]+Tableau22456[[#This Row],[Pnt{QB23}]]+Tableau22456[[#This Row],[Pnt{QB24}]]+Tableau22456[[#This Row],[Pnt{QB25}]]+Tableau22456[[#This Row],[Pnt{QB26}]]+Tableau22456[[#This Row],[Pnt{QB27}]]+Tableau22456[[#This Row],[Pnt{QB28}]]+Tableau22456[[#This Row],[Pnt{QB29}]]+Tableau22456[[#This Row],[Pnt{QB30}]]</f>
        <v>0</v>
      </c>
      <c r="Z10" s="33">
        <f>IF(Tableau22456[[#This Row],[Blq{QB1}]]="o",(1000/AA$52),0)</f>
        <v>0</v>
      </c>
      <c r="AA10" s="4" t="s">
        <v>3</v>
      </c>
      <c r="AB10" s="33">
        <f>IF(Tableau22456[[#This Row],[Blq{QB2}]]="o",(1000/AC$52),0)</f>
        <v>0</v>
      </c>
      <c r="AC10" s="4" t="s">
        <v>3</v>
      </c>
      <c r="AD10" s="33">
        <f>IF(Tableau22456[[#This Row],[Blq{QB3}]]="o",(1000/AE$52),0)</f>
        <v>0</v>
      </c>
      <c r="AE10" s="4" t="s">
        <v>3</v>
      </c>
      <c r="AF10" s="33">
        <f>IF(Tableau22456[[#This Row],[Blq{QB4}]]="o",(1000/AG$52),0)</f>
        <v>0</v>
      </c>
      <c r="AG10" s="4" t="s">
        <v>3</v>
      </c>
      <c r="AH10" s="33">
        <f>IF(Tableau22456[[#This Row],[Blq{QB5}]]="o",(1000/AI$52),0)</f>
        <v>0</v>
      </c>
      <c r="AI10" s="4" t="s">
        <v>3</v>
      </c>
      <c r="AJ10" s="33">
        <f>IF(Tableau22456[[#This Row],[Blq{QB6}]]="o",(1000/AK$52),0)</f>
        <v>0</v>
      </c>
      <c r="AK10" s="4" t="s">
        <v>3</v>
      </c>
      <c r="AL10" s="33">
        <f>IF(Tableau22456[[#This Row],[Blq{QB7}]]="o",(1000/AM$52),0)</f>
        <v>0</v>
      </c>
      <c r="AM10" s="4" t="s">
        <v>3</v>
      </c>
      <c r="AN10" s="33">
        <f>IF(Tableau22456[[#This Row],[Blq{QB8}]]="o",(1000/AO$52),0)</f>
        <v>0</v>
      </c>
      <c r="AO10" s="4" t="s">
        <v>3</v>
      </c>
      <c r="AP10" s="33">
        <f>IF(Tableau22456[[#This Row],[Blq{QB9}]]="o",(1000/AQ$52),0)</f>
        <v>0</v>
      </c>
      <c r="AQ10" s="4" t="s">
        <v>3</v>
      </c>
      <c r="AR10" s="33">
        <f>IF(Tableau22456[[#This Row],[Blq{QB10}]]="o",(1000/AS$52),0)</f>
        <v>0</v>
      </c>
      <c r="AS10" s="4" t="s">
        <v>3</v>
      </c>
      <c r="AT10" s="33">
        <f>IF(Tableau22456[[#This Row],[Blq{QB11}]]="o",(1000/AU$52),0)</f>
        <v>0</v>
      </c>
      <c r="AU10" s="4" t="s">
        <v>3</v>
      </c>
      <c r="AV10" s="33">
        <f>IF(Tableau22456[[#This Row],[Blq{QB12}]]="o",(1000/AW$52),0)</f>
        <v>0</v>
      </c>
      <c r="AW10" s="4" t="s">
        <v>3</v>
      </c>
      <c r="AX10" s="33">
        <f>IF(Tableau22456[[#This Row],[Blq{QB13}]]="o",(1000/AY$52),0)</f>
        <v>0</v>
      </c>
      <c r="AY10" s="4" t="s">
        <v>3</v>
      </c>
      <c r="AZ10" s="33">
        <f>IF(Tableau22456[[#This Row],[Blq{QB14}]]="o",(1000/BA$52),0)</f>
        <v>0</v>
      </c>
      <c r="BA10" s="4" t="s">
        <v>3</v>
      </c>
      <c r="BB10" s="33">
        <f>IF(Tableau22456[[#This Row],[Blq{QB15}]]="o",(1000/BC$52),0)</f>
        <v>0</v>
      </c>
      <c r="BC10" s="4" t="s">
        <v>3</v>
      </c>
      <c r="BD10" s="33">
        <f>IF(Tableau22456[[#This Row],[Blq{QB16}]]="o",(1000/BE$52),0)</f>
        <v>0</v>
      </c>
      <c r="BE10" s="4" t="s">
        <v>3</v>
      </c>
      <c r="BF10" s="33">
        <f>IF(Tableau22456[[#This Row],[Blq{QB17}]]="o",(1000/BG$52),0)</f>
        <v>0</v>
      </c>
      <c r="BG10" s="4" t="s">
        <v>3</v>
      </c>
      <c r="BH10" s="33">
        <f>IF(Tableau22456[[#This Row],[Blq{QB18}]]="o",(1000/BI$52),0)</f>
        <v>0</v>
      </c>
      <c r="BI10" s="4" t="s">
        <v>3</v>
      </c>
      <c r="BJ10" s="33">
        <f>IF(Tableau22456[[#This Row],[Blq{QB19}]]="o",(1000/BK$52),0)</f>
        <v>0</v>
      </c>
      <c r="BK10" s="4" t="s">
        <v>3</v>
      </c>
      <c r="BL10" s="33">
        <f>IF(Tableau22456[[#This Row],[Blq{QB20}]]="o",(1000/BM$52),0)</f>
        <v>0</v>
      </c>
      <c r="BM10" s="4" t="s">
        <v>3</v>
      </c>
      <c r="BN10" s="33">
        <f>IF(Tableau22456[[#This Row],[Blq{QB21}]]="o",(1000/BO$52),0)</f>
        <v>0</v>
      </c>
      <c r="BO10" s="4" t="s">
        <v>3</v>
      </c>
      <c r="BP10" s="33">
        <f>IF(Tableau22456[[#This Row],[Blq{QB22}]]="o",(1000/BQ$52),0)</f>
        <v>0</v>
      </c>
      <c r="BQ10" s="4" t="s">
        <v>3</v>
      </c>
      <c r="BR10" s="33">
        <f>IF(Tableau22456[[#This Row],[Blq{QB23}]]="o",(1000/BS$52),0)</f>
        <v>0</v>
      </c>
      <c r="BS10" s="4" t="s">
        <v>3</v>
      </c>
      <c r="BT10" s="33">
        <f>IF(Tableau22456[[#This Row],[Blq{QB24}]]="o",(1000/BU$52),0)</f>
        <v>0</v>
      </c>
      <c r="BU10" s="4" t="s">
        <v>3</v>
      </c>
      <c r="BV10" s="33">
        <f>IF(Tableau22456[[#This Row],[Blq{QB25}]]="o",(1000/BW$52),0)</f>
        <v>0</v>
      </c>
      <c r="BW10" s="4" t="s">
        <v>3</v>
      </c>
      <c r="BX10" s="33">
        <f>IF(Tableau22456[[#This Row],[Blq{QB26}]]="o",(1000/BY$52),0)</f>
        <v>0</v>
      </c>
      <c r="BY10" s="4" t="s">
        <v>3</v>
      </c>
      <c r="BZ10" s="33">
        <f>IF(Tableau22456[[#This Row],[Blq{QB27}]]="o",(1000/CA$52),0)</f>
        <v>0</v>
      </c>
      <c r="CA10" s="4" t="s">
        <v>3</v>
      </c>
      <c r="CB10" s="33">
        <f>IF(Tableau22456[[#This Row],[Blq{QB28}]]="o",(1000/CC$52),0)</f>
        <v>0</v>
      </c>
      <c r="CC10" s="4" t="s">
        <v>3</v>
      </c>
      <c r="CD10" s="33">
        <f>IF(Tableau22456[[#This Row],[Blq{QB29}]]="o",(1000/CE$52),0)</f>
        <v>0</v>
      </c>
      <c r="CE10" s="4" t="s">
        <v>3</v>
      </c>
      <c r="CF10" s="33">
        <f>IF(Tableau22456[[#This Row],[Blq{QB30}]]="o",(1000/CG$52),0)</f>
        <v>0</v>
      </c>
      <c r="CG10" s="4" t="s">
        <v>3</v>
      </c>
      <c r="CH10" s="26">
        <f>IFERROR((8-Tableau22456[[#This Row],[Plc{Q}]])/100,0)</f>
        <v>7.0000000000000007E-2</v>
      </c>
      <c r="CI10" s="25" t="str">
        <f>IF(OR(1=Tableau22456[[#This Row],[Plc{Q}]],2=Tableau22456[[#This Row],[Plc{Q}]],3=Tableau22456[[#This Row],[Plc{Q}]],4=Tableau22456[[#This Row],[Plc{Q}]],5=Tableau22456[[#This Row],[Plc{Q}]],6=Tableau22456[[#This Row],[Plc{Q}]],7=Tableau22456[[#This Row],[Plc{Q}]],8=Tableau22456[[#This Row],[Plc{Q}]]),"Qualifié(e)","")</f>
        <v>Qualifié(e)</v>
      </c>
      <c r="CJ10" s="34">
        <f>IF(Tableau22456[[#This Row],[Pnt{F}/1000]]=0,"",RANK(Tableau22456[[#This Row],[Pnt{F}/1000]],Tableau22456[Pnt{F}/1000]))</f>
        <v>1</v>
      </c>
      <c r="CK10" s="35">
        <f>IFERROR(Tableau22456[[#This Row],[Pnt{FV}/500]]+Tableau22456[[#This Row],[Pnt{FB}/500]]+Tableau22456[[#This Row],[Bns{Q}]],0)</f>
        <v>7.0000000000000007E-2</v>
      </c>
      <c r="CL10" s="32">
        <f>IFERROR((Tableau22456[[#This Row],[Pnt{FV}]]/$CM$52)*500,0)</f>
        <v>0</v>
      </c>
      <c r="CM10" s="186">
        <f>IFERROR(((Tableau22456[[#This Row],[Prs{FV}]]/CN$52)*1000)+IF(Tableau22456[[#This Row],[Vlr{FV}]]="o",2,0),0)</f>
        <v>0</v>
      </c>
      <c r="CN10" s="11" t="s">
        <v>12</v>
      </c>
      <c r="CO10" s="4" t="s">
        <v>3</v>
      </c>
      <c r="CP10" s="32">
        <f>(Tableau22456[[#This Row],[Pnt{FB}]]/CQ$52)*500</f>
        <v>0</v>
      </c>
      <c r="CQ10" s="33">
        <f>Tableau22456[[#This Row],[Pnt{FBlq}]]+Tableau22456[[#This Row],[Pnt{FEss}]]</f>
        <v>0</v>
      </c>
      <c r="CR10" s="33">
        <f>IF(Tableau22456[[#This Row],[Blq{F}]]="n",0,IF(Tableau22456[[#This Row],[Blq{F}]]="Z1",100,IF(Tableau22456[[#This Row],[Blq{F}]]="Z2",200,IF(Tableau22456[[#This Row],[Blq{F}]]="Top",300,0))))</f>
        <v>0</v>
      </c>
      <c r="CS10" s="4" t="s">
        <v>3</v>
      </c>
      <c r="CT10" s="25">
        <f>IFERROR((100-(Tableau22456[[#This Row],[Ess{F}]])),0)</f>
        <v>0</v>
      </c>
      <c r="CU10" s="11" t="s">
        <v>12</v>
      </c>
      <c r="CV10" s="28">
        <f>IF(Tableau22456[[#This Row],[Fnl]]="Q",Tableau22456[[#This Row],[Plc{F}]],Tableau22456[[#This Row],[Plc{Q}]])</f>
        <v>1</v>
      </c>
      <c r="CW10" s="28" t="str">
        <f>IF(Tableau22456[[#This Row],[Place]]=1,"Or",IF(Tableau22456[[#This Row],[Place]]=2,"Argent",IF(Tableau22456[[#This Row],[Place]]=3,"Bronze","")))</f>
        <v>Or</v>
      </c>
    </row>
    <row r="11" spans="1:101" x14ac:dyDescent="0.2">
      <c r="A11" s="33" t="str">
        <f>Tableau22456[[#This Row],[Plc{Q}]]</f>
        <v/>
      </c>
      <c r="B11" s="33" t="str">
        <f>Tableau22456[[#This Row],[Place]]</f>
        <v/>
      </c>
      <c r="C11" s="16" t="s">
        <v>12</v>
      </c>
      <c r="D11" s="17" t="s">
        <v>12</v>
      </c>
      <c r="E11" s="17" t="s">
        <v>12</v>
      </c>
      <c r="F11" s="29" t="str">
        <f>IF(Tableau22456[[#This Row],[Q &gt; F]]="","","Q")</f>
        <v/>
      </c>
      <c r="G11" s="10" t="s">
        <v>12</v>
      </c>
      <c r="H11" s="3" t="s">
        <v>3</v>
      </c>
      <c r="I11" s="3" t="s">
        <v>3</v>
      </c>
      <c r="J11" s="3" t="s">
        <v>3</v>
      </c>
      <c r="K11" s="30" t="str">
        <f>IF(Tableau22456[[#This Row],[Pnt{Q}(/1000)]]=0,"",RANK(Tableau22456[[#This Row],[Pnt{Q}(/1000)]],Tableau22456[Pnt{Q}(/1000)]))</f>
        <v/>
      </c>
      <c r="L11" s="30">
        <f>IFERROR(Tableau22456[[#This Row],[Pnt{QV}(/500)]]+Tableau22456[[#This Row],[Pnt{QB}/500]],0)</f>
        <v>0</v>
      </c>
      <c r="M11" s="31">
        <f>IFERROR((Tableau22456[[#This Row],[Pnt{QV}]]/$N$52)*500,0)</f>
        <v>0</v>
      </c>
      <c r="N11" s="31">
        <f>SUM(Tableau22456[[#This Row],[Pnt{QV1}]],Tableau22456[[#This Row],[Pnt{QV2}]],Tableau22456[[#This Row],[Pnt{QV3}]])</f>
        <v>0</v>
      </c>
      <c r="O11" s="2">
        <f>IFERROR(((Tableau22456[[#This Row],[Prs{QV1}]]/P$52)*1000)+IF(Tableau22456[[#This Row],[Vlr{QV1}]]="o",2,0),0)</f>
        <v>0</v>
      </c>
      <c r="P11" s="11" t="s">
        <v>12</v>
      </c>
      <c r="Q11" s="4" t="s">
        <v>3</v>
      </c>
      <c r="R11" s="163">
        <f>IFERROR(((Tableau22456[[#This Row],[Prs{QV2}]]/S$52)*1000)+IF(Tableau22456[[#This Row],[Vlr{QV2}]]="o",2,0),0)</f>
        <v>0</v>
      </c>
      <c r="S11" s="11" t="s">
        <v>12</v>
      </c>
      <c r="T11" s="4" t="s">
        <v>3</v>
      </c>
      <c r="U11" s="163">
        <f>IFERROR(((Tableau22456[[#This Row],[Prs{QV3}]]/V$52)*1000)+IF(Tableau22456[[#This Row],[Vlr{QV3}]]="o",2,0),0)</f>
        <v>0</v>
      </c>
      <c r="V11" s="11" t="s">
        <v>12</v>
      </c>
      <c r="W11" s="4" t="s">
        <v>3</v>
      </c>
      <c r="X11" s="32">
        <f>IF((Tableau22456[[#This Row],[Pnt{QB}]]/Y$52)*500=0,0,(Tableau22456[[#This Row],[Pnt{QB}]]/Y$52)*500)</f>
        <v>0</v>
      </c>
      <c r="Y11" s="33">
        <f>Tableau22456[[#This Row],[Pnt{QB1}]]+Tableau22456[[#This Row],[Pnt{QB2}]]+Tableau22456[[#This Row],[Pnt{QB3}]]+Tableau22456[[#This Row],[Pnt{QB4}]]+Tableau22456[[#This Row],[Pnt{QB5}]]+Tableau22456[[#This Row],[Pnt{QB6}]]+Tableau22456[[#This Row],[Pnt{QB7}]]+Tableau22456[[#This Row],[Pnt{QB8}]]+Tableau22456[[#This Row],[Pnt{QB9}]]+Tableau22456[[#This Row],[Pnt{QB10}]]+Tableau22456[[#This Row],[Pnt{QB11}]]+Tableau22456[[#This Row],[Pnt{QB12}]]+Tableau22456[[#This Row],[Pnt{QB13}]]+Tableau22456[[#This Row],[Pnt{QB14}]]+Tableau22456[[#This Row],[Pnt{QB15}]]+Tableau22456[[#This Row],[Pnt{QB16}]]+Tableau22456[[#This Row],[Pnt{QB17}]]+Tableau22456[[#This Row],[Pnt{QB18}]]+Tableau22456[[#This Row],[Pnt{QB19}]]+Tableau22456[[#This Row],[Pnt{QB20}]]+Tableau22456[[#This Row],[Pnt{QB21}]]+Tableau22456[[#This Row],[Pnt{QB22}]]+Tableau22456[[#This Row],[Pnt{QB23}]]+Tableau22456[[#This Row],[Pnt{QB24}]]+Tableau22456[[#This Row],[Pnt{QB25}]]+Tableau22456[[#This Row],[Pnt{QB26}]]+Tableau22456[[#This Row],[Pnt{QB27}]]+Tableau22456[[#This Row],[Pnt{QB28}]]+Tableau22456[[#This Row],[Pnt{QB29}]]+Tableau22456[[#This Row],[Pnt{QB30}]]</f>
        <v>0</v>
      </c>
      <c r="Z11" s="33">
        <f>IF(Tableau22456[[#This Row],[Blq{QB1}]]="o",(1000/AA$52),0)</f>
        <v>0</v>
      </c>
      <c r="AA11" s="4" t="s">
        <v>3</v>
      </c>
      <c r="AB11" s="33">
        <f>IF(Tableau22456[[#This Row],[Blq{QB2}]]="o",(1000/AC$52),0)</f>
        <v>0</v>
      </c>
      <c r="AC11" s="4" t="s">
        <v>3</v>
      </c>
      <c r="AD11" s="33">
        <f>IF(Tableau22456[[#This Row],[Blq{QB3}]]="o",(1000/AE$52),0)</f>
        <v>0</v>
      </c>
      <c r="AE11" s="4" t="s">
        <v>3</v>
      </c>
      <c r="AF11" s="33">
        <f>IF(Tableau22456[[#This Row],[Blq{QB4}]]="o",(1000/AG$52),0)</f>
        <v>0</v>
      </c>
      <c r="AG11" s="4" t="s">
        <v>3</v>
      </c>
      <c r="AH11" s="33">
        <f>IF(Tableau22456[[#This Row],[Blq{QB5}]]="o",(1000/AI$52),0)</f>
        <v>0</v>
      </c>
      <c r="AI11" s="4" t="s">
        <v>3</v>
      </c>
      <c r="AJ11" s="33">
        <f>IF(Tableau22456[[#This Row],[Blq{QB6}]]="o",(1000/AK$52),0)</f>
        <v>0</v>
      </c>
      <c r="AK11" s="4" t="s">
        <v>3</v>
      </c>
      <c r="AL11" s="33">
        <f>IF(Tableau22456[[#This Row],[Blq{QB7}]]="o",(1000/AM$52),0)</f>
        <v>0</v>
      </c>
      <c r="AM11" s="4" t="s">
        <v>3</v>
      </c>
      <c r="AN11" s="33">
        <f>IF(Tableau22456[[#This Row],[Blq{QB8}]]="o",(1000/AO$52),0)</f>
        <v>0</v>
      </c>
      <c r="AO11" s="4" t="s">
        <v>3</v>
      </c>
      <c r="AP11" s="33">
        <f>IF(Tableau22456[[#This Row],[Blq{QB9}]]="o",(1000/AQ$52),0)</f>
        <v>0</v>
      </c>
      <c r="AQ11" s="4" t="s">
        <v>3</v>
      </c>
      <c r="AR11" s="33">
        <f>IF(Tableau22456[[#This Row],[Blq{QB10}]]="o",(1000/AS$52),0)</f>
        <v>0</v>
      </c>
      <c r="AS11" s="4" t="s">
        <v>3</v>
      </c>
      <c r="AT11" s="33">
        <f>IF(Tableau22456[[#This Row],[Blq{QB11}]]="o",(1000/AU$52),0)</f>
        <v>0</v>
      </c>
      <c r="AU11" s="4" t="s">
        <v>3</v>
      </c>
      <c r="AV11" s="33">
        <f>IF(Tableau22456[[#This Row],[Blq{QB12}]]="o",(1000/AW$52),0)</f>
        <v>0</v>
      </c>
      <c r="AW11" s="4" t="s">
        <v>3</v>
      </c>
      <c r="AX11" s="33">
        <f>IF(Tableau22456[[#This Row],[Blq{QB13}]]="o",(1000/AY$52),0)</f>
        <v>0</v>
      </c>
      <c r="AY11" s="4" t="s">
        <v>3</v>
      </c>
      <c r="AZ11" s="33">
        <f>IF(Tableau22456[[#This Row],[Blq{QB14}]]="o",(1000/BA$52),0)</f>
        <v>0</v>
      </c>
      <c r="BA11" s="4" t="s">
        <v>3</v>
      </c>
      <c r="BB11" s="33">
        <f>IF(Tableau22456[[#This Row],[Blq{QB15}]]="o",(1000/BC$52),0)</f>
        <v>0</v>
      </c>
      <c r="BC11" s="4" t="s">
        <v>3</v>
      </c>
      <c r="BD11" s="33">
        <f>IF(Tableau22456[[#This Row],[Blq{QB16}]]="o",(1000/BE$52),0)</f>
        <v>0</v>
      </c>
      <c r="BE11" s="4" t="s">
        <v>3</v>
      </c>
      <c r="BF11" s="33">
        <f>IF(Tableau22456[[#This Row],[Blq{QB17}]]="o",(1000/BG$52),0)</f>
        <v>0</v>
      </c>
      <c r="BG11" s="4" t="s">
        <v>3</v>
      </c>
      <c r="BH11" s="33">
        <f>IF(Tableau22456[[#This Row],[Blq{QB18}]]="o",(1000/BI$52),0)</f>
        <v>0</v>
      </c>
      <c r="BI11" s="4" t="s">
        <v>3</v>
      </c>
      <c r="BJ11" s="33">
        <f>IF(Tableau22456[[#This Row],[Blq{QB19}]]="o",(1000/BK$52),0)</f>
        <v>0</v>
      </c>
      <c r="BK11" s="4" t="s">
        <v>3</v>
      </c>
      <c r="BL11" s="33">
        <f>IF(Tableau22456[[#This Row],[Blq{QB20}]]="o",(1000/BM$52),0)</f>
        <v>0</v>
      </c>
      <c r="BM11" s="4" t="s">
        <v>3</v>
      </c>
      <c r="BN11" s="33">
        <f>IF(Tableau22456[[#This Row],[Blq{QB21}]]="o",(1000/BO$52),0)</f>
        <v>0</v>
      </c>
      <c r="BO11" s="4" t="s">
        <v>3</v>
      </c>
      <c r="BP11" s="33">
        <f>IF(Tableau22456[[#This Row],[Blq{QB22}]]="o",(1000/BQ$52),0)</f>
        <v>0</v>
      </c>
      <c r="BQ11" s="4" t="s">
        <v>3</v>
      </c>
      <c r="BR11" s="33">
        <f>IF(Tableau22456[[#This Row],[Blq{QB23}]]="o",(1000/BS$52),0)</f>
        <v>0</v>
      </c>
      <c r="BS11" s="4" t="s">
        <v>3</v>
      </c>
      <c r="BT11" s="33">
        <f>IF(Tableau22456[[#This Row],[Blq{QB24}]]="o",(1000/BU$52),0)</f>
        <v>0</v>
      </c>
      <c r="BU11" s="4" t="s">
        <v>3</v>
      </c>
      <c r="BV11" s="33">
        <f>IF(Tableau22456[[#This Row],[Blq{QB25}]]="o",(1000/BW$52),0)</f>
        <v>0</v>
      </c>
      <c r="BW11" s="4" t="s">
        <v>3</v>
      </c>
      <c r="BX11" s="33">
        <f>IF(Tableau22456[[#This Row],[Blq{QB26}]]="o",(1000/BY$52),0)</f>
        <v>0</v>
      </c>
      <c r="BY11" s="4" t="s">
        <v>3</v>
      </c>
      <c r="BZ11" s="33">
        <f>IF(Tableau22456[[#This Row],[Blq{QB27}]]="o",(1000/CA$52),0)</f>
        <v>0</v>
      </c>
      <c r="CA11" s="4" t="s">
        <v>3</v>
      </c>
      <c r="CB11" s="33">
        <f>IF(Tableau22456[[#This Row],[Blq{QB28}]]="o",(1000/CC$52),0)</f>
        <v>0</v>
      </c>
      <c r="CC11" s="4" t="s">
        <v>3</v>
      </c>
      <c r="CD11" s="33">
        <f>IF(Tableau22456[[#This Row],[Blq{QB29}]]="o",(1000/CE$52),0)</f>
        <v>0</v>
      </c>
      <c r="CE11" s="4" t="s">
        <v>3</v>
      </c>
      <c r="CF11" s="33">
        <f>IF(Tableau22456[[#This Row],[Blq{QB30}]]="o",(1000/CG$52),0)</f>
        <v>0</v>
      </c>
      <c r="CG11" s="4" t="s">
        <v>3</v>
      </c>
      <c r="CH11" s="26">
        <f>IFERROR((8-Tableau22456[[#This Row],[Plc{Q}]])/100,0)</f>
        <v>0</v>
      </c>
      <c r="CI11" s="25" t="str">
        <f>IF(OR(1=Tableau22456[[#This Row],[Plc{Q}]],2=Tableau22456[[#This Row],[Plc{Q}]],3=Tableau22456[[#This Row],[Plc{Q}]],4=Tableau22456[[#This Row],[Plc{Q}]],5=Tableau22456[[#This Row],[Plc{Q}]],6=Tableau22456[[#This Row],[Plc{Q}]],7=Tableau22456[[#This Row],[Plc{Q}]],8=Tableau22456[[#This Row],[Plc{Q}]]),"Qualifié(e)","")</f>
        <v/>
      </c>
      <c r="CJ11" s="34" t="str">
        <f>IF(Tableau22456[[#This Row],[Pnt{F}/1000]]=0,"",RANK(Tableau22456[[#This Row],[Pnt{F}/1000]],Tableau22456[Pnt{F}/1000]))</f>
        <v/>
      </c>
      <c r="CK11" s="35">
        <f>IFERROR(Tableau22456[[#This Row],[Pnt{FV}/500]]+Tableau22456[[#This Row],[Pnt{FB}/500]]+Tableau22456[[#This Row],[Bns{Q}]],0)</f>
        <v>0</v>
      </c>
      <c r="CL11" s="32">
        <f>IFERROR((Tableau22456[[#This Row],[Pnt{FV}]]/$CM$52)*500,0)</f>
        <v>0</v>
      </c>
      <c r="CM11" s="186">
        <f>IFERROR(((Tableau22456[[#This Row],[Prs{FV}]]/CN$52)*1000)+IF(Tableau22456[[#This Row],[Vlr{FV}]]="o",2,0),0)</f>
        <v>0</v>
      </c>
      <c r="CN11" s="11" t="s">
        <v>12</v>
      </c>
      <c r="CO11" s="4" t="s">
        <v>3</v>
      </c>
      <c r="CP11" s="32">
        <f>(Tableau22456[[#This Row],[Pnt{FB}]]/CQ$52)*500</f>
        <v>0</v>
      </c>
      <c r="CQ11" s="33">
        <f>Tableau22456[[#This Row],[Pnt{FBlq}]]+Tableau22456[[#This Row],[Pnt{FEss}]]</f>
        <v>0</v>
      </c>
      <c r="CR11" s="33">
        <f>IF(Tableau22456[[#This Row],[Blq{F}]]="n",0,IF(Tableau22456[[#This Row],[Blq{F}]]="Z1",100,IF(Tableau22456[[#This Row],[Blq{F}]]="Z2",200,IF(Tableau22456[[#This Row],[Blq{F}]]="Top",300,0))))</f>
        <v>0</v>
      </c>
      <c r="CS11" s="4" t="s">
        <v>3</v>
      </c>
      <c r="CT11" s="25">
        <f>IFERROR((100-(Tableau22456[[#This Row],[Ess{F}]])),0)</f>
        <v>0</v>
      </c>
      <c r="CU11" s="11" t="s">
        <v>12</v>
      </c>
      <c r="CV11" s="28" t="str">
        <f>IF(Tableau22456[[#This Row],[Fnl]]="Q",Tableau22456[[#This Row],[Plc{F}]],Tableau22456[[#This Row],[Plc{Q}]])</f>
        <v/>
      </c>
      <c r="CW11" s="28" t="str">
        <f>IF(Tableau22456[[#This Row],[Place]]=1,"Or",IF(Tableau22456[[#This Row],[Place]]=2,"Argent",IF(Tableau22456[[#This Row],[Place]]=3,"Bronze","")))</f>
        <v/>
      </c>
    </row>
    <row r="12" spans="1:101" x14ac:dyDescent="0.2">
      <c r="A12" s="33" t="str">
        <f>Tableau22456[[#This Row],[Plc{Q}]]</f>
        <v/>
      </c>
      <c r="B12" s="33" t="str">
        <f>Tableau22456[[#This Row],[Place]]</f>
        <v/>
      </c>
      <c r="C12" s="16" t="s">
        <v>12</v>
      </c>
      <c r="D12" s="17" t="s">
        <v>12</v>
      </c>
      <c r="E12" s="17" t="s">
        <v>12</v>
      </c>
      <c r="F12" s="29" t="str">
        <f>IF(Tableau22456[[#This Row],[Q &gt; F]]="","","Q")</f>
        <v/>
      </c>
      <c r="G12" s="10" t="s">
        <v>12</v>
      </c>
      <c r="H12" s="3" t="s">
        <v>3</v>
      </c>
      <c r="I12" s="3" t="s">
        <v>3</v>
      </c>
      <c r="J12" s="3" t="s">
        <v>3</v>
      </c>
      <c r="K12" s="30" t="str">
        <f>IF(Tableau22456[[#This Row],[Pnt{Q}(/1000)]]=0,"",RANK(Tableau22456[[#This Row],[Pnt{Q}(/1000)]],Tableau22456[Pnt{Q}(/1000)]))</f>
        <v/>
      </c>
      <c r="L12" s="30">
        <f>IFERROR(Tableau22456[[#This Row],[Pnt{QV}(/500)]]+Tableau22456[[#This Row],[Pnt{QB}/500]],0)</f>
        <v>0</v>
      </c>
      <c r="M12" s="31">
        <f>IFERROR((Tableau22456[[#This Row],[Pnt{QV}]]/$N$52)*500,0)</f>
        <v>0</v>
      </c>
      <c r="N12" s="31">
        <f>SUM(Tableau22456[[#This Row],[Pnt{QV1}]],Tableau22456[[#This Row],[Pnt{QV2}]],Tableau22456[[#This Row],[Pnt{QV3}]])</f>
        <v>0</v>
      </c>
      <c r="O12" s="2">
        <f>IFERROR(((Tableau22456[[#This Row],[Prs{QV1}]]/P$52)*1000)+IF(Tableau22456[[#This Row],[Vlr{QV1}]]="o",2,0),0)</f>
        <v>0</v>
      </c>
      <c r="P12" s="11" t="s">
        <v>12</v>
      </c>
      <c r="Q12" s="4" t="s">
        <v>3</v>
      </c>
      <c r="R12" s="163">
        <f>IFERROR(((Tableau22456[[#This Row],[Prs{QV2}]]/S$52)*1000)+IF(Tableau22456[[#This Row],[Vlr{QV2}]]="o",2,0),0)</f>
        <v>0</v>
      </c>
      <c r="S12" s="11" t="s">
        <v>12</v>
      </c>
      <c r="T12" s="4" t="s">
        <v>3</v>
      </c>
      <c r="U12" s="163">
        <f>IFERROR(((Tableau22456[[#This Row],[Prs{QV3}]]/V$52)*1000)+IF(Tableau22456[[#This Row],[Vlr{QV3}]]="o",2,0),0)</f>
        <v>0</v>
      </c>
      <c r="V12" s="11" t="s">
        <v>12</v>
      </c>
      <c r="W12" s="4" t="s">
        <v>3</v>
      </c>
      <c r="X12" s="32">
        <f>IF((Tableau22456[[#This Row],[Pnt{QB}]]/Y$52)*500=0,0,(Tableau22456[[#This Row],[Pnt{QB}]]/Y$52)*500)</f>
        <v>0</v>
      </c>
      <c r="Y12" s="33">
        <f>Tableau22456[[#This Row],[Pnt{QB1}]]+Tableau22456[[#This Row],[Pnt{QB2}]]+Tableau22456[[#This Row],[Pnt{QB3}]]+Tableau22456[[#This Row],[Pnt{QB4}]]+Tableau22456[[#This Row],[Pnt{QB5}]]+Tableau22456[[#This Row],[Pnt{QB6}]]+Tableau22456[[#This Row],[Pnt{QB7}]]+Tableau22456[[#This Row],[Pnt{QB8}]]+Tableau22456[[#This Row],[Pnt{QB9}]]+Tableau22456[[#This Row],[Pnt{QB10}]]+Tableau22456[[#This Row],[Pnt{QB11}]]+Tableau22456[[#This Row],[Pnt{QB12}]]+Tableau22456[[#This Row],[Pnt{QB13}]]+Tableau22456[[#This Row],[Pnt{QB14}]]+Tableau22456[[#This Row],[Pnt{QB15}]]+Tableau22456[[#This Row],[Pnt{QB16}]]+Tableau22456[[#This Row],[Pnt{QB17}]]+Tableau22456[[#This Row],[Pnt{QB18}]]+Tableau22456[[#This Row],[Pnt{QB19}]]+Tableau22456[[#This Row],[Pnt{QB20}]]+Tableau22456[[#This Row],[Pnt{QB21}]]+Tableau22456[[#This Row],[Pnt{QB22}]]+Tableau22456[[#This Row],[Pnt{QB23}]]+Tableau22456[[#This Row],[Pnt{QB24}]]+Tableau22456[[#This Row],[Pnt{QB25}]]+Tableau22456[[#This Row],[Pnt{QB26}]]+Tableau22456[[#This Row],[Pnt{QB27}]]+Tableau22456[[#This Row],[Pnt{QB28}]]+Tableau22456[[#This Row],[Pnt{QB29}]]+Tableau22456[[#This Row],[Pnt{QB30}]]</f>
        <v>0</v>
      </c>
      <c r="Z12" s="33">
        <f>IF(Tableau22456[[#This Row],[Blq{QB1}]]="o",(1000/AA$52),0)</f>
        <v>0</v>
      </c>
      <c r="AA12" s="4" t="s">
        <v>3</v>
      </c>
      <c r="AB12" s="33">
        <f>IF(Tableau22456[[#This Row],[Blq{QB2}]]="o",(1000/AC$52),0)</f>
        <v>0</v>
      </c>
      <c r="AC12" s="4" t="s">
        <v>3</v>
      </c>
      <c r="AD12" s="33">
        <f>IF(Tableau22456[[#This Row],[Blq{QB3}]]="o",(1000/AE$52),0)</f>
        <v>0</v>
      </c>
      <c r="AE12" s="4" t="s">
        <v>3</v>
      </c>
      <c r="AF12" s="33">
        <f>IF(Tableau22456[[#This Row],[Blq{QB4}]]="o",(1000/AG$52),0)</f>
        <v>0</v>
      </c>
      <c r="AG12" s="4" t="s">
        <v>3</v>
      </c>
      <c r="AH12" s="33">
        <f>IF(Tableau22456[[#This Row],[Blq{QB5}]]="o",(1000/AI$52),0)</f>
        <v>0</v>
      </c>
      <c r="AI12" s="4" t="s">
        <v>3</v>
      </c>
      <c r="AJ12" s="33">
        <f>IF(Tableau22456[[#This Row],[Blq{QB6}]]="o",(1000/AK$52),0)</f>
        <v>0</v>
      </c>
      <c r="AK12" s="4" t="s">
        <v>3</v>
      </c>
      <c r="AL12" s="33">
        <f>IF(Tableau22456[[#This Row],[Blq{QB7}]]="o",(1000/AM$52),0)</f>
        <v>0</v>
      </c>
      <c r="AM12" s="4" t="s">
        <v>3</v>
      </c>
      <c r="AN12" s="33">
        <f>IF(Tableau22456[[#This Row],[Blq{QB8}]]="o",(1000/AO$52),0)</f>
        <v>0</v>
      </c>
      <c r="AO12" s="4" t="s">
        <v>3</v>
      </c>
      <c r="AP12" s="33">
        <f>IF(Tableau22456[[#This Row],[Blq{QB9}]]="o",(1000/AQ$52),0)</f>
        <v>0</v>
      </c>
      <c r="AQ12" s="4" t="s">
        <v>3</v>
      </c>
      <c r="AR12" s="33">
        <f>IF(Tableau22456[[#This Row],[Blq{QB10}]]="o",(1000/AS$52),0)</f>
        <v>0</v>
      </c>
      <c r="AS12" s="4" t="s">
        <v>3</v>
      </c>
      <c r="AT12" s="33">
        <f>IF(Tableau22456[[#This Row],[Blq{QB11}]]="o",(1000/AU$52),0)</f>
        <v>0</v>
      </c>
      <c r="AU12" s="4" t="s">
        <v>3</v>
      </c>
      <c r="AV12" s="33">
        <f>IF(Tableau22456[[#This Row],[Blq{QB12}]]="o",(1000/AW$52),0)</f>
        <v>0</v>
      </c>
      <c r="AW12" s="4" t="s">
        <v>3</v>
      </c>
      <c r="AX12" s="33">
        <f>IF(Tableau22456[[#This Row],[Blq{QB13}]]="o",(1000/AY$52),0)</f>
        <v>0</v>
      </c>
      <c r="AY12" s="4" t="s">
        <v>3</v>
      </c>
      <c r="AZ12" s="33">
        <f>IF(Tableau22456[[#This Row],[Blq{QB14}]]="o",(1000/BA$52),0)</f>
        <v>0</v>
      </c>
      <c r="BA12" s="4" t="s">
        <v>3</v>
      </c>
      <c r="BB12" s="33">
        <f>IF(Tableau22456[[#This Row],[Blq{QB15}]]="o",(1000/BC$52),0)</f>
        <v>0</v>
      </c>
      <c r="BC12" s="4" t="s">
        <v>3</v>
      </c>
      <c r="BD12" s="33">
        <f>IF(Tableau22456[[#This Row],[Blq{QB16}]]="o",(1000/BE$52),0)</f>
        <v>0</v>
      </c>
      <c r="BE12" s="4" t="s">
        <v>3</v>
      </c>
      <c r="BF12" s="33">
        <f>IF(Tableau22456[[#This Row],[Blq{QB17}]]="o",(1000/BG$52),0)</f>
        <v>0</v>
      </c>
      <c r="BG12" s="4" t="s">
        <v>3</v>
      </c>
      <c r="BH12" s="33">
        <f>IF(Tableau22456[[#This Row],[Blq{QB18}]]="o",(1000/BI$52),0)</f>
        <v>0</v>
      </c>
      <c r="BI12" s="4" t="s">
        <v>3</v>
      </c>
      <c r="BJ12" s="33">
        <f>IF(Tableau22456[[#This Row],[Blq{QB19}]]="o",(1000/BK$52),0)</f>
        <v>0</v>
      </c>
      <c r="BK12" s="4" t="s">
        <v>3</v>
      </c>
      <c r="BL12" s="33">
        <f>IF(Tableau22456[[#This Row],[Blq{QB20}]]="o",(1000/BM$52),0)</f>
        <v>0</v>
      </c>
      <c r="BM12" s="4" t="s">
        <v>3</v>
      </c>
      <c r="BN12" s="33">
        <f>IF(Tableau22456[[#This Row],[Blq{QB21}]]="o",(1000/BO$52),0)</f>
        <v>0</v>
      </c>
      <c r="BO12" s="4" t="s">
        <v>3</v>
      </c>
      <c r="BP12" s="33">
        <f>IF(Tableau22456[[#This Row],[Blq{QB22}]]="o",(1000/BQ$52),0)</f>
        <v>0</v>
      </c>
      <c r="BQ12" s="4" t="s">
        <v>3</v>
      </c>
      <c r="BR12" s="33">
        <f>IF(Tableau22456[[#This Row],[Blq{QB23}]]="o",(1000/BS$52),0)</f>
        <v>0</v>
      </c>
      <c r="BS12" s="4" t="s">
        <v>3</v>
      </c>
      <c r="BT12" s="33">
        <f>IF(Tableau22456[[#This Row],[Blq{QB24}]]="o",(1000/BU$52),0)</f>
        <v>0</v>
      </c>
      <c r="BU12" s="4" t="s">
        <v>3</v>
      </c>
      <c r="BV12" s="33">
        <f>IF(Tableau22456[[#This Row],[Blq{QB25}]]="o",(1000/BW$52),0)</f>
        <v>0</v>
      </c>
      <c r="BW12" s="4" t="s">
        <v>3</v>
      </c>
      <c r="BX12" s="33">
        <f>IF(Tableau22456[[#This Row],[Blq{QB26}]]="o",(1000/BY$52),0)</f>
        <v>0</v>
      </c>
      <c r="BY12" s="4" t="s">
        <v>3</v>
      </c>
      <c r="BZ12" s="33">
        <f>IF(Tableau22456[[#This Row],[Blq{QB27}]]="o",(1000/CA$52),0)</f>
        <v>0</v>
      </c>
      <c r="CA12" s="4" t="s">
        <v>3</v>
      </c>
      <c r="CB12" s="33">
        <f>IF(Tableau22456[[#This Row],[Blq{QB28}]]="o",(1000/CC$52),0)</f>
        <v>0</v>
      </c>
      <c r="CC12" s="4" t="s">
        <v>3</v>
      </c>
      <c r="CD12" s="33">
        <f>IF(Tableau22456[[#This Row],[Blq{QB29}]]="o",(1000/CE$52),0)</f>
        <v>0</v>
      </c>
      <c r="CE12" s="4" t="s">
        <v>3</v>
      </c>
      <c r="CF12" s="33">
        <f>IF(Tableau22456[[#This Row],[Blq{QB30}]]="o",(1000/CG$52),0)</f>
        <v>0</v>
      </c>
      <c r="CG12" s="4" t="s">
        <v>3</v>
      </c>
      <c r="CH12" s="26">
        <f>IFERROR((8-Tableau22456[[#This Row],[Plc{Q}]])/100,0)</f>
        <v>0</v>
      </c>
      <c r="CI12" s="25" t="str">
        <f>IF(OR(1=Tableau22456[[#This Row],[Plc{Q}]],2=Tableau22456[[#This Row],[Plc{Q}]],3=Tableau22456[[#This Row],[Plc{Q}]],4=Tableau22456[[#This Row],[Plc{Q}]],5=Tableau22456[[#This Row],[Plc{Q}]],6=Tableau22456[[#This Row],[Plc{Q}]],7=Tableau22456[[#This Row],[Plc{Q}]],8=Tableau22456[[#This Row],[Plc{Q}]]),"Qualifié(e)","")</f>
        <v/>
      </c>
      <c r="CJ12" s="34" t="str">
        <f>IF(Tableau22456[[#This Row],[Pnt{F}/1000]]=0,"",RANK(Tableau22456[[#This Row],[Pnt{F}/1000]],Tableau22456[Pnt{F}/1000]))</f>
        <v/>
      </c>
      <c r="CK12" s="35">
        <f>IFERROR(Tableau22456[[#This Row],[Pnt{FV}/500]]+Tableau22456[[#This Row],[Pnt{FB}/500]]+Tableau22456[[#This Row],[Bns{Q}]],0)</f>
        <v>0</v>
      </c>
      <c r="CL12" s="32">
        <f>IFERROR((Tableau22456[[#This Row],[Pnt{FV}]]/$CM$52)*500,0)</f>
        <v>0</v>
      </c>
      <c r="CM12" s="186">
        <f>IFERROR(((Tableau22456[[#This Row],[Prs{FV}]]/CN$52)*1000)+IF(Tableau22456[[#This Row],[Vlr{FV}]]="o",2,0),0)</f>
        <v>0</v>
      </c>
      <c r="CN12" s="11" t="s">
        <v>12</v>
      </c>
      <c r="CO12" s="4" t="s">
        <v>3</v>
      </c>
      <c r="CP12" s="32">
        <f>(Tableau22456[[#This Row],[Pnt{FB}]]/CQ$52)*500</f>
        <v>0</v>
      </c>
      <c r="CQ12" s="33">
        <f>Tableau22456[[#This Row],[Pnt{FBlq}]]+Tableau22456[[#This Row],[Pnt{FEss}]]</f>
        <v>0</v>
      </c>
      <c r="CR12" s="33">
        <f>IF(Tableau22456[[#This Row],[Blq{F}]]="n",0,IF(Tableau22456[[#This Row],[Blq{F}]]="Z1",100,IF(Tableau22456[[#This Row],[Blq{F}]]="Z2",200,IF(Tableau22456[[#This Row],[Blq{F}]]="Top",300,0))))</f>
        <v>0</v>
      </c>
      <c r="CS12" s="4" t="s">
        <v>3</v>
      </c>
      <c r="CT12" s="25">
        <f>IFERROR((100-(Tableau22456[[#This Row],[Ess{F}]])),0)</f>
        <v>0</v>
      </c>
      <c r="CU12" s="11" t="s">
        <v>12</v>
      </c>
      <c r="CV12" s="28" t="str">
        <f>IF(Tableau22456[[#This Row],[Fnl]]="Q",Tableau22456[[#This Row],[Plc{F}]],Tableau22456[[#This Row],[Plc{Q}]])</f>
        <v/>
      </c>
      <c r="CW12" s="28" t="str">
        <f>IF(Tableau22456[[#This Row],[Place]]=1,"Or",IF(Tableau22456[[#This Row],[Place]]=2,"Argent",IF(Tableau22456[[#This Row],[Place]]=3,"Bronze","")))</f>
        <v/>
      </c>
    </row>
    <row r="13" spans="1:101" x14ac:dyDescent="0.2">
      <c r="A13" s="33" t="str">
        <f>Tableau22456[[#This Row],[Plc{Q}]]</f>
        <v/>
      </c>
      <c r="B13" s="33" t="str">
        <f>Tableau22456[[#This Row],[Place]]</f>
        <v/>
      </c>
      <c r="C13" s="16" t="s">
        <v>12</v>
      </c>
      <c r="D13" s="17" t="s">
        <v>12</v>
      </c>
      <c r="E13" s="17" t="s">
        <v>12</v>
      </c>
      <c r="F13" s="29" t="str">
        <f>IF(Tableau22456[[#This Row],[Q &gt; F]]="","","Q")</f>
        <v/>
      </c>
      <c r="G13" s="10" t="s">
        <v>12</v>
      </c>
      <c r="H13" s="3" t="s">
        <v>3</v>
      </c>
      <c r="I13" s="3" t="s">
        <v>3</v>
      </c>
      <c r="J13" s="3" t="s">
        <v>3</v>
      </c>
      <c r="K13" s="30" t="str">
        <f>IF(Tableau22456[[#This Row],[Pnt{Q}(/1000)]]=0,"",RANK(Tableau22456[[#This Row],[Pnt{Q}(/1000)]],Tableau22456[Pnt{Q}(/1000)]))</f>
        <v/>
      </c>
      <c r="L13" s="30">
        <f>IFERROR(Tableau22456[[#This Row],[Pnt{QV}(/500)]]+Tableau22456[[#This Row],[Pnt{QB}/500]],0)</f>
        <v>0</v>
      </c>
      <c r="M13" s="31">
        <f>IFERROR((Tableau22456[[#This Row],[Pnt{QV}]]/$N$52)*500,0)</f>
        <v>0</v>
      </c>
      <c r="N13" s="31">
        <f>SUM(Tableau22456[[#This Row],[Pnt{QV1}]],Tableau22456[[#This Row],[Pnt{QV2}]],Tableau22456[[#This Row],[Pnt{QV3}]])</f>
        <v>0</v>
      </c>
      <c r="O13" s="2">
        <f>IFERROR(((Tableau22456[[#This Row],[Prs{QV1}]]/P$52)*1000)+IF(Tableau22456[[#This Row],[Vlr{QV1}]]="o",2,0),0)</f>
        <v>0</v>
      </c>
      <c r="P13" s="11" t="s">
        <v>12</v>
      </c>
      <c r="Q13" s="4" t="s">
        <v>3</v>
      </c>
      <c r="R13" s="163">
        <f>IFERROR(((Tableau22456[[#This Row],[Prs{QV2}]]/S$52)*1000)+IF(Tableau22456[[#This Row],[Vlr{QV2}]]="o",2,0),0)</f>
        <v>0</v>
      </c>
      <c r="S13" s="11" t="s">
        <v>12</v>
      </c>
      <c r="T13" s="4" t="s">
        <v>3</v>
      </c>
      <c r="U13" s="163">
        <f>IFERROR(((Tableau22456[[#This Row],[Prs{QV3}]]/V$52)*1000)+IF(Tableau22456[[#This Row],[Vlr{QV3}]]="o",2,0),0)</f>
        <v>0</v>
      </c>
      <c r="V13" s="11" t="s">
        <v>12</v>
      </c>
      <c r="W13" s="4" t="s">
        <v>3</v>
      </c>
      <c r="X13" s="32">
        <f>IF((Tableau22456[[#This Row],[Pnt{QB}]]/Y$52)*500=0,0,(Tableau22456[[#This Row],[Pnt{QB}]]/Y$52)*500)</f>
        <v>0</v>
      </c>
      <c r="Y13" s="33">
        <f>Tableau22456[[#This Row],[Pnt{QB1}]]+Tableau22456[[#This Row],[Pnt{QB2}]]+Tableau22456[[#This Row],[Pnt{QB3}]]+Tableau22456[[#This Row],[Pnt{QB4}]]+Tableau22456[[#This Row],[Pnt{QB5}]]+Tableau22456[[#This Row],[Pnt{QB6}]]+Tableau22456[[#This Row],[Pnt{QB7}]]+Tableau22456[[#This Row],[Pnt{QB8}]]+Tableau22456[[#This Row],[Pnt{QB9}]]+Tableau22456[[#This Row],[Pnt{QB10}]]+Tableau22456[[#This Row],[Pnt{QB11}]]+Tableau22456[[#This Row],[Pnt{QB12}]]+Tableau22456[[#This Row],[Pnt{QB13}]]+Tableau22456[[#This Row],[Pnt{QB14}]]+Tableau22456[[#This Row],[Pnt{QB15}]]+Tableau22456[[#This Row],[Pnt{QB16}]]+Tableau22456[[#This Row],[Pnt{QB17}]]+Tableau22456[[#This Row],[Pnt{QB18}]]+Tableau22456[[#This Row],[Pnt{QB19}]]+Tableau22456[[#This Row],[Pnt{QB20}]]+Tableau22456[[#This Row],[Pnt{QB21}]]+Tableau22456[[#This Row],[Pnt{QB22}]]+Tableau22456[[#This Row],[Pnt{QB23}]]+Tableau22456[[#This Row],[Pnt{QB24}]]+Tableau22456[[#This Row],[Pnt{QB25}]]+Tableau22456[[#This Row],[Pnt{QB26}]]+Tableau22456[[#This Row],[Pnt{QB27}]]+Tableau22456[[#This Row],[Pnt{QB28}]]+Tableau22456[[#This Row],[Pnt{QB29}]]+Tableau22456[[#This Row],[Pnt{QB30}]]</f>
        <v>0</v>
      </c>
      <c r="Z13" s="33">
        <f>IF(Tableau22456[[#This Row],[Blq{QB1}]]="o",(1000/AA$52),0)</f>
        <v>0</v>
      </c>
      <c r="AA13" s="4" t="s">
        <v>3</v>
      </c>
      <c r="AB13" s="33">
        <f>IF(Tableau22456[[#This Row],[Blq{QB2}]]="o",(1000/AC$52),0)</f>
        <v>0</v>
      </c>
      <c r="AC13" s="4" t="s">
        <v>3</v>
      </c>
      <c r="AD13" s="33">
        <f>IF(Tableau22456[[#This Row],[Blq{QB3}]]="o",(1000/AE$52),0)</f>
        <v>0</v>
      </c>
      <c r="AE13" s="4" t="s">
        <v>3</v>
      </c>
      <c r="AF13" s="33">
        <f>IF(Tableau22456[[#This Row],[Blq{QB4}]]="o",(1000/AG$52),0)</f>
        <v>0</v>
      </c>
      <c r="AG13" s="4" t="s">
        <v>3</v>
      </c>
      <c r="AH13" s="33">
        <f>IF(Tableau22456[[#This Row],[Blq{QB5}]]="o",(1000/AI$52),0)</f>
        <v>0</v>
      </c>
      <c r="AI13" s="4" t="s">
        <v>3</v>
      </c>
      <c r="AJ13" s="33">
        <f>IF(Tableau22456[[#This Row],[Blq{QB6}]]="o",(1000/AK$52),0)</f>
        <v>0</v>
      </c>
      <c r="AK13" s="4" t="s">
        <v>3</v>
      </c>
      <c r="AL13" s="33">
        <f>IF(Tableau22456[[#This Row],[Blq{QB7}]]="o",(1000/AM$52),0)</f>
        <v>0</v>
      </c>
      <c r="AM13" s="4" t="s">
        <v>3</v>
      </c>
      <c r="AN13" s="33">
        <f>IF(Tableau22456[[#This Row],[Blq{QB8}]]="o",(1000/AO$52),0)</f>
        <v>0</v>
      </c>
      <c r="AO13" s="4" t="s">
        <v>3</v>
      </c>
      <c r="AP13" s="33">
        <f>IF(Tableau22456[[#This Row],[Blq{QB9}]]="o",(1000/AQ$52),0)</f>
        <v>0</v>
      </c>
      <c r="AQ13" s="4" t="s">
        <v>3</v>
      </c>
      <c r="AR13" s="33">
        <f>IF(Tableau22456[[#This Row],[Blq{QB10}]]="o",(1000/AS$52),0)</f>
        <v>0</v>
      </c>
      <c r="AS13" s="4" t="s">
        <v>3</v>
      </c>
      <c r="AT13" s="33">
        <f>IF(Tableau22456[[#This Row],[Blq{QB11}]]="o",(1000/AU$52),0)</f>
        <v>0</v>
      </c>
      <c r="AU13" s="4" t="s">
        <v>3</v>
      </c>
      <c r="AV13" s="33">
        <f>IF(Tableau22456[[#This Row],[Blq{QB12}]]="o",(1000/AW$52),0)</f>
        <v>0</v>
      </c>
      <c r="AW13" s="4" t="s">
        <v>3</v>
      </c>
      <c r="AX13" s="33">
        <f>IF(Tableau22456[[#This Row],[Blq{QB13}]]="o",(1000/AY$52),0)</f>
        <v>0</v>
      </c>
      <c r="AY13" s="4" t="s">
        <v>3</v>
      </c>
      <c r="AZ13" s="33">
        <f>IF(Tableau22456[[#This Row],[Blq{QB14}]]="o",(1000/BA$52),0)</f>
        <v>0</v>
      </c>
      <c r="BA13" s="4" t="s">
        <v>3</v>
      </c>
      <c r="BB13" s="33">
        <f>IF(Tableau22456[[#This Row],[Blq{QB15}]]="o",(1000/BC$52),0)</f>
        <v>0</v>
      </c>
      <c r="BC13" s="4" t="s">
        <v>3</v>
      </c>
      <c r="BD13" s="33">
        <f>IF(Tableau22456[[#This Row],[Blq{QB16}]]="o",(1000/BE$52),0)</f>
        <v>0</v>
      </c>
      <c r="BE13" s="4" t="s">
        <v>3</v>
      </c>
      <c r="BF13" s="33">
        <f>IF(Tableau22456[[#This Row],[Blq{QB17}]]="o",(1000/BG$52),0)</f>
        <v>0</v>
      </c>
      <c r="BG13" s="4" t="s">
        <v>3</v>
      </c>
      <c r="BH13" s="33">
        <f>IF(Tableau22456[[#This Row],[Blq{QB18}]]="o",(1000/BI$52),0)</f>
        <v>0</v>
      </c>
      <c r="BI13" s="4" t="s">
        <v>3</v>
      </c>
      <c r="BJ13" s="33">
        <f>IF(Tableau22456[[#This Row],[Blq{QB19}]]="o",(1000/BK$52),0)</f>
        <v>0</v>
      </c>
      <c r="BK13" s="4" t="s">
        <v>3</v>
      </c>
      <c r="BL13" s="33">
        <f>IF(Tableau22456[[#This Row],[Blq{QB20}]]="o",(1000/BM$52),0)</f>
        <v>0</v>
      </c>
      <c r="BM13" s="4" t="s">
        <v>3</v>
      </c>
      <c r="BN13" s="33">
        <f>IF(Tableau22456[[#This Row],[Blq{QB21}]]="o",(1000/BO$52),0)</f>
        <v>0</v>
      </c>
      <c r="BO13" s="4" t="s">
        <v>3</v>
      </c>
      <c r="BP13" s="33">
        <f>IF(Tableau22456[[#This Row],[Blq{QB22}]]="o",(1000/BQ$52),0)</f>
        <v>0</v>
      </c>
      <c r="BQ13" s="4" t="s">
        <v>3</v>
      </c>
      <c r="BR13" s="33">
        <f>IF(Tableau22456[[#This Row],[Blq{QB23}]]="o",(1000/BS$52),0)</f>
        <v>0</v>
      </c>
      <c r="BS13" s="4" t="s">
        <v>3</v>
      </c>
      <c r="BT13" s="33">
        <f>IF(Tableau22456[[#This Row],[Blq{QB24}]]="o",(1000/BU$52),0)</f>
        <v>0</v>
      </c>
      <c r="BU13" s="4" t="s">
        <v>3</v>
      </c>
      <c r="BV13" s="33">
        <f>IF(Tableau22456[[#This Row],[Blq{QB25}]]="o",(1000/BW$52),0)</f>
        <v>0</v>
      </c>
      <c r="BW13" s="4" t="s">
        <v>3</v>
      </c>
      <c r="BX13" s="33">
        <f>IF(Tableau22456[[#This Row],[Blq{QB26}]]="o",(1000/BY$52),0)</f>
        <v>0</v>
      </c>
      <c r="BY13" s="4" t="s">
        <v>3</v>
      </c>
      <c r="BZ13" s="33">
        <f>IF(Tableau22456[[#This Row],[Blq{QB27}]]="o",(1000/CA$52),0)</f>
        <v>0</v>
      </c>
      <c r="CA13" s="4" t="s">
        <v>3</v>
      </c>
      <c r="CB13" s="33">
        <f>IF(Tableau22456[[#This Row],[Blq{QB28}]]="o",(1000/CC$52),0)</f>
        <v>0</v>
      </c>
      <c r="CC13" s="4" t="s">
        <v>3</v>
      </c>
      <c r="CD13" s="33">
        <f>IF(Tableau22456[[#This Row],[Blq{QB29}]]="o",(1000/CE$52),0)</f>
        <v>0</v>
      </c>
      <c r="CE13" s="4" t="s">
        <v>3</v>
      </c>
      <c r="CF13" s="33">
        <f>IF(Tableau22456[[#This Row],[Blq{QB30}]]="o",(1000/CG$52),0)</f>
        <v>0</v>
      </c>
      <c r="CG13" s="4" t="s">
        <v>3</v>
      </c>
      <c r="CH13" s="26">
        <f>IFERROR((8-Tableau22456[[#This Row],[Plc{Q}]])/100,0)</f>
        <v>0</v>
      </c>
      <c r="CI13" s="25" t="str">
        <f>IF(OR(1=Tableau22456[[#This Row],[Plc{Q}]],2=Tableau22456[[#This Row],[Plc{Q}]],3=Tableau22456[[#This Row],[Plc{Q}]],4=Tableau22456[[#This Row],[Plc{Q}]],5=Tableau22456[[#This Row],[Plc{Q}]],6=Tableau22456[[#This Row],[Plc{Q}]],7=Tableau22456[[#This Row],[Plc{Q}]],8=Tableau22456[[#This Row],[Plc{Q}]]),"Qualifié(e)","")</f>
        <v/>
      </c>
      <c r="CJ13" s="34" t="str">
        <f>IF(Tableau22456[[#This Row],[Pnt{F}/1000]]=0,"",RANK(Tableau22456[[#This Row],[Pnt{F}/1000]],Tableau22456[Pnt{F}/1000]))</f>
        <v/>
      </c>
      <c r="CK13" s="35">
        <f>IFERROR(Tableau22456[[#This Row],[Pnt{FV}/500]]+Tableau22456[[#This Row],[Pnt{FB}/500]]+Tableau22456[[#This Row],[Bns{Q}]],0)</f>
        <v>0</v>
      </c>
      <c r="CL13" s="32">
        <f>IFERROR((Tableau22456[[#This Row],[Pnt{FV}]]/$CM$52)*500,0)</f>
        <v>0</v>
      </c>
      <c r="CM13" s="186">
        <f>IFERROR(((Tableau22456[[#This Row],[Prs{FV}]]/CN$52)*1000)+IF(Tableau22456[[#This Row],[Vlr{FV}]]="o",2,0),0)</f>
        <v>0</v>
      </c>
      <c r="CN13" s="11" t="s">
        <v>12</v>
      </c>
      <c r="CO13" s="4" t="s">
        <v>3</v>
      </c>
      <c r="CP13" s="32">
        <f>(Tableau22456[[#This Row],[Pnt{FB}]]/CQ$52)*500</f>
        <v>0</v>
      </c>
      <c r="CQ13" s="33">
        <f>Tableau22456[[#This Row],[Pnt{FBlq}]]+Tableau22456[[#This Row],[Pnt{FEss}]]</f>
        <v>0</v>
      </c>
      <c r="CR13" s="33">
        <f>IF(Tableau22456[[#This Row],[Blq{F}]]="n",0,IF(Tableau22456[[#This Row],[Blq{F}]]="Z1",100,IF(Tableau22456[[#This Row],[Blq{F}]]="Z2",200,IF(Tableau22456[[#This Row],[Blq{F}]]="Top",300,0))))</f>
        <v>0</v>
      </c>
      <c r="CS13" s="4" t="s">
        <v>3</v>
      </c>
      <c r="CT13" s="25">
        <f>IFERROR((100-(Tableau22456[[#This Row],[Ess{F}]])),0)</f>
        <v>0</v>
      </c>
      <c r="CU13" s="11" t="s">
        <v>12</v>
      </c>
      <c r="CV13" s="28" t="str">
        <f>IF(Tableau22456[[#This Row],[Fnl]]="Q",Tableau22456[[#This Row],[Plc{F}]],Tableau22456[[#This Row],[Plc{Q}]])</f>
        <v/>
      </c>
      <c r="CW13" s="28" t="str">
        <f>IF(Tableau22456[[#This Row],[Place]]=1,"Or",IF(Tableau22456[[#This Row],[Place]]=2,"Argent",IF(Tableau22456[[#This Row],[Place]]=3,"Bronze","")))</f>
        <v/>
      </c>
    </row>
    <row r="14" spans="1:101" x14ac:dyDescent="0.2">
      <c r="A14" s="33" t="str">
        <f>Tableau22456[[#This Row],[Plc{Q}]]</f>
        <v/>
      </c>
      <c r="B14" s="33" t="str">
        <f>Tableau22456[[#This Row],[Place]]</f>
        <v/>
      </c>
      <c r="C14" s="16" t="s">
        <v>12</v>
      </c>
      <c r="D14" s="17" t="s">
        <v>12</v>
      </c>
      <c r="E14" s="17" t="s">
        <v>12</v>
      </c>
      <c r="F14" s="29" t="str">
        <f>IF(Tableau22456[[#This Row],[Q &gt; F]]="","","Q")</f>
        <v/>
      </c>
      <c r="G14" s="10" t="s">
        <v>12</v>
      </c>
      <c r="H14" s="3" t="s">
        <v>3</v>
      </c>
      <c r="I14" s="3" t="s">
        <v>3</v>
      </c>
      <c r="J14" s="3" t="s">
        <v>3</v>
      </c>
      <c r="K14" s="30" t="str">
        <f>IF(Tableau22456[[#This Row],[Pnt{Q}(/1000)]]=0,"",RANK(Tableau22456[[#This Row],[Pnt{Q}(/1000)]],Tableau22456[Pnt{Q}(/1000)]))</f>
        <v/>
      </c>
      <c r="L14" s="30">
        <f>IFERROR(Tableau22456[[#This Row],[Pnt{QV}(/500)]]+Tableau22456[[#This Row],[Pnt{QB}/500]],0)</f>
        <v>0</v>
      </c>
      <c r="M14" s="31">
        <f>IFERROR((Tableau22456[[#This Row],[Pnt{QV}]]/$N$52)*500,0)</f>
        <v>0</v>
      </c>
      <c r="N14" s="31">
        <f>SUM(Tableau22456[[#This Row],[Pnt{QV1}]],Tableau22456[[#This Row],[Pnt{QV2}]],Tableau22456[[#This Row],[Pnt{QV3}]])</f>
        <v>0</v>
      </c>
      <c r="O14" s="2">
        <f>IFERROR(((Tableau22456[[#This Row],[Prs{QV1}]]/P$52)*1000)+IF(Tableau22456[[#This Row],[Vlr{QV1}]]="o",2,0),0)</f>
        <v>0</v>
      </c>
      <c r="P14" s="11" t="s">
        <v>12</v>
      </c>
      <c r="Q14" s="4" t="s">
        <v>3</v>
      </c>
      <c r="R14" s="163">
        <f>IFERROR(((Tableau22456[[#This Row],[Prs{QV2}]]/S$52)*1000)+IF(Tableau22456[[#This Row],[Vlr{QV2}]]="o",2,0),0)</f>
        <v>0</v>
      </c>
      <c r="S14" s="11" t="s">
        <v>12</v>
      </c>
      <c r="T14" s="4" t="s">
        <v>3</v>
      </c>
      <c r="U14" s="163">
        <f>IFERROR(((Tableau22456[[#This Row],[Prs{QV3}]]/V$52)*1000)+IF(Tableau22456[[#This Row],[Vlr{QV3}]]="o",2,0),0)</f>
        <v>0</v>
      </c>
      <c r="V14" s="11" t="s">
        <v>12</v>
      </c>
      <c r="W14" s="4" t="s">
        <v>3</v>
      </c>
      <c r="X14" s="32">
        <f>IF((Tableau22456[[#This Row],[Pnt{QB}]]/Y$52)*500=0,0,(Tableau22456[[#This Row],[Pnt{QB}]]/Y$52)*500)</f>
        <v>0</v>
      </c>
      <c r="Y14" s="33">
        <f>Tableau22456[[#This Row],[Pnt{QB1}]]+Tableau22456[[#This Row],[Pnt{QB2}]]+Tableau22456[[#This Row],[Pnt{QB3}]]+Tableau22456[[#This Row],[Pnt{QB4}]]+Tableau22456[[#This Row],[Pnt{QB5}]]+Tableau22456[[#This Row],[Pnt{QB6}]]+Tableau22456[[#This Row],[Pnt{QB7}]]+Tableau22456[[#This Row],[Pnt{QB8}]]+Tableau22456[[#This Row],[Pnt{QB9}]]+Tableau22456[[#This Row],[Pnt{QB10}]]+Tableau22456[[#This Row],[Pnt{QB11}]]+Tableau22456[[#This Row],[Pnt{QB12}]]+Tableau22456[[#This Row],[Pnt{QB13}]]+Tableau22456[[#This Row],[Pnt{QB14}]]+Tableau22456[[#This Row],[Pnt{QB15}]]+Tableau22456[[#This Row],[Pnt{QB16}]]+Tableau22456[[#This Row],[Pnt{QB17}]]+Tableau22456[[#This Row],[Pnt{QB18}]]+Tableau22456[[#This Row],[Pnt{QB19}]]+Tableau22456[[#This Row],[Pnt{QB20}]]+Tableau22456[[#This Row],[Pnt{QB21}]]+Tableau22456[[#This Row],[Pnt{QB22}]]+Tableau22456[[#This Row],[Pnt{QB23}]]+Tableau22456[[#This Row],[Pnt{QB24}]]+Tableau22456[[#This Row],[Pnt{QB25}]]+Tableau22456[[#This Row],[Pnt{QB26}]]+Tableau22456[[#This Row],[Pnt{QB27}]]+Tableau22456[[#This Row],[Pnt{QB28}]]+Tableau22456[[#This Row],[Pnt{QB29}]]+Tableau22456[[#This Row],[Pnt{QB30}]]</f>
        <v>0</v>
      </c>
      <c r="Z14" s="33">
        <f>IF(Tableau22456[[#This Row],[Blq{QB1}]]="o",(1000/AA$52),0)</f>
        <v>0</v>
      </c>
      <c r="AA14" s="4" t="s">
        <v>3</v>
      </c>
      <c r="AB14" s="33">
        <f>IF(Tableau22456[[#This Row],[Blq{QB2}]]="o",(1000/AC$52),0)</f>
        <v>0</v>
      </c>
      <c r="AC14" s="4" t="s">
        <v>3</v>
      </c>
      <c r="AD14" s="33">
        <f>IF(Tableau22456[[#This Row],[Blq{QB3}]]="o",(1000/AE$52),0)</f>
        <v>0</v>
      </c>
      <c r="AE14" s="4" t="s">
        <v>3</v>
      </c>
      <c r="AF14" s="33">
        <f>IF(Tableau22456[[#This Row],[Blq{QB4}]]="o",(1000/AG$52),0)</f>
        <v>0</v>
      </c>
      <c r="AG14" s="4" t="s">
        <v>3</v>
      </c>
      <c r="AH14" s="33">
        <f>IF(Tableau22456[[#This Row],[Blq{QB5}]]="o",(1000/AI$52),0)</f>
        <v>0</v>
      </c>
      <c r="AI14" s="4" t="s">
        <v>3</v>
      </c>
      <c r="AJ14" s="33">
        <f>IF(Tableau22456[[#This Row],[Blq{QB6}]]="o",(1000/AK$52),0)</f>
        <v>0</v>
      </c>
      <c r="AK14" s="4" t="s">
        <v>3</v>
      </c>
      <c r="AL14" s="33">
        <f>IF(Tableau22456[[#This Row],[Blq{QB7}]]="o",(1000/AM$52),0)</f>
        <v>0</v>
      </c>
      <c r="AM14" s="4" t="s">
        <v>3</v>
      </c>
      <c r="AN14" s="33">
        <f>IF(Tableau22456[[#This Row],[Blq{QB8}]]="o",(1000/AO$52),0)</f>
        <v>0</v>
      </c>
      <c r="AO14" s="4" t="s">
        <v>3</v>
      </c>
      <c r="AP14" s="33">
        <f>IF(Tableau22456[[#This Row],[Blq{QB9}]]="o",(1000/AQ$52),0)</f>
        <v>0</v>
      </c>
      <c r="AQ14" s="4" t="s">
        <v>3</v>
      </c>
      <c r="AR14" s="33">
        <f>IF(Tableau22456[[#This Row],[Blq{QB10}]]="o",(1000/AS$52),0)</f>
        <v>0</v>
      </c>
      <c r="AS14" s="4" t="s">
        <v>3</v>
      </c>
      <c r="AT14" s="33">
        <f>IF(Tableau22456[[#This Row],[Blq{QB11}]]="o",(1000/AU$52),0)</f>
        <v>0</v>
      </c>
      <c r="AU14" s="4" t="s">
        <v>3</v>
      </c>
      <c r="AV14" s="33">
        <f>IF(Tableau22456[[#This Row],[Blq{QB12}]]="o",(1000/AW$52),0)</f>
        <v>0</v>
      </c>
      <c r="AW14" s="4" t="s">
        <v>3</v>
      </c>
      <c r="AX14" s="33">
        <f>IF(Tableau22456[[#This Row],[Blq{QB13}]]="o",(1000/AY$52),0)</f>
        <v>0</v>
      </c>
      <c r="AY14" s="4" t="s">
        <v>3</v>
      </c>
      <c r="AZ14" s="33">
        <f>IF(Tableau22456[[#This Row],[Blq{QB14}]]="o",(1000/BA$52),0)</f>
        <v>0</v>
      </c>
      <c r="BA14" s="4" t="s">
        <v>3</v>
      </c>
      <c r="BB14" s="33">
        <f>IF(Tableau22456[[#This Row],[Blq{QB15}]]="o",(1000/BC$52),0)</f>
        <v>0</v>
      </c>
      <c r="BC14" s="4" t="s">
        <v>3</v>
      </c>
      <c r="BD14" s="33">
        <f>IF(Tableau22456[[#This Row],[Blq{QB16}]]="o",(1000/BE$52),0)</f>
        <v>0</v>
      </c>
      <c r="BE14" s="4" t="s">
        <v>3</v>
      </c>
      <c r="BF14" s="33">
        <f>IF(Tableau22456[[#This Row],[Blq{QB17}]]="o",(1000/BG$52),0)</f>
        <v>0</v>
      </c>
      <c r="BG14" s="4" t="s">
        <v>3</v>
      </c>
      <c r="BH14" s="33">
        <f>IF(Tableau22456[[#This Row],[Blq{QB18}]]="o",(1000/BI$52),0)</f>
        <v>0</v>
      </c>
      <c r="BI14" s="4" t="s">
        <v>3</v>
      </c>
      <c r="BJ14" s="33">
        <f>IF(Tableau22456[[#This Row],[Blq{QB19}]]="o",(1000/BK$52),0)</f>
        <v>0</v>
      </c>
      <c r="BK14" s="4" t="s">
        <v>3</v>
      </c>
      <c r="BL14" s="33">
        <f>IF(Tableau22456[[#This Row],[Blq{QB20}]]="o",(1000/BM$52),0)</f>
        <v>0</v>
      </c>
      <c r="BM14" s="4" t="s">
        <v>3</v>
      </c>
      <c r="BN14" s="33">
        <f>IF(Tableau22456[[#This Row],[Blq{QB21}]]="o",(1000/BO$52),0)</f>
        <v>0</v>
      </c>
      <c r="BO14" s="4" t="s">
        <v>3</v>
      </c>
      <c r="BP14" s="33">
        <f>IF(Tableau22456[[#This Row],[Blq{QB22}]]="o",(1000/BQ$52),0)</f>
        <v>0</v>
      </c>
      <c r="BQ14" s="4" t="s">
        <v>3</v>
      </c>
      <c r="BR14" s="33">
        <f>IF(Tableau22456[[#This Row],[Blq{QB23}]]="o",(1000/BS$52),0)</f>
        <v>0</v>
      </c>
      <c r="BS14" s="4" t="s">
        <v>3</v>
      </c>
      <c r="BT14" s="33">
        <f>IF(Tableau22456[[#This Row],[Blq{QB24}]]="o",(1000/BU$52),0)</f>
        <v>0</v>
      </c>
      <c r="BU14" s="4" t="s">
        <v>3</v>
      </c>
      <c r="BV14" s="33">
        <f>IF(Tableau22456[[#This Row],[Blq{QB25}]]="o",(1000/BW$52),0)</f>
        <v>0</v>
      </c>
      <c r="BW14" s="4" t="s">
        <v>3</v>
      </c>
      <c r="BX14" s="33">
        <f>IF(Tableau22456[[#This Row],[Blq{QB26}]]="o",(1000/BY$52),0)</f>
        <v>0</v>
      </c>
      <c r="BY14" s="4" t="s">
        <v>3</v>
      </c>
      <c r="BZ14" s="33">
        <f>IF(Tableau22456[[#This Row],[Blq{QB27}]]="o",(1000/CA$52),0)</f>
        <v>0</v>
      </c>
      <c r="CA14" s="4" t="s">
        <v>3</v>
      </c>
      <c r="CB14" s="33">
        <f>IF(Tableau22456[[#This Row],[Blq{QB28}]]="o",(1000/CC$52),0)</f>
        <v>0</v>
      </c>
      <c r="CC14" s="4" t="s">
        <v>3</v>
      </c>
      <c r="CD14" s="33">
        <f>IF(Tableau22456[[#This Row],[Blq{QB29}]]="o",(1000/CE$52),0)</f>
        <v>0</v>
      </c>
      <c r="CE14" s="4" t="s">
        <v>3</v>
      </c>
      <c r="CF14" s="33">
        <f>IF(Tableau22456[[#This Row],[Blq{QB30}]]="o",(1000/CG$52),0)</f>
        <v>0</v>
      </c>
      <c r="CG14" s="4" t="s">
        <v>3</v>
      </c>
      <c r="CH14" s="26">
        <f>IFERROR((8-Tableau22456[[#This Row],[Plc{Q}]])/100,0)</f>
        <v>0</v>
      </c>
      <c r="CI14" s="25" t="str">
        <f>IF(OR(1=Tableau22456[[#This Row],[Plc{Q}]],2=Tableau22456[[#This Row],[Plc{Q}]],3=Tableau22456[[#This Row],[Plc{Q}]],4=Tableau22456[[#This Row],[Plc{Q}]],5=Tableau22456[[#This Row],[Plc{Q}]],6=Tableau22456[[#This Row],[Plc{Q}]],7=Tableau22456[[#This Row],[Plc{Q}]],8=Tableau22456[[#This Row],[Plc{Q}]]),"Qualifié(e)","")</f>
        <v/>
      </c>
      <c r="CJ14" s="34" t="str">
        <f>IF(Tableau22456[[#This Row],[Pnt{F}/1000]]=0,"",RANK(Tableau22456[[#This Row],[Pnt{F}/1000]],Tableau22456[Pnt{F}/1000]))</f>
        <v/>
      </c>
      <c r="CK14" s="35">
        <f>IFERROR(Tableau22456[[#This Row],[Pnt{FV}/500]]+Tableau22456[[#This Row],[Pnt{FB}/500]]+Tableau22456[[#This Row],[Bns{Q}]],0)</f>
        <v>0</v>
      </c>
      <c r="CL14" s="32">
        <f>IFERROR((Tableau22456[[#This Row],[Pnt{FV}]]/$CM$52)*500,0)</f>
        <v>0</v>
      </c>
      <c r="CM14" s="186">
        <f>IFERROR(((Tableau22456[[#This Row],[Prs{FV}]]/CN$52)*1000)+IF(Tableau22456[[#This Row],[Vlr{FV}]]="o",2,0),0)</f>
        <v>0</v>
      </c>
      <c r="CN14" s="11" t="s">
        <v>12</v>
      </c>
      <c r="CO14" s="4" t="s">
        <v>3</v>
      </c>
      <c r="CP14" s="32">
        <f>(Tableau22456[[#This Row],[Pnt{FB}]]/CQ$52)*500</f>
        <v>0</v>
      </c>
      <c r="CQ14" s="33">
        <f>Tableau22456[[#This Row],[Pnt{FBlq}]]+Tableau22456[[#This Row],[Pnt{FEss}]]</f>
        <v>0</v>
      </c>
      <c r="CR14" s="33">
        <f>IF(Tableau22456[[#This Row],[Blq{F}]]="n",0,IF(Tableau22456[[#This Row],[Blq{F}]]="Z1",100,IF(Tableau22456[[#This Row],[Blq{F}]]="Z2",200,IF(Tableau22456[[#This Row],[Blq{F}]]="Top",300,0))))</f>
        <v>0</v>
      </c>
      <c r="CS14" s="4" t="s">
        <v>3</v>
      </c>
      <c r="CT14" s="25">
        <f>IFERROR((100-(Tableau22456[[#This Row],[Ess{F}]])),0)</f>
        <v>0</v>
      </c>
      <c r="CU14" s="11" t="s">
        <v>12</v>
      </c>
      <c r="CV14" s="28" t="str">
        <f>IF(Tableau22456[[#This Row],[Fnl]]="Q",Tableau22456[[#This Row],[Plc{F}]],Tableau22456[[#This Row],[Plc{Q}]])</f>
        <v/>
      </c>
      <c r="CW14" s="28" t="str">
        <f>IF(Tableau22456[[#This Row],[Place]]=1,"Or",IF(Tableau22456[[#This Row],[Place]]=2,"Argent",IF(Tableau22456[[#This Row],[Place]]=3,"Bronze","")))</f>
        <v/>
      </c>
    </row>
    <row r="15" spans="1:101" x14ac:dyDescent="0.2">
      <c r="A15" s="33" t="str">
        <f>Tableau22456[[#This Row],[Plc{Q}]]</f>
        <v/>
      </c>
      <c r="B15" s="33" t="str">
        <f>Tableau22456[[#This Row],[Place]]</f>
        <v/>
      </c>
      <c r="C15" s="16" t="s">
        <v>12</v>
      </c>
      <c r="D15" s="17" t="s">
        <v>12</v>
      </c>
      <c r="E15" s="17" t="s">
        <v>12</v>
      </c>
      <c r="F15" s="29" t="str">
        <f>IF(Tableau22456[[#This Row],[Q &gt; F]]="","","Q")</f>
        <v/>
      </c>
      <c r="G15" s="10" t="s">
        <v>12</v>
      </c>
      <c r="H15" s="3" t="s">
        <v>3</v>
      </c>
      <c r="I15" s="3" t="s">
        <v>3</v>
      </c>
      <c r="J15" s="3" t="s">
        <v>3</v>
      </c>
      <c r="K15" s="30" t="str">
        <f>IF(Tableau22456[[#This Row],[Pnt{Q}(/1000)]]=0,"",RANK(Tableau22456[[#This Row],[Pnt{Q}(/1000)]],Tableau22456[Pnt{Q}(/1000)]))</f>
        <v/>
      </c>
      <c r="L15" s="30">
        <f>IFERROR(Tableau22456[[#This Row],[Pnt{QV}(/500)]]+Tableau22456[[#This Row],[Pnt{QB}/500]],0)</f>
        <v>0</v>
      </c>
      <c r="M15" s="31">
        <f>IFERROR((Tableau22456[[#This Row],[Pnt{QV}]]/$N$52)*500,0)</f>
        <v>0</v>
      </c>
      <c r="N15" s="31">
        <f>SUM(Tableau22456[[#This Row],[Pnt{QV1}]],Tableau22456[[#This Row],[Pnt{QV2}]],Tableau22456[[#This Row],[Pnt{QV3}]])</f>
        <v>0</v>
      </c>
      <c r="O15" s="2">
        <f>IFERROR(((Tableau22456[[#This Row],[Prs{QV1}]]/P$52)*1000)+IF(Tableau22456[[#This Row],[Vlr{QV1}]]="o",2,0),0)</f>
        <v>0</v>
      </c>
      <c r="P15" s="11" t="s">
        <v>12</v>
      </c>
      <c r="Q15" s="4" t="s">
        <v>3</v>
      </c>
      <c r="R15" s="163">
        <f>IFERROR(((Tableau22456[[#This Row],[Prs{QV2}]]/S$52)*1000)+IF(Tableau22456[[#This Row],[Vlr{QV2}]]="o",2,0),0)</f>
        <v>0</v>
      </c>
      <c r="S15" s="11" t="s">
        <v>12</v>
      </c>
      <c r="T15" s="4" t="s">
        <v>3</v>
      </c>
      <c r="U15" s="163">
        <f>IFERROR(((Tableau22456[[#This Row],[Prs{QV3}]]/V$52)*1000)+IF(Tableau22456[[#This Row],[Vlr{QV3}]]="o",2,0),0)</f>
        <v>0</v>
      </c>
      <c r="V15" s="11" t="s">
        <v>12</v>
      </c>
      <c r="W15" s="4" t="s">
        <v>3</v>
      </c>
      <c r="X15" s="32">
        <f>IF((Tableau22456[[#This Row],[Pnt{QB}]]/Y$52)*500=0,0,(Tableau22456[[#This Row],[Pnt{QB}]]/Y$52)*500)</f>
        <v>0</v>
      </c>
      <c r="Y15" s="33">
        <f>Tableau22456[[#This Row],[Pnt{QB1}]]+Tableau22456[[#This Row],[Pnt{QB2}]]+Tableau22456[[#This Row],[Pnt{QB3}]]+Tableau22456[[#This Row],[Pnt{QB4}]]+Tableau22456[[#This Row],[Pnt{QB5}]]+Tableau22456[[#This Row],[Pnt{QB6}]]+Tableau22456[[#This Row],[Pnt{QB7}]]+Tableau22456[[#This Row],[Pnt{QB8}]]+Tableau22456[[#This Row],[Pnt{QB9}]]+Tableau22456[[#This Row],[Pnt{QB10}]]+Tableau22456[[#This Row],[Pnt{QB11}]]+Tableau22456[[#This Row],[Pnt{QB12}]]+Tableau22456[[#This Row],[Pnt{QB13}]]+Tableau22456[[#This Row],[Pnt{QB14}]]+Tableau22456[[#This Row],[Pnt{QB15}]]+Tableau22456[[#This Row],[Pnt{QB16}]]+Tableau22456[[#This Row],[Pnt{QB17}]]+Tableau22456[[#This Row],[Pnt{QB18}]]+Tableau22456[[#This Row],[Pnt{QB19}]]+Tableau22456[[#This Row],[Pnt{QB20}]]+Tableau22456[[#This Row],[Pnt{QB21}]]+Tableau22456[[#This Row],[Pnt{QB22}]]+Tableau22456[[#This Row],[Pnt{QB23}]]+Tableau22456[[#This Row],[Pnt{QB24}]]+Tableau22456[[#This Row],[Pnt{QB25}]]+Tableau22456[[#This Row],[Pnt{QB26}]]+Tableau22456[[#This Row],[Pnt{QB27}]]+Tableau22456[[#This Row],[Pnt{QB28}]]+Tableau22456[[#This Row],[Pnt{QB29}]]+Tableau22456[[#This Row],[Pnt{QB30}]]</f>
        <v>0</v>
      </c>
      <c r="Z15" s="33">
        <f>IF(Tableau22456[[#This Row],[Blq{QB1}]]="o",(1000/AA$52),0)</f>
        <v>0</v>
      </c>
      <c r="AA15" s="4" t="s">
        <v>3</v>
      </c>
      <c r="AB15" s="33">
        <f>IF(Tableau22456[[#This Row],[Blq{QB2}]]="o",(1000/AC$52),0)</f>
        <v>0</v>
      </c>
      <c r="AC15" s="4" t="s">
        <v>3</v>
      </c>
      <c r="AD15" s="33">
        <f>IF(Tableau22456[[#This Row],[Blq{QB3}]]="o",(1000/AE$52),0)</f>
        <v>0</v>
      </c>
      <c r="AE15" s="4" t="s">
        <v>3</v>
      </c>
      <c r="AF15" s="33">
        <f>IF(Tableau22456[[#This Row],[Blq{QB4}]]="o",(1000/AG$52),0)</f>
        <v>0</v>
      </c>
      <c r="AG15" s="4" t="s">
        <v>3</v>
      </c>
      <c r="AH15" s="33">
        <f>IF(Tableau22456[[#This Row],[Blq{QB5}]]="o",(1000/AI$52),0)</f>
        <v>0</v>
      </c>
      <c r="AI15" s="4" t="s">
        <v>3</v>
      </c>
      <c r="AJ15" s="33">
        <f>IF(Tableau22456[[#This Row],[Blq{QB6}]]="o",(1000/AK$52),0)</f>
        <v>0</v>
      </c>
      <c r="AK15" s="4" t="s">
        <v>3</v>
      </c>
      <c r="AL15" s="33">
        <f>IF(Tableau22456[[#This Row],[Blq{QB7}]]="o",(1000/AM$52),0)</f>
        <v>0</v>
      </c>
      <c r="AM15" s="4" t="s">
        <v>3</v>
      </c>
      <c r="AN15" s="33">
        <f>IF(Tableau22456[[#This Row],[Blq{QB8}]]="o",(1000/AO$52),0)</f>
        <v>0</v>
      </c>
      <c r="AO15" s="4" t="s">
        <v>3</v>
      </c>
      <c r="AP15" s="33">
        <f>IF(Tableau22456[[#This Row],[Blq{QB9}]]="o",(1000/AQ$52),0)</f>
        <v>0</v>
      </c>
      <c r="AQ15" s="4" t="s">
        <v>3</v>
      </c>
      <c r="AR15" s="33">
        <f>IF(Tableau22456[[#This Row],[Blq{QB10}]]="o",(1000/AS$52),0)</f>
        <v>0</v>
      </c>
      <c r="AS15" s="4" t="s">
        <v>3</v>
      </c>
      <c r="AT15" s="33">
        <f>IF(Tableau22456[[#This Row],[Blq{QB11}]]="o",(1000/AU$52),0)</f>
        <v>0</v>
      </c>
      <c r="AU15" s="4" t="s">
        <v>3</v>
      </c>
      <c r="AV15" s="33">
        <f>IF(Tableau22456[[#This Row],[Blq{QB12}]]="o",(1000/AW$52),0)</f>
        <v>0</v>
      </c>
      <c r="AW15" s="4" t="s">
        <v>3</v>
      </c>
      <c r="AX15" s="33">
        <f>IF(Tableau22456[[#This Row],[Blq{QB13}]]="o",(1000/AY$52),0)</f>
        <v>0</v>
      </c>
      <c r="AY15" s="4" t="s">
        <v>3</v>
      </c>
      <c r="AZ15" s="33">
        <f>IF(Tableau22456[[#This Row],[Blq{QB14}]]="o",(1000/BA$52),0)</f>
        <v>0</v>
      </c>
      <c r="BA15" s="4" t="s">
        <v>3</v>
      </c>
      <c r="BB15" s="33">
        <f>IF(Tableau22456[[#This Row],[Blq{QB15}]]="o",(1000/BC$52),0)</f>
        <v>0</v>
      </c>
      <c r="BC15" s="4" t="s">
        <v>3</v>
      </c>
      <c r="BD15" s="33">
        <f>IF(Tableau22456[[#This Row],[Blq{QB16}]]="o",(1000/BE$52),0)</f>
        <v>0</v>
      </c>
      <c r="BE15" s="4" t="s">
        <v>3</v>
      </c>
      <c r="BF15" s="33">
        <f>IF(Tableau22456[[#This Row],[Blq{QB17}]]="o",(1000/BG$52),0)</f>
        <v>0</v>
      </c>
      <c r="BG15" s="4" t="s">
        <v>3</v>
      </c>
      <c r="BH15" s="33">
        <f>IF(Tableau22456[[#This Row],[Blq{QB18}]]="o",(1000/BI$52),0)</f>
        <v>0</v>
      </c>
      <c r="BI15" s="4" t="s">
        <v>3</v>
      </c>
      <c r="BJ15" s="33">
        <f>IF(Tableau22456[[#This Row],[Blq{QB19}]]="o",(1000/BK$52),0)</f>
        <v>0</v>
      </c>
      <c r="BK15" s="4" t="s">
        <v>3</v>
      </c>
      <c r="BL15" s="33">
        <f>IF(Tableau22456[[#This Row],[Blq{QB20}]]="o",(1000/BM$52),0)</f>
        <v>0</v>
      </c>
      <c r="BM15" s="4" t="s">
        <v>3</v>
      </c>
      <c r="BN15" s="33">
        <f>IF(Tableau22456[[#This Row],[Blq{QB21}]]="o",(1000/BO$52),0)</f>
        <v>0</v>
      </c>
      <c r="BO15" s="4" t="s">
        <v>3</v>
      </c>
      <c r="BP15" s="33">
        <f>IF(Tableau22456[[#This Row],[Blq{QB22}]]="o",(1000/BQ$52),0)</f>
        <v>0</v>
      </c>
      <c r="BQ15" s="4" t="s">
        <v>3</v>
      </c>
      <c r="BR15" s="33">
        <f>IF(Tableau22456[[#This Row],[Blq{QB23}]]="o",(1000/BS$52),0)</f>
        <v>0</v>
      </c>
      <c r="BS15" s="4" t="s">
        <v>3</v>
      </c>
      <c r="BT15" s="33">
        <f>IF(Tableau22456[[#This Row],[Blq{QB24}]]="o",(1000/BU$52),0)</f>
        <v>0</v>
      </c>
      <c r="BU15" s="4" t="s">
        <v>3</v>
      </c>
      <c r="BV15" s="33">
        <f>IF(Tableau22456[[#This Row],[Blq{QB25}]]="o",(1000/BW$52),0)</f>
        <v>0</v>
      </c>
      <c r="BW15" s="4" t="s">
        <v>3</v>
      </c>
      <c r="BX15" s="33">
        <f>IF(Tableau22456[[#This Row],[Blq{QB26}]]="o",(1000/BY$52),0)</f>
        <v>0</v>
      </c>
      <c r="BY15" s="4" t="s">
        <v>3</v>
      </c>
      <c r="BZ15" s="33">
        <f>IF(Tableau22456[[#This Row],[Blq{QB27}]]="o",(1000/CA$52),0)</f>
        <v>0</v>
      </c>
      <c r="CA15" s="4" t="s">
        <v>3</v>
      </c>
      <c r="CB15" s="33">
        <f>IF(Tableau22456[[#This Row],[Blq{QB28}]]="o",(1000/CC$52),0)</f>
        <v>0</v>
      </c>
      <c r="CC15" s="4" t="s">
        <v>3</v>
      </c>
      <c r="CD15" s="33">
        <f>IF(Tableau22456[[#This Row],[Blq{QB29}]]="o",(1000/CE$52),0)</f>
        <v>0</v>
      </c>
      <c r="CE15" s="4" t="s">
        <v>3</v>
      </c>
      <c r="CF15" s="33">
        <f>IF(Tableau22456[[#This Row],[Blq{QB30}]]="o",(1000/CG$52),0)</f>
        <v>0</v>
      </c>
      <c r="CG15" s="4" t="s">
        <v>3</v>
      </c>
      <c r="CH15" s="26">
        <f>IFERROR((8-Tableau22456[[#This Row],[Plc{Q}]])/100,0)</f>
        <v>0</v>
      </c>
      <c r="CI15" s="25" t="str">
        <f>IF(OR(1=Tableau22456[[#This Row],[Plc{Q}]],2=Tableau22456[[#This Row],[Plc{Q}]],3=Tableau22456[[#This Row],[Plc{Q}]],4=Tableau22456[[#This Row],[Plc{Q}]],5=Tableau22456[[#This Row],[Plc{Q}]],6=Tableau22456[[#This Row],[Plc{Q}]],7=Tableau22456[[#This Row],[Plc{Q}]],8=Tableau22456[[#This Row],[Plc{Q}]]),"Qualifié(e)","")</f>
        <v/>
      </c>
      <c r="CJ15" s="34" t="str">
        <f>IF(Tableau22456[[#This Row],[Pnt{F}/1000]]=0,"",RANK(Tableau22456[[#This Row],[Pnt{F}/1000]],Tableau22456[Pnt{F}/1000]))</f>
        <v/>
      </c>
      <c r="CK15" s="35">
        <f>IFERROR(Tableau22456[[#This Row],[Pnt{FV}/500]]+Tableau22456[[#This Row],[Pnt{FB}/500]]+Tableau22456[[#This Row],[Bns{Q}]],0)</f>
        <v>0</v>
      </c>
      <c r="CL15" s="32">
        <f>IFERROR((Tableau22456[[#This Row],[Pnt{FV}]]/$CM$52)*500,0)</f>
        <v>0</v>
      </c>
      <c r="CM15" s="186">
        <f>IFERROR(((Tableau22456[[#This Row],[Prs{FV}]]/CN$52)*1000)+IF(Tableau22456[[#This Row],[Vlr{FV}]]="o",2,0),0)</f>
        <v>0</v>
      </c>
      <c r="CN15" s="11" t="s">
        <v>12</v>
      </c>
      <c r="CO15" s="4" t="s">
        <v>3</v>
      </c>
      <c r="CP15" s="32">
        <f>(Tableau22456[[#This Row],[Pnt{FB}]]/CQ$52)*500</f>
        <v>0</v>
      </c>
      <c r="CQ15" s="33">
        <f>Tableau22456[[#This Row],[Pnt{FBlq}]]+Tableau22456[[#This Row],[Pnt{FEss}]]</f>
        <v>0</v>
      </c>
      <c r="CR15" s="33">
        <f>IF(Tableau22456[[#This Row],[Blq{F}]]="n",0,IF(Tableau22456[[#This Row],[Blq{F}]]="Z1",100,IF(Tableau22456[[#This Row],[Blq{F}]]="Z2",200,IF(Tableau22456[[#This Row],[Blq{F}]]="Top",300,0))))</f>
        <v>0</v>
      </c>
      <c r="CS15" s="4" t="s">
        <v>3</v>
      </c>
      <c r="CT15" s="25">
        <f>IFERROR((100-(Tableau22456[[#This Row],[Ess{F}]])),0)</f>
        <v>0</v>
      </c>
      <c r="CU15" s="11" t="s">
        <v>12</v>
      </c>
      <c r="CV15" s="28" t="str">
        <f>IF(Tableau22456[[#This Row],[Fnl]]="Q",Tableau22456[[#This Row],[Plc{F}]],Tableau22456[[#This Row],[Plc{Q}]])</f>
        <v/>
      </c>
      <c r="CW15" s="28" t="str">
        <f>IF(Tableau22456[[#This Row],[Place]]=1,"Or",IF(Tableau22456[[#This Row],[Place]]=2,"Argent",IF(Tableau22456[[#This Row],[Place]]=3,"Bronze","")))</f>
        <v/>
      </c>
    </row>
    <row r="16" spans="1:101" x14ac:dyDescent="0.2">
      <c r="A16" s="33" t="str">
        <f>Tableau22456[[#This Row],[Plc{Q}]]</f>
        <v/>
      </c>
      <c r="B16" s="33" t="str">
        <f>Tableau22456[[#This Row],[Place]]</f>
        <v/>
      </c>
      <c r="C16" s="16" t="s">
        <v>12</v>
      </c>
      <c r="D16" s="17" t="s">
        <v>12</v>
      </c>
      <c r="E16" s="17" t="s">
        <v>12</v>
      </c>
      <c r="F16" s="29" t="str">
        <f>IF(Tableau22456[[#This Row],[Q &gt; F]]="","","Q")</f>
        <v/>
      </c>
      <c r="G16" s="10" t="s">
        <v>12</v>
      </c>
      <c r="H16" s="3" t="s">
        <v>3</v>
      </c>
      <c r="I16" s="3" t="s">
        <v>3</v>
      </c>
      <c r="J16" s="3" t="s">
        <v>3</v>
      </c>
      <c r="K16" s="30" t="str">
        <f>IF(Tableau22456[[#This Row],[Pnt{Q}(/1000)]]=0,"",RANK(Tableau22456[[#This Row],[Pnt{Q}(/1000)]],Tableau22456[Pnt{Q}(/1000)]))</f>
        <v/>
      </c>
      <c r="L16" s="30">
        <f>IFERROR(Tableau22456[[#This Row],[Pnt{QV}(/500)]]+Tableau22456[[#This Row],[Pnt{QB}/500]],0)</f>
        <v>0</v>
      </c>
      <c r="M16" s="31">
        <f>IFERROR((Tableau22456[[#This Row],[Pnt{QV}]]/$N$52)*500,0)</f>
        <v>0</v>
      </c>
      <c r="N16" s="31">
        <f>SUM(Tableau22456[[#This Row],[Pnt{QV1}]],Tableau22456[[#This Row],[Pnt{QV2}]],Tableau22456[[#This Row],[Pnt{QV3}]])</f>
        <v>0</v>
      </c>
      <c r="O16" s="2">
        <f>IFERROR(((Tableau22456[[#This Row],[Prs{QV1}]]/P$52)*1000)+IF(Tableau22456[[#This Row],[Vlr{QV1}]]="o",2,0),0)</f>
        <v>0</v>
      </c>
      <c r="P16" s="11" t="s">
        <v>12</v>
      </c>
      <c r="Q16" s="4" t="s">
        <v>3</v>
      </c>
      <c r="R16" s="163">
        <f>IFERROR(((Tableau22456[[#This Row],[Prs{QV2}]]/S$52)*1000)+IF(Tableau22456[[#This Row],[Vlr{QV2}]]="o",2,0),0)</f>
        <v>0</v>
      </c>
      <c r="S16" s="11" t="s">
        <v>12</v>
      </c>
      <c r="T16" s="4" t="s">
        <v>3</v>
      </c>
      <c r="U16" s="163">
        <f>IFERROR(((Tableau22456[[#This Row],[Prs{QV3}]]/V$52)*1000)+IF(Tableau22456[[#This Row],[Vlr{QV3}]]="o",2,0),0)</f>
        <v>0</v>
      </c>
      <c r="V16" s="11" t="s">
        <v>12</v>
      </c>
      <c r="W16" s="4" t="s">
        <v>3</v>
      </c>
      <c r="X16" s="32">
        <f>IF((Tableau22456[[#This Row],[Pnt{QB}]]/Y$52)*500=0,0,(Tableau22456[[#This Row],[Pnt{QB}]]/Y$52)*500)</f>
        <v>0</v>
      </c>
      <c r="Y16" s="33">
        <f>Tableau22456[[#This Row],[Pnt{QB1}]]+Tableau22456[[#This Row],[Pnt{QB2}]]+Tableau22456[[#This Row],[Pnt{QB3}]]+Tableau22456[[#This Row],[Pnt{QB4}]]+Tableau22456[[#This Row],[Pnt{QB5}]]+Tableau22456[[#This Row],[Pnt{QB6}]]+Tableau22456[[#This Row],[Pnt{QB7}]]+Tableau22456[[#This Row],[Pnt{QB8}]]+Tableau22456[[#This Row],[Pnt{QB9}]]+Tableau22456[[#This Row],[Pnt{QB10}]]+Tableau22456[[#This Row],[Pnt{QB11}]]+Tableau22456[[#This Row],[Pnt{QB12}]]+Tableau22456[[#This Row],[Pnt{QB13}]]+Tableau22456[[#This Row],[Pnt{QB14}]]+Tableau22456[[#This Row],[Pnt{QB15}]]+Tableau22456[[#This Row],[Pnt{QB16}]]+Tableau22456[[#This Row],[Pnt{QB17}]]+Tableau22456[[#This Row],[Pnt{QB18}]]+Tableau22456[[#This Row],[Pnt{QB19}]]+Tableau22456[[#This Row],[Pnt{QB20}]]+Tableau22456[[#This Row],[Pnt{QB21}]]+Tableau22456[[#This Row],[Pnt{QB22}]]+Tableau22456[[#This Row],[Pnt{QB23}]]+Tableau22456[[#This Row],[Pnt{QB24}]]+Tableau22456[[#This Row],[Pnt{QB25}]]+Tableau22456[[#This Row],[Pnt{QB26}]]+Tableau22456[[#This Row],[Pnt{QB27}]]+Tableau22456[[#This Row],[Pnt{QB28}]]+Tableau22456[[#This Row],[Pnt{QB29}]]+Tableau22456[[#This Row],[Pnt{QB30}]]</f>
        <v>0</v>
      </c>
      <c r="Z16" s="33">
        <f>IF(Tableau22456[[#This Row],[Blq{QB1}]]="o",(1000/AA$52),0)</f>
        <v>0</v>
      </c>
      <c r="AA16" s="4" t="s">
        <v>3</v>
      </c>
      <c r="AB16" s="33">
        <f>IF(Tableau22456[[#This Row],[Blq{QB2}]]="o",(1000/AC$52),0)</f>
        <v>0</v>
      </c>
      <c r="AC16" s="4" t="s">
        <v>3</v>
      </c>
      <c r="AD16" s="33">
        <f>IF(Tableau22456[[#This Row],[Blq{QB3}]]="o",(1000/AE$52),0)</f>
        <v>0</v>
      </c>
      <c r="AE16" s="4" t="s">
        <v>3</v>
      </c>
      <c r="AF16" s="33">
        <f>IF(Tableau22456[[#This Row],[Blq{QB4}]]="o",(1000/AG$52),0)</f>
        <v>0</v>
      </c>
      <c r="AG16" s="4" t="s">
        <v>3</v>
      </c>
      <c r="AH16" s="33">
        <f>IF(Tableau22456[[#This Row],[Blq{QB5}]]="o",(1000/AI$52),0)</f>
        <v>0</v>
      </c>
      <c r="AI16" s="4" t="s">
        <v>3</v>
      </c>
      <c r="AJ16" s="33">
        <f>IF(Tableau22456[[#This Row],[Blq{QB6}]]="o",(1000/AK$52),0)</f>
        <v>0</v>
      </c>
      <c r="AK16" s="4" t="s">
        <v>3</v>
      </c>
      <c r="AL16" s="33">
        <f>IF(Tableau22456[[#This Row],[Blq{QB7}]]="o",(1000/AM$52),0)</f>
        <v>0</v>
      </c>
      <c r="AM16" s="4" t="s">
        <v>3</v>
      </c>
      <c r="AN16" s="33">
        <f>IF(Tableau22456[[#This Row],[Blq{QB8}]]="o",(1000/AO$52),0)</f>
        <v>0</v>
      </c>
      <c r="AO16" s="4" t="s">
        <v>3</v>
      </c>
      <c r="AP16" s="33">
        <f>IF(Tableau22456[[#This Row],[Blq{QB9}]]="o",(1000/AQ$52),0)</f>
        <v>0</v>
      </c>
      <c r="AQ16" s="4" t="s">
        <v>3</v>
      </c>
      <c r="AR16" s="33">
        <f>IF(Tableau22456[[#This Row],[Blq{QB10}]]="o",(1000/AS$52),0)</f>
        <v>0</v>
      </c>
      <c r="AS16" s="4" t="s">
        <v>3</v>
      </c>
      <c r="AT16" s="33">
        <f>IF(Tableau22456[[#This Row],[Blq{QB11}]]="o",(1000/AU$52),0)</f>
        <v>0</v>
      </c>
      <c r="AU16" s="4" t="s">
        <v>3</v>
      </c>
      <c r="AV16" s="33">
        <f>IF(Tableau22456[[#This Row],[Blq{QB12}]]="o",(1000/AW$52),0)</f>
        <v>0</v>
      </c>
      <c r="AW16" s="4" t="s">
        <v>3</v>
      </c>
      <c r="AX16" s="33">
        <f>IF(Tableau22456[[#This Row],[Blq{QB13}]]="o",(1000/AY$52),0)</f>
        <v>0</v>
      </c>
      <c r="AY16" s="4" t="s">
        <v>3</v>
      </c>
      <c r="AZ16" s="33">
        <f>IF(Tableau22456[[#This Row],[Blq{QB14}]]="o",(1000/BA$52),0)</f>
        <v>0</v>
      </c>
      <c r="BA16" s="4" t="s">
        <v>3</v>
      </c>
      <c r="BB16" s="33">
        <f>IF(Tableau22456[[#This Row],[Blq{QB15}]]="o",(1000/BC$52),0)</f>
        <v>0</v>
      </c>
      <c r="BC16" s="4" t="s">
        <v>3</v>
      </c>
      <c r="BD16" s="33">
        <f>IF(Tableau22456[[#This Row],[Blq{QB16}]]="o",(1000/BE$52),0)</f>
        <v>0</v>
      </c>
      <c r="BE16" s="4" t="s">
        <v>3</v>
      </c>
      <c r="BF16" s="33">
        <f>IF(Tableau22456[[#This Row],[Blq{QB17}]]="o",(1000/BG$52),0)</f>
        <v>0</v>
      </c>
      <c r="BG16" s="4" t="s">
        <v>3</v>
      </c>
      <c r="BH16" s="33">
        <f>IF(Tableau22456[[#This Row],[Blq{QB18}]]="o",(1000/BI$52),0)</f>
        <v>0</v>
      </c>
      <c r="BI16" s="4" t="s">
        <v>3</v>
      </c>
      <c r="BJ16" s="33">
        <f>IF(Tableau22456[[#This Row],[Blq{QB19}]]="o",(1000/BK$52),0)</f>
        <v>0</v>
      </c>
      <c r="BK16" s="4" t="s">
        <v>3</v>
      </c>
      <c r="BL16" s="33">
        <f>IF(Tableau22456[[#This Row],[Blq{QB20}]]="o",(1000/BM$52),0)</f>
        <v>0</v>
      </c>
      <c r="BM16" s="4" t="s">
        <v>3</v>
      </c>
      <c r="BN16" s="33">
        <f>IF(Tableau22456[[#This Row],[Blq{QB21}]]="o",(1000/BO$52),0)</f>
        <v>0</v>
      </c>
      <c r="BO16" s="4" t="s">
        <v>3</v>
      </c>
      <c r="BP16" s="33">
        <f>IF(Tableau22456[[#This Row],[Blq{QB22}]]="o",(1000/BQ$52),0)</f>
        <v>0</v>
      </c>
      <c r="BQ16" s="4" t="s">
        <v>3</v>
      </c>
      <c r="BR16" s="33">
        <f>IF(Tableau22456[[#This Row],[Blq{QB23}]]="o",(1000/BS$52),0)</f>
        <v>0</v>
      </c>
      <c r="BS16" s="4" t="s">
        <v>3</v>
      </c>
      <c r="BT16" s="33">
        <f>IF(Tableau22456[[#This Row],[Blq{QB24}]]="o",(1000/BU$52),0)</f>
        <v>0</v>
      </c>
      <c r="BU16" s="4" t="s">
        <v>3</v>
      </c>
      <c r="BV16" s="33">
        <f>IF(Tableau22456[[#This Row],[Blq{QB25}]]="o",(1000/BW$52),0)</f>
        <v>0</v>
      </c>
      <c r="BW16" s="4" t="s">
        <v>3</v>
      </c>
      <c r="BX16" s="33">
        <f>IF(Tableau22456[[#This Row],[Blq{QB26}]]="o",(1000/BY$52),0)</f>
        <v>0</v>
      </c>
      <c r="BY16" s="4" t="s">
        <v>3</v>
      </c>
      <c r="BZ16" s="33">
        <f>IF(Tableau22456[[#This Row],[Blq{QB27}]]="o",(1000/CA$52),0)</f>
        <v>0</v>
      </c>
      <c r="CA16" s="4" t="s">
        <v>3</v>
      </c>
      <c r="CB16" s="33">
        <f>IF(Tableau22456[[#This Row],[Blq{QB28}]]="o",(1000/CC$52),0)</f>
        <v>0</v>
      </c>
      <c r="CC16" s="4" t="s">
        <v>3</v>
      </c>
      <c r="CD16" s="33">
        <f>IF(Tableau22456[[#This Row],[Blq{QB29}]]="o",(1000/CE$52),0)</f>
        <v>0</v>
      </c>
      <c r="CE16" s="4" t="s">
        <v>3</v>
      </c>
      <c r="CF16" s="33">
        <f>IF(Tableau22456[[#This Row],[Blq{QB30}]]="o",(1000/CG$52),0)</f>
        <v>0</v>
      </c>
      <c r="CG16" s="4" t="s">
        <v>3</v>
      </c>
      <c r="CH16" s="26">
        <f>IFERROR((8-Tableau22456[[#This Row],[Plc{Q}]])/100,0)</f>
        <v>0</v>
      </c>
      <c r="CI16" s="25" t="str">
        <f>IF(OR(1=Tableau22456[[#This Row],[Plc{Q}]],2=Tableau22456[[#This Row],[Plc{Q}]],3=Tableau22456[[#This Row],[Plc{Q}]],4=Tableau22456[[#This Row],[Plc{Q}]],5=Tableau22456[[#This Row],[Plc{Q}]],6=Tableau22456[[#This Row],[Plc{Q}]],7=Tableau22456[[#This Row],[Plc{Q}]],8=Tableau22456[[#This Row],[Plc{Q}]]),"Qualifié(e)","")</f>
        <v/>
      </c>
      <c r="CJ16" s="34" t="str">
        <f>IF(Tableau22456[[#This Row],[Pnt{F}/1000]]=0,"",RANK(Tableau22456[[#This Row],[Pnt{F}/1000]],Tableau22456[Pnt{F}/1000]))</f>
        <v/>
      </c>
      <c r="CK16" s="35">
        <f>IFERROR(Tableau22456[[#This Row],[Pnt{FV}/500]]+Tableau22456[[#This Row],[Pnt{FB}/500]]+Tableau22456[[#This Row],[Bns{Q}]],0)</f>
        <v>0</v>
      </c>
      <c r="CL16" s="32">
        <f>IFERROR((Tableau22456[[#This Row],[Pnt{FV}]]/$CM$52)*500,0)</f>
        <v>0</v>
      </c>
      <c r="CM16" s="186">
        <f>IFERROR(((Tableau22456[[#This Row],[Prs{FV}]]/CN$52)*1000)+IF(Tableau22456[[#This Row],[Vlr{FV}]]="o",2,0),0)</f>
        <v>0</v>
      </c>
      <c r="CN16" s="11" t="s">
        <v>12</v>
      </c>
      <c r="CO16" s="4" t="s">
        <v>3</v>
      </c>
      <c r="CP16" s="32">
        <f>(Tableau22456[[#This Row],[Pnt{FB}]]/CQ$52)*500</f>
        <v>0</v>
      </c>
      <c r="CQ16" s="33">
        <f>Tableau22456[[#This Row],[Pnt{FBlq}]]+Tableau22456[[#This Row],[Pnt{FEss}]]</f>
        <v>0</v>
      </c>
      <c r="CR16" s="33">
        <f>IF(Tableau22456[[#This Row],[Blq{F}]]="n",0,IF(Tableau22456[[#This Row],[Blq{F}]]="Z1",100,IF(Tableau22456[[#This Row],[Blq{F}]]="Z2",200,IF(Tableau22456[[#This Row],[Blq{F}]]="Top",300,0))))</f>
        <v>0</v>
      </c>
      <c r="CS16" s="4" t="s">
        <v>3</v>
      </c>
      <c r="CT16" s="25">
        <f>IFERROR((100-(Tableau22456[[#This Row],[Ess{F}]])),0)</f>
        <v>0</v>
      </c>
      <c r="CU16" s="11" t="s">
        <v>12</v>
      </c>
      <c r="CV16" s="28" t="str">
        <f>IF(Tableau22456[[#This Row],[Fnl]]="Q",Tableau22456[[#This Row],[Plc{F}]],Tableau22456[[#This Row],[Plc{Q}]])</f>
        <v/>
      </c>
      <c r="CW16" s="28" t="str">
        <f>IF(Tableau22456[[#This Row],[Place]]=1,"Or",IF(Tableau22456[[#This Row],[Place]]=2,"Argent",IF(Tableau22456[[#This Row],[Place]]=3,"Bronze","")))</f>
        <v/>
      </c>
    </row>
    <row r="17" spans="1:101" x14ac:dyDescent="0.2">
      <c r="A17" s="33" t="str">
        <f>Tableau22456[[#This Row],[Plc{Q}]]</f>
        <v/>
      </c>
      <c r="B17" s="33" t="str">
        <f>Tableau22456[[#This Row],[Place]]</f>
        <v/>
      </c>
      <c r="C17" s="16" t="s">
        <v>12</v>
      </c>
      <c r="D17" s="17" t="s">
        <v>12</v>
      </c>
      <c r="E17" s="17" t="s">
        <v>12</v>
      </c>
      <c r="F17" s="29" t="str">
        <f>IF(Tableau22456[[#This Row],[Q &gt; F]]="","","Q")</f>
        <v/>
      </c>
      <c r="G17" s="10" t="s">
        <v>12</v>
      </c>
      <c r="H17" s="3" t="s">
        <v>3</v>
      </c>
      <c r="I17" s="3" t="s">
        <v>3</v>
      </c>
      <c r="J17" s="3" t="s">
        <v>3</v>
      </c>
      <c r="K17" s="30" t="str">
        <f>IF(Tableau22456[[#This Row],[Pnt{Q}(/1000)]]=0,"",RANK(Tableau22456[[#This Row],[Pnt{Q}(/1000)]],Tableau22456[Pnt{Q}(/1000)]))</f>
        <v/>
      </c>
      <c r="L17" s="30">
        <f>IFERROR(Tableau22456[[#This Row],[Pnt{QV}(/500)]]+Tableau22456[[#This Row],[Pnt{QB}/500]],0)</f>
        <v>0</v>
      </c>
      <c r="M17" s="31">
        <f>IFERROR((Tableau22456[[#This Row],[Pnt{QV}]]/$N$52)*500,0)</f>
        <v>0</v>
      </c>
      <c r="N17" s="31">
        <f>SUM(Tableau22456[[#This Row],[Pnt{QV1}]],Tableau22456[[#This Row],[Pnt{QV2}]],Tableau22456[[#This Row],[Pnt{QV3}]])</f>
        <v>0</v>
      </c>
      <c r="O17" s="2">
        <f>IFERROR(((Tableau22456[[#This Row],[Prs{QV1}]]/P$52)*1000)+IF(Tableau22456[[#This Row],[Vlr{QV1}]]="o",2,0),0)</f>
        <v>0</v>
      </c>
      <c r="P17" s="11" t="s">
        <v>12</v>
      </c>
      <c r="Q17" s="4" t="s">
        <v>3</v>
      </c>
      <c r="R17" s="163">
        <f>IFERROR(((Tableau22456[[#This Row],[Prs{QV2}]]/S$52)*1000)+IF(Tableau22456[[#This Row],[Vlr{QV2}]]="o",2,0),0)</f>
        <v>0</v>
      </c>
      <c r="S17" s="11" t="s">
        <v>12</v>
      </c>
      <c r="T17" s="4" t="s">
        <v>3</v>
      </c>
      <c r="U17" s="163">
        <f>IFERROR(((Tableau22456[[#This Row],[Prs{QV3}]]/V$52)*1000)+IF(Tableau22456[[#This Row],[Vlr{QV3}]]="o",2,0),0)</f>
        <v>0</v>
      </c>
      <c r="V17" s="11" t="s">
        <v>12</v>
      </c>
      <c r="W17" s="4" t="s">
        <v>3</v>
      </c>
      <c r="X17" s="32">
        <f>IF((Tableau22456[[#This Row],[Pnt{QB}]]/Y$52)*500=0,0,(Tableau22456[[#This Row],[Pnt{QB}]]/Y$52)*500)</f>
        <v>0</v>
      </c>
      <c r="Y17" s="33">
        <f>Tableau22456[[#This Row],[Pnt{QB1}]]+Tableau22456[[#This Row],[Pnt{QB2}]]+Tableau22456[[#This Row],[Pnt{QB3}]]+Tableau22456[[#This Row],[Pnt{QB4}]]+Tableau22456[[#This Row],[Pnt{QB5}]]+Tableau22456[[#This Row],[Pnt{QB6}]]+Tableau22456[[#This Row],[Pnt{QB7}]]+Tableau22456[[#This Row],[Pnt{QB8}]]+Tableau22456[[#This Row],[Pnt{QB9}]]+Tableau22456[[#This Row],[Pnt{QB10}]]+Tableau22456[[#This Row],[Pnt{QB11}]]+Tableau22456[[#This Row],[Pnt{QB12}]]+Tableau22456[[#This Row],[Pnt{QB13}]]+Tableau22456[[#This Row],[Pnt{QB14}]]+Tableau22456[[#This Row],[Pnt{QB15}]]+Tableau22456[[#This Row],[Pnt{QB16}]]+Tableau22456[[#This Row],[Pnt{QB17}]]+Tableau22456[[#This Row],[Pnt{QB18}]]+Tableau22456[[#This Row],[Pnt{QB19}]]+Tableau22456[[#This Row],[Pnt{QB20}]]+Tableau22456[[#This Row],[Pnt{QB21}]]+Tableau22456[[#This Row],[Pnt{QB22}]]+Tableau22456[[#This Row],[Pnt{QB23}]]+Tableau22456[[#This Row],[Pnt{QB24}]]+Tableau22456[[#This Row],[Pnt{QB25}]]+Tableau22456[[#This Row],[Pnt{QB26}]]+Tableau22456[[#This Row],[Pnt{QB27}]]+Tableau22456[[#This Row],[Pnt{QB28}]]+Tableau22456[[#This Row],[Pnt{QB29}]]+Tableau22456[[#This Row],[Pnt{QB30}]]</f>
        <v>0</v>
      </c>
      <c r="Z17" s="33">
        <f>IF(Tableau22456[[#This Row],[Blq{QB1}]]="o",(1000/AA$52),0)</f>
        <v>0</v>
      </c>
      <c r="AA17" s="4" t="s">
        <v>3</v>
      </c>
      <c r="AB17" s="33">
        <f>IF(Tableau22456[[#This Row],[Blq{QB2}]]="o",(1000/AC$52),0)</f>
        <v>0</v>
      </c>
      <c r="AC17" s="4" t="s">
        <v>3</v>
      </c>
      <c r="AD17" s="33">
        <f>IF(Tableau22456[[#This Row],[Blq{QB3}]]="o",(1000/AE$52),0)</f>
        <v>0</v>
      </c>
      <c r="AE17" s="4" t="s">
        <v>3</v>
      </c>
      <c r="AF17" s="33">
        <f>IF(Tableau22456[[#This Row],[Blq{QB4}]]="o",(1000/AG$52),0)</f>
        <v>0</v>
      </c>
      <c r="AG17" s="4" t="s">
        <v>3</v>
      </c>
      <c r="AH17" s="33">
        <f>IF(Tableau22456[[#This Row],[Blq{QB5}]]="o",(1000/AI$52),0)</f>
        <v>0</v>
      </c>
      <c r="AI17" s="4" t="s">
        <v>3</v>
      </c>
      <c r="AJ17" s="33">
        <f>IF(Tableau22456[[#This Row],[Blq{QB6}]]="o",(1000/AK$52),0)</f>
        <v>0</v>
      </c>
      <c r="AK17" s="4" t="s">
        <v>3</v>
      </c>
      <c r="AL17" s="33">
        <f>IF(Tableau22456[[#This Row],[Blq{QB7}]]="o",(1000/AM$52),0)</f>
        <v>0</v>
      </c>
      <c r="AM17" s="4" t="s">
        <v>3</v>
      </c>
      <c r="AN17" s="33">
        <f>IF(Tableau22456[[#This Row],[Blq{QB8}]]="o",(1000/AO$52),0)</f>
        <v>0</v>
      </c>
      <c r="AO17" s="4" t="s">
        <v>3</v>
      </c>
      <c r="AP17" s="33">
        <f>IF(Tableau22456[[#This Row],[Blq{QB9}]]="o",(1000/AQ$52),0)</f>
        <v>0</v>
      </c>
      <c r="AQ17" s="4" t="s">
        <v>3</v>
      </c>
      <c r="AR17" s="33">
        <f>IF(Tableau22456[[#This Row],[Blq{QB10}]]="o",(1000/AS$52),0)</f>
        <v>0</v>
      </c>
      <c r="AS17" s="4" t="s">
        <v>3</v>
      </c>
      <c r="AT17" s="33">
        <f>IF(Tableau22456[[#This Row],[Blq{QB11}]]="o",(1000/AU$52),0)</f>
        <v>0</v>
      </c>
      <c r="AU17" s="4" t="s">
        <v>3</v>
      </c>
      <c r="AV17" s="33">
        <f>IF(Tableau22456[[#This Row],[Blq{QB12}]]="o",(1000/AW$52),0)</f>
        <v>0</v>
      </c>
      <c r="AW17" s="4" t="s">
        <v>3</v>
      </c>
      <c r="AX17" s="33">
        <f>IF(Tableau22456[[#This Row],[Blq{QB13}]]="o",(1000/AY$52),0)</f>
        <v>0</v>
      </c>
      <c r="AY17" s="4" t="s">
        <v>3</v>
      </c>
      <c r="AZ17" s="33">
        <f>IF(Tableau22456[[#This Row],[Blq{QB14}]]="o",(1000/BA$52),0)</f>
        <v>0</v>
      </c>
      <c r="BA17" s="4" t="s">
        <v>3</v>
      </c>
      <c r="BB17" s="33">
        <f>IF(Tableau22456[[#This Row],[Blq{QB15}]]="o",(1000/BC$52),0)</f>
        <v>0</v>
      </c>
      <c r="BC17" s="4" t="s">
        <v>3</v>
      </c>
      <c r="BD17" s="33">
        <f>IF(Tableau22456[[#This Row],[Blq{QB16}]]="o",(1000/BE$52),0)</f>
        <v>0</v>
      </c>
      <c r="BE17" s="4" t="s">
        <v>3</v>
      </c>
      <c r="BF17" s="33">
        <f>IF(Tableau22456[[#This Row],[Blq{QB17}]]="o",(1000/BG$52),0)</f>
        <v>0</v>
      </c>
      <c r="BG17" s="4" t="s">
        <v>3</v>
      </c>
      <c r="BH17" s="33">
        <f>IF(Tableau22456[[#This Row],[Blq{QB18}]]="o",(1000/BI$52),0)</f>
        <v>0</v>
      </c>
      <c r="BI17" s="4" t="s">
        <v>3</v>
      </c>
      <c r="BJ17" s="33">
        <f>IF(Tableau22456[[#This Row],[Blq{QB19}]]="o",(1000/BK$52),0)</f>
        <v>0</v>
      </c>
      <c r="BK17" s="4" t="s">
        <v>3</v>
      </c>
      <c r="BL17" s="33">
        <f>IF(Tableau22456[[#This Row],[Blq{QB20}]]="o",(1000/BM$52),0)</f>
        <v>0</v>
      </c>
      <c r="BM17" s="4" t="s">
        <v>3</v>
      </c>
      <c r="BN17" s="33">
        <f>IF(Tableau22456[[#This Row],[Blq{QB21}]]="o",(1000/BO$52),0)</f>
        <v>0</v>
      </c>
      <c r="BO17" s="4" t="s">
        <v>3</v>
      </c>
      <c r="BP17" s="33">
        <f>IF(Tableau22456[[#This Row],[Blq{QB22}]]="o",(1000/BQ$52),0)</f>
        <v>0</v>
      </c>
      <c r="BQ17" s="4" t="s">
        <v>3</v>
      </c>
      <c r="BR17" s="33">
        <f>IF(Tableau22456[[#This Row],[Blq{QB23}]]="o",(1000/BS$52),0)</f>
        <v>0</v>
      </c>
      <c r="BS17" s="4" t="s">
        <v>3</v>
      </c>
      <c r="BT17" s="33">
        <f>IF(Tableau22456[[#This Row],[Blq{QB24}]]="o",(1000/BU$52),0)</f>
        <v>0</v>
      </c>
      <c r="BU17" s="4" t="s">
        <v>3</v>
      </c>
      <c r="BV17" s="33">
        <f>IF(Tableau22456[[#This Row],[Blq{QB25}]]="o",(1000/BW$52),0)</f>
        <v>0</v>
      </c>
      <c r="BW17" s="4" t="s">
        <v>3</v>
      </c>
      <c r="BX17" s="33">
        <f>IF(Tableau22456[[#This Row],[Blq{QB26}]]="o",(1000/BY$52),0)</f>
        <v>0</v>
      </c>
      <c r="BY17" s="4" t="s">
        <v>3</v>
      </c>
      <c r="BZ17" s="33">
        <f>IF(Tableau22456[[#This Row],[Blq{QB27}]]="o",(1000/CA$52),0)</f>
        <v>0</v>
      </c>
      <c r="CA17" s="4" t="s">
        <v>3</v>
      </c>
      <c r="CB17" s="33">
        <f>IF(Tableau22456[[#This Row],[Blq{QB28}]]="o",(1000/CC$52),0)</f>
        <v>0</v>
      </c>
      <c r="CC17" s="4" t="s">
        <v>3</v>
      </c>
      <c r="CD17" s="33">
        <f>IF(Tableau22456[[#This Row],[Blq{QB29}]]="o",(1000/CE$52),0)</f>
        <v>0</v>
      </c>
      <c r="CE17" s="4" t="s">
        <v>3</v>
      </c>
      <c r="CF17" s="33">
        <f>IF(Tableau22456[[#This Row],[Blq{QB30}]]="o",(1000/CG$52),0)</f>
        <v>0</v>
      </c>
      <c r="CG17" s="4" t="s">
        <v>3</v>
      </c>
      <c r="CH17" s="26">
        <f>IFERROR((8-Tableau22456[[#This Row],[Plc{Q}]])/100,0)</f>
        <v>0</v>
      </c>
      <c r="CI17" s="25" t="str">
        <f>IF(OR(1=Tableau22456[[#This Row],[Plc{Q}]],2=Tableau22456[[#This Row],[Plc{Q}]],3=Tableau22456[[#This Row],[Plc{Q}]],4=Tableau22456[[#This Row],[Plc{Q}]],5=Tableau22456[[#This Row],[Plc{Q}]],6=Tableau22456[[#This Row],[Plc{Q}]],7=Tableau22456[[#This Row],[Plc{Q}]],8=Tableau22456[[#This Row],[Plc{Q}]]),"Qualifié(e)","")</f>
        <v/>
      </c>
      <c r="CJ17" s="34" t="str">
        <f>IF(Tableau22456[[#This Row],[Pnt{F}/1000]]=0,"",RANK(Tableau22456[[#This Row],[Pnt{F}/1000]],Tableau22456[Pnt{F}/1000]))</f>
        <v/>
      </c>
      <c r="CK17" s="35">
        <f>IFERROR(Tableau22456[[#This Row],[Pnt{FV}/500]]+Tableau22456[[#This Row],[Pnt{FB}/500]]+Tableau22456[[#This Row],[Bns{Q}]],0)</f>
        <v>0</v>
      </c>
      <c r="CL17" s="32">
        <f>IFERROR((Tableau22456[[#This Row],[Pnt{FV}]]/$CM$52)*500,0)</f>
        <v>0</v>
      </c>
      <c r="CM17" s="186">
        <f>IFERROR(((Tableau22456[[#This Row],[Prs{FV}]]/CN$52)*1000)+IF(Tableau22456[[#This Row],[Vlr{FV}]]="o",2,0),0)</f>
        <v>0</v>
      </c>
      <c r="CN17" s="11" t="s">
        <v>12</v>
      </c>
      <c r="CO17" s="4" t="s">
        <v>3</v>
      </c>
      <c r="CP17" s="32">
        <f>(Tableau22456[[#This Row],[Pnt{FB}]]/CQ$52)*500</f>
        <v>0</v>
      </c>
      <c r="CQ17" s="33">
        <f>Tableau22456[[#This Row],[Pnt{FBlq}]]+Tableau22456[[#This Row],[Pnt{FEss}]]</f>
        <v>0</v>
      </c>
      <c r="CR17" s="33">
        <f>IF(Tableau22456[[#This Row],[Blq{F}]]="n",0,IF(Tableau22456[[#This Row],[Blq{F}]]="Z1",100,IF(Tableau22456[[#This Row],[Blq{F}]]="Z2",200,IF(Tableau22456[[#This Row],[Blq{F}]]="Top",300,0))))</f>
        <v>0</v>
      </c>
      <c r="CS17" s="4" t="s">
        <v>3</v>
      </c>
      <c r="CT17" s="25">
        <f>IFERROR((100-(Tableau22456[[#This Row],[Ess{F}]])),0)</f>
        <v>0</v>
      </c>
      <c r="CU17" s="11" t="s">
        <v>12</v>
      </c>
      <c r="CV17" s="28" t="str">
        <f>IF(Tableau22456[[#This Row],[Fnl]]="Q",Tableau22456[[#This Row],[Plc{F}]],Tableau22456[[#This Row],[Plc{Q}]])</f>
        <v/>
      </c>
      <c r="CW17" s="28" t="str">
        <f>IF(Tableau22456[[#This Row],[Place]]=1,"Or",IF(Tableau22456[[#This Row],[Place]]=2,"Argent",IF(Tableau22456[[#This Row],[Place]]=3,"Bronze","")))</f>
        <v/>
      </c>
    </row>
    <row r="18" spans="1:101" x14ac:dyDescent="0.2">
      <c r="A18" s="33" t="str">
        <f>Tableau22456[[#This Row],[Plc{Q}]]</f>
        <v/>
      </c>
      <c r="B18" s="33" t="str">
        <f>Tableau22456[[#This Row],[Place]]</f>
        <v/>
      </c>
      <c r="C18" s="16" t="s">
        <v>12</v>
      </c>
      <c r="D18" s="17" t="s">
        <v>12</v>
      </c>
      <c r="E18" s="17" t="s">
        <v>12</v>
      </c>
      <c r="F18" s="29" t="str">
        <f>IF(Tableau22456[[#This Row],[Q &gt; F]]="","","Q")</f>
        <v/>
      </c>
      <c r="G18" s="10" t="s">
        <v>12</v>
      </c>
      <c r="H18" s="3" t="s">
        <v>3</v>
      </c>
      <c r="I18" s="3" t="s">
        <v>3</v>
      </c>
      <c r="J18" s="3" t="s">
        <v>3</v>
      </c>
      <c r="K18" s="30" t="str">
        <f>IF(Tableau22456[[#This Row],[Pnt{Q}(/1000)]]=0,"",RANK(Tableau22456[[#This Row],[Pnt{Q}(/1000)]],Tableau22456[Pnt{Q}(/1000)]))</f>
        <v/>
      </c>
      <c r="L18" s="30">
        <f>IFERROR(Tableau22456[[#This Row],[Pnt{QV}(/500)]]+Tableau22456[[#This Row],[Pnt{QB}/500]],0)</f>
        <v>0</v>
      </c>
      <c r="M18" s="31">
        <f>IFERROR((Tableau22456[[#This Row],[Pnt{QV}]]/$N$52)*500,0)</f>
        <v>0</v>
      </c>
      <c r="N18" s="31">
        <f>SUM(Tableau22456[[#This Row],[Pnt{QV1}]],Tableau22456[[#This Row],[Pnt{QV2}]],Tableau22456[[#This Row],[Pnt{QV3}]])</f>
        <v>0</v>
      </c>
      <c r="O18" s="2">
        <f>IFERROR(((Tableau22456[[#This Row],[Prs{QV1}]]/P$52)*1000)+IF(Tableau22456[[#This Row],[Vlr{QV1}]]="o",2,0),0)</f>
        <v>0</v>
      </c>
      <c r="P18" s="11" t="s">
        <v>12</v>
      </c>
      <c r="Q18" s="4" t="s">
        <v>3</v>
      </c>
      <c r="R18" s="163">
        <f>IFERROR(((Tableau22456[[#This Row],[Prs{QV2}]]/S$52)*1000)+IF(Tableau22456[[#This Row],[Vlr{QV2}]]="o",2,0),0)</f>
        <v>0</v>
      </c>
      <c r="S18" s="11" t="s">
        <v>12</v>
      </c>
      <c r="T18" s="4" t="s">
        <v>3</v>
      </c>
      <c r="U18" s="163">
        <f>IFERROR(((Tableau22456[[#This Row],[Prs{QV3}]]/V$52)*1000)+IF(Tableau22456[[#This Row],[Vlr{QV3}]]="o",2,0),0)</f>
        <v>0</v>
      </c>
      <c r="V18" s="11" t="s">
        <v>12</v>
      </c>
      <c r="W18" s="4" t="s">
        <v>3</v>
      </c>
      <c r="X18" s="32">
        <f>IF((Tableau22456[[#This Row],[Pnt{QB}]]/Y$52)*500=0,0,(Tableau22456[[#This Row],[Pnt{QB}]]/Y$52)*500)</f>
        <v>0</v>
      </c>
      <c r="Y18" s="33">
        <f>Tableau22456[[#This Row],[Pnt{QB1}]]+Tableau22456[[#This Row],[Pnt{QB2}]]+Tableau22456[[#This Row],[Pnt{QB3}]]+Tableau22456[[#This Row],[Pnt{QB4}]]+Tableau22456[[#This Row],[Pnt{QB5}]]+Tableau22456[[#This Row],[Pnt{QB6}]]+Tableau22456[[#This Row],[Pnt{QB7}]]+Tableau22456[[#This Row],[Pnt{QB8}]]+Tableau22456[[#This Row],[Pnt{QB9}]]+Tableau22456[[#This Row],[Pnt{QB10}]]+Tableau22456[[#This Row],[Pnt{QB11}]]+Tableau22456[[#This Row],[Pnt{QB12}]]+Tableau22456[[#This Row],[Pnt{QB13}]]+Tableau22456[[#This Row],[Pnt{QB14}]]+Tableau22456[[#This Row],[Pnt{QB15}]]+Tableau22456[[#This Row],[Pnt{QB16}]]+Tableau22456[[#This Row],[Pnt{QB17}]]+Tableau22456[[#This Row],[Pnt{QB18}]]+Tableau22456[[#This Row],[Pnt{QB19}]]+Tableau22456[[#This Row],[Pnt{QB20}]]+Tableau22456[[#This Row],[Pnt{QB21}]]+Tableau22456[[#This Row],[Pnt{QB22}]]+Tableau22456[[#This Row],[Pnt{QB23}]]+Tableau22456[[#This Row],[Pnt{QB24}]]+Tableau22456[[#This Row],[Pnt{QB25}]]+Tableau22456[[#This Row],[Pnt{QB26}]]+Tableau22456[[#This Row],[Pnt{QB27}]]+Tableau22456[[#This Row],[Pnt{QB28}]]+Tableau22456[[#This Row],[Pnt{QB29}]]+Tableau22456[[#This Row],[Pnt{QB30}]]</f>
        <v>0</v>
      </c>
      <c r="Z18" s="33">
        <f>IF(Tableau22456[[#This Row],[Blq{QB1}]]="o",(1000/AA$52),0)</f>
        <v>0</v>
      </c>
      <c r="AA18" s="4" t="s">
        <v>3</v>
      </c>
      <c r="AB18" s="33">
        <f>IF(Tableau22456[[#This Row],[Blq{QB2}]]="o",(1000/AC$52),0)</f>
        <v>0</v>
      </c>
      <c r="AC18" s="4" t="s">
        <v>3</v>
      </c>
      <c r="AD18" s="33">
        <f>IF(Tableau22456[[#This Row],[Blq{QB3}]]="o",(1000/AE$52),0)</f>
        <v>0</v>
      </c>
      <c r="AE18" s="4" t="s">
        <v>3</v>
      </c>
      <c r="AF18" s="33">
        <f>IF(Tableau22456[[#This Row],[Blq{QB4}]]="o",(1000/AG$52),0)</f>
        <v>0</v>
      </c>
      <c r="AG18" s="4" t="s">
        <v>3</v>
      </c>
      <c r="AH18" s="33">
        <f>IF(Tableau22456[[#This Row],[Blq{QB5}]]="o",(1000/AI$52),0)</f>
        <v>0</v>
      </c>
      <c r="AI18" s="4" t="s">
        <v>3</v>
      </c>
      <c r="AJ18" s="33">
        <f>IF(Tableau22456[[#This Row],[Blq{QB6}]]="o",(1000/AK$52),0)</f>
        <v>0</v>
      </c>
      <c r="AK18" s="4" t="s">
        <v>3</v>
      </c>
      <c r="AL18" s="33">
        <f>IF(Tableau22456[[#This Row],[Blq{QB7}]]="o",(1000/AM$52),0)</f>
        <v>0</v>
      </c>
      <c r="AM18" s="4" t="s">
        <v>3</v>
      </c>
      <c r="AN18" s="33">
        <f>IF(Tableau22456[[#This Row],[Blq{QB8}]]="o",(1000/AO$52),0)</f>
        <v>0</v>
      </c>
      <c r="AO18" s="4" t="s">
        <v>3</v>
      </c>
      <c r="AP18" s="33">
        <f>IF(Tableau22456[[#This Row],[Blq{QB9}]]="o",(1000/AQ$52),0)</f>
        <v>0</v>
      </c>
      <c r="AQ18" s="4" t="s">
        <v>3</v>
      </c>
      <c r="AR18" s="33">
        <f>IF(Tableau22456[[#This Row],[Blq{QB10}]]="o",(1000/AS$52),0)</f>
        <v>0</v>
      </c>
      <c r="AS18" s="4" t="s">
        <v>3</v>
      </c>
      <c r="AT18" s="33">
        <f>IF(Tableau22456[[#This Row],[Blq{QB11}]]="o",(1000/AU$52),0)</f>
        <v>0</v>
      </c>
      <c r="AU18" s="4" t="s">
        <v>3</v>
      </c>
      <c r="AV18" s="33">
        <f>IF(Tableau22456[[#This Row],[Blq{QB12}]]="o",(1000/AW$52),0)</f>
        <v>0</v>
      </c>
      <c r="AW18" s="4" t="s">
        <v>3</v>
      </c>
      <c r="AX18" s="33">
        <f>IF(Tableau22456[[#This Row],[Blq{QB13}]]="o",(1000/AY$52),0)</f>
        <v>0</v>
      </c>
      <c r="AY18" s="4" t="s">
        <v>3</v>
      </c>
      <c r="AZ18" s="33">
        <f>IF(Tableau22456[[#This Row],[Blq{QB14}]]="o",(1000/BA$52),0)</f>
        <v>0</v>
      </c>
      <c r="BA18" s="4" t="s">
        <v>3</v>
      </c>
      <c r="BB18" s="33">
        <f>IF(Tableau22456[[#This Row],[Blq{QB15}]]="o",(1000/BC$52),0)</f>
        <v>0</v>
      </c>
      <c r="BC18" s="4" t="s">
        <v>3</v>
      </c>
      <c r="BD18" s="33">
        <f>IF(Tableau22456[[#This Row],[Blq{QB16}]]="o",(1000/BE$52),0)</f>
        <v>0</v>
      </c>
      <c r="BE18" s="4" t="s">
        <v>3</v>
      </c>
      <c r="BF18" s="33">
        <f>IF(Tableau22456[[#This Row],[Blq{QB17}]]="o",(1000/BG$52),0)</f>
        <v>0</v>
      </c>
      <c r="BG18" s="4" t="s">
        <v>3</v>
      </c>
      <c r="BH18" s="33">
        <f>IF(Tableau22456[[#This Row],[Blq{QB18}]]="o",(1000/BI$52),0)</f>
        <v>0</v>
      </c>
      <c r="BI18" s="4" t="s">
        <v>3</v>
      </c>
      <c r="BJ18" s="33">
        <f>IF(Tableau22456[[#This Row],[Blq{QB19}]]="o",(1000/BK$52),0)</f>
        <v>0</v>
      </c>
      <c r="BK18" s="4" t="s">
        <v>3</v>
      </c>
      <c r="BL18" s="33">
        <f>IF(Tableau22456[[#This Row],[Blq{QB20}]]="o",(1000/BM$52),0)</f>
        <v>0</v>
      </c>
      <c r="BM18" s="4" t="s">
        <v>3</v>
      </c>
      <c r="BN18" s="33">
        <f>IF(Tableau22456[[#This Row],[Blq{QB21}]]="o",(1000/BO$52),0)</f>
        <v>0</v>
      </c>
      <c r="BO18" s="4" t="s">
        <v>3</v>
      </c>
      <c r="BP18" s="33">
        <f>IF(Tableau22456[[#This Row],[Blq{QB22}]]="o",(1000/BQ$52),0)</f>
        <v>0</v>
      </c>
      <c r="BQ18" s="4" t="s">
        <v>3</v>
      </c>
      <c r="BR18" s="33">
        <f>IF(Tableau22456[[#This Row],[Blq{QB23}]]="o",(1000/BS$52),0)</f>
        <v>0</v>
      </c>
      <c r="BS18" s="4" t="s">
        <v>3</v>
      </c>
      <c r="BT18" s="33">
        <f>IF(Tableau22456[[#This Row],[Blq{QB24}]]="o",(1000/BU$52),0)</f>
        <v>0</v>
      </c>
      <c r="BU18" s="4" t="s">
        <v>3</v>
      </c>
      <c r="BV18" s="33">
        <f>IF(Tableau22456[[#This Row],[Blq{QB25}]]="o",(1000/BW$52),0)</f>
        <v>0</v>
      </c>
      <c r="BW18" s="4" t="s">
        <v>3</v>
      </c>
      <c r="BX18" s="33">
        <f>IF(Tableau22456[[#This Row],[Blq{QB26}]]="o",(1000/BY$52),0)</f>
        <v>0</v>
      </c>
      <c r="BY18" s="4" t="s">
        <v>3</v>
      </c>
      <c r="BZ18" s="33">
        <f>IF(Tableau22456[[#This Row],[Blq{QB27}]]="o",(1000/CA$52),0)</f>
        <v>0</v>
      </c>
      <c r="CA18" s="4" t="s">
        <v>3</v>
      </c>
      <c r="CB18" s="33">
        <f>IF(Tableau22456[[#This Row],[Blq{QB28}]]="o",(1000/CC$52),0)</f>
        <v>0</v>
      </c>
      <c r="CC18" s="4" t="s">
        <v>3</v>
      </c>
      <c r="CD18" s="33">
        <f>IF(Tableau22456[[#This Row],[Blq{QB29}]]="o",(1000/CE$52),0)</f>
        <v>0</v>
      </c>
      <c r="CE18" s="4" t="s">
        <v>3</v>
      </c>
      <c r="CF18" s="33">
        <f>IF(Tableau22456[[#This Row],[Blq{QB30}]]="o",(1000/CG$52),0)</f>
        <v>0</v>
      </c>
      <c r="CG18" s="4" t="s">
        <v>3</v>
      </c>
      <c r="CH18" s="26">
        <f>IFERROR((8-Tableau22456[[#This Row],[Plc{Q}]])/100,0)</f>
        <v>0</v>
      </c>
      <c r="CI18" s="25" t="str">
        <f>IF(OR(1=Tableau22456[[#This Row],[Plc{Q}]],2=Tableau22456[[#This Row],[Plc{Q}]],3=Tableau22456[[#This Row],[Plc{Q}]],4=Tableau22456[[#This Row],[Plc{Q}]],5=Tableau22456[[#This Row],[Plc{Q}]],6=Tableau22456[[#This Row],[Plc{Q}]],7=Tableau22456[[#This Row],[Plc{Q}]],8=Tableau22456[[#This Row],[Plc{Q}]]),"Qualifié(e)","")</f>
        <v/>
      </c>
      <c r="CJ18" s="34" t="str">
        <f>IF(Tableau22456[[#This Row],[Pnt{F}/1000]]=0,"",RANK(Tableau22456[[#This Row],[Pnt{F}/1000]],Tableau22456[Pnt{F}/1000]))</f>
        <v/>
      </c>
      <c r="CK18" s="35">
        <f>IFERROR(Tableau22456[[#This Row],[Pnt{FV}/500]]+Tableau22456[[#This Row],[Pnt{FB}/500]]+Tableau22456[[#This Row],[Bns{Q}]],0)</f>
        <v>0</v>
      </c>
      <c r="CL18" s="32">
        <f>IFERROR((Tableau22456[[#This Row],[Pnt{FV}]]/$CM$52)*500,0)</f>
        <v>0</v>
      </c>
      <c r="CM18" s="186">
        <f>IFERROR(((Tableau22456[[#This Row],[Prs{FV}]]/CN$52)*1000)+IF(Tableau22456[[#This Row],[Vlr{FV}]]="o",2,0),0)</f>
        <v>0</v>
      </c>
      <c r="CN18" s="11" t="s">
        <v>12</v>
      </c>
      <c r="CO18" s="4" t="s">
        <v>3</v>
      </c>
      <c r="CP18" s="32">
        <f>(Tableau22456[[#This Row],[Pnt{FB}]]/CQ$52)*500</f>
        <v>0</v>
      </c>
      <c r="CQ18" s="33">
        <f>Tableau22456[[#This Row],[Pnt{FBlq}]]+Tableau22456[[#This Row],[Pnt{FEss}]]</f>
        <v>0</v>
      </c>
      <c r="CR18" s="33">
        <f>IF(Tableau22456[[#This Row],[Blq{F}]]="n",0,IF(Tableau22456[[#This Row],[Blq{F}]]="Z1",100,IF(Tableau22456[[#This Row],[Blq{F}]]="Z2",200,IF(Tableau22456[[#This Row],[Blq{F}]]="Top",300,0))))</f>
        <v>0</v>
      </c>
      <c r="CS18" s="4" t="s">
        <v>3</v>
      </c>
      <c r="CT18" s="25">
        <f>IFERROR((100-(Tableau22456[[#This Row],[Ess{F}]])),0)</f>
        <v>0</v>
      </c>
      <c r="CU18" s="11" t="s">
        <v>12</v>
      </c>
      <c r="CV18" s="28" t="str">
        <f>IF(Tableau22456[[#This Row],[Fnl]]="Q",Tableau22456[[#This Row],[Plc{F}]],Tableau22456[[#This Row],[Plc{Q}]])</f>
        <v/>
      </c>
      <c r="CW18" s="28" t="str">
        <f>IF(Tableau22456[[#This Row],[Place]]=1,"Or",IF(Tableau22456[[#This Row],[Place]]=2,"Argent",IF(Tableau22456[[#This Row],[Place]]=3,"Bronze","")))</f>
        <v/>
      </c>
    </row>
    <row r="19" spans="1:101" x14ac:dyDescent="0.2">
      <c r="A19" s="33" t="str">
        <f>Tableau22456[[#This Row],[Plc{Q}]]</f>
        <v/>
      </c>
      <c r="B19" s="33" t="str">
        <f>Tableau22456[[#This Row],[Place]]</f>
        <v/>
      </c>
      <c r="C19" s="16" t="s">
        <v>12</v>
      </c>
      <c r="D19" s="17" t="s">
        <v>12</v>
      </c>
      <c r="E19" s="17" t="s">
        <v>12</v>
      </c>
      <c r="F19" s="29" t="str">
        <f>IF(Tableau22456[[#This Row],[Q &gt; F]]="","","Q")</f>
        <v/>
      </c>
      <c r="G19" s="10" t="s">
        <v>12</v>
      </c>
      <c r="H19" s="3" t="s">
        <v>3</v>
      </c>
      <c r="I19" s="3" t="s">
        <v>3</v>
      </c>
      <c r="J19" s="3" t="s">
        <v>3</v>
      </c>
      <c r="K19" s="30" t="str">
        <f>IF(Tableau22456[[#This Row],[Pnt{Q}(/1000)]]=0,"",RANK(Tableau22456[[#This Row],[Pnt{Q}(/1000)]],Tableau22456[Pnt{Q}(/1000)]))</f>
        <v/>
      </c>
      <c r="L19" s="30">
        <f>IFERROR(Tableau22456[[#This Row],[Pnt{QV}(/500)]]+Tableau22456[[#This Row],[Pnt{QB}/500]],0)</f>
        <v>0</v>
      </c>
      <c r="M19" s="31">
        <f>IFERROR((Tableau22456[[#This Row],[Pnt{QV}]]/$N$52)*500,0)</f>
        <v>0</v>
      </c>
      <c r="N19" s="31">
        <f>SUM(Tableau22456[[#This Row],[Pnt{QV1}]],Tableau22456[[#This Row],[Pnt{QV2}]],Tableau22456[[#This Row],[Pnt{QV3}]])</f>
        <v>0</v>
      </c>
      <c r="O19" s="2">
        <f>IFERROR(((Tableau22456[[#This Row],[Prs{QV1}]]/P$52)*1000)+IF(Tableau22456[[#This Row],[Vlr{QV1}]]="o",2,0),0)</f>
        <v>0</v>
      </c>
      <c r="P19" s="11" t="s">
        <v>12</v>
      </c>
      <c r="Q19" s="4" t="s">
        <v>3</v>
      </c>
      <c r="R19" s="163">
        <f>IFERROR(((Tableau22456[[#This Row],[Prs{QV2}]]/S$52)*1000)+IF(Tableau22456[[#This Row],[Vlr{QV2}]]="o",2,0),0)</f>
        <v>0</v>
      </c>
      <c r="S19" s="11" t="s">
        <v>12</v>
      </c>
      <c r="T19" s="4" t="s">
        <v>3</v>
      </c>
      <c r="U19" s="163">
        <f>IFERROR(((Tableau22456[[#This Row],[Prs{QV3}]]/V$52)*1000)+IF(Tableau22456[[#This Row],[Vlr{QV3}]]="o",2,0),0)</f>
        <v>0</v>
      </c>
      <c r="V19" s="11" t="s">
        <v>12</v>
      </c>
      <c r="W19" s="4" t="s">
        <v>3</v>
      </c>
      <c r="X19" s="32">
        <f>IF((Tableau22456[[#This Row],[Pnt{QB}]]/Y$52)*500=0,0,(Tableau22456[[#This Row],[Pnt{QB}]]/Y$52)*500)</f>
        <v>0</v>
      </c>
      <c r="Y19" s="33">
        <f>Tableau22456[[#This Row],[Pnt{QB1}]]+Tableau22456[[#This Row],[Pnt{QB2}]]+Tableau22456[[#This Row],[Pnt{QB3}]]+Tableau22456[[#This Row],[Pnt{QB4}]]+Tableau22456[[#This Row],[Pnt{QB5}]]+Tableau22456[[#This Row],[Pnt{QB6}]]+Tableau22456[[#This Row],[Pnt{QB7}]]+Tableau22456[[#This Row],[Pnt{QB8}]]+Tableau22456[[#This Row],[Pnt{QB9}]]+Tableau22456[[#This Row],[Pnt{QB10}]]+Tableau22456[[#This Row],[Pnt{QB11}]]+Tableau22456[[#This Row],[Pnt{QB12}]]+Tableau22456[[#This Row],[Pnt{QB13}]]+Tableau22456[[#This Row],[Pnt{QB14}]]+Tableau22456[[#This Row],[Pnt{QB15}]]+Tableau22456[[#This Row],[Pnt{QB16}]]+Tableau22456[[#This Row],[Pnt{QB17}]]+Tableau22456[[#This Row],[Pnt{QB18}]]+Tableau22456[[#This Row],[Pnt{QB19}]]+Tableau22456[[#This Row],[Pnt{QB20}]]+Tableau22456[[#This Row],[Pnt{QB21}]]+Tableau22456[[#This Row],[Pnt{QB22}]]+Tableau22456[[#This Row],[Pnt{QB23}]]+Tableau22456[[#This Row],[Pnt{QB24}]]+Tableau22456[[#This Row],[Pnt{QB25}]]+Tableau22456[[#This Row],[Pnt{QB26}]]+Tableau22456[[#This Row],[Pnt{QB27}]]+Tableau22456[[#This Row],[Pnt{QB28}]]+Tableau22456[[#This Row],[Pnt{QB29}]]+Tableau22456[[#This Row],[Pnt{QB30}]]</f>
        <v>0</v>
      </c>
      <c r="Z19" s="33">
        <f>IF(Tableau22456[[#This Row],[Blq{QB1}]]="o",(1000/AA$52),0)</f>
        <v>0</v>
      </c>
      <c r="AA19" s="4" t="s">
        <v>3</v>
      </c>
      <c r="AB19" s="33">
        <f>IF(Tableau22456[[#This Row],[Blq{QB2}]]="o",(1000/AC$52),0)</f>
        <v>0</v>
      </c>
      <c r="AC19" s="4" t="s">
        <v>3</v>
      </c>
      <c r="AD19" s="33">
        <f>IF(Tableau22456[[#This Row],[Blq{QB3}]]="o",(1000/AE$52),0)</f>
        <v>0</v>
      </c>
      <c r="AE19" s="4" t="s">
        <v>3</v>
      </c>
      <c r="AF19" s="33">
        <f>IF(Tableau22456[[#This Row],[Blq{QB4}]]="o",(1000/AG$52),0)</f>
        <v>0</v>
      </c>
      <c r="AG19" s="4" t="s">
        <v>3</v>
      </c>
      <c r="AH19" s="33">
        <f>IF(Tableau22456[[#This Row],[Blq{QB5}]]="o",(1000/AI$52),0)</f>
        <v>0</v>
      </c>
      <c r="AI19" s="4" t="s">
        <v>3</v>
      </c>
      <c r="AJ19" s="33">
        <f>IF(Tableau22456[[#This Row],[Blq{QB6}]]="o",(1000/AK$52),0)</f>
        <v>0</v>
      </c>
      <c r="AK19" s="4" t="s">
        <v>3</v>
      </c>
      <c r="AL19" s="33">
        <f>IF(Tableau22456[[#This Row],[Blq{QB7}]]="o",(1000/AM$52),0)</f>
        <v>0</v>
      </c>
      <c r="AM19" s="4" t="s">
        <v>3</v>
      </c>
      <c r="AN19" s="33">
        <f>IF(Tableau22456[[#This Row],[Blq{QB8}]]="o",(1000/AO$52),0)</f>
        <v>0</v>
      </c>
      <c r="AO19" s="4" t="s">
        <v>3</v>
      </c>
      <c r="AP19" s="33">
        <f>IF(Tableau22456[[#This Row],[Blq{QB9}]]="o",(1000/AQ$52),0)</f>
        <v>0</v>
      </c>
      <c r="AQ19" s="4" t="s">
        <v>3</v>
      </c>
      <c r="AR19" s="33">
        <f>IF(Tableau22456[[#This Row],[Blq{QB10}]]="o",(1000/AS$52),0)</f>
        <v>0</v>
      </c>
      <c r="AS19" s="4" t="s">
        <v>3</v>
      </c>
      <c r="AT19" s="33">
        <f>IF(Tableau22456[[#This Row],[Blq{QB11}]]="o",(1000/AU$52),0)</f>
        <v>0</v>
      </c>
      <c r="AU19" s="4" t="s">
        <v>3</v>
      </c>
      <c r="AV19" s="33">
        <f>IF(Tableau22456[[#This Row],[Blq{QB12}]]="o",(1000/AW$52),0)</f>
        <v>0</v>
      </c>
      <c r="AW19" s="4" t="s">
        <v>3</v>
      </c>
      <c r="AX19" s="33">
        <f>IF(Tableau22456[[#This Row],[Blq{QB13}]]="o",(1000/AY$52),0)</f>
        <v>0</v>
      </c>
      <c r="AY19" s="4" t="s">
        <v>3</v>
      </c>
      <c r="AZ19" s="33">
        <f>IF(Tableau22456[[#This Row],[Blq{QB14}]]="o",(1000/BA$52),0)</f>
        <v>0</v>
      </c>
      <c r="BA19" s="4" t="s">
        <v>3</v>
      </c>
      <c r="BB19" s="33">
        <f>IF(Tableau22456[[#This Row],[Blq{QB15}]]="o",(1000/BC$52),0)</f>
        <v>0</v>
      </c>
      <c r="BC19" s="4" t="s">
        <v>3</v>
      </c>
      <c r="BD19" s="33">
        <f>IF(Tableau22456[[#This Row],[Blq{QB16}]]="o",(1000/BE$52),0)</f>
        <v>0</v>
      </c>
      <c r="BE19" s="4" t="s">
        <v>3</v>
      </c>
      <c r="BF19" s="33">
        <f>IF(Tableau22456[[#This Row],[Blq{QB17}]]="o",(1000/BG$52),0)</f>
        <v>0</v>
      </c>
      <c r="BG19" s="4" t="s">
        <v>3</v>
      </c>
      <c r="BH19" s="33">
        <f>IF(Tableau22456[[#This Row],[Blq{QB18}]]="o",(1000/BI$52),0)</f>
        <v>0</v>
      </c>
      <c r="BI19" s="4" t="s">
        <v>3</v>
      </c>
      <c r="BJ19" s="33">
        <f>IF(Tableau22456[[#This Row],[Blq{QB19}]]="o",(1000/BK$52),0)</f>
        <v>0</v>
      </c>
      <c r="BK19" s="4" t="s">
        <v>3</v>
      </c>
      <c r="BL19" s="33">
        <f>IF(Tableau22456[[#This Row],[Blq{QB20}]]="o",(1000/BM$52),0)</f>
        <v>0</v>
      </c>
      <c r="BM19" s="4" t="s">
        <v>3</v>
      </c>
      <c r="BN19" s="33">
        <f>IF(Tableau22456[[#This Row],[Blq{QB21}]]="o",(1000/BO$52),0)</f>
        <v>0</v>
      </c>
      <c r="BO19" s="4" t="s">
        <v>3</v>
      </c>
      <c r="BP19" s="33">
        <f>IF(Tableau22456[[#This Row],[Blq{QB22}]]="o",(1000/BQ$52),0)</f>
        <v>0</v>
      </c>
      <c r="BQ19" s="4" t="s">
        <v>3</v>
      </c>
      <c r="BR19" s="33">
        <f>IF(Tableau22456[[#This Row],[Blq{QB23}]]="o",(1000/BS$52),0)</f>
        <v>0</v>
      </c>
      <c r="BS19" s="4" t="s">
        <v>3</v>
      </c>
      <c r="BT19" s="33">
        <f>IF(Tableau22456[[#This Row],[Blq{QB24}]]="o",(1000/BU$52),0)</f>
        <v>0</v>
      </c>
      <c r="BU19" s="4" t="s">
        <v>3</v>
      </c>
      <c r="BV19" s="33">
        <f>IF(Tableau22456[[#This Row],[Blq{QB25}]]="o",(1000/BW$52),0)</f>
        <v>0</v>
      </c>
      <c r="BW19" s="4" t="s">
        <v>3</v>
      </c>
      <c r="BX19" s="33">
        <f>IF(Tableau22456[[#This Row],[Blq{QB26}]]="o",(1000/BY$52),0)</f>
        <v>0</v>
      </c>
      <c r="BY19" s="4" t="s">
        <v>3</v>
      </c>
      <c r="BZ19" s="33">
        <f>IF(Tableau22456[[#This Row],[Blq{QB27}]]="o",(1000/CA$52),0)</f>
        <v>0</v>
      </c>
      <c r="CA19" s="4" t="s">
        <v>3</v>
      </c>
      <c r="CB19" s="33">
        <f>IF(Tableau22456[[#This Row],[Blq{QB28}]]="o",(1000/CC$52),0)</f>
        <v>0</v>
      </c>
      <c r="CC19" s="4" t="s">
        <v>3</v>
      </c>
      <c r="CD19" s="33">
        <f>IF(Tableau22456[[#This Row],[Blq{QB29}]]="o",(1000/CE$52),0)</f>
        <v>0</v>
      </c>
      <c r="CE19" s="4" t="s">
        <v>3</v>
      </c>
      <c r="CF19" s="33">
        <f>IF(Tableau22456[[#This Row],[Blq{QB30}]]="o",(1000/CG$52),0)</f>
        <v>0</v>
      </c>
      <c r="CG19" s="4" t="s">
        <v>3</v>
      </c>
      <c r="CH19" s="26">
        <f>IFERROR((8-Tableau22456[[#This Row],[Plc{Q}]])/100,0)</f>
        <v>0</v>
      </c>
      <c r="CI19" s="25" t="str">
        <f>IF(OR(1=Tableau22456[[#This Row],[Plc{Q}]],2=Tableau22456[[#This Row],[Plc{Q}]],3=Tableau22456[[#This Row],[Plc{Q}]],4=Tableau22456[[#This Row],[Plc{Q}]],5=Tableau22456[[#This Row],[Plc{Q}]],6=Tableau22456[[#This Row],[Plc{Q}]],7=Tableau22456[[#This Row],[Plc{Q}]],8=Tableau22456[[#This Row],[Plc{Q}]]),"Qualifié(e)","")</f>
        <v/>
      </c>
      <c r="CJ19" s="34" t="str">
        <f>IF(Tableau22456[[#This Row],[Pnt{F}/1000]]=0,"",RANK(Tableau22456[[#This Row],[Pnt{F}/1000]],Tableau22456[Pnt{F}/1000]))</f>
        <v/>
      </c>
      <c r="CK19" s="35">
        <f>IFERROR(Tableau22456[[#This Row],[Pnt{FV}/500]]+Tableau22456[[#This Row],[Pnt{FB}/500]]+Tableau22456[[#This Row],[Bns{Q}]],0)</f>
        <v>0</v>
      </c>
      <c r="CL19" s="32">
        <f>IFERROR((Tableau22456[[#This Row],[Pnt{FV}]]/$CM$52)*500,0)</f>
        <v>0</v>
      </c>
      <c r="CM19" s="186">
        <f>IFERROR(((Tableau22456[[#This Row],[Prs{FV}]]/CN$52)*1000)+IF(Tableau22456[[#This Row],[Vlr{FV}]]="o",2,0),0)</f>
        <v>0</v>
      </c>
      <c r="CN19" s="11" t="s">
        <v>12</v>
      </c>
      <c r="CO19" s="4" t="s">
        <v>3</v>
      </c>
      <c r="CP19" s="32">
        <f>(Tableau22456[[#This Row],[Pnt{FB}]]/CQ$52)*500</f>
        <v>0</v>
      </c>
      <c r="CQ19" s="33">
        <f>Tableau22456[[#This Row],[Pnt{FBlq}]]+Tableau22456[[#This Row],[Pnt{FEss}]]</f>
        <v>0</v>
      </c>
      <c r="CR19" s="33">
        <f>IF(Tableau22456[[#This Row],[Blq{F}]]="n",0,IF(Tableau22456[[#This Row],[Blq{F}]]="Z1",100,IF(Tableau22456[[#This Row],[Blq{F}]]="Z2",200,IF(Tableau22456[[#This Row],[Blq{F}]]="Top",300,0))))</f>
        <v>0</v>
      </c>
      <c r="CS19" s="4" t="s">
        <v>3</v>
      </c>
      <c r="CT19" s="25">
        <f>IFERROR((100-(Tableau22456[[#This Row],[Ess{F}]])),0)</f>
        <v>0</v>
      </c>
      <c r="CU19" s="11" t="s">
        <v>12</v>
      </c>
      <c r="CV19" s="28" t="str">
        <f>IF(Tableau22456[[#This Row],[Fnl]]="Q",Tableau22456[[#This Row],[Plc{F}]],Tableau22456[[#This Row],[Plc{Q}]])</f>
        <v/>
      </c>
      <c r="CW19" s="28" t="str">
        <f>IF(Tableau22456[[#This Row],[Place]]=1,"Or",IF(Tableau22456[[#This Row],[Place]]=2,"Argent",IF(Tableau22456[[#This Row],[Place]]=3,"Bronze","")))</f>
        <v/>
      </c>
    </row>
    <row r="20" spans="1:101" x14ac:dyDescent="0.2">
      <c r="A20" s="33" t="str">
        <f>Tableau22456[[#This Row],[Plc{Q}]]</f>
        <v/>
      </c>
      <c r="B20" s="33" t="str">
        <f>Tableau22456[[#This Row],[Place]]</f>
        <v/>
      </c>
      <c r="C20" s="16" t="s">
        <v>12</v>
      </c>
      <c r="D20" s="17" t="s">
        <v>12</v>
      </c>
      <c r="E20" s="17" t="s">
        <v>12</v>
      </c>
      <c r="F20" s="29" t="str">
        <f>IF(Tableau22456[[#This Row],[Q &gt; F]]="","","Q")</f>
        <v/>
      </c>
      <c r="G20" s="10" t="s">
        <v>12</v>
      </c>
      <c r="H20" s="3" t="s">
        <v>3</v>
      </c>
      <c r="I20" s="3" t="s">
        <v>3</v>
      </c>
      <c r="J20" s="3" t="s">
        <v>3</v>
      </c>
      <c r="K20" s="30" t="str">
        <f>IF(Tableau22456[[#This Row],[Pnt{Q}(/1000)]]=0,"",RANK(Tableau22456[[#This Row],[Pnt{Q}(/1000)]],Tableau22456[Pnt{Q}(/1000)]))</f>
        <v/>
      </c>
      <c r="L20" s="30">
        <f>IFERROR(Tableau22456[[#This Row],[Pnt{QV}(/500)]]+Tableau22456[[#This Row],[Pnt{QB}/500]],0)</f>
        <v>0</v>
      </c>
      <c r="M20" s="31">
        <f>IFERROR((Tableau22456[[#This Row],[Pnt{QV}]]/$N$52)*500,0)</f>
        <v>0</v>
      </c>
      <c r="N20" s="31">
        <f>SUM(Tableau22456[[#This Row],[Pnt{QV1}]],Tableau22456[[#This Row],[Pnt{QV2}]],Tableau22456[[#This Row],[Pnt{QV3}]])</f>
        <v>0</v>
      </c>
      <c r="O20" s="2">
        <f>IFERROR(((Tableau22456[[#This Row],[Prs{QV1}]]/P$52)*1000)+IF(Tableau22456[[#This Row],[Vlr{QV1}]]="o",2,0),0)</f>
        <v>0</v>
      </c>
      <c r="P20" s="11" t="s">
        <v>12</v>
      </c>
      <c r="Q20" s="4" t="s">
        <v>3</v>
      </c>
      <c r="R20" s="163">
        <f>IFERROR(((Tableau22456[[#This Row],[Prs{QV2}]]/S$52)*1000)+IF(Tableau22456[[#This Row],[Vlr{QV2}]]="o",2,0),0)</f>
        <v>0</v>
      </c>
      <c r="S20" s="11" t="s">
        <v>12</v>
      </c>
      <c r="T20" s="4" t="s">
        <v>3</v>
      </c>
      <c r="U20" s="163">
        <f>IFERROR(((Tableau22456[[#This Row],[Prs{QV3}]]/V$52)*1000)+IF(Tableau22456[[#This Row],[Vlr{QV3}]]="o",2,0),0)</f>
        <v>0</v>
      </c>
      <c r="V20" s="11" t="s">
        <v>12</v>
      </c>
      <c r="W20" s="4" t="s">
        <v>3</v>
      </c>
      <c r="X20" s="32">
        <f>IF((Tableau22456[[#This Row],[Pnt{QB}]]/Y$52)*500=0,0,(Tableau22456[[#This Row],[Pnt{QB}]]/Y$52)*500)</f>
        <v>0</v>
      </c>
      <c r="Y20" s="33">
        <f>Tableau22456[[#This Row],[Pnt{QB1}]]+Tableau22456[[#This Row],[Pnt{QB2}]]+Tableau22456[[#This Row],[Pnt{QB3}]]+Tableau22456[[#This Row],[Pnt{QB4}]]+Tableau22456[[#This Row],[Pnt{QB5}]]+Tableau22456[[#This Row],[Pnt{QB6}]]+Tableau22456[[#This Row],[Pnt{QB7}]]+Tableau22456[[#This Row],[Pnt{QB8}]]+Tableau22456[[#This Row],[Pnt{QB9}]]+Tableau22456[[#This Row],[Pnt{QB10}]]+Tableau22456[[#This Row],[Pnt{QB11}]]+Tableau22456[[#This Row],[Pnt{QB12}]]+Tableau22456[[#This Row],[Pnt{QB13}]]+Tableau22456[[#This Row],[Pnt{QB14}]]+Tableau22456[[#This Row],[Pnt{QB15}]]+Tableau22456[[#This Row],[Pnt{QB16}]]+Tableau22456[[#This Row],[Pnt{QB17}]]+Tableau22456[[#This Row],[Pnt{QB18}]]+Tableau22456[[#This Row],[Pnt{QB19}]]+Tableau22456[[#This Row],[Pnt{QB20}]]+Tableau22456[[#This Row],[Pnt{QB21}]]+Tableau22456[[#This Row],[Pnt{QB22}]]+Tableau22456[[#This Row],[Pnt{QB23}]]+Tableau22456[[#This Row],[Pnt{QB24}]]+Tableau22456[[#This Row],[Pnt{QB25}]]+Tableau22456[[#This Row],[Pnt{QB26}]]+Tableau22456[[#This Row],[Pnt{QB27}]]+Tableau22456[[#This Row],[Pnt{QB28}]]+Tableau22456[[#This Row],[Pnt{QB29}]]+Tableau22456[[#This Row],[Pnt{QB30}]]</f>
        <v>0</v>
      </c>
      <c r="Z20" s="33">
        <f>IF(Tableau22456[[#This Row],[Blq{QB1}]]="o",(1000/AA$52),0)</f>
        <v>0</v>
      </c>
      <c r="AA20" s="4" t="s">
        <v>3</v>
      </c>
      <c r="AB20" s="33">
        <f>IF(Tableau22456[[#This Row],[Blq{QB2}]]="o",(1000/AC$52),0)</f>
        <v>0</v>
      </c>
      <c r="AC20" s="4" t="s">
        <v>3</v>
      </c>
      <c r="AD20" s="33">
        <f>IF(Tableau22456[[#This Row],[Blq{QB3}]]="o",(1000/AE$52),0)</f>
        <v>0</v>
      </c>
      <c r="AE20" s="4" t="s">
        <v>3</v>
      </c>
      <c r="AF20" s="33">
        <f>IF(Tableau22456[[#This Row],[Blq{QB4}]]="o",(1000/AG$52),0)</f>
        <v>0</v>
      </c>
      <c r="AG20" s="4" t="s">
        <v>3</v>
      </c>
      <c r="AH20" s="33">
        <f>IF(Tableau22456[[#This Row],[Blq{QB5}]]="o",(1000/AI$52),0)</f>
        <v>0</v>
      </c>
      <c r="AI20" s="4" t="s">
        <v>3</v>
      </c>
      <c r="AJ20" s="33">
        <f>IF(Tableau22456[[#This Row],[Blq{QB6}]]="o",(1000/AK$52),0)</f>
        <v>0</v>
      </c>
      <c r="AK20" s="4" t="s">
        <v>3</v>
      </c>
      <c r="AL20" s="33">
        <f>IF(Tableau22456[[#This Row],[Blq{QB7}]]="o",(1000/AM$52),0)</f>
        <v>0</v>
      </c>
      <c r="AM20" s="4" t="s">
        <v>3</v>
      </c>
      <c r="AN20" s="33">
        <f>IF(Tableau22456[[#This Row],[Blq{QB8}]]="o",(1000/AO$52),0)</f>
        <v>0</v>
      </c>
      <c r="AO20" s="4" t="s">
        <v>3</v>
      </c>
      <c r="AP20" s="33">
        <f>IF(Tableau22456[[#This Row],[Blq{QB9}]]="o",(1000/AQ$52),0)</f>
        <v>0</v>
      </c>
      <c r="AQ20" s="4" t="s">
        <v>3</v>
      </c>
      <c r="AR20" s="33">
        <f>IF(Tableau22456[[#This Row],[Blq{QB10}]]="o",(1000/AS$52),0)</f>
        <v>0</v>
      </c>
      <c r="AS20" s="4" t="s">
        <v>3</v>
      </c>
      <c r="AT20" s="33">
        <f>IF(Tableau22456[[#This Row],[Blq{QB11}]]="o",(1000/AU$52),0)</f>
        <v>0</v>
      </c>
      <c r="AU20" s="4" t="s">
        <v>3</v>
      </c>
      <c r="AV20" s="33">
        <f>IF(Tableau22456[[#This Row],[Blq{QB12}]]="o",(1000/AW$52),0)</f>
        <v>0</v>
      </c>
      <c r="AW20" s="4" t="s">
        <v>3</v>
      </c>
      <c r="AX20" s="33">
        <f>IF(Tableau22456[[#This Row],[Blq{QB13}]]="o",(1000/AY$52),0)</f>
        <v>0</v>
      </c>
      <c r="AY20" s="4" t="s">
        <v>3</v>
      </c>
      <c r="AZ20" s="33">
        <f>IF(Tableau22456[[#This Row],[Blq{QB14}]]="o",(1000/BA$52),0)</f>
        <v>0</v>
      </c>
      <c r="BA20" s="4" t="s">
        <v>3</v>
      </c>
      <c r="BB20" s="33">
        <f>IF(Tableau22456[[#This Row],[Blq{QB15}]]="o",(1000/BC$52),0)</f>
        <v>0</v>
      </c>
      <c r="BC20" s="4" t="s">
        <v>3</v>
      </c>
      <c r="BD20" s="33">
        <f>IF(Tableau22456[[#This Row],[Blq{QB16}]]="o",(1000/BE$52),0)</f>
        <v>0</v>
      </c>
      <c r="BE20" s="4" t="s">
        <v>3</v>
      </c>
      <c r="BF20" s="33">
        <f>IF(Tableau22456[[#This Row],[Blq{QB17}]]="o",(1000/BG$52),0)</f>
        <v>0</v>
      </c>
      <c r="BG20" s="4" t="s">
        <v>3</v>
      </c>
      <c r="BH20" s="33">
        <f>IF(Tableau22456[[#This Row],[Blq{QB18}]]="o",(1000/BI$52),0)</f>
        <v>0</v>
      </c>
      <c r="BI20" s="4" t="s">
        <v>3</v>
      </c>
      <c r="BJ20" s="33">
        <f>IF(Tableau22456[[#This Row],[Blq{QB19}]]="o",(1000/BK$52),0)</f>
        <v>0</v>
      </c>
      <c r="BK20" s="4" t="s">
        <v>3</v>
      </c>
      <c r="BL20" s="33">
        <f>IF(Tableau22456[[#This Row],[Blq{QB20}]]="o",(1000/BM$52),0)</f>
        <v>0</v>
      </c>
      <c r="BM20" s="4" t="s">
        <v>3</v>
      </c>
      <c r="BN20" s="33">
        <f>IF(Tableau22456[[#This Row],[Blq{QB21}]]="o",(1000/BO$52),0)</f>
        <v>0</v>
      </c>
      <c r="BO20" s="4" t="s">
        <v>3</v>
      </c>
      <c r="BP20" s="33">
        <f>IF(Tableau22456[[#This Row],[Blq{QB22}]]="o",(1000/BQ$52),0)</f>
        <v>0</v>
      </c>
      <c r="BQ20" s="4" t="s">
        <v>3</v>
      </c>
      <c r="BR20" s="33">
        <f>IF(Tableau22456[[#This Row],[Blq{QB23}]]="o",(1000/BS$52),0)</f>
        <v>0</v>
      </c>
      <c r="BS20" s="4" t="s">
        <v>3</v>
      </c>
      <c r="BT20" s="33">
        <f>IF(Tableau22456[[#This Row],[Blq{QB24}]]="o",(1000/BU$52),0)</f>
        <v>0</v>
      </c>
      <c r="BU20" s="4" t="s">
        <v>3</v>
      </c>
      <c r="BV20" s="33">
        <f>IF(Tableau22456[[#This Row],[Blq{QB25}]]="o",(1000/BW$52),0)</f>
        <v>0</v>
      </c>
      <c r="BW20" s="4" t="s">
        <v>3</v>
      </c>
      <c r="BX20" s="33">
        <f>IF(Tableau22456[[#This Row],[Blq{QB26}]]="o",(1000/BY$52),0)</f>
        <v>0</v>
      </c>
      <c r="BY20" s="4" t="s">
        <v>3</v>
      </c>
      <c r="BZ20" s="33">
        <f>IF(Tableau22456[[#This Row],[Blq{QB27}]]="o",(1000/CA$52),0)</f>
        <v>0</v>
      </c>
      <c r="CA20" s="4" t="s">
        <v>3</v>
      </c>
      <c r="CB20" s="33">
        <f>IF(Tableau22456[[#This Row],[Blq{QB28}]]="o",(1000/CC$52),0)</f>
        <v>0</v>
      </c>
      <c r="CC20" s="4" t="s">
        <v>3</v>
      </c>
      <c r="CD20" s="33">
        <f>IF(Tableau22456[[#This Row],[Blq{QB29}]]="o",(1000/CE$52),0)</f>
        <v>0</v>
      </c>
      <c r="CE20" s="4" t="s">
        <v>3</v>
      </c>
      <c r="CF20" s="33">
        <f>IF(Tableau22456[[#This Row],[Blq{QB30}]]="o",(1000/CG$52),0)</f>
        <v>0</v>
      </c>
      <c r="CG20" s="4" t="s">
        <v>3</v>
      </c>
      <c r="CH20" s="26">
        <f>IFERROR((8-Tableau22456[[#This Row],[Plc{Q}]])/100,0)</f>
        <v>0</v>
      </c>
      <c r="CI20" s="25" t="str">
        <f>IF(OR(1=Tableau22456[[#This Row],[Plc{Q}]],2=Tableau22456[[#This Row],[Plc{Q}]],3=Tableau22456[[#This Row],[Plc{Q}]],4=Tableau22456[[#This Row],[Plc{Q}]],5=Tableau22456[[#This Row],[Plc{Q}]],6=Tableau22456[[#This Row],[Plc{Q}]],7=Tableau22456[[#This Row],[Plc{Q}]],8=Tableau22456[[#This Row],[Plc{Q}]]),"Qualifié(e)","")</f>
        <v/>
      </c>
      <c r="CJ20" s="34" t="str">
        <f>IF(Tableau22456[[#This Row],[Pnt{F}/1000]]=0,"",RANK(Tableau22456[[#This Row],[Pnt{F}/1000]],Tableau22456[Pnt{F}/1000]))</f>
        <v/>
      </c>
      <c r="CK20" s="35">
        <f>IFERROR(Tableau22456[[#This Row],[Pnt{FV}/500]]+Tableau22456[[#This Row],[Pnt{FB}/500]]+Tableau22456[[#This Row],[Bns{Q}]],0)</f>
        <v>0</v>
      </c>
      <c r="CL20" s="32">
        <f>IFERROR((Tableau22456[[#This Row],[Pnt{FV}]]/$CM$52)*500,0)</f>
        <v>0</v>
      </c>
      <c r="CM20" s="186">
        <f>IFERROR(((Tableau22456[[#This Row],[Prs{FV}]]/CN$52)*1000)+IF(Tableau22456[[#This Row],[Vlr{FV}]]="o",2,0),0)</f>
        <v>0</v>
      </c>
      <c r="CN20" s="11" t="s">
        <v>12</v>
      </c>
      <c r="CO20" s="4" t="s">
        <v>3</v>
      </c>
      <c r="CP20" s="32">
        <f>(Tableau22456[[#This Row],[Pnt{FB}]]/CQ$52)*500</f>
        <v>0</v>
      </c>
      <c r="CQ20" s="33">
        <f>Tableau22456[[#This Row],[Pnt{FBlq}]]+Tableau22456[[#This Row],[Pnt{FEss}]]</f>
        <v>0</v>
      </c>
      <c r="CR20" s="33">
        <f>IF(Tableau22456[[#This Row],[Blq{F}]]="n",0,IF(Tableau22456[[#This Row],[Blq{F}]]="Z1",100,IF(Tableau22456[[#This Row],[Blq{F}]]="Z2",200,IF(Tableau22456[[#This Row],[Blq{F}]]="Top",300,0))))</f>
        <v>0</v>
      </c>
      <c r="CS20" s="4" t="s">
        <v>3</v>
      </c>
      <c r="CT20" s="25">
        <f>IFERROR((100-(Tableau22456[[#This Row],[Ess{F}]])),0)</f>
        <v>0</v>
      </c>
      <c r="CU20" s="11" t="s">
        <v>12</v>
      </c>
      <c r="CV20" s="28" t="str">
        <f>IF(Tableau22456[[#This Row],[Fnl]]="Q",Tableau22456[[#This Row],[Plc{F}]],Tableau22456[[#This Row],[Plc{Q}]])</f>
        <v/>
      </c>
      <c r="CW20" s="28" t="str">
        <f>IF(Tableau22456[[#This Row],[Place]]=1,"Or",IF(Tableau22456[[#This Row],[Place]]=2,"Argent",IF(Tableau22456[[#This Row],[Place]]=3,"Bronze","")))</f>
        <v/>
      </c>
    </row>
    <row r="21" spans="1:101" x14ac:dyDescent="0.2">
      <c r="A21" s="33" t="str">
        <f>Tableau22456[[#This Row],[Plc{Q}]]</f>
        <v/>
      </c>
      <c r="B21" s="33" t="str">
        <f>Tableau22456[[#This Row],[Place]]</f>
        <v/>
      </c>
      <c r="C21" s="16" t="s">
        <v>12</v>
      </c>
      <c r="D21" s="17" t="s">
        <v>12</v>
      </c>
      <c r="E21" s="17" t="s">
        <v>12</v>
      </c>
      <c r="F21" s="29" t="str">
        <f>IF(Tableau22456[[#This Row],[Q &gt; F]]="","","Q")</f>
        <v/>
      </c>
      <c r="G21" s="10" t="s">
        <v>12</v>
      </c>
      <c r="H21" s="3" t="s">
        <v>3</v>
      </c>
      <c r="I21" s="3" t="s">
        <v>3</v>
      </c>
      <c r="J21" s="3" t="s">
        <v>3</v>
      </c>
      <c r="K21" s="30" t="str">
        <f>IF(Tableau22456[[#This Row],[Pnt{Q}(/1000)]]=0,"",RANK(Tableau22456[[#This Row],[Pnt{Q}(/1000)]],Tableau22456[Pnt{Q}(/1000)]))</f>
        <v/>
      </c>
      <c r="L21" s="30">
        <f>IFERROR(Tableau22456[[#This Row],[Pnt{QV}(/500)]]+Tableau22456[[#This Row],[Pnt{QB}/500]],0)</f>
        <v>0</v>
      </c>
      <c r="M21" s="31">
        <f>IFERROR((Tableau22456[[#This Row],[Pnt{QV}]]/$N$52)*500,0)</f>
        <v>0</v>
      </c>
      <c r="N21" s="31">
        <f>SUM(Tableau22456[[#This Row],[Pnt{QV1}]],Tableau22456[[#This Row],[Pnt{QV2}]],Tableau22456[[#This Row],[Pnt{QV3}]])</f>
        <v>0</v>
      </c>
      <c r="O21" s="2">
        <f>IFERROR(((Tableau22456[[#This Row],[Prs{QV1}]]/P$52)*1000)+IF(Tableau22456[[#This Row],[Vlr{QV1}]]="o",2,0),0)</f>
        <v>0</v>
      </c>
      <c r="P21" s="11" t="s">
        <v>12</v>
      </c>
      <c r="Q21" s="4" t="s">
        <v>3</v>
      </c>
      <c r="R21" s="163">
        <f>IFERROR(((Tableau22456[[#This Row],[Prs{QV2}]]/S$52)*1000)+IF(Tableau22456[[#This Row],[Vlr{QV2}]]="o",2,0),0)</f>
        <v>0</v>
      </c>
      <c r="S21" s="11" t="s">
        <v>12</v>
      </c>
      <c r="T21" s="4" t="s">
        <v>3</v>
      </c>
      <c r="U21" s="163">
        <f>IFERROR(((Tableau22456[[#This Row],[Prs{QV3}]]/V$52)*1000)+IF(Tableau22456[[#This Row],[Vlr{QV3}]]="o",2,0),0)</f>
        <v>0</v>
      </c>
      <c r="V21" s="11" t="s">
        <v>12</v>
      </c>
      <c r="W21" s="4" t="s">
        <v>3</v>
      </c>
      <c r="X21" s="32">
        <f>IF((Tableau22456[[#This Row],[Pnt{QB}]]/Y$52)*500=0,0,(Tableau22456[[#This Row],[Pnt{QB}]]/Y$52)*500)</f>
        <v>0</v>
      </c>
      <c r="Y21" s="33">
        <f>Tableau22456[[#This Row],[Pnt{QB1}]]+Tableau22456[[#This Row],[Pnt{QB2}]]+Tableau22456[[#This Row],[Pnt{QB3}]]+Tableau22456[[#This Row],[Pnt{QB4}]]+Tableau22456[[#This Row],[Pnt{QB5}]]+Tableau22456[[#This Row],[Pnt{QB6}]]+Tableau22456[[#This Row],[Pnt{QB7}]]+Tableau22456[[#This Row],[Pnt{QB8}]]+Tableau22456[[#This Row],[Pnt{QB9}]]+Tableau22456[[#This Row],[Pnt{QB10}]]+Tableau22456[[#This Row],[Pnt{QB11}]]+Tableau22456[[#This Row],[Pnt{QB12}]]+Tableau22456[[#This Row],[Pnt{QB13}]]+Tableau22456[[#This Row],[Pnt{QB14}]]+Tableau22456[[#This Row],[Pnt{QB15}]]+Tableau22456[[#This Row],[Pnt{QB16}]]+Tableau22456[[#This Row],[Pnt{QB17}]]+Tableau22456[[#This Row],[Pnt{QB18}]]+Tableau22456[[#This Row],[Pnt{QB19}]]+Tableau22456[[#This Row],[Pnt{QB20}]]+Tableau22456[[#This Row],[Pnt{QB21}]]+Tableau22456[[#This Row],[Pnt{QB22}]]+Tableau22456[[#This Row],[Pnt{QB23}]]+Tableau22456[[#This Row],[Pnt{QB24}]]+Tableau22456[[#This Row],[Pnt{QB25}]]+Tableau22456[[#This Row],[Pnt{QB26}]]+Tableau22456[[#This Row],[Pnt{QB27}]]+Tableau22456[[#This Row],[Pnt{QB28}]]+Tableau22456[[#This Row],[Pnt{QB29}]]+Tableau22456[[#This Row],[Pnt{QB30}]]</f>
        <v>0</v>
      </c>
      <c r="Z21" s="33">
        <f>IF(Tableau22456[[#This Row],[Blq{QB1}]]="o",(1000/AA$52),0)</f>
        <v>0</v>
      </c>
      <c r="AA21" s="4" t="s">
        <v>3</v>
      </c>
      <c r="AB21" s="33">
        <f>IF(Tableau22456[[#This Row],[Blq{QB2}]]="o",(1000/AC$52),0)</f>
        <v>0</v>
      </c>
      <c r="AC21" s="4" t="s">
        <v>3</v>
      </c>
      <c r="AD21" s="33">
        <f>IF(Tableau22456[[#This Row],[Blq{QB3}]]="o",(1000/AE$52),0)</f>
        <v>0</v>
      </c>
      <c r="AE21" s="4" t="s">
        <v>3</v>
      </c>
      <c r="AF21" s="33">
        <f>IF(Tableau22456[[#This Row],[Blq{QB4}]]="o",(1000/AG$52),0)</f>
        <v>0</v>
      </c>
      <c r="AG21" s="4" t="s">
        <v>3</v>
      </c>
      <c r="AH21" s="33">
        <f>IF(Tableau22456[[#This Row],[Blq{QB5}]]="o",(1000/AI$52),0)</f>
        <v>0</v>
      </c>
      <c r="AI21" s="4" t="s">
        <v>3</v>
      </c>
      <c r="AJ21" s="33">
        <f>IF(Tableau22456[[#This Row],[Blq{QB6}]]="o",(1000/AK$52),0)</f>
        <v>0</v>
      </c>
      <c r="AK21" s="4" t="s">
        <v>3</v>
      </c>
      <c r="AL21" s="33">
        <f>IF(Tableau22456[[#This Row],[Blq{QB7}]]="o",(1000/AM$52),0)</f>
        <v>0</v>
      </c>
      <c r="AM21" s="4" t="s">
        <v>3</v>
      </c>
      <c r="AN21" s="33">
        <f>IF(Tableau22456[[#This Row],[Blq{QB8}]]="o",(1000/AO$52),0)</f>
        <v>0</v>
      </c>
      <c r="AO21" s="4" t="s">
        <v>3</v>
      </c>
      <c r="AP21" s="33">
        <f>IF(Tableau22456[[#This Row],[Blq{QB9}]]="o",(1000/AQ$52),0)</f>
        <v>0</v>
      </c>
      <c r="AQ21" s="4" t="s">
        <v>3</v>
      </c>
      <c r="AR21" s="33">
        <f>IF(Tableau22456[[#This Row],[Blq{QB10}]]="o",(1000/AS$52),0)</f>
        <v>0</v>
      </c>
      <c r="AS21" s="4" t="s">
        <v>3</v>
      </c>
      <c r="AT21" s="33">
        <f>IF(Tableau22456[[#This Row],[Blq{QB11}]]="o",(1000/AU$52),0)</f>
        <v>0</v>
      </c>
      <c r="AU21" s="4" t="s">
        <v>3</v>
      </c>
      <c r="AV21" s="33">
        <f>IF(Tableau22456[[#This Row],[Blq{QB12}]]="o",(1000/AW$52),0)</f>
        <v>0</v>
      </c>
      <c r="AW21" s="4" t="s">
        <v>3</v>
      </c>
      <c r="AX21" s="33">
        <f>IF(Tableau22456[[#This Row],[Blq{QB13}]]="o",(1000/AY$52),0)</f>
        <v>0</v>
      </c>
      <c r="AY21" s="4" t="s">
        <v>3</v>
      </c>
      <c r="AZ21" s="33">
        <f>IF(Tableau22456[[#This Row],[Blq{QB14}]]="o",(1000/BA$52),0)</f>
        <v>0</v>
      </c>
      <c r="BA21" s="4" t="s">
        <v>3</v>
      </c>
      <c r="BB21" s="33">
        <f>IF(Tableau22456[[#This Row],[Blq{QB15}]]="o",(1000/BC$52),0)</f>
        <v>0</v>
      </c>
      <c r="BC21" s="4" t="s">
        <v>3</v>
      </c>
      <c r="BD21" s="33">
        <f>IF(Tableau22456[[#This Row],[Blq{QB16}]]="o",(1000/BE$52),0)</f>
        <v>0</v>
      </c>
      <c r="BE21" s="4" t="s">
        <v>3</v>
      </c>
      <c r="BF21" s="33">
        <f>IF(Tableau22456[[#This Row],[Blq{QB17}]]="o",(1000/BG$52),0)</f>
        <v>0</v>
      </c>
      <c r="BG21" s="4" t="s">
        <v>3</v>
      </c>
      <c r="BH21" s="33">
        <f>IF(Tableau22456[[#This Row],[Blq{QB18}]]="o",(1000/BI$52),0)</f>
        <v>0</v>
      </c>
      <c r="BI21" s="4" t="s">
        <v>3</v>
      </c>
      <c r="BJ21" s="33">
        <f>IF(Tableau22456[[#This Row],[Blq{QB19}]]="o",(1000/BK$52),0)</f>
        <v>0</v>
      </c>
      <c r="BK21" s="4" t="s">
        <v>3</v>
      </c>
      <c r="BL21" s="33">
        <f>IF(Tableau22456[[#This Row],[Blq{QB20}]]="o",(1000/BM$52),0)</f>
        <v>0</v>
      </c>
      <c r="BM21" s="4" t="s">
        <v>3</v>
      </c>
      <c r="BN21" s="33">
        <f>IF(Tableau22456[[#This Row],[Blq{QB21}]]="o",(1000/BO$52),0)</f>
        <v>0</v>
      </c>
      <c r="BO21" s="4" t="s">
        <v>3</v>
      </c>
      <c r="BP21" s="33">
        <f>IF(Tableau22456[[#This Row],[Blq{QB22}]]="o",(1000/BQ$52),0)</f>
        <v>0</v>
      </c>
      <c r="BQ21" s="4" t="s">
        <v>3</v>
      </c>
      <c r="BR21" s="33">
        <f>IF(Tableau22456[[#This Row],[Blq{QB23}]]="o",(1000/BS$52),0)</f>
        <v>0</v>
      </c>
      <c r="BS21" s="4" t="s">
        <v>3</v>
      </c>
      <c r="BT21" s="33">
        <f>IF(Tableau22456[[#This Row],[Blq{QB24}]]="o",(1000/BU$52),0)</f>
        <v>0</v>
      </c>
      <c r="BU21" s="4" t="s">
        <v>3</v>
      </c>
      <c r="BV21" s="33">
        <f>IF(Tableau22456[[#This Row],[Blq{QB25}]]="o",(1000/BW$52),0)</f>
        <v>0</v>
      </c>
      <c r="BW21" s="4" t="s">
        <v>3</v>
      </c>
      <c r="BX21" s="33">
        <f>IF(Tableau22456[[#This Row],[Blq{QB26}]]="o",(1000/BY$52),0)</f>
        <v>0</v>
      </c>
      <c r="BY21" s="4" t="s">
        <v>3</v>
      </c>
      <c r="BZ21" s="33">
        <f>IF(Tableau22456[[#This Row],[Blq{QB27}]]="o",(1000/CA$52),0)</f>
        <v>0</v>
      </c>
      <c r="CA21" s="4" t="s">
        <v>3</v>
      </c>
      <c r="CB21" s="33">
        <f>IF(Tableau22456[[#This Row],[Blq{QB28}]]="o",(1000/CC$52),0)</f>
        <v>0</v>
      </c>
      <c r="CC21" s="4" t="s">
        <v>3</v>
      </c>
      <c r="CD21" s="33">
        <f>IF(Tableau22456[[#This Row],[Blq{QB29}]]="o",(1000/CE$52),0)</f>
        <v>0</v>
      </c>
      <c r="CE21" s="4" t="s">
        <v>3</v>
      </c>
      <c r="CF21" s="33">
        <f>IF(Tableau22456[[#This Row],[Blq{QB30}]]="o",(1000/CG$52),0)</f>
        <v>0</v>
      </c>
      <c r="CG21" s="4" t="s">
        <v>3</v>
      </c>
      <c r="CH21" s="26">
        <f>IFERROR((8-Tableau22456[[#This Row],[Plc{Q}]])/100,0)</f>
        <v>0</v>
      </c>
      <c r="CI21" s="25" t="str">
        <f>IF(OR(1=Tableau22456[[#This Row],[Plc{Q}]],2=Tableau22456[[#This Row],[Plc{Q}]],3=Tableau22456[[#This Row],[Plc{Q}]],4=Tableau22456[[#This Row],[Plc{Q}]],5=Tableau22456[[#This Row],[Plc{Q}]],6=Tableau22456[[#This Row],[Plc{Q}]],7=Tableau22456[[#This Row],[Plc{Q}]],8=Tableau22456[[#This Row],[Plc{Q}]]),"Qualifié(e)","")</f>
        <v/>
      </c>
      <c r="CJ21" s="34" t="str">
        <f>IF(Tableau22456[[#This Row],[Pnt{F}/1000]]=0,"",RANK(Tableau22456[[#This Row],[Pnt{F}/1000]],Tableau22456[Pnt{F}/1000]))</f>
        <v/>
      </c>
      <c r="CK21" s="35">
        <f>IFERROR(Tableau22456[[#This Row],[Pnt{FV}/500]]+Tableau22456[[#This Row],[Pnt{FB}/500]]+Tableau22456[[#This Row],[Bns{Q}]],0)</f>
        <v>0</v>
      </c>
      <c r="CL21" s="32">
        <f>IFERROR((Tableau22456[[#This Row],[Pnt{FV}]]/$CM$52)*500,0)</f>
        <v>0</v>
      </c>
      <c r="CM21" s="186">
        <f>IFERROR(((Tableau22456[[#This Row],[Prs{FV}]]/CN$52)*1000)+IF(Tableau22456[[#This Row],[Vlr{FV}]]="o",2,0),0)</f>
        <v>0</v>
      </c>
      <c r="CN21" s="11" t="s">
        <v>12</v>
      </c>
      <c r="CO21" s="4" t="s">
        <v>3</v>
      </c>
      <c r="CP21" s="32">
        <f>(Tableau22456[[#This Row],[Pnt{FB}]]/CQ$52)*500</f>
        <v>0</v>
      </c>
      <c r="CQ21" s="33">
        <f>Tableau22456[[#This Row],[Pnt{FBlq}]]+Tableau22456[[#This Row],[Pnt{FEss}]]</f>
        <v>0</v>
      </c>
      <c r="CR21" s="33">
        <f>IF(Tableau22456[[#This Row],[Blq{F}]]="n",0,IF(Tableau22456[[#This Row],[Blq{F}]]="Z1",100,IF(Tableau22456[[#This Row],[Blq{F}]]="Z2",200,IF(Tableau22456[[#This Row],[Blq{F}]]="Top",300,0))))</f>
        <v>0</v>
      </c>
      <c r="CS21" s="4" t="s">
        <v>3</v>
      </c>
      <c r="CT21" s="25">
        <f>IFERROR((100-(Tableau22456[[#This Row],[Ess{F}]])),0)</f>
        <v>0</v>
      </c>
      <c r="CU21" s="11" t="s">
        <v>12</v>
      </c>
      <c r="CV21" s="28" t="str">
        <f>IF(Tableau22456[[#This Row],[Fnl]]="Q",Tableau22456[[#This Row],[Plc{F}]],Tableau22456[[#This Row],[Plc{Q}]])</f>
        <v/>
      </c>
      <c r="CW21" s="28" t="str">
        <f>IF(Tableau22456[[#This Row],[Place]]=1,"Or",IF(Tableau22456[[#This Row],[Place]]=2,"Argent",IF(Tableau22456[[#This Row],[Place]]=3,"Bronze","")))</f>
        <v/>
      </c>
    </row>
    <row r="22" spans="1:101" x14ac:dyDescent="0.2">
      <c r="A22" s="33" t="str">
        <f>Tableau22456[[#This Row],[Plc{Q}]]</f>
        <v/>
      </c>
      <c r="B22" s="33" t="str">
        <f>Tableau22456[[#This Row],[Place]]</f>
        <v/>
      </c>
      <c r="C22" s="16" t="s">
        <v>12</v>
      </c>
      <c r="D22" s="17" t="s">
        <v>12</v>
      </c>
      <c r="E22" s="17" t="s">
        <v>12</v>
      </c>
      <c r="F22" s="29" t="str">
        <f>IF(Tableau22456[[#This Row],[Q &gt; F]]="","","Q")</f>
        <v/>
      </c>
      <c r="G22" s="10" t="s">
        <v>12</v>
      </c>
      <c r="H22" s="3" t="s">
        <v>3</v>
      </c>
      <c r="I22" s="3" t="s">
        <v>3</v>
      </c>
      <c r="J22" s="3" t="s">
        <v>3</v>
      </c>
      <c r="K22" s="30" t="str">
        <f>IF(Tableau22456[[#This Row],[Pnt{Q}(/1000)]]=0,"",RANK(Tableau22456[[#This Row],[Pnt{Q}(/1000)]],Tableau22456[Pnt{Q}(/1000)]))</f>
        <v/>
      </c>
      <c r="L22" s="30">
        <f>IFERROR(Tableau22456[[#This Row],[Pnt{QV}(/500)]]+Tableau22456[[#This Row],[Pnt{QB}/500]],0)</f>
        <v>0</v>
      </c>
      <c r="M22" s="31">
        <f>IFERROR((Tableau22456[[#This Row],[Pnt{QV}]]/$N$52)*500,0)</f>
        <v>0</v>
      </c>
      <c r="N22" s="31">
        <f>SUM(Tableau22456[[#This Row],[Pnt{QV1}]],Tableau22456[[#This Row],[Pnt{QV2}]],Tableau22456[[#This Row],[Pnt{QV3}]])</f>
        <v>0</v>
      </c>
      <c r="O22" s="2">
        <f>IFERROR(((Tableau22456[[#This Row],[Prs{QV1}]]/P$52)*1000)+IF(Tableau22456[[#This Row],[Vlr{QV1}]]="o",2,0),0)</f>
        <v>0</v>
      </c>
      <c r="P22" s="11" t="s">
        <v>12</v>
      </c>
      <c r="Q22" s="4" t="s">
        <v>3</v>
      </c>
      <c r="R22" s="163">
        <f>IFERROR(((Tableau22456[[#This Row],[Prs{QV2}]]/S$52)*1000)+IF(Tableau22456[[#This Row],[Vlr{QV2}]]="o",2,0),0)</f>
        <v>0</v>
      </c>
      <c r="S22" s="11" t="s">
        <v>12</v>
      </c>
      <c r="T22" s="4" t="s">
        <v>3</v>
      </c>
      <c r="U22" s="163">
        <f>IFERROR(((Tableau22456[[#This Row],[Prs{QV3}]]/V$52)*1000)+IF(Tableau22456[[#This Row],[Vlr{QV3}]]="o",2,0),0)</f>
        <v>0</v>
      </c>
      <c r="V22" s="11" t="s">
        <v>12</v>
      </c>
      <c r="W22" s="4" t="s">
        <v>3</v>
      </c>
      <c r="X22" s="32">
        <f>IF((Tableau22456[[#This Row],[Pnt{QB}]]/Y$52)*500=0,0,(Tableau22456[[#This Row],[Pnt{QB}]]/Y$52)*500)</f>
        <v>0</v>
      </c>
      <c r="Y22" s="33">
        <f>Tableau22456[[#This Row],[Pnt{QB1}]]+Tableau22456[[#This Row],[Pnt{QB2}]]+Tableau22456[[#This Row],[Pnt{QB3}]]+Tableau22456[[#This Row],[Pnt{QB4}]]+Tableau22456[[#This Row],[Pnt{QB5}]]+Tableau22456[[#This Row],[Pnt{QB6}]]+Tableau22456[[#This Row],[Pnt{QB7}]]+Tableau22456[[#This Row],[Pnt{QB8}]]+Tableau22456[[#This Row],[Pnt{QB9}]]+Tableau22456[[#This Row],[Pnt{QB10}]]+Tableau22456[[#This Row],[Pnt{QB11}]]+Tableau22456[[#This Row],[Pnt{QB12}]]+Tableau22456[[#This Row],[Pnt{QB13}]]+Tableau22456[[#This Row],[Pnt{QB14}]]+Tableau22456[[#This Row],[Pnt{QB15}]]+Tableau22456[[#This Row],[Pnt{QB16}]]+Tableau22456[[#This Row],[Pnt{QB17}]]+Tableau22456[[#This Row],[Pnt{QB18}]]+Tableau22456[[#This Row],[Pnt{QB19}]]+Tableau22456[[#This Row],[Pnt{QB20}]]+Tableau22456[[#This Row],[Pnt{QB21}]]+Tableau22456[[#This Row],[Pnt{QB22}]]+Tableau22456[[#This Row],[Pnt{QB23}]]+Tableau22456[[#This Row],[Pnt{QB24}]]+Tableau22456[[#This Row],[Pnt{QB25}]]+Tableau22456[[#This Row],[Pnt{QB26}]]+Tableau22456[[#This Row],[Pnt{QB27}]]+Tableau22456[[#This Row],[Pnt{QB28}]]+Tableau22456[[#This Row],[Pnt{QB29}]]+Tableau22456[[#This Row],[Pnt{QB30}]]</f>
        <v>0</v>
      </c>
      <c r="Z22" s="33">
        <f>IF(Tableau22456[[#This Row],[Blq{QB1}]]="o",(1000/AA$52),0)</f>
        <v>0</v>
      </c>
      <c r="AA22" s="4" t="s">
        <v>3</v>
      </c>
      <c r="AB22" s="33">
        <f>IF(Tableau22456[[#This Row],[Blq{QB2}]]="o",(1000/AC$52),0)</f>
        <v>0</v>
      </c>
      <c r="AC22" s="4" t="s">
        <v>3</v>
      </c>
      <c r="AD22" s="33">
        <f>IF(Tableau22456[[#This Row],[Blq{QB3}]]="o",(1000/AE$52),0)</f>
        <v>0</v>
      </c>
      <c r="AE22" s="4" t="s">
        <v>3</v>
      </c>
      <c r="AF22" s="33">
        <f>IF(Tableau22456[[#This Row],[Blq{QB4}]]="o",(1000/AG$52),0)</f>
        <v>0</v>
      </c>
      <c r="AG22" s="4" t="s">
        <v>3</v>
      </c>
      <c r="AH22" s="33">
        <f>IF(Tableau22456[[#This Row],[Blq{QB5}]]="o",(1000/AI$52),0)</f>
        <v>0</v>
      </c>
      <c r="AI22" s="4" t="s">
        <v>3</v>
      </c>
      <c r="AJ22" s="33">
        <f>IF(Tableau22456[[#This Row],[Blq{QB6}]]="o",(1000/AK$52),0)</f>
        <v>0</v>
      </c>
      <c r="AK22" s="4" t="s">
        <v>3</v>
      </c>
      <c r="AL22" s="33">
        <f>IF(Tableau22456[[#This Row],[Blq{QB7}]]="o",(1000/AM$52),0)</f>
        <v>0</v>
      </c>
      <c r="AM22" s="4" t="s">
        <v>3</v>
      </c>
      <c r="AN22" s="33">
        <f>IF(Tableau22456[[#This Row],[Blq{QB8}]]="o",(1000/AO$52),0)</f>
        <v>0</v>
      </c>
      <c r="AO22" s="4" t="s">
        <v>3</v>
      </c>
      <c r="AP22" s="33">
        <f>IF(Tableau22456[[#This Row],[Blq{QB9}]]="o",(1000/AQ$52),0)</f>
        <v>0</v>
      </c>
      <c r="AQ22" s="4" t="s">
        <v>3</v>
      </c>
      <c r="AR22" s="33">
        <f>IF(Tableau22456[[#This Row],[Blq{QB10}]]="o",(1000/AS$52),0)</f>
        <v>0</v>
      </c>
      <c r="AS22" s="4" t="s">
        <v>3</v>
      </c>
      <c r="AT22" s="33">
        <f>IF(Tableau22456[[#This Row],[Blq{QB11}]]="o",(1000/AU$52),0)</f>
        <v>0</v>
      </c>
      <c r="AU22" s="4" t="s">
        <v>3</v>
      </c>
      <c r="AV22" s="33">
        <f>IF(Tableau22456[[#This Row],[Blq{QB12}]]="o",(1000/AW$52),0)</f>
        <v>0</v>
      </c>
      <c r="AW22" s="4" t="s">
        <v>3</v>
      </c>
      <c r="AX22" s="33">
        <f>IF(Tableau22456[[#This Row],[Blq{QB13}]]="o",(1000/AY$52),0)</f>
        <v>0</v>
      </c>
      <c r="AY22" s="4" t="s">
        <v>3</v>
      </c>
      <c r="AZ22" s="33">
        <f>IF(Tableau22456[[#This Row],[Blq{QB14}]]="o",(1000/BA$52),0)</f>
        <v>0</v>
      </c>
      <c r="BA22" s="4" t="s">
        <v>3</v>
      </c>
      <c r="BB22" s="33">
        <f>IF(Tableau22456[[#This Row],[Blq{QB15}]]="o",(1000/BC$52),0)</f>
        <v>0</v>
      </c>
      <c r="BC22" s="4" t="s">
        <v>3</v>
      </c>
      <c r="BD22" s="33">
        <f>IF(Tableau22456[[#This Row],[Blq{QB16}]]="o",(1000/BE$52),0)</f>
        <v>0</v>
      </c>
      <c r="BE22" s="4" t="s">
        <v>3</v>
      </c>
      <c r="BF22" s="33">
        <f>IF(Tableau22456[[#This Row],[Blq{QB17}]]="o",(1000/BG$52),0)</f>
        <v>0</v>
      </c>
      <c r="BG22" s="4" t="s">
        <v>3</v>
      </c>
      <c r="BH22" s="33">
        <f>IF(Tableau22456[[#This Row],[Blq{QB18}]]="o",(1000/BI$52),0)</f>
        <v>0</v>
      </c>
      <c r="BI22" s="4" t="s">
        <v>3</v>
      </c>
      <c r="BJ22" s="33">
        <f>IF(Tableau22456[[#This Row],[Blq{QB19}]]="o",(1000/BK$52),0)</f>
        <v>0</v>
      </c>
      <c r="BK22" s="4" t="s">
        <v>3</v>
      </c>
      <c r="BL22" s="33">
        <f>IF(Tableau22456[[#This Row],[Blq{QB20}]]="o",(1000/BM$52),0)</f>
        <v>0</v>
      </c>
      <c r="BM22" s="4" t="s">
        <v>3</v>
      </c>
      <c r="BN22" s="33">
        <f>IF(Tableau22456[[#This Row],[Blq{QB21}]]="o",(1000/BO$52),0)</f>
        <v>0</v>
      </c>
      <c r="BO22" s="4" t="s">
        <v>3</v>
      </c>
      <c r="BP22" s="33">
        <f>IF(Tableau22456[[#This Row],[Blq{QB22}]]="o",(1000/BQ$52),0)</f>
        <v>0</v>
      </c>
      <c r="BQ22" s="4" t="s">
        <v>3</v>
      </c>
      <c r="BR22" s="33">
        <f>IF(Tableau22456[[#This Row],[Blq{QB23}]]="o",(1000/BS$52),0)</f>
        <v>0</v>
      </c>
      <c r="BS22" s="4" t="s">
        <v>3</v>
      </c>
      <c r="BT22" s="33">
        <f>IF(Tableau22456[[#This Row],[Blq{QB24}]]="o",(1000/BU$52),0)</f>
        <v>0</v>
      </c>
      <c r="BU22" s="4" t="s">
        <v>3</v>
      </c>
      <c r="BV22" s="33">
        <f>IF(Tableau22456[[#This Row],[Blq{QB25}]]="o",(1000/BW$52),0)</f>
        <v>0</v>
      </c>
      <c r="BW22" s="4" t="s">
        <v>3</v>
      </c>
      <c r="BX22" s="33">
        <f>IF(Tableau22456[[#This Row],[Blq{QB26}]]="o",(1000/BY$52),0)</f>
        <v>0</v>
      </c>
      <c r="BY22" s="4" t="s">
        <v>3</v>
      </c>
      <c r="BZ22" s="33">
        <f>IF(Tableau22456[[#This Row],[Blq{QB27}]]="o",(1000/CA$52),0)</f>
        <v>0</v>
      </c>
      <c r="CA22" s="4" t="s">
        <v>3</v>
      </c>
      <c r="CB22" s="33">
        <f>IF(Tableau22456[[#This Row],[Blq{QB28}]]="o",(1000/CC$52),0)</f>
        <v>0</v>
      </c>
      <c r="CC22" s="4" t="s">
        <v>3</v>
      </c>
      <c r="CD22" s="33">
        <f>IF(Tableau22456[[#This Row],[Blq{QB29}]]="o",(1000/CE$52),0)</f>
        <v>0</v>
      </c>
      <c r="CE22" s="4" t="s">
        <v>3</v>
      </c>
      <c r="CF22" s="33">
        <f>IF(Tableau22456[[#This Row],[Blq{QB30}]]="o",(1000/CG$52),0)</f>
        <v>0</v>
      </c>
      <c r="CG22" s="4" t="s">
        <v>3</v>
      </c>
      <c r="CH22" s="26">
        <f>IFERROR((8-Tableau22456[[#This Row],[Plc{Q}]])/100,0)</f>
        <v>0</v>
      </c>
      <c r="CI22" s="25" t="str">
        <f>IF(OR(1=Tableau22456[[#This Row],[Plc{Q}]],2=Tableau22456[[#This Row],[Plc{Q}]],3=Tableau22456[[#This Row],[Plc{Q}]],4=Tableau22456[[#This Row],[Plc{Q}]],5=Tableau22456[[#This Row],[Plc{Q}]],6=Tableau22456[[#This Row],[Plc{Q}]],7=Tableau22456[[#This Row],[Plc{Q}]],8=Tableau22456[[#This Row],[Plc{Q}]]),"Qualifié(e)","")</f>
        <v/>
      </c>
      <c r="CJ22" s="34" t="str">
        <f>IF(Tableau22456[[#This Row],[Pnt{F}/1000]]=0,"",RANK(Tableau22456[[#This Row],[Pnt{F}/1000]],Tableau22456[Pnt{F}/1000]))</f>
        <v/>
      </c>
      <c r="CK22" s="35">
        <f>IFERROR(Tableau22456[[#This Row],[Pnt{FV}/500]]+Tableau22456[[#This Row],[Pnt{FB}/500]]+Tableau22456[[#This Row],[Bns{Q}]],0)</f>
        <v>0</v>
      </c>
      <c r="CL22" s="32">
        <f>IFERROR((Tableau22456[[#This Row],[Pnt{FV}]]/$CM$52)*500,0)</f>
        <v>0</v>
      </c>
      <c r="CM22" s="186">
        <f>IFERROR(((Tableau22456[[#This Row],[Prs{FV}]]/CN$52)*1000)+IF(Tableau22456[[#This Row],[Vlr{FV}]]="o",2,0),0)</f>
        <v>0</v>
      </c>
      <c r="CN22" s="11" t="s">
        <v>12</v>
      </c>
      <c r="CO22" s="4" t="s">
        <v>3</v>
      </c>
      <c r="CP22" s="32">
        <f>(Tableau22456[[#This Row],[Pnt{FB}]]/CQ$52)*500</f>
        <v>0</v>
      </c>
      <c r="CQ22" s="33">
        <f>Tableau22456[[#This Row],[Pnt{FBlq}]]+Tableau22456[[#This Row],[Pnt{FEss}]]</f>
        <v>0</v>
      </c>
      <c r="CR22" s="33">
        <f>IF(Tableau22456[[#This Row],[Blq{F}]]="n",0,IF(Tableau22456[[#This Row],[Blq{F}]]="Z1",100,IF(Tableau22456[[#This Row],[Blq{F}]]="Z2",200,IF(Tableau22456[[#This Row],[Blq{F}]]="Top",300,0))))</f>
        <v>0</v>
      </c>
      <c r="CS22" s="4" t="s">
        <v>3</v>
      </c>
      <c r="CT22" s="25">
        <f>IFERROR((100-(Tableau22456[[#This Row],[Ess{F}]])),0)</f>
        <v>0</v>
      </c>
      <c r="CU22" s="11" t="s">
        <v>12</v>
      </c>
      <c r="CV22" s="28" t="str">
        <f>IF(Tableau22456[[#This Row],[Fnl]]="Q",Tableau22456[[#This Row],[Plc{F}]],Tableau22456[[#This Row],[Plc{Q}]])</f>
        <v/>
      </c>
      <c r="CW22" s="28" t="str">
        <f>IF(Tableau22456[[#This Row],[Place]]=1,"Or",IF(Tableau22456[[#This Row],[Place]]=2,"Argent",IF(Tableau22456[[#This Row],[Place]]=3,"Bronze","")))</f>
        <v/>
      </c>
    </row>
    <row r="23" spans="1:101" x14ac:dyDescent="0.2">
      <c r="A23" s="33" t="str">
        <f>Tableau22456[[#This Row],[Plc{Q}]]</f>
        <v/>
      </c>
      <c r="B23" s="33" t="str">
        <f>Tableau22456[[#This Row],[Place]]</f>
        <v/>
      </c>
      <c r="C23" s="16" t="s">
        <v>12</v>
      </c>
      <c r="D23" s="17" t="s">
        <v>12</v>
      </c>
      <c r="E23" s="17" t="s">
        <v>12</v>
      </c>
      <c r="F23" s="29" t="str">
        <f>IF(Tableau22456[[#This Row],[Q &gt; F]]="","","Q")</f>
        <v/>
      </c>
      <c r="G23" s="10" t="s">
        <v>12</v>
      </c>
      <c r="H23" s="3" t="s">
        <v>3</v>
      </c>
      <c r="I23" s="3" t="s">
        <v>3</v>
      </c>
      <c r="J23" s="3" t="s">
        <v>3</v>
      </c>
      <c r="K23" s="30" t="str">
        <f>IF(Tableau22456[[#This Row],[Pnt{Q}(/1000)]]=0,"",RANK(Tableau22456[[#This Row],[Pnt{Q}(/1000)]],Tableau22456[Pnt{Q}(/1000)]))</f>
        <v/>
      </c>
      <c r="L23" s="30">
        <f>IFERROR(Tableau22456[[#This Row],[Pnt{QV}(/500)]]+Tableau22456[[#This Row],[Pnt{QB}/500]],0)</f>
        <v>0</v>
      </c>
      <c r="M23" s="31">
        <f>IFERROR((Tableau22456[[#This Row],[Pnt{QV}]]/$N$52)*500,0)</f>
        <v>0</v>
      </c>
      <c r="N23" s="31">
        <f>SUM(Tableau22456[[#This Row],[Pnt{QV1}]],Tableau22456[[#This Row],[Pnt{QV2}]],Tableau22456[[#This Row],[Pnt{QV3}]])</f>
        <v>0</v>
      </c>
      <c r="O23" s="2">
        <f>IFERROR(((Tableau22456[[#This Row],[Prs{QV1}]]/P$52)*1000)+IF(Tableau22456[[#This Row],[Vlr{QV1}]]="o",2,0),0)</f>
        <v>0</v>
      </c>
      <c r="P23" s="11" t="s">
        <v>12</v>
      </c>
      <c r="Q23" s="4" t="s">
        <v>3</v>
      </c>
      <c r="R23" s="163">
        <f>IFERROR(((Tableau22456[[#This Row],[Prs{QV2}]]/S$52)*1000)+IF(Tableau22456[[#This Row],[Vlr{QV2}]]="o",2,0),0)</f>
        <v>0</v>
      </c>
      <c r="S23" s="11" t="s">
        <v>12</v>
      </c>
      <c r="T23" s="4" t="s">
        <v>3</v>
      </c>
      <c r="U23" s="163">
        <f>IFERROR(((Tableau22456[[#This Row],[Prs{QV3}]]/V$52)*1000)+IF(Tableau22456[[#This Row],[Vlr{QV3}]]="o",2,0),0)</f>
        <v>0</v>
      </c>
      <c r="V23" s="11" t="s">
        <v>12</v>
      </c>
      <c r="W23" s="4" t="s">
        <v>3</v>
      </c>
      <c r="X23" s="32">
        <f>IF((Tableau22456[[#This Row],[Pnt{QB}]]/Y$52)*500=0,0,(Tableau22456[[#This Row],[Pnt{QB}]]/Y$52)*500)</f>
        <v>0</v>
      </c>
      <c r="Y23" s="33">
        <f>Tableau22456[[#This Row],[Pnt{QB1}]]+Tableau22456[[#This Row],[Pnt{QB2}]]+Tableau22456[[#This Row],[Pnt{QB3}]]+Tableau22456[[#This Row],[Pnt{QB4}]]+Tableau22456[[#This Row],[Pnt{QB5}]]+Tableau22456[[#This Row],[Pnt{QB6}]]+Tableau22456[[#This Row],[Pnt{QB7}]]+Tableau22456[[#This Row],[Pnt{QB8}]]+Tableau22456[[#This Row],[Pnt{QB9}]]+Tableau22456[[#This Row],[Pnt{QB10}]]+Tableau22456[[#This Row],[Pnt{QB11}]]+Tableau22456[[#This Row],[Pnt{QB12}]]+Tableau22456[[#This Row],[Pnt{QB13}]]+Tableau22456[[#This Row],[Pnt{QB14}]]+Tableau22456[[#This Row],[Pnt{QB15}]]+Tableau22456[[#This Row],[Pnt{QB16}]]+Tableau22456[[#This Row],[Pnt{QB17}]]+Tableau22456[[#This Row],[Pnt{QB18}]]+Tableau22456[[#This Row],[Pnt{QB19}]]+Tableau22456[[#This Row],[Pnt{QB20}]]+Tableau22456[[#This Row],[Pnt{QB21}]]+Tableau22456[[#This Row],[Pnt{QB22}]]+Tableau22456[[#This Row],[Pnt{QB23}]]+Tableau22456[[#This Row],[Pnt{QB24}]]+Tableau22456[[#This Row],[Pnt{QB25}]]+Tableau22456[[#This Row],[Pnt{QB26}]]+Tableau22456[[#This Row],[Pnt{QB27}]]+Tableau22456[[#This Row],[Pnt{QB28}]]+Tableau22456[[#This Row],[Pnt{QB29}]]+Tableau22456[[#This Row],[Pnt{QB30}]]</f>
        <v>0</v>
      </c>
      <c r="Z23" s="33">
        <f>IF(Tableau22456[[#This Row],[Blq{QB1}]]="o",(1000/AA$52),0)</f>
        <v>0</v>
      </c>
      <c r="AA23" s="4" t="s">
        <v>3</v>
      </c>
      <c r="AB23" s="33">
        <f>IF(Tableau22456[[#This Row],[Blq{QB2}]]="o",(1000/AC$52),0)</f>
        <v>0</v>
      </c>
      <c r="AC23" s="4" t="s">
        <v>3</v>
      </c>
      <c r="AD23" s="33">
        <f>IF(Tableau22456[[#This Row],[Blq{QB3}]]="o",(1000/AE$52),0)</f>
        <v>0</v>
      </c>
      <c r="AE23" s="4" t="s">
        <v>3</v>
      </c>
      <c r="AF23" s="33">
        <f>IF(Tableau22456[[#This Row],[Blq{QB4}]]="o",(1000/AG$52),0)</f>
        <v>0</v>
      </c>
      <c r="AG23" s="4" t="s">
        <v>3</v>
      </c>
      <c r="AH23" s="33">
        <f>IF(Tableau22456[[#This Row],[Blq{QB5}]]="o",(1000/AI$52),0)</f>
        <v>0</v>
      </c>
      <c r="AI23" s="4" t="s">
        <v>3</v>
      </c>
      <c r="AJ23" s="33">
        <f>IF(Tableau22456[[#This Row],[Blq{QB6}]]="o",(1000/AK$52),0)</f>
        <v>0</v>
      </c>
      <c r="AK23" s="4" t="s">
        <v>3</v>
      </c>
      <c r="AL23" s="33">
        <f>IF(Tableau22456[[#This Row],[Blq{QB7}]]="o",(1000/AM$52),0)</f>
        <v>0</v>
      </c>
      <c r="AM23" s="4" t="s">
        <v>3</v>
      </c>
      <c r="AN23" s="33">
        <f>IF(Tableau22456[[#This Row],[Blq{QB8}]]="o",(1000/AO$52),0)</f>
        <v>0</v>
      </c>
      <c r="AO23" s="4" t="s">
        <v>3</v>
      </c>
      <c r="AP23" s="33">
        <f>IF(Tableau22456[[#This Row],[Blq{QB9}]]="o",(1000/AQ$52),0)</f>
        <v>0</v>
      </c>
      <c r="AQ23" s="4" t="s">
        <v>3</v>
      </c>
      <c r="AR23" s="33">
        <f>IF(Tableau22456[[#This Row],[Blq{QB10}]]="o",(1000/AS$52),0)</f>
        <v>0</v>
      </c>
      <c r="AS23" s="4" t="s">
        <v>3</v>
      </c>
      <c r="AT23" s="33">
        <f>IF(Tableau22456[[#This Row],[Blq{QB11}]]="o",(1000/AU$52),0)</f>
        <v>0</v>
      </c>
      <c r="AU23" s="4" t="s">
        <v>3</v>
      </c>
      <c r="AV23" s="33">
        <f>IF(Tableau22456[[#This Row],[Blq{QB12}]]="o",(1000/AW$52),0)</f>
        <v>0</v>
      </c>
      <c r="AW23" s="4" t="s">
        <v>3</v>
      </c>
      <c r="AX23" s="33">
        <f>IF(Tableau22456[[#This Row],[Blq{QB13}]]="o",(1000/AY$52),0)</f>
        <v>0</v>
      </c>
      <c r="AY23" s="4" t="s">
        <v>3</v>
      </c>
      <c r="AZ23" s="33">
        <f>IF(Tableau22456[[#This Row],[Blq{QB14}]]="o",(1000/BA$52),0)</f>
        <v>0</v>
      </c>
      <c r="BA23" s="4" t="s">
        <v>3</v>
      </c>
      <c r="BB23" s="33">
        <f>IF(Tableau22456[[#This Row],[Blq{QB15}]]="o",(1000/BC$52),0)</f>
        <v>0</v>
      </c>
      <c r="BC23" s="4" t="s">
        <v>3</v>
      </c>
      <c r="BD23" s="33">
        <f>IF(Tableau22456[[#This Row],[Blq{QB16}]]="o",(1000/BE$52),0)</f>
        <v>0</v>
      </c>
      <c r="BE23" s="4" t="s">
        <v>3</v>
      </c>
      <c r="BF23" s="33">
        <f>IF(Tableau22456[[#This Row],[Blq{QB17}]]="o",(1000/BG$52),0)</f>
        <v>0</v>
      </c>
      <c r="BG23" s="4" t="s">
        <v>3</v>
      </c>
      <c r="BH23" s="33">
        <f>IF(Tableau22456[[#This Row],[Blq{QB18}]]="o",(1000/BI$52),0)</f>
        <v>0</v>
      </c>
      <c r="BI23" s="4" t="s">
        <v>3</v>
      </c>
      <c r="BJ23" s="33">
        <f>IF(Tableau22456[[#This Row],[Blq{QB19}]]="o",(1000/BK$52),0)</f>
        <v>0</v>
      </c>
      <c r="BK23" s="4" t="s">
        <v>3</v>
      </c>
      <c r="BL23" s="33">
        <f>IF(Tableau22456[[#This Row],[Blq{QB20}]]="o",(1000/BM$52),0)</f>
        <v>0</v>
      </c>
      <c r="BM23" s="4" t="s">
        <v>3</v>
      </c>
      <c r="BN23" s="33">
        <f>IF(Tableau22456[[#This Row],[Blq{QB21}]]="o",(1000/BO$52),0)</f>
        <v>0</v>
      </c>
      <c r="BO23" s="4" t="s">
        <v>3</v>
      </c>
      <c r="BP23" s="33">
        <f>IF(Tableau22456[[#This Row],[Blq{QB22}]]="o",(1000/BQ$52),0)</f>
        <v>0</v>
      </c>
      <c r="BQ23" s="4" t="s">
        <v>3</v>
      </c>
      <c r="BR23" s="33">
        <f>IF(Tableau22456[[#This Row],[Blq{QB23}]]="o",(1000/BS$52),0)</f>
        <v>0</v>
      </c>
      <c r="BS23" s="4" t="s">
        <v>3</v>
      </c>
      <c r="BT23" s="33">
        <f>IF(Tableau22456[[#This Row],[Blq{QB24}]]="o",(1000/BU$52),0)</f>
        <v>0</v>
      </c>
      <c r="BU23" s="4" t="s">
        <v>3</v>
      </c>
      <c r="BV23" s="33">
        <f>IF(Tableau22456[[#This Row],[Blq{QB25}]]="o",(1000/BW$52),0)</f>
        <v>0</v>
      </c>
      <c r="BW23" s="4" t="s">
        <v>3</v>
      </c>
      <c r="BX23" s="33">
        <f>IF(Tableau22456[[#This Row],[Blq{QB26}]]="o",(1000/BY$52),0)</f>
        <v>0</v>
      </c>
      <c r="BY23" s="4" t="s">
        <v>3</v>
      </c>
      <c r="BZ23" s="33">
        <f>IF(Tableau22456[[#This Row],[Blq{QB27}]]="o",(1000/CA$52),0)</f>
        <v>0</v>
      </c>
      <c r="CA23" s="4" t="s">
        <v>3</v>
      </c>
      <c r="CB23" s="33">
        <f>IF(Tableau22456[[#This Row],[Blq{QB28}]]="o",(1000/CC$52),0)</f>
        <v>0</v>
      </c>
      <c r="CC23" s="4" t="s">
        <v>3</v>
      </c>
      <c r="CD23" s="33">
        <f>IF(Tableau22456[[#This Row],[Blq{QB29}]]="o",(1000/CE$52),0)</f>
        <v>0</v>
      </c>
      <c r="CE23" s="4" t="s">
        <v>3</v>
      </c>
      <c r="CF23" s="33">
        <f>IF(Tableau22456[[#This Row],[Blq{QB30}]]="o",(1000/CG$52),0)</f>
        <v>0</v>
      </c>
      <c r="CG23" s="4" t="s">
        <v>3</v>
      </c>
      <c r="CH23" s="26">
        <f>IFERROR((8-Tableau22456[[#This Row],[Plc{Q}]])/100,0)</f>
        <v>0</v>
      </c>
      <c r="CI23" s="25" t="str">
        <f>IF(OR(1=Tableau22456[[#This Row],[Plc{Q}]],2=Tableau22456[[#This Row],[Plc{Q}]],3=Tableau22456[[#This Row],[Plc{Q}]],4=Tableau22456[[#This Row],[Plc{Q}]],5=Tableau22456[[#This Row],[Plc{Q}]],6=Tableau22456[[#This Row],[Plc{Q}]],7=Tableau22456[[#This Row],[Plc{Q}]],8=Tableau22456[[#This Row],[Plc{Q}]]),"Qualifié(e)","")</f>
        <v/>
      </c>
      <c r="CJ23" s="34" t="str">
        <f>IF(Tableau22456[[#This Row],[Pnt{F}/1000]]=0,"",RANK(Tableau22456[[#This Row],[Pnt{F}/1000]],Tableau22456[Pnt{F}/1000]))</f>
        <v/>
      </c>
      <c r="CK23" s="35">
        <f>IFERROR(Tableau22456[[#This Row],[Pnt{FV}/500]]+Tableau22456[[#This Row],[Pnt{FB}/500]]+Tableau22456[[#This Row],[Bns{Q}]],0)</f>
        <v>0</v>
      </c>
      <c r="CL23" s="32">
        <f>IFERROR((Tableau22456[[#This Row],[Pnt{FV}]]/$CM$52)*500,0)</f>
        <v>0</v>
      </c>
      <c r="CM23" s="186">
        <f>IFERROR(((Tableau22456[[#This Row],[Prs{FV}]]/CN$52)*1000)+IF(Tableau22456[[#This Row],[Vlr{FV}]]="o",2,0),0)</f>
        <v>0</v>
      </c>
      <c r="CN23" s="11" t="s">
        <v>12</v>
      </c>
      <c r="CO23" s="4" t="s">
        <v>3</v>
      </c>
      <c r="CP23" s="32">
        <f>(Tableau22456[[#This Row],[Pnt{FB}]]/CQ$52)*500</f>
        <v>0</v>
      </c>
      <c r="CQ23" s="33">
        <f>Tableau22456[[#This Row],[Pnt{FBlq}]]+Tableau22456[[#This Row],[Pnt{FEss}]]</f>
        <v>0</v>
      </c>
      <c r="CR23" s="33">
        <f>IF(Tableau22456[[#This Row],[Blq{F}]]="n",0,IF(Tableau22456[[#This Row],[Blq{F}]]="Z1",100,IF(Tableau22456[[#This Row],[Blq{F}]]="Z2",200,IF(Tableau22456[[#This Row],[Blq{F}]]="Top",300,0))))</f>
        <v>0</v>
      </c>
      <c r="CS23" s="4" t="s">
        <v>3</v>
      </c>
      <c r="CT23" s="25">
        <f>IFERROR((100-(Tableau22456[[#This Row],[Ess{F}]])),0)</f>
        <v>0</v>
      </c>
      <c r="CU23" s="11" t="s">
        <v>12</v>
      </c>
      <c r="CV23" s="28" t="str">
        <f>IF(Tableau22456[[#This Row],[Fnl]]="Q",Tableau22456[[#This Row],[Plc{F}]],Tableau22456[[#This Row],[Plc{Q}]])</f>
        <v/>
      </c>
      <c r="CW23" s="28" t="str">
        <f>IF(Tableau22456[[#This Row],[Place]]=1,"Or",IF(Tableau22456[[#This Row],[Place]]=2,"Argent",IF(Tableau22456[[#This Row],[Place]]=3,"Bronze","")))</f>
        <v/>
      </c>
    </row>
    <row r="24" spans="1:101" x14ac:dyDescent="0.2">
      <c r="A24" s="33" t="str">
        <f>Tableau22456[[#This Row],[Plc{Q}]]</f>
        <v/>
      </c>
      <c r="B24" s="33" t="str">
        <f>Tableau22456[[#This Row],[Place]]</f>
        <v/>
      </c>
      <c r="C24" s="16" t="s">
        <v>12</v>
      </c>
      <c r="D24" s="17" t="s">
        <v>12</v>
      </c>
      <c r="E24" s="17" t="s">
        <v>12</v>
      </c>
      <c r="F24" s="29" t="str">
        <f>IF(Tableau22456[[#This Row],[Q &gt; F]]="","","Q")</f>
        <v/>
      </c>
      <c r="G24" s="10" t="s">
        <v>12</v>
      </c>
      <c r="H24" s="3" t="s">
        <v>3</v>
      </c>
      <c r="I24" s="3" t="s">
        <v>3</v>
      </c>
      <c r="J24" s="3" t="s">
        <v>3</v>
      </c>
      <c r="K24" s="30" t="str">
        <f>IF(Tableau22456[[#This Row],[Pnt{Q}(/1000)]]=0,"",RANK(Tableau22456[[#This Row],[Pnt{Q}(/1000)]],Tableau22456[Pnt{Q}(/1000)]))</f>
        <v/>
      </c>
      <c r="L24" s="30">
        <f>IFERROR(Tableau22456[[#This Row],[Pnt{QV}(/500)]]+Tableau22456[[#This Row],[Pnt{QB}/500]],0)</f>
        <v>0</v>
      </c>
      <c r="M24" s="31">
        <f>IFERROR((Tableau22456[[#This Row],[Pnt{QV}]]/$N$52)*500,0)</f>
        <v>0</v>
      </c>
      <c r="N24" s="31">
        <f>SUM(Tableau22456[[#This Row],[Pnt{QV1}]],Tableau22456[[#This Row],[Pnt{QV2}]],Tableau22456[[#This Row],[Pnt{QV3}]])</f>
        <v>0</v>
      </c>
      <c r="O24" s="2">
        <f>IFERROR(((Tableau22456[[#This Row],[Prs{QV1}]]/P$52)*1000)+IF(Tableau22456[[#This Row],[Vlr{QV1}]]="o",2,0),0)</f>
        <v>0</v>
      </c>
      <c r="P24" s="11" t="s">
        <v>12</v>
      </c>
      <c r="Q24" s="4" t="s">
        <v>3</v>
      </c>
      <c r="R24" s="163">
        <f>IFERROR(((Tableau22456[[#This Row],[Prs{QV2}]]/S$52)*1000)+IF(Tableau22456[[#This Row],[Vlr{QV2}]]="o",2,0),0)</f>
        <v>0</v>
      </c>
      <c r="S24" s="11" t="s">
        <v>12</v>
      </c>
      <c r="T24" s="4" t="s">
        <v>3</v>
      </c>
      <c r="U24" s="163">
        <f>IFERROR(((Tableau22456[[#This Row],[Prs{QV3}]]/V$52)*1000)+IF(Tableau22456[[#This Row],[Vlr{QV3}]]="o",2,0),0)</f>
        <v>0</v>
      </c>
      <c r="V24" s="11" t="s">
        <v>12</v>
      </c>
      <c r="W24" s="4" t="s">
        <v>3</v>
      </c>
      <c r="X24" s="32">
        <f>IF((Tableau22456[[#This Row],[Pnt{QB}]]/Y$52)*500=0,0,(Tableau22456[[#This Row],[Pnt{QB}]]/Y$52)*500)</f>
        <v>0</v>
      </c>
      <c r="Y24" s="33">
        <f>Tableau22456[[#This Row],[Pnt{QB1}]]+Tableau22456[[#This Row],[Pnt{QB2}]]+Tableau22456[[#This Row],[Pnt{QB3}]]+Tableau22456[[#This Row],[Pnt{QB4}]]+Tableau22456[[#This Row],[Pnt{QB5}]]+Tableau22456[[#This Row],[Pnt{QB6}]]+Tableau22456[[#This Row],[Pnt{QB7}]]+Tableau22456[[#This Row],[Pnt{QB8}]]+Tableau22456[[#This Row],[Pnt{QB9}]]+Tableau22456[[#This Row],[Pnt{QB10}]]+Tableau22456[[#This Row],[Pnt{QB11}]]+Tableau22456[[#This Row],[Pnt{QB12}]]+Tableau22456[[#This Row],[Pnt{QB13}]]+Tableau22456[[#This Row],[Pnt{QB14}]]+Tableau22456[[#This Row],[Pnt{QB15}]]+Tableau22456[[#This Row],[Pnt{QB16}]]+Tableau22456[[#This Row],[Pnt{QB17}]]+Tableau22456[[#This Row],[Pnt{QB18}]]+Tableau22456[[#This Row],[Pnt{QB19}]]+Tableau22456[[#This Row],[Pnt{QB20}]]+Tableau22456[[#This Row],[Pnt{QB21}]]+Tableau22456[[#This Row],[Pnt{QB22}]]+Tableau22456[[#This Row],[Pnt{QB23}]]+Tableau22456[[#This Row],[Pnt{QB24}]]+Tableau22456[[#This Row],[Pnt{QB25}]]+Tableau22456[[#This Row],[Pnt{QB26}]]+Tableau22456[[#This Row],[Pnt{QB27}]]+Tableau22456[[#This Row],[Pnt{QB28}]]+Tableau22456[[#This Row],[Pnt{QB29}]]+Tableau22456[[#This Row],[Pnt{QB30}]]</f>
        <v>0</v>
      </c>
      <c r="Z24" s="33">
        <f>IF(Tableau22456[[#This Row],[Blq{QB1}]]="o",(1000/AA$52),0)</f>
        <v>0</v>
      </c>
      <c r="AA24" s="4" t="s">
        <v>3</v>
      </c>
      <c r="AB24" s="33">
        <f>IF(Tableau22456[[#This Row],[Blq{QB2}]]="o",(1000/AC$52),0)</f>
        <v>0</v>
      </c>
      <c r="AC24" s="4" t="s">
        <v>3</v>
      </c>
      <c r="AD24" s="33">
        <f>IF(Tableau22456[[#This Row],[Blq{QB3}]]="o",(1000/AE$52),0)</f>
        <v>0</v>
      </c>
      <c r="AE24" s="4" t="s">
        <v>3</v>
      </c>
      <c r="AF24" s="33">
        <f>IF(Tableau22456[[#This Row],[Blq{QB4}]]="o",(1000/AG$52),0)</f>
        <v>0</v>
      </c>
      <c r="AG24" s="4" t="s">
        <v>3</v>
      </c>
      <c r="AH24" s="33">
        <f>IF(Tableau22456[[#This Row],[Blq{QB5}]]="o",(1000/AI$52),0)</f>
        <v>0</v>
      </c>
      <c r="AI24" s="4" t="s">
        <v>3</v>
      </c>
      <c r="AJ24" s="33">
        <f>IF(Tableau22456[[#This Row],[Blq{QB6}]]="o",(1000/AK$52),0)</f>
        <v>0</v>
      </c>
      <c r="AK24" s="4" t="s">
        <v>3</v>
      </c>
      <c r="AL24" s="33">
        <f>IF(Tableau22456[[#This Row],[Blq{QB7}]]="o",(1000/AM$52),0)</f>
        <v>0</v>
      </c>
      <c r="AM24" s="4" t="s">
        <v>3</v>
      </c>
      <c r="AN24" s="33">
        <f>IF(Tableau22456[[#This Row],[Blq{QB8}]]="o",(1000/AO$52),0)</f>
        <v>0</v>
      </c>
      <c r="AO24" s="4" t="s">
        <v>3</v>
      </c>
      <c r="AP24" s="33">
        <f>IF(Tableau22456[[#This Row],[Blq{QB9}]]="o",(1000/AQ$52),0)</f>
        <v>0</v>
      </c>
      <c r="AQ24" s="4" t="s">
        <v>3</v>
      </c>
      <c r="AR24" s="33">
        <f>IF(Tableau22456[[#This Row],[Blq{QB10}]]="o",(1000/AS$52),0)</f>
        <v>0</v>
      </c>
      <c r="AS24" s="4" t="s">
        <v>3</v>
      </c>
      <c r="AT24" s="33">
        <f>IF(Tableau22456[[#This Row],[Blq{QB11}]]="o",(1000/AU$52),0)</f>
        <v>0</v>
      </c>
      <c r="AU24" s="4" t="s">
        <v>3</v>
      </c>
      <c r="AV24" s="33">
        <f>IF(Tableau22456[[#This Row],[Blq{QB12}]]="o",(1000/AW$52),0)</f>
        <v>0</v>
      </c>
      <c r="AW24" s="4" t="s">
        <v>3</v>
      </c>
      <c r="AX24" s="33">
        <f>IF(Tableau22456[[#This Row],[Blq{QB13}]]="o",(1000/AY$52),0)</f>
        <v>0</v>
      </c>
      <c r="AY24" s="4" t="s">
        <v>3</v>
      </c>
      <c r="AZ24" s="33">
        <f>IF(Tableau22456[[#This Row],[Blq{QB14}]]="o",(1000/BA$52),0)</f>
        <v>0</v>
      </c>
      <c r="BA24" s="4" t="s">
        <v>3</v>
      </c>
      <c r="BB24" s="33">
        <f>IF(Tableau22456[[#This Row],[Blq{QB15}]]="o",(1000/BC$52),0)</f>
        <v>0</v>
      </c>
      <c r="BC24" s="4" t="s">
        <v>3</v>
      </c>
      <c r="BD24" s="33">
        <f>IF(Tableau22456[[#This Row],[Blq{QB16}]]="o",(1000/BE$52),0)</f>
        <v>0</v>
      </c>
      <c r="BE24" s="4" t="s">
        <v>3</v>
      </c>
      <c r="BF24" s="33">
        <f>IF(Tableau22456[[#This Row],[Blq{QB17}]]="o",(1000/BG$52),0)</f>
        <v>0</v>
      </c>
      <c r="BG24" s="4" t="s">
        <v>3</v>
      </c>
      <c r="BH24" s="33">
        <f>IF(Tableau22456[[#This Row],[Blq{QB18}]]="o",(1000/BI$52),0)</f>
        <v>0</v>
      </c>
      <c r="BI24" s="4" t="s">
        <v>3</v>
      </c>
      <c r="BJ24" s="33">
        <f>IF(Tableau22456[[#This Row],[Blq{QB19}]]="o",(1000/BK$52),0)</f>
        <v>0</v>
      </c>
      <c r="BK24" s="4" t="s">
        <v>3</v>
      </c>
      <c r="BL24" s="33">
        <f>IF(Tableau22456[[#This Row],[Blq{QB20}]]="o",(1000/BM$52),0)</f>
        <v>0</v>
      </c>
      <c r="BM24" s="4" t="s">
        <v>3</v>
      </c>
      <c r="BN24" s="33">
        <f>IF(Tableau22456[[#This Row],[Blq{QB21}]]="o",(1000/BO$52),0)</f>
        <v>0</v>
      </c>
      <c r="BO24" s="4" t="s">
        <v>3</v>
      </c>
      <c r="BP24" s="33">
        <f>IF(Tableau22456[[#This Row],[Blq{QB22}]]="o",(1000/BQ$52),0)</f>
        <v>0</v>
      </c>
      <c r="BQ24" s="4" t="s">
        <v>3</v>
      </c>
      <c r="BR24" s="33">
        <f>IF(Tableau22456[[#This Row],[Blq{QB23}]]="o",(1000/BS$52),0)</f>
        <v>0</v>
      </c>
      <c r="BS24" s="4" t="s">
        <v>3</v>
      </c>
      <c r="BT24" s="33">
        <f>IF(Tableau22456[[#This Row],[Blq{QB24}]]="o",(1000/BU$52),0)</f>
        <v>0</v>
      </c>
      <c r="BU24" s="4" t="s">
        <v>3</v>
      </c>
      <c r="BV24" s="33">
        <f>IF(Tableau22456[[#This Row],[Blq{QB25}]]="o",(1000/BW$52),0)</f>
        <v>0</v>
      </c>
      <c r="BW24" s="4" t="s">
        <v>3</v>
      </c>
      <c r="BX24" s="33">
        <f>IF(Tableau22456[[#This Row],[Blq{QB26}]]="o",(1000/BY$52),0)</f>
        <v>0</v>
      </c>
      <c r="BY24" s="4" t="s">
        <v>3</v>
      </c>
      <c r="BZ24" s="33">
        <f>IF(Tableau22456[[#This Row],[Blq{QB27}]]="o",(1000/CA$52),0)</f>
        <v>0</v>
      </c>
      <c r="CA24" s="4" t="s">
        <v>3</v>
      </c>
      <c r="CB24" s="33">
        <f>IF(Tableau22456[[#This Row],[Blq{QB28}]]="o",(1000/CC$52),0)</f>
        <v>0</v>
      </c>
      <c r="CC24" s="4" t="s">
        <v>3</v>
      </c>
      <c r="CD24" s="33">
        <f>IF(Tableau22456[[#This Row],[Blq{QB29}]]="o",(1000/CE$52),0)</f>
        <v>0</v>
      </c>
      <c r="CE24" s="4" t="s">
        <v>3</v>
      </c>
      <c r="CF24" s="33">
        <f>IF(Tableau22456[[#This Row],[Blq{QB30}]]="o",(1000/CG$52),0)</f>
        <v>0</v>
      </c>
      <c r="CG24" s="4" t="s">
        <v>3</v>
      </c>
      <c r="CH24" s="26">
        <f>IFERROR((8-Tableau22456[[#This Row],[Plc{Q}]])/100,0)</f>
        <v>0</v>
      </c>
      <c r="CI24" s="25" t="str">
        <f>IF(OR(1=Tableau22456[[#This Row],[Plc{Q}]],2=Tableau22456[[#This Row],[Plc{Q}]],3=Tableau22456[[#This Row],[Plc{Q}]],4=Tableau22456[[#This Row],[Plc{Q}]],5=Tableau22456[[#This Row],[Plc{Q}]],6=Tableau22456[[#This Row],[Plc{Q}]],7=Tableau22456[[#This Row],[Plc{Q}]],8=Tableau22456[[#This Row],[Plc{Q}]]),"Qualifié(e)","")</f>
        <v/>
      </c>
      <c r="CJ24" s="34" t="str">
        <f>IF(Tableau22456[[#This Row],[Pnt{F}/1000]]=0,"",RANK(Tableau22456[[#This Row],[Pnt{F}/1000]],Tableau22456[Pnt{F}/1000]))</f>
        <v/>
      </c>
      <c r="CK24" s="35">
        <f>IFERROR(Tableau22456[[#This Row],[Pnt{FV}/500]]+Tableau22456[[#This Row],[Pnt{FB}/500]]+Tableau22456[[#This Row],[Bns{Q}]],0)</f>
        <v>0</v>
      </c>
      <c r="CL24" s="32">
        <f>IFERROR((Tableau22456[[#This Row],[Pnt{FV}]]/$CM$52)*500,0)</f>
        <v>0</v>
      </c>
      <c r="CM24" s="186">
        <f>IFERROR(((Tableau22456[[#This Row],[Prs{FV}]]/CN$52)*1000)+IF(Tableau22456[[#This Row],[Vlr{FV}]]="o",2,0),0)</f>
        <v>0</v>
      </c>
      <c r="CN24" s="11" t="s">
        <v>12</v>
      </c>
      <c r="CO24" s="4" t="s">
        <v>3</v>
      </c>
      <c r="CP24" s="32">
        <f>(Tableau22456[[#This Row],[Pnt{FB}]]/CQ$52)*500</f>
        <v>0</v>
      </c>
      <c r="CQ24" s="33">
        <f>Tableau22456[[#This Row],[Pnt{FBlq}]]+Tableau22456[[#This Row],[Pnt{FEss}]]</f>
        <v>0</v>
      </c>
      <c r="CR24" s="33">
        <f>IF(Tableau22456[[#This Row],[Blq{F}]]="n",0,IF(Tableau22456[[#This Row],[Blq{F}]]="Z1",100,IF(Tableau22456[[#This Row],[Blq{F}]]="Z2",200,IF(Tableau22456[[#This Row],[Blq{F}]]="Top",300,0))))</f>
        <v>0</v>
      </c>
      <c r="CS24" s="4" t="s">
        <v>3</v>
      </c>
      <c r="CT24" s="25">
        <f>IFERROR((100-(Tableau22456[[#This Row],[Ess{F}]])),0)</f>
        <v>0</v>
      </c>
      <c r="CU24" s="11" t="s">
        <v>12</v>
      </c>
      <c r="CV24" s="28" t="str">
        <f>IF(Tableau22456[[#This Row],[Fnl]]="Q",Tableau22456[[#This Row],[Plc{F}]],Tableau22456[[#This Row],[Plc{Q}]])</f>
        <v/>
      </c>
      <c r="CW24" s="28" t="str">
        <f>IF(Tableau22456[[#This Row],[Place]]=1,"Or",IF(Tableau22456[[#This Row],[Place]]=2,"Argent",IF(Tableau22456[[#This Row],[Place]]=3,"Bronze","")))</f>
        <v/>
      </c>
    </row>
    <row r="25" spans="1:101" x14ac:dyDescent="0.2">
      <c r="A25" s="33" t="str">
        <f>Tableau22456[[#This Row],[Plc{Q}]]</f>
        <v/>
      </c>
      <c r="B25" s="33" t="str">
        <f>Tableau22456[[#This Row],[Place]]</f>
        <v/>
      </c>
      <c r="C25" s="16" t="s">
        <v>12</v>
      </c>
      <c r="D25" s="17" t="s">
        <v>12</v>
      </c>
      <c r="E25" s="17" t="s">
        <v>12</v>
      </c>
      <c r="F25" s="29" t="str">
        <f>IF(Tableau22456[[#This Row],[Q &gt; F]]="","","Q")</f>
        <v/>
      </c>
      <c r="G25" s="10" t="s">
        <v>12</v>
      </c>
      <c r="H25" s="3" t="s">
        <v>3</v>
      </c>
      <c r="I25" s="3" t="s">
        <v>3</v>
      </c>
      <c r="J25" s="3" t="s">
        <v>3</v>
      </c>
      <c r="K25" s="30" t="str">
        <f>IF(Tableau22456[[#This Row],[Pnt{Q}(/1000)]]=0,"",RANK(Tableau22456[[#This Row],[Pnt{Q}(/1000)]],Tableau22456[Pnt{Q}(/1000)]))</f>
        <v/>
      </c>
      <c r="L25" s="30">
        <f>IFERROR(Tableau22456[[#This Row],[Pnt{QV}(/500)]]+Tableau22456[[#This Row],[Pnt{QB}/500]],0)</f>
        <v>0</v>
      </c>
      <c r="M25" s="31">
        <f>IFERROR((Tableau22456[[#This Row],[Pnt{QV}]]/$N$52)*500,0)</f>
        <v>0</v>
      </c>
      <c r="N25" s="31">
        <f>SUM(Tableau22456[[#This Row],[Pnt{QV1}]],Tableau22456[[#This Row],[Pnt{QV2}]],Tableau22456[[#This Row],[Pnt{QV3}]])</f>
        <v>0</v>
      </c>
      <c r="O25" s="2">
        <f>IFERROR(((Tableau22456[[#This Row],[Prs{QV1}]]/P$52)*1000)+IF(Tableau22456[[#This Row],[Vlr{QV1}]]="o",2,0),0)</f>
        <v>0</v>
      </c>
      <c r="P25" s="11" t="s">
        <v>12</v>
      </c>
      <c r="Q25" s="4" t="s">
        <v>3</v>
      </c>
      <c r="R25" s="163">
        <f>IFERROR(((Tableau22456[[#This Row],[Prs{QV2}]]/S$52)*1000)+IF(Tableau22456[[#This Row],[Vlr{QV2}]]="o",2,0),0)</f>
        <v>0</v>
      </c>
      <c r="S25" s="11" t="s">
        <v>12</v>
      </c>
      <c r="T25" s="4" t="s">
        <v>3</v>
      </c>
      <c r="U25" s="163">
        <f>IFERROR(((Tableau22456[[#This Row],[Prs{QV3}]]/V$52)*1000)+IF(Tableau22456[[#This Row],[Vlr{QV3}]]="o",2,0),0)</f>
        <v>0</v>
      </c>
      <c r="V25" s="11" t="s">
        <v>12</v>
      </c>
      <c r="W25" s="4" t="s">
        <v>3</v>
      </c>
      <c r="X25" s="32">
        <f>IF((Tableau22456[[#This Row],[Pnt{QB}]]/Y$52)*500=0,0,(Tableau22456[[#This Row],[Pnt{QB}]]/Y$52)*500)</f>
        <v>0</v>
      </c>
      <c r="Y25" s="33">
        <f>Tableau22456[[#This Row],[Pnt{QB1}]]+Tableau22456[[#This Row],[Pnt{QB2}]]+Tableau22456[[#This Row],[Pnt{QB3}]]+Tableau22456[[#This Row],[Pnt{QB4}]]+Tableau22456[[#This Row],[Pnt{QB5}]]+Tableau22456[[#This Row],[Pnt{QB6}]]+Tableau22456[[#This Row],[Pnt{QB7}]]+Tableau22456[[#This Row],[Pnt{QB8}]]+Tableau22456[[#This Row],[Pnt{QB9}]]+Tableau22456[[#This Row],[Pnt{QB10}]]+Tableau22456[[#This Row],[Pnt{QB11}]]+Tableau22456[[#This Row],[Pnt{QB12}]]+Tableau22456[[#This Row],[Pnt{QB13}]]+Tableau22456[[#This Row],[Pnt{QB14}]]+Tableau22456[[#This Row],[Pnt{QB15}]]+Tableau22456[[#This Row],[Pnt{QB16}]]+Tableau22456[[#This Row],[Pnt{QB17}]]+Tableau22456[[#This Row],[Pnt{QB18}]]+Tableau22456[[#This Row],[Pnt{QB19}]]+Tableau22456[[#This Row],[Pnt{QB20}]]+Tableau22456[[#This Row],[Pnt{QB21}]]+Tableau22456[[#This Row],[Pnt{QB22}]]+Tableau22456[[#This Row],[Pnt{QB23}]]+Tableau22456[[#This Row],[Pnt{QB24}]]+Tableau22456[[#This Row],[Pnt{QB25}]]+Tableau22456[[#This Row],[Pnt{QB26}]]+Tableau22456[[#This Row],[Pnt{QB27}]]+Tableau22456[[#This Row],[Pnt{QB28}]]+Tableau22456[[#This Row],[Pnt{QB29}]]+Tableau22456[[#This Row],[Pnt{QB30}]]</f>
        <v>0</v>
      </c>
      <c r="Z25" s="33">
        <f>IF(Tableau22456[[#This Row],[Blq{QB1}]]="o",(1000/AA$52),0)</f>
        <v>0</v>
      </c>
      <c r="AA25" s="4" t="s">
        <v>3</v>
      </c>
      <c r="AB25" s="33">
        <f>IF(Tableau22456[[#This Row],[Blq{QB2}]]="o",(1000/AC$52),0)</f>
        <v>0</v>
      </c>
      <c r="AC25" s="4" t="s">
        <v>3</v>
      </c>
      <c r="AD25" s="33">
        <f>IF(Tableau22456[[#This Row],[Blq{QB3}]]="o",(1000/AE$52),0)</f>
        <v>0</v>
      </c>
      <c r="AE25" s="4" t="s">
        <v>3</v>
      </c>
      <c r="AF25" s="33">
        <f>IF(Tableau22456[[#This Row],[Blq{QB4}]]="o",(1000/AG$52),0)</f>
        <v>0</v>
      </c>
      <c r="AG25" s="4" t="s">
        <v>3</v>
      </c>
      <c r="AH25" s="33">
        <f>IF(Tableau22456[[#This Row],[Blq{QB5}]]="o",(1000/AI$52),0)</f>
        <v>0</v>
      </c>
      <c r="AI25" s="4" t="s">
        <v>3</v>
      </c>
      <c r="AJ25" s="33">
        <f>IF(Tableau22456[[#This Row],[Blq{QB6}]]="o",(1000/AK$52),0)</f>
        <v>0</v>
      </c>
      <c r="AK25" s="4" t="s">
        <v>3</v>
      </c>
      <c r="AL25" s="33">
        <f>IF(Tableau22456[[#This Row],[Blq{QB7}]]="o",(1000/AM$52),0)</f>
        <v>0</v>
      </c>
      <c r="AM25" s="4" t="s">
        <v>3</v>
      </c>
      <c r="AN25" s="33">
        <f>IF(Tableau22456[[#This Row],[Blq{QB8}]]="o",(1000/AO$52),0)</f>
        <v>0</v>
      </c>
      <c r="AO25" s="4" t="s">
        <v>3</v>
      </c>
      <c r="AP25" s="33">
        <f>IF(Tableau22456[[#This Row],[Blq{QB9}]]="o",(1000/AQ$52),0)</f>
        <v>0</v>
      </c>
      <c r="AQ25" s="4" t="s">
        <v>3</v>
      </c>
      <c r="AR25" s="33">
        <f>IF(Tableau22456[[#This Row],[Blq{QB10}]]="o",(1000/AS$52),0)</f>
        <v>0</v>
      </c>
      <c r="AS25" s="4" t="s">
        <v>3</v>
      </c>
      <c r="AT25" s="33">
        <f>IF(Tableau22456[[#This Row],[Blq{QB11}]]="o",(1000/AU$52),0)</f>
        <v>0</v>
      </c>
      <c r="AU25" s="4" t="s">
        <v>3</v>
      </c>
      <c r="AV25" s="33">
        <f>IF(Tableau22456[[#This Row],[Blq{QB12}]]="o",(1000/AW$52),0)</f>
        <v>0</v>
      </c>
      <c r="AW25" s="4" t="s">
        <v>3</v>
      </c>
      <c r="AX25" s="33">
        <f>IF(Tableau22456[[#This Row],[Blq{QB13}]]="o",(1000/AY$52),0)</f>
        <v>0</v>
      </c>
      <c r="AY25" s="4" t="s">
        <v>3</v>
      </c>
      <c r="AZ25" s="33">
        <f>IF(Tableau22456[[#This Row],[Blq{QB14}]]="o",(1000/BA$52),0)</f>
        <v>0</v>
      </c>
      <c r="BA25" s="4" t="s">
        <v>3</v>
      </c>
      <c r="BB25" s="33">
        <f>IF(Tableau22456[[#This Row],[Blq{QB15}]]="o",(1000/BC$52),0)</f>
        <v>0</v>
      </c>
      <c r="BC25" s="4" t="s">
        <v>3</v>
      </c>
      <c r="BD25" s="33">
        <f>IF(Tableau22456[[#This Row],[Blq{QB16}]]="o",(1000/BE$52),0)</f>
        <v>0</v>
      </c>
      <c r="BE25" s="4" t="s">
        <v>3</v>
      </c>
      <c r="BF25" s="33">
        <f>IF(Tableau22456[[#This Row],[Blq{QB17}]]="o",(1000/BG$52),0)</f>
        <v>0</v>
      </c>
      <c r="BG25" s="4" t="s">
        <v>3</v>
      </c>
      <c r="BH25" s="33">
        <f>IF(Tableau22456[[#This Row],[Blq{QB18}]]="o",(1000/BI$52),0)</f>
        <v>0</v>
      </c>
      <c r="BI25" s="4" t="s">
        <v>3</v>
      </c>
      <c r="BJ25" s="33">
        <f>IF(Tableau22456[[#This Row],[Blq{QB19}]]="o",(1000/BK$52),0)</f>
        <v>0</v>
      </c>
      <c r="BK25" s="4" t="s">
        <v>3</v>
      </c>
      <c r="BL25" s="33">
        <f>IF(Tableau22456[[#This Row],[Blq{QB20}]]="o",(1000/BM$52),0)</f>
        <v>0</v>
      </c>
      <c r="BM25" s="4" t="s">
        <v>3</v>
      </c>
      <c r="BN25" s="33">
        <f>IF(Tableau22456[[#This Row],[Blq{QB21}]]="o",(1000/BO$52),0)</f>
        <v>0</v>
      </c>
      <c r="BO25" s="4" t="s">
        <v>3</v>
      </c>
      <c r="BP25" s="33">
        <f>IF(Tableau22456[[#This Row],[Blq{QB22}]]="o",(1000/BQ$52),0)</f>
        <v>0</v>
      </c>
      <c r="BQ25" s="4" t="s">
        <v>3</v>
      </c>
      <c r="BR25" s="33">
        <f>IF(Tableau22456[[#This Row],[Blq{QB23}]]="o",(1000/BS$52),0)</f>
        <v>0</v>
      </c>
      <c r="BS25" s="4" t="s">
        <v>3</v>
      </c>
      <c r="BT25" s="33">
        <f>IF(Tableau22456[[#This Row],[Blq{QB24}]]="o",(1000/BU$52),0)</f>
        <v>0</v>
      </c>
      <c r="BU25" s="4" t="s">
        <v>3</v>
      </c>
      <c r="BV25" s="33">
        <f>IF(Tableau22456[[#This Row],[Blq{QB25}]]="o",(1000/BW$52),0)</f>
        <v>0</v>
      </c>
      <c r="BW25" s="4" t="s">
        <v>3</v>
      </c>
      <c r="BX25" s="33">
        <f>IF(Tableau22456[[#This Row],[Blq{QB26}]]="o",(1000/BY$52),0)</f>
        <v>0</v>
      </c>
      <c r="BY25" s="4" t="s">
        <v>3</v>
      </c>
      <c r="BZ25" s="33">
        <f>IF(Tableau22456[[#This Row],[Blq{QB27}]]="o",(1000/CA$52),0)</f>
        <v>0</v>
      </c>
      <c r="CA25" s="4" t="s">
        <v>3</v>
      </c>
      <c r="CB25" s="33">
        <f>IF(Tableau22456[[#This Row],[Blq{QB28}]]="o",(1000/CC$52),0)</f>
        <v>0</v>
      </c>
      <c r="CC25" s="4" t="s">
        <v>3</v>
      </c>
      <c r="CD25" s="33">
        <f>IF(Tableau22456[[#This Row],[Blq{QB29}]]="o",(1000/CE$52),0)</f>
        <v>0</v>
      </c>
      <c r="CE25" s="4" t="s">
        <v>3</v>
      </c>
      <c r="CF25" s="33">
        <f>IF(Tableau22456[[#This Row],[Blq{QB30}]]="o",(1000/CG$52),0)</f>
        <v>0</v>
      </c>
      <c r="CG25" s="4" t="s">
        <v>3</v>
      </c>
      <c r="CH25" s="26">
        <f>IFERROR((8-Tableau22456[[#This Row],[Plc{Q}]])/100,0)</f>
        <v>0</v>
      </c>
      <c r="CI25" s="25" t="str">
        <f>IF(OR(1=Tableau22456[[#This Row],[Plc{Q}]],2=Tableau22456[[#This Row],[Plc{Q}]],3=Tableau22456[[#This Row],[Plc{Q}]],4=Tableau22456[[#This Row],[Plc{Q}]],5=Tableau22456[[#This Row],[Plc{Q}]],6=Tableau22456[[#This Row],[Plc{Q}]],7=Tableau22456[[#This Row],[Plc{Q}]],8=Tableau22456[[#This Row],[Plc{Q}]]),"Qualifié(e)","")</f>
        <v/>
      </c>
      <c r="CJ25" s="34" t="str">
        <f>IF(Tableau22456[[#This Row],[Pnt{F}/1000]]=0,"",RANK(Tableau22456[[#This Row],[Pnt{F}/1000]],Tableau22456[Pnt{F}/1000]))</f>
        <v/>
      </c>
      <c r="CK25" s="35">
        <f>IFERROR(Tableau22456[[#This Row],[Pnt{FV}/500]]+Tableau22456[[#This Row],[Pnt{FB}/500]]+Tableau22456[[#This Row],[Bns{Q}]],0)</f>
        <v>0</v>
      </c>
      <c r="CL25" s="32">
        <f>IFERROR((Tableau22456[[#This Row],[Pnt{FV}]]/$CM$52)*500,0)</f>
        <v>0</v>
      </c>
      <c r="CM25" s="186">
        <f>IFERROR(((Tableau22456[[#This Row],[Prs{FV}]]/CN$52)*1000)+IF(Tableau22456[[#This Row],[Vlr{FV}]]="o",2,0),0)</f>
        <v>0</v>
      </c>
      <c r="CN25" s="11" t="s">
        <v>12</v>
      </c>
      <c r="CO25" s="4" t="s">
        <v>3</v>
      </c>
      <c r="CP25" s="32">
        <f>(Tableau22456[[#This Row],[Pnt{FB}]]/CQ$52)*500</f>
        <v>0</v>
      </c>
      <c r="CQ25" s="33">
        <f>Tableau22456[[#This Row],[Pnt{FBlq}]]+Tableau22456[[#This Row],[Pnt{FEss}]]</f>
        <v>0</v>
      </c>
      <c r="CR25" s="33">
        <f>IF(Tableau22456[[#This Row],[Blq{F}]]="n",0,IF(Tableau22456[[#This Row],[Blq{F}]]="Z1",100,IF(Tableau22456[[#This Row],[Blq{F}]]="Z2",200,IF(Tableau22456[[#This Row],[Blq{F}]]="Top",300,0))))</f>
        <v>0</v>
      </c>
      <c r="CS25" s="4" t="s">
        <v>3</v>
      </c>
      <c r="CT25" s="25">
        <f>IFERROR((100-(Tableau22456[[#This Row],[Ess{F}]])),0)</f>
        <v>0</v>
      </c>
      <c r="CU25" s="11" t="s">
        <v>12</v>
      </c>
      <c r="CV25" s="28" t="str">
        <f>IF(Tableau22456[[#This Row],[Fnl]]="Q",Tableau22456[[#This Row],[Plc{F}]],Tableau22456[[#This Row],[Plc{Q}]])</f>
        <v/>
      </c>
      <c r="CW25" s="28" t="str">
        <f>IF(Tableau22456[[#This Row],[Place]]=1,"Or",IF(Tableau22456[[#This Row],[Place]]=2,"Argent",IF(Tableau22456[[#This Row],[Place]]=3,"Bronze","")))</f>
        <v/>
      </c>
    </row>
    <row r="26" spans="1:101" x14ac:dyDescent="0.2">
      <c r="A26" s="33" t="str">
        <f>Tableau22456[[#This Row],[Plc{Q}]]</f>
        <v/>
      </c>
      <c r="B26" s="33" t="str">
        <f>Tableau22456[[#This Row],[Place]]</f>
        <v/>
      </c>
      <c r="C26" s="16" t="s">
        <v>12</v>
      </c>
      <c r="D26" s="17" t="s">
        <v>12</v>
      </c>
      <c r="E26" s="17" t="s">
        <v>12</v>
      </c>
      <c r="F26" s="29" t="str">
        <f>IF(Tableau22456[[#This Row],[Q &gt; F]]="","","Q")</f>
        <v/>
      </c>
      <c r="G26" s="10" t="s">
        <v>12</v>
      </c>
      <c r="H26" s="3" t="s">
        <v>3</v>
      </c>
      <c r="I26" s="3" t="s">
        <v>3</v>
      </c>
      <c r="J26" s="3" t="s">
        <v>3</v>
      </c>
      <c r="K26" s="30" t="str">
        <f>IF(Tableau22456[[#This Row],[Pnt{Q}(/1000)]]=0,"",RANK(Tableau22456[[#This Row],[Pnt{Q}(/1000)]],Tableau22456[Pnt{Q}(/1000)]))</f>
        <v/>
      </c>
      <c r="L26" s="30">
        <f>IFERROR(Tableau22456[[#This Row],[Pnt{QV}(/500)]]+Tableau22456[[#This Row],[Pnt{QB}/500]],0)</f>
        <v>0</v>
      </c>
      <c r="M26" s="31">
        <f>IFERROR((Tableau22456[[#This Row],[Pnt{QV}]]/$N$52)*500,0)</f>
        <v>0</v>
      </c>
      <c r="N26" s="31">
        <f>SUM(Tableau22456[[#This Row],[Pnt{QV1}]],Tableau22456[[#This Row],[Pnt{QV2}]],Tableau22456[[#This Row],[Pnt{QV3}]])</f>
        <v>0</v>
      </c>
      <c r="O26" s="2">
        <f>IFERROR(((Tableau22456[[#This Row],[Prs{QV1}]]/P$52)*1000)+IF(Tableau22456[[#This Row],[Vlr{QV1}]]="o",2,0),0)</f>
        <v>0</v>
      </c>
      <c r="P26" s="11" t="s">
        <v>12</v>
      </c>
      <c r="Q26" s="4" t="s">
        <v>3</v>
      </c>
      <c r="R26" s="163">
        <f>IFERROR(((Tableau22456[[#This Row],[Prs{QV2}]]/S$52)*1000)+IF(Tableau22456[[#This Row],[Vlr{QV2}]]="o",2,0),0)</f>
        <v>0</v>
      </c>
      <c r="S26" s="11" t="s">
        <v>12</v>
      </c>
      <c r="T26" s="4" t="s">
        <v>3</v>
      </c>
      <c r="U26" s="163">
        <f>IFERROR(((Tableau22456[[#This Row],[Prs{QV3}]]/V$52)*1000)+IF(Tableau22456[[#This Row],[Vlr{QV3}]]="o",2,0),0)</f>
        <v>0</v>
      </c>
      <c r="V26" s="11" t="s">
        <v>12</v>
      </c>
      <c r="W26" s="4" t="s">
        <v>3</v>
      </c>
      <c r="X26" s="32">
        <f>IF((Tableau22456[[#This Row],[Pnt{QB}]]/Y$52)*500=0,0,(Tableau22456[[#This Row],[Pnt{QB}]]/Y$52)*500)</f>
        <v>0</v>
      </c>
      <c r="Y26" s="33">
        <f>Tableau22456[[#This Row],[Pnt{QB1}]]+Tableau22456[[#This Row],[Pnt{QB2}]]+Tableau22456[[#This Row],[Pnt{QB3}]]+Tableau22456[[#This Row],[Pnt{QB4}]]+Tableau22456[[#This Row],[Pnt{QB5}]]+Tableau22456[[#This Row],[Pnt{QB6}]]+Tableau22456[[#This Row],[Pnt{QB7}]]+Tableau22456[[#This Row],[Pnt{QB8}]]+Tableau22456[[#This Row],[Pnt{QB9}]]+Tableau22456[[#This Row],[Pnt{QB10}]]+Tableau22456[[#This Row],[Pnt{QB11}]]+Tableau22456[[#This Row],[Pnt{QB12}]]+Tableau22456[[#This Row],[Pnt{QB13}]]+Tableau22456[[#This Row],[Pnt{QB14}]]+Tableau22456[[#This Row],[Pnt{QB15}]]+Tableau22456[[#This Row],[Pnt{QB16}]]+Tableau22456[[#This Row],[Pnt{QB17}]]+Tableau22456[[#This Row],[Pnt{QB18}]]+Tableau22456[[#This Row],[Pnt{QB19}]]+Tableau22456[[#This Row],[Pnt{QB20}]]+Tableau22456[[#This Row],[Pnt{QB21}]]+Tableau22456[[#This Row],[Pnt{QB22}]]+Tableau22456[[#This Row],[Pnt{QB23}]]+Tableau22456[[#This Row],[Pnt{QB24}]]+Tableau22456[[#This Row],[Pnt{QB25}]]+Tableau22456[[#This Row],[Pnt{QB26}]]+Tableau22456[[#This Row],[Pnt{QB27}]]+Tableau22456[[#This Row],[Pnt{QB28}]]+Tableau22456[[#This Row],[Pnt{QB29}]]+Tableau22456[[#This Row],[Pnt{QB30}]]</f>
        <v>0</v>
      </c>
      <c r="Z26" s="33">
        <f>IF(Tableau22456[[#This Row],[Blq{QB1}]]="o",(1000/AA$52),0)</f>
        <v>0</v>
      </c>
      <c r="AA26" s="4" t="s">
        <v>3</v>
      </c>
      <c r="AB26" s="33">
        <f>IF(Tableau22456[[#This Row],[Blq{QB2}]]="o",(1000/AC$52),0)</f>
        <v>0</v>
      </c>
      <c r="AC26" s="4" t="s">
        <v>3</v>
      </c>
      <c r="AD26" s="33">
        <f>IF(Tableau22456[[#This Row],[Blq{QB3}]]="o",(1000/AE$52),0)</f>
        <v>0</v>
      </c>
      <c r="AE26" s="4" t="s">
        <v>3</v>
      </c>
      <c r="AF26" s="33">
        <f>IF(Tableau22456[[#This Row],[Blq{QB4}]]="o",(1000/AG$52),0)</f>
        <v>0</v>
      </c>
      <c r="AG26" s="4" t="s">
        <v>3</v>
      </c>
      <c r="AH26" s="33">
        <f>IF(Tableau22456[[#This Row],[Blq{QB5}]]="o",(1000/AI$52),0)</f>
        <v>0</v>
      </c>
      <c r="AI26" s="4" t="s">
        <v>3</v>
      </c>
      <c r="AJ26" s="33">
        <f>IF(Tableau22456[[#This Row],[Blq{QB6}]]="o",(1000/AK$52),0)</f>
        <v>0</v>
      </c>
      <c r="AK26" s="4" t="s">
        <v>3</v>
      </c>
      <c r="AL26" s="33">
        <f>IF(Tableau22456[[#This Row],[Blq{QB7}]]="o",(1000/AM$52),0)</f>
        <v>0</v>
      </c>
      <c r="AM26" s="4" t="s">
        <v>3</v>
      </c>
      <c r="AN26" s="33">
        <f>IF(Tableau22456[[#This Row],[Blq{QB8}]]="o",(1000/AO$52),0)</f>
        <v>0</v>
      </c>
      <c r="AO26" s="4" t="s">
        <v>3</v>
      </c>
      <c r="AP26" s="33">
        <f>IF(Tableau22456[[#This Row],[Blq{QB9}]]="o",(1000/AQ$52),0)</f>
        <v>0</v>
      </c>
      <c r="AQ26" s="4" t="s">
        <v>3</v>
      </c>
      <c r="AR26" s="33">
        <f>IF(Tableau22456[[#This Row],[Blq{QB10}]]="o",(1000/AS$52),0)</f>
        <v>0</v>
      </c>
      <c r="AS26" s="4" t="s">
        <v>3</v>
      </c>
      <c r="AT26" s="33">
        <f>IF(Tableau22456[[#This Row],[Blq{QB11}]]="o",(1000/AU$52),0)</f>
        <v>0</v>
      </c>
      <c r="AU26" s="4" t="s">
        <v>3</v>
      </c>
      <c r="AV26" s="33">
        <f>IF(Tableau22456[[#This Row],[Blq{QB12}]]="o",(1000/AW$52),0)</f>
        <v>0</v>
      </c>
      <c r="AW26" s="4" t="s">
        <v>3</v>
      </c>
      <c r="AX26" s="33">
        <f>IF(Tableau22456[[#This Row],[Blq{QB13}]]="o",(1000/AY$52),0)</f>
        <v>0</v>
      </c>
      <c r="AY26" s="4" t="s">
        <v>3</v>
      </c>
      <c r="AZ26" s="33">
        <f>IF(Tableau22456[[#This Row],[Blq{QB14}]]="o",(1000/BA$52),0)</f>
        <v>0</v>
      </c>
      <c r="BA26" s="4" t="s">
        <v>3</v>
      </c>
      <c r="BB26" s="33">
        <f>IF(Tableau22456[[#This Row],[Blq{QB15}]]="o",(1000/BC$52),0)</f>
        <v>0</v>
      </c>
      <c r="BC26" s="4" t="s">
        <v>3</v>
      </c>
      <c r="BD26" s="33">
        <f>IF(Tableau22456[[#This Row],[Blq{QB16}]]="o",(1000/BE$52),0)</f>
        <v>0</v>
      </c>
      <c r="BE26" s="4" t="s">
        <v>3</v>
      </c>
      <c r="BF26" s="33">
        <f>IF(Tableau22456[[#This Row],[Blq{QB17}]]="o",(1000/BG$52),0)</f>
        <v>0</v>
      </c>
      <c r="BG26" s="4" t="s">
        <v>3</v>
      </c>
      <c r="BH26" s="33">
        <f>IF(Tableau22456[[#This Row],[Blq{QB18}]]="o",(1000/BI$52),0)</f>
        <v>0</v>
      </c>
      <c r="BI26" s="4" t="s">
        <v>3</v>
      </c>
      <c r="BJ26" s="33">
        <f>IF(Tableau22456[[#This Row],[Blq{QB19}]]="o",(1000/BK$52),0)</f>
        <v>0</v>
      </c>
      <c r="BK26" s="4" t="s">
        <v>3</v>
      </c>
      <c r="BL26" s="33">
        <f>IF(Tableau22456[[#This Row],[Blq{QB20}]]="o",(1000/BM$52),0)</f>
        <v>0</v>
      </c>
      <c r="BM26" s="4" t="s">
        <v>3</v>
      </c>
      <c r="BN26" s="33">
        <f>IF(Tableau22456[[#This Row],[Blq{QB21}]]="o",(1000/BO$52),0)</f>
        <v>0</v>
      </c>
      <c r="BO26" s="4" t="s">
        <v>3</v>
      </c>
      <c r="BP26" s="33">
        <f>IF(Tableau22456[[#This Row],[Blq{QB22}]]="o",(1000/BQ$52),0)</f>
        <v>0</v>
      </c>
      <c r="BQ26" s="4" t="s">
        <v>3</v>
      </c>
      <c r="BR26" s="33">
        <f>IF(Tableau22456[[#This Row],[Blq{QB23}]]="o",(1000/BS$52),0)</f>
        <v>0</v>
      </c>
      <c r="BS26" s="4" t="s">
        <v>3</v>
      </c>
      <c r="BT26" s="33">
        <f>IF(Tableau22456[[#This Row],[Blq{QB24}]]="o",(1000/BU$52),0)</f>
        <v>0</v>
      </c>
      <c r="BU26" s="4" t="s">
        <v>3</v>
      </c>
      <c r="BV26" s="33">
        <f>IF(Tableau22456[[#This Row],[Blq{QB25}]]="o",(1000/BW$52),0)</f>
        <v>0</v>
      </c>
      <c r="BW26" s="4" t="s">
        <v>3</v>
      </c>
      <c r="BX26" s="33">
        <f>IF(Tableau22456[[#This Row],[Blq{QB26}]]="o",(1000/BY$52),0)</f>
        <v>0</v>
      </c>
      <c r="BY26" s="4" t="s">
        <v>3</v>
      </c>
      <c r="BZ26" s="33">
        <f>IF(Tableau22456[[#This Row],[Blq{QB27}]]="o",(1000/CA$52),0)</f>
        <v>0</v>
      </c>
      <c r="CA26" s="4" t="s">
        <v>3</v>
      </c>
      <c r="CB26" s="33">
        <f>IF(Tableau22456[[#This Row],[Blq{QB28}]]="o",(1000/CC$52),0)</f>
        <v>0</v>
      </c>
      <c r="CC26" s="4" t="s">
        <v>3</v>
      </c>
      <c r="CD26" s="33">
        <f>IF(Tableau22456[[#This Row],[Blq{QB29}]]="o",(1000/CE$52),0)</f>
        <v>0</v>
      </c>
      <c r="CE26" s="4" t="s">
        <v>3</v>
      </c>
      <c r="CF26" s="33">
        <f>IF(Tableau22456[[#This Row],[Blq{QB30}]]="o",(1000/CG$52),0)</f>
        <v>0</v>
      </c>
      <c r="CG26" s="4" t="s">
        <v>3</v>
      </c>
      <c r="CH26" s="26">
        <f>IFERROR((8-Tableau22456[[#This Row],[Plc{Q}]])/100,0)</f>
        <v>0</v>
      </c>
      <c r="CI26" s="25" t="str">
        <f>IF(OR(1=Tableau22456[[#This Row],[Plc{Q}]],2=Tableau22456[[#This Row],[Plc{Q}]],3=Tableau22456[[#This Row],[Plc{Q}]],4=Tableau22456[[#This Row],[Plc{Q}]],5=Tableau22456[[#This Row],[Plc{Q}]],6=Tableau22456[[#This Row],[Plc{Q}]],7=Tableau22456[[#This Row],[Plc{Q}]],8=Tableau22456[[#This Row],[Plc{Q}]]),"Qualifié(e)","")</f>
        <v/>
      </c>
      <c r="CJ26" s="34" t="str">
        <f>IF(Tableau22456[[#This Row],[Pnt{F}/1000]]=0,"",RANK(Tableau22456[[#This Row],[Pnt{F}/1000]],Tableau22456[Pnt{F}/1000]))</f>
        <v/>
      </c>
      <c r="CK26" s="35">
        <f>IFERROR(Tableau22456[[#This Row],[Pnt{FV}/500]]+Tableau22456[[#This Row],[Pnt{FB}/500]]+Tableau22456[[#This Row],[Bns{Q}]],0)</f>
        <v>0</v>
      </c>
      <c r="CL26" s="32">
        <f>IFERROR((Tableau22456[[#This Row],[Pnt{FV}]]/$CM$52)*500,0)</f>
        <v>0</v>
      </c>
      <c r="CM26" s="186">
        <f>IFERROR(((Tableau22456[[#This Row],[Prs{FV}]]/CN$52)*1000)+IF(Tableau22456[[#This Row],[Vlr{FV}]]="o",2,0),0)</f>
        <v>0</v>
      </c>
      <c r="CN26" s="11" t="s">
        <v>12</v>
      </c>
      <c r="CO26" s="4" t="s">
        <v>3</v>
      </c>
      <c r="CP26" s="32">
        <f>(Tableau22456[[#This Row],[Pnt{FB}]]/CQ$52)*500</f>
        <v>0</v>
      </c>
      <c r="CQ26" s="33">
        <f>Tableau22456[[#This Row],[Pnt{FBlq}]]+Tableau22456[[#This Row],[Pnt{FEss}]]</f>
        <v>0</v>
      </c>
      <c r="CR26" s="33">
        <f>IF(Tableau22456[[#This Row],[Blq{F}]]="n",0,IF(Tableau22456[[#This Row],[Blq{F}]]="Z1",100,IF(Tableau22456[[#This Row],[Blq{F}]]="Z2",200,IF(Tableau22456[[#This Row],[Blq{F}]]="Top",300,0))))</f>
        <v>0</v>
      </c>
      <c r="CS26" s="4" t="s">
        <v>3</v>
      </c>
      <c r="CT26" s="25">
        <f>IFERROR((100-(Tableau22456[[#This Row],[Ess{F}]])),0)</f>
        <v>0</v>
      </c>
      <c r="CU26" s="11" t="s">
        <v>12</v>
      </c>
      <c r="CV26" s="28" t="str">
        <f>IF(Tableau22456[[#This Row],[Fnl]]="Q",Tableau22456[[#This Row],[Plc{F}]],Tableau22456[[#This Row],[Plc{Q}]])</f>
        <v/>
      </c>
      <c r="CW26" s="28" t="str">
        <f>IF(Tableau22456[[#This Row],[Place]]=1,"Or",IF(Tableau22456[[#This Row],[Place]]=2,"Argent",IF(Tableau22456[[#This Row],[Place]]=3,"Bronze","")))</f>
        <v/>
      </c>
    </row>
    <row r="27" spans="1:101" x14ac:dyDescent="0.2">
      <c r="A27" s="33" t="str">
        <f>Tableau22456[[#This Row],[Plc{Q}]]</f>
        <v/>
      </c>
      <c r="B27" s="33" t="str">
        <f>Tableau22456[[#This Row],[Place]]</f>
        <v/>
      </c>
      <c r="C27" s="16" t="s">
        <v>12</v>
      </c>
      <c r="D27" s="17" t="s">
        <v>12</v>
      </c>
      <c r="E27" s="17" t="s">
        <v>12</v>
      </c>
      <c r="F27" s="29" t="str">
        <f>IF(Tableau22456[[#This Row],[Q &gt; F]]="","","Q")</f>
        <v/>
      </c>
      <c r="G27" s="10" t="s">
        <v>12</v>
      </c>
      <c r="H27" s="3" t="s">
        <v>3</v>
      </c>
      <c r="I27" s="3" t="s">
        <v>3</v>
      </c>
      <c r="J27" s="3" t="s">
        <v>3</v>
      </c>
      <c r="K27" s="30" t="str">
        <f>IF(Tableau22456[[#This Row],[Pnt{Q}(/1000)]]=0,"",RANK(Tableau22456[[#This Row],[Pnt{Q}(/1000)]],Tableau22456[Pnt{Q}(/1000)]))</f>
        <v/>
      </c>
      <c r="L27" s="30">
        <f>IFERROR(Tableau22456[[#This Row],[Pnt{QV}(/500)]]+Tableau22456[[#This Row],[Pnt{QB}/500]],0)</f>
        <v>0</v>
      </c>
      <c r="M27" s="31">
        <f>IFERROR((Tableau22456[[#This Row],[Pnt{QV}]]/$N$52)*500,0)</f>
        <v>0</v>
      </c>
      <c r="N27" s="31">
        <f>SUM(Tableau22456[[#This Row],[Pnt{QV1}]],Tableau22456[[#This Row],[Pnt{QV2}]],Tableau22456[[#This Row],[Pnt{QV3}]])</f>
        <v>0</v>
      </c>
      <c r="O27" s="2">
        <f>IFERROR(((Tableau22456[[#This Row],[Prs{QV1}]]/P$52)*1000)+IF(Tableau22456[[#This Row],[Vlr{QV1}]]="o",2,0),0)</f>
        <v>0</v>
      </c>
      <c r="P27" s="11" t="s">
        <v>12</v>
      </c>
      <c r="Q27" s="4" t="s">
        <v>3</v>
      </c>
      <c r="R27" s="163">
        <f>IFERROR(((Tableau22456[[#This Row],[Prs{QV2}]]/S$52)*1000)+IF(Tableau22456[[#This Row],[Vlr{QV2}]]="o",2,0),0)</f>
        <v>0</v>
      </c>
      <c r="S27" s="11" t="s">
        <v>12</v>
      </c>
      <c r="T27" s="4" t="s">
        <v>3</v>
      </c>
      <c r="U27" s="163">
        <f>IFERROR(((Tableau22456[[#This Row],[Prs{QV3}]]/V$52)*1000)+IF(Tableau22456[[#This Row],[Vlr{QV3}]]="o",2,0),0)</f>
        <v>0</v>
      </c>
      <c r="V27" s="11" t="s">
        <v>12</v>
      </c>
      <c r="W27" s="4" t="s">
        <v>3</v>
      </c>
      <c r="X27" s="32">
        <f>IF((Tableau22456[[#This Row],[Pnt{QB}]]/Y$52)*500=0,0,(Tableau22456[[#This Row],[Pnt{QB}]]/Y$52)*500)</f>
        <v>0</v>
      </c>
      <c r="Y27" s="33">
        <f>Tableau22456[[#This Row],[Pnt{QB1}]]+Tableau22456[[#This Row],[Pnt{QB2}]]+Tableau22456[[#This Row],[Pnt{QB3}]]+Tableau22456[[#This Row],[Pnt{QB4}]]+Tableau22456[[#This Row],[Pnt{QB5}]]+Tableau22456[[#This Row],[Pnt{QB6}]]+Tableau22456[[#This Row],[Pnt{QB7}]]+Tableau22456[[#This Row],[Pnt{QB8}]]+Tableau22456[[#This Row],[Pnt{QB9}]]+Tableau22456[[#This Row],[Pnt{QB10}]]+Tableau22456[[#This Row],[Pnt{QB11}]]+Tableau22456[[#This Row],[Pnt{QB12}]]+Tableau22456[[#This Row],[Pnt{QB13}]]+Tableau22456[[#This Row],[Pnt{QB14}]]+Tableau22456[[#This Row],[Pnt{QB15}]]+Tableau22456[[#This Row],[Pnt{QB16}]]+Tableau22456[[#This Row],[Pnt{QB17}]]+Tableau22456[[#This Row],[Pnt{QB18}]]+Tableau22456[[#This Row],[Pnt{QB19}]]+Tableau22456[[#This Row],[Pnt{QB20}]]+Tableau22456[[#This Row],[Pnt{QB21}]]+Tableau22456[[#This Row],[Pnt{QB22}]]+Tableau22456[[#This Row],[Pnt{QB23}]]+Tableau22456[[#This Row],[Pnt{QB24}]]+Tableau22456[[#This Row],[Pnt{QB25}]]+Tableau22456[[#This Row],[Pnt{QB26}]]+Tableau22456[[#This Row],[Pnt{QB27}]]+Tableau22456[[#This Row],[Pnt{QB28}]]+Tableau22456[[#This Row],[Pnt{QB29}]]+Tableau22456[[#This Row],[Pnt{QB30}]]</f>
        <v>0</v>
      </c>
      <c r="Z27" s="33">
        <f>IF(Tableau22456[[#This Row],[Blq{QB1}]]="o",(1000/AA$52),0)</f>
        <v>0</v>
      </c>
      <c r="AA27" s="4" t="s">
        <v>3</v>
      </c>
      <c r="AB27" s="33">
        <f>IF(Tableau22456[[#This Row],[Blq{QB2}]]="o",(1000/AC$52),0)</f>
        <v>0</v>
      </c>
      <c r="AC27" s="4" t="s">
        <v>3</v>
      </c>
      <c r="AD27" s="33">
        <f>IF(Tableau22456[[#This Row],[Blq{QB3}]]="o",(1000/AE$52),0)</f>
        <v>0</v>
      </c>
      <c r="AE27" s="4" t="s">
        <v>3</v>
      </c>
      <c r="AF27" s="33">
        <f>IF(Tableau22456[[#This Row],[Blq{QB4}]]="o",(1000/AG$52),0)</f>
        <v>0</v>
      </c>
      <c r="AG27" s="4" t="s">
        <v>3</v>
      </c>
      <c r="AH27" s="33">
        <f>IF(Tableau22456[[#This Row],[Blq{QB5}]]="o",(1000/AI$52),0)</f>
        <v>0</v>
      </c>
      <c r="AI27" s="4" t="s">
        <v>3</v>
      </c>
      <c r="AJ27" s="33">
        <f>IF(Tableau22456[[#This Row],[Blq{QB6}]]="o",(1000/AK$52),0)</f>
        <v>0</v>
      </c>
      <c r="AK27" s="4" t="s">
        <v>3</v>
      </c>
      <c r="AL27" s="33">
        <f>IF(Tableau22456[[#This Row],[Blq{QB7}]]="o",(1000/AM$52),0)</f>
        <v>0</v>
      </c>
      <c r="AM27" s="4" t="s">
        <v>3</v>
      </c>
      <c r="AN27" s="33">
        <f>IF(Tableau22456[[#This Row],[Blq{QB8}]]="o",(1000/AO$52),0)</f>
        <v>0</v>
      </c>
      <c r="AO27" s="4" t="s">
        <v>3</v>
      </c>
      <c r="AP27" s="33">
        <f>IF(Tableau22456[[#This Row],[Blq{QB9}]]="o",(1000/AQ$52),0)</f>
        <v>0</v>
      </c>
      <c r="AQ27" s="4" t="s">
        <v>3</v>
      </c>
      <c r="AR27" s="33">
        <f>IF(Tableau22456[[#This Row],[Blq{QB10}]]="o",(1000/AS$52),0)</f>
        <v>0</v>
      </c>
      <c r="AS27" s="4" t="s">
        <v>3</v>
      </c>
      <c r="AT27" s="33">
        <f>IF(Tableau22456[[#This Row],[Blq{QB11}]]="o",(1000/AU$52),0)</f>
        <v>0</v>
      </c>
      <c r="AU27" s="4" t="s">
        <v>3</v>
      </c>
      <c r="AV27" s="33">
        <f>IF(Tableau22456[[#This Row],[Blq{QB12}]]="o",(1000/AW$52),0)</f>
        <v>0</v>
      </c>
      <c r="AW27" s="4" t="s">
        <v>3</v>
      </c>
      <c r="AX27" s="33">
        <f>IF(Tableau22456[[#This Row],[Blq{QB13}]]="o",(1000/AY$52),0)</f>
        <v>0</v>
      </c>
      <c r="AY27" s="4" t="s">
        <v>3</v>
      </c>
      <c r="AZ27" s="33">
        <f>IF(Tableau22456[[#This Row],[Blq{QB14}]]="o",(1000/BA$52),0)</f>
        <v>0</v>
      </c>
      <c r="BA27" s="4" t="s">
        <v>3</v>
      </c>
      <c r="BB27" s="33">
        <f>IF(Tableau22456[[#This Row],[Blq{QB15}]]="o",(1000/BC$52),0)</f>
        <v>0</v>
      </c>
      <c r="BC27" s="4" t="s">
        <v>3</v>
      </c>
      <c r="BD27" s="33">
        <f>IF(Tableau22456[[#This Row],[Blq{QB16}]]="o",(1000/BE$52),0)</f>
        <v>0</v>
      </c>
      <c r="BE27" s="4" t="s">
        <v>3</v>
      </c>
      <c r="BF27" s="33">
        <f>IF(Tableau22456[[#This Row],[Blq{QB17}]]="o",(1000/BG$52),0)</f>
        <v>0</v>
      </c>
      <c r="BG27" s="4" t="s">
        <v>3</v>
      </c>
      <c r="BH27" s="33">
        <f>IF(Tableau22456[[#This Row],[Blq{QB18}]]="o",(1000/BI$52),0)</f>
        <v>0</v>
      </c>
      <c r="BI27" s="4" t="s">
        <v>3</v>
      </c>
      <c r="BJ27" s="33">
        <f>IF(Tableau22456[[#This Row],[Blq{QB19}]]="o",(1000/BK$52),0)</f>
        <v>0</v>
      </c>
      <c r="BK27" s="4" t="s">
        <v>3</v>
      </c>
      <c r="BL27" s="33">
        <f>IF(Tableau22456[[#This Row],[Blq{QB20}]]="o",(1000/BM$52),0)</f>
        <v>0</v>
      </c>
      <c r="BM27" s="4" t="s">
        <v>3</v>
      </c>
      <c r="BN27" s="33">
        <f>IF(Tableau22456[[#This Row],[Blq{QB21}]]="o",(1000/BO$52),0)</f>
        <v>0</v>
      </c>
      <c r="BO27" s="4" t="s">
        <v>3</v>
      </c>
      <c r="BP27" s="33">
        <f>IF(Tableau22456[[#This Row],[Blq{QB22}]]="o",(1000/BQ$52),0)</f>
        <v>0</v>
      </c>
      <c r="BQ27" s="4" t="s">
        <v>3</v>
      </c>
      <c r="BR27" s="33">
        <f>IF(Tableau22456[[#This Row],[Blq{QB23}]]="o",(1000/BS$52),0)</f>
        <v>0</v>
      </c>
      <c r="BS27" s="4" t="s">
        <v>3</v>
      </c>
      <c r="BT27" s="33">
        <f>IF(Tableau22456[[#This Row],[Blq{QB24}]]="o",(1000/BU$52),0)</f>
        <v>0</v>
      </c>
      <c r="BU27" s="4" t="s">
        <v>3</v>
      </c>
      <c r="BV27" s="33">
        <f>IF(Tableau22456[[#This Row],[Blq{QB25}]]="o",(1000/BW$52),0)</f>
        <v>0</v>
      </c>
      <c r="BW27" s="4" t="s">
        <v>3</v>
      </c>
      <c r="BX27" s="33">
        <f>IF(Tableau22456[[#This Row],[Blq{QB26}]]="o",(1000/BY$52),0)</f>
        <v>0</v>
      </c>
      <c r="BY27" s="4" t="s">
        <v>3</v>
      </c>
      <c r="BZ27" s="33">
        <f>IF(Tableau22456[[#This Row],[Blq{QB27}]]="o",(1000/CA$52),0)</f>
        <v>0</v>
      </c>
      <c r="CA27" s="4" t="s">
        <v>3</v>
      </c>
      <c r="CB27" s="33">
        <f>IF(Tableau22456[[#This Row],[Blq{QB28}]]="o",(1000/CC$52),0)</f>
        <v>0</v>
      </c>
      <c r="CC27" s="4" t="s">
        <v>3</v>
      </c>
      <c r="CD27" s="33">
        <f>IF(Tableau22456[[#This Row],[Blq{QB29}]]="o",(1000/CE$52),0)</f>
        <v>0</v>
      </c>
      <c r="CE27" s="4" t="s">
        <v>3</v>
      </c>
      <c r="CF27" s="33">
        <f>IF(Tableau22456[[#This Row],[Blq{QB30}]]="o",(1000/CG$52),0)</f>
        <v>0</v>
      </c>
      <c r="CG27" s="4" t="s">
        <v>3</v>
      </c>
      <c r="CH27" s="26">
        <f>IFERROR((8-Tableau22456[[#This Row],[Plc{Q}]])/100,0)</f>
        <v>0</v>
      </c>
      <c r="CI27" s="25" t="str">
        <f>IF(OR(1=Tableau22456[[#This Row],[Plc{Q}]],2=Tableau22456[[#This Row],[Plc{Q}]],3=Tableau22456[[#This Row],[Plc{Q}]],4=Tableau22456[[#This Row],[Plc{Q}]],5=Tableau22456[[#This Row],[Plc{Q}]],6=Tableau22456[[#This Row],[Plc{Q}]],7=Tableau22456[[#This Row],[Plc{Q}]],8=Tableau22456[[#This Row],[Plc{Q}]]),"Qualifié(e)","")</f>
        <v/>
      </c>
      <c r="CJ27" s="34" t="str">
        <f>IF(Tableau22456[[#This Row],[Pnt{F}/1000]]=0,"",RANK(Tableau22456[[#This Row],[Pnt{F}/1000]],Tableau22456[Pnt{F}/1000]))</f>
        <v/>
      </c>
      <c r="CK27" s="35">
        <f>IFERROR(Tableau22456[[#This Row],[Pnt{FV}/500]]+Tableau22456[[#This Row],[Pnt{FB}/500]]+Tableau22456[[#This Row],[Bns{Q}]],0)</f>
        <v>0</v>
      </c>
      <c r="CL27" s="32">
        <f>IFERROR((Tableau22456[[#This Row],[Pnt{FV}]]/$CM$52)*500,0)</f>
        <v>0</v>
      </c>
      <c r="CM27" s="186">
        <f>IFERROR(((Tableau22456[[#This Row],[Prs{FV}]]/CN$52)*1000)+IF(Tableau22456[[#This Row],[Vlr{FV}]]="o",2,0),0)</f>
        <v>0</v>
      </c>
      <c r="CN27" s="11" t="s">
        <v>12</v>
      </c>
      <c r="CO27" s="4" t="s">
        <v>3</v>
      </c>
      <c r="CP27" s="32">
        <f>(Tableau22456[[#This Row],[Pnt{FB}]]/CQ$52)*500</f>
        <v>0</v>
      </c>
      <c r="CQ27" s="33">
        <f>Tableau22456[[#This Row],[Pnt{FBlq}]]+Tableau22456[[#This Row],[Pnt{FEss}]]</f>
        <v>0</v>
      </c>
      <c r="CR27" s="33">
        <f>IF(Tableau22456[[#This Row],[Blq{F}]]="n",0,IF(Tableau22456[[#This Row],[Blq{F}]]="Z1",100,IF(Tableau22456[[#This Row],[Blq{F}]]="Z2",200,IF(Tableau22456[[#This Row],[Blq{F}]]="Top",300,0))))</f>
        <v>0</v>
      </c>
      <c r="CS27" s="4" t="s">
        <v>3</v>
      </c>
      <c r="CT27" s="25">
        <f>IFERROR((100-(Tableau22456[[#This Row],[Ess{F}]])),0)</f>
        <v>0</v>
      </c>
      <c r="CU27" s="11" t="s">
        <v>12</v>
      </c>
      <c r="CV27" s="28" t="str">
        <f>IF(Tableau22456[[#This Row],[Fnl]]="Q",Tableau22456[[#This Row],[Plc{F}]],Tableau22456[[#This Row],[Plc{Q}]])</f>
        <v/>
      </c>
      <c r="CW27" s="28" t="str">
        <f>IF(Tableau22456[[#This Row],[Place]]=1,"Or",IF(Tableau22456[[#This Row],[Place]]=2,"Argent",IF(Tableau22456[[#This Row],[Place]]=3,"Bronze","")))</f>
        <v/>
      </c>
    </row>
    <row r="28" spans="1:101" x14ac:dyDescent="0.2">
      <c r="A28" s="33" t="str">
        <f>Tableau22456[[#This Row],[Plc{Q}]]</f>
        <v/>
      </c>
      <c r="B28" s="33" t="str">
        <f>Tableau22456[[#This Row],[Place]]</f>
        <v/>
      </c>
      <c r="C28" s="16" t="s">
        <v>12</v>
      </c>
      <c r="D28" s="17" t="s">
        <v>12</v>
      </c>
      <c r="E28" s="17" t="s">
        <v>12</v>
      </c>
      <c r="F28" s="29" t="str">
        <f>IF(Tableau22456[[#This Row],[Q &gt; F]]="","","Q")</f>
        <v/>
      </c>
      <c r="G28" s="10" t="s">
        <v>12</v>
      </c>
      <c r="H28" s="3" t="s">
        <v>3</v>
      </c>
      <c r="I28" s="3" t="s">
        <v>3</v>
      </c>
      <c r="J28" s="3" t="s">
        <v>3</v>
      </c>
      <c r="K28" s="30" t="str">
        <f>IF(Tableau22456[[#This Row],[Pnt{Q}(/1000)]]=0,"",RANK(Tableau22456[[#This Row],[Pnt{Q}(/1000)]],Tableau22456[Pnt{Q}(/1000)]))</f>
        <v/>
      </c>
      <c r="L28" s="30">
        <f>IFERROR(Tableau22456[[#This Row],[Pnt{QV}(/500)]]+Tableau22456[[#This Row],[Pnt{QB}/500]],0)</f>
        <v>0</v>
      </c>
      <c r="M28" s="31">
        <f>IFERROR((Tableau22456[[#This Row],[Pnt{QV}]]/$N$52)*500,0)</f>
        <v>0</v>
      </c>
      <c r="N28" s="31">
        <f>SUM(Tableau22456[[#This Row],[Pnt{QV1}]],Tableau22456[[#This Row],[Pnt{QV2}]],Tableau22456[[#This Row],[Pnt{QV3}]])</f>
        <v>0</v>
      </c>
      <c r="O28" s="2">
        <f>IFERROR(((Tableau22456[[#This Row],[Prs{QV1}]]/P$52)*1000)+IF(Tableau22456[[#This Row],[Vlr{QV1}]]="o",2,0),0)</f>
        <v>0</v>
      </c>
      <c r="P28" s="11" t="s">
        <v>12</v>
      </c>
      <c r="Q28" s="4" t="s">
        <v>3</v>
      </c>
      <c r="R28" s="163">
        <f>IFERROR(((Tableau22456[[#This Row],[Prs{QV2}]]/S$52)*1000)+IF(Tableau22456[[#This Row],[Vlr{QV2}]]="o",2,0),0)</f>
        <v>0</v>
      </c>
      <c r="S28" s="11" t="s">
        <v>12</v>
      </c>
      <c r="T28" s="4" t="s">
        <v>3</v>
      </c>
      <c r="U28" s="163">
        <f>IFERROR(((Tableau22456[[#This Row],[Prs{QV3}]]/V$52)*1000)+IF(Tableau22456[[#This Row],[Vlr{QV3}]]="o",2,0),0)</f>
        <v>0</v>
      </c>
      <c r="V28" s="11" t="s">
        <v>12</v>
      </c>
      <c r="W28" s="4" t="s">
        <v>3</v>
      </c>
      <c r="X28" s="32">
        <f>IF((Tableau22456[[#This Row],[Pnt{QB}]]/Y$52)*500=0,0,(Tableau22456[[#This Row],[Pnt{QB}]]/Y$52)*500)</f>
        <v>0</v>
      </c>
      <c r="Y28" s="33">
        <f>Tableau22456[[#This Row],[Pnt{QB1}]]+Tableau22456[[#This Row],[Pnt{QB2}]]+Tableau22456[[#This Row],[Pnt{QB3}]]+Tableau22456[[#This Row],[Pnt{QB4}]]+Tableau22456[[#This Row],[Pnt{QB5}]]+Tableau22456[[#This Row],[Pnt{QB6}]]+Tableau22456[[#This Row],[Pnt{QB7}]]+Tableau22456[[#This Row],[Pnt{QB8}]]+Tableau22456[[#This Row],[Pnt{QB9}]]+Tableau22456[[#This Row],[Pnt{QB10}]]+Tableau22456[[#This Row],[Pnt{QB11}]]+Tableau22456[[#This Row],[Pnt{QB12}]]+Tableau22456[[#This Row],[Pnt{QB13}]]+Tableau22456[[#This Row],[Pnt{QB14}]]+Tableau22456[[#This Row],[Pnt{QB15}]]+Tableau22456[[#This Row],[Pnt{QB16}]]+Tableau22456[[#This Row],[Pnt{QB17}]]+Tableau22456[[#This Row],[Pnt{QB18}]]+Tableau22456[[#This Row],[Pnt{QB19}]]+Tableau22456[[#This Row],[Pnt{QB20}]]+Tableau22456[[#This Row],[Pnt{QB21}]]+Tableau22456[[#This Row],[Pnt{QB22}]]+Tableau22456[[#This Row],[Pnt{QB23}]]+Tableau22456[[#This Row],[Pnt{QB24}]]+Tableau22456[[#This Row],[Pnt{QB25}]]+Tableau22456[[#This Row],[Pnt{QB26}]]+Tableau22456[[#This Row],[Pnt{QB27}]]+Tableau22456[[#This Row],[Pnt{QB28}]]+Tableau22456[[#This Row],[Pnt{QB29}]]+Tableau22456[[#This Row],[Pnt{QB30}]]</f>
        <v>0</v>
      </c>
      <c r="Z28" s="33">
        <f>IF(Tableau22456[[#This Row],[Blq{QB1}]]="o",(1000/AA$52),0)</f>
        <v>0</v>
      </c>
      <c r="AA28" s="4" t="s">
        <v>3</v>
      </c>
      <c r="AB28" s="33">
        <f>IF(Tableau22456[[#This Row],[Blq{QB2}]]="o",(1000/AC$52),0)</f>
        <v>0</v>
      </c>
      <c r="AC28" s="4" t="s">
        <v>3</v>
      </c>
      <c r="AD28" s="33">
        <f>IF(Tableau22456[[#This Row],[Blq{QB3}]]="o",(1000/AE$52),0)</f>
        <v>0</v>
      </c>
      <c r="AE28" s="4" t="s">
        <v>3</v>
      </c>
      <c r="AF28" s="33">
        <f>IF(Tableau22456[[#This Row],[Blq{QB4}]]="o",(1000/AG$52),0)</f>
        <v>0</v>
      </c>
      <c r="AG28" s="4" t="s">
        <v>3</v>
      </c>
      <c r="AH28" s="33">
        <f>IF(Tableau22456[[#This Row],[Blq{QB5}]]="o",(1000/AI$52),0)</f>
        <v>0</v>
      </c>
      <c r="AI28" s="4" t="s">
        <v>3</v>
      </c>
      <c r="AJ28" s="33">
        <f>IF(Tableau22456[[#This Row],[Blq{QB6}]]="o",(1000/AK$52),0)</f>
        <v>0</v>
      </c>
      <c r="AK28" s="4" t="s">
        <v>3</v>
      </c>
      <c r="AL28" s="33">
        <f>IF(Tableau22456[[#This Row],[Blq{QB7}]]="o",(1000/AM$52),0)</f>
        <v>0</v>
      </c>
      <c r="AM28" s="4" t="s">
        <v>3</v>
      </c>
      <c r="AN28" s="33">
        <f>IF(Tableau22456[[#This Row],[Blq{QB8}]]="o",(1000/AO$52),0)</f>
        <v>0</v>
      </c>
      <c r="AO28" s="4" t="s">
        <v>3</v>
      </c>
      <c r="AP28" s="33">
        <f>IF(Tableau22456[[#This Row],[Blq{QB9}]]="o",(1000/AQ$52),0)</f>
        <v>0</v>
      </c>
      <c r="AQ28" s="4" t="s">
        <v>3</v>
      </c>
      <c r="AR28" s="33">
        <f>IF(Tableau22456[[#This Row],[Blq{QB10}]]="o",(1000/AS$52),0)</f>
        <v>0</v>
      </c>
      <c r="AS28" s="4" t="s">
        <v>3</v>
      </c>
      <c r="AT28" s="33">
        <f>IF(Tableau22456[[#This Row],[Blq{QB11}]]="o",(1000/AU$52),0)</f>
        <v>0</v>
      </c>
      <c r="AU28" s="4" t="s">
        <v>3</v>
      </c>
      <c r="AV28" s="33">
        <f>IF(Tableau22456[[#This Row],[Blq{QB12}]]="o",(1000/AW$52),0)</f>
        <v>0</v>
      </c>
      <c r="AW28" s="4" t="s">
        <v>3</v>
      </c>
      <c r="AX28" s="33">
        <f>IF(Tableau22456[[#This Row],[Blq{QB13}]]="o",(1000/AY$52),0)</f>
        <v>0</v>
      </c>
      <c r="AY28" s="4" t="s">
        <v>3</v>
      </c>
      <c r="AZ28" s="33">
        <f>IF(Tableau22456[[#This Row],[Blq{QB14}]]="o",(1000/BA$52),0)</f>
        <v>0</v>
      </c>
      <c r="BA28" s="4" t="s">
        <v>3</v>
      </c>
      <c r="BB28" s="33">
        <f>IF(Tableau22456[[#This Row],[Blq{QB15}]]="o",(1000/BC$52),0)</f>
        <v>0</v>
      </c>
      <c r="BC28" s="4" t="s">
        <v>3</v>
      </c>
      <c r="BD28" s="33">
        <f>IF(Tableau22456[[#This Row],[Blq{QB16}]]="o",(1000/BE$52),0)</f>
        <v>0</v>
      </c>
      <c r="BE28" s="4" t="s">
        <v>3</v>
      </c>
      <c r="BF28" s="33">
        <f>IF(Tableau22456[[#This Row],[Blq{QB17}]]="o",(1000/BG$52),0)</f>
        <v>0</v>
      </c>
      <c r="BG28" s="4" t="s">
        <v>3</v>
      </c>
      <c r="BH28" s="33">
        <f>IF(Tableau22456[[#This Row],[Blq{QB18}]]="o",(1000/BI$52),0)</f>
        <v>0</v>
      </c>
      <c r="BI28" s="4" t="s">
        <v>3</v>
      </c>
      <c r="BJ28" s="33">
        <f>IF(Tableau22456[[#This Row],[Blq{QB19}]]="o",(1000/BK$52),0)</f>
        <v>0</v>
      </c>
      <c r="BK28" s="4" t="s">
        <v>3</v>
      </c>
      <c r="BL28" s="33">
        <f>IF(Tableau22456[[#This Row],[Blq{QB20}]]="o",(1000/BM$52),0)</f>
        <v>0</v>
      </c>
      <c r="BM28" s="4" t="s">
        <v>3</v>
      </c>
      <c r="BN28" s="33">
        <f>IF(Tableau22456[[#This Row],[Blq{QB21}]]="o",(1000/BO$52),0)</f>
        <v>0</v>
      </c>
      <c r="BO28" s="4" t="s">
        <v>3</v>
      </c>
      <c r="BP28" s="33">
        <f>IF(Tableau22456[[#This Row],[Blq{QB22}]]="o",(1000/BQ$52),0)</f>
        <v>0</v>
      </c>
      <c r="BQ28" s="4" t="s">
        <v>3</v>
      </c>
      <c r="BR28" s="33">
        <f>IF(Tableau22456[[#This Row],[Blq{QB23}]]="o",(1000/BS$52),0)</f>
        <v>0</v>
      </c>
      <c r="BS28" s="4" t="s">
        <v>3</v>
      </c>
      <c r="BT28" s="33">
        <f>IF(Tableau22456[[#This Row],[Blq{QB24}]]="o",(1000/BU$52),0)</f>
        <v>0</v>
      </c>
      <c r="BU28" s="4" t="s">
        <v>3</v>
      </c>
      <c r="BV28" s="33">
        <f>IF(Tableau22456[[#This Row],[Blq{QB25}]]="o",(1000/BW$52),0)</f>
        <v>0</v>
      </c>
      <c r="BW28" s="4" t="s">
        <v>3</v>
      </c>
      <c r="BX28" s="33">
        <f>IF(Tableau22456[[#This Row],[Blq{QB26}]]="o",(1000/BY$52),0)</f>
        <v>0</v>
      </c>
      <c r="BY28" s="4" t="s">
        <v>3</v>
      </c>
      <c r="BZ28" s="33">
        <f>IF(Tableau22456[[#This Row],[Blq{QB27}]]="o",(1000/CA$52),0)</f>
        <v>0</v>
      </c>
      <c r="CA28" s="4" t="s">
        <v>3</v>
      </c>
      <c r="CB28" s="33">
        <f>IF(Tableau22456[[#This Row],[Blq{QB28}]]="o",(1000/CC$52),0)</f>
        <v>0</v>
      </c>
      <c r="CC28" s="4" t="s">
        <v>3</v>
      </c>
      <c r="CD28" s="33">
        <f>IF(Tableau22456[[#This Row],[Blq{QB29}]]="o",(1000/CE$52),0)</f>
        <v>0</v>
      </c>
      <c r="CE28" s="4" t="s">
        <v>3</v>
      </c>
      <c r="CF28" s="33">
        <f>IF(Tableau22456[[#This Row],[Blq{QB30}]]="o",(1000/CG$52),0)</f>
        <v>0</v>
      </c>
      <c r="CG28" s="4" t="s">
        <v>3</v>
      </c>
      <c r="CH28" s="26">
        <f>IFERROR((8-Tableau22456[[#This Row],[Plc{Q}]])/100,0)</f>
        <v>0</v>
      </c>
      <c r="CI28" s="25" t="str">
        <f>IF(OR(1=Tableau22456[[#This Row],[Plc{Q}]],2=Tableau22456[[#This Row],[Plc{Q}]],3=Tableau22456[[#This Row],[Plc{Q}]],4=Tableau22456[[#This Row],[Plc{Q}]],5=Tableau22456[[#This Row],[Plc{Q}]],6=Tableau22456[[#This Row],[Plc{Q}]],7=Tableau22456[[#This Row],[Plc{Q}]],8=Tableau22456[[#This Row],[Plc{Q}]]),"Qualifié(e)","")</f>
        <v/>
      </c>
      <c r="CJ28" s="34" t="str">
        <f>IF(Tableau22456[[#This Row],[Pnt{F}/1000]]=0,"",RANK(Tableau22456[[#This Row],[Pnt{F}/1000]],Tableau22456[Pnt{F}/1000]))</f>
        <v/>
      </c>
      <c r="CK28" s="35">
        <f>IFERROR(Tableau22456[[#This Row],[Pnt{FV}/500]]+Tableau22456[[#This Row],[Pnt{FB}/500]]+Tableau22456[[#This Row],[Bns{Q}]],0)</f>
        <v>0</v>
      </c>
      <c r="CL28" s="32">
        <f>IFERROR((Tableau22456[[#This Row],[Pnt{FV}]]/$CM$52)*500,0)</f>
        <v>0</v>
      </c>
      <c r="CM28" s="186">
        <f>IFERROR(((Tableau22456[[#This Row],[Prs{FV}]]/CN$52)*1000)+IF(Tableau22456[[#This Row],[Vlr{FV}]]="o",2,0),0)</f>
        <v>0</v>
      </c>
      <c r="CN28" s="11" t="s">
        <v>12</v>
      </c>
      <c r="CO28" s="4" t="s">
        <v>3</v>
      </c>
      <c r="CP28" s="32">
        <f>(Tableau22456[[#This Row],[Pnt{FB}]]/CQ$52)*500</f>
        <v>0</v>
      </c>
      <c r="CQ28" s="33">
        <f>Tableau22456[[#This Row],[Pnt{FBlq}]]+Tableau22456[[#This Row],[Pnt{FEss}]]</f>
        <v>0</v>
      </c>
      <c r="CR28" s="33">
        <f>IF(Tableau22456[[#This Row],[Blq{F}]]="n",0,IF(Tableau22456[[#This Row],[Blq{F}]]="Z1",100,IF(Tableau22456[[#This Row],[Blq{F}]]="Z2",200,IF(Tableau22456[[#This Row],[Blq{F}]]="Top",300,0))))</f>
        <v>0</v>
      </c>
      <c r="CS28" s="4" t="s">
        <v>3</v>
      </c>
      <c r="CT28" s="25">
        <f>IFERROR((100-(Tableau22456[[#This Row],[Ess{F}]])),0)</f>
        <v>0</v>
      </c>
      <c r="CU28" s="11" t="s">
        <v>12</v>
      </c>
      <c r="CV28" s="28" t="str">
        <f>IF(Tableau22456[[#This Row],[Fnl]]="Q",Tableau22456[[#This Row],[Plc{F}]],Tableau22456[[#This Row],[Plc{Q}]])</f>
        <v/>
      </c>
      <c r="CW28" s="28" t="str">
        <f>IF(Tableau22456[[#This Row],[Place]]=1,"Or",IF(Tableau22456[[#This Row],[Place]]=2,"Argent",IF(Tableau22456[[#This Row],[Place]]=3,"Bronze","")))</f>
        <v/>
      </c>
    </row>
    <row r="29" spans="1:101" x14ac:dyDescent="0.2">
      <c r="A29" s="33" t="str">
        <f>Tableau22456[[#This Row],[Plc{Q}]]</f>
        <v/>
      </c>
      <c r="B29" s="33" t="str">
        <f>Tableau22456[[#This Row],[Place]]</f>
        <v/>
      </c>
      <c r="C29" s="16" t="s">
        <v>12</v>
      </c>
      <c r="D29" s="17" t="s">
        <v>12</v>
      </c>
      <c r="E29" s="17" t="s">
        <v>12</v>
      </c>
      <c r="F29" s="29" t="str">
        <f>IF(Tableau22456[[#This Row],[Q &gt; F]]="","","Q")</f>
        <v/>
      </c>
      <c r="G29" s="10" t="s">
        <v>12</v>
      </c>
      <c r="H29" s="3" t="s">
        <v>3</v>
      </c>
      <c r="I29" s="3" t="s">
        <v>3</v>
      </c>
      <c r="J29" s="3" t="s">
        <v>3</v>
      </c>
      <c r="K29" s="30" t="str">
        <f>IF(Tableau22456[[#This Row],[Pnt{Q}(/1000)]]=0,"",RANK(Tableau22456[[#This Row],[Pnt{Q}(/1000)]],Tableau22456[Pnt{Q}(/1000)]))</f>
        <v/>
      </c>
      <c r="L29" s="30">
        <f>IFERROR(Tableau22456[[#This Row],[Pnt{QV}(/500)]]+Tableau22456[[#This Row],[Pnt{QB}/500]],0)</f>
        <v>0</v>
      </c>
      <c r="M29" s="31">
        <f>IFERROR((Tableau22456[[#This Row],[Pnt{QV}]]/$N$52)*500,0)</f>
        <v>0</v>
      </c>
      <c r="N29" s="31">
        <f>SUM(Tableau22456[[#This Row],[Pnt{QV1}]],Tableau22456[[#This Row],[Pnt{QV2}]],Tableau22456[[#This Row],[Pnt{QV3}]])</f>
        <v>0</v>
      </c>
      <c r="O29" s="2">
        <f>IFERROR(((Tableau22456[[#This Row],[Prs{QV1}]]/P$52)*1000)+IF(Tableau22456[[#This Row],[Vlr{QV1}]]="o",2,0),0)</f>
        <v>0</v>
      </c>
      <c r="P29" s="11" t="s">
        <v>12</v>
      </c>
      <c r="Q29" s="4" t="s">
        <v>3</v>
      </c>
      <c r="R29" s="163">
        <f>IFERROR(((Tableau22456[[#This Row],[Prs{QV2}]]/S$52)*1000)+IF(Tableau22456[[#This Row],[Vlr{QV2}]]="o",2,0),0)</f>
        <v>0</v>
      </c>
      <c r="S29" s="11" t="s">
        <v>12</v>
      </c>
      <c r="T29" s="4" t="s">
        <v>3</v>
      </c>
      <c r="U29" s="163">
        <f>IFERROR(((Tableau22456[[#This Row],[Prs{QV3}]]/V$52)*1000)+IF(Tableau22456[[#This Row],[Vlr{QV3}]]="o",2,0),0)</f>
        <v>0</v>
      </c>
      <c r="V29" s="11" t="s">
        <v>12</v>
      </c>
      <c r="W29" s="4" t="s">
        <v>3</v>
      </c>
      <c r="X29" s="32">
        <f>IF((Tableau22456[[#This Row],[Pnt{QB}]]/Y$52)*500=0,0,(Tableau22456[[#This Row],[Pnt{QB}]]/Y$52)*500)</f>
        <v>0</v>
      </c>
      <c r="Y29" s="33">
        <f>Tableau22456[[#This Row],[Pnt{QB1}]]+Tableau22456[[#This Row],[Pnt{QB2}]]+Tableau22456[[#This Row],[Pnt{QB3}]]+Tableau22456[[#This Row],[Pnt{QB4}]]+Tableau22456[[#This Row],[Pnt{QB5}]]+Tableau22456[[#This Row],[Pnt{QB6}]]+Tableau22456[[#This Row],[Pnt{QB7}]]+Tableau22456[[#This Row],[Pnt{QB8}]]+Tableau22456[[#This Row],[Pnt{QB9}]]+Tableau22456[[#This Row],[Pnt{QB10}]]+Tableau22456[[#This Row],[Pnt{QB11}]]+Tableau22456[[#This Row],[Pnt{QB12}]]+Tableau22456[[#This Row],[Pnt{QB13}]]+Tableau22456[[#This Row],[Pnt{QB14}]]+Tableau22456[[#This Row],[Pnt{QB15}]]+Tableau22456[[#This Row],[Pnt{QB16}]]+Tableau22456[[#This Row],[Pnt{QB17}]]+Tableau22456[[#This Row],[Pnt{QB18}]]+Tableau22456[[#This Row],[Pnt{QB19}]]+Tableau22456[[#This Row],[Pnt{QB20}]]+Tableau22456[[#This Row],[Pnt{QB21}]]+Tableau22456[[#This Row],[Pnt{QB22}]]+Tableau22456[[#This Row],[Pnt{QB23}]]+Tableau22456[[#This Row],[Pnt{QB24}]]+Tableau22456[[#This Row],[Pnt{QB25}]]+Tableau22456[[#This Row],[Pnt{QB26}]]+Tableau22456[[#This Row],[Pnt{QB27}]]+Tableau22456[[#This Row],[Pnt{QB28}]]+Tableau22456[[#This Row],[Pnt{QB29}]]+Tableau22456[[#This Row],[Pnt{QB30}]]</f>
        <v>0</v>
      </c>
      <c r="Z29" s="33">
        <f>IF(Tableau22456[[#This Row],[Blq{QB1}]]="o",(1000/AA$52),0)</f>
        <v>0</v>
      </c>
      <c r="AA29" s="4" t="s">
        <v>3</v>
      </c>
      <c r="AB29" s="33">
        <f>IF(Tableau22456[[#This Row],[Blq{QB2}]]="o",(1000/AC$52),0)</f>
        <v>0</v>
      </c>
      <c r="AC29" s="4" t="s">
        <v>3</v>
      </c>
      <c r="AD29" s="33">
        <f>IF(Tableau22456[[#This Row],[Blq{QB3}]]="o",(1000/AE$52),0)</f>
        <v>0</v>
      </c>
      <c r="AE29" s="4" t="s">
        <v>3</v>
      </c>
      <c r="AF29" s="33">
        <f>IF(Tableau22456[[#This Row],[Blq{QB4}]]="o",(1000/AG$52),0)</f>
        <v>0</v>
      </c>
      <c r="AG29" s="4" t="s">
        <v>3</v>
      </c>
      <c r="AH29" s="33">
        <f>IF(Tableau22456[[#This Row],[Blq{QB5}]]="o",(1000/AI$52),0)</f>
        <v>0</v>
      </c>
      <c r="AI29" s="4" t="s">
        <v>3</v>
      </c>
      <c r="AJ29" s="33">
        <f>IF(Tableau22456[[#This Row],[Blq{QB6}]]="o",(1000/AK$52),0)</f>
        <v>0</v>
      </c>
      <c r="AK29" s="4" t="s">
        <v>3</v>
      </c>
      <c r="AL29" s="33">
        <f>IF(Tableau22456[[#This Row],[Blq{QB7}]]="o",(1000/AM$52),0)</f>
        <v>0</v>
      </c>
      <c r="AM29" s="4" t="s">
        <v>3</v>
      </c>
      <c r="AN29" s="33">
        <f>IF(Tableau22456[[#This Row],[Blq{QB8}]]="o",(1000/AO$52),0)</f>
        <v>0</v>
      </c>
      <c r="AO29" s="4" t="s">
        <v>3</v>
      </c>
      <c r="AP29" s="33">
        <f>IF(Tableau22456[[#This Row],[Blq{QB9}]]="o",(1000/AQ$52),0)</f>
        <v>0</v>
      </c>
      <c r="AQ29" s="4" t="s">
        <v>3</v>
      </c>
      <c r="AR29" s="33">
        <f>IF(Tableau22456[[#This Row],[Blq{QB10}]]="o",(1000/AS$52),0)</f>
        <v>0</v>
      </c>
      <c r="AS29" s="4" t="s">
        <v>3</v>
      </c>
      <c r="AT29" s="33">
        <f>IF(Tableau22456[[#This Row],[Blq{QB11}]]="o",(1000/AU$52),0)</f>
        <v>0</v>
      </c>
      <c r="AU29" s="4" t="s">
        <v>3</v>
      </c>
      <c r="AV29" s="33">
        <f>IF(Tableau22456[[#This Row],[Blq{QB12}]]="o",(1000/AW$52),0)</f>
        <v>0</v>
      </c>
      <c r="AW29" s="4" t="s">
        <v>3</v>
      </c>
      <c r="AX29" s="33">
        <f>IF(Tableau22456[[#This Row],[Blq{QB13}]]="o",(1000/AY$52),0)</f>
        <v>0</v>
      </c>
      <c r="AY29" s="4" t="s">
        <v>3</v>
      </c>
      <c r="AZ29" s="33">
        <f>IF(Tableau22456[[#This Row],[Blq{QB14}]]="o",(1000/BA$52),0)</f>
        <v>0</v>
      </c>
      <c r="BA29" s="4" t="s">
        <v>3</v>
      </c>
      <c r="BB29" s="33">
        <f>IF(Tableau22456[[#This Row],[Blq{QB15}]]="o",(1000/BC$52),0)</f>
        <v>0</v>
      </c>
      <c r="BC29" s="4" t="s">
        <v>3</v>
      </c>
      <c r="BD29" s="33">
        <f>IF(Tableau22456[[#This Row],[Blq{QB16}]]="o",(1000/BE$52),0)</f>
        <v>0</v>
      </c>
      <c r="BE29" s="4" t="s">
        <v>3</v>
      </c>
      <c r="BF29" s="33">
        <f>IF(Tableau22456[[#This Row],[Blq{QB17}]]="o",(1000/BG$52),0)</f>
        <v>0</v>
      </c>
      <c r="BG29" s="4" t="s">
        <v>3</v>
      </c>
      <c r="BH29" s="33">
        <f>IF(Tableau22456[[#This Row],[Blq{QB18}]]="o",(1000/BI$52),0)</f>
        <v>0</v>
      </c>
      <c r="BI29" s="4" t="s">
        <v>3</v>
      </c>
      <c r="BJ29" s="33">
        <f>IF(Tableau22456[[#This Row],[Blq{QB19}]]="o",(1000/BK$52),0)</f>
        <v>0</v>
      </c>
      <c r="BK29" s="4" t="s">
        <v>3</v>
      </c>
      <c r="BL29" s="33">
        <f>IF(Tableau22456[[#This Row],[Blq{QB20}]]="o",(1000/BM$52),0)</f>
        <v>0</v>
      </c>
      <c r="BM29" s="4" t="s">
        <v>3</v>
      </c>
      <c r="BN29" s="33">
        <f>IF(Tableau22456[[#This Row],[Blq{QB21}]]="o",(1000/BO$52),0)</f>
        <v>0</v>
      </c>
      <c r="BO29" s="4" t="s">
        <v>3</v>
      </c>
      <c r="BP29" s="33">
        <f>IF(Tableau22456[[#This Row],[Blq{QB22}]]="o",(1000/BQ$52),0)</f>
        <v>0</v>
      </c>
      <c r="BQ29" s="4" t="s">
        <v>3</v>
      </c>
      <c r="BR29" s="33">
        <f>IF(Tableau22456[[#This Row],[Blq{QB23}]]="o",(1000/BS$52),0)</f>
        <v>0</v>
      </c>
      <c r="BS29" s="4" t="s">
        <v>3</v>
      </c>
      <c r="BT29" s="33">
        <f>IF(Tableau22456[[#This Row],[Blq{QB24}]]="o",(1000/BU$52),0)</f>
        <v>0</v>
      </c>
      <c r="BU29" s="4" t="s">
        <v>3</v>
      </c>
      <c r="BV29" s="33">
        <f>IF(Tableau22456[[#This Row],[Blq{QB25}]]="o",(1000/BW$52),0)</f>
        <v>0</v>
      </c>
      <c r="BW29" s="4" t="s">
        <v>3</v>
      </c>
      <c r="BX29" s="33">
        <f>IF(Tableau22456[[#This Row],[Blq{QB26}]]="o",(1000/BY$52),0)</f>
        <v>0</v>
      </c>
      <c r="BY29" s="4" t="s">
        <v>3</v>
      </c>
      <c r="BZ29" s="33">
        <f>IF(Tableau22456[[#This Row],[Blq{QB27}]]="o",(1000/CA$52),0)</f>
        <v>0</v>
      </c>
      <c r="CA29" s="4" t="s">
        <v>3</v>
      </c>
      <c r="CB29" s="33">
        <f>IF(Tableau22456[[#This Row],[Blq{QB28}]]="o",(1000/CC$52),0)</f>
        <v>0</v>
      </c>
      <c r="CC29" s="4" t="s">
        <v>3</v>
      </c>
      <c r="CD29" s="33">
        <f>IF(Tableau22456[[#This Row],[Blq{QB29}]]="o",(1000/CE$52),0)</f>
        <v>0</v>
      </c>
      <c r="CE29" s="4" t="s">
        <v>3</v>
      </c>
      <c r="CF29" s="33">
        <f>IF(Tableau22456[[#This Row],[Blq{QB30}]]="o",(1000/CG$52),0)</f>
        <v>0</v>
      </c>
      <c r="CG29" s="4" t="s">
        <v>3</v>
      </c>
      <c r="CH29" s="26">
        <f>IFERROR((8-Tableau22456[[#This Row],[Plc{Q}]])/100,0)</f>
        <v>0</v>
      </c>
      <c r="CI29" s="25" t="str">
        <f>IF(OR(1=Tableau22456[[#This Row],[Plc{Q}]],2=Tableau22456[[#This Row],[Plc{Q}]],3=Tableau22456[[#This Row],[Plc{Q}]],4=Tableau22456[[#This Row],[Plc{Q}]],5=Tableau22456[[#This Row],[Plc{Q}]],6=Tableau22456[[#This Row],[Plc{Q}]],7=Tableau22456[[#This Row],[Plc{Q}]],8=Tableau22456[[#This Row],[Plc{Q}]]),"Qualifié(e)","")</f>
        <v/>
      </c>
      <c r="CJ29" s="34" t="str">
        <f>IF(Tableau22456[[#This Row],[Pnt{F}/1000]]=0,"",RANK(Tableau22456[[#This Row],[Pnt{F}/1000]],Tableau22456[Pnt{F}/1000]))</f>
        <v/>
      </c>
      <c r="CK29" s="35">
        <f>IFERROR(Tableau22456[[#This Row],[Pnt{FV}/500]]+Tableau22456[[#This Row],[Pnt{FB}/500]]+Tableau22456[[#This Row],[Bns{Q}]],0)</f>
        <v>0</v>
      </c>
      <c r="CL29" s="32">
        <f>IFERROR((Tableau22456[[#This Row],[Pnt{FV}]]/$CM$52)*500,0)</f>
        <v>0</v>
      </c>
      <c r="CM29" s="186">
        <f>IFERROR(((Tableau22456[[#This Row],[Prs{FV}]]/CN$52)*1000)+IF(Tableau22456[[#This Row],[Vlr{FV}]]="o",2,0),0)</f>
        <v>0</v>
      </c>
      <c r="CN29" s="11" t="s">
        <v>12</v>
      </c>
      <c r="CO29" s="4" t="s">
        <v>3</v>
      </c>
      <c r="CP29" s="32">
        <f>(Tableau22456[[#This Row],[Pnt{FB}]]/CQ$52)*500</f>
        <v>0</v>
      </c>
      <c r="CQ29" s="33">
        <f>Tableau22456[[#This Row],[Pnt{FBlq}]]+Tableau22456[[#This Row],[Pnt{FEss}]]</f>
        <v>0</v>
      </c>
      <c r="CR29" s="33">
        <f>IF(Tableau22456[[#This Row],[Blq{F}]]="n",0,IF(Tableau22456[[#This Row],[Blq{F}]]="Z1",100,IF(Tableau22456[[#This Row],[Blq{F}]]="Z2",200,IF(Tableau22456[[#This Row],[Blq{F}]]="Top",300,0))))</f>
        <v>0</v>
      </c>
      <c r="CS29" s="4" t="s">
        <v>3</v>
      </c>
      <c r="CT29" s="25">
        <f>IFERROR((100-(Tableau22456[[#This Row],[Ess{F}]])),0)</f>
        <v>0</v>
      </c>
      <c r="CU29" s="11" t="s">
        <v>12</v>
      </c>
      <c r="CV29" s="28" t="str">
        <f>IF(Tableau22456[[#This Row],[Fnl]]="Q",Tableau22456[[#This Row],[Plc{F}]],Tableau22456[[#This Row],[Plc{Q}]])</f>
        <v/>
      </c>
      <c r="CW29" s="28" t="str">
        <f>IF(Tableau22456[[#This Row],[Place]]=1,"Or",IF(Tableau22456[[#This Row],[Place]]=2,"Argent",IF(Tableau22456[[#This Row],[Place]]=3,"Bronze","")))</f>
        <v/>
      </c>
    </row>
    <row r="30" spans="1:101" x14ac:dyDescent="0.2">
      <c r="A30" s="33" t="str">
        <f>Tableau22456[[#This Row],[Plc{Q}]]</f>
        <v/>
      </c>
      <c r="B30" s="33" t="str">
        <f>Tableau22456[[#This Row],[Place]]</f>
        <v/>
      </c>
      <c r="C30" s="16" t="s">
        <v>12</v>
      </c>
      <c r="D30" s="17" t="s">
        <v>12</v>
      </c>
      <c r="E30" s="17" t="s">
        <v>12</v>
      </c>
      <c r="F30" s="29" t="str">
        <f>IF(Tableau22456[[#This Row],[Q &gt; F]]="","","Q")</f>
        <v/>
      </c>
      <c r="G30" s="10" t="s">
        <v>12</v>
      </c>
      <c r="H30" s="3" t="s">
        <v>3</v>
      </c>
      <c r="I30" s="3" t="s">
        <v>3</v>
      </c>
      <c r="J30" s="3" t="s">
        <v>3</v>
      </c>
      <c r="K30" s="30" t="str">
        <f>IF(Tableau22456[[#This Row],[Pnt{Q}(/1000)]]=0,"",RANK(Tableau22456[[#This Row],[Pnt{Q}(/1000)]],Tableau22456[Pnt{Q}(/1000)]))</f>
        <v/>
      </c>
      <c r="L30" s="30">
        <f>IFERROR(Tableau22456[[#This Row],[Pnt{QV}(/500)]]+Tableau22456[[#This Row],[Pnt{QB}/500]],0)</f>
        <v>0</v>
      </c>
      <c r="M30" s="31">
        <f>IFERROR((Tableau22456[[#This Row],[Pnt{QV}]]/$N$52)*500,0)</f>
        <v>0</v>
      </c>
      <c r="N30" s="31">
        <f>SUM(Tableau22456[[#This Row],[Pnt{QV1}]],Tableau22456[[#This Row],[Pnt{QV2}]],Tableau22456[[#This Row],[Pnt{QV3}]])</f>
        <v>0</v>
      </c>
      <c r="O30" s="2">
        <f>IFERROR(((Tableau22456[[#This Row],[Prs{QV1}]]/P$52)*1000)+IF(Tableau22456[[#This Row],[Vlr{QV1}]]="o",2,0),0)</f>
        <v>0</v>
      </c>
      <c r="P30" s="11" t="s">
        <v>12</v>
      </c>
      <c r="Q30" s="4" t="s">
        <v>3</v>
      </c>
      <c r="R30" s="163">
        <f>IFERROR(((Tableau22456[[#This Row],[Prs{QV2}]]/S$52)*1000)+IF(Tableau22456[[#This Row],[Vlr{QV2}]]="o",2,0),0)</f>
        <v>0</v>
      </c>
      <c r="S30" s="11" t="s">
        <v>12</v>
      </c>
      <c r="T30" s="4" t="s">
        <v>3</v>
      </c>
      <c r="U30" s="163">
        <f>IFERROR(((Tableau22456[[#This Row],[Prs{QV3}]]/V$52)*1000)+IF(Tableau22456[[#This Row],[Vlr{QV3}]]="o",2,0),0)</f>
        <v>0</v>
      </c>
      <c r="V30" s="11" t="s">
        <v>12</v>
      </c>
      <c r="W30" s="4" t="s">
        <v>3</v>
      </c>
      <c r="X30" s="32">
        <f>IF((Tableau22456[[#This Row],[Pnt{QB}]]/Y$52)*500=0,0,(Tableau22456[[#This Row],[Pnt{QB}]]/Y$52)*500)</f>
        <v>0</v>
      </c>
      <c r="Y30" s="33">
        <f>Tableau22456[[#This Row],[Pnt{QB1}]]+Tableau22456[[#This Row],[Pnt{QB2}]]+Tableau22456[[#This Row],[Pnt{QB3}]]+Tableau22456[[#This Row],[Pnt{QB4}]]+Tableau22456[[#This Row],[Pnt{QB5}]]+Tableau22456[[#This Row],[Pnt{QB6}]]+Tableau22456[[#This Row],[Pnt{QB7}]]+Tableau22456[[#This Row],[Pnt{QB8}]]+Tableau22456[[#This Row],[Pnt{QB9}]]+Tableau22456[[#This Row],[Pnt{QB10}]]+Tableau22456[[#This Row],[Pnt{QB11}]]+Tableau22456[[#This Row],[Pnt{QB12}]]+Tableau22456[[#This Row],[Pnt{QB13}]]+Tableau22456[[#This Row],[Pnt{QB14}]]+Tableau22456[[#This Row],[Pnt{QB15}]]+Tableau22456[[#This Row],[Pnt{QB16}]]+Tableau22456[[#This Row],[Pnt{QB17}]]+Tableau22456[[#This Row],[Pnt{QB18}]]+Tableau22456[[#This Row],[Pnt{QB19}]]+Tableau22456[[#This Row],[Pnt{QB20}]]+Tableau22456[[#This Row],[Pnt{QB21}]]+Tableau22456[[#This Row],[Pnt{QB22}]]+Tableau22456[[#This Row],[Pnt{QB23}]]+Tableau22456[[#This Row],[Pnt{QB24}]]+Tableau22456[[#This Row],[Pnt{QB25}]]+Tableau22456[[#This Row],[Pnt{QB26}]]+Tableau22456[[#This Row],[Pnt{QB27}]]+Tableau22456[[#This Row],[Pnt{QB28}]]+Tableau22456[[#This Row],[Pnt{QB29}]]+Tableau22456[[#This Row],[Pnt{QB30}]]</f>
        <v>0</v>
      </c>
      <c r="Z30" s="33">
        <f>IF(Tableau22456[[#This Row],[Blq{QB1}]]="o",(1000/AA$52),0)</f>
        <v>0</v>
      </c>
      <c r="AA30" s="4" t="s">
        <v>3</v>
      </c>
      <c r="AB30" s="33">
        <f>IF(Tableau22456[[#This Row],[Blq{QB2}]]="o",(1000/AC$52),0)</f>
        <v>0</v>
      </c>
      <c r="AC30" s="4" t="s">
        <v>3</v>
      </c>
      <c r="AD30" s="33">
        <f>IF(Tableau22456[[#This Row],[Blq{QB3}]]="o",(1000/AE$52),0)</f>
        <v>0</v>
      </c>
      <c r="AE30" s="4" t="s">
        <v>3</v>
      </c>
      <c r="AF30" s="33">
        <f>IF(Tableau22456[[#This Row],[Blq{QB4}]]="o",(1000/AG$52),0)</f>
        <v>0</v>
      </c>
      <c r="AG30" s="4" t="s">
        <v>3</v>
      </c>
      <c r="AH30" s="33">
        <f>IF(Tableau22456[[#This Row],[Blq{QB5}]]="o",(1000/AI$52),0)</f>
        <v>0</v>
      </c>
      <c r="AI30" s="4" t="s">
        <v>3</v>
      </c>
      <c r="AJ30" s="33">
        <f>IF(Tableau22456[[#This Row],[Blq{QB6}]]="o",(1000/AK$52),0)</f>
        <v>0</v>
      </c>
      <c r="AK30" s="4" t="s">
        <v>3</v>
      </c>
      <c r="AL30" s="33">
        <f>IF(Tableau22456[[#This Row],[Blq{QB7}]]="o",(1000/AM$52),0)</f>
        <v>0</v>
      </c>
      <c r="AM30" s="4" t="s">
        <v>3</v>
      </c>
      <c r="AN30" s="33">
        <f>IF(Tableau22456[[#This Row],[Blq{QB8}]]="o",(1000/AO$52),0)</f>
        <v>0</v>
      </c>
      <c r="AO30" s="4" t="s">
        <v>3</v>
      </c>
      <c r="AP30" s="33">
        <f>IF(Tableau22456[[#This Row],[Blq{QB9}]]="o",(1000/AQ$52),0)</f>
        <v>0</v>
      </c>
      <c r="AQ30" s="4" t="s">
        <v>3</v>
      </c>
      <c r="AR30" s="33">
        <f>IF(Tableau22456[[#This Row],[Blq{QB10}]]="o",(1000/AS$52),0)</f>
        <v>0</v>
      </c>
      <c r="AS30" s="4" t="s">
        <v>3</v>
      </c>
      <c r="AT30" s="33">
        <f>IF(Tableau22456[[#This Row],[Blq{QB11}]]="o",(1000/AU$52),0)</f>
        <v>0</v>
      </c>
      <c r="AU30" s="4" t="s">
        <v>3</v>
      </c>
      <c r="AV30" s="33">
        <f>IF(Tableau22456[[#This Row],[Blq{QB12}]]="o",(1000/AW$52),0)</f>
        <v>0</v>
      </c>
      <c r="AW30" s="4" t="s">
        <v>3</v>
      </c>
      <c r="AX30" s="33">
        <f>IF(Tableau22456[[#This Row],[Blq{QB13}]]="o",(1000/AY$52),0)</f>
        <v>0</v>
      </c>
      <c r="AY30" s="4" t="s">
        <v>3</v>
      </c>
      <c r="AZ30" s="33">
        <f>IF(Tableau22456[[#This Row],[Blq{QB14}]]="o",(1000/BA$52),0)</f>
        <v>0</v>
      </c>
      <c r="BA30" s="4" t="s">
        <v>3</v>
      </c>
      <c r="BB30" s="33">
        <f>IF(Tableau22456[[#This Row],[Blq{QB15}]]="o",(1000/BC$52),0)</f>
        <v>0</v>
      </c>
      <c r="BC30" s="4" t="s">
        <v>3</v>
      </c>
      <c r="BD30" s="33">
        <f>IF(Tableau22456[[#This Row],[Blq{QB16}]]="o",(1000/BE$52),0)</f>
        <v>0</v>
      </c>
      <c r="BE30" s="4" t="s">
        <v>3</v>
      </c>
      <c r="BF30" s="33">
        <f>IF(Tableau22456[[#This Row],[Blq{QB17}]]="o",(1000/BG$52),0)</f>
        <v>0</v>
      </c>
      <c r="BG30" s="4" t="s">
        <v>3</v>
      </c>
      <c r="BH30" s="33">
        <f>IF(Tableau22456[[#This Row],[Blq{QB18}]]="o",(1000/BI$52),0)</f>
        <v>0</v>
      </c>
      <c r="BI30" s="4" t="s">
        <v>3</v>
      </c>
      <c r="BJ30" s="33">
        <f>IF(Tableau22456[[#This Row],[Blq{QB19}]]="o",(1000/BK$52),0)</f>
        <v>0</v>
      </c>
      <c r="BK30" s="4" t="s">
        <v>3</v>
      </c>
      <c r="BL30" s="33">
        <f>IF(Tableau22456[[#This Row],[Blq{QB20}]]="o",(1000/BM$52),0)</f>
        <v>0</v>
      </c>
      <c r="BM30" s="4" t="s">
        <v>3</v>
      </c>
      <c r="BN30" s="33">
        <f>IF(Tableau22456[[#This Row],[Blq{QB21}]]="o",(1000/BO$52),0)</f>
        <v>0</v>
      </c>
      <c r="BO30" s="4" t="s">
        <v>3</v>
      </c>
      <c r="BP30" s="33">
        <f>IF(Tableau22456[[#This Row],[Blq{QB22}]]="o",(1000/BQ$52),0)</f>
        <v>0</v>
      </c>
      <c r="BQ30" s="4" t="s">
        <v>3</v>
      </c>
      <c r="BR30" s="33">
        <f>IF(Tableau22456[[#This Row],[Blq{QB23}]]="o",(1000/BS$52),0)</f>
        <v>0</v>
      </c>
      <c r="BS30" s="4" t="s">
        <v>3</v>
      </c>
      <c r="BT30" s="33">
        <f>IF(Tableau22456[[#This Row],[Blq{QB24}]]="o",(1000/BU$52),0)</f>
        <v>0</v>
      </c>
      <c r="BU30" s="4" t="s">
        <v>3</v>
      </c>
      <c r="BV30" s="33">
        <f>IF(Tableau22456[[#This Row],[Blq{QB25}]]="o",(1000/BW$52),0)</f>
        <v>0</v>
      </c>
      <c r="BW30" s="4" t="s">
        <v>3</v>
      </c>
      <c r="BX30" s="33">
        <f>IF(Tableau22456[[#This Row],[Blq{QB26}]]="o",(1000/BY$52),0)</f>
        <v>0</v>
      </c>
      <c r="BY30" s="4" t="s">
        <v>3</v>
      </c>
      <c r="BZ30" s="33">
        <f>IF(Tableau22456[[#This Row],[Blq{QB27}]]="o",(1000/CA$52),0)</f>
        <v>0</v>
      </c>
      <c r="CA30" s="4" t="s">
        <v>3</v>
      </c>
      <c r="CB30" s="33">
        <f>IF(Tableau22456[[#This Row],[Blq{QB28}]]="o",(1000/CC$52),0)</f>
        <v>0</v>
      </c>
      <c r="CC30" s="4" t="s">
        <v>3</v>
      </c>
      <c r="CD30" s="33">
        <f>IF(Tableau22456[[#This Row],[Blq{QB29}]]="o",(1000/CE$52),0)</f>
        <v>0</v>
      </c>
      <c r="CE30" s="4" t="s">
        <v>3</v>
      </c>
      <c r="CF30" s="33">
        <f>IF(Tableau22456[[#This Row],[Blq{QB30}]]="o",(1000/CG$52),0)</f>
        <v>0</v>
      </c>
      <c r="CG30" s="4" t="s">
        <v>3</v>
      </c>
      <c r="CH30" s="26">
        <f>IFERROR((8-Tableau22456[[#This Row],[Plc{Q}]])/100,0)</f>
        <v>0</v>
      </c>
      <c r="CI30" s="25" t="str">
        <f>IF(OR(1=Tableau22456[[#This Row],[Plc{Q}]],2=Tableau22456[[#This Row],[Plc{Q}]],3=Tableau22456[[#This Row],[Plc{Q}]],4=Tableau22456[[#This Row],[Plc{Q}]],5=Tableau22456[[#This Row],[Plc{Q}]],6=Tableau22456[[#This Row],[Plc{Q}]],7=Tableau22456[[#This Row],[Plc{Q}]],8=Tableau22456[[#This Row],[Plc{Q}]]),"Qualifié(e)","")</f>
        <v/>
      </c>
      <c r="CJ30" s="34" t="str">
        <f>IF(Tableau22456[[#This Row],[Pnt{F}/1000]]=0,"",RANK(Tableau22456[[#This Row],[Pnt{F}/1000]],Tableau22456[Pnt{F}/1000]))</f>
        <v/>
      </c>
      <c r="CK30" s="35">
        <f>IFERROR(Tableau22456[[#This Row],[Pnt{FV}/500]]+Tableau22456[[#This Row],[Pnt{FB}/500]]+Tableau22456[[#This Row],[Bns{Q}]],0)</f>
        <v>0</v>
      </c>
      <c r="CL30" s="32">
        <f>IFERROR((Tableau22456[[#This Row],[Pnt{FV}]]/$CM$52)*500,0)</f>
        <v>0</v>
      </c>
      <c r="CM30" s="186">
        <f>IFERROR(((Tableau22456[[#This Row],[Prs{FV}]]/CN$52)*1000)+IF(Tableau22456[[#This Row],[Vlr{FV}]]="o",2,0),0)</f>
        <v>0</v>
      </c>
      <c r="CN30" s="11" t="s">
        <v>12</v>
      </c>
      <c r="CO30" s="4" t="s">
        <v>3</v>
      </c>
      <c r="CP30" s="32">
        <f>(Tableau22456[[#This Row],[Pnt{FB}]]/CQ$52)*500</f>
        <v>0</v>
      </c>
      <c r="CQ30" s="33">
        <f>Tableau22456[[#This Row],[Pnt{FBlq}]]+Tableau22456[[#This Row],[Pnt{FEss}]]</f>
        <v>0</v>
      </c>
      <c r="CR30" s="33">
        <f>IF(Tableau22456[[#This Row],[Blq{F}]]="n",0,IF(Tableau22456[[#This Row],[Blq{F}]]="Z1",100,IF(Tableau22456[[#This Row],[Blq{F}]]="Z2",200,IF(Tableau22456[[#This Row],[Blq{F}]]="Top",300,0))))</f>
        <v>0</v>
      </c>
      <c r="CS30" s="4" t="s">
        <v>3</v>
      </c>
      <c r="CT30" s="25">
        <f>IFERROR((100-(Tableau22456[[#This Row],[Ess{F}]])),0)</f>
        <v>0</v>
      </c>
      <c r="CU30" s="11" t="s">
        <v>12</v>
      </c>
      <c r="CV30" s="28" t="str">
        <f>IF(Tableau22456[[#This Row],[Fnl]]="Q",Tableau22456[[#This Row],[Plc{F}]],Tableau22456[[#This Row],[Plc{Q}]])</f>
        <v/>
      </c>
      <c r="CW30" s="28" t="str">
        <f>IF(Tableau22456[[#This Row],[Place]]=1,"Or",IF(Tableau22456[[#This Row],[Place]]=2,"Argent",IF(Tableau22456[[#This Row],[Place]]=3,"Bronze","")))</f>
        <v/>
      </c>
    </row>
    <row r="31" spans="1:101" x14ac:dyDescent="0.2">
      <c r="A31" s="33" t="str">
        <f>Tableau22456[[#This Row],[Plc{Q}]]</f>
        <v/>
      </c>
      <c r="B31" s="33" t="str">
        <f>Tableau22456[[#This Row],[Place]]</f>
        <v/>
      </c>
      <c r="C31" s="16" t="s">
        <v>12</v>
      </c>
      <c r="D31" s="17" t="s">
        <v>12</v>
      </c>
      <c r="E31" s="17" t="s">
        <v>12</v>
      </c>
      <c r="F31" s="29" t="str">
        <f>IF(Tableau22456[[#This Row],[Q &gt; F]]="","","Q")</f>
        <v/>
      </c>
      <c r="G31" s="10" t="s">
        <v>12</v>
      </c>
      <c r="H31" s="3" t="s">
        <v>3</v>
      </c>
      <c r="I31" s="3" t="s">
        <v>3</v>
      </c>
      <c r="J31" s="3" t="s">
        <v>3</v>
      </c>
      <c r="K31" s="30" t="str">
        <f>IF(Tableau22456[[#This Row],[Pnt{Q}(/1000)]]=0,"",RANK(Tableau22456[[#This Row],[Pnt{Q}(/1000)]],Tableau22456[Pnt{Q}(/1000)]))</f>
        <v/>
      </c>
      <c r="L31" s="30">
        <f>IFERROR(Tableau22456[[#This Row],[Pnt{QV}(/500)]]+Tableau22456[[#This Row],[Pnt{QB}/500]],0)</f>
        <v>0</v>
      </c>
      <c r="M31" s="31">
        <f>IFERROR((Tableau22456[[#This Row],[Pnt{QV}]]/$N$52)*500,0)</f>
        <v>0</v>
      </c>
      <c r="N31" s="31">
        <f>SUM(Tableau22456[[#This Row],[Pnt{QV1}]],Tableau22456[[#This Row],[Pnt{QV2}]],Tableau22456[[#This Row],[Pnt{QV3}]])</f>
        <v>0</v>
      </c>
      <c r="O31" s="2">
        <f>IFERROR(((Tableau22456[[#This Row],[Prs{QV1}]]/P$52)*1000)+IF(Tableau22456[[#This Row],[Vlr{QV1}]]="o",2,0),0)</f>
        <v>0</v>
      </c>
      <c r="P31" s="11" t="s">
        <v>12</v>
      </c>
      <c r="Q31" s="4" t="s">
        <v>3</v>
      </c>
      <c r="R31" s="163">
        <f>IFERROR(((Tableau22456[[#This Row],[Prs{QV2}]]/S$52)*1000)+IF(Tableau22456[[#This Row],[Vlr{QV2}]]="o",2,0),0)</f>
        <v>0</v>
      </c>
      <c r="S31" s="11" t="s">
        <v>12</v>
      </c>
      <c r="T31" s="4" t="s">
        <v>3</v>
      </c>
      <c r="U31" s="163">
        <f>IFERROR(((Tableau22456[[#This Row],[Prs{QV3}]]/V$52)*1000)+IF(Tableau22456[[#This Row],[Vlr{QV3}]]="o",2,0),0)</f>
        <v>0</v>
      </c>
      <c r="V31" s="11" t="s">
        <v>12</v>
      </c>
      <c r="W31" s="4" t="s">
        <v>3</v>
      </c>
      <c r="X31" s="32">
        <f>IF((Tableau22456[[#This Row],[Pnt{QB}]]/Y$52)*500=0,0,(Tableau22456[[#This Row],[Pnt{QB}]]/Y$52)*500)</f>
        <v>0</v>
      </c>
      <c r="Y31" s="33">
        <f>Tableau22456[[#This Row],[Pnt{QB1}]]+Tableau22456[[#This Row],[Pnt{QB2}]]+Tableau22456[[#This Row],[Pnt{QB3}]]+Tableau22456[[#This Row],[Pnt{QB4}]]+Tableau22456[[#This Row],[Pnt{QB5}]]+Tableau22456[[#This Row],[Pnt{QB6}]]+Tableau22456[[#This Row],[Pnt{QB7}]]+Tableau22456[[#This Row],[Pnt{QB8}]]+Tableau22456[[#This Row],[Pnt{QB9}]]+Tableau22456[[#This Row],[Pnt{QB10}]]+Tableau22456[[#This Row],[Pnt{QB11}]]+Tableau22456[[#This Row],[Pnt{QB12}]]+Tableau22456[[#This Row],[Pnt{QB13}]]+Tableau22456[[#This Row],[Pnt{QB14}]]+Tableau22456[[#This Row],[Pnt{QB15}]]+Tableau22456[[#This Row],[Pnt{QB16}]]+Tableau22456[[#This Row],[Pnt{QB17}]]+Tableau22456[[#This Row],[Pnt{QB18}]]+Tableau22456[[#This Row],[Pnt{QB19}]]+Tableau22456[[#This Row],[Pnt{QB20}]]+Tableau22456[[#This Row],[Pnt{QB21}]]+Tableau22456[[#This Row],[Pnt{QB22}]]+Tableau22456[[#This Row],[Pnt{QB23}]]+Tableau22456[[#This Row],[Pnt{QB24}]]+Tableau22456[[#This Row],[Pnt{QB25}]]+Tableau22456[[#This Row],[Pnt{QB26}]]+Tableau22456[[#This Row],[Pnt{QB27}]]+Tableau22456[[#This Row],[Pnt{QB28}]]+Tableau22456[[#This Row],[Pnt{QB29}]]+Tableau22456[[#This Row],[Pnt{QB30}]]</f>
        <v>0</v>
      </c>
      <c r="Z31" s="33">
        <f>IF(Tableau22456[[#This Row],[Blq{QB1}]]="o",(1000/AA$52),0)</f>
        <v>0</v>
      </c>
      <c r="AA31" s="4" t="s">
        <v>3</v>
      </c>
      <c r="AB31" s="33">
        <f>IF(Tableau22456[[#This Row],[Blq{QB2}]]="o",(1000/AC$52),0)</f>
        <v>0</v>
      </c>
      <c r="AC31" s="4" t="s">
        <v>3</v>
      </c>
      <c r="AD31" s="33">
        <f>IF(Tableau22456[[#This Row],[Blq{QB3}]]="o",(1000/AE$52),0)</f>
        <v>0</v>
      </c>
      <c r="AE31" s="4" t="s">
        <v>3</v>
      </c>
      <c r="AF31" s="33">
        <f>IF(Tableau22456[[#This Row],[Blq{QB4}]]="o",(1000/AG$52),0)</f>
        <v>0</v>
      </c>
      <c r="AG31" s="4" t="s">
        <v>3</v>
      </c>
      <c r="AH31" s="33">
        <f>IF(Tableau22456[[#This Row],[Blq{QB5}]]="o",(1000/AI$52),0)</f>
        <v>0</v>
      </c>
      <c r="AI31" s="4" t="s">
        <v>3</v>
      </c>
      <c r="AJ31" s="33">
        <f>IF(Tableau22456[[#This Row],[Blq{QB6}]]="o",(1000/AK$52),0)</f>
        <v>0</v>
      </c>
      <c r="AK31" s="4" t="s">
        <v>3</v>
      </c>
      <c r="AL31" s="33">
        <f>IF(Tableau22456[[#This Row],[Blq{QB7}]]="o",(1000/AM$52),0)</f>
        <v>0</v>
      </c>
      <c r="AM31" s="4" t="s">
        <v>3</v>
      </c>
      <c r="AN31" s="33">
        <f>IF(Tableau22456[[#This Row],[Blq{QB8}]]="o",(1000/AO$52),0)</f>
        <v>0</v>
      </c>
      <c r="AO31" s="4" t="s">
        <v>3</v>
      </c>
      <c r="AP31" s="33">
        <f>IF(Tableau22456[[#This Row],[Blq{QB9}]]="o",(1000/AQ$52),0)</f>
        <v>0</v>
      </c>
      <c r="AQ31" s="4" t="s">
        <v>3</v>
      </c>
      <c r="AR31" s="33">
        <f>IF(Tableau22456[[#This Row],[Blq{QB10}]]="o",(1000/AS$52),0)</f>
        <v>0</v>
      </c>
      <c r="AS31" s="4" t="s">
        <v>3</v>
      </c>
      <c r="AT31" s="33">
        <f>IF(Tableau22456[[#This Row],[Blq{QB11}]]="o",(1000/AU$52),0)</f>
        <v>0</v>
      </c>
      <c r="AU31" s="4" t="s">
        <v>3</v>
      </c>
      <c r="AV31" s="33">
        <f>IF(Tableau22456[[#This Row],[Blq{QB12}]]="o",(1000/AW$52),0)</f>
        <v>0</v>
      </c>
      <c r="AW31" s="4" t="s">
        <v>3</v>
      </c>
      <c r="AX31" s="33">
        <f>IF(Tableau22456[[#This Row],[Blq{QB13}]]="o",(1000/AY$52),0)</f>
        <v>0</v>
      </c>
      <c r="AY31" s="4" t="s">
        <v>3</v>
      </c>
      <c r="AZ31" s="33">
        <f>IF(Tableau22456[[#This Row],[Blq{QB14}]]="o",(1000/BA$52),0)</f>
        <v>0</v>
      </c>
      <c r="BA31" s="4" t="s">
        <v>3</v>
      </c>
      <c r="BB31" s="33">
        <f>IF(Tableau22456[[#This Row],[Blq{QB15}]]="o",(1000/BC$52),0)</f>
        <v>0</v>
      </c>
      <c r="BC31" s="4" t="s">
        <v>3</v>
      </c>
      <c r="BD31" s="33">
        <f>IF(Tableau22456[[#This Row],[Blq{QB16}]]="o",(1000/BE$52),0)</f>
        <v>0</v>
      </c>
      <c r="BE31" s="4" t="s">
        <v>3</v>
      </c>
      <c r="BF31" s="33">
        <f>IF(Tableau22456[[#This Row],[Blq{QB17}]]="o",(1000/BG$52),0)</f>
        <v>0</v>
      </c>
      <c r="BG31" s="4" t="s">
        <v>3</v>
      </c>
      <c r="BH31" s="33">
        <f>IF(Tableau22456[[#This Row],[Blq{QB18}]]="o",(1000/BI$52),0)</f>
        <v>0</v>
      </c>
      <c r="BI31" s="4" t="s">
        <v>3</v>
      </c>
      <c r="BJ31" s="33">
        <f>IF(Tableau22456[[#This Row],[Blq{QB19}]]="o",(1000/BK$52),0)</f>
        <v>0</v>
      </c>
      <c r="BK31" s="4" t="s">
        <v>3</v>
      </c>
      <c r="BL31" s="33">
        <f>IF(Tableau22456[[#This Row],[Blq{QB20}]]="o",(1000/BM$52),0)</f>
        <v>0</v>
      </c>
      <c r="BM31" s="4" t="s">
        <v>3</v>
      </c>
      <c r="BN31" s="33">
        <f>IF(Tableau22456[[#This Row],[Blq{QB21}]]="o",(1000/BO$52),0)</f>
        <v>0</v>
      </c>
      <c r="BO31" s="4" t="s">
        <v>3</v>
      </c>
      <c r="BP31" s="33">
        <f>IF(Tableau22456[[#This Row],[Blq{QB22}]]="o",(1000/BQ$52),0)</f>
        <v>0</v>
      </c>
      <c r="BQ31" s="4" t="s">
        <v>3</v>
      </c>
      <c r="BR31" s="33">
        <f>IF(Tableau22456[[#This Row],[Blq{QB23}]]="o",(1000/BS$52),0)</f>
        <v>0</v>
      </c>
      <c r="BS31" s="4" t="s">
        <v>3</v>
      </c>
      <c r="BT31" s="33">
        <f>IF(Tableau22456[[#This Row],[Blq{QB24}]]="o",(1000/BU$52),0)</f>
        <v>0</v>
      </c>
      <c r="BU31" s="4" t="s">
        <v>3</v>
      </c>
      <c r="BV31" s="33">
        <f>IF(Tableau22456[[#This Row],[Blq{QB25}]]="o",(1000/BW$52),0)</f>
        <v>0</v>
      </c>
      <c r="BW31" s="4" t="s">
        <v>3</v>
      </c>
      <c r="BX31" s="33">
        <f>IF(Tableau22456[[#This Row],[Blq{QB26}]]="o",(1000/BY$52),0)</f>
        <v>0</v>
      </c>
      <c r="BY31" s="4" t="s">
        <v>3</v>
      </c>
      <c r="BZ31" s="33">
        <f>IF(Tableau22456[[#This Row],[Blq{QB27}]]="o",(1000/CA$52),0)</f>
        <v>0</v>
      </c>
      <c r="CA31" s="4" t="s">
        <v>3</v>
      </c>
      <c r="CB31" s="33">
        <f>IF(Tableau22456[[#This Row],[Blq{QB28}]]="o",(1000/CC$52),0)</f>
        <v>0</v>
      </c>
      <c r="CC31" s="4" t="s">
        <v>3</v>
      </c>
      <c r="CD31" s="33">
        <f>IF(Tableau22456[[#This Row],[Blq{QB29}]]="o",(1000/CE$52),0)</f>
        <v>0</v>
      </c>
      <c r="CE31" s="4" t="s">
        <v>3</v>
      </c>
      <c r="CF31" s="33">
        <f>IF(Tableau22456[[#This Row],[Blq{QB30}]]="o",(1000/CG$52),0)</f>
        <v>0</v>
      </c>
      <c r="CG31" s="4" t="s">
        <v>3</v>
      </c>
      <c r="CH31" s="26">
        <f>IFERROR((8-Tableau22456[[#This Row],[Plc{Q}]])/100,0)</f>
        <v>0</v>
      </c>
      <c r="CI31" s="25" t="str">
        <f>IF(OR(1=Tableau22456[[#This Row],[Plc{Q}]],2=Tableau22456[[#This Row],[Plc{Q}]],3=Tableau22456[[#This Row],[Plc{Q}]],4=Tableau22456[[#This Row],[Plc{Q}]],5=Tableau22456[[#This Row],[Plc{Q}]],6=Tableau22456[[#This Row],[Plc{Q}]],7=Tableau22456[[#This Row],[Plc{Q}]],8=Tableau22456[[#This Row],[Plc{Q}]]),"Qualifié(e)","")</f>
        <v/>
      </c>
      <c r="CJ31" s="34" t="str">
        <f>IF(Tableau22456[[#This Row],[Pnt{F}/1000]]=0,"",RANK(Tableau22456[[#This Row],[Pnt{F}/1000]],Tableau22456[Pnt{F}/1000]))</f>
        <v/>
      </c>
      <c r="CK31" s="35">
        <f>IFERROR(Tableau22456[[#This Row],[Pnt{FV}/500]]+Tableau22456[[#This Row],[Pnt{FB}/500]]+Tableau22456[[#This Row],[Bns{Q}]],0)</f>
        <v>0</v>
      </c>
      <c r="CL31" s="32">
        <f>IFERROR((Tableau22456[[#This Row],[Pnt{FV}]]/$CM$52)*500,0)</f>
        <v>0</v>
      </c>
      <c r="CM31" s="186">
        <f>IFERROR(((Tableau22456[[#This Row],[Prs{FV}]]/CN$52)*1000)+IF(Tableau22456[[#This Row],[Vlr{FV}]]="o",2,0),0)</f>
        <v>0</v>
      </c>
      <c r="CN31" s="11" t="s">
        <v>12</v>
      </c>
      <c r="CO31" s="4" t="s">
        <v>3</v>
      </c>
      <c r="CP31" s="32">
        <f>(Tableau22456[[#This Row],[Pnt{FB}]]/CQ$52)*500</f>
        <v>0</v>
      </c>
      <c r="CQ31" s="33">
        <f>Tableau22456[[#This Row],[Pnt{FBlq}]]+Tableau22456[[#This Row],[Pnt{FEss}]]</f>
        <v>0</v>
      </c>
      <c r="CR31" s="33">
        <f>IF(Tableau22456[[#This Row],[Blq{F}]]="n",0,IF(Tableau22456[[#This Row],[Blq{F}]]="Z1",100,IF(Tableau22456[[#This Row],[Blq{F}]]="Z2",200,IF(Tableau22456[[#This Row],[Blq{F}]]="Top",300,0))))</f>
        <v>0</v>
      </c>
      <c r="CS31" s="4" t="s">
        <v>3</v>
      </c>
      <c r="CT31" s="25">
        <f>IFERROR((100-(Tableau22456[[#This Row],[Ess{F}]])),0)</f>
        <v>0</v>
      </c>
      <c r="CU31" s="11" t="s">
        <v>12</v>
      </c>
      <c r="CV31" s="28" t="str">
        <f>IF(Tableau22456[[#This Row],[Fnl]]="Q",Tableau22456[[#This Row],[Plc{F}]],Tableau22456[[#This Row],[Plc{Q}]])</f>
        <v/>
      </c>
      <c r="CW31" s="28" t="str">
        <f>IF(Tableau22456[[#This Row],[Place]]=1,"Or",IF(Tableau22456[[#This Row],[Place]]=2,"Argent",IF(Tableau22456[[#This Row],[Place]]=3,"Bronze","")))</f>
        <v/>
      </c>
    </row>
    <row r="32" spans="1:101" x14ac:dyDescent="0.2">
      <c r="A32" s="33" t="str">
        <f>Tableau22456[[#This Row],[Plc{Q}]]</f>
        <v/>
      </c>
      <c r="B32" s="33" t="str">
        <f>Tableau22456[[#This Row],[Place]]</f>
        <v/>
      </c>
      <c r="C32" s="16" t="s">
        <v>12</v>
      </c>
      <c r="D32" s="17" t="s">
        <v>12</v>
      </c>
      <c r="E32" s="17" t="s">
        <v>12</v>
      </c>
      <c r="F32" s="29" t="str">
        <f>IF(Tableau22456[[#This Row],[Q &gt; F]]="","","Q")</f>
        <v/>
      </c>
      <c r="G32" s="10" t="s">
        <v>12</v>
      </c>
      <c r="H32" s="3" t="s">
        <v>3</v>
      </c>
      <c r="I32" s="3" t="s">
        <v>3</v>
      </c>
      <c r="J32" s="3" t="s">
        <v>3</v>
      </c>
      <c r="K32" s="30" t="str">
        <f>IF(Tableau22456[[#This Row],[Pnt{Q}(/1000)]]=0,"",RANK(Tableau22456[[#This Row],[Pnt{Q}(/1000)]],Tableau22456[Pnt{Q}(/1000)]))</f>
        <v/>
      </c>
      <c r="L32" s="30">
        <f>IFERROR(Tableau22456[[#This Row],[Pnt{QV}(/500)]]+Tableau22456[[#This Row],[Pnt{QB}/500]],0)</f>
        <v>0</v>
      </c>
      <c r="M32" s="31">
        <f>IFERROR((Tableau22456[[#This Row],[Pnt{QV}]]/$N$52)*500,0)</f>
        <v>0</v>
      </c>
      <c r="N32" s="31">
        <f>SUM(Tableau22456[[#This Row],[Pnt{QV1}]],Tableau22456[[#This Row],[Pnt{QV2}]],Tableau22456[[#This Row],[Pnt{QV3}]])</f>
        <v>0</v>
      </c>
      <c r="O32" s="2">
        <f>IFERROR(((Tableau22456[[#This Row],[Prs{QV1}]]/P$52)*1000)+IF(Tableau22456[[#This Row],[Vlr{QV1}]]="o",2,0),0)</f>
        <v>0</v>
      </c>
      <c r="P32" s="11" t="s">
        <v>12</v>
      </c>
      <c r="Q32" s="4" t="s">
        <v>3</v>
      </c>
      <c r="R32" s="163">
        <f>IFERROR(((Tableau22456[[#This Row],[Prs{QV2}]]/S$52)*1000)+IF(Tableau22456[[#This Row],[Vlr{QV2}]]="o",2,0),0)</f>
        <v>0</v>
      </c>
      <c r="S32" s="11" t="s">
        <v>12</v>
      </c>
      <c r="T32" s="4" t="s">
        <v>3</v>
      </c>
      <c r="U32" s="163">
        <f>IFERROR(((Tableau22456[[#This Row],[Prs{QV3}]]/V$52)*1000)+IF(Tableau22456[[#This Row],[Vlr{QV3}]]="o",2,0),0)</f>
        <v>0</v>
      </c>
      <c r="V32" s="11" t="s">
        <v>12</v>
      </c>
      <c r="W32" s="4" t="s">
        <v>3</v>
      </c>
      <c r="X32" s="32">
        <f>IF((Tableau22456[[#This Row],[Pnt{QB}]]/Y$52)*500=0,0,(Tableau22456[[#This Row],[Pnt{QB}]]/Y$52)*500)</f>
        <v>0</v>
      </c>
      <c r="Y32" s="33">
        <f>Tableau22456[[#This Row],[Pnt{QB1}]]+Tableau22456[[#This Row],[Pnt{QB2}]]+Tableau22456[[#This Row],[Pnt{QB3}]]+Tableau22456[[#This Row],[Pnt{QB4}]]+Tableau22456[[#This Row],[Pnt{QB5}]]+Tableau22456[[#This Row],[Pnt{QB6}]]+Tableau22456[[#This Row],[Pnt{QB7}]]+Tableau22456[[#This Row],[Pnt{QB8}]]+Tableau22456[[#This Row],[Pnt{QB9}]]+Tableau22456[[#This Row],[Pnt{QB10}]]+Tableau22456[[#This Row],[Pnt{QB11}]]+Tableau22456[[#This Row],[Pnt{QB12}]]+Tableau22456[[#This Row],[Pnt{QB13}]]+Tableau22456[[#This Row],[Pnt{QB14}]]+Tableau22456[[#This Row],[Pnt{QB15}]]+Tableau22456[[#This Row],[Pnt{QB16}]]+Tableau22456[[#This Row],[Pnt{QB17}]]+Tableau22456[[#This Row],[Pnt{QB18}]]+Tableau22456[[#This Row],[Pnt{QB19}]]+Tableau22456[[#This Row],[Pnt{QB20}]]+Tableau22456[[#This Row],[Pnt{QB21}]]+Tableau22456[[#This Row],[Pnt{QB22}]]+Tableau22456[[#This Row],[Pnt{QB23}]]+Tableau22456[[#This Row],[Pnt{QB24}]]+Tableau22456[[#This Row],[Pnt{QB25}]]+Tableau22456[[#This Row],[Pnt{QB26}]]+Tableau22456[[#This Row],[Pnt{QB27}]]+Tableau22456[[#This Row],[Pnt{QB28}]]+Tableau22456[[#This Row],[Pnt{QB29}]]+Tableau22456[[#This Row],[Pnt{QB30}]]</f>
        <v>0</v>
      </c>
      <c r="Z32" s="33">
        <f>IF(Tableau22456[[#This Row],[Blq{QB1}]]="o",(1000/AA$52),0)</f>
        <v>0</v>
      </c>
      <c r="AA32" s="4" t="s">
        <v>3</v>
      </c>
      <c r="AB32" s="33">
        <f>IF(Tableau22456[[#This Row],[Blq{QB2}]]="o",(1000/AC$52),0)</f>
        <v>0</v>
      </c>
      <c r="AC32" s="4" t="s">
        <v>3</v>
      </c>
      <c r="AD32" s="33">
        <f>IF(Tableau22456[[#This Row],[Blq{QB3}]]="o",(1000/AE$52),0)</f>
        <v>0</v>
      </c>
      <c r="AE32" s="4" t="s">
        <v>3</v>
      </c>
      <c r="AF32" s="33">
        <f>IF(Tableau22456[[#This Row],[Blq{QB4}]]="o",(1000/AG$52),0)</f>
        <v>0</v>
      </c>
      <c r="AG32" s="4" t="s">
        <v>3</v>
      </c>
      <c r="AH32" s="33">
        <f>IF(Tableau22456[[#This Row],[Blq{QB5}]]="o",(1000/AI$52),0)</f>
        <v>0</v>
      </c>
      <c r="AI32" s="4" t="s">
        <v>3</v>
      </c>
      <c r="AJ32" s="33">
        <f>IF(Tableau22456[[#This Row],[Blq{QB6}]]="o",(1000/AK$52),0)</f>
        <v>0</v>
      </c>
      <c r="AK32" s="4" t="s">
        <v>3</v>
      </c>
      <c r="AL32" s="33">
        <f>IF(Tableau22456[[#This Row],[Blq{QB7}]]="o",(1000/AM$52),0)</f>
        <v>0</v>
      </c>
      <c r="AM32" s="4" t="s">
        <v>3</v>
      </c>
      <c r="AN32" s="33">
        <f>IF(Tableau22456[[#This Row],[Blq{QB8}]]="o",(1000/AO$52),0)</f>
        <v>0</v>
      </c>
      <c r="AO32" s="4" t="s">
        <v>3</v>
      </c>
      <c r="AP32" s="33">
        <f>IF(Tableau22456[[#This Row],[Blq{QB9}]]="o",(1000/AQ$52),0)</f>
        <v>0</v>
      </c>
      <c r="AQ32" s="4" t="s">
        <v>3</v>
      </c>
      <c r="AR32" s="33">
        <f>IF(Tableau22456[[#This Row],[Blq{QB10}]]="o",(1000/AS$52),0)</f>
        <v>0</v>
      </c>
      <c r="AS32" s="4" t="s">
        <v>3</v>
      </c>
      <c r="AT32" s="33">
        <f>IF(Tableau22456[[#This Row],[Blq{QB11}]]="o",(1000/AU$52),0)</f>
        <v>0</v>
      </c>
      <c r="AU32" s="4" t="s">
        <v>3</v>
      </c>
      <c r="AV32" s="33">
        <f>IF(Tableau22456[[#This Row],[Blq{QB12}]]="o",(1000/AW$52),0)</f>
        <v>0</v>
      </c>
      <c r="AW32" s="4" t="s">
        <v>3</v>
      </c>
      <c r="AX32" s="33">
        <f>IF(Tableau22456[[#This Row],[Blq{QB13}]]="o",(1000/AY$52),0)</f>
        <v>0</v>
      </c>
      <c r="AY32" s="4" t="s">
        <v>3</v>
      </c>
      <c r="AZ32" s="33">
        <f>IF(Tableau22456[[#This Row],[Blq{QB14}]]="o",(1000/BA$52),0)</f>
        <v>0</v>
      </c>
      <c r="BA32" s="4" t="s">
        <v>3</v>
      </c>
      <c r="BB32" s="33">
        <f>IF(Tableau22456[[#This Row],[Blq{QB15}]]="o",(1000/BC$52),0)</f>
        <v>0</v>
      </c>
      <c r="BC32" s="4" t="s">
        <v>3</v>
      </c>
      <c r="BD32" s="33">
        <f>IF(Tableau22456[[#This Row],[Blq{QB16}]]="o",(1000/BE$52),0)</f>
        <v>0</v>
      </c>
      <c r="BE32" s="4" t="s">
        <v>3</v>
      </c>
      <c r="BF32" s="33">
        <f>IF(Tableau22456[[#This Row],[Blq{QB17}]]="o",(1000/BG$52),0)</f>
        <v>0</v>
      </c>
      <c r="BG32" s="4" t="s">
        <v>3</v>
      </c>
      <c r="BH32" s="33">
        <f>IF(Tableau22456[[#This Row],[Blq{QB18}]]="o",(1000/BI$52),0)</f>
        <v>0</v>
      </c>
      <c r="BI32" s="4" t="s">
        <v>3</v>
      </c>
      <c r="BJ32" s="33">
        <f>IF(Tableau22456[[#This Row],[Blq{QB19}]]="o",(1000/BK$52),0)</f>
        <v>0</v>
      </c>
      <c r="BK32" s="4" t="s">
        <v>3</v>
      </c>
      <c r="BL32" s="33">
        <f>IF(Tableau22456[[#This Row],[Blq{QB20}]]="o",(1000/BM$52),0)</f>
        <v>0</v>
      </c>
      <c r="BM32" s="4" t="s">
        <v>3</v>
      </c>
      <c r="BN32" s="33">
        <f>IF(Tableau22456[[#This Row],[Blq{QB21}]]="o",(1000/BO$52),0)</f>
        <v>0</v>
      </c>
      <c r="BO32" s="4" t="s">
        <v>3</v>
      </c>
      <c r="BP32" s="33">
        <f>IF(Tableau22456[[#This Row],[Blq{QB22}]]="o",(1000/BQ$52),0)</f>
        <v>0</v>
      </c>
      <c r="BQ32" s="4" t="s">
        <v>3</v>
      </c>
      <c r="BR32" s="33">
        <f>IF(Tableau22456[[#This Row],[Blq{QB23}]]="o",(1000/BS$52),0)</f>
        <v>0</v>
      </c>
      <c r="BS32" s="4" t="s">
        <v>3</v>
      </c>
      <c r="BT32" s="33">
        <f>IF(Tableau22456[[#This Row],[Blq{QB24}]]="o",(1000/BU$52),0)</f>
        <v>0</v>
      </c>
      <c r="BU32" s="4" t="s">
        <v>3</v>
      </c>
      <c r="BV32" s="33">
        <f>IF(Tableau22456[[#This Row],[Blq{QB25}]]="o",(1000/BW$52),0)</f>
        <v>0</v>
      </c>
      <c r="BW32" s="4" t="s">
        <v>3</v>
      </c>
      <c r="BX32" s="33">
        <f>IF(Tableau22456[[#This Row],[Blq{QB26}]]="o",(1000/BY$52),0)</f>
        <v>0</v>
      </c>
      <c r="BY32" s="4" t="s">
        <v>3</v>
      </c>
      <c r="BZ32" s="33">
        <f>IF(Tableau22456[[#This Row],[Blq{QB27}]]="o",(1000/CA$52),0)</f>
        <v>0</v>
      </c>
      <c r="CA32" s="4" t="s">
        <v>3</v>
      </c>
      <c r="CB32" s="33">
        <f>IF(Tableau22456[[#This Row],[Blq{QB28}]]="o",(1000/CC$52),0)</f>
        <v>0</v>
      </c>
      <c r="CC32" s="4" t="s">
        <v>3</v>
      </c>
      <c r="CD32" s="33">
        <f>IF(Tableau22456[[#This Row],[Blq{QB29}]]="o",(1000/CE$52),0)</f>
        <v>0</v>
      </c>
      <c r="CE32" s="4" t="s">
        <v>3</v>
      </c>
      <c r="CF32" s="33">
        <f>IF(Tableau22456[[#This Row],[Blq{QB30}]]="o",(1000/CG$52),0)</f>
        <v>0</v>
      </c>
      <c r="CG32" s="4" t="s">
        <v>3</v>
      </c>
      <c r="CH32" s="26">
        <f>IFERROR((8-Tableau22456[[#This Row],[Plc{Q}]])/100,0)</f>
        <v>0</v>
      </c>
      <c r="CI32" s="25" t="str">
        <f>IF(OR(1=Tableau22456[[#This Row],[Plc{Q}]],2=Tableau22456[[#This Row],[Plc{Q}]],3=Tableau22456[[#This Row],[Plc{Q}]],4=Tableau22456[[#This Row],[Plc{Q}]],5=Tableau22456[[#This Row],[Plc{Q}]],6=Tableau22456[[#This Row],[Plc{Q}]],7=Tableau22456[[#This Row],[Plc{Q}]],8=Tableau22456[[#This Row],[Plc{Q}]]),"Qualifié(e)","")</f>
        <v/>
      </c>
      <c r="CJ32" s="34" t="str">
        <f>IF(Tableau22456[[#This Row],[Pnt{F}/1000]]=0,"",RANK(Tableau22456[[#This Row],[Pnt{F}/1000]],Tableau22456[Pnt{F}/1000]))</f>
        <v/>
      </c>
      <c r="CK32" s="35">
        <f>IFERROR(Tableau22456[[#This Row],[Pnt{FV}/500]]+Tableau22456[[#This Row],[Pnt{FB}/500]]+Tableau22456[[#This Row],[Bns{Q}]],0)</f>
        <v>0</v>
      </c>
      <c r="CL32" s="32">
        <f>IFERROR((Tableau22456[[#This Row],[Pnt{FV}]]/$CM$52)*500,0)</f>
        <v>0</v>
      </c>
      <c r="CM32" s="186">
        <f>IFERROR(((Tableau22456[[#This Row],[Prs{FV}]]/CN$52)*1000)+IF(Tableau22456[[#This Row],[Vlr{FV}]]="o",2,0),0)</f>
        <v>0</v>
      </c>
      <c r="CN32" s="11" t="s">
        <v>12</v>
      </c>
      <c r="CO32" s="4" t="s">
        <v>3</v>
      </c>
      <c r="CP32" s="32">
        <f>(Tableau22456[[#This Row],[Pnt{FB}]]/CQ$52)*500</f>
        <v>0</v>
      </c>
      <c r="CQ32" s="33">
        <f>Tableau22456[[#This Row],[Pnt{FBlq}]]+Tableau22456[[#This Row],[Pnt{FEss}]]</f>
        <v>0</v>
      </c>
      <c r="CR32" s="33">
        <f>IF(Tableau22456[[#This Row],[Blq{F}]]="n",0,IF(Tableau22456[[#This Row],[Blq{F}]]="Z1",100,IF(Tableau22456[[#This Row],[Blq{F}]]="Z2",200,IF(Tableau22456[[#This Row],[Blq{F}]]="Top",300,0))))</f>
        <v>0</v>
      </c>
      <c r="CS32" s="4" t="s">
        <v>3</v>
      </c>
      <c r="CT32" s="25">
        <f>IFERROR((100-(Tableau22456[[#This Row],[Ess{F}]])),0)</f>
        <v>0</v>
      </c>
      <c r="CU32" s="11" t="s">
        <v>12</v>
      </c>
      <c r="CV32" s="28" t="str">
        <f>IF(Tableau22456[[#This Row],[Fnl]]="Q",Tableau22456[[#This Row],[Plc{F}]],Tableau22456[[#This Row],[Plc{Q}]])</f>
        <v/>
      </c>
      <c r="CW32" s="28" t="str">
        <f>IF(Tableau22456[[#This Row],[Place]]=1,"Or",IF(Tableau22456[[#This Row],[Place]]=2,"Argent",IF(Tableau22456[[#This Row],[Place]]=3,"Bronze","")))</f>
        <v/>
      </c>
    </row>
    <row r="33" spans="1:101" x14ac:dyDescent="0.2">
      <c r="A33" s="33" t="str">
        <f>Tableau22456[[#This Row],[Plc{Q}]]</f>
        <v/>
      </c>
      <c r="B33" s="33" t="str">
        <f>Tableau22456[[#This Row],[Place]]</f>
        <v/>
      </c>
      <c r="C33" s="16" t="s">
        <v>12</v>
      </c>
      <c r="D33" s="17" t="s">
        <v>12</v>
      </c>
      <c r="E33" s="17" t="s">
        <v>12</v>
      </c>
      <c r="F33" s="29" t="str">
        <f>IF(Tableau22456[[#This Row],[Q &gt; F]]="","","Q")</f>
        <v/>
      </c>
      <c r="G33" s="10" t="s">
        <v>12</v>
      </c>
      <c r="H33" s="3" t="s">
        <v>3</v>
      </c>
      <c r="I33" s="3" t="s">
        <v>3</v>
      </c>
      <c r="J33" s="3" t="s">
        <v>3</v>
      </c>
      <c r="K33" s="30" t="str">
        <f>IF(Tableau22456[[#This Row],[Pnt{Q}(/1000)]]=0,"",RANK(Tableau22456[[#This Row],[Pnt{Q}(/1000)]],Tableau22456[Pnt{Q}(/1000)]))</f>
        <v/>
      </c>
      <c r="L33" s="30">
        <f>IFERROR(Tableau22456[[#This Row],[Pnt{QV}(/500)]]+Tableau22456[[#This Row],[Pnt{QB}/500]],0)</f>
        <v>0</v>
      </c>
      <c r="M33" s="31">
        <f>IFERROR((Tableau22456[[#This Row],[Pnt{QV}]]/$N$52)*500,0)</f>
        <v>0</v>
      </c>
      <c r="N33" s="31">
        <f>SUM(Tableau22456[[#This Row],[Pnt{QV1}]],Tableau22456[[#This Row],[Pnt{QV2}]],Tableau22456[[#This Row],[Pnt{QV3}]])</f>
        <v>0</v>
      </c>
      <c r="O33" s="2">
        <f>IFERROR(((Tableau22456[[#This Row],[Prs{QV1}]]/P$52)*1000)+IF(Tableau22456[[#This Row],[Vlr{QV1}]]="o",2,0),0)</f>
        <v>0</v>
      </c>
      <c r="P33" s="11" t="s">
        <v>12</v>
      </c>
      <c r="Q33" s="4" t="s">
        <v>3</v>
      </c>
      <c r="R33" s="163">
        <f>IFERROR(((Tableau22456[[#This Row],[Prs{QV2}]]/S$52)*1000)+IF(Tableau22456[[#This Row],[Vlr{QV2}]]="o",2,0),0)</f>
        <v>0</v>
      </c>
      <c r="S33" s="11" t="s">
        <v>12</v>
      </c>
      <c r="T33" s="4" t="s">
        <v>3</v>
      </c>
      <c r="U33" s="163">
        <f>IFERROR(((Tableau22456[[#This Row],[Prs{QV3}]]/V$52)*1000)+IF(Tableau22456[[#This Row],[Vlr{QV3}]]="o",2,0),0)</f>
        <v>0</v>
      </c>
      <c r="V33" s="11" t="s">
        <v>12</v>
      </c>
      <c r="W33" s="4" t="s">
        <v>3</v>
      </c>
      <c r="X33" s="32">
        <f>IF((Tableau22456[[#This Row],[Pnt{QB}]]/Y$52)*500=0,0,(Tableau22456[[#This Row],[Pnt{QB}]]/Y$52)*500)</f>
        <v>0</v>
      </c>
      <c r="Y33" s="33">
        <f>Tableau22456[[#This Row],[Pnt{QB1}]]+Tableau22456[[#This Row],[Pnt{QB2}]]+Tableau22456[[#This Row],[Pnt{QB3}]]+Tableau22456[[#This Row],[Pnt{QB4}]]+Tableau22456[[#This Row],[Pnt{QB5}]]+Tableau22456[[#This Row],[Pnt{QB6}]]+Tableau22456[[#This Row],[Pnt{QB7}]]+Tableau22456[[#This Row],[Pnt{QB8}]]+Tableau22456[[#This Row],[Pnt{QB9}]]+Tableau22456[[#This Row],[Pnt{QB10}]]+Tableau22456[[#This Row],[Pnt{QB11}]]+Tableau22456[[#This Row],[Pnt{QB12}]]+Tableau22456[[#This Row],[Pnt{QB13}]]+Tableau22456[[#This Row],[Pnt{QB14}]]+Tableau22456[[#This Row],[Pnt{QB15}]]+Tableau22456[[#This Row],[Pnt{QB16}]]+Tableau22456[[#This Row],[Pnt{QB17}]]+Tableau22456[[#This Row],[Pnt{QB18}]]+Tableau22456[[#This Row],[Pnt{QB19}]]+Tableau22456[[#This Row],[Pnt{QB20}]]+Tableau22456[[#This Row],[Pnt{QB21}]]+Tableau22456[[#This Row],[Pnt{QB22}]]+Tableau22456[[#This Row],[Pnt{QB23}]]+Tableau22456[[#This Row],[Pnt{QB24}]]+Tableau22456[[#This Row],[Pnt{QB25}]]+Tableau22456[[#This Row],[Pnt{QB26}]]+Tableau22456[[#This Row],[Pnt{QB27}]]+Tableau22456[[#This Row],[Pnt{QB28}]]+Tableau22456[[#This Row],[Pnt{QB29}]]+Tableau22456[[#This Row],[Pnt{QB30}]]</f>
        <v>0</v>
      </c>
      <c r="Z33" s="33">
        <f>IF(Tableau22456[[#This Row],[Blq{QB1}]]="o",(1000/AA$52),0)</f>
        <v>0</v>
      </c>
      <c r="AA33" s="4" t="s">
        <v>3</v>
      </c>
      <c r="AB33" s="33">
        <f>IF(Tableau22456[[#This Row],[Blq{QB2}]]="o",(1000/AC$52),0)</f>
        <v>0</v>
      </c>
      <c r="AC33" s="4" t="s">
        <v>3</v>
      </c>
      <c r="AD33" s="33">
        <f>IF(Tableau22456[[#This Row],[Blq{QB3}]]="o",(1000/AE$52),0)</f>
        <v>0</v>
      </c>
      <c r="AE33" s="4" t="s">
        <v>3</v>
      </c>
      <c r="AF33" s="33">
        <f>IF(Tableau22456[[#This Row],[Blq{QB4}]]="o",(1000/AG$52),0)</f>
        <v>0</v>
      </c>
      <c r="AG33" s="4" t="s">
        <v>3</v>
      </c>
      <c r="AH33" s="33">
        <f>IF(Tableau22456[[#This Row],[Blq{QB5}]]="o",(1000/AI$52),0)</f>
        <v>0</v>
      </c>
      <c r="AI33" s="4" t="s">
        <v>3</v>
      </c>
      <c r="AJ33" s="33">
        <f>IF(Tableau22456[[#This Row],[Blq{QB6}]]="o",(1000/AK$52),0)</f>
        <v>0</v>
      </c>
      <c r="AK33" s="4" t="s">
        <v>3</v>
      </c>
      <c r="AL33" s="33">
        <f>IF(Tableau22456[[#This Row],[Blq{QB7}]]="o",(1000/AM$52),0)</f>
        <v>0</v>
      </c>
      <c r="AM33" s="4" t="s">
        <v>3</v>
      </c>
      <c r="AN33" s="33">
        <f>IF(Tableau22456[[#This Row],[Blq{QB8}]]="o",(1000/AO$52),0)</f>
        <v>0</v>
      </c>
      <c r="AO33" s="4" t="s">
        <v>3</v>
      </c>
      <c r="AP33" s="33">
        <f>IF(Tableau22456[[#This Row],[Blq{QB9}]]="o",(1000/AQ$52),0)</f>
        <v>0</v>
      </c>
      <c r="AQ33" s="4" t="s">
        <v>3</v>
      </c>
      <c r="AR33" s="33">
        <f>IF(Tableau22456[[#This Row],[Blq{QB10}]]="o",(1000/AS$52),0)</f>
        <v>0</v>
      </c>
      <c r="AS33" s="4" t="s">
        <v>3</v>
      </c>
      <c r="AT33" s="33">
        <f>IF(Tableau22456[[#This Row],[Blq{QB11}]]="o",(1000/AU$52),0)</f>
        <v>0</v>
      </c>
      <c r="AU33" s="4" t="s">
        <v>3</v>
      </c>
      <c r="AV33" s="33">
        <f>IF(Tableau22456[[#This Row],[Blq{QB12}]]="o",(1000/AW$52),0)</f>
        <v>0</v>
      </c>
      <c r="AW33" s="4" t="s">
        <v>3</v>
      </c>
      <c r="AX33" s="33">
        <f>IF(Tableau22456[[#This Row],[Blq{QB13}]]="o",(1000/AY$52),0)</f>
        <v>0</v>
      </c>
      <c r="AY33" s="4" t="s">
        <v>3</v>
      </c>
      <c r="AZ33" s="33">
        <f>IF(Tableau22456[[#This Row],[Blq{QB14}]]="o",(1000/BA$52),0)</f>
        <v>0</v>
      </c>
      <c r="BA33" s="4" t="s">
        <v>3</v>
      </c>
      <c r="BB33" s="33">
        <f>IF(Tableau22456[[#This Row],[Blq{QB15}]]="o",(1000/BC$52),0)</f>
        <v>0</v>
      </c>
      <c r="BC33" s="4" t="s">
        <v>3</v>
      </c>
      <c r="BD33" s="33">
        <f>IF(Tableau22456[[#This Row],[Blq{QB16}]]="o",(1000/BE$52),0)</f>
        <v>0</v>
      </c>
      <c r="BE33" s="4" t="s">
        <v>3</v>
      </c>
      <c r="BF33" s="33">
        <f>IF(Tableau22456[[#This Row],[Blq{QB17}]]="o",(1000/BG$52),0)</f>
        <v>0</v>
      </c>
      <c r="BG33" s="4" t="s">
        <v>3</v>
      </c>
      <c r="BH33" s="33">
        <f>IF(Tableau22456[[#This Row],[Blq{QB18}]]="o",(1000/BI$52),0)</f>
        <v>0</v>
      </c>
      <c r="BI33" s="4" t="s">
        <v>3</v>
      </c>
      <c r="BJ33" s="33">
        <f>IF(Tableau22456[[#This Row],[Blq{QB19}]]="o",(1000/BK$52),0)</f>
        <v>0</v>
      </c>
      <c r="BK33" s="4" t="s">
        <v>3</v>
      </c>
      <c r="BL33" s="33">
        <f>IF(Tableau22456[[#This Row],[Blq{QB20}]]="o",(1000/BM$52),0)</f>
        <v>0</v>
      </c>
      <c r="BM33" s="4" t="s">
        <v>3</v>
      </c>
      <c r="BN33" s="33">
        <f>IF(Tableau22456[[#This Row],[Blq{QB21}]]="o",(1000/BO$52),0)</f>
        <v>0</v>
      </c>
      <c r="BO33" s="4" t="s">
        <v>3</v>
      </c>
      <c r="BP33" s="33">
        <f>IF(Tableau22456[[#This Row],[Blq{QB22}]]="o",(1000/BQ$52),0)</f>
        <v>0</v>
      </c>
      <c r="BQ33" s="4" t="s">
        <v>3</v>
      </c>
      <c r="BR33" s="33">
        <f>IF(Tableau22456[[#This Row],[Blq{QB23}]]="o",(1000/BS$52),0)</f>
        <v>0</v>
      </c>
      <c r="BS33" s="4" t="s">
        <v>3</v>
      </c>
      <c r="BT33" s="33">
        <f>IF(Tableau22456[[#This Row],[Blq{QB24}]]="o",(1000/BU$52),0)</f>
        <v>0</v>
      </c>
      <c r="BU33" s="4" t="s">
        <v>3</v>
      </c>
      <c r="BV33" s="33">
        <f>IF(Tableau22456[[#This Row],[Blq{QB25}]]="o",(1000/BW$52),0)</f>
        <v>0</v>
      </c>
      <c r="BW33" s="4" t="s">
        <v>3</v>
      </c>
      <c r="BX33" s="33">
        <f>IF(Tableau22456[[#This Row],[Blq{QB26}]]="o",(1000/BY$52),0)</f>
        <v>0</v>
      </c>
      <c r="BY33" s="4" t="s">
        <v>3</v>
      </c>
      <c r="BZ33" s="33">
        <f>IF(Tableau22456[[#This Row],[Blq{QB27}]]="o",(1000/CA$52),0)</f>
        <v>0</v>
      </c>
      <c r="CA33" s="4" t="s">
        <v>3</v>
      </c>
      <c r="CB33" s="33">
        <f>IF(Tableau22456[[#This Row],[Blq{QB28}]]="o",(1000/CC$52),0)</f>
        <v>0</v>
      </c>
      <c r="CC33" s="4" t="s">
        <v>3</v>
      </c>
      <c r="CD33" s="33">
        <f>IF(Tableau22456[[#This Row],[Blq{QB29}]]="o",(1000/CE$52),0)</f>
        <v>0</v>
      </c>
      <c r="CE33" s="4" t="s">
        <v>3</v>
      </c>
      <c r="CF33" s="33">
        <f>IF(Tableau22456[[#This Row],[Blq{QB30}]]="o",(1000/CG$52),0)</f>
        <v>0</v>
      </c>
      <c r="CG33" s="4" t="s">
        <v>3</v>
      </c>
      <c r="CH33" s="26">
        <f>IFERROR((8-Tableau22456[[#This Row],[Plc{Q}]])/100,0)</f>
        <v>0</v>
      </c>
      <c r="CI33" s="25" t="str">
        <f>IF(OR(1=Tableau22456[[#This Row],[Plc{Q}]],2=Tableau22456[[#This Row],[Plc{Q}]],3=Tableau22456[[#This Row],[Plc{Q}]],4=Tableau22456[[#This Row],[Plc{Q}]],5=Tableau22456[[#This Row],[Plc{Q}]],6=Tableau22456[[#This Row],[Plc{Q}]],7=Tableau22456[[#This Row],[Plc{Q}]],8=Tableau22456[[#This Row],[Plc{Q}]]),"Qualifié(e)","")</f>
        <v/>
      </c>
      <c r="CJ33" s="34" t="str">
        <f>IF(Tableau22456[[#This Row],[Pnt{F}/1000]]=0,"",RANK(Tableau22456[[#This Row],[Pnt{F}/1000]],Tableau22456[Pnt{F}/1000]))</f>
        <v/>
      </c>
      <c r="CK33" s="35">
        <f>IFERROR(Tableau22456[[#This Row],[Pnt{FV}/500]]+Tableau22456[[#This Row],[Pnt{FB}/500]]+Tableau22456[[#This Row],[Bns{Q}]],0)</f>
        <v>0</v>
      </c>
      <c r="CL33" s="32">
        <f>IFERROR((Tableau22456[[#This Row],[Pnt{FV}]]/$CM$52)*500,0)</f>
        <v>0</v>
      </c>
      <c r="CM33" s="186">
        <f>IFERROR(((Tableau22456[[#This Row],[Prs{FV}]]/CN$52)*1000)+IF(Tableau22456[[#This Row],[Vlr{FV}]]="o",2,0),0)</f>
        <v>0</v>
      </c>
      <c r="CN33" s="11" t="s">
        <v>12</v>
      </c>
      <c r="CO33" s="4" t="s">
        <v>3</v>
      </c>
      <c r="CP33" s="32">
        <f>(Tableau22456[[#This Row],[Pnt{FB}]]/CQ$52)*500</f>
        <v>0</v>
      </c>
      <c r="CQ33" s="33">
        <f>Tableau22456[[#This Row],[Pnt{FBlq}]]+Tableau22456[[#This Row],[Pnt{FEss}]]</f>
        <v>0</v>
      </c>
      <c r="CR33" s="33">
        <f>IF(Tableau22456[[#This Row],[Blq{F}]]="n",0,IF(Tableau22456[[#This Row],[Blq{F}]]="Z1",100,IF(Tableau22456[[#This Row],[Blq{F}]]="Z2",200,IF(Tableau22456[[#This Row],[Blq{F}]]="Top",300,0))))</f>
        <v>0</v>
      </c>
      <c r="CS33" s="4" t="s">
        <v>3</v>
      </c>
      <c r="CT33" s="25">
        <f>IFERROR((100-(Tableau22456[[#This Row],[Ess{F}]])),0)</f>
        <v>0</v>
      </c>
      <c r="CU33" s="11" t="s">
        <v>12</v>
      </c>
      <c r="CV33" s="28" t="str">
        <f>IF(Tableau22456[[#This Row],[Fnl]]="Q",Tableau22456[[#This Row],[Plc{F}]],Tableau22456[[#This Row],[Plc{Q}]])</f>
        <v/>
      </c>
      <c r="CW33" s="28" t="str">
        <f>IF(Tableau22456[[#This Row],[Place]]=1,"Or",IF(Tableau22456[[#This Row],[Place]]=2,"Argent",IF(Tableau22456[[#This Row],[Place]]=3,"Bronze","")))</f>
        <v/>
      </c>
    </row>
    <row r="34" spans="1:101" x14ac:dyDescent="0.2">
      <c r="A34" s="33" t="str">
        <f>Tableau22456[[#This Row],[Plc{Q}]]</f>
        <v/>
      </c>
      <c r="B34" s="33" t="str">
        <f>Tableau22456[[#This Row],[Place]]</f>
        <v/>
      </c>
      <c r="C34" s="16" t="s">
        <v>12</v>
      </c>
      <c r="D34" s="17" t="s">
        <v>12</v>
      </c>
      <c r="E34" s="17" t="s">
        <v>12</v>
      </c>
      <c r="F34" s="29" t="str">
        <f>IF(Tableau22456[[#This Row],[Q &gt; F]]="","","Q")</f>
        <v/>
      </c>
      <c r="G34" s="10" t="s">
        <v>12</v>
      </c>
      <c r="H34" s="3" t="s">
        <v>3</v>
      </c>
      <c r="I34" s="3" t="s">
        <v>3</v>
      </c>
      <c r="J34" s="3" t="s">
        <v>3</v>
      </c>
      <c r="K34" s="30" t="str">
        <f>IF(Tableau22456[[#This Row],[Pnt{Q}(/1000)]]=0,"",RANK(Tableau22456[[#This Row],[Pnt{Q}(/1000)]],Tableau22456[Pnt{Q}(/1000)]))</f>
        <v/>
      </c>
      <c r="L34" s="30">
        <f>IFERROR(Tableau22456[[#This Row],[Pnt{QV}(/500)]]+Tableau22456[[#This Row],[Pnt{QB}/500]],0)</f>
        <v>0</v>
      </c>
      <c r="M34" s="31">
        <f>IFERROR((Tableau22456[[#This Row],[Pnt{QV}]]/$N$52)*500,0)</f>
        <v>0</v>
      </c>
      <c r="N34" s="31">
        <f>SUM(Tableau22456[[#This Row],[Pnt{QV1}]],Tableau22456[[#This Row],[Pnt{QV2}]],Tableau22456[[#This Row],[Pnt{QV3}]])</f>
        <v>0</v>
      </c>
      <c r="O34" s="2">
        <f>IFERROR(((Tableau22456[[#This Row],[Prs{QV1}]]/P$52)*1000)+IF(Tableau22456[[#This Row],[Vlr{QV1}]]="o",2,0),0)</f>
        <v>0</v>
      </c>
      <c r="P34" s="11" t="s">
        <v>12</v>
      </c>
      <c r="Q34" s="4" t="s">
        <v>3</v>
      </c>
      <c r="R34" s="163">
        <f>IFERROR(((Tableau22456[[#This Row],[Prs{QV2}]]/S$52)*1000)+IF(Tableau22456[[#This Row],[Vlr{QV2}]]="o",2,0),0)</f>
        <v>0</v>
      </c>
      <c r="S34" s="11" t="s">
        <v>12</v>
      </c>
      <c r="T34" s="4" t="s">
        <v>3</v>
      </c>
      <c r="U34" s="163">
        <f>IFERROR(((Tableau22456[[#This Row],[Prs{QV3}]]/V$52)*1000)+IF(Tableau22456[[#This Row],[Vlr{QV3}]]="o",2,0),0)</f>
        <v>0</v>
      </c>
      <c r="V34" s="11" t="s">
        <v>12</v>
      </c>
      <c r="W34" s="4" t="s">
        <v>3</v>
      </c>
      <c r="X34" s="32">
        <f>IF((Tableau22456[[#This Row],[Pnt{QB}]]/Y$52)*500=0,0,(Tableau22456[[#This Row],[Pnt{QB}]]/Y$52)*500)</f>
        <v>0</v>
      </c>
      <c r="Y34" s="33">
        <f>Tableau22456[[#This Row],[Pnt{QB1}]]+Tableau22456[[#This Row],[Pnt{QB2}]]+Tableau22456[[#This Row],[Pnt{QB3}]]+Tableau22456[[#This Row],[Pnt{QB4}]]+Tableau22456[[#This Row],[Pnt{QB5}]]+Tableau22456[[#This Row],[Pnt{QB6}]]+Tableau22456[[#This Row],[Pnt{QB7}]]+Tableau22456[[#This Row],[Pnt{QB8}]]+Tableau22456[[#This Row],[Pnt{QB9}]]+Tableau22456[[#This Row],[Pnt{QB10}]]+Tableau22456[[#This Row],[Pnt{QB11}]]+Tableau22456[[#This Row],[Pnt{QB12}]]+Tableau22456[[#This Row],[Pnt{QB13}]]+Tableau22456[[#This Row],[Pnt{QB14}]]+Tableau22456[[#This Row],[Pnt{QB15}]]+Tableau22456[[#This Row],[Pnt{QB16}]]+Tableau22456[[#This Row],[Pnt{QB17}]]+Tableau22456[[#This Row],[Pnt{QB18}]]+Tableau22456[[#This Row],[Pnt{QB19}]]+Tableau22456[[#This Row],[Pnt{QB20}]]+Tableau22456[[#This Row],[Pnt{QB21}]]+Tableau22456[[#This Row],[Pnt{QB22}]]+Tableau22456[[#This Row],[Pnt{QB23}]]+Tableau22456[[#This Row],[Pnt{QB24}]]+Tableau22456[[#This Row],[Pnt{QB25}]]+Tableau22456[[#This Row],[Pnt{QB26}]]+Tableau22456[[#This Row],[Pnt{QB27}]]+Tableau22456[[#This Row],[Pnt{QB28}]]+Tableau22456[[#This Row],[Pnt{QB29}]]+Tableau22456[[#This Row],[Pnt{QB30}]]</f>
        <v>0</v>
      </c>
      <c r="Z34" s="33">
        <f>IF(Tableau22456[[#This Row],[Blq{QB1}]]="o",(1000/AA$52),0)</f>
        <v>0</v>
      </c>
      <c r="AA34" s="4" t="s">
        <v>3</v>
      </c>
      <c r="AB34" s="33">
        <f>IF(Tableau22456[[#This Row],[Blq{QB2}]]="o",(1000/AC$52),0)</f>
        <v>0</v>
      </c>
      <c r="AC34" s="4" t="s">
        <v>3</v>
      </c>
      <c r="AD34" s="33">
        <f>IF(Tableau22456[[#This Row],[Blq{QB3}]]="o",(1000/AE$52),0)</f>
        <v>0</v>
      </c>
      <c r="AE34" s="4" t="s">
        <v>3</v>
      </c>
      <c r="AF34" s="33">
        <f>IF(Tableau22456[[#This Row],[Blq{QB4}]]="o",(1000/AG$52),0)</f>
        <v>0</v>
      </c>
      <c r="AG34" s="4" t="s">
        <v>3</v>
      </c>
      <c r="AH34" s="33">
        <f>IF(Tableau22456[[#This Row],[Blq{QB5}]]="o",(1000/AI$52),0)</f>
        <v>0</v>
      </c>
      <c r="AI34" s="4" t="s">
        <v>3</v>
      </c>
      <c r="AJ34" s="33">
        <f>IF(Tableau22456[[#This Row],[Blq{QB6}]]="o",(1000/AK$52),0)</f>
        <v>0</v>
      </c>
      <c r="AK34" s="4" t="s">
        <v>3</v>
      </c>
      <c r="AL34" s="33">
        <f>IF(Tableau22456[[#This Row],[Blq{QB7}]]="o",(1000/AM$52),0)</f>
        <v>0</v>
      </c>
      <c r="AM34" s="4" t="s">
        <v>3</v>
      </c>
      <c r="AN34" s="33">
        <f>IF(Tableau22456[[#This Row],[Blq{QB8}]]="o",(1000/AO$52),0)</f>
        <v>0</v>
      </c>
      <c r="AO34" s="4" t="s">
        <v>3</v>
      </c>
      <c r="AP34" s="33">
        <f>IF(Tableau22456[[#This Row],[Blq{QB9}]]="o",(1000/AQ$52),0)</f>
        <v>0</v>
      </c>
      <c r="AQ34" s="4" t="s">
        <v>3</v>
      </c>
      <c r="AR34" s="33">
        <f>IF(Tableau22456[[#This Row],[Blq{QB10}]]="o",(1000/AS$52),0)</f>
        <v>0</v>
      </c>
      <c r="AS34" s="4" t="s">
        <v>3</v>
      </c>
      <c r="AT34" s="33">
        <f>IF(Tableau22456[[#This Row],[Blq{QB11}]]="o",(1000/AU$52),0)</f>
        <v>0</v>
      </c>
      <c r="AU34" s="4" t="s">
        <v>3</v>
      </c>
      <c r="AV34" s="33">
        <f>IF(Tableau22456[[#This Row],[Blq{QB12}]]="o",(1000/AW$52),0)</f>
        <v>0</v>
      </c>
      <c r="AW34" s="4" t="s">
        <v>3</v>
      </c>
      <c r="AX34" s="33">
        <f>IF(Tableau22456[[#This Row],[Blq{QB13}]]="o",(1000/AY$52),0)</f>
        <v>0</v>
      </c>
      <c r="AY34" s="4" t="s">
        <v>3</v>
      </c>
      <c r="AZ34" s="33">
        <f>IF(Tableau22456[[#This Row],[Blq{QB14}]]="o",(1000/BA$52),0)</f>
        <v>0</v>
      </c>
      <c r="BA34" s="4" t="s">
        <v>3</v>
      </c>
      <c r="BB34" s="33">
        <f>IF(Tableau22456[[#This Row],[Blq{QB15}]]="o",(1000/BC$52),0)</f>
        <v>0</v>
      </c>
      <c r="BC34" s="4" t="s">
        <v>3</v>
      </c>
      <c r="BD34" s="33">
        <f>IF(Tableau22456[[#This Row],[Blq{QB16}]]="o",(1000/BE$52),0)</f>
        <v>0</v>
      </c>
      <c r="BE34" s="4" t="s">
        <v>3</v>
      </c>
      <c r="BF34" s="33">
        <f>IF(Tableau22456[[#This Row],[Blq{QB17}]]="o",(1000/BG$52),0)</f>
        <v>0</v>
      </c>
      <c r="BG34" s="4" t="s">
        <v>3</v>
      </c>
      <c r="BH34" s="33">
        <f>IF(Tableau22456[[#This Row],[Blq{QB18}]]="o",(1000/BI$52),0)</f>
        <v>0</v>
      </c>
      <c r="BI34" s="4" t="s">
        <v>3</v>
      </c>
      <c r="BJ34" s="33">
        <f>IF(Tableau22456[[#This Row],[Blq{QB19}]]="o",(1000/BK$52),0)</f>
        <v>0</v>
      </c>
      <c r="BK34" s="4" t="s">
        <v>3</v>
      </c>
      <c r="BL34" s="33">
        <f>IF(Tableau22456[[#This Row],[Blq{QB20}]]="o",(1000/BM$52),0)</f>
        <v>0</v>
      </c>
      <c r="BM34" s="4" t="s">
        <v>3</v>
      </c>
      <c r="BN34" s="33">
        <f>IF(Tableau22456[[#This Row],[Blq{QB21}]]="o",(1000/BO$52),0)</f>
        <v>0</v>
      </c>
      <c r="BO34" s="4" t="s">
        <v>3</v>
      </c>
      <c r="BP34" s="33">
        <f>IF(Tableau22456[[#This Row],[Blq{QB22}]]="o",(1000/BQ$52),0)</f>
        <v>0</v>
      </c>
      <c r="BQ34" s="4" t="s">
        <v>3</v>
      </c>
      <c r="BR34" s="33">
        <f>IF(Tableau22456[[#This Row],[Blq{QB23}]]="o",(1000/BS$52),0)</f>
        <v>0</v>
      </c>
      <c r="BS34" s="4" t="s">
        <v>3</v>
      </c>
      <c r="BT34" s="33">
        <f>IF(Tableau22456[[#This Row],[Blq{QB24}]]="o",(1000/BU$52),0)</f>
        <v>0</v>
      </c>
      <c r="BU34" s="4" t="s">
        <v>3</v>
      </c>
      <c r="BV34" s="33">
        <f>IF(Tableau22456[[#This Row],[Blq{QB25}]]="o",(1000/BW$52),0)</f>
        <v>0</v>
      </c>
      <c r="BW34" s="4" t="s">
        <v>3</v>
      </c>
      <c r="BX34" s="33">
        <f>IF(Tableau22456[[#This Row],[Blq{QB26}]]="o",(1000/BY$52),0)</f>
        <v>0</v>
      </c>
      <c r="BY34" s="4" t="s">
        <v>3</v>
      </c>
      <c r="BZ34" s="33">
        <f>IF(Tableau22456[[#This Row],[Blq{QB27}]]="o",(1000/CA$52),0)</f>
        <v>0</v>
      </c>
      <c r="CA34" s="4" t="s">
        <v>3</v>
      </c>
      <c r="CB34" s="33">
        <f>IF(Tableau22456[[#This Row],[Blq{QB28}]]="o",(1000/CC$52),0)</f>
        <v>0</v>
      </c>
      <c r="CC34" s="4" t="s">
        <v>3</v>
      </c>
      <c r="CD34" s="33">
        <f>IF(Tableau22456[[#This Row],[Blq{QB29}]]="o",(1000/CE$52),0)</f>
        <v>0</v>
      </c>
      <c r="CE34" s="4" t="s">
        <v>3</v>
      </c>
      <c r="CF34" s="33">
        <f>IF(Tableau22456[[#This Row],[Blq{QB30}]]="o",(1000/CG$52),0)</f>
        <v>0</v>
      </c>
      <c r="CG34" s="4" t="s">
        <v>3</v>
      </c>
      <c r="CH34" s="26">
        <f>IFERROR((8-Tableau22456[[#This Row],[Plc{Q}]])/100,0)</f>
        <v>0</v>
      </c>
      <c r="CI34" s="25" t="str">
        <f>IF(OR(1=Tableau22456[[#This Row],[Plc{Q}]],2=Tableau22456[[#This Row],[Plc{Q}]],3=Tableau22456[[#This Row],[Plc{Q}]],4=Tableau22456[[#This Row],[Plc{Q}]],5=Tableau22456[[#This Row],[Plc{Q}]],6=Tableau22456[[#This Row],[Plc{Q}]],7=Tableau22456[[#This Row],[Plc{Q}]],8=Tableau22456[[#This Row],[Plc{Q}]]),"Qualifié(e)","")</f>
        <v/>
      </c>
      <c r="CJ34" s="34" t="str">
        <f>IF(Tableau22456[[#This Row],[Pnt{F}/1000]]=0,"",RANK(Tableau22456[[#This Row],[Pnt{F}/1000]],Tableau22456[Pnt{F}/1000]))</f>
        <v/>
      </c>
      <c r="CK34" s="35">
        <f>IFERROR(Tableau22456[[#This Row],[Pnt{FV}/500]]+Tableau22456[[#This Row],[Pnt{FB}/500]]+Tableau22456[[#This Row],[Bns{Q}]],0)</f>
        <v>0</v>
      </c>
      <c r="CL34" s="32">
        <f>IFERROR((Tableau22456[[#This Row],[Pnt{FV}]]/$CM$52)*500,0)</f>
        <v>0</v>
      </c>
      <c r="CM34" s="186">
        <f>IFERROR(((Tableau22456[[#This Row],[Prs{FV}]]/CN$52)*1000)+IF(Tableau22456[[#This Row],[Vlr{FV}]]="o",2,0),0)</f>
        <v>0</v>
      </c>
      <c r="CN34" s="11" t="s">
        <v>12</v>
      </c>
      <c r="CO34" s="4" t="s">
        <v>3</v>
      </c>
      <c r="CP34" s="32">
        <f>(Tableau22456[[#This Row],[Pnt{FB}]]/CQ$52)*500</f>
        <v>0</v>
      </c>
      <c r="CQ34" s="33">
        <f>Tableau22456[[#This Row],[Pnt{FBlq}]]+Tableau22456[[#This Row],[Pnt{FEss}]]</f>
        <v>0</v>
      </c>
      <c r="CR34" s="33">
        <f>IF(Tableau22456[[#This Row],[Blq{F}]]="n",0,IF(Tableau22456[[#This Row],[Blq{F}]]="Z1",100,IF(Tableau22456[[#This Row],[Blq{F}]]="Z2",200,IF(Tableau22456[[#This Row],[Blq{F}]]="Top",300,0))))</f>
        <v>0</v>
      </c>
      <c r="CS34" s="4" t="s">
        <v>3</v>
      </c>
      <c r="CT34" s="25">
        <f>IFERROR((100-(Tableau22456[[#This Row],[Ess{F}]])),0)</f>
        <v>0</v>
      </c>
      <c r="CU34" s="11" t="s">
        <v>12</v>
      </c>
      <c r="CV34" s="28" t="str">
        <f>IF(Tableau22456[[#This Row],[Fnl]]="Q",Tableau22456[[#This Row],[Plc{F}]],Tableau22456[[#This Row],[Plc{Q}]])</f>
        <v/>
      </c>
      <c r="CW34" s="28" t="str">
        <f>IF(Tableau22456[[#This Row],[Place]]=1,"Or",IF(Tableau22456[[#This Row],[Place]]=2,"Argent",IF(Tableau22456[[#This Row],[Place]]=3,"Bronze","")))</f>
        <v/>
      </c>
    </row>
    <row r="35" spans="1:101" x14ac:dyDescent="0.2">
      <c r="A35" s="33" t="str">
        <f>Tableau22456[[#This Row],[Plc{Q}]]</f>
        <v/>
      </c>
      <c r="B35" s="33" t="str">
        <f>Tableau22456[[#This Row],[Place]]</f>
        <v/>
      </c>
      <c r="C35" s="16" t="s">
        <v>12</v>
      </c>
      <c r="D35" s="17" t="s">
        <v>12</v>
      </c>
      <c r="E35" s="17" t="s">
        <v>12</v>
      </c>
      <c r="F35" s="29" t="str">
        <f>IF(Tableau22456[[#This Row],[Q &gt; F]]="","","Q")</f>
        <v/>
      </c>
      <c r="G35" s="10" t="s">
        <v>12</v>
      </c>
      <c r="H35" s="3" t="s">
        <v>3</v>
      </c>
      <c r="I35" s="3" t="s">
        <v>3</v>
      </c>
      <c r="J35" s="3" t="s">
        <v>3</v>
      </c>
      <c r="K35" s="30" t="str">
        <f>IF(Tableau22456[[#This Row],[Pnt{Q}(/1000)]]=0,"",RANK(Tableau22456[[#This Row],[Pnt{Q}(/1000)]],Tableau22456[Pnt{Q}(/1000)]))</f>
        <v/>
      </c>
      <c r="L35" s="30">
        <f>IFERROR(Tableau22456[[#This Row],[Pnt{QV}(/500)]]+Tableau22456[[#This Row],[Pnt{QB}/500]],0)</f>
        <v>0</v>
      </c>
      <c r="M35" s="31">
        <f>IFERROR((Tableau22456[[#This Row],[Pnt{QV}]]/$N$52)*500,0)</f>
        <v>0</v>
      </c>
      <c r="N35" s="31">
        <f>SUM(Tableau22456[[#This Row],[Pnt{QV1}]],Tableau22456[[#This Row],[Pnt{QV2}]],Tableau22456[[#This Row],[Pnt{QV3}]])</f>
        <v>0</v>
      </c>
      <c r="O35" s="2">
        <f>IFERROR(((Tableau22456[[#This Row],[Prs{QV1}]]/P$52)*1000)+IF(Tableau22456[[#This Row],[Vlr{QV1}]]="o",2,0),0)</f>
        <v>0</v>
      </c>
      <c r="P35" s="11" t="s">
        <v>12</v>
      </c>
      <c r="Q35" s="4" t="s">
        <v>3</v>
      </c>
      <c r="R35" s="163">
        <f>IFERROR(((Tableau22456[[#This Row],[Prs{QV2}]]/S$52)*1000)+IF(Tableau22456[[#This Row],[Vlr{QV2}]]="o",2,0),0)</f>
        <v>0</v>
      </c>
      <c r="S35" s="11" t="s">
        <v>12</v>
      </c>
      <c r="T35" s="4" t="s">
        <v>3</v>
      </c>
      <c r="U35" s="163">
        <f>IFERROR(((Tableau22456[[#This Row],[Prs{QV3}]]/V$52)*1000)+IF(Tableau22456[[#This Row],[Vlr{QV3}]]="o",2,0),0)</f>
        <v>0</v>
      </c>
      <c r="V35" s="11" t="s">
        <v>12</v>
      </c>
      <c r="W35" s="4" t="s">
        <v>3</v>
      </c>
      <c r="X35" s="32">
        <f>IF((Tableau22456[[#This Row],[Pnt{QB}]]/Y$52)*500=0,0,(Tableau22456[[#This Row],[Pnt{QB}]]/Y$52)*500)</f>
        <v>0</v>
      </c>
      <c r="Y35" s="33">
        <f>Tableau22456[[#This Row],[Pnt{QB1}]]+Tableau22456[[#This Row],[Pnt{QB2}]]+Tableau22456[[#This Row],[Pnt{QB3}]]+Tableau22456[[#This Row],[Pnt{QB4}]]+Tableau22456[[#This Row],[Pnt{QB5}]]+Tableau22456[[#This Row],[Pnt{QB6}]]+Tableau22456[[#This Row],[Pnt{QB7}]]+Tableau22456[[#This Row],[Pnt{QB8}]]+Tableau22456[[#This Row],[Pnt{QB9}]]+Tableau22456[[#This Row],[Pnt{QB10}]]+Tableau22456[[#This Row],[Pnt{QB11}]]+Tableau22456[[#This Row],[Pnt{QB12}]]+Tableau22456[[#This Row],[Pnt{QB13}]]+Tableau22456[[#This Row],[Pnt{QB14}]]+Tableau22456[[#This Row],[Pnt{QB15}]]+Tableau22456[[#This Row],[Pnt{QB16}]]+Tableau22456[[#This Row],[Pnt{QB17}]]+Tableau22456[[#This Row],[Pnt{QB18}]]+Tableau22456[[#This Row],[Pnt{QB19}]]+Tableau22456[[#This Row],[Pnt{QB20}]]+Tableau22456[[#This Row],[Pnt{QB21}]]+Tableau22456[[#This Row],[Pnt{QB22}]]+Tableau22456[[#This Row],[Pnt{QB23}]]+Tableau22456[[#This Row],[Pnt{QB24}]]+Tableau22456[[#This Row],[Pnt{QB25}]]+Tableau22456[[#This Row],[Pnt{QB26}]]+Tableau22456[[#This Row],[Pnt{QB27}]]+Tableau22456[[#This Row],[Pnt{QB28}]]+Tableau22456[[#This Row],[Pnt{QB29}]]+Tableau22456[[#This Row],[Pnt{QB30}]]</f>
        <v>0</v>
      </c>
      <c r="Z35" s="33">
        <f>IF(Tableau22456[[#This Row],[Blq{QB1}]]="o",(1000/AA$52),0)</f>
        <v>0</v>
      </c>
      <c r="AA35" s="4" t="s">
        <v>3</v>
      </c>
      <c r="AB35" s="33">
        <f>IF(Tableau22456[[#This Row],[Blq{QB2}]]="o",(1000/AC$52),0)</f>
        <v>0</v>
      </c>
      <c r="AC35" s="4" t="s">
        <v>3</v>
      </c>
      <c r="AD35" s="33">
        <f>IF(Tableau22456[[#This Row],[Blq{QB3}]]="o",(1000/AE$52),0)</f>
        <v>0</v>
      </c>
      <c r="AE35" s="4" t="s">
        <v>3</v>
      </c>
      <c r="AF35" s="33">
        <f>IF(Tableau22456[[#This Row],[Blq{QB4}]]="o",(1000/AG$52),0)</f>
        <v>0</v>
      </c>
      <c r="AG35" s="4" t="s">
        <v>3</v>
      </c>
      <c r="AH35" s="33">
        <f>IF(Tableau22456[[#This Row],[Blq{QB5}]]="o",(1000/AI$52),0)</f>
        <v>0</v>
      </c>
      <c r="AI35" s="4" t="s">
        <v>3</v>
      </c>
      <c r="AJ35" s="33">
        <f>IF(Tableau22456[[#This Row],[Blq{QB6}]]="o",(1000/AK$52),0)</f>
        <v>0</v>
      </c>
      <c r="AK35" s="4" t="s">
        <v>3</v>
      </c>
      <c r="AL35" s="33">
        <f>IF(Tableau22456[[#This Row],[Blq{QB7}]]="o",(1000/AM$52),0)</f>
        <v>0</v>
      </c>
      <c r="AM35" s="4" t="s">
        <v>3</v>
      </c>
      <c r="AN35" s="33">
        <f>IF(Tableau22456[[#This Row],[Blq{QB8}]]="o",(1000/AO$52),0)</f>
        <v>0</v>
      </c>
      <c r="AO35" s="4" t="s">
        <v>3</v>
      </c>
      <c r="AP35" s="33">
        <f>IF(Tableau22456[[#This Row],[Blq{QB9}]]="o",(1000/AQ$52),0)</f>
        <v>0</v>
      </c>
      <c r="AQ35" s="4" t="s">
        <v>3</v>
      </c>
      <c r="AR35" s="33">
        <f>IF(Tableau22456[[#This Row],[Blq{QB10}]]="o",(1000/AS$52),0)</f>
        <v>0</v>
      </c>
      <c r="AS35" s="4" t="s">
        <v>3</v>
      </c>
      <c r="AT35" s="33">
        <f>IF(Tableau22456[[#This Row],[Blq{QB11}]]="o",(1000/AU$52),0)</f>
        <v>0</v>
      </c>
      <c r="AU35" s="4" t="s">
        <v>3</v>
      </c>
      <c r="AV35" s="33">
        <f>IF(Tableau22456[[#This Row],[Blq{QB12}]]="o",(1000/AW$52),0)</f>
        <v>0</v>
      </c>
      <c r="AW35" s="4" t="s">
        <v>3</v>
      </c>
      <c r="AX35" s="33">
        <f>IF(Tableau22456[[#This Row],[Blq{QB13}]]="o",(1000/AY$52),0)</f>
        <v>0</v>
      </c>
      <c r="AY35" s="4" t="s">
        <v>3</v>
      </c>
      <c r="AZ35" s="33">
        <f>IF(Tableau22456[[#This Row],[Blq{QB14}]]="o",(1000/BA$52),0)</f>
        <v>0</v>
      </c>
      <c r="BA35" s="4" t="s">
        <v>3</v>
      </c>
      <c r="BB35" s="33">
        <f>IF(Tableau22456[[#This Row],[Blq{QB15}]]="o",(1000/BC$52),0)</f>
        <v>0</v>
      </c>
      <c r="BC35" s="4" t="s">
        <v>3</v>
      </c>
      <c r="BD35" s="33">
        <f>IF(Tableau22456[[#This Row],[Blq{QB16}]]="o",(1000/BE$52),0)</f>
        <v>0</v>
      </c>
      <c r="BE35" s="4" t="s">
        <v>3</v>
      </c>
      <c r="BF35" s="33">
        <f>IF(Tableau22456[[#This Row],[Blq{QB17}]]="o",(1000/BG$52),0)</f>
        <v>0</v>
      </c>
      <c r="BG35" s="4" t="s">
        <v>3</v>
      </c>
      <c r="BH35" s="33">
        <f>IF(Tableau22456[[#This Row],[Blq{QB18}]]="o",(1000/BI$52),0)</f>
        <v>0</v>
      </c>
      <c r="BI35" s="4" t="s">
        <v>3</v>
      </c>
      <c r="BJ35" s="33">
        <f>IF(Tableau22456[[#This Row],[Blq{QB19}]]="o",(1000/BK$52),0)</f>
        <v>0</v>
      </c>
      <c r="BK35" s="4" t="s">
        <v>3</v>
      </c>
      <c r="BL35" s="33">
        <f>IF(Tableau22456[[#This Row],[Blq{QB20}]]="o",(1000/BM$52),0)</f>
        <v>0</v>
      </c>
      <c r="BM35" s="4" t="s">
        <v>3</v>
      </c>
      <c r="BN35" s="33">
        <f>IF(Tableau22456[[#This Row],[Blq{QB21}]]="o",(1000/BO$52),0)</f>
        <v>0</v>
      </c>
      <c r="BO35" s="4" t="s">
        <v>3</v>
      </c>
      <c r="BP35" s="33">
        <f>IF(Tableau22456[[#This Row],[Blq{QB22}]]="o",(1000/BQ$52),0)</f>
        <v>0</v>
      </c>
      <c r="BQ35" s="4" t="s">
        <v>3</v>
      </c>
      <c r="BR35" s="33">
        <f>IF(Tableau22456[[#This Row],[Blq{QB23}]]="o",(1000/BS$52),0)</f>
        <v>0</v>
      </c>
      <c r="BS35" s="4" t="s">
        <v>3</v>
      </c>
      <c r="BT35" s="33">
        <f>IF(Tableau22456[[#This Row],[Blq{QB24}]]="o",(1000/BU$52),0)</f>
        <v>0</v>
      </c>
      <c r="BU35" s="4" t="s">
        <v>3</v>
      </c>
      <c r="BV35" s="33">
        <f>IF(Tableau22456[[#This Row],[Blq{QB25}]]="o",(1000/BW$52),0)</f>
        <v>0</v>
      </c>
      <c r="BW35" s="4" t="s">
        <v>3</v>
      </c>
      <c r="BX35" s="33">
        <f>IF(Tableau22456[[#This Row],[Blq{QB26}]]="o",(1000/BY$52),0)</f>
        <v>0</v>
      </c>
      <c r="BY35" s="4" t="s">
        <v>3</v>
      </c>
      <c r="BZ35" s="33">
        <f>IF(Tableau22456[[#This Row],[Blq{QB27}]]="o",(1000/CA$52),0)</f>
        <v>0</v>
      </c>
      <c r="CA35" s="4" t="s">
        <v>3</v>
      </c>
      <c r="CB35" s="33">
        <f>IF(Tableau22456[[#This Row],[Blq{QB28}]]="o",(1000/CC$52),0)</f>
        <v>0</v>
      </c>
      <c r="CC35" s="4" t="s">
        <v>3</v>
      </c>
      <c r="CD35" s="33">
        <f>IF(Tableau22456[[#This Row],[Blq{QB29}]]="o",(1000/CE$52),0)</f>
        <v>0</v>
      </c>
      <c r="CE35" s="4" t="s">
        <v>3</v>
      </c>
      <c r="CF35" s="33">
        <f>IF(Tableau22456[[#This Row],[Blq{QB30}]]="o",(1000/CG$52),0)</f>
        <v>0</v>
      </c>
      <c r="CG35" s="4" t="s">
        <v>3</v>
      </c>
      <c r="CH35" s="26">
        <f>IFERROR((8-Tableau22456[[#This Row],[Plc{Q}]])/100,0)</f>
        <v>0</v>
      </c>
      <c r="CI35" s="25" t="str">
        <f>IF(OR(1=Tableau22456[[#This Row],[Plc{Q}]],2=Tableau22456[[#This Row],[Plc{Q}]],3=Tableau22456[[#This Row],[Plc{Q}]],4=Tableau22456[[#This Row],[Plc{Q}]],5=Tableau22456[[#This Row],[Plc{Q}]],6=Tableau22456[[#This Row],[Plc{Q}]],7=Tableau22456[[#This Row],[Plc{Q}]],8=Tableau22456[[#This Row],[Plc{Q}]]),"Qualifié(e)","")</f>
        <v/>
      </c>
      <c r="CJ35" s="34" t="str">
        <f>IF(Tableau22456[[#This Row],[Pnt{F}/1000]]=0,"",RANK(Tableau22456[[#This Row],[Pnt{F}/1000]],Tableau22456[Pnt{F}/1000]))</f>
        <v/>
      </c>
      <c r="CK35" s="35">
        <f>IFERROR(Tableau22456[[#This Row],[Pnt{FV}/500]]+Tableau22456[[#This Row],[Pnt{FB}/500]]+Tableau22456[[#This Row],[Bns{Q}]],0)</f>
        <v>0</v>
      </c>
      <c r="CL35" s="32">
        <f>IFERROR((Tableau22456[[#This Row],[Pnt{FV}]]/$CM$52)*500,0)</f>
        <v>0</v>
      </c>
      <c r="CM35" s="186">
        <f>IFERROR(((Tableau22456[[#This Row],[Prs{FV}]]/CN$52)*1000)+IF(Tableau22456[[#This Row],[Vlr{FV}]]="o",2,0),0)</f>
        <v>0</v>
      </c>
      <c r="CN35" s="11" t="s">
        <v>12</v>
      </c>
      <c r="CO35" s="4" t="s">
        <v>3</v>
      </c>
      <c r="CP35" s="32">
        <f>(Tableau22456[[#This Row],[Pnt{FB}]]/CQ$52)*500</f>
        <v>0</v>
      </c>
      <c r="CQ35" s="33">
        <f>Tableau22456[[#This Row],[Pnt{FBlq}]]+Tableau22456[[#This Row],[Pnt{FEss}]]</f>
        <v>0</v>
      </c>
      <c r="CR35" s="33">
        <f>IF(Tableau22456[[#This Row],[Blq{F}]]="n",0,IF(Tableau22456[[#This Row],[Blq{F}]]="Z1",100,IF(Tableau22456[[#This Row],[Blq{F}]]="Z2",200,IF(Tableau22456[[#This Row],[Blq{F}]]="Top",300,0))))</f>
        <v>0</v>
      </c>
      <c r="CS35" s="4" t="s">
        <v>3</v>
      </c>
      <c r="CT35" s="25">
        <f>IFERROR((100-(Tableau22456[[#This Row],[Ess{F}]])),0)</f>
        <v>0</v>
      </c>
      <c r="CU35" s="11" t="s">
        <v>12</v>
      </c>
      <c r="CV35" s="28" t="str">
        <f>IF(Tableau22456[[#This Row],[Fnl]]="Q",Tableau22456[[#This Row],[Plc{F}]],Tableau22456[[#This Row],[Plc{Q}]])</f>
        <v/>
      </c>
      <c r="CW35" s="28" t="str">
        <f>IF(Tableau22456[[#This Row],[Place]]=1,"Or",IF(Tableau22456[[#This Row],[Place]]=2,"Argent",IF(Tableau22456[[#This Row],[Place]]=3,"Bronze","")))</f>
        <v/>
      </c>
    </row>
    <row r="36" spans="1:101" x14ac:dyDescent="0.2">
      <c r="A36" s="33" t="str">
        <f>Tableau22456[[#This Row],[Plc{Q}]]</f>
        <v/>
      </c>
      <c r="B36" s="33" t="str">
        <f>Tableau22456[[#This Row],[Place]]</f>
        <v/>
      </c>
      <c r="C36" s="16" t="s">
        <v>12</v>
      </c>
      <c r="D36" s="17" t="s">
        <v>12</v>
      </c>
      <c r="E36" s="17" t="s">
        <v>12</v>
      </c>
      <c r="F36" s="29" t="str">
        <f>IF(Tableau22456[[#This Row],[Q &gt; F]]="","","Q")</f>
        <v/>
      </c>
      <c r="G36" s="10" t="s">
        <v>12</v>
      </c>
      <c r="H36" s="3" t="s">
        <v>3</v>
      </c>
      <c r="I36" s="3" t="s">
        <v>3</v>
      </c>
      <c r="J36" s="3" t="s">
        <v>3</v>
      </c>
      <c r="K36" s="30" t="str">
        <f>IF(Tableau22456[[#This Row],[Pnt{Q}(/1000)]]=0,"",RANK(Tableau22456[[#This Row],[Pnt{Q}(/1000)]],Tableau22456[Pnt{Q}(/1000)]))</f>
        <v/>
      </c>
      <c r="L36" s="30">
        <f>IFERROR(Tableau22456[[#This Row],[Pnt{QV}(/500)]]+Tableau22456[[#This Row],[Pnt{QB}/500]],0)</f>
        <v>0</v>
      </c>
      <c r="M36" s="31">
        <f>IFERROR((Tableau22456[[#This Row],[Pnt{QV}]]/$N$52)*500,0)</f>
        <v>0</v>
      </c>
      <c r="N36" s="31">
        <f>SUM(Tableau22456[[#This Row],[Pnt{QV1}]],Tableau22456[[#This Row],[Pnt{QV2}]],Tableau22456[[#This Row],[Pnt{QV3}]])</f>
        <v>0</v>
      </c>
      <c r="O36" s="2">
        <f>IFERROR(((Tableau22456[[#This Row],[Prs{QV1}]]/P$52)*1000)+IF(Tableau22456[[#This Row],[Vlr{QV1}]]="o",2,0),0)</f>
        <v>0</v>
      </c>
      <c r="P36" s="11" t="s">
        <v>12</v>
      </c>
      <c r="Q36" s="4" t="s">
        <v>3</v>
      </c>
      <c r="R36" s="163">
        <f>IFERROR(((Tableau22456[[#This Row],[Prs{QV2}]]/S$52)*1000)+IF(Tableau22456[[#This Row],[Vlr{QV2}]]="o",2,0),0)</f>
        <v>0</v>
      </c>
      <c r="S36" s="11" t="s">
        <v>12</v>
      </c>
      <c r="T36" s="4" t="s">
        <v>3</v>
      </c>
      <c r="U36" s="163">
        <f>IFERROR(((Tableau22456[[#This Row],[Prs{QV3}]]/V$52)*1000)+IF(Tableau22456[[#This Row],[Vlr{QV3}]]="o",2,0),0)</f>
        <v>0</v>
      </c>
      <c r="V36" s="11" t="s">
        <v>12</v>
      </c>
      <c r="W36" s="4" t="s">
        <v>3</v>
      </c>
      <c r="X36" s="32">
        <f>IF((Tableau22456[[#This Row],[Pnt{QB}]]/Y$52)*500=0,0,(Tableau22456[[#This Row],[Pnt{QB}]]/Y$52)*500)</f>
        <v>0</v>
      </c>
      <c r="Y36" s="33">
        <f>Tableau22456[[#This Row],[Pnt{QB1}]]+Tableau22456[[#This Row],[Pnt{QB2}]]+Tableau22456[[#This Row],[Pnt{QB3}]]+Tableau22456[[#This Row],[Pnt{QB4}]]+Tableau22456[[#This Row],[Pnt{QB5}]]+Tableau22456[[#This Row],[Pnt{QB6}]]+Tableau22456[[#This Row],[Pnt{QB7}]]+Tableau22456[[#This Row],[Pnt{QB8}]]+Tableau22456[[#This Row],[Pnt{QB9}]]+Tableau22456[[#This Row],[Pnt{QB10}]]+Tableau22456[[#This Row],[Pnt{QB11}]]+Tableau22456[[#This Row],[Pnt{QB12}]]+Tableau22456[[#This Row],[Pnt{QB13}]]+Tableau22456[[#This Row],[Pnt{QB14}]]+Tableau22456[[#This Row],[Pnt{QB15}]]+Tableau22456[[#This Row],[Pnt{QB16}]]+Tableau22456[[#This Row],[Pnt{QB17}]]+Tableau22456[[#This Row],[Pnt{QB18}]]+Tableau22456[[#This Row],[Pnt{QB19}]]+Tableau22456[[#This Row],[Pnt{QB20}]]+Tableau22456[[#This Row],[Pnt{QB21}]]+Tableau22456[[#This Row],[Pnt{QB22}]]+Tableau22456[[#This Row],[Pnt{QB23}]]+Tableau22456[[#This Row],[Pnt{QB24}]]+Tableau22456[[#This Row],[Pnt{QB25}]]+Tableau22456[[#This Row],[Pnt{QB26}]]+Tableau22456[[#This Row],[Pnt{QB27}]]+Tableau22456[[#This Row],[Pnt{QB28}]]+Tableau22456[[#This Row],[Pnt{QB29}]]+Tableau22456[[#This Row],[Pnt{QB30}]]</f>
        <v>0</v>
      </c>
      <c r="Z36" s="33">
        <f>IF(Tableau22456[[#This Row],[Blq{QB1}]]="o",(1000/AA$52),0)</f>
        <v>0</v>
      </c>
      <c r="AA36" s="4" t="s">
        <v>3</v>
      </c>
      <c r="AB36" s="33">
        <f>IF(Tableau22456[[#This Row],[Blq{QB2}]]="o",(1000/AC$52),0)</f>
        <v>0</v>
      </c>
      <c r="AC36" s="4" t="s">
        <v>3</v>
      </c>
      <c r="AD36" s="33">
        <f>IF(Tableau22456[[#This Row],[Blq{QB3}]]="o",(1000/AE$52),0)</f>
        <v>0</v>
      </c>
      <c r="AE36" s="4" t="s">
        <v>3</v>
      </c>
      <c r="AF36" s="33">
        <f>IF(Tableau22456[[#This Row],[Blq{QB4}]]="o",(1000/AG$52),0)</f>
        <v>0</v>
      </c>
      <c r="AG36" s="4" t="s">
        <v>3</v>
      </c>
      <c r="AH36" s="33">
        <f>IF(Tableau22456[[#This Row],[Blq{QB5}]]="o",(1000/AI$52),0)</f>
        <v>0</v>
      </c>
      <c r="AI36" s="4" t="s">
        <v>3</v>
      </c>
      <c r="AJ36" s="33">
        <f>IF(Tableau22456[[#This Row],[Blq{QB6}]]="o",(1000/AK$52),0)</f>
        <v>0</v>
      </c>
      <c r="AK36" s="4" t="s">
        <v>3</v>
      </c>
      <c r="AL36" s="33">
        <f>IF(Tableau22456[[#This Row],[Blq{QB7}]]="o",(1000/AM$52),0)</f>
        <v>0</v>
      </c>
      <c r="AM36" s="4" t="s">
        <v>3</v>
      </c>
      <c r="AN36" s="33">
        <f>IF(Tableau22456[[#This Row],[Blq{QB8}]]="o",(1000/AO$52),0)</f>
        <v>0</v>
      </c>
      <c r="AO36" s="4" t="s">
        <v>3</v>
      </c>
      <c r="AP36" s="33">
        <f>IF(Tableau22456[[#This Row],[Blq{QB9}]]="o",(1000/AQ$52),0)</f>
        <v>0</v>
      </c>
      <c r="AQ36" s="4" t="s">
        <v>3</v>
      </c>
      <c r="AR36" s="33">
        <f>IF(Tableau22456[[#This Row],[Blq{QB10}]]="o",(1000/AS$52),0)</f>
        <v>0</v>
      </c>
      <c r="AS36" s="4" t="s">
        <v>3</v>
      </c>
      <c r="AT36" s="33">
        <f>IF(Tableau22456[[#This Row],[Blq{QB11}]]="o",(1000/AU$52),0)</f>
        <v>0</v>
      </c>
      <c r="AU36" s="4" t="s">
        <v>3</v>
      </c>
      <c r="AV36" s="33">
        <f>IF(Tableau22456[[#This Row],[Blq{QB12}]]="o",(1000/AW$52),0)</f>
        <v>0</v>
      </c>
      <c r="AW36" s="4" t="s">
        <v>3</v>
      </c>
      <c r="AX36" s="33">
        <f>IF(Tableau22456[[#This Row],[Blq{QB13}]]="o",(1000/AY$52),0)</f>
        <v>0</v>
      </c>
      <c r="AY36" s="4" t="s">
        <v>3</v>
      </c>
      <c r="AZ36" s="33">
        <f>IF(Tableau22456[[#This Row],[Blq{QB14}]]="o",(1000/BA$52),0)</f>
        <v>0</v>
      </c>
      <c r="BA36" s="4" t="s">
        <v>3</v>
      </c>
      <c r="BB36" s="33">
        <f>IF(Tableau22456[[#This Row],[Blq{QB15}]]="o",(1000/BC$52),0)</f>
        <v>0</v>
      </c>
      <c r="BC36" s="4" t="s">
        <v>3</v>
      </c>
      <c r="BD36" s="33">
        <f>IF(Tableau22456[[#This Row],[Blq{QB16}]]="o",(1000/BE$52),0)</f>
        <v>0</v>
      </c>
      <c r="BE36" s="4" t="s">
        <v>3</v>
      </c>
      <c r="BF36" s="33">
        <f>IF(Tableau22456[[#This Row],[Blq{QB17}]]="o",(1000/BG$52),0)</f>
        <v>0</v>
      </c>
      <c r="BG36" s="4" t="s">
        <v>3</v>
      </c>
      <c r="BH36" s="33">
        <f>IF(Tableau22456[[#This Row],[Blq{QB18}]]="o",(1000/BI$52),0)</f>
        <v>0</v>
      </c>
      <c r="BI36" s="4" t="s">
        <v>3</v>
      </c>
      <c r="BJ36" s="33">
        <f>IF(Tableau22456[[#This Row],[Blq{QB19}]]="o",(1000/BK$52),0)</f>
        <v>0</v>
      </c>
      <c r="BK36" s="4" t="s">
        <v>3</v>
      </c>
      <c r="BL36" s="33">
        <f>IF(Tableau22456[[#This Row],[Blq{QB20}]]="o",(1000/BM$52),0)</f>
        <v>0</v>
      </c>
      <c r="BM36" s="4" t="s">
        <v>3</v>
      </c>
      <c r="BN36" s="33">
        <f>IF(Tableau22456[[#This Row],[Blq{QB21}]]="o",(1000/BO$52),0)</f>
        <v>0</v>
      </c>
      <c r="BO36" s="4" t="s">
        <v>3</v>
      </c>
      <c r="BP36" s="33">
        <f>IF(Tableau22456[[#This Row],[Blq{QB22}]]="o",(1000/BQ$52),0)</f>
        <v>0</v>
      </c>
      <c r="BQ36" s="4" t="s">
        <v>3</v>
      </c>
      <c r="BR36" s="33">
        <f>IF(Tableau22456[[#This Row],[Blq{QB23}]]="o",(1000/BS$52),0)</f>
        <v>0</v>
      </c>
      <c r="BS36" s="4" t="s">
        <v>3</v>
      </c>
      <c r="BT36" s="33">
        <f>IF(Tableau22456[[#This Row],[Blq{QB24}]]="o",(1000/BU$52),0)</f>
        <v>0</v>
      </c>
      <c r="BU36" s="4" t="s">
        <v>3</v>
      </c>
      <c r="BV36" s="33">
        <f>IF(Tableau22456[[#This Row],[Blq{QB25}]]="o",(1000/BW$52),0)</f>
        <v>0</v>
      </c>
      <c r="BW36" s="4" t="s">
        <v>3</v>
      </c>
      <c r="BX36" s="33">
        <f>IF(Tableau22456[[#This Row],[Blq{QB26}]]="o",(1000/BY$52),0)</f>
        <v>0</v>
      </c>
      <c r="BY36" s="4" t="s">
        <v>3</v>
      </c>
      <c r="BZ36" s="33">
        <f>IF(Tableau22456[[#This Row],[Blq{QB27}]]="o",(1000/CA$52),0)</f>
        <v>0</v>
      </c>
      <c r="CA36" s="4" t="s">
        <v>3</v>
      </c>
      <c r="CB36" s="33">
        <f>IF(Tableau22456[[#This Row],[Blq{QB28}]]="o",(1000/CC$52),0)</f>
        <v>0</v>
      </c>
      <c r="CC36" s="4" t="s">
        <v>3</v>
      </c>
      <c r="CD36" s="33">
        <f>IF(Tableau22456[[#This Row],[Blq{QB29}]]="o",(1000/CE$52),0)</f>
        <v>0</v>
      </c>
      <c r="CE36" s="4" t="s">
        <v>3</v>
      </c>
      <c r="CF36" s="33">
        <f>IF(Tableau22456[[#This Row],[Blq{QB30}]]="o",(1000/CG$52),0)</f>
        <v>0</v>
      </c>
      <c r="CG36" s="4" t="s">
        <v>3</v>
      </c>
      <c r="CH36" s="26">
        <f>IFERROR((8-Tableau22456[[#This Row],[Plc{Q}]])/100,0)</f>
        <v>0</v>
      </c>
      <c r="CI36" s="25" t="str">
        <f>IF(OR(1=Tableau22456[[#This Row],[Plc{Q}]],2=Tableau22456[[#This Row],[Plc{Q}]],3=Tableau22456[[#This Row],[Plc{Q}]],4=Tableau22456[[#This Row],[Plc{Q}]],5=Tableau22456[[#This Row],[Plc{Q}]],6=Tableau22456[[#This Row],[Plc{Q}]],7=Tableau22456[[#This Row],[Plc{Q}]],8=Tableau22456[[#This Row],[Plc{Q}]]),"Qualifié(e)","")</f>
        <v/>
      </c>
      <c r="CJ36" s="34" t="str">
        <f>IF(Tableau22456[[#This Row],[Pnt{F}/1000]]=0,"",RANK(Tableau22456[[#This Row],[Pnt{F}/1000]],Tableau22456[Pnt{F}/1000]))</f>
        <v/>
      </c>
      <c r="CK36" s="35">
        <f>IFERROR(Tableau22456[[#This Row],[Pnt{FV}/500]]+Tableau22456[[#This Row],[Pnt{FB}/500]]+Tableau22456[[#This Row],[Bns{Q}]],0)</f>
        <v>0</v>
      </c>
      <c r="CL36" s="32">
        <f>IFERROR((Tableau22456[[#This Row],[Pnt{FV}]]/$CM$52)*500,0)</f>
        <v>0</v>
      </c>
      <c r="CM36" s="186">
        <f>IFERROR(((Tableau22456[[#This Row],[Prs{FV}]]/CN$52)*1000)+IF(Tableau22456[[#This Row],[Vlr{FV}]]="o",2,0),0)</f>
        <v>0</v>
      </c>
      <c r="CN36" s="11" t="s">
        <v>12</v>
      </c>
      <c r="CO36" s="4" t="s">
        <v>3</v>
      </c>
      <c r="CP36" s="32">
        <f>(Tableau22456[[#This Row],[Pnt{FB}]]/CQ$52)*500</f>
        <v>0</v>
      </c>
      <c r="CQ36" s="33">
        <f>Tableau22456[[#This Row],[Pnt{FBlq}]]+Tableau22456[[#This Row],[Pnt{FEss}]]</f>
        <v>0</v>
      </c>
      <c r="CR36" s="33">
        <f>IF(Tableau22456[[#This Row],[Blq{F}]]="n",0,IF(Tableau22456[[#This Row],[Blq{F}]]="Z1",100,IF(Tableau22456[[#This Row],[Blq{F}]]="Z2",200,IF(Tableau22456[[#This Row],[Blq{F}]]="Top",300,0))))</f>
        <v>0</v>
      </c>
      <c r="CS36" s="4" t="s">
        <v>3</v>
      </c>
      <c r="CT36" s="25">
        <f>IFERROR((100-(Tableau22456[[#This Row],[Ess{F}]])),0)</f>
        <v>0</v>
      </c>
      <c r="CU36" s="11" t="s">
        <v>12</v>
      </c>
      <c r="CV36" s="28" t="str">
        <f>IF(Tableau22456[[#This Row],[Fnl]]="Q",Tableau22456[[#This Row],[Plc{F}]],Tableau22456[[#This Row],[Plc{Q}]])</f>
        <v/>
      </c>
      <c r="CW36" s="28" t="str">
        <f>IF(Tableau22456[[#This Row],[Place]]=1,"Or",IF(Tableau22456[[#This Row],[Place]]=2,"Argent",IF(Tableau22456[[#This Row],[Place]]=3,"Bronze","")))</f>
        <v/>
      </c>
    </row>
    <row r="37" spans="1:101" x14ac:dyDescent="0.2">
      <c r="A37" s="33" t="str">
        <f>Tableau22456[[#This Row],[Plc{Q}]]</f>
        <v/>
      </c>
      <c r="B37" s="33" t="str">
        <f>Tableau22456[[#This Row],[Place]]</f>
        <v/>
      </c>
      <c r="C37" s="16" t="s">
        <v>12</v>
      </c>
      <c r="D37" s="17" t="s">
        <v>12</v>
      </c>
      <c r="E37" s="17" t="s">
        <v>12</v>
      </c>
      <c r="F37" s="29" t="str">
        <f>IF(Tableau22456[[#This Row],[Q &gt; F]]="","","Q")</f>
        <v/>
      </c>
      <c r="G37" s="10" t="s">
        <v>12</v>
      </c>
      <c r="H37" s="3" t="s">
        <v>3</v>
      </c>
      <c r="I37" s="3" t="s">
        <v>3</v>
      </c>
      <c r="J37" s="3" t="s">
        <v>3</v>
      </c>
      <c r="K37" s="30" t="str">
        <f>IF(Tableau22456[[#This Row],[Pnt{Q}(/1000)]]=0,"",RANK(Tableau22456[[#This Row],[Pnt{Q}(/1000)]],Tableau22456[Pnt{Q}(/1000)]))</f>
        <v/>
      </c>
      <c r="L37" s="30">
        <f>IFERROR(Tableau22456[[#This Row],[Pnt{QV}(/500)]]+Tableau22456[[#This Row],[Pnt{QB}/500]],0)</f>
        <v>0</v>
      </c>
      <c r="M37" s="31">
        <f>IFERROR((Tableau22456[[#This Row],[Pnt{QV}]]/$N$52)*500,0)</f>
        <v>0</v>
      </c>
      <c r="N37" s="31">
        <f>SUM(Tableau22456[[#This Row],[Pnt{QV1}]],Tableau22456[[#This Row],[Pnt{QV2}]],Tableau22456[[#This Row],[Pnt{QV3}]])</f>
        <v>0</v>
      </c>
      <c r="O37" s="2">
        <f>IFERROR(((Tableau22456[[#This Row],[Prs{QV1}]]/P$52)*1000)+IF(Tableau22456[[#This Row],[Vlr{QV1}]]="o",2,0),0)</f>
        <v>0</v>
      </c>
      <c r="P37" s="11" t="s">
        <v>12</v>
      </c>
      <c r="Q37" s="4" t="s">
        <v>3</v>
      </c>
      <c r="R37" s="163">
        <f>IFERROR(((Tableau22456[[#This Row],[Prs{QV2}]]/S$52)*1000)+IF(Tableau22456[[#This Row],[Vlr{QV2}]]="o",2,0),0)</f>
        <v>0</v>
      </c>
      <c r="S37" s="11" t="s">
        <v>12</v>
      </c>
      <c r="T37" s="4" t="s">
        <v>3</v>
      </c>
      <c r="U37" s="163">
        <f>IFERROR(((Tableau22456[[#This Row],[Prs{QV3}]]/V$52)*1000)+IF(Tableau22456[[#This Row],[Vlr{QV3}]]="o",2,0),0)</f>
        <v>0</v>
      </c>
      <c r="V37" s="11" t="s">
        <v>12</v>
      </c>
      <c r="W37" s="4" t="s">
        <v>3</v>
      </c>
      <c r="X37" s="32">
        <f>IF((Tableau22456[[#This Row],[Pnt{QB}]]/Y$52)*500=0,0,(Tableau22456[[#This Row],[Pnt{QB}]]/Y$52)*500)</f>
        <v>0</v>
      </c>
      <c r="Y37" s="33">
        <f>Tableau22456[[#This Row],[Pnt{QB1}]]+Tableau22456[[#This Row],[Pnt{QB2}]]+Tableau22456[[#This Row],[Pnt{QB3}]]+Tableau22456[[#This Row],[Pnt{QB4}]]+Tableau22456[[#This Row],[Pnt{QB5}]]+Tableau22456[[#This Row],[Pnt{QB6}]]+Tableau22456[[#This Row],[Pnt{QB7}]]+Tableau22456[[#This Row],[Pnt{QB8}]]+Tableau22456[[#This Row],[Pnt{QB9}]]+Tableau22456[[#This Row],[Pnt{QB10}]]+Tableau22456[[#This Row],[Pnt{QB11}]]+Tableau22456[[#This Row],[Pnt{QB12}]]+Tableau22456[[#This Row],[Pnt{QB13}]]+Tableau22456[[#This Row],[Pnt{QB14}]]+Tableau22456[[#This Row],[Pnt{QB15}]]+Tableau22456[[#This Row],[Pnt{QB16}]]+Tableau22456[[#This Row],[Pnt{QB17}]]+Tableau22456[[#This Row],[Pnt{QB18}]]+Tableau22456[[#This Row],[Pnt{QB19}]]+Tableau22456[[#This Row],[Pnt{QB20}]]+Tableau22456[[#This Row],[Pnt{QB21}]]+Tableau22456[[#This Row],[Pnt{QB22}]]+Tableau22456[[#This Row],[Pnt{QB23}]]+Tableau22456[[#This Row],[Pnt{QB24}]]+Tableau22456[[#This Row],[Pnt{QB25}]]+Tableau22456[[#This Row],[Pnt{QB26}]]+Tableau22456[[#This Row],[Pnt{QB27}]]+Tableau22456[[#This Row],[Pnt{QB28}]]+Tableau22456[[#This Row],[Pnt{QB29}]]+Tableau22456[[#This Row],[Pnt{QB30}]]</f>
        <v>0</v>
      </c>
      <c r="Z37" s="33">
        <f>IF(Tableau22456[[#This Row],[Blq{QB1}]]="o",(1000/AA$52),0)</f>
        <v>0</v>
      </c>
      <c r="AA37" s="4" t="s">
        <v>3</v>
      </c>
      <c r="AB37" s="33">
        <f>IF(Tableau22456[[#This Row],[Blq{QB2}]]="o",(1000/AC$52),0)</f>
        <v>0</v>
      </c>
      <c r="AC37" s="4" t="s">
        <v>3</v>
      </c>
      <c r="AD37" s="33">
        <f>IF(Tableau22456[[#This Row],[Blq{QB3}]]="o",(1000/AE$52),0)</f>
        <v>0</v>
      </c>
      <c r="AE37" s="4" t="s">
        <v>3</v>
      </c>
      <c r="AF37" s="33">
        <f>IF(Tableau22456[[#This Row],[Blq{QB4}]]="o",(1000/AG$52),0)</f>
        <v>0</v>
      </c>
      <c r="AG37" s="4" t="s">
        <v>3</v>
      </c>
      <c r="AH37" s="33">
        <f>IF(Tableau22456[[#This Row],[Blq{QB5}]]="o",(1000/AI$52),0)</f>
        <v>0</v>
      </c>
      <c r="AI37" s="4" t="s">
        <v>3</v>
      </c>
      <c r="AJ37" s="33">
        <f>IF(Tableau22456[[#This Row],[Blq{QB6}]]="o",(1000/AK$52),0)</f>
        <v>0</v>
      </c>
      <c r="AK37" s="4" t="s">
        <v>3</v>
      </c>
      <c r="AL37" s="33">
        <f>IF(Tableau22456[[#This Row],[Blq{QB7}]]="o",(1000/AM$52),0)</f>
        <v>0</v>
      </c>
      <c r="AM37" s="4" t="s">
        <v>3</v>
      </c>
      <c r="AN37" s="33">
        <f>IF(Tableau22456[[#This Row],[Blq{QB8}]]="o",(1000/AO$52),0)</f>
        <v>0</v>
      </c>
      <c r="AO37" s="4" t="s">
        <v>3</v>
      </c>
      <c r="AP37" s="33">
        <f>IF(Tableau22456[[#This Row],[Blq{QB9}]]="o",(1000/AQ$52),0)</f>
        <v>0</v>
      </c>
      <c r="AQ37" s="4" t="s">
        <v>3</v>
      </c>
      <c r="AR37" s="33">
        <f>IF(Tableau22456[[#This Row],[Blq{QB10}]]="o",(1000/AS$52),0)</f>
        <v>0</v>
      </c>
      <c r="AS37" s="4" t="s">
        <v>3</v>
      </c>
      <c r="AT37" s="33">
        <f>IF(Tableau22456[[#This Row],[Blq{QB11}]]="o",(1000/AU$52),0)</f>
        <v>0</v>
      </c>
      <c r="AU37" s="4" t="s">
        <v>3</v>
      </c>
      <c r="AV37" s="33">
        <f>IF(Tableau22456[[#This Row],[Blq{QB12}]]="o",(1000/AW$52),0)</f>
        <v>0</v>
      </c>
      <c r="AW37" s="4" t="s">
        <v>3</v>
      </c>
      <c r="AX37" s="33">
        <f>IF(Tableau22456[[#This Row],[Blq{QB13}]]="o",(1000/AY$52),0)</f>
        <v>0</v>
      </c>
      <c r="AY37" s="4" t="s">
        <v>3</v>
      </c>
      <c r="AZ37" s="33">
        <f>IF(Tableau22456[[#This Row],[Blq{QB14}]]="o",(1000/BA$52),0)</f>
        <v>0</v>
      </c>
      <c r="BA37" s="4" t="s">
        <v>3</v>
      </c>
      <c r="BB37" s="33">
        <f>IF(Tableau22456[[#This Row],[Blq{QB15}]]="o",(1000/BC$52),0)</f>
        <v>0</v>
      </c>
      <c r="BC37" s="4" t="s">
        <v>3</v>
      </c>
      <c r="BD37" s="33">
        <f>IF(Tableau22456[[#This Row],[Blq{QB16}]]="o",(1000/BE$52),0)</f>
        <v>0</v>
      </c>
      <c r="BE37" s="4" t="s">
        <v>3</v>
      </c>
      <c r="BF37" s="33">
        <f>IF(Tableau22456[[#This Row],[Blq{QB17}]]="o",(1000/BG$52),0)</f>
        <v>0</v>
      </c>
      <c r="BG37" s="4" t="s">
        <v>3</v>
      </c>
      <c r="BH37" s="33">
        <f>IF(Tableau22456[[#This Row],[Blq{QB18}]]="o",(1000/BI$52),0)</f>
        <v>0</v>
      </c>
      <c r="BI37" s="4" t="s">
        <v>3</v>
      </c>
      <c r="BJ37" s="33">
        <f>IF(Tableau22456[[#This Row],[Blq{QB19}]]="o",(1000/BK$52),0)</f>
        <v>0</v>
      </c>
      <c r="BK37" s="4" t="s">
        <v>3</v>
      </c>
      <c r="BL37" s="33">
        <f>IF(Tableau22456[[#This Row],[Blq{QB20}]]="o",(1000/BM$52),0)</f>
        <v>0</v>
      </c>
      <c r="BM37" s="4" t="s">
        <v>3</v>
      </c>
      <c r="BN37" s="33">
        <f>IF(Tableau22456[[#This Row],[Blq{QB21}]]="o",(1000/BO$52),0)</f>
        <v>0</v>
      </c>
      <c r="BO37" s="4" t="s">
        <v>3</v>
      </c>
      <c r="BP37" s="33">
        <f>IF(Tableau22456[[#This Row],[Blq{QB22}]]="o",(1000/BQ$52),0)</f>
        <v>0</v>
      </c>
      <c r="BQ37" s="4" t="s">
        <v>3</v>
      </c>
      <c r="BR37" s="33">
        <f>IF(Tableau22456[[#This Row],[Blq{QB23}]]="o",(1000/BS$52),0)</f>
        <v>0</v>
      </c>
      <c r="BS37" s="4" t="s">
        <v>3</v>
      </c>
      <c r="BT37" s="33">
        <f>IF(Tableau22456[[#This Row],[Blq{QB24}]]="o",(1000/BU$52),0)</f>
        <v>0</v>
      </c>
      <c r="BU37" s="4" t="s">
        <v>3</v>
      </c>
      <c r="BV37" s="33">
        <f>IF(Tableau22456[[#This Row],[Blq{QB25}]]="o",(1000/BW$52),0)</f>
        <v>0</v>
      </c>
      <c r="BW37" s="4" t="s">
        <v>3</v>
      </c>
      <c r="BX37" s="33">
        <f>IF(Tableau22456[[#This Row],[Blq{QB26}]]="o",(1000/BY$52),0)</f>
        <v>0</v>
      </c>
      <c r="BY37" s="4" t="s">
        <v>3</v>
      </c>
      <c r="BZ37" s="33">
        <f>IF(Tableau22456[[#This Row],[Blq{QB27}]]="o",(1000/CA$52),0)</f>
        <v>0</v>
      </c>
      <c r="CA37" s="4" t="s">
        <v>3</v>
      </c>
      <c r="CB37" s="33">
        <f>IF(Tableau22456[[#This Row],[Blq{QB28}]]="o",(1000/CC$52),0)</f>
        <v>0</v>
      </c>
      <c r="CC37" s="4" t="s">
        <v>3</v>
      </c>
      <c r="CD37" s="33">
        <f>IF(Tableau22456[[#This Row],[Blq{QB29}]]="o",(1000/CE$52),0)</f>
        <v>0</v>
      </c>
      <c r="CE37" s="4" t="s">
        <v>3</v>
      </c>
      <c r="CF37" s="33">
        <f>IF(Tableau22456[[#This Row],[Blq{QB30}]]="o",(1000/CG$52),0)</f>
        <v>0</v>
      </c>
      <c r="CG37" s="4" t="s">
        <v>3</v>
      </c>
      <c r="CH37" s="26">
        <f>IFERROR((8-Tableau22456[[#This Row],[Plc{Q}]])/100,0)</f>
        <v>0</v>
      </c>
      <c r="CI37" s="25" t="str">
        <f>IF(OR(1=Tableau22456[[#This Row],[Plc{Q}]],2=Tableau22456[[#This Row],[Plc{Q}]],3=Tableau22456[[#This Row],[Plc{Q}]],4=Tableau22456[[#This Row],[Plc{Q}]],5=Tableau22456[[#This Row],[Plc{Q}]],6=Tableau22456[[#This Row],[Plc{Q}]],7=Tableau22456[[#This Row],[Plc{Q}]],8=Tableau22456[[#This Row],[Plc{Q}]]),"Qualifié(e)","")</f>
        <v/>
      </c>
      <c r="CJ37" s="34" t="str">
        <f>IF(Tableau22456[[#This Row],[Pnt{F}/1000]]=0,"",RANK(Tableau22456[[#This Row],[Pnt{F}/1000]],Tableau22456[Pnt{F}/1000]))</f>
        <v/>
      </c>
      <c r="CK37" s="35">
        <f>IFERROR(Tableau22456[[#This Row],[Pnt{FV}/500]]+Tableau22456[[#This Row],[Pnt{FB}/500]]+Tableau22456[[#This Row],[Bns{Q}]],0)</f>
        <v>0</v>
      </c>
      <c r="CL37" s="32">
        <f>IFERROR((Tableau22456[[#This Row],[Pnt{FV}]]/$CM$52)*500,0)</f>
        <v>0</v>
      </c>
      <c r="CM37" s="186">
        <f>IFERROR(((Tableau22456[[#This Row],[Prs{FV}]]/CN$52)*1000)+IF(Tableau22456[[#This Row],[Vlr{FV}]]="o",2,0),0)</f>
        <v>0</v>
      </c>
      <c r="CN37" s="11" t="s">
        <v>12</v>
      </c>
      <c r="CO37" s="4" t="s">
        <v>3</v>
      </c>
      <c r="CP37" s="32">
        <f>(Tableau22456[[#This Row],[Pnt{FB}]]/CQ$52)*500</f>
        <v>0</v>
      </c>
      <c r="CQ37" s="33">
        <f>Tableau22456[[#This Row],[Pnt{FBlq}]]+Tableau22456[[#This Row],[Pnt{FEss}]]</f>
        <v>0</v>
      </c>
      <c r="CR37" s="33">
        <f>IF(Tableau22456[[#This Row],[Blq{F}]]="n",0,IF(Tableau22456[[#This Row],[Blq{F}]]="Z1",100,IF(Tableau22456[[#This Row],[Blq{F}]]="Z2",200,IF(Tableau22456[[#This Row],[Blq{F}]]="Top",300,0))))</f>
        <v>0</v>
      </c>
      <c r="CS37" s="4" t="s">
        <v>3</v>
      </c>
      <c r="CT37" s="25">
        <f>IFERROR((100-(Tableau22456[[#This Row],[Ess{F}]])),0)</f>
        <v>0</v>
      </c>
      <c r="CU37" s="11" t="s">
        <v>12</v>
      </c>
      <c r="CV37" s="28" t="str">
        <f>IF(Tableau22456[[#This Row],[Fnl]]="Q",Tableau22456[[#This Row],[Plc{F}]],Tableau22456[[#This Row],[Plc{Q}]])</f>
        <v/>
      </c>
      <c r="CW37" s="28" t="str">
        <f>IF(Tableau22456[[#This Row],[Place]]=1,"Or",IF(Tableau22456[[#This Row],[Place]]=2,"Argent",IF(Tableau22456[[#This Row],[Place]]=3,"Bronze","")))</f>
        <v/>
      </c>
    </row>
    <row r="38" spans="1:101" x14ac:dyDescent="0.2">
      <c r="A38" s="33" t="str">
        <f>Tableau22456[[#This Row],[Plc{Q}]]</f>
        <v/>
      </c>
      <c r="B38" s="33" t="str">
        <f>Tableau22456[[#This Row],[Place]]</f>
        <v/>
      </c>
      <c r="C38" s="16" t="s">
        <v>12</v>
      </c>
      <c r="D38" s="17" t="s">
        <v>12</v>
      </c>
      <c r="E38" s="17" t="s">
        <v>12</v>
      </c>
      <c r="F38" s="29" t="str">
        <f>IF(Tableau22456[[#This Row],[Q &gt; F]]="","","Q")</f>
        <v/>
      </c>
      <c r="G38" s="10" t="s">
        <v>12</v>
      </c>
      <c r="H38" s="3" t="s">
        <v>3</v>
      </c>
      <c r="I38" s="3" t="s">
        <v>3</v>
      </c>
      <c r="J38" s="3" t="s">
        <v>3</v>
      </c>
      <c r="K38" s="30" t="str">
        <f>IF(Tableau22456[[#This Row],[Pnt{Q}(/1000)]]=0,"",RANK(Tableau22456[[#This Row],[Pnt{Q}(/1000)]],Tableau22456[Pnt{Q}(/1000)]))</f>
        <v/>
      </c>
      <c r="L38" s="30">
        <f>IFERROR(Tableau22456[[#This Row],[Pnt{QV}(/500)]]+Tableau22456[[#This Row],[Pnt{QB}/500]],0)</f>
        <v>0</v>
      </c>
      <c r="M38" s="31">
        <f>IFERROR((Tableau22456[[#This Row],[Pnt{QV}]]/$N$52)*500,0)</f>
        <v>0</v>
      </c>
      <c r="N38" s="31">
        <f>SUM(Tableau22456[[#This Row],[Pnt{QV1}]],Tableau22456[[#This Row],[Pnt{QV2}]],Tableau22456[[#This Row],[Pnt{QV3}]])</f>
        <v>0</v>
      </c>
      <c r="O38" s="2">
        <f>IFERROR(((Tableau22456[[#This Row],[Prs{QV1}]]/P$52)*1000)+IF(Tableau22456[[#This Row],[Vlr{QV1}]]="o",2,0),0)</f>
        <v>0</v>
      </c>
      <c r="P38" s="11" t="s">
        <v>12</v>
      </c>
      <c r="Q38" s="4" t="s">
        <v>3</v>
      </c>
      <c r="R38" s="163">
        <f>IFERROR(((Tableau22456[[#This Row],[Prs{QV2}]]/S$52)*1000)+IF(Tableau22456[[#This Row],[Vlr{QV2}]]="o",2,0),0)</f>
        <v>0</v>
      </c>
      <c r="S38" s="11" t="s">
        <v>12</v>
      </c>
      <c r="T38" s="4" t="s">
        <v>3</v>
      </c>
      <c r="U38" s="163">
        <f>IFERROR(((Tableau22456[[#This Row],[Prs{QV3}]]/V$52)*1000)+IF(Tableau22456[[#This Row],[Vlr{QV3}]]="o",2,0),0)</f>
        <v>0</v>
      </c>
      <c r="V38" s="11" t="s">
        <v>12</v>
      </c>
      <c r="W38" s="4" t="s">
        <v>3</v>
      </c>
      <c r="X38" s="32">
        <f>IF((Tableau22456[[#This Row],[Pnt{QB}]]/Y$52)*500=0,0,(Tableau22456[[#This Row],[Pnt{QB}]]/Y$52)*500)</f>
        <v>0</v>
      </c>
      <c r="Y38" s="33">
        <f>Tableau22456[[#This Row],[Pnt{QB1}]]+Tableau22456[[#This Row],[Pnt{QB2}]]+Tableau22456[[#This Row],[Pnt{QB3}]]+Tableau22456[[#This Row],[Pnt{QB4}]]+Tableau22456[[#This Row],[Pnt{QB5}]]+Tableau22456[[#This Row],[Pnt{QB6}]]+Tableau22456[[#This Row],[Pnt{QB7}]]+Tableau22456[[#This Row],[Pnt{QB8}]]+Tableau22456[[#This Row],[Pnt{QB9}]]+Tableau22456[[#This Row],[Pnt{QB10}]]+Tableau22456[[#This Row],[Pnt{QB11}]]+Tableau22456[[#This Row],[Pnt{QB12}]]+Tableau22456[[#This Row],[Pnt{QB13}]]+Tableau22456[[#This Row],[Pnt{QB14}]]+Tableau22456[[#This Row],[Pnt{QB15}]]+Tableau22456[[#This Row],[Pnt{QB16}]]+Tableau22456[[#This Row],[Pnt{QB17}]]+Tableau22456[[#This Row],[Pnt{QB18}]]+Tableau22456[[#This Row],[Pnt{QB19}]]+Tableau22456[[#This Row],[Pnt{QB20}]]+Tableau22456[[#This Row],[Pnt{QB21}]]+Tableau22456[[#This Row],[Pnt{QB22}]]+Tableau22456[[#This Row],[Pnt{QB23}]]+Tableau22456[[#This Row],[Pnt{QB24}]]+Tableau22456[[#This Row],[Pnt{QB25}]]+Tableau22456[[#This Row],[Pnt{QB26}]]+Tableau22456[[#This Row],[Pnt{QB27}]]+Tableau22456[[#This Row],[Pnt{QB28}]]+Tableau22456[[#This Row],[Pnt{QB29}]]+Tableau22456[[#This Row],[Pnt{QB30}]]</f>
        <v>0</v>
      </c>
      <c r="Z38" s="33">
        <f>IF(Tableau22456[[#This Row],[Blq{QB1}]]="o",(1000/AA$52),0)</f>
        <v>0</v>
      </c>
      <c r="AA38" s="4" t="s">
        <v>3</v>
      </c>
      <c r="AB38" s="33">
        <f>IF(Tableau22456[[#This Row],[Blq{QB2}]]="o",(1000/AC$52),0)</f>
        <v>0</v>
      </c>
      <c r="AC38" s="4" t="s">
        <v>3</v>
      </c>
      <c r="AD38" s="33">
        <f>IF(Tableau22456[[#This Row],[Blq{QB3}]]="o",(1000/AE$52),0)</f>
        <v>0</v>
      </c>
      <c r="AE38" s="4" t="s">
        <v>3</v>
      </c>
      <c r="AF38" s="33">
        <f>IF(Tableau22456[[#This Row],[Blq{QB4}]]="o",(1000/AG$52),0)</f>
        <v>0</v>
      </c>
      <c r="AG38" s="4" t="s">
        <v>3</v>
      </c>
      <c r="AH38" s="33">
        <f>IF(Tableau22456[[#This Row],[Blq{QB5}]]="o",(1000/AI$52),0)</f>
        <v>0</v>
      </c>
      <c r="AI38" s="4" t="s">
        <v>3</v>
      </c>
      <c r="AJ38" s="33">
        <f>IF(Tableau22456[[#This Row],[Blq{QB6}]]="o",(1000/AK$52),0)</f>
        <v>0</v>
      </c>
      <c r="AK38" s="4" t="s">
        <v>3</v>
      </c>
      <c r="AL38" s="33">
        <f>IF(Tableau22456[[#This Row],[Blq{QB7}]]="o",(1000/AM$52),0)</f>
        <v>0</v>
      </c>
      <c r="AM38" s="4" t="s">
        <v>3</v>
      </c>
      <c r="AN38" s="33">
        <f>IF(Tableau22456[[#This Row],[Blq{QB8}]]="o",(1000/AO$52),0)</f>
        <v>0</v>
      </c>
      <c r="AO38" s="4" t="s">
        <v>3</v>
      </c>
      <c r="AP38" s="33">
        <f>IF(Tableau22456[[#This Row],[Blq{QB9}]]="o",(1000/AQ$52),0)</f>
        <v>0</v>
      </c>
      <c r="AQ38" s="4" t="s">
        <v>3</v>
      </c>
      <c r="AR38" s="33">
        <f>IF(Tableau22456[[#This Row],[Blq{QB10}]]="o",(1000/AS$52),0)</f>
        <v>0</v>
      </c>
      <c r="AS38" s="4" t="s">
        <v>3</v>
      </c>
      <c r="AT38" s="33">
        <f>IF(Tableau22456[[#This Row],[Blq{QB11}]]="o",(1000/AU$52),0)</f>
        <v>0</v>
      </c>
      <c r="AU38" s="4" t="s">
        <v>3</v>
      </c>
      <c r="AV38" s="33">
        <f>IF(Tableau22456[[#This Row],[Blq{QB12}]]="o",(1000/AW$52),0)</f>
        <v>0</v>
      </c>
      <c r="AW38" s="4" t="s">
        <v>3</v>
      </c>
      <c r="AX38" s="33">
        <f>IF(Tableau22456[[#This Row],[Blq{QB13}]]="o",(1000/AY$52),0)</f>
        <v>0</v>
      </c>
      <c r="AY38" s="4" t="s">
        <v>3</v>
      </c>
      <c r="AZ38" s="33">
        <f>IF(Tableau22456[[#This Row],[Blq{QB14}]]="o",(1000/BA$52),0)</f>
        <v>0</v>
      </c>
      <c r="BA38" s="4" t="s">
        <v>3</v>
      </c>
      <c r="BB38" s="33">
        <f>IF(Tableau22456[[#This Row],[Blq{QB15}]]="o",(1000/BC$52),0)</f>
        <v>0</v>
      </c>
      <c r="BC38" s="4" t="s">
        <v>3</v>
      </c>
      <c r="BD38" s="33">
        <f>IF(Tableau22456[[#This Row],[Blq{QB16}]]="o",(1000/BE$52),0)</f>
        <v>0</v>
      </c>
      <c r="BE38" s="4" t="s">
        <v>3</v>
      </c>
      <c r="BF38" s="33">
        <f>IF(Tableau22456[[#This Row],[Blq{QB17}]]="o",(1000/BG$52),0)</f>
        <v>0</v>
      </c>
      <c r="BG38" s="4" t="s">
        <v>3</v>
      </c>
      <c r="BH38" s="33">
        <f>IF(Tableau22456[[#This Row],[Blq{QB18}]]="o",(1000/BI$52),0)</f>
        <v>0</v>
      </c>
      <c r="BI38" s="4" t="s">
        <v>3</v>
      </c>
      <c r="BJ38" s="33">
        <f>IF(Tableau22456[[#This Row],[Blq{QB19}]]="o",(1000/BK$52),0)</f>
        <v>0</v>
      </c>
      <c r="BK38" s="4" t="s">
        <v>3</v>
      </c>
      <c r="BL38" s="33">
        <f>IF(Tableau22456[[#This Row],[Blq{QB20}]]="o",(1000/BM$52),0)</f>
        <v>0</v>
      </c>
      <c r="BM38" s="4" t="s">
        <v>3</v>
      </c>
      <c r="BN38" s="33">
        <f>IF(Tableau22456[[#This Row],[Blq{QB21}]]="o",(1000/BO$52),0)</f>
        <v>0</v>
      </c>
      <c r="BO38" s="4" t="s">
        <v>3</v>
      </c>
      <c r="BP38" s="33">
        <f>IF(Tableau22456[[#This Row],[Blq{QB22}]]="o",(1000/BQ$52),0)</f>
        <v>0</v>
      </c>
      <c r="BQ38" s="4" t="s">
        <v>3</v>
      </c>
      <c r="BR38" s="33">
        <f>IF(Tableau22456[[#This Row],[Blq{QB23}]]="o",(1000/BS$52),0)</f>
        <v>0</v>
      </c>
      <c r="BS38" s="4" t="s">
        <v>3</v>
      </c>
      <c r="BT38" s="33">
        <f>IF(Tableau22456[[#This Row],[Blq{QB24}]]="o",(1000/BU$52),0)</f>
        <v>0</v>
      </c>
      <c r="BU38" s="4" t="s">
        <v>3</v>
      </c>
      <c r="BV38" s="33">
        <f>IF(Tableau22456[[#This Row],[Blq{QB25}]]="o",(1000/BW$52),0)</f>
        <v>0</v>
      </c>
      <c r="BW38" s="4" t="s">
        <v>3</v>
      </c>
      <c r="BX38" s="33">
        <f>IF(Tableau22456[[#This Row],[Blq{QB26}]]="o",(1000/BY$52),0)</f>
        <v>0</v>
      </c>
      <c r="BY38" s="4" t="s">
        <v>3</v>
      </c>
      <c r="BZ38" s="33">
        <f>IF(Tableau22456[[#This Row],[Blq{QB27}]]="o",(1000/CA$52),0)</f>
        <v>0</v>
      </c>
      <c r="CA38" s="4" t="s">
        <v>3</v>
      </c>
      <c r="CB38" s="33">
        <f>IF(Tableau22456[[#This Row],[Blq{QB28}]]="o",(1000/CC$52),0)</f>
        <v>0</v>
      </c>
      <c r="CC38" s="4" t="s">
        <v>3</v>
      </c>
      <c r="CD38" s="33">
        <f>IF(Tableau22456[[#This Row],[Blq{QB29}]]="o",(1000/CE$52),0)</f>
        <v>0</v>
      </c>
      <c r="CE38" s="4" t="s">
        <v>3</v>
      </c>
      <c r="CF38" s="33">
        <f>IF(Tableau22456[[#This Row],[Blq{QB30}]]="o",(1000/CG$52),0)</f>
        <v>0</v>
      </c>
      <c r="CG38" s="4" t="s">
        <v>3</v>
      </c>
      <c r="CH38" s="26">
        <f>IFERROR((8-Tableau22456[[#This Row],[Plc{Q}]])/100,0)</f>
        <v>0</v>
      </c>
      <c r="CI38" s="25" t="str">
        <f>IF(OR(1=Tableau22456[[#This Row],[Plc{Q}]],2=Tableau22456[[#This Row],[Plc{Q}]],3=Tableau22456[[#This Row],[Plc{Q}]],4=Tableau22456[[#This Row],[Plc{Q}]],5=Tableau22456[[#This Row],[Plc{Q}]],6=Tableau22456[[#This Row],[Plc{Q}]],7=Tableau22456[[#This Row],[Plc{Q}]],8=Tableau22456[[#This Row],[Plc{Q}]]),"Qualifié(e)","")</f>
        <v/>
      </c>
      <c r="CJ38" s="34" t="str">
        <f>IF(Tableau22456[[#This Row],[Pnt{F}/1000]]=0,"",RANK(Tableau22456[[#This Row],[Pnt{F}/1000]],Tableau22456[Pnt{F}/1000]))</f>
        <v/>
      </c>
      <c r="CK38" s="35">
        <f>IFERROR(Tableau22456[[#This Row],[Pnt{FV}/500]]+Tableau22456[[#This Row],[Pnt{FB}/500]]+Tableau22456[[#This Row],[Bns{Q}]],0)</f>
        <v>0</v>
      </c>
      <c r="CL38" s="32">
        <f>IFERROR((Tableau22456[[#This Row],[Pnt{FV}]]/$CM$52)*500,0)</f>
        <v>0</v>
      </c>
      <c r="CM38" s="186">
        <f>IFERROR(((Tableau22456[[#This Row],[Prs{FV}]]/CN$52)*1000)+IF(Tableau22456[[#This Row],[Vlr{FV}]]="o",2,0),0)</f>
        <v>0</v>
      </c>
      <c r="CN38" s="11" t="s">
        <v>12</v>
      </c>
      <c r="CO38" s="4" t="s">
        <v>3</v>
      </c>
      <c r="CP38" s="32">
        <f>(Tableau22456[[#This Row],[Pnt{FB}]]/CQ$52)*500</f>
        <v>0</v>
      </c>
      <c r="CQ38" s="33">
        <f>Tableau22456[[#This Row],[Pnt{FBlq}]]+Tableau22456[[#This Row],[Pnt{FEss}]]</f>
        <v>0</v>
      </c>
      <c r="CR38" s="33">
        <f>IF(Tableau22456[[#This Row],[Blq{F}]]="n",0,IF(Tableau22456[[#This Row],[Blq{F}]]="Z1",100,IF(Tableau22456[[#This Row],[Blq{F}]]="Z2",200,IF(Tableau22456[[#This Row],[Blq{F}]]="Top",300,0))))</f>
        <v>0</v>
      </c>
      <c r="CS38" s="4" t="s">
        <v>3</v>
      </c>
      <c r="CT38" s="25">
        <f>IFERROR((100-(Tableau22456[[#This Row],[Ess{F}]])),0)</f>
        <v>0</v>
      </c>
      <c r="CU38" s="11" t="s">
        <v>12</v>
      </c>
      <c r="CV38" s="28" t="str">
        <f>IF(Tableau22456[[#This Row],[Fnl]]="Q",Tableau22456[[#This Row],[Plc{F}]],Tableau22456[[#This Row],[Plc{Q}]])</f>
        <v/>
      </c>
      <c r="CW38" s="28" t="str">
        <f>IF(Tableau22456[[#This Row],[Place]]=1,"Or",IF(Tableau22456[[#This Row],[Place]]=2,"Argent",IF(Tableau22456[[#This Row],[Place]]=3,"Bronze","")))</f>
        <v/>
      </c>
    </row>
    <row r="39" spans="1:101" x14ac:dyDescent="0.2">
      <c r="A39" s="33" t="str">
        <f>Tableau22456[[#This Row],[Plc{Q}]]</f>
        <v/>
      </c>
      <c r="B39" s="33" t="str">
        <f>Tableau22456[[#This Row],[Place]]</f>
        <v/>
      </c>
      <c r="C39" s="16" t="s">
        <v>12</v>
      </c>
      <c r="D39" s="17" t="s">
        <v>12</v>
      </c>
      <c r="E39" s="17" t="s">
        <v>12</v>
      </c>
      <c r="F39" s="29" t="str">
        <f>IF(Tableau22456[[#This Row],[Q &gt; F]]="","","Q")</f>
        <v/>
      </c>
      <c r="G39" s="10" t="s">
        <v>12</v>
      </c>
      <c r="H39" s="3" t="s">
        <v>3</v>
      </c>
      <c r="I39" s="3" t="s">
        <v>3</v>
      </c>
      <c r="J39" s="3" t="s">
        <v>3</v>
      </c>
      <c r="K39" s="30" t="str">
        <f>IF(Tableau22456[[#This Row],[Pnt{Q}(/1000)]]=0,"",RANK(Tableau22456[[#This Row],[Pnt{Q}(/1000)]],Tableau22456[Pnt{Q}(/1000)]))</f>
        <v/>
      </c>
      <c r="L39" s="30">
        <f>IFERROR(Tableau22456[[#This Row],[Pnt{QV}(/500)]]+Tableau22456[[#This Row],[Pnt{QB}/500]],0)</f>
        <v>0</v>
      </c>
      <c r="M39" s="31">
        <f>IFERROR((Tableau22456[[#This Row],[Pnt{QV}]]/$N$52)*500,0)</f>
        <v>0</v>
      </c>
      <c r="N39" s="31">
        <f>SUM(Tableau22456[[#This Row],[Pnt{QV1}]],Tableau22456[[#This Row],[Pnt{QV2}]],Tableau22456[[#This Row],[Pnt{QV3}]])</f>
        <v>0</v>
      </c>
      <c r="O39" s="2">
        <f>IFERROR(((Tableau22456[[#This Row],[Prs{QV1}]]/P$52)*1000)+IF(Tableau22456[[#This Row],[Vlr{QV1}]]="o",2,0),0)</f>
        <v>0</v>
      </c>
      <c r="P39" s="11" t="s">
        <v>12</v>
      </c>
      <c r="Q39" s="4" t="s">
        <v>3</v>
      </c>
      <c r="R39" s="163">
        <f>IFERROR(((Tableau22456[[#This Row],[Prs{QV2}]]/S$52)*1000)+IF(Tableau22456[[#This Row],[Vlr{QV2}]]="o",2,0),0)</f>
        <v>0</v>
      </c>
      <c r="S39" s="11" t="s">
        <v>12</v>
      </c>
      <c r="T39" s="4" t="s">
        <v>3</v>
      </c>
      <c r="U39" s="163">
        <f>IFERROR(((Tableau22456[[#This Row],[Prs{QV3}]]/V$52)*1000)+IF(Tableau22456[[#This Row],[Vlr{QV3}]]="o",2,0),0)</f>
        <v>0</v>
      </c>
      <c r="V39" s="11" t="s">
        <v>12</v>
      </c>
      <c r="W39" s="4" t="s">
        <v>3</v>
      </c>
      <c r="X39" s="32">
        <f>IF((Tableau22456[[#This Row],[Pnt{QB}]]/Y$52)*500=0,0,(Tableau22456[[#This Row],[Pnt{QB}]]/Y$52)*500)</f>
        <v>0</v>
      </c>
      <c r="Y39" s="33">
        <f>Tableau22456[[#This Row],[Pnt{QB1}]]+Tableau22456[[#This Row],[Pnt{QB2}]]+Tableau22456[[#This Row],[Pnt{QB3}]]+Tableau22456[[#This Row],[Pnt{QB4}]]+Tableau22456[[#This Row],[Pnt{QB5}]]+Tableau22456[[#This Row],[Pnt{QB6}]]+Tableau22456[[#This Row],[Pnt{QB7}]]+Tableau22456[[#This Row],[Pnt{QB8}]]+Tableau22456[[#This Row],[Pnt{QB9}]]+Tableau22456[[#This Row],[Pnt{QB10}]]+Tableau22456[[#This Row],[Pnt{QB11}]]+Tableau22456[[#This Row],[Pnt{QB12}]]+Tableau22456[[#This Row],[Pnt{QB13}]]+Tableau22456[[#This Row],[Pnt{QB14}]]+Tableau22456[[#This Row],[Pnt{QB15}]]+Tableau22456[[#This Row],[Pnt{QB16}]]+Tableau22456[[#This Row],[Pnt{QB17}]]+Tableau22456[[#This Row],[Pnt{QB18}]]+Tableau22456[[#This Row],[Pnt{QB19}]]+Tableau22456[[#This Row],[Pnt{QB20}]]+Tableau22456[[#This Row],[Pnt{QB21}]]+Tableau22456[[#This Row],[Pnt{QB22}]]+Tableau22456[[#This Row],[Pnt{QB23}]]+Tableau22456[[#This Row],[Pnt{QB24}]]+Tableau22456[[#This Row],[Pnt{QB25}]]+Tableau22456[[#This Row],[Pnt{QB26}]]+Tableau22456[[#This Row],[Pnt{QB27}]]+Tableau22456[[#This Row],[Pnt{QB28}]]+Tableau22456[[#This Row],[Pnt{QB29}]]+Tableau22456[[#This Row],[Pnt{QB30}]]</f>
        <v>0</v>
      </c>
      <c r="Z39" s="33">
        <f>IF(Tableau22456[[#This Row],[Blq{QB1}]]="o",(1000/AA$52),0)</f>
        <v>0</v>
      </c>
      <c r="AA39" s="4" t="s">
        <v>3</v>
      </c>
      <c r="AB39" s="33">
        <f>IF(Tableau22456[[#This Row],[Blq{QB2}]]="o",(1000/AC$52),0)</f>
        <v>0</v>
      </c>
      <c r="AC39" s="4" t="s">
        <v>3</v>
      </c>
      <c r="AD39" s="33">
        <f>IF(Tableau22456[[#This Row],[Blq{QB3}]]="o",(1000/AE$52),0)</f>
        <v>0</v>
      </c>
      <c r="AE39" s="4" t="s">
        <v>3</v>
      </c>
      <c r="AF39" s="33">
        <f>IF(Tableau22456[[#This Row],[Blq{QB4}]]="o",(1000/AG$52),0)</f>
        <v>0</v>
      </c>
      <c r="AG39" s="4" t="s">
        <v>3</v>
      </c>
      <c r="AH39" s="33">
        <f>IF(Tableau22456[[#This Row],[Blq{QB5}]]="o",(1000/AI$52),0)</f>
        <v>0</v>
      </c>
      <c r="AI39" s="4" t="s">
        <v>3</v>
      </c>
      <c r="AJ39" s="33">
        <f>IF(Tableau22456[[#This Row],[Blq{QB6}]]="o",(1000/AK$52),0)</f>
        <v>0</v>
      </c>
      <c r="AK39" s="4" t="s">
        <v>3</v>
      </c>
      <c r="AL39" s="33">
        <f>IF(Tableau22456[[#This Row],[Blq{QB7}]]="o",(1000/AM$52),0)</f>
        <v>0</v>
      </c>
      <c r="AM39" s="4" t="s">
        <v>3</v>
      </c>
      <c r="AN39" s="33">
        <f>IF(Tableau22456[[#This Row],[Blq{QB8}]]="o",(1000/AO$52),0)</f>
        <v>0</v>
      </c>
      <c r="AO39" s="4" t="s">
        <v>3</v>
      </c>
      <c r="AP39" s="33">
        <f>IF(Tableau22456[[#This Row],[Blq{QB9}]]="o",(1000/AQ$52),0)</f>
        <v>0</v>
      </c>
      <c r="AQ39" s="4" t="s">
        <v>3</v>
      </c>
      <c r="AR39" s="33">
        <f>IF(Tableau22456[[#This Row],[Blq{QB10}]]="o",(1000/AS$52),0)</f>
        <v>0</v>
      </c>
      <c r="AS39" s="4" t="s">
        <v>3</v>
      </c>
      <c r="AT39" s="33">
        <f>IF(Tableau22456[[#This Row],[Blq{QB11}]]="o",(1000/AU$52),0)</f>
        <v>0</v>
      </c>
      <c r="AU39" s="4" t="s">
        <v>3</v>
      </c>
      <c r="AV39" s="33">
        <f>IF(Tableau22456[[#This Row],[Blq{QB12}]]="o",(1000/AW$52),0)</f>
        <v>0</v>
      </c>
      <c r="AW39" s="4" t="s">
        <v>3</v>
      </c>
      <c r="AX39" s="33">
        <f>IF(Tableau22456[[#This Row],[Blq{QB13}]]="o",(1000/AY$52),0)</f>
        <v>0</v>
      </c>
      <c r="AY39" s="4" t="s">
        <v>3</v>
      </c>
      <c r="AZ39" s="33">
        <f>IF(Tableau22456[[#This Row],[Blq{QB14}]]="o",(1000/BA$52),0)</f>
        <v>0</v>
      </c>
      <c r="BA39" s="4" t="s">
        <v>3</v>
      </c>
      <c r="BB39" s="33">
        <f>IF(Tableau22456[[#This Row],[Blq{QB15}]]="o",(1000/BC$52),0)</f>
        <v>0</v>
      </c>
      <c r="BC39" s="4" t="s">
        <v>3</v>
      </c>
      <c r="BD39" s="33">
        <f>IF(Tableau22456[[#This Row],[Blq{QB16}]]="o",(1000/BE$52),0)</f>
        <v>0</v>
      </c>
      <c r="BE39" s="4" t="s">
        <v>3</v>
      </c>
      <c r="BF39" s="33">
        <f>IF(Tableau22456[[#This Row],[Blq{QB17}]]="o",(1000/BG$52),0)</f>
        <v>0</v>
      </c>
      <c r="BG39" s="4" t="s">
        <v>3</v>
      </c>
      <c r="BH39" s="33">
        <f>IF(Tableau22456[[#This Row],[Blq{QB18}]]="o",(1000/BI$52),0)</f>
        <v>0</v>
      </c>
      <c r="BI39" s="4" t="s">
        <v>3</v>
      </c>
      <c r="BJ39" s="33">
        <f>IF(Tableau22456[[#This Row],[Blq{QB19}]]="o",(1000/BK$52),0)</f>
        <v>0</v>
      </c>
      <c r="BK39" s="4" t="s">
        <v>3</v>
      </c>
      <c r="BL39" s="33">
        <f>IF(Tableau22456[[#This Row],[Blq{QB20}]]="o",(1000/BM$52),0)</f>
        <v>0</v>
      </c>
      <c r="BM39" s="4" t="s">
        <v>3</v>
      </c>
      <c r="BN39" s="33">
        <f>IF(Tableau22456[[#This Row],[Blq{QB21}]]="o",(1000/BO$52),0)</f>
        <v>0</v>
      </c>
      <c r="BO39" s="4" t="s">
        <v>3</v>
      </c>
      <c r="BP39" s="33">
        <f>IF(Tableau22456[[#This Row],[Blq{QB22}]]="o",(1000/BQ$52),0)</f>
        <v>0</v>
      </c>
      <c r="BQ39" s="4" t="s">
        <v>3</v>
      </c>
      <c r="BR39" s="33">
        <f>IF(Tableau22456[[#This Row],[Blq{QB23}]]="o",(1000/BS$52),0)</f>
        <v>0</v>
      </c>
      <c r="BS39" s="4" t="s">
        <v>3</v>
      </c>
      <c r="BT39" s="33">
        <f>IF(Tableau22456[[#This Row],[Blq{QB24}]]="o",(1000/BU$52),0)</f>
        <v>0</v>
      </c>
      <c r="BU39" s="4" t="s">
        <v>3</v>
      </c>
      <c r="BV39" s="33">
        <f>IF(Tableau22456[[#This Row],[Blq{QB25}]]="o",(1000/BW$52),0)</f>
        <v>0</v>
      </c>
      <c r="BW39" s="4" t="s">
        <v>3</v>
      </c>
      <c r="BX39" s="33">
        <f>IF(Tableau22456[[#This Row],[Blq{QB26}]]="o",(1000/BY$52),0)</f>
        <v>0</v>
      </c>
      <c r="BY39" s="4" t="s">
        <v>3</v>
      </c>
      <c r="BZ39" s="33">
        <f>IF(Tableau22456[[#This Row],[Blq{QB27}]]="o",(1000/CA$52),0)</f>
        <v>0</v>
      </c>
      <c r="CA39" s="4" t="s">
        <v>3</v>
      </c>
      <c r="CB39" s="33">
        <f>IF(Tableau22456[[#This Row],[Blq{QB28}]]="o",(1000/CC$52),0)</f>
        <v>0</v>
      </c>
      <c r="CC39" s="4" t="s">
        <v>3</v>
      </c>
      <c r="CD39" s="33">
        <f>IF(Tableau22456[[#This Row],[Blq{QB29}]]="o",(1000/CE$52),0)</f>
        <v>0</v>
      </c>
      <c r="CE39" s="4" t="s">
        <v>3</v>
      </c>
      <c r="CF39" s="33">
        <f>IF(Tableau22456[[#This Row],[Blq{QB30}]]="o",(1000/CG$52),0)</f>
        <v>0</v>
      </c>
      <c r="CG39" s="4" t="s">
        <v>3</v>
      </c>
      <c r="CH39" s="26">
        <f>IFERROR((8-Tableau22456[[#This Row],[Plc{Q}]])/100,0)</f>
        <v>0</v>
      </c>
      <c r="CI39" s="25" t="str">
        <f>IF(OR(1=Tableau22456[[#This Row],[Plc{Q}]],2=Tableau22456[[#This Row],[Plc{Q}]],3=Tableau22456[[#This Row],[Plc{Q}]],4=Tableau22456[[#This Row],[Plc{Q}]],5=Tableau22456[[#This Row],[Plc{Q}]],6=Tableau22456[[#This Row],[Plc{Q}]],7=Tableau22456[[#This Row],[Plc{Q}]],8=Tableau22456[[#This Row],[Plc{Q}]]),"Qualifié(e)","")</f>
        <v/>
      </c>
      <c r="CJ39" s="34" t="str">
        <f>IF(Tableau22456[[#This Row],[Pnt{F}/1000]]=0,"",RANK(Tableau22456[[#This Row],[Pnt{F}/1000]],Tableau22456[Pnt{F}/1000]))</f>
        <v/>
      </c>
      <c r="CK39" s="35">
        <f>IFERROR(Tableau22456[[#This Row],[Pnt{FV}/500]]+Tableau22456[[#This Row],[Pnt{FB}/500]]+Tableau22456[[#This Row],[Bns{Q}]],0)</f>
        <v>0</v>
      </c>
      <c r="CL39" s="32">
        <f>IFERROR((Tableau22456[[#This Row],[Pnt{FV}]]/$CM$52)*500,0)</f>
        <v>0</v>
      </c>
      <c r="CM39" s="186">
        <f>IFERROR(((Tableau22456[[#This Row],[Prs{FV}]]/CN$52)*1000)+IF(Tableau22456[[#This Row],[Vlr{FV}]]="o",2,0),0)</f>
        <v>0</v>
      </c>
      <c r="CN39" s="11" t="s">
        <v>12</v>
      </c>
      <c r="CO39" s="4" t="s">
        <v>3</v>
      </c>
      <c r="CP39" s="32">
        <f>(Tableau22456[[#This Row],[Pnt{FB}]]/CQ$52)*500</f>
        <v>0</v>
      </c>
      <c r="CQ39" s="33">
        <f>Tableau22456[[#This Row],[Pnt{FBlq}]]+Tableau22456[[#This Row],[Pnt{FEss}]]</f>
        <v>0</v>
      </c>
      <c r="CR39" s="33">
        <f>IF(Tableau22456[[#This Row],[Blq{F}]]="n",0,IF(Tableau22456[[#This Row],[Blq{F}]]="Z1",100,IF(Tableau22456[[#This Row],[Blq{F}]]="Z2",200,IF(Tableau22456[[#This Row],[Blq{F}]]="Top",300,0))))</f>
        <v>0</v>
      </c>
      <c r="CS39" s="4" t="s">
        <v>3</v>
      </c>
      <c r="CT39" s="25">
        <f>IFERROR((100-(Tableau22456[[#This Row],[Ess{F}]])),0)</f>
        <v>0</v>
      </c>
      <c r="CU39" s="11" t="s">
        <v>12</v>
      </c>
      <c r="CV39" s="28" t="str">
        <f>IF(Tableau22456[[#This Row],[Fnl]]="Q",Tableau22456[[#This Row],[Plc{F}]],Tableau22456[[#This Row],[Plc{Q}]])</f>
        <v/>
      </c>
      <c r="CW39" s="28" t="str">
        <f>IF(Tableau22456[[#This Row],[Place]]=1,"Or",IF(Tableau22456[[#This Row],[Place]]=2,"Argent",IF(Tableau22456[[#This Row],[Place]]=3,"Bronze","")))</f>
        <v/>
      </c>
    </row>
    <row r="40" spans="1:101" x14ac:dyDescent="0.2">
      <c r="A40" s="33" t="str">
        <f>Tableau22456[[#This Row],[Plc{Q}]]</f>
        <v/>
      </c>
      <c r="B40" s="33" t="str">
        <f>Tableau22456[[#This Row],[Place]]</f>
        <v/>
      </c>
      <c r="C40" s="16" t="s">
        <v>12</v>
      </c>
      <c r="D40" s="17" t="s">
        <v>12</v>
      </c>
      <c r="E40" s="17" t="s">
        <v>12</v>
      </c>
      <c r="F40" s="29" t="str">
        <f>IF(Tableau22456[[#This Row],[Q &gt; F]]="","","Q")</f>
        <v/>
      </c>
      <c r="G40" s="10" t="s">
        <v>12</v>
      </c>
      <c r="H40" s="3" t="s">
        <v>3</v>
      </c>
      <c r="I40" s="3" t="s">
        <v>3</v>
      </c>
      <c r="J40" s="3" t="s">
        <v>3</v>
      </c>
      <c r="K40" s="30" t="str">
        <f>IF(Tableau22456[[#This Row],[Pnt{Q}(/1000)]]=0,"",RANK(Tableau22456[[#This Row],[Pnt{Q}(/1000)]],Tableau22456[Pnt{Q}(/1000)]))</f>
        <v/>
      </c>
      <c r="L40" s="30">
        <f>IFERROR(Tableau22456[[#This Row],[Pnt{QV}(/500)]]+Tableau22456[[#This Row],[Pnt{QB}/500]],0)</f>
        <v>0</v>
      </c>
      <c r="M40" s="31">
        <f>IFERROR((Tableau22456[[#This Row],[Pnt{QV}]]/$N$52)*500,0)</f>
        <v>0</v>
      </c>
      <c r="N40" s="31">
        <f>SUM(Tableau22456[[#This Row],[Pnt{QV1}]],Tableau22456[[#This Row],[Pnt{QV2}]],Tableau22456[[#This Row],[Pnt{QV3}]])</f>
        <v>0</v>
      </c>
      <c r="O40" s="2">
        <f>IFERROR(((Tableau22456[[#This Row],[Prs{QV1}]]/P$52)*1000)+IF(Tableau22456[[#This Row],[Vlr{QV1}]]="o",2,0),0)</f>
        <v>0</v>
      </c>
      <c r="P40" s="11" t="s">
        <v>12</v>
      </c>
      <c r="Q40" s="4" t="s">
        <v>3</v>
      </c>
      <c r="R40" s="163">
        <f>IFERROR(((Tableau22456[[#This Row],[Prs{QV2}]]/S$52)*1000)+IF(Tableau22456[[#This Row],[Vlr{QV2}]]="o",2,0),0)</f>
        <v>0</v>
      </c>
      <c r="S40" s="11" t="s">
        <v>12</v>
      </c>
      <c r="T40" s="4" t="s">
        <v>3</v>
      </c>
      <c r="U40" s="163">
        <f>IFERROR(((Tableau22456[[#This Row],[Prs{QV3}]]/V$52)*1000)+IF(Tableau22456[[#This Row],[Vlr{QV3}]]="o",2,0),0)</f>
        <v>0</v>
      </c>
      <c r="V40" s="11" t="s">
        <v>12</v>
      </c>
      <c r="W40" s="4" t="s">
        <v>3</v>
      </c>
      <c r="X40" s="32">
        <f>IF((Tableau22456[[#This Row],[Pnt{QB}]]/Y$52)*500=0,0,(Tableau22456[[#This Row],[Pnt{QB}]]/Y$52)*500)</f>
        <v>0</v>
      </c>
      <c r="Y40" s="33">
        <f>Tableau22456[[#This Row],[Pnt{QB1}]]+Tableau22456[[#This Row],[Pnt{QB2}]]+Tableau22456[[#This Row],[Pnt{QB3}]]+Tableau22456[[#This Row],[Pnt{QB4}]]+Tableau22456[[#This Row],[Pnt{QB5}]]+Tableau22456[[#This Row],[Pnt{QB6}]]+Tableau22456[[#This Row],[Pnt{QB7}]]+Tableau22456[[#This Row],[Pnt{QB8}]]+Tableau22456[[#This Row],[Pnt{QB9}]]+Tableau22456[[#This Row],[Pnt{QB10}]]+Tableau22456[[#This Row],[Pnt{QB11}]]+Tableau22456[[#This Row],[Pnt{QB12}]]+Tableau22456[[#This Row],[Pnt{QB13}]]+Tableau22456[[#This Row],[Pnt{QB14}]]+Tableau22456[[#This Row],[Pnt{QB15}]]+Tableau22456[[#This Row],[Pnt{QB16}]]+Tableau22456[[#This Row],[Pnt{QB17}]]+Tableau22456[[#This Row],[Pnt{QB18}]]+Tableau22456[[#This Row],[Pnt{QB19}]]+Tableau22456[[#This Row],[Pnt{QB20}]]+Tableau22456[[#This Row],[Pnt{QB21}]]+Tableau22456[[#This Row],[Pnt{QB22}]]+Tableau22456[[#This Row],[Pnt{QB23}]]+Tableau22456[[#This Row],[Pnt{QB24}]]+Tableau22456[[#This Row],[Pnt{QB25}]]+Tableau22456[[#This Row],[Pnt{QB26}]]+Tableau22456[[#This Row],[Pnt{QB27}]]+Tableau22456[[#This Row],[Pnt{QB28}]]+Tableau22456[[#This Row],[Pnt{QB29}]]+Tableau22456[[#This Row],[Pnt{QB30}]]</f>
        <v>0</v>
      </c>
      <c r="Z40" s="33">
        <f>IF(Tableau22456[[#This Row],[Blq{QB1}]]="o",(1000/AA$52),0)</f>
        <v>0</v>
      </c>
      <c r="AA40" s="4" t="s">
        <v>3</v>
      </c>
      <c r="AB40" s="33">
        <f>IF(Tableau22456[[#This Row],[Blq{QB2}]]="o",(1000/AC$52),0)</f>
        <v>0</v>
      </c>
      <c r="AC40" s="4" t="s">
        <v>3</v>
      </c>
      <c r="AD40" s="33">
        <f>IF(Tableau22456[[#This Row],[Blq{QB3}]]="o",(1000/AE$52),0)</f>
        <v>0</v>
      </c>
      <c r="AE40" s="4" t="s">
        <v>3</v>
      </c>
      <c r="AF40" s="33">
        <f>IF(Tableau22456[[#This Row],[Blq{QB4}]]="o",(1000/AG$52),0)</f>
        <v>0</v>
      </c>
      <c r="AG40" s="4" t="s">
        <v>3</v>
      </c>
      <c r="AH40" s="33">
        <f>IF(Tableau22456[[#This Row],[Blq{QB5}]]="o",(1000/AI$52),0)</f>
        <v>0</v>
      </c>
      <c r="AI40" s="4" t="s">
        <v>3</v>
      </c>
      <c r="AJ40" s="33">
        <f>IF(Tableau22456[[#This Row],[Blq{QB6}]]="o",(1000/AK$52),0)</f>
        <v>0</v>
      </c>
      <c r="AK40" s="4" t="s">
        <v>3</v>
      </c>
      <c r="AL40" s="33">
        <f>IF(Tableau22456[[#This Row],[Blq{QB7}]]="o",(1000/AM$52),0)</f>
        <v>0</v>
      </c>
      <c r="AM40" s="4" t="s">
        <v>3</v>
      </c>
      <c r="AN40" s="33">
        <f>IF(Tableau22456[[#This Row],[Blq{QB8}]]="o",(1000/AO$52),0)</f>
        <v>0</v>
      </c>
      <c r="AO40" s="4" t="s">
        <v>3</v>
      </c>
      <c r="AP40" s="33">
        <f>IF(Tableau22456[[#This Row],[Blq{QB9}]]="o",(1000/AQ$52),0)</f>
        <v>0</v>
      </c>
      <c r="AQ40" s="4" t="s">
        <v>3</v>
      </c>
      <c r="AR40" s="33">
        <f>IF(Tableau22456[[#This Row],[Blq{QB10}]]="o",(1000/AS$52),0)</f>
        <v>0</v>
      </c>
      <c r="AS40" s="4" t="s">
        <v>3</v>
      </c>
      <c r="AT40" s="33">
        <f>IF(Tableau22456[[#This Row],[Blq{QB11}]]="o",(1000/AU$52),0)</f>
        <v>0</v>
      </c>
      <c r="AU40" s="4" t="s">
        <v>3</v>
      </c>
      <c r="AV40" s="33">
        <f>IF(Tableau22456[[#This Row],[Blq{QB12}]]="o",(1000/AW$52),0)</f>
        <v>0</v>
      </c>
      <c r="AW40" s="4" t="s">
        <v>3</v>
      </c>
      <c r="AX40" s="33">
        <f>IF(Tableau22456[[#This Row],[Blq{QB13}]]="o",(1000/AY$52),0)</f>
        <v>0</v>
      </c>
      <c r="AY40" s="4" t="s">
        <v>3</v>
      </c>
      <c r="AZ40" s="33">
        <f>IF(Tableau22456[[#This Row],[Blq{QB14}]]="o",(1000/BA$52),0)</f>
        <v>0</v>
      </c>
      <c r="BA40" s="4" t="s">
        <v>3</v>
      </c>
      <c r="BB40" s="33">
        <f>IF(Tableau22456[[#This Row],[Blq{QB15}]]="o",(1000/BC$52),0)</f>
        <v>0</v>
      </c>
      <c r="BC40" s="4" t="s">
        <v>3</v>
      </c>
      <c r="BD40" s="33">
        <f>IF(Tableau22456[[#This Row],[Blq{QB16}]]="o",(1000/BE$52),0)</f>
        <v>0</v>
      </c>
      <c r="BE40" s="4" t="s">
        <v>3</v>
      </c>
      <c r="BF40" s="33">
        <f>IF(Tableau22456[[#This Row],[Blq{QB17}]]="o",(1000/BG$52),0)</f>
        <v>0</v>
      </c>
      <c r="BG40" s="4" t="s">
        <v>3</v>
      </c>
      <c r="BH40" s="33">
        <f>IF(Tableau22456[[#This Row],[Blq{QB18}]]="o",(1000/BI$52),0)</f>
        <v>0</v>
      </c>
      <c r="BI40" s="4" t="s">
        <v>3</v>
      </c>
      <c r="BJ40" s="33">
        <f>IF(Tableau22456[[#This Row],[Blq{QB19}]]="o",(1000/BK$52),0)</f>
        <v>0</v>
      </c>
      <c r="BK40" s="4" t="s">
        <v>3</v>
      </c>
      <c r="BL40" s="33">
        <f>IF(Tableau22456[[#This Row],[Blq{QB20}]]="o",(1000/BM$52),0)</f>
        <v>0</v>
      </c>
      <c r="BM40" s="4" t="s">
        <v>3</v>
      </c>
      <c r="BN40" s="33">
        <f>IF(Tableau22456[[#This Row],[Blq{QB21}]]="o",(1000/BO$52),0)</f>
        <v>0</v>
      </c>
      <c r="BO40" s="4" t="s">
        <v>3</v>
      </c>
      <c r="BP40" s="33">
        <f>IF(Tableau22456[[#This Row],[Blq{QB22}]]="o",(1000/BQ$52),0)</f>
        <v>0</v>
      </c>
      <c r="BQ40" s="4" t="s">
        <v>3</v>
      </c>
      <c r="BR40" s="33">
        <f>IF(Tableau22456[[#This Row],[Blq{QB23}]]="o",(1000/BS$52),0)</f>
        <v>0</v>
      </c>
      <c r="BS40" s="4" t="s">
        <v>3</v>
      </c>
      <c r="BT40" s="33">
        <f>IF(Tableau22456[[#This Row],[Blq{QB24}]]="o",(1000/BU$52),0)</f>
        <v>0</v>
      </c>
      <c r="BU40" s="4" t="s">
        <v>3</v>
      </c>
      <c r="BV40" s="33">
        <f>IF(Tableau22456[[#This Row],[Blq{QB25}]]="o",(1000/BW$52),0)</f>
        <v>0</v>
      </c>
      <c r="BW40" s="4" t="s">
        <v>3</v>
      </c>
      <c r="BX40" s="33">
        <f>IF(Tableau22456[[#This Row],[Blq{QB26}]]="o",(1000/BY$52),0)</f>
        <v>0</v>
      </c>
      <c r="BY40" s="4" t="s">
        <v>3</v>
      </c>
      <c r="BZ40" s="33">
        <f>IF(Tableau22456[[#This Row],[Blq{QB27}]]="o",(1000/CA$52),0)</f>
        <v>0</v>
      </c>
      <c r="CA40" s="4" t="s">
        <v>3</v>
      </c>
      <c r="CB40" s="33">
        <f>IF(Tableau22456[[#This Row],[Blq{QB28}]]="o",(1000/CC$52),0)</f>
        <v>0</v>
      </c>
      <c r="CC40" s="4" t="s">
        <v>3</v>
      </c>
      <c r="CD40" s="33">
        <f>IF(Tableau22456[[#This Row],[Blq{QB29}]]="o",(1000/CE$52),0)</f>
        <v>0</v>
      </c>
      <c r="CE40" s="4" t="s">
        <v>3</v>
      </c>
      <c r="CF40" s="33">
        <f>IF(Tableau22456[[#This Row],[Blq{QB30}]]="o",(1000/CG$52),0)</f>
        <v>0</v>
      </c>
      <c r="CG40" s="4" t="s">
        <v>3</v>
      </c>
      <c r="CH40" s="26">
        <f>IFERROR((8-Tableau22456[[#This Row],[Plc{Q}]])/100,0)</f>
        <v>0</v>
      </c>
      <c r="CI40" s="25" t="str">
        <f>IF(OR(1=Tableau22456[[#This Row],[Plc{Q}]],2=Tableau22456[[#This Row],[Plc{Q}]],3=Tableau22456[[#This Row],[Plc{Q}]],4=Tableau22456[[#This Row],[Plc{Q}]],5=Tableau22456[[#This Row],[Plc{Q}]],6=Tableau22456[[#This Row],[Plc{Q}]],7=Tableau22456[[#This Row],[Plc{Q}]],8=Tableau22456[[#This Row],[Plc{Q}]]),"Qualifié(e)","")</f>
        <v/>
      </c>
      <c r="CJ40" s="34" t="str">
        <f>IF(Tableau22456[[#This Row],[Pnt{F}/1000]]=0,"",RANK(Tableau22456[[#This Row],[Pnt{F}/1000]],Tableau22456[Pnt{F}/1000]))</f>
        <v/>
      </c>
      <c r="CK40" s="35">
        <f>IFERROR(Tableau22456[[#This Row],[Pnt{FV}/500]]+Tableau22456[[#This Row],[Pnt{FB}/500]]+Tableau22456[[#This Row],[Bns{Q}]],0)</f>
        <v>0</v>
      </c>
      <c r="CL40" s="32">
        <f>IFERROR((Tableau22456[[#This Row],[Pnt{FV}]]/$CM$52)*500,0)</f>
        <v>0</v>
      </c>
      <c r="CM40" s="186">
        <f>IFERROR(((Tableau22456[[#This Row],[Prs{FV}]]/CN$52)*1000)+IF(Tableau22456[[#This Row],[Vlr{FV}]]="o",2,0),0)</f>
        <v>0</v>
      </c>
      <c r="CN40" s="11" t="s">
        <v>12</v>
      </c>
      <c r="CO40" s="4" t="s">
        <v>3</v>
      </c>
      <c r="CP40" s="32">
        <f>(Tableau22456[[#This Row],[Pnt{FB}]]/CQ$52)*500</f>
        <v>0</v>
      </c>
      <c r="CQ40" s="33">
        <f>Tableau22456[[#This Row],[Pnt{FBlq}]]+Tableau22456[[#This Row],[Pnt{FEss}]]</f>
        <v>0</v>
      </c>
      <c r="CR40" s="33">
        <f>IF(Tableau22456[[#This Row],[Blq{F}]]="n",0,IF(Tableau22456[[#This Row],[Blq{F}]]="Z1",100,IF(Tableau22456[[#This Row],[Blq{F}]]="Z2",200,IF(Tableau22456[[#This Row],[Blq{F}]]="Top",300,0))))</f>
        <v>0</v>
      </c>
      <c r="CS40" s="4" t="s">
        <v>3</v>
      </c>
      <c r="CT40" s="25">
        <f>IFERROR((100-(Tableau22456[[#This Row],[Ess{F}]])),0)</f>
        <v>0</v>
      </c>
      <c r="CU40" s="11" t="s">
        <v>12</v>
      </c>
      <c r="CV40" s="28" t="str">
        <f>IF(Tableau22456[[#This Row],[Fnl]]="Q",Tableau22456[[#This Row],[Plc{F}]],Tableau22456[[#This Row],[Plc{Q}]])</f>
        <v/>
      </c>
      <c r="CW40" s="28" t="str">
        <f>IF(Tableau22456[[#This Row],[Place]]=1,"Or",IF(Tableau22456[[#This Row],[Place]]=2,"Argent",IF(Tableau22456[[#This Row],[Place]]=3,"Bronze","")))</f>
        <v/>
      </c>
    </row>
    <row r="41" spans="1:101" x14ac:dyDescent="0.2">
      <c r="A41" s="33" t="str">
        <f>Tableau22456[[#This Row],[Plc{Q}]]</f>
        <v/>
      </c>
      <c r="B41" s="33" t="str">
        <f>Tableau22456[[#This Row],[Place]]</f>
        <v/>
      </c>
      <c r="C41" s="16" t="s">
        <v>12</v>
      </c>
      <c r="D41" s="17" t="s">
        <v>12</v>
      </c>
      <c r="E41" s="17" t="s">
        <v>12</v>
      </c>
      <c r="F41" s="29" t="str">
        <f>IF(Tableau22456[[#This Row],[Q &gt; F]]="","","Q")</f>
        <v/>
      </c>
      <c r="G41" s="10" t="s">
        <v>12</v>
      </c>
      <c r="H41" s="3" t="s">
        <v>3</v>
      </c>
      <c r="I41" s="3" t="s">
        <v>3</v>
      </c>
      <c r="J41" s="3" t="s">
        <v>3</v>
      </c>
      <c r="K41" s="30" t="str">
        <f>IF(Tableau22456[[#This Row],[Pnt{Q}(/1000)]]=0,"",RANK(Tableau22456[[#This Row],[Pnt{Q}(/1000)]],Tableau22456[Pnt{Q}(/1000)]))</f>
        <v/>
      </c>
      <c r="L41" s="30">
        <f>IFERROR(Tableau22456[[#This Row],[Pnt{QV}(/500)]]+Tableau22456[[#This Row],[Pnt{QB}/500]],0)</f>
        <v>0</v>
      </c>
      <c r="M41" s="31">
        <f>IFERROR((Tableau22456[[#This Row],[Pnt{QV}]]/$N$52)*500,0)</f>
        <v>0</v>
      </c>
      <c r="N41" s="31">
        <f>SUM(Tableau22456[[#This Row],[Pnt{QV1}]],Tableau22456[[#This Row],[Pnt{QV2}]],Tableau22456[[#This Row],[Pnt{QV3}]])</f>
        <v>0</v>
      </c>
      <c r="O41" s="2">
        <f>IFERROR(((Tableau22456[[#This Row],[Prs{QV1}]]/P$52)*1000)+IF(Tableau22456[[#This Row],[Vlr{QV1}]]="o",2,0),0)</f>
        <v>0</v>
      </c>
      <c r="P41" s="11" t="s">
        <v>12</v>
      </c>
      <c r="Q41" s="4" t="s">
        <v>3</v>
      </c>
      <c r="R41" s="163">
        <f>IFERROR(((Tableau22456[[#This Row],[Prs{QV2}]]/S$52)*1000)+IF(Tableau22456[[#This Row],[Vlr{QV2}]]="o",2,0),0)</f>
        <v>0</v>
      </c>
      <c r="S41" s="11" t="s">
        <v>12</v>
      </c>
      <c r="T41" s="4" t="s">
        <v>3</v>
      </c>
      <c r="U41" s="163">
        <f>IFERROR(((Tableau22456[[#This Row],[Prs{QV3}]]/V$52)*1000)+IF(Tableau22456[[#This Row],[Vlr{QV3}]]="o",2,0),0)</f>
        <v>0</v>
      </c>
      <c r="V41" s="11" t="s">
        <v>12</v>
      </c>
      <c r="W41" s="4" t="s">
        <v>3</v>
      </c>
      <c r="X41" s="32">
        <f>IF((Tableau22456[[#This Row],[Pnt{QB}]]/Y$52)*500=0,0,(Tableau22456[[#This Row],[Pnt{QB}]]/Y$52)*500)</f>
        <v>0</v>
      </c>
      <c r="Y41" s="33">
        <f>Tableau22456[[#This Row],[Pnt{QB1}]]+Tableau22456[[#This Row],[Pnt{QB2}]]+Tableau22456[[#This Row],[Pnt{QB3}]]+Tableau22456[[#This Row],[Pnt{QB4}]]+Tableau22456[[#This Row],[Pnt{QB5}]]+Tableau22456[[#This Row],[Pnt{QB6}]]+Tableau22456[[#This Row],[Pnt{QB7}]]+Tableau22456[[#This Row],[Pnt{QB8}]]+Tableau22456[[#This Row],[Pnt{QB9}]]+Tableau22456[[#This Row],[Pnt{QB10}]]+Tableau22456[[#This Row],[Pnt{QB11}]]+Tableau22456[[#This Row],[Pnt{QB12}]]+Tableau22456[[#This Row],[Pnt{QB13}]]+Tableau22456[[#This Row],[Pnt{QB14}]]+Tableau22456[[#This Row],[Pnt{QB15}]]+Tableau22456[[#This Row],[Pnt{QB16}]]+Tableau22456[[#This Row],[Pnt{QB17}]]+Tableau22456[[#This Row],[Pnt{QB18}]]+Tableau22456[[#This Row],[Pnt{QB19}]]+Tableau22456[[#This Row],[Pnt{QB20}]]+Tableau22456[[#This Row],[Pnt{QB21}]]+Tableau22456[[#This Row],[Pnt{QB22}]]+Tableau22456[[#This Row],[Pnt{QB23}]]+Tableau22456[[#This Row],[Pnt{QB24}]]+Tableau22456[[#This Row],[Pnt{QB25}]]+Tableau22456[[#This Row],[Pnt{QB26}]]+Tableau22456[[#This Row],[Pnt{QB27}]]+Tableau22456[[#This Row],[Pnt{QB28}]]+Tableau22456[[#This Row],[Pnt{QB29}]]+Tableau22456[[#This Row],[Pnt{QB30}]]</f>
        <v>0</v>
      </c>
      <c r="Z41" s="33">
        <f>IF(Tableau22456[[#This Row],[Blq{QB1}]]="o",(1000/AA$52),0)</f>
        <v>0</v>
      </c>
      <c r="AA41" s="4" t="s">
        <v>3</v>
      </c>
      <c r="AB41" s="33">
        <f>IF(Tableau22456[[#This Row],[Blq{QB2}]]="o",(1000/AC$52),0)</f>
        <v>0</v>
      </c>
      <c r="AC41" s="4" t="s">
        <v>3</v>
      </c>
      <c r="AD41" s="33">
        <f>IF(Tableau22456[[#This Row],[Blq{QB3}]]="o",(1000/AE$52),0)</f>
        <v>0</v>
      </c>
      <c r="AE41" s="4" t="s">
        <v>3</v>
      </c>
      <c r="AF41" s="33">
        <f>IF(Tableau22456[[#This Row],[Blq{QB4}]]="o",(1000/AG$52),0)</f>
        <v>0</v>
      </c>
      <c r="AG41" s="4" t="s">
        <v>3</v>
      </c>
      <c r="AH41" s="33">
        <f>IF(Tableau22456[[#This Row],[Blq{QB5}]]="o",(1000/AI$52),0)</f>
        <v>0</v>
      </c>
      <c r="AI41" s="4" t="s">
        <v>3</v>
      </c>
      <c r="AJ41" s="33">
        <f>IF(Tableau22456[[#This Row],[Blq{QB6}]]="o",(1000/AK$52),0)</f>
        <v>0</v>
      </c>
      <c r="AK41" s="4" t="s">
        <v>3</v>
      </c>
      <c r="AL41" s="33">
        <f>IF(Tableau22456[[#This Row],[Blq{QB7}]]="o",(1000/AM$52),0)</f>
        <v>0</v>
      </c>
      <c r="AM41" s="4" t="s">
        <v>3</v>
      </c>
      <c r="AN41" s="33">
        <f>IF(Tableau22456[[#This Row],[Blq{QB8}]]="o",(1000/AO$52),0)</f>
        <v>0</v>
      </c>
      <c r="AO41" s="4" t="s">
        <v>3</v>
      </c>
      <c r="AP41" s="33">
        <f>IF(Tableau22456[[#This Row],[Blq{QB9}]]="o",(1000/AQ$52),0)</f>
        <v>0</v>
      </c>
      <c r="AQ41" s="4" t="s">
        <v>3</v>
      </c>
      <c r="AR41" s="33">
        <f>IF(Tableau22456[[#This Row],[Blq{QB10}]]="o",(1000/AS$52),0)</f>
        <v>0</v>
      </c>
      <c r="AS41" s="4" t="s">
        <v>3</v>
      </c>
      <c r="AT41" s="33">
        <f>IF(Tableau22456[[#This Row],[Blq{QB11}]]="o",(1000/AU$52),0)</f>
        <v>0</v>
      </c>
      <c r="AU41" s="4" t="s">
        <v>3</v>
      </c>
      <c r="AV41" s="33">
        <f>IF(Tableau22456[[#This Row],[Blq{QB12}]]="o",(1000/AW$52),0)</f>
        <v>0</v>
      </c>
      <c r="AW41" s="4" t="s">
        <v>3</v>
      </c>
      <c r="AX41" s="33">
        <f>IF(Tableau22456[[#This Row],[Blq{QB13}]]="o",(1000/AY$52),0)</f>
        <v>0</v>
      </c>
      <c r="AY41" s="4" t="s">
        <v>3</v>
      </c>
      <c r="AZ41" s="33">
        <f>IF(Tableau22456[[#This Row],[Blq{QB14}]]="o",(1000/BA$52),0)</f>
        <v>0</v>
      </c>
      <c r="BA41" s="4" t="s">
        <v>3</v>
      </c>
      <c r="BB41" s="33">
        <f>IF(Tableau22456[[#This Row],[Blq{QB15}]]="o",(1000/BC$52),0)</f>
        <v>0</v>
      </c>
      <c r="BC41" s="4" t="s">
        <v>3</v>
      </c>
      <c r="BD41" s="33">
        <f>IF(Tableau22456[[#This Row],[Blq{QB16}]]="o",(1000/BE$52),0)</f>
        <v>0</v>
      </c>
      <c r="BE41" s="4" t="s">
        <v>3</v>
      </c>
      <c r="BF41" s="33">
        <f>IF(Tableau22456[[#This Row],[Blq{QB17}]]="o",(1000/BG$52),0)</f>
        <v>0</v>
      </c>
      <c r="BG41" s="4" t="s">
        <v>3</v>
      </c>
      <c r="BH41" s="33">
        <f>IF(Tableau22456[[#This Row],[Blq{QB18}]]="o",(1000/BI$52),0)</f>
        <v>0</v>
      </c>
      <c r="BI41" s="4" t="s">
        <v>3</v>
      </c>
      <c r="BJ41" s="33">
        <f>IF(Tableau22456[[#This Row],[Blq{QB19}]]="o",(1000/BK$52),0)</f>
        <v>0</v>
      </c>
      <c r="BK41" s="4" t="s">
        <v>3</v>
      </c>
      <c r="BL41" s="33">
        <f>IF(Tableau22456[[#This Row],[Blq{QB20}]]="o",(1000/BM$52),0)</f>
        <v>0</v>
      </c>
      <c r="BM41" s="4" t="s">
        <v>3</v>
      </c>
      <c r="BN41" s="33">
        <f>IF(Tableau22456[[#This Row],[Blq{QB21}]]="o",(1000/BO$52),0)</f>
        <v>0</v>
      </c>
      <c r="BO41" s="4" t="s">
        <v>3</v>
      </c>
      <c r="BP41" s="33">
        <f>IF(Tableau22456[[#This Row],[Blq{QB22}]]="o",(1000/BQ$52),0)</f>
        <v>0</v>
      </c>
      <c r="BQ41" s="4" t="s">
        <v>3</v>
      </c>
      <c r="BR41" s="33">
        <f>IF(Tableau22456[[#This Row],[Blq{QB23}]]="o",(1000/BS$52),0)</f>
        <v>0</v>
      </c>
      <c r="BS41" s="4" t="s">
        <v>3</v>
      </c>
      <c r="BT41" s="33">
        <f>IF(Tableau22456[[#This Row],[Blq{QB24}]]="o",(1000/BU$52),0)</f>
        <v>0</v>
      </c>
      <c r="BU41" s="4" t="s">
        <v>3</v>
      </c>
      <c r="BV41" s="33">
        <f>IF(Tableau22456[[#This Row],[Blq{QB25}]]="o",(1000/BW$52),0)</f>
        <v>0</v>
      </c>
      <c r="BW41" s="4" t="s">
        <v>3</v>
      </c>
      <c r="BX41" s="33">
        <f>IF(Tableau22456[[#This Row],[Blq{QB26}]]="o",(1000/BY$52),0)</f>
        <v>0</v>
      </c>
      <c r="BY41" s="4" t="s">
        <v>3</v>
      </c>
      <c r="BZ41" s="33">
        <f>IF(Tableau22456[[#This Row],[Blq{QB27}]]="o",(1000/CA$52),0)</f>
        <v>0</v>
      </c>
      <c r="CA41" s="4" t="s">
        <v>3</v>
      </c>
      <c r="CB41" s="33">
        <f>IF(Tableau22456[[#This Row],[Blq{QB28}]]="o",(1000/CC$52),0)</f>
        <v>0</v>
      </c>
      <c r="CC41" s="4" t="s">
        <v>3</v>
      </c>
      <c r="CD41" s="33">
        <f>IF(Tableau22456[[#This Row],[Blq{QB29}]]="o",(1000/CE$52),0)</f>
        <v>0</v>
      </c>
      <c r="CE41" s="4" t="s">
        <v>3</v>
      </c>
      <c r="CF41" s="33">
        <f>IF(Tableau22456[[#This Row],[Blq{QB30}]]="o",(1000/CG$52),0)</f>
        <v>0</v>
      </c>
      <c r="CG41" s="4" t="s">
        <v>3</v>
      </c>
      <c r="CH41" s="26">
        <f>IFERROR((8-Tableau22456[[#This Row],[Plc{Q}]])/100,0)</f>
        <v>0</v>
      </c>
      <c r="CI41" s="25" t="str">
        <f>IF(OR(1=Tableau22456[[#This Row],[Plc{Q}]],2=Tableau22456[[#This Row],[Plc{Q}]],3=Tableau22456[[#This Row],[Plc{Q}]],4=Tableau22456[[#This Row],[Plc{Q}]],5=Tableau22456[[#This Row],[Plc{Q}]],6=Tableau22456[[#This Row],[Plc{Q}]],7=Tableau22456[[#This Row],[Plc{Q}]],8=Tableau22456[[#This Row],[Plc{Q}]]),"Qualifié(e)","")</f>
        <v/>
      </c>
      <c r="CJ41" s="34" t="str">
        <f>IF(Tableau22456[[#This Row],[Pnt{F}/1000]]=0,"",RANK(Tableau22456[[#This Row],[Pnt{F}/1000]],Tableau22456[Pnt{F}/1000]))</f>
        <v/>
      </c>
      <c r="CK41" s="35">
        <f>IFERROR(Tableau22456[[#This Row],[Pnt{FV}/500]]+Tableau22456[[#This Row],[Pnt{FB}/500]]+Tableau22456[[#This Row],[Bns{Q}]],0)</f>
        <v>0</v>
      </c>
      <c r="CL41" s="32">
        <f>IFERROR((Tableau22456[[#This Row],[Pnt{FV}]]/$CM$52)*500,0)</f>
        <v>0</v>
      </c>
      <c r="CM41" s="186">
        <f>IFERROR(((Tableau22456[[#This Row],[Prs{FV}]]/CN$52)*1000)+IF(Tableau22456[[#This Row],[Vlr{FV}]]="o",2,0),0)</f>
        <v>0</v>
      </c>
      <c r="CN41" s="11" t="s">
        <v>12</v>
      </c>
      <c r="CO41" s="4" t="s">
        <v>3</v>
      </c>
      <c r="CP41" s="32">
        <f>(Tableau22456[[#This Row],[Pnt{FB}]]/CQ$52)*500</f>
        <v>0</v>
      </c>
      <c r="CQ41" s="33">
        <f>Tableau22456[[#This Row],[Pnt{FBlq}]]+Tableau22456[[#This Row],[Pnt{FEss}]]</f>
        <v>0</v>
      </c>
      <c r="CR41" s="33">
        <f>IF(Tableau22456[[#This Row],[Blq{F}]]="n",0,IF(Tableau22456[[#This Row],[Blq{F}]]="Z1",100,IF(Tableau22456[[#This Row],[Blq{F}]]="Z2",200,IF(Tableau22456[[#This Row],[Blq{F}]]="Top",300,0))))</f>
        <v>0</v>
      </c>
      <c r="CS41" s="4" t="s">
        <v>3</v>
      </c>
      <c r="CT41" s="25">
        <f>IFERROR((100-(Tableau22456[[#This Row],[Ess{F}]])),0)</f>
        <v>0</v>
      </c>
      <c r="CU41" s="11" t="s">
        <v>12</v>
      </c>
      <c r="CV41" s="28" t="str">
        <f>IF(Tableau22456[[#This Row],[Fnl]]="Q",Tableau22456[[#This Row],[Plc{F}]],Tableau22456[[#This Row],[Plc{Q}]])</f>
        <v/>
      </c>
      <c r="CW41" s="28" t="str">
        <f>IF(Tableau22456[[#This Row],[Place]]=1,"Or",IF(Tableau22456[[#This Row],[Place]]=2,"Argent",IF(Tableau22456[[#This Row],[Place]]=3,"Bronze","")))</f>
        <v/>
      </c>
    </row>
    <row r="42" spans="1:101" x14ac:dyDescent="0.2">
      <c r="A42" s="33" t="str">
        <f>Tableau22456[[#This Row],[Plc{Q}]]</f>
        <v/>
      </c>
      <c r="B42" s="33" t="str">
        <f>Tableau22456[[#This Row],[Place]]</f>
        <v/>
      </c>
      <c r="C42" s="16" t="s">
        <v>12</v>
      </c>
      <c r="D42" s="17" t="s">
        <v>12</v>
      </c>
      <c r="E42" s="17" t="s">
        <v>12</v>
      </c>
      <c r="F42" s="29" t="str">
        <f>IF(Tableau22456[[#This Row],[Q &gt; F]]="","","Q")</f>
        <v/>
      </c>
      <c r="G42" s="10" t="s">
        <v>12</v>
      </c>
      <c r="H42" s="3" t="s">
        <v>3</v>
      </c>
      <c r="I42" s="3" t="s">
        <v>3</v>
      </c>
      <c r="J42" s="3" t="s">
        <v>3</v>
      </c>
      <c r="K42" s="30" t="str">
        <f>IF(Tableau22456[[#This Row],[Pnt{Q}(/1000)]]=0,"",RANK(Tableau22456[[#This Row],[Pnt{Q}(/1000)]],Tableau22456[Pnt{Q}(/1000)]))</f>
        <v/>
      </c>
      <c r="L42" s="30">
        <f>IFERROR(Tableau22456[[#This Row],[Pnt{QV}(/500)]]+Tableau22456[[#This Row],[Pnt{QB}/500]],0)</f>
        <v>0</v>
      </c>
      <c r="M42" s="31">
        <f>IFERROR((Tableau22456[[#This Row],[Pnt{QV}]]/$N$52)*500,0)</f>
        <v>0</v>
      </c>
      <c r="N42" s="31">
        <f>SUM(Tableau22456[[#This Row],[Pnt{QV1}]],Tableau22456[[#This Row],[Pnt{QV2}]],Tableau22456[[#This Row],[Pnt{QV3}]])</f>
        <v>0</v>
      </c>
      <c r="O42" s="2">
        <f>IFERROR(((Tableau22456[[#This Row],[Prs{QV1}]]/P$52)*1000)+IF(Tableau22456[[#This Row],[Vlr{QV1}]]="o",2,0),0)</f>
        <v>0</v>
      </c>
      <c r="P42" s="11" t="s">
        <v>12</v>
      </c>
      <c r="Q42" s="4" t="s">
        <v>3</v>
      </c>
      <c r="R42" s="163">
        <f>IFERROR(((Tableau22456[[#This Row],[Prs{QV2}]]/S$52)*1000)+IF(Tableau22456[[#This Row],[Vlr{QV2}]]="o",2,0),0)</f>
        <v>0</v>
      </c>
      <c r="S42" s="11" t="s">
        <v>12</v>
      </c>
      <c r="T42" s="4" t="s">
        <v>3</v>
      </c>
      <c r="U42" s="163">
        <f>IFERROR(((Tableau22456[[#This Row],[Prs{QV3}]]/V$52)*1000)+IF(Tableau22456[[#This Row],[Vlr{QV3}]]="o",2,0),0)</f>
        <v>0</v>
      </c>
      <c r="V42" s="11" t="s">
        <v>12</v>
      </c>
      <c r="W42" s="4" t="s">
        <v>3</v>
      </c>
      <c r="X42" s="32">
        <f>IF((Tableau22456[[#This Row],[Pnt{QB}]]/Y$52)*500=0,0,(Tableau22456[[#This Row],[Pnt{QB}]]/Y$52)*500)</f>
        <v>0</v>
      </c>
      <c r="Y42" s="33">
        <f>Tableau22456[[#This Row],[Pnt{QB1}]]+Tableau22456[[#This Row],[Pnt{QB2}]]+Tableau22456[[#This Row],[Pnt{QB3}]]+Tableau22456[[#This Row],[Pnt{QB4}]]+Tableau22456[[#This Row],[Pnt{QB5}]]+Tableau22456[[#This Row],[Pnt{QB6}]]+Tableau22456[[#This Row],[Pnt{QB7}]]+Tableau22456[[#This Row],[Pnt{QB8}]]+Tableau22456[[#This Row],[Pnt{QB9}]]+Tableau22456[[#This Row],[Pnt{QB10}]]+Tableau22456[[#This Row],[Pnt{QB11}]]+Tableau22456[[#This Row],[Pnt{QB12}]]+Tableau22456[[#This Row],[Pnt{QB13}]]+Tableau22456[[#This Row],[Pnt{QB14}]]+Tableau22456[[#This Row],[Pnt{QB15}]]+Tableau22456[[#This Row],[Pnt{QB16}]]+Tableau22456[[#This Row],[Pnt{QB17}]]+Tableau22456[[#This Row],[Pnt{QB18}]]+Tableau22456[[#This Row],[Pnt{QB19}]]+Tableau22456[[#This Row],[Pnt{QB20}]]+Tableau22456[[#This Row],[Pnt{QB21}]]+Tableau22456[[#This Row],[Pnt{QB22}]]+Tableau22456[[#This Row],[Pnt{QB23}]]+Tableau22456[[#This Row],[Pnt{QB24}]]+Tableau22456[[#This Row],[Pnt{QB25}]]+Tableau22456[[#This Row],[Pnt{QB26}]]+Tableau22456[[#This Row],[Pnt{QB27}]]+Tableau22456[[#This Row],[Pnt{QB28}]]+Tableau22456[[#This Row],[Pnt{QB29}]]+Tableau22456[[#This Row],[Pnt{QB30}]]</f>
        <v>0</v>
      </c>
      <c r="Z42" s="33">
        <f>IF(Tableau22456[[#This Row],[Blq{QB1}]]="o",(1000/AA$52),0)</f>
        <v>0</v>
      </c>
      <c r="AA42" s="4" t="s">
        <v>3</v>
      </c>
      <c r="AB42" s="33">
        <f>IF(Tableau22456[[#This Row],[Blq{QB2}]]="o",(1000/AC$52),0)</f>
        <v>0</v>
      </c>
      <c r="AC42" s="4" t="s">
        <v>3</v>
      </c>
      <c r="AD42" s="33">
        <f>IF(Tableau22456[[#This Row],[Blq{QB3}]]="o",(1000/AE$52),0)</f>
        <v>0</v>
      </c>
      <c r="AE42" s="4" t="s">
        <v>3</v>
      </c>
      <c r="AF42" s="33">
        <f>IF(Tableau22456[[#This Row],[Blq{QB4}]]="o",(1000/AG$52),0)</f>
        <v>0</v>
      </c>
      <c r="AG42" s="4" t="s">
        <v>3</v>
      </c>
      <c r="AH42" s="33">
        <f>IF(Tableau22456[[#This Row],[Blq{QB5}]]="o",(1000/AI$52),0)</f>
        <v>0</v>
      </c>
      <c r="AI42" s="4" t="s">
        <v>3</v>
      </c>
      <c r="AJ42" s="33">
        <f>IF(Tableau22456[[#This Row],[Blq{QB6}]]="o",(1000/AK$52),0)</f>
        <v>0</v>
      </c>
      <c r="AK42" s="4" t="s">
        <v>3</v>
      </c>
      <c r="AL42" s="33">
        <f>IF(Tableau22456[[#This Row],[Blq{QB7}]]="o",(1000/AM$52),0)</f>
        <v>0</v>
      </c>
      <c r="AM42" s="4" t="s">
        <v>3</v>
      </c>
      <c r="AN42" s="33">
        <f>IF(Tableau22456[[#This Row],[Blq{QB8}]]="o",(1000/AO$52),0)</f>
        <v>0</v>
      </c>
      <c r="AO42" s="4" t="s">
        <v>3</v>
      </c>
      <c r="AP42" s="33">
        <f>IF(Tableau22456[[#This Row],[Blq{QB9}]]="o",(1000/AQ$52),0)</f>
        <v>0</v>
      </c>
      <c r="AQ42" s="4" t="s">
        <v>3</v>
      </c>
      <c r="AR42" s="33">
        <f>IF(Tableau22456[[#This Row],[Blq{QB10}]]="o",(1000/AS$52),0)</f>
        <v>0</v>
      </c>
      <c r="AS42" s="4" t="s">
        <v>3</v>
      </c>
      <c r="AT42" s="33">
        <f>IF(Tableau22456[[#This Row],[Blq{QB11}]]="o",(1000/AU$52),0)</f>
        <v>0</v>
      </c>
      <c r="AU42" s="4" t="s">
        <v>3</v>
      </c>
      <c r="AV42" s="33">
        <f>IF(Tableau22456[[#This Row],[Blq{QB12}]]="o",(1000/AW$52),0)</f>
        <v>0</v>
      </c>
      <c r="AW42" s="4" t="s">
        <v>3</v>
      </c>
      <c r="AX42" s="33">
        <f>IF(Tableau22456[[#This Row],[Blq{QB13}]]="o",(1000/AY$52),0)</f>
        <v>0</v>
      </c>
      <c r="AY42" s="4" t="s">
        <v>3</v>
      </c>
      <c r="AZ42" s="33">
        <f>IF(Tableau22456[[#This Row],[Blq{QB14}]]="o",(1000/BA$52),0)</f>
        <v>0</v>
      </c>
      <c r="BA42" s="4" t="s">
        <v>3</v>
      </c>
      <c r="BB42" s="33">
        <f>IF(Tableau22456[[#This Row],[Blq{QB15}]]="o",(1000/BC$52),0)</f>
        <v>0</v>
      </c>
      <c r="BC42" s="4" t="s">
        <v>3</v>
      </c>
      <c r="BD42" s="33">
        <f>IF(Tableau22456[[#This Row],[Blq{QB16}]]="o",(1000/BE$52),0)</f>
        <v>0</v>
      </c>
      <c r="BE42" s="4" t="s">
        <v>3</v>
      </c>
      <c r="BF42" s="33">
        <f>IF(Tableau22456[[#This Row],[Blq{QB17}]]="o",(1000/BG$52),0)</f>
        <v>0</v>
      </c>
      <c r="BG42" s="4" t="s">
        <v>3</v>
      </c>
      <c r="BH42" s="33">
        <f>IF(Tableau22456[[#This Row],[Blq{QB18}]]="o",(1000/BI$52),0)</f>
        <v>0</v>
      </c>
      <c r="BI42" s="4" t="s">
        <v>3</v>
      </c>
      <c r="BJ42" s="33">
        <f>IF(Tableau22456[[#This Row],[Blq{QB19}]]="o",(1000/BK$52),0)</f>
        <v>0</v>
      </c>
      <c r="BK42" s="4" t="s">
        <v>3</v>
      </c>
      <c r="BL42" s="33">
        <f>IF(Tableau22456[[#This Row],[Blq{QB20}]]="o",(1000/BM$52),0)</f>
        <v>0</v>
      </c>
      <c r="BM42" s="4" t="s">
        <v>3</v>
      </c>
      <c r="BN42" s="33">
        <f>IF(Tableau22456[[#This Row],[Blq{QB21}]]="o",(1000/BO$52),0)</f>
        <v>0</v>
      </c>
      <c r="BO42" s="4" t="s">
        <v>3</v>
      </c>
      <c r="BP42" s="33">
        <f>IF(Tableau22456[[#This Row],[Blq{QB22}]]="o",(1000/BQ$52),0)</f>
        <v>0</v>
      </c>
      <c r="BQ42" s="4" t="s">
        <v>3</v>
      </c>
      <c r="BR42" s="33">
        <f>IF(Tableau22456[[#This Row],[Blq{QB23}]]="o",(1000/BS$52),0)</f>
        <v>0</v>
      </c>
      <c r="BS42" s="4" t="s">
        <v>3</v>
      </c>
      <c r="BT42" s="33">
        <f>IF(Tableau22456[[#This Row],[Blq{QB24}]]="o",(1000/BU$52),0)</f>
        <v>0</v>
      </c>
      <c r="BU42" s="4" t="s">
        <v>3</v>
      </c>
      <c r="BV42" s="33">
        <f>IF(Tableau22456[[#This Row],[Blq{QB25}]]="o",(1000/BW$52),0)</f>
        <v>0</v>
      </c>
      <c r="BW42" s="4" t="s">
        <v>3</v>
      </c>
      <c r="BX42" s="33">
        <f>IF(Tableau22456[[#This Row],[Blq{QB26}]]="o",(1000/BY$52),0)</f>
        <v>0</v>
      </c>
      <c r="BY42" s="4" t="s">
        <v>3</v>
      </c>
      <c r="BZ42" s="33">
        <f>IF(Tableau22456[[#This Row],[Blq{QB27}]]="o",(1000/CA$52),0)</f>
        <v>0</v>
      </c>
      <c r="CA42" s="4" t="s">
        <v>3</v>
      </c>
      <c r="CB42" s="33">
        <f>IF(Tableau22456[[#This Row],[Blq{QB28}]]="o",(1000/CC$52),0)</f>
        <v>0</v>
      </c>
      <c r="CC42" s="4" t="s">
        <v>3</v>
      </c>
      <c r="CD42" s="33">
        <f>IF(Tableau22456[[#This Row],[Blq{QB29}]]="o",(1000/CE$52),0)</f>
        <v>0</v>
      </c>
      <c r="CE42" s="4" t="s">
        <v>3</v>
      </c>
      <c r="CF42" s="33">
        <f>IF(Tableau22456[[#This Row],[Blq{QB30}]]="o",(1000/CG$52),0)</f>
        <v>0</v>
      </c>
      <c r="CG42" s="4" t="s">
        <v>3</v>
      </c>
      <c r="CH42" s="26">
        <f>IFERROR((8-Tableau22456[[#This Row],[Plc{Q}]])/100,0)</f>
        <v>0</v>
      </c>
      <c r="CI42" s="25" t="str">
        <f>IF(OR(1=Tableau22456[[#This Row],[Plc{Q}]],2=Tableau22456[[#This Row],[Plc{Q}]],3=Tableau22456[[#This Row],[Plc{Q}]],4=Tableau22456[[#This Row],[Plc{Q}]],5=Tableau22456[[#This Row],[Plc{Q}]],6=Tableau22456[[#This Row],[Plc{Q}]],7=Tableau22456[[#This Row],[Plc{Q}]],8=Tableau22456[[#This Row],[Plc{Q}]]),"Qualifié(e)","")</f>
        <v/>
      </c>
      <c r="CJ42" s="34" t="str">
        <f>IF(Tableau22456[[#This Row],[Pnt{F}/1000]]=0,"",RANK(Tableau22456[[#This Row],[Pnt{F}/1000]],Tableau22456[Pnt{F}/1000]))</f>
        <v/>
      </c>
      <c r="CK42" s="35">
        <f>IFERROR(Tableau22456[[#This Row],[Pnt{FV}/500]]+Tableau22456[[#This Row],[Pnt{FB}/500]]+Tableau22456[[#This Row],[Bns{Q}]],0)</f>
        <v>0</v>
      </c>
      <c r="CL42" s="32">
        <f>IFERROR((Tableau22456[[#This Row],[Pnt{FV}]]/$CM$52)*500,0)</f>
        <v>0</v>
      </c>
      <c r="CM42" s="186">
        <f>IFERROR(((Tableau22456[[#This Row],[Prs{FV}]]/CN$52)*1000)+IF(Tableau22456[[#This Row],[Vlr{FV}]]="o",2,0),0)</f>
        <v>0</v>
      </c>
      <c r="CN42" s="11" t="s">
        <v>12</v>
      </c>
      <c r="CO42" s="4" t="s">
        <v>3</v>
      </c>
      <c r="CP42" s="32">
        <f>(Tableau22456[[#This Row],[Pnt{FB}]]/CQ$52)*500</f>
        <v>0</v>
      </c>
      <c r="CQ42" s="33">
        <f>Tableau22456[[#This Row],[Pnt{FBlq}]]+Tableau22456[[#This Row],[Pnt{FEss}]]</f>
        <v>0</v>
      </c>
      <c r="CR42" s="33">
        <f>IF(Tableau22456[[#This Row],[Blq{F}]]="n",0,IF(Tableau22456[[#This Row],[Blq{F}]]="Z1",100,IF(Tableau22456[[#This Row],[Blq{F}]]="Z2",200,IF(Tableau22456[[#This Row],[Blq{F}]]="Top",300,0))))</f>
        <v>0</v>
      </c>
      <c r="CS42" s="4" t="s">
        <v>3</v>
      </c>
      <c r="CT42" s="25">
        <f>IFERROR((100-(Tableau22456[[#This Row],[Ess{F}]])),0)</f>
        <v>0</v>
      </c>
      <c r="CU42" s="11" t="s">
        <v>12</v>
      </c>
      <c r="CV42" s="28" t="str">
        <f>IF(Tableau22456[[#This Row],[Fnl]]="Q",Tableau22456[[#This Row],[Plc{F}]],Tableau22456[[#This Row],[Plc{Q}]])</f>
        <v/>
      </c>
      <c r="CW42" s="28" t="str">
        <f>IF(Tableau22456[[#This Row],[Place]]=1,"Or",IF(Tableau22456[[#This Row],[Place]]=2,"Argent",IF(Tableau22456[[#This Row],[Place]]=3,"Bronze","")))</f>
        <v/>
      </c>
    </row>
    <row r="43" spans="1:101" x14ac:dyDescent="0.2">
      <c r="A43" s="33" t="str">
        <f>Tableau22456[[#This Row],[Plc{Q}]]</f>
        <v/>
      </c>
      <c r="B43" s="33" t="str">
        <f>Tableau22456[[#This Row],[Place]]</f>
        <v/>
      </c>
      <c r="C43" s="16" t="s">
        <v>12</v>
      </c>
      <c r="D43" s="17" t="s">
        <v>12</v>
      </c>
      <c r="E43" s="17" t="s">
        <v>12</v>
      </c>
      <c r="F43" s="29" t="str">
        <f>IF(Tableau22456[[#This Row],[Q &gt; F]]="","","Q")</f>
        <v/>
      </c>
      <c r="G43" s="10" t="s">
        <v>12</v>
      </c>
      <c r="H43" s="3" t="s">
        <v>3</v>
      </c>
      <c r="I43" s="3" t="s">
        <v>3</v>
      </c>
      <c r="J43" s="3" t="s">
        <v>3</v>
      </c>
      <c r="K43" s="30" t="str">
        <f>IF(Tableau22456[[#This Row],[Pnt{Q}(/1000)]]=0,"",RANK(Tableau22456[[#This Row],[Pnt{Q}(/1000)]],Tableau22456[Pnt{Q}(/1000)]))</f>
        <v/>
      </c>
      <c r="L43" s="30">
        <f>IFERROR(Tableau22456[[#This Row],[Pnt{QV}(/500)]]+Tableau22456[[#This Row],[Pnt{QB}/500]],0)</f>
        <v>0</v>
      </c>
      <c r="M43" s="31">
        <f>IFERROR((Tableau22456[[#This Row],[Pnt{QV}]]/$N$52)*500,0)</f>
        <v>0</v>
      </c>
      <c r="N43" s="31">
        <f>SUM(Tableau22456[[#This Row],[Pnt{QV1}]],Tableau22456[[#This Row],[Pnt{QV2}]],Tableau22456[[#This Row],[Pnt{QV3}]])</f>
        <v>0</v>
      </c>
      <c r="O43" s="2">
        <f>IFERROR(((Tableau22456[[#This Row],[Prs{QV1}]]/P$52)*1000)+IF(Tableau22456[[#This Row],[Vlr{QV1}]]="o",2,0),0)</f>
        <v>0</v>
      </c>
      <c r="P43" s="11" t="s">
        <v>12</v>
      </c>
      <c r="Q43" s="4" t="s">
        <v>3</v>
      </c>
      <c r="R43" s="163">
        <f>IFERROR(((Tableau22456[[#This Row],[Prs{QV2}]]/S$52)*1000)+IF(Tableau22456[[#This Row],[Vlr{QV2}]]="o",2,0),0)</f>
        <v>0</v>
      </c>
      <c r="S43" s="11" t="s">
        <v>12</v>
      </c>
      <c r="T43" s="4" t="s">
        <v>3</v>
      </c>
      <c r="U43" s="163">
        <f>IFERROR(((Tableau22456[[#This Row],[Prs{QV3}]]/V$52)*1000)+IF(Tableau22456[[#This Row],[Vlr{QV3}]]="o",2,0),0)</f>
        <v>0</v>
      </c>
      <c r="V43" s="11" t="s">
        <v>12</v>
      </c>
      <c r="W43" s="4" t="s">
        <v>3</v>
      </c>
      <c r="X43" s="32">
        <f>IF((Tableau22456[[#This Row],[Pnt{QB}]]/Y$52)*500=0,0,(Tableau22456[[#This Row],[Pnt{QB}]]/Y$52)*500)</f>
        <v>0</v>
      </c>
      <c r="Y43" s="33">
        <f>Tableau22456[[#This Row],[Pnt{QB1}]]+Tableau22456[[#This Row],[Pnt{QB2}]]+Tableau22456[[#This Row],[Pnt{QB3}]]+Tableau22456[[#This Row],[Pnt{QB4}]]+Tableau22456[[#This Row],[Pnt{QB5}]]+Tableau22456[[#This Row],[Pnt{QB6}]]+Tableau22456[[#This Row],[Pnt{QB7}]]+Tableau22456[[#This Row],[Pnt{QB8}]]+Tableau22456[[#This Row],[Pnt{QB9}]]+Tableau22456[[#This Row],[Pnt{QB10}]]+Tableau22456[[#This Row],[Pnt{QB11}]]+Tableau22456[[#This Row],[Pnt{QB12}]]+Tableau22456[[#This Row],[Pnt{QB13}]]+Tableau22456[[#This Row],[Pnt{QB14}]]+Tableau22456[[#This Row],[Pnt{QB15}]]+Tableau22456[[#This Row],[Pnt{QB16}]]+Tableau22456[[#This Row],[Pnt{QB17}]]+Tableau22456[[#This Row],[Pnt{QB18}]]+Tableau22456[[#This Row],[Pnt{QB19}]]+Tableau22456[[#This Row],[Pnt{QB20}]]+Tableau22456[[#This Row],[Pnt{QB21}]]+Tableau22456[[#This Row],[Pnt{QB22}]]+Tableau22456[[#This Row],[Pnt{QB23}]]+Tableau22456[[#This Row],[Pnt{QB24}]]+Tableau22456[[#This Row],[Pnt{QB25}]]+Tableau22456[[#This Row],[Pnt{QB26}]]+Tableau22456[[#This Row],[Pnt{QB27}]]+Tableau22456[[#This Row],[Pnt{QB28}]]+Tableau22456[[#This Row],[Pnt{QB29}]]+Tableau22456[[#This Row],[Pnt{QB30}]]</f>
        <v>0</v>
      </c>
      <c r="Z43" s="33">
        <f>IF(Tableau22456[[#This Row],[Blq{QB1}]]="o",(1000/AA$52),0)</f>
        <v>0</v>
      </c>
      <c r="AA43" s="4" t="s">
        <v>3</v>
      </c>
      <c r="AB43" s="33">
        <f>IF(Tableau22456[[#This Row],[Blq{QB2}]]="o",(1000/AC$52),0)</f>
        <v>0</v>
      </c>
      <c r="AC43" s="4" t="s">
        <v>3</v>
      </c>
      <c r="AD43" s="33">
        <f>IF(Tableau22456[[#This Row],[Blq{QB3}]]="o",(1000/AE$52),0)</f>
        <v>0</v>
      </c>
      <c r="AE43" s="4" t="s">
        <v>3</v>
      </c>
      <c r="AF43" s="33">
        <f>IF(Tableau22456[[#This Row],[Blq{QB4}]]="o",(1000/AG$52),0)</f>
        <v>0</v>
      </c>
      <c r="AG43" s="4" t="s">
        <v>3</v>
      </c>
      <c r="AH43" s="33">
        <f>IF(Tableau22456[[#This Row],[Blq{QB5}]]="o",(1000/AI$52),0)</f>
        <v>0</v>
      </c>
      <c r="AI43" s="4" t="s">
        <v>3</v>
      </c>
      <c r="AJ43" s="33">
        <f>IF(Tableau22456[[#This Row],[Blq{QB6}]]="o",(1000/AK$52),0)</f>
        <v>0</v>
      </c>
      <c r="AK43" s="4" t="s">
        <v>3</v>
      </c>
      <c r="AL43" s="33">
        <f>IF(Tableau22456[[#This Row],[Blq{QB7}]]="o",(1000/AM$52),0)</f>
        <v>0</v>
      </c>
      <c r="AM43" s="4" t="s">
        <v>3</v>
      </c>
      <c r="AN43" s="33">
        <f>IF(Tableau22456[[#This Row],[Blq{QB8}]]="o",(1000/AO$52),0)</f>
        <v>0</v>
      </c>
      <c r="AO43" s="4" t="s">
        <v>3</v>
      </c>
      <c r="AP43" s="33">
        <f>IF(Tableau22456[[#This Row],[Blq{QB9}]]="o",(1000/AQ$52),0)</f>
        <v>0</v>
      </c>
      <c r="AQ43" s="4" t="s">
        <v>3</v>
      </c>
      <c r="AR43" s="33">
        <f>IF(Tableau22456[[#This Row],[Blq{QB10}]]="o",(1000/AS$52),0)</f>
        <v>0</v>
      </c>
      <c r="AS43" s="4" t="s">
        <v>3</v>
      </c>
      <c r="AT43" s="33">
        <f>IF(Tableau22456[[#This Row],[Blq{QB11}]]="o",(1000/AU$52),0)</f>
        <v>0</v>
      </c>
      <c r="AU43" s="4" t="s">
        <v>3</v>
      </c>
      <c r="AV43" s="33">
        <f>IF(Tableau22456[[#This Row],[Blq{QB12}]]="o",(1000/AW$52),0)</f>
        <v>0</v>
      </c>
      <c r="AW43" s="4" t="s">
        <v>3</v>
      </c>
      <c r="AX43" s="33">
        <f>IF(Tableau22456[[#This Row],[Blq{QB13}]]="o",(1000/AY$52),0)</f>
        <v>0</v>
      </c>
      <c r="AY43" s="4" t="s">
        <v>3</v>
      </c>
      <c r="AZ43" s="33">
        <f>IF(Tableau22456[[#This Row],[Blq{QB14}]]="o",(1000/BA$52),0)</f>
        <v>0</v>
      </c>
      <c r="BA43" s="4" t="s">
        <v>3</v>
      </c>
      <c r="BB43" s="33">
        <f>IF(Tableau22456[[#This Row],[Blq{QB15}]]="o",(1000/BC$52),0)</f>
        <v>0</v>
      </c>
      <c r="BC43" s="4" t="s">
        <v>3</v>
      </c>
      <c r="BD43" s="33">
        <f>IF(Tableau22456[[#This Row],[Blq{QB16}]]="o",(1000/BE$52),0)</f>
        <v>0</v>
      </c>
      <c r="BE43" s="4" t="s">
        <v>3</v>
      </c>
      <c r="BF43" s="33">
        <f>IF(Tableau22456[[#This Row],[Blq{QB17}]]="o",(1000/BG$52),0)</f>
        <v>0</v>
      </c>
      <c r="BG43" s="4" t="s">
        <v>3</v>
      </c>
      <c r="BH43" s="33">
        <f>IF(Tableau22456[[#This Row],[Blq{QB18}]]="o",(1000/BI$52),0)</f>
        <v>0</v>
      </c>
      <c r="BI43" s="4" t="s">
        <v>3</v>
      </c>
      <c r="BJ43" s="33">
        <f>IF(Tableau22456[[#This Row],[Blq{QB19}]]="o",(1000/BK$52),0)</f>
        <v>0</v>
      </c>
      <c r="BK43" s="4" t="s">
        <v>3</v>
      </c>
      <c r="BL43" s="33">
        <f>IF(Tableau22456[[#This Row],[Blq{QB20}]]="o",(1000/BM$52),0)</f>
        <v>0</v>
      </c>
      <c r="BM43" s="4" t="s">
        <v>3</v>
      </c>
      <c r="BN43" s="33">
        <f>IF(Tableau22456[[#This Row],[Blq{QB21}]]="o",(1000/BO$52),0)</f>
        <v>0</v>
      </c>
      <c r="BO43" s="4" t="s">
        <v>3</v>
      </c>
      <c r="BP43" s="33">
        <f>IF(Tableau22456[[#This Row],[Blq{QB22}]]="o",(1000/BQ$52),0)</f>
        <v>0</v>
      </c>
      <c r="BQ43" s="4" t="s">
        <v>3</v>
      </c>
      <c r="BR43" s="33">
        <f>IF(Tableau22456[[#This Row],[Blq{QB23}]]="o",(1000/BS$52),0)</f>
        <v>0</v>
      </c>
      <c r="BS43" s="4" t="s">
        <v>3</v>
      </c>
      <c r="BT43" s="33">
        <f>IF(Tableau22456[[#This Row],[Blq{QB24}]]="o",(1000/BU$52),0)</f>
        <v>0</v>
      </c>
      <c r="BU43" s="4" t="s">
        <v>3</v>
      </c>
      <c r="BV43" s="33">
        <f>IF(Tableau22456[[#This Row],[Blq{QB25}]]="o",(1000/BW$52),0)</f>
        <v>0</v>
      </c>
      <c r="BW43" s="4" t="s">
        <v>3</v>
      </c>
      <c r="BX43" s="33">
        <f>IF(Tableau22456[[#This Row],[Blq{QB26}]]="o",(1000/BY$52),0)</f>
        <v>0</v>
      </c>
      <c r="BY43" s="4" t="s">
        <v>3</v>
      </c>
      <c r="BZ43" s="33">
        <f>IF(Tableau22456[[#This Row],[Blq{QB27}]]="o",(1000/CA$52),0)</f>
        <v>0</v>
      </c>
      <c r="CA43" s="4" t="s">
        <v>3</v>
      </c>
      <c r="CB43" s="33">
        <f>IF(Tableau22456[[#This Row],[Blq{QB28}]]="o",(1000/CC$52),0)</f>
        <v>0</v>
      </c>
      <c r="CC43" s="4" t="s">
        <v>3</v>
      </c>
      <c r="CD43" s="33">
        <f>IF(Tableau22456[[#This Row],[Blq{QB29}]]="o",(1000/CE$52),0)</f>
        <v>0</v>
      </c>
      <c r="CE43" s="4" t="s">
        <v>3</v>
      </c>
      <c r="CF43" s="33">
        <f>IF(Tableau22456[[#This Row],[Blq{QB30}]]="o",(1000/CG$52),0)</f>
        <v>0</v>
      </c>
      <c r="CG43" s="4" t="s">
        <v>3</v>
      </c>
      <c r="CH43" s="26">
        <f>IFERROR((8-Tableau22456[[#This Row],[Plc{Q}]])/100,0)</f>
        <v>0</v>
      </c>
      <c r="CI43" s="25" t="str">
        <f>IF(OR(1=Tableau22456[[#This Row],[Plc{Q}]],2=Tableau22456[[#This Row],[Plc{Q}]],3=Tableau22456[[#This Row],[Plc{Q}]],4=Tableau22456[[#This Row],[Plc{Q}]],5=Tableau22456[[#This Row],[Plc{Q}]],6=Tableau22456[[#This Row],[Plc{Q}]],7=Tableau22456[[#This Row],[Plc{Q}]],8=Tableau22456[[#This Row],[Plc{Q}]]),"Qualifié(e)","")</f>
        <v/>
      </c>
      <c r="CJ43" s="34" t="str">
        <f>IF(Tableau22456[[#This Row],[Pnt{F}/1000]]=0,"",RANK(Tableau22456[[#This Row],[Pnt{F}/1000]],Tableau22456[Pnt{F}/1000]))</f>
        <v/>
      </c>
      <c r="CK43" s="35">
        <f>IFERROR(Tableau22456[[#This Row],[Pnt{FV}/500]]+Tableau22456[[#This Row],[Pnt{FB}/500]]+Tableau22456[[#This Row],[Bns{Q}]],0)</f>
        <v>0</v>
      </c>
      <c r="CL43" s="32">
        <f>IFERROR((Tableau22456[[#This Row],[Pnt{FV}]]/$CM$52)*500,0)</f>
        <v>0</v>
      </c>
      <c r="CM43" s="186">
        <f>IFERROR(((Tableau22456[[#This Row],[Prs{FV}]]/CN$52)*1000)+IF(Tableau22456[[#This Row],[Vlr{FV}]]="o",2,0),0)</f>
        <v>0</v>
      </c>
      <c r="CN43" s="11" t="s">
        <v>12</v>
      </c>
      <c r="CO43" s="4" t="s">
        <v>3</v>
      </c>
      <c r="CP43" s="32">
        <f>(Tableau22456[[#This Row],[Pnt{FB}]]/CQ$52)*500</f>
        <v>0</v>
      </c>
      <c r="CQ43" s="33">
        <f>Tableau22456[[#This Row],[Pnt{FBlq}]]+Tableau22456[[#This Row],[Pnt{FEss}]]</f>
        <v>0</v>
      </c>
      <c r="CR43" s="33">
        <f>IF(Tableau22456[[#This Row],[Blq{F}]]="n",0,IF(Tableau22456[[#This Row],[Blq{F}]]="Z1",100,IF(Tableau22456[[#This Row],[Blq{F}]]="Z2",200,IF(Tableau22456[[#This Row],[Blq{F}]]="Top",300,0))))</f>
        <v>0</v>
      </c>
      <c r="CS43" s="4" t="s">
        <v>3</v>
      </c>
      <c r="CT43" s="25">
        <f>IFERROR((100-(Tableau22456[[#This Row],[Ess{F}]])),0)</f>
        <v>0</v>
      </c>
      <c r="CU43" s="11" t="s">
        <v>12</v>
      </c>
      <c r="CV43" s="28" t="str">
        <f>IF(Tableau22456[[#This Row],[Fnl]]="Q",Tableau22456[[#This Row],[Plc{F}]],Tableau22456[[#This Row],[Plc{Q}]])</f>
        <v/>
      </c>
      <c r="CW43" s="28" t="str">
        <f>IF(Tableau22456[[#This Row],[Place]]=1,"Or",IF(Tableau22456[[#This Row],[Place]]=2,"Argent",IF(Tableau22456[[#This Row],[Place]]=3,"Bronze","")))</f>
        <v/>
      </c>
    </row>
    <row r="44" spans="1:101" x14ac:dyDescent="0.2">
      <c r="A44" s="33" t="str">
        <f>Tableau22456[[#This Row],[Plc{Q}]]</f>
        <v/>
      </c>
      <c r="B44" s="33" t="str">
        <f>Tableau22456[[#This Row],[Place]]</f>
        <v/>
      </c>
      <c r="C44" s="16" t="s">
        <v>12</v>
      </c>
      <c r="D44" s="17" t="s">
        <v>12</v>
      </c>
      <c r="E44" s="17" t="s">
        <v>12</v>
      </c>
      <c r="F44" s="29" t="str">
        <f>IF(Tableau22456[[#This Row],[Q &gt; F]]="","","Q")</f>
        <v/>
      </c>
      <c r="G44" s="10" t="s">
        <v>12</v>
      </c>
      <c r="H44" s="3" t="s">
        <v>3</v>
      </c>
      <c r="I44" s="3" t="s">
        <v>3</v>
      </c>
      <c r="J44" s="3" t="s">
        <v>3</v>
      </c>
      <c r="K44" s="30" t="str">
        <f>IF(Tableau22456[[#This Row],[Pnt{Q}(/1000)]]=0,"",RANK(Tableau22456[[#This Row],[Pnt{Q}(/1000)]],Tableau22456[Pnt{Q}(/1000)]))</f>
        <v/>
      </c>
      <c r="L44" s="30">
        <f>IFERROR(Tableau22456[[#This Row],[Pnt{QV}(/500)]]+Tableau22456[[#This Row],[Pnt{QB}/500]],0)</f>
        <v>0</v>
      </c>
      <c r="M44" s="31">
        <f>IFERROR((Tableau22456[[#This Row],[Pnt{QV}]]/$N$52)*500,0)</f>
        <v>0</v>
      </c>
      <c r="N44" s="31">
        <f>SUM(Tableau22456[[#This Row],[Pnt{QV1}]],Tableau22456[[#This Row],[Pnt{QV2}]],Tableau22456[[#This Row],[Pnt{QV3}]])</f>
        <v>0</v>
      </c>
      <c r="O44" s="2">
        <f>IFERROR(((Tableau22456[[#This Row],[Prs{QV1}]]/P$52)*1000)+IF(Tableau22456[[#This Row],[Vlr{QV1}]]="o",2,0),0)</f>
        <v>0</v>
      </c>
      <c r="P44" s="11" t="s">
        <v>12</v>
      </c>
      <c r="Q44" s="4" t="s">
        <v>3</v>
      </c>
      <c r="R44" s="163">
        <f>IFERROR(((Tableau22456[[#This Row],[Prs{QV2}]]/S$52)*1000)+IF(Tableau22456[[#This Row],[Vlr{QV2}]]="o",2,0),0)</f>
        <v>0</v>
      </c>
      <c r="S44" s="11" t="s">
        <v>12</v>
      </c>
      <c r="T44" s="4" t="s">
        <v>3</v>
      </c>
      <c r="U44" s="163">
        <f>IFERROR(((Tableau22456[[#This Row],[Prs{QV3}]]/V$52)*1000)+IF(Tableau22456[[#This Row],[Vlr{QV3}]]="o",2,0),0)</f>
        <v>0</v>
      </c>
      <c r="V44" s="11" t="s">
        <v>12</v>
      </c>
      <c r="W44" s="4" t="s">
        <v>3</v>
      </c>
      <c r="X44" s="32">
        <f>IF((Tableau22456[[#This Row],[Pnt{QB}]]/Y$52)*500=0,0,(Tableau22456[[#This Row],[Pnt{QB}]]/Y$52)*500)</f>
        <v>0</v>
      </c>
      <c r="Y44" s="33">
        <f>Tableau22456[[#This Row],[Pnt{QB1}]]+Tableau22456[[#This Row],[Pnt{QB2}]]+Tableau22456[[#This Row],[Pnt{QB3}]]+Tableau22456[[#This Row],[Pnt{QB4}]]+Tableau22456[[#This Row],[Pnt{QB5}]]+Tableau22456[[#This Row],[Pnt{QB6}]]+Tableau22456[[#This Row],[Pnt{QB7}]]+Tableau22456[[#This Row],[Pnt{QB8}]]+Tableau22456[[#This Row],[Pnt{QB9}]]+Tableau22456[[#This Row],[Pnt{QB10}]]+Tableau22456[[#This Row],[Pnt{QB11}]]+Tableau22456[[#This Row],[Pnt{QB12}]]+Tableau22456[[#This Row],[Pnt{QB13}]]+Tableau22456[[#This Row],[Pnt{QB14}]]+Tableau22456[[#This Row],[Pnt{QB15}]]+Tableau22456[[#This Row],[Pnt{QB16}]]+Tableau22456[[#This Row],[Pnt{QB17}]]+Tableau22456[[#This Row],[Pnt{QB18}]]+Tableau22456[[#This Row],[Pnt{QB19}]]+Tableau22456[[#This Row],[Pnt{QB20}]]+Tableau22456[[#This Row],[Pnt{QB21}]]+Tableau22456[[#This Row],[Pnt{QB22}]]+Tableau22456[[#This Row],[Pnt{QB23}]]+Tableau22456[[#This Row],[Pnt{QB24}]]+Tableau22456[[#This Row],[Pnt{QB25}]]+Tableau22456[[#This Row],[Pnt{QB26}]]+Tableau22456[[#This Row],[Pnt{QB27}]]+Tableau22456[[#This Row],[Pnt{QB28}]]+Tableau22456[[#This Row],[Pnt{QB29}]]+Tableau22456[[#This Row],[Pnt{QB30}]]</f>
        <v>0</v>
      </c>
      <c r="Z44" s="33">
        <f>IF(Tableau22456[[#This Row],[Blq{QB1}]]="o",(1000/AA$52),0)</f>
        <v>0</v>
      </c>
      <c r="AA44" s="4" t="s">
        <v>3</v>
      </c>
      <c r="AB44" s="33">
        <f>IF(Tableau22456[[#This Row],[Blq{QB2}]]="o",(1000/AC$52),0)</f>
        <v>0</v>
      </c>
      <c r="AC44" s="4" t="s">
        <v>3</v>
      </c>
      <c r="AD44" s="33">
        <f>IF(Tableau22456[[#This Row],[Blq{QB3}]]="o",(1000/AE$52),0)</f>
        <v>0</v>
      </c>
      <c r="AE44" s="4" t="s">
        <v>3</v>
      </c>
      <c r="AF44" s="33">
        <f>IF(Tableau22456[[#This Row],[Blq{QB4}]]="o",(1000/AG$52),0)</f>
        <v>0</v>
      </c>
      <c r="AG44" s="4" t="s">
        <v>3</v>
      </c>
      <c r="AH44" s="33">
        <f>IF(Tableau22456[[#This Row],[Blq{QB5}]]="o",(1000/AI$52),0)</f>
        <v>0</v>
      </c>
      <c r="AI44" s="4" t="s">
        <v>3</v>
      </c>
      <c r="AJ44" s="33">
        <f>IF(Tableau22456[[#This Row],[Blq{QB6}]]="o",(1000/AK$52),0)</f>
        <v>0</v>
      </c>
      <c r="AK44" s="4" t="s">
        <v>3</v>
      </c>
      <c r="AL44" s="33">
        <f>IF(Tableau22456[[#This Row],[Blq{QB7}]]="o",(1000/AM$52),0)</f>
        <v>0</v>
      </c>
      <c r="AM44" s="4" t="s">
        <v>3</v>
      </c>
      <c r="AN44" s="33">
        <f>IF(Tableau22456[[#This Row],[Blq{QB8}]]="o",(1000/AO$52),0)</f>
        <v>0</v>
      </c>
      <c r="AO44" s="4" t="s">
        <v>3</v>
      </c>
      <c r="AP44" s="33">
        <f>IF(Tableau22456[[#This Row],[Blq{QB9}]]="o",(1000/AQ$52),0)</f>
        <v>0</v>
      </c>
      <c r="AQ44" s="4" t="s">
        <v>3</v>
      </c>
      <c r="AR44" s="33">
        <f>IF(Tableau22456[[#This Row],[Blq{QB10}]]="o",(1000/AS$52),0)</f>
        <v>0</v>
      </c>
      <c r="AS44" s="4" t="s">
        <v>3</v>
      </c>
      <c r="AT44" s="33">
        <f>IF(Tableau22456[[#This Row],[Blq{QB11}]]="o",(1000/AU$52),0)</f>
        <v>0</v>
      </c>
      <c r="AU44" s="4" t="s">
        <v>3</v>
      </c>
      <c r="AV44" s="33">
        <f>IF(Tableau22456[[#This Row],[Blq{QB12}]]="o",(1000/AW$52),0)</f>
        <v>0</v>
      </c>
      <c r="AW44" s="4" t="s">
        <v>3</v>
      </c>
      <c r="AX44" s="33">
        <f>IF(Tableau22456[[#This Row],[Blq{QB13}]]="o",(1000/AY$52),0)</f>
        <v>0</v>
      </c>
      <c r="AY44" s="4" t="s">
        <v>3</v>
      </c>
      <c r="AZ44" s="33">
        <f>IF(Tableau22456[[#This Row],[Blq{QB14}]]="o",(1000/BA$52),0)</f>
        <v>0</v>
      </c>
      <c r="BA44" s="4" t="s">
        <v>3</v>
      </c>
      <c r="BB44" s="33">
        <f>IF(Tableau22456[[#This Row],[Blq{QB15}]]="o",(1000/BC$52),0)</f>
        <v>0</v>
      </c>
      <c r="BC44" s="4" t="s">
        <v>3</v>
      </c>
      <c r="BD44" s="33">
        <f>IF(Tableau22456[[#This Row],[Blq{QB16}]]="o",(1000/BE$52),0)</f>
        <v>0</v>
      </c>
      <c r="BE44" s="4" t="s">
        <v>3</v>
      </c>
      <c r="BF44" s="33">
        <f>IF(Tableau22456[[#This Row],[Blq{QB17}]]="o",(1000/BG$52),0)</f>
        <v>0</v>
      </c>
      <c r="BG44" s="4" t="s">
        <v>3</v>
      </c>
      <c r="BH44" s="33">
        <f>IF(Tableau22456[[#This Row],[Blq{QB18}]]="o",(1000/BI$52),0)</f>
        <v>0</v>
      </c>
      <c r="BI44" s="4" t="s">
        <v>3</v>
      </c>
      <c r="BJ44" s="33">
        <f>IF(Tableau22456[[#This Row],[Blq{QB19}]]="o",(1000/BK$52),0)</f>
        <v>0</v>
      </c>
      <c r="BK44" s="4" t="s">
        <v>3</v>
      </c>
      <c r="BL44" s="33">
        <f>IF(Tableau22456[[#This Row],[Blq{QB20}]]="o",(1000/BM$52),0)</f>
        <v>0</v>
      </c>
      <c r="BM44" s="4" t="s">
        <v>3</v>
      </c>
      <c r="BN44" s="33">
        <f>IF(Tableau22456[[#This Row],[Blq{QB21}]]="o",(1000/BO$52),0)</f>
        <v>0</v>
      </c>
      <c r="BO44" s="4" t="s">
        <v>3</v>
      </c>
      <c r="BP44" s="33">
        <f>IF(Tableau22456[[#This Row],[Blq{QB22}]]="o",(1000/BQ$52),0)</f>
        <v>0</v>
      </c>
      <c r="BQ44" s="4" t="s">
        <v>3</v>
      </c>
      <c r="BR44" s="33">
        <f>IF(Tableau22456[[#This Row],[Blq{QB23}]]="o",(1000/BS$52),0)</f>
        <v>0</v>
      </c>
      <c r="BS44" s="4" t="s">
        <v>3</v>
      </c>
      <c r="BT44" s="33">
        <f>IF(Tableau22456[[#This Row],[Blq{QB24}]]="o",(1000/BU$52),0)</f>
        <v>0</v>
      </c>
      <c r="BU44" s="4" t="s">
        <v>3</v>
      </c>
      <c r="BV44" s="33">
        <f>IF(Tableau22456[[#This Row],[Blq{QB25}]]="o",(1000/BW$52),0)</f>
        <v>0</v>
      </c>
      <c r="BW44" s="4" t="s">
        <v>3</v>
      </c>
      <c r="BX44" s="33">
        <f>IF(Tableau22456[[#This Row],[Blq{QB26}]]="o",(1000/BY$52),0)</f>
        <v>0</v>
      </c>
      <c r="BY44" s="4" t="s">
        <v>3</v>
      </c>
      <c r="BZ44" s="33">
        <f>IF(Tableau22456[[#This Row],[Blq{QB27}]]="o",(1000/CA$52),0)</f>
        <v>0</v>
      </c>
      <c r="CA44" s="4" t="s">
        <v>3</v>
      </c>
      <c r="CB44" s="33">
        <f>IF(Tableau22456[[#This Row],[Blq{QB28}]]="o",(1000/CC$52),0)</f>
        <v>0</v>
      </c>
      <c r="CC44" s="4" t="s">
        <v>3</v>
      </c>
      <c r="CD44" s="33">
        <f>IF(Tableau22456[[#This Row],[Blq{QB29}]]="o",(1000/CE$52),0)</f>
        <v>0</v>
      </c>
      <c r="CE44" s="4" t="s">
        <v>3</v>
      </c>
      <c r="CF44" s="33">
        <f>IF(Tableau22456[[#This Row],[Blq{QB30}]]="o",(1000/CG$52),0)</f>
        <v>0</v>
      </c>
      <c r="CG44" s="4" t="s">
        <v>3</v>
      </c>
      <c r="CH44" s="26">
        <f>IFERROR((8-Tableau22456[[#This Row],[Plc{Q}]])/100,0)</f>
        <v>0</v>
      </c>
      <c r="CI44" s="25" t="str">
        <f>IF(OR(1=Tableau22456[[#This Row],[Plc{Q}]],2=Tableau22456[[#This Row],[Plc{Q}]],3=Tableau22456[[#This Row],[Plc{Q}]],4=Tableau22456[[#This Row],[Plc{Q}]],5=Tableau22456[[#This Row],[Plc{Q}]],6=Tableau22456[[#This Row],[Plc{Q}]],7=Tableau22456[[#This Row],[Plc{Q}]],8=Tableau22456[[#This Row],[Plc{Q}]]),"Qualifié(e)","")</f>
        <v/>
      </c>
      <c r="CJ44" s="34" t="str">
        <f>IF(Tableau22456[[#This Row],[Pnt{F}/1000]]=0,"",RANK(Tableau22456[[#This Row],[Pnt{F}/1000]],Tableau22456[Pnt{F}/1000]))</f>
        <v/>
      </c>
      <c r="CK44" s="35">
        <f>IFERROR(Tableau22456[[#This Row],[Pnt{FV}/500]]+Tableau22456[[#This Row],[Pnt{FB}/500]]+Tableau22456[[#This Row],[Bns{Q}]],0)</f>
        <v>0</v>
      </c>
      <c r="CL44" s="32">
        <f>IFERROR((Tableau22456[[#This Row],[Pnt{FV}]]/$CM$52)*500,0)</f>
        <v>0</v>
      </c>
      <c r="CM44" s="186">
        <f>IFERROR(((Tableau22456[[#This Row],[Prs{FV}]]/CN$52)*1000)+IF(Tableau22456[[#This Row],[Vlr{FV}]]="o",2,0),0)</f>
        <v>0</v>
      </c>
      <c r="CN44" s="11" t="s">
        <v>12</v>
      </c>
      <c r="CO44" s="4" t="s">
        <v>3</v>
      </c>
      <c r="CP44" s="32">
        <f>(Tableau22456[[#This Row],[Pnt{FB}]]/CQ$52)*500</f>
        <v>0</v>
      </c>
      <c r="CQ44" s="33">
        <f>Tableau22456[[#This Row],[Pnt{FBlq}]]+Tableau22456[[#This Row],[Pnt{FEss}]]</f>
        <v>0</v>
      </c>
      <c r="CR44" s="33">
        <f>IF(Tableau22456[[#This Row],[Blq{F}]]="n",0,IF(Tableau22456[[#This Row],[Blq{F}]]="Z1",100,IF(Tableau22456[[#This Row],[Blq{F}]]="Z2",200,IF(Tableau22456[[#This Row],[Blq{F}]]="Top",300,0))))</f>
        <v>0</v>
      </c>
      <c r="CS44" s="4" t="s">
        <v>3</v>
      </c>
      <c r="CT44" s="25">
        <f>IFERROR((100-(Tableau22456[[#This Row],[Ess{F}]])),0)</f>
        <v>0</v>
      </c>
      <c r="CU44" s="11" t="s">
        <v>12</v>
      </c>
      <c r="CV44" s="28" t="str">
        <f>IF(Tableau22456[[#This Row],[Fnl]]="Q",Tableau22456[[#This Row],[Plc{F}]],Tableau22456[[#This Row],[Plc{Q}]])</f>
        <v/>
      </c>
      <c r="CW44" s="28" t="str">
        <f>IF(Tableau22456[[#This Row],[Place]]=1,"Or",IF(Tableau22456[[#This Row],[Place]]=2,"Argent",IF(Tableau22456[[#This Row],[Place]]=3,"Bronze","")))</f>
        <v/>
      </c>
    </row>
    <row r="45" spans="1:101" x14ac:dyDescent="0.2">
      <c r="A45" s="33" t="str">
        <f>Tableau22456[[#This Row],[Plc{Q}]]</f>
        <v/>
      </c>
      <c r="B45" s="33" t="str">
        <f>Tableau22456[[#This Row],[Place]]</f>
        <v/>
      </c>
      <c r="C45" s="16" t="s">
        <v>12</v>
      </c>
      <c r="D45" s="17" t="s">
        <v>12</v>
      </c>
      <c r="E45" s="17" t="s">
        <v>12</v>
      </c>
      <c r="F45" s="29" t="str">
        <f>IF(Tableau22456[[#This Row],[Q &gt; F]]="","","Q")</f>
        <v/>
      </c>
      <c r="G45" s="10" t="s">
        <v>12</v>
      </c>
      <c r="H45" s="3" t="s">
        <v>3</v>
      </c>
      <c r="I45" s="3" t="s">
        <v>3</v>
      </c>
      <c r="J45" s="3" t="s">
        <v>3</v>
      </c>
      <c r="K45" s="30" t="str">
        <f>IF(Tableau22456[[#This Row],[Pnt{Q}(/1000)]]=0,"",RANK(Tableau22456[[#This Row],[Pnt{Q}(/1000)]],Tableau22456[Pnt{Q}(/1000)]))</f>
        <v/>
      </c>
      <c r="L45" s="30">
        <f>IFERROR(Tableau22456[[#This Row],[Pnt{QV}(/500)]]+Tableau22456[[#This Row],[Pnt{QB}/500]],0)</f>
        <v>0</v>
      </c>
      <c r="M45" s="31">
        <f>IFERROR((Tableau22456[[#This Row],[Pnt{QV}]]/$N$52)*500,0)</f>
        <v>0</v>
      </c>
      <c r="N45" s="31">
        <f>SUM(Tableau22456[[#This Row],[Pnt{QV1}]],Tableau22456[[#This Row],[Pnt{QV2}]],Tableau22456[[#This Row],[Pnt{QV3}]])</f>
        <v>0</v>
      </c>
      <c r="O45" s="2">
        <f>IFERROR(((Tableau22456[[#This Row],[Prs{QV1}]]/P$52)*1000)+IF(Tableau22456[[#This Row],[Vlr{QV1}]]="o",2,0),0)</f>
        <v>0</v>
      </c>
      <c r="P45" s="11" t="s">
        <v>12</v>
      </c>
      <c r="Q45" s="4" t="s">
        <v>3</v>
      </c>
      <c r="R45" s="163">
        <f>IFERROR(((Tableau22456[[#This Row],[Prs{QV2}]]/S$52)*1000)+IF(Tableau22456[[#This Row],[Vlr{QV2}]]="o",2,0),0)</f>
        <v>0</v>
      </c>
      <c r="S45" s="11" t="s">
        <v>12</v>
      </c>
      <c r="T45" s="4" t="s">
        <v>3</v>
      </c>
      <c r="U45" s="163">
        <f>IFERROR(((Tableau22456[[#This Row],[Prs{QV3}]]/V$52)*1000)+IF(Tableau22456[[#This Row],[Vlr{QV3}]]="o",2,0),0)</f>
        <v>0</v>
      </c>
      <c r="V45" s="11" t="s">
        <v>12</v>
      </c>
      <c r="W45" s="4" t="s">
        <v>3</v>
      </c>
      <c r="X45" s="32">
        <f>IF((Tableau22456[[#This Row],[Pnt{QB}]]/Y$52)*500=0,0,(Tableau22456[[#This Row],[Pnt{QB}]]/Y$52)*500)</f>
        <v>0</v>
      </c>
      <c r="Y45" s="33">
        <f>Tableau22456[[#This Row],[Pnt{QB1}]]+Tableau22456[[#This Row],[Pnt{QB2}]]+Tableau22456[[#This Row],[Pnt{QB3}]]+Tableau22456[[#This Row],[Pnt{QB4}]]+Tableau22456[[#This Row],[Pnt{QB5}]]+Tableau22456[[#This Row],[Pnt{QB6}]]+Tableau22456[[#This Row],[Pnt{QB7}]]+Tableau22456[[#This Row],[Pnt{QB8}]]+Tableau22456[[#This Row],[Pnt{QB9}]]+Tableau22456[[#This Row],[Pnt{QB10}]]+Tableau22456[[#This Row],[Pnt{QB11}]]+Tableau22456[[#This Row],[Pnt{QB12}]]+Tableau22456[[#This Row],[Pnt{QB13}]]+Tableau22456[[#This Row],[Pnt{QB14}]]+Tableau22456[[#This Row],[Pnt{QB15}]]+Tableau22456[[#This Row],[Pnt{QB16}]]+Tableau22456[[#This Row],[Pnt{QB17}]]+Tableau22456[[#This Row],[Pnt{QB18}]]+Tableau22456[[#This Row],[Pnt{QB19}]]+Tableau22456[[#This Row],[Pnt{QB20}]]+Tableau22456[[#This Row],[Pnt{QB21}]]+Tableau22456[[#This Row],[Pnt{QB22}]]+Tableau22456[[#This Row],[Pnt{QB23}]]+Tableau22456[[#This Row],[Pnt{QB24}]]+Tableau22456[[#This Row],[Pnt{QB25}]]+Tableau22456[[#This Row],[Pnt{QB26}]]+Tableau22456[[#This Row],[Pnt{QB27}]]+Tableau22456[[#This Row],[Pnt{QB28}]]+Tableau22456[[#This Row],[Pnt{QB29}]]+Tableau22456[[#This Row],[Pnt{QB30}]]</f>
        <v>0</v>
      </c>
      <c r="Z45" s="33">
        <f>IF(Tableau22456[[#This Row],[Blq{QB1}]]="o",(1000/AA$52),0)</f>
        <v>0</v>
      </c>
      <c r="AA45" s="4" t="s">
        <v>3</v>
      </c>
      <c r="AB45" s="33">
        <f>IF(Tableau22456[[#This Row],[Blq{QB2}]]="o",(1000/AC$52),0)</f>
        <v>0</v>
      </c>
      <c r="AC45" s="4" t="s">
        <v>3</v>
      </c>
      <c r="AD45" s="33">
        <f>IF(Tableau22456[[#This Row],[Blq{QB3}]]="o",(1000/AE$52),0)</f>
        <v>0</v>
      </c>
      <c r="AE45" s="4" t="s">
        <v>3</v>
      </c>
      <c r="AF45" s="33">
        <f>IF(Tableau22456[[#This Row],[Blq{QB4}]]="o",(1000/AG$52),0)</f>
        <v>0</v>
      </c>
      <c r="AG45" s="4" t="s">
        <v>3</v>
      </c>
      <c r="AH45" s="33">
        <f>IF(Tableau22456[[#This Row],[Blq{QB5}]]="o",(1000/AI$52),0)</f>
        <v>0</v>
      </c>
      <c r="AI45" s="4" t="s">
        <v>3</v>
      </c>
      <c r="AJ45" s="33">
        <f>IF(Tableau22456[[#This Row],[Blq{QB6}]]="o",(1000/AK$52),0)</f>
        <v>0</v>
      </c>
      <c r="AK45" s="4" t="s">
        <v>3</v>
      </c>
      <c r="AL45" s="33">
        <f>IF(Tableau22456[[#This Row],[Blq{QB7}]]="o",(1000/AM$52),0)</f>
        <v>0</v>
      </c>
      <c r="AM45" s="4" t="s">
        <v>3</v>
      </c>
      <c r="AN45" s="33">
        <f>IF(Tableau22456[[#This Row],[Blq{QB8}]]="o",(1000/AO$52),0)</f>
        <v>0</v>
      </c>
      <c r="AO45" s="4" t="s">
        <v>3</v>
      </c>
      <c r="AP45" s="33">
        <f>IF(Tableau22456[[#This Row],[Blq{QB9}]]="o",(1000/AQ$52),0)</f>
        <v>0</v>
      </c>
      <c r="AQ45" s="4" t="s">
        <v>3</v>
      </c>
      <c r="AR45" s="33">
        <f>IF(Tableau22456[[#This Row],[Blq{QB10}]]="o",(1000/AS$52),0)</f>
        <v>0</v>
      </c>
      <c r="AS45" s="4" t="s">
        <v>3</v>
      </c>
      <c r="AT45" s="33">
        <f>IF(Tableau22456[[#This Row],[Blq{QB11}]]="o",(1000/AU$52),0)</f>
        <v>0</v>
      </c>
      <c r="AU45" s="4" t="s">
        <v>3</v>
      </c>
      <c r="AV45" s="33">
        <f>IF(Tableau22456[[#This Row],[Blq{QB12}]]="o",(1000/AW$52),0)</f>
        <v>0</v>
      </c>
      <c r="AW45" s="4" t="s">
        <v>3</v>
      </c>
      <c r="AX45" s="33">
        <f>IF(Tableau22456[[#This Row],[Blq{QB13}]]="o",(1000/AY$52),0)</f>
        <v>0</v>
      </c>
      <c r="AY45" s="4" t="s">
        <v>3</v>
      </c>
      <c r="AZ45" s="33">
        <f>IF(Tableau22456[[#This Row],[Blq{QB14}]]="o",(1000/BA$52),0)</f>
        <v>0</v>
      </c>
      <c r="BA45" s="4" t="s">
        <v>3</v>
      </c>
      <c r="BB45" s="33">
        <f>IF(Tableau22456[[#This Row],[Blq{QB15}]]="o",(1000/BC$52),0)</f>
        <v>0</v>
      </c>
      <c r="BC45" s="4" t="s">
        <v>3</v>
      </c>
      <c r="BD45" s="33">
        <f>IF(Tableau22456[[#This Row],[Blq{QB16}]]="o",(1000/BE$52),0)</f>
        <v>0</v>
      </c>
      <c r="BE45" s="4" t="s">
        <v>3</v>
      </c>
      <c r="BF45" s="33">
        <f>IF(Tableau22456[[#This Row],[Blq{QB17}]]="o",(1000/BG$52),0)</f>
        <v>0</v>
      </c>
      <c r="BG45" s="4" t="s">
        <v>3</v>
      </c>
      <c r="BH45" s="33">
        <f>IF(Tableau22456[[#This Row],[Blq{QB18}]]="o",(1000/BI$52),0)</f>
        <v>0</v>
      </c>
      <c r="BI45" s="4" t="s">
        <v>3</v>
      </c>
      <c r="BJ45" s="33">
        <f>IF(Tableau22456[[#This Row],[Blq{QB19}]]="o",(1000/BK$52),0)</f>
        <v>0</v>
      </c>
      <c r="BK45" s="4" t="s">
        <v>3</v>
      </c>
      <c r="BL45" s="33">
        <f>IF(Tableau22456[[#This Row],[Blq{QB20}]]="o",(1000/BM$52),0)</f>
        <v>0</v>
      </c>
      <c r="BM45" s="4" t="s">
        <v>3</v>
      </c>
      <c r="BN45" s="33">
        <f>IF(Tableau22456[[#This Row],[Blq{QB21}]]="o",(1000/BO$52),0)</f>
        <v>0</v>
      </c>
      <c r="BO45" s="4" t="s">
        <v>3</v>
      </c>
      <c r="BP45" s="33">
        <f>IF(Tableau22456[[#This Row],[Blq{QB22}]]="o",(1000/BQ$52),0)</f>
        <v>0</v>
      </c>
      <c r="BQ45" s="4" t="s">
        <v>3</v>
      </c>
      <c r="BR45" s="33">
        <f>IF(Tableau22456[[#This Row],[Blq{QB23}]]="o",(1000/BS$52),0)</f>
        <v>0</v>
      </c>
      <c r="BS45" s="4" t="s">
        <v>3</v>
      </c>
      <c r="BT45" s="33">
        <f>IF(Tableau22456[[#This Row],[Blq{QB24}]]="o",(1000/BU$52),0)</f>
        <v>0</v>
      </c>
      <c r="BU45" s="4" t="s">
        <v>3</v>
      </c>
      <c r="BV45" s="33">
        <f>IF(Tableau22456[[#This Row],[Blq{QB25}]]="o",(1000/BW$52),0)</f>
        <v>0</v>
      </c>
      <c r="BW45" s="4" t="s">
        <v>3</v>
      </c>
      <c r="BX45" s="33">
        <f>IF(Tableau22456[[#This Row],[Blq{QB26}]]="o",(1000/BY$52),0)</f>
        <v>0</v>
      </c>
      <c r="BY45" s="4" t="s">
        <v>3</v>
      </c>
      <c r="BZ45" s="33">
        <f>IF(Tableau22456[[#This Row],[Blq{QB27}]]="o",(1000/CA$52),0)</f>
        <v>0</v>
      </c>
      <c r="CA45" s="4" t="s">
        <v>3</v>
      </c>
      <c r="CB45" s="33">
        <f>IF(Tableau22456[[#This Row],[Blq{QB28}]]="o",(1000/CC$52),0)</f>
        <v>0</v>
      </c>
      <c r="CC45" s="4" t="s">
        <v>3</v>
      </c>
      <c r="CD45" s="33">
        <f>IF(Tableau22456[[#This Row],[Blq{QB29}]]="o",(1000/CE$52),0)</f>
        <v>0</v>
      </c>
      <c r="CE45" s="4" t="s">
        <v>3</v>
      </c>
      <c r="CF45" s="33">
        <f>IF(Tableau22456[[#This Row],[Blq{QB30}]]="o",(1000/CG$52),0)</f>
        <v>0</v>
      </c>
      <c r="CG45" s="4" t="s">
        <v>3</v>
      </c>
      <c r="CH45" s="26">
        <f>IFERROR((8-Tableau22456[[#This Row],[Plc{Q}]])/100,0)</f>
        <v>0</v>
      </c>
      <c r="CI45" s="25" t="str">
        <f>IF(OR(1=Tableau22456[[#This Row],[Plc{Q}]],2=Tableau22456[[#This Row],[Plc{Q}]],3=Tableau22456[[#This Row],[Plc{Q}]],4=Tableau22456[[#This Row],[Plc{Q}]],5=Tableau22456[[#This Row],[Plc{Q}]],6=Tableau22456[[#This Row],[Plc{Q}]],7=Tableau22456[[#This Row],[Plc{Q}]],8=Tableau22456[[#This Row],[Plc{Q}]]),"Qualifié(e)","")</f>
        <v/>
      </c>
      <c r="CJ45" s="34" t="str">
        <f>IF(Tableau22456[[#This Row],[Pnt{F}/1000]]=0,"",RANK(Tableau22456[[#This Row],[Pnt{F}/1000]],Tableau22456[Pnt{F}/1000]))</f>
        <v/>
      </c>
      <c r="CK45" s="35">
        <f>IFERROR(Tableau22456[[#This Row],[Pnt{FV}/500]]+Tableau22456[[#This Row],[Pnt{FB}/500]]+Tableau22456[[#This Row],[Bns{Q}]],0)</f>
        <v>0</v>
      </c>
      <c r="CL45" s="32">
        <f>IFERROR((Tableau22456[[#This Row],[Pnt{FV}]]/$CM$52)*500,0)</f>
        <v>0</v>
      </c>
      <c r="CM45" s="186">
        <f>IFERROR(((Tableau22456[[#This Row],[Prs{FV}]]/CN$52)*1000)+IF(Tableau22456[[#This Row],[Vlr{FV}]]="o",2,0),0)</f>
        <v>0</v>
      </c>
      <c r="CN45" s="11" t="s">
        <v>12</v>
      </c>
      <c r="CO45" s="4" t="s">
        <v>3</v>
      </c>
      <c r="CP45" s="32">
        <f>(Tableau22456[[#This Row],[Pnt{FB}]]/CQ$52)*500</f>
        <v>0</v>
      </c>
      <c r="CQ45" s="33">
        <f>Tableau22456[[#This Row],[Pnt{FBlq}]]+Tableau22456[[#This Row],[Pnt{FEss}]]</f>
        <v>0</v>
      </c>
      <c r="CR45" s="33">
        <f>IF(Tableau22456[[#This Row],[Blq{F}]]="n",0,IF(Tableau22456[[#This Row],[Blq{F}]]="Z1",100,IF(Tableau22456[[#This Row],[Blq{F}]]="Z2",200,IF(Tableau22456[[#This Row],[Blq{F}]]="Top",300,0))))</f>
        <v>0</v>
      </c>
      <c r="CS45" s="4" t="s">
        <v>3</v>
      </c>
      <c r="CT45" s="25">
        <f>IFERROR((100-(Tableau22456[[#This Row],[Ess{F}]])),0)</f>
        <v>0</v>
      </c>
      <c r="CU45" s="11" t="s">
        <v>12</v>
      </c>
      <c r="CV45" s="28" t="str">
        <f>IF(Tableau22456[[#This Row],[Fnl]]="Q",Tableau22456[[#This Row],[Plc{F}]],Tableau22456[[#This Row],[Plc{Q}]])</f>
        <v/>
      </c>
      <c r="CW45" s="28" t="str">
        <f>IF(Tableau22456[[#This Row],[Place]]=1,"Or",IF(Tableau22456[[#This Row],[Place]]=2,"Argent",IF(Tableau22456[[#This Row],[Place]]=3,"Bronze","")))</f>
        <v/>
      </c>
    </row>
    <row r="46" spans="1:101" x14ac:dyDescent="0.2">
      <c r="A46" s="33" t="str">
        <f>Tableau22456[[#This Row],[Plc{Q}]]</f>
        <v/>
      </c>
      <c r="B46" s="33" t="str">
        <f>Tableau22456[[#This Row],[Place]]</f>
        <v/>
      </c>
      <c r="C46" s="16" t="s">
        <v>12</v>
      </c>
      <c r="D46" s="17" t="s">
        <v>12</v>
      </c>
      <c r="E46" s="17" t="s">
        <v>12</v>
      </c>
      <c r="F46" s="29" t="str">
        <f>IF(Tableau22456[[#This Row],[Q &gt; F]]="","","Q")</f>
        <v/>
      </c>
      <c r="G46" s="10" t="s">
        <v>12</v>
      </c>
      <c r="H46" s="3" t="s">
        <v>3</v>
      </c>
      <c r="I46" s="3" t="s">
        <v>3</v>
      </c>
      <c r="J46" s="3" t="s">
        <v>3</v>
      </c>
      <c r="K46" s="30" t="str">
        <f>IF(Tableau22456[[#This Row],[Pnt{Q}(/1000)]]=0,"",RANK(Tableau22456[[#This Row],[Pnt{Q}(/1000)]],Tableau22456[Pnt{Q}(/1000)]))</f>
        <v/>
      </c>
      <c r="L46" s="30">
        <f>IFERROR(Tableau22456[[#This Row],[Pnt{QV}(/500)]]+Tableau22456[[#This Row],[Pnt{QB}/500]],0)</f>
        <v>0</v>
      </c>
      <c r="M46" s="31">
        <f>IFERROR((Tableau22456[[#This Row],[Pnt{QV}]]/$N$52)*500,0)</f>
        <v>0</v>
      </c>
      <c r="N46" s="31">
        <f>SUM(Tableau22456[[#This Row],[Pnt{QV1}]],Tableau22456[[#This Row],[Pnt{QV2}]],Tableau22456[[#This Row],[Pnt{QV3}]])</f>
        <v>0</v>
      </c>
      <c r="O46" s="2">
        <f>IFERROR(((Tableau22456[[#This Row],[Prs{QV1}]]/P$52)*1000)+IF(Tableau22456[[#This Row],[Vlr{QV1}]]="o",2,0),0)</f>
        <v>0</v>
      </c>
      <c r="P46" s="11" t="s">
        <v>12</v>
      </c>
      <c r="Q46" s="4" t="s">
        <v>3</v>
      </c>
      <c r="R46" s="163">
        <f>IFERROR(((Tableau22456[[#This Row],[Prs{QV2}]]/S$52)*1000)+IF(Tableau22456[[#This Row],[Vlr{QV2}]]="o",2,0),0)</f>
        <v>0</v>
      </c>
      <c r="S46" s="11" t="s">
        <v>12</v>
      </c>
      <c r="T46" s="4" t="s">
        <v>3</v>
      </c>
      <c r="U46" s="163">
        <f>IFERROR(((Tableau22456[[#This Row],[Prs{QV3}]]/V$52)*1000)+IF(Tableau22456[[#This Row],[Vlr{QV3}]]="o",2,0),0)</f>
        <v>0</v>
      </c>
      <c r="V46" s="11" t="s">
        <v>12</v>
      </c>
      <c r="W46" s="4" t="s">
        <v>3</v>
      </c>
      <c r="X46" s="32">
        <f>IF((Tableau22456[[#This Row],[Pnt{QB}]]/Y$52)*500=0,0,(Tableau22456[[#This Row],[Pnt{QB}]]/Y$52)*500)</f>
        <v>0</v>
      </c>
      <c r="Y46" s="33">
        <f>Tableau22456[[#This Row],[Pnt{QB1}]]+Tableau22456[[#This Row],[Pnt{QB2}]]+Tableau22456[[#This Row],[Pnt{QB3}]]+Tableau22456[[#This Row],[Pnt{QB4}]]+Tableau22456[[#This Row],[Pnt{QB5}]]+Tableau22456[[#This Row],[Pnt{QB6}]]+Tableau22456[[#This Row],[Pnt{QB7}]]+Tableau22456[[#This Row],[Pnt{QB8}]]+Tableau22456[[#This Row],[Pnt{QB9}]]+Tableau22456[[#This Row],[Pnt{QB10}]]+Tableau22456[[#This Row],[Pnt{QB11}]]+Tableau22456[[#This Row],[Pnt{QB12}]]+Tableau22456[[#This Row],[Pnt{QB13}]]+Tableau22456[[#This Row],[Pnt{QB14}]]+Tableau22456[[#This Row],[Pnt{QB15}]]+Tableau22456[[#This Row],[Pnt{QB16}]]+Tableau22456[[#This Row],[Pnt{QB17}]]+Tableau22456[[#This Row],[Pnt{QB18}]]+Tableau22456[[#This Row],[Pnt{QB19}]]+Tableau22456[[#This Row],[Pnt{QB20}]]+Tableau22456[[#This Row],[Pnt{QB21}]]+Tableau22456[[#This Row],[Pnt{QB22}]]+Tableau22456[[#This Row],[Pnt{QB23}]]+Tableau22456[[#This Row],[Pnt{QB24}]]+Tableau22456[[#This Row],[Pnt{QB25}]]+Tableau22456[[#This Row],[Pnt{QB26}]]+Tableau22456[[#This Row],[Pnt{QB27}]]+Tableau22456[[#This Row],[Pnt{QB28}]]+Tableau22456[[#This Row],[Pnt{QB29}]]+Tableau22456[[#This Row],[Pnt{QB30}]]</f>
        <v>0</v>
      </c>
      <c r="Z46" s="33">
        <f>IF(Tableau22456[[#This Row],[Blq{QB1}]]="o",(1000/AA$52),0)</f>
        <v>0</v>
      </c>
      <c r="AA46" s="4" t="s">
        <v>3</v>
      </c>
      <c r="AB46" s="33">
        <f>IF(Tableau22456[[#This Row],[Blq{QB2}]]="o",(1000/AC$52),0)</f>
        <v>0</v>
      </c>
      <c r="AC46" s="4" t="s">
        <v>3</v>
      </c>
      <c r="AD46" s="33">
        <f>IF(Tableau22456[[#This Row],[Blq{QB3}]]="o",(1000/AE$52),0)</f>
        <v>0</v>
      </c>
      <c r="AE46" s="4" t="s">
        <v>3</v>
      </c>
      <c r="AF46" s="33">
        <f>IF(Tableau22456[[#This Row],[Blq{QB4}]]="o",(1000/AG$52),0)</f>
        <v>0</v>
      </c>
      <c r="AG46" s="4" t="s">
        <v>3</v>
      </c>
      <c r="AH46" s="33">
        <f>IF(Tableau22456[[#This Row],[Blq{QB5}]]="o",(1000/AI$52),0)</f>
        <v>0</v>
      </c>
      <c r="AI46" s="4" t="s">
        <v>3</v>
      </c>
      <c r="AJ46" s="33">
        <f>IF(Tableau22456[[#This Row],[Blq{QB6}]]="o",(1000/AK$52),0)</f>
        <v>0</v>
      </c>
      <c r="AK46" s="4" t="s">
        <v>3</v>
      </c>
      <c r="AL46" s="33">
        <f>IF(Tableau22456[[#This Row],[Blq{QB7}]]="o",(1000/AM$52),0)</f>
        <v>0</v>
      </c>
      <c r="AM46" s="4" t="s">
        <v>3</v>
      </c>
      <c r="AN46" s="33">
        <f>IF(Tableau22456[[#This Row],[Blq{QB8}]]="o",(1000/AO$52),0)</f>
        <v>0</v>
      </c>
      <c r="AO46" s="4" t="s">
        <v>3</v>
      </c>
      <c r="AP46" s="33">
        <f>IF(Tableau22456[[#This Row],[Blq{QB9}]]="o",(1000/AQ$52),0)</f>
        <v>0</v>
      </c>
      <c r="AQ46" s="4" t="s">
        <v>3</v>
      </c>
      <c r="AR46" s="33">
        <f>IF(Tableau22456[[#This Row],[Blq{QB10}]]="o",(1000/AS$52),0)</f>
        <v>0</v>
      </c>
      <c r="AS46" s="4" t="s">
        <v>3</v>
      </c>
      <c r="AT46" s="33">
        <f>IF(Tableau22456[[#This Row],[Blq{QB11}]]="o",(1000/AU$52),0)</f>
        <v>0</v>
      </c>
      <c r="AU46" s="4" t="s">
        <v>3</v>
      </c>
      <c r="AV46" s="33">
        <f>IF(Tableau22456[[#This Row],[Blq{QB12}]]="o",(1000/AW$52),0)</f>
        <v>0</v>
      </c>
      <c r="AW46" s="4" t="s">
        <v>3</v>
      </c>
      <c r="AX46" s="33">
        <f>IF(Tableau22456[[#This Row],[Blq{QB13}]]="o",(1000/AY$52),0)</f>
        <v>0</v>
      </c>
      <c r="AY46" s="4" t="s">
        <v>3</v>
      </c>
      <c r="AZ46" s="33">
        <f>IF(Tableau22456[[#This Row],[Blq{QB14}]]="o",(1000/BA$52),0)</f>
        <v>0</v>
      </c>
      <c r="BA46" s="4" t="s">
        <v>3</v>
      </c>
      <c r="BB46" s="33">
        <f>IF(Tableau22456[[#This Row],[Blq{QB15}]]="o",(1000/BC$52),0)</f>
        <v>0</v>
      </c>
      <c r="BC46" s="4" t="s">
        <v>3</v>
      </c>
      <c r="BD46" s="33">
        <f>IF(Tableau22456[[#This Row],[Blq{QB16}]]="o",(1000/BE$52),0)</f>
        <v>0</v>
      </c>
      <c r="BE46" s="4" t="s">
        <v>3</v>
      </c>
      <c r="BF46" s="33">
        <f>IF(Tableau22456[[#This Row],[Blq{QB17}]]="o",(1000/BG$52),0)</f>
        <v>0</v>
      </c>
      <c r="BG46" s="4" t="s">
        <v>3</v>
      </c>
      <c r="BH46" s="33">
        <f>IF(Tableau22456[[#This Row],[Blq{QB18}]]="o",(1000/BI$52),0)</f>
        <v>0</v>
      </c>
      <c r="BI46" s="4" t="s">
        <v>3</v>
      </c>
      <c r="BJ46" s="33">
        <f>IF(Tableau22456[[#This Row],[Blq{QB19}]]="o",(1000/BK$52),0)</f>
        <v>0</v>
      </c>
      <c r="BK46" s="4" t="s">
        <v>3</v>
      </c>
      <c r="BL46" s="33">
        <f>IF(Tableau22456[[#This Row],[Blq{QB20}]]="o",(1000/BM$52),0)</f>
        <v>0</v>
      </c>
      <c r="BM46" s="4" t="s">
        <v>3</v>
      </c>
      <c r="BN46" s="33">
        <f>IF(Tableau22456[[#This Row],[Blq{QB21}]]="o",(1000/BO$52),0)</f>
        <v>0</v>
      </c>
      <c r="BO46" s="4" t="s">
        <v>3</v>
      </c>
      <c r="BP46" s="33">
        <f>IF(Tableau22456[[#This Row],[Blq{QB22}]]="o",(1000/BQ$52),0)</f>
        <v>0</v>
      </c>
      <c r="BQ46" s="4" t="s">
        <v>3</v>
      </c>
      <c r="BR46" s="33">
        <f>IF(Tableau22456[[#This Row],[Blq{QB23}]]="o",(1000/BS$52),0)</f>
        <v>0</v>
      </c>
      <c r="BS46" s="4" t="s">
        <v>3</v>
      </c>
      <c r="BT46" s="33">
        <f>IF(Tableau22456[[#This Row],[Blq{QB24}]]="o",(1000/BU$52),0)</f>
        <v>0</v>
      </c>
      <c r="BU46" s="4" t="s">
        <v>3</v>
      </c>
      <c r="BV46" s="33">
        <f>IF(Tableau22456[[#This Row],[Blq{QB25}]]="o",(1000/BW$52),0)</f>
        <v>0</v>
      </c>
      <c r="BW46" s="4" t="s">
        <v>3</v>
      </c>
      <c r="BX46" s="33">
        <f>IF(Tableau22456[[#This Row],[Blq{QB26}]]="o",(1000/BY$52),0)</f>
        <v>0</v>
      </c>
      <c r="BY46" s="4" t="s">
        <v>3</v>
      </c>
      <c r="BZ46" s="33">
        <f>IF(Tableau22456[[#This Row],[Blq{QB27}]]="o",(1000/CA$52),0)</f>
        <v>0</v>
      </c>
      <c r="CA46" s="4" t="s">
        <v>3</v>
      </c>
      <c r="CB46" s="33">
        <f>IF(Tableau22456[[#This Row],[Blq{QB28}]]="o",(1000/CC$52),0)</f>
        <v>0</v>
      </c>
      <c r="CC46" s="4" t="s">
        <v>3</v>
      </c>
      <c r="CD46" s="33">
        <f>IF(Tableau22456[[#This Row],[Blq{QB29}]]="o",(1000/CE$52),0)</f>
        <v>0</v>
      </c>
      <c r="CE46" s="4" t="s">
        <v>3</v>
      </c>
      <c r="CF46" s="33">
        <f>IF(Tableau22456[[#This Row],[Blq{QB30}]]="o",(1000/CG$52),0)</f>
        <v>0</v>
      </c>
      <c r="CG46" s="4" t="s">
        <v>3</v>
      </c>
      <c r="CH46" s="26">
        <f>IFERROR((8-Tableau22456[[#This Row],[Plc{Q}]])/100,0)</f>
        <v>0</v>
      </c>
      <c r="CI46" s="25" t="str">
        <f>IF(OR(1=Tableau22456[[#This Row],[Plc{Q}]],2=Tableau22456[[#This Row],[Plc{Q}]],3=Tableau22456[[#This Row],[Plc{Q}]],4=Tableau22456[[#This Row],[Plc{Q}]],5=Tableau22456[[#This Row],[Plc{Q}]],6=Tableau22456[[#This Row],[Plc{Q}]],7=Tableau22456[[#This Row],[Plc{Q}]],8=Tableau22456[[#This Row],[Plc{Q}]]),"Qualifié(e)","")</f>
        <v/>
      </c>
      <c r="CJ46" s="34" t="str">
        <f>IF(Tableau22456[[#This Row],[Pnt{F}/1000]]=0,"",RANK(Tableau22456[[#This Row],[Pnt{F}/1000]],Tableau22456[Pnt{F}/1000]))</f>
        <v/>
      </c>
      <c r="CK46" s="35">
        <f>IFERROR(Tableau22456[[#This Row],[Pnt{FV}/500]]+Tableau22456[[#This Row],[Pnt{FB}/500]]+Tableau22456[[#This Row],[Bns{Q}]],0)</f>
        <v>0</v>
      </c>
      <c r="CL46" s="32">
        <f>IFERROR((Tableau22456[[#This Row],[Pnt{FV}]]/$CM$52)*500,0)</f>
        <v>0</v>
      </c>
      <c r="CM46" s="186">
        <f>IFERROR(((Tableau22456[[#This Row],[Prs{FV}]]/CN$52)*1000)+IF(Tableau22456[[#This Row],[Vlr{FV}]]="o",2,0),0)</f>
        <v>0</v>
      </c>
      <c r="CN46" s="11" t="s">
        <v>12</v>
      </c>
      <c r="CO46" s="4" t="s">
        <v>3</v>
      </c>
      <c r="CP46" s="32">
        <f>(Tableau22456[[#This Row],[Pnt{FB}]]/CQ$52)*500</f>
        <v>0</v>
      </c>
      <c r="CQ46" s="33">
        <f>Tableau22456[[#This Row],[Pnt{FBlq}]]+Tableau22456[[#This Row],[Pnt{FEss}]]</f>
        <v>0</v>
      </c>
      <c r="CR46" s="33">
        <f>IF(Tableau22456[[#This Row],[Blq{F}]]="n",0,IF(Tableau22456[[#This Row],[Blq{F}]]="Z1",100,IF(Tableau22456[[#This Row],[Blq{F}]]="Z2",200,IF(Tableau22456[[#This Row],[Blq{F}]]="Top",300,0))))</f>
        <v>0</v>
      </c>
      <c r="CS46" s="4" t="s">
        <v>3</v>
      </c>
      <c r="CT46" s="25">
        <f>IFERROR((100-(Tableau22456[[#This Row],[Ess{F}]])),0)</f>
        <v>0</v>
      </c>
      <c r="CU46" s="11" t="s">
        <v>12</v>
      </c>
      <c r="CV46" s="28" t="str">
        <f>IF(Tableau22456[[#This Row],[Fnl]]="Q",Tableau22456[[#This Row],[Plc{F}]],Tableau22456[[#This Row],[Plc{Q}]])</f>
        <v/>
      </c>
      <c r="CW46" s="28" t="str">
        <f>IF(Tableau22456[[#This Row],[Place]]=1,"Or",IF(Tableau22456[[#This Row],[Place]]=2,"Argent",IF(Tableau22456[[#This Row],[Place]]=3,"Bronze","")))</f>
        <v/>
      </c>
    </row>
    <row r="47" spans="1:101" x14ac:dyDescent="0.2">
      <c r="A47" s="33" t="str">
        <f>Tableau22456[[#This Row],[Plc{Q}]]</f>
        <v/>
      </c>
      <c r="B47" s="33" t="str">
        <f>Tableau22456[[#This Row],[Place]]</f>
        <v/>
      </c>
      <c r="C47" s="16" t="s">
        <v>12</v>
      </c>
      <c r="D47" s="17" t="s">
        <v>12</v>
      </c>
      <c r="E47" s="17" t="s">
        <v>12</v>
      </c>
      <c r="F47" s="29" t="str">
        <f>IF(Tableau22456[[#This Row],[Q &gt; F]]="","","Q")</f>
        <v/>
      </c>
      <c r="G47" s="10" t="s">
        <v>12</v>
      </c>
      <c r="H47" s="3" t="s">
        <v>3</v>
      </c>
      <c r="I47" s="3" t="s">
        <v>3</v>
      </c>
      <c r="J47" s="3" t="s">
        <v>3</v>
      </c>
      <c r="K47" s="30" t="str">
        <f>IF(Tableau22456[[#This Row],[Pnt{Q}(/1000)]]=0,"",RANK(Tableau22456[[#This Row],[Pnt{Q}(/1000)]],Tableau22456[Pnt{Q}(/1000)]))</f>
        <v/>
      </c>
      <c r="L47" s="30">
        <f>IFERROR(Tableau22456[[#This Row],[Pnt{QV}(/500)]]+Tableau22456[[#This Row],[Pnt{QB}/500]],0)</f>
        <v>0</v>
      </c>
      <c r="M47" s="31">
        <f>IFERROR((Tableau22456[[#This Row],[Pnt{QV}]]/$N$52)*500,0)</f>
        <v>0</v>
      </c>
      <c r="N47" s="31">
        <f>SUM(Tableau22456[[#This Row],[Pnt{QV1}]],Tableau22456[[#This Row],[Pnt{QV2}]],Tableau22456[[#This Row],[Pnt{QV3}]])</f>
        <v>0</v>
      </c>
      <c r="O47" s="2">
        <f>IFERROR(((Tableau22456[[#This Row],[Prs{QV1}]]/P$52)*1000)+IF(Tableau22456[[#This Row],[Vlr{QV1}]]="o",2,0),0)</f>
        <v>0</v>
      </c>
      <c r="P47" s="11" t="s">
        <v>12</v>
      </c>
      <c r="Q47" s="4" t="s">
        <v>3</v>
      </c>
      <c r="R47" s="163">
        <f>IFERROR(((Tableau22456[[#This Row],[Prs{QV2}]]/S$52)*1000)+IF(Tableau22456[[#This Row],[Vlr{QV2}]]="o",2,0),0)</f>
        <v>0</v>
      </c>
      <c r="S47" s="11" t="s">
        <v>12</v>
      </c>
      <c r="T47" s="4" t="s">
        <v>3</v>
      </c>
      <c r="U47" s="163">
        <f>IFERROR(((Tableau22456[[#This Row],[Prs{QV3}]]/V$52)*1000)+IF(Tableau22456[[#This Row],[Vlr{QV3}]]="o",2,0),0)</f>
        <v>0</v>
      </c>
      <c r="V47" s="11" t="s">
        <v>12</v>
      </c>
      <c r="W47" s="4" t="s">
        <v>3</v>
      </c>
      <c r="X47" s="32">
        <f>IF((Tableau22456[[#This Row],[Pnt{QB}]]/Y$52)*500=0,0,(Tableau22456[[#This Row],[Pnt{QB}]]/Y$52)*500)</f>
        <v>0</v>
      </c>
      <c r="Y47" s="33">
        <f>Tableau22456[[#This Row],[Pnt{QB1}]]+Tableau22456[[#This Row],[Pnt{QB2}]]+Tableau22456[[#This Row],[Pnt{QB3}]]+Tableau22456[[#This Row],[Pnt{QB4}]]+Tableau22456[[#This Row],[Pnt{QB5}]]+Tableau22456[[#This Row],[Pnt{QB6}]]+Tableau22456[[#This Row],[Pnt{QB7}]]+Tableau22456[[#This Row],[Pnt{QB8}]]+Tableau22456[[#This Row],[Pnt{QB9}]]+Tableau22456[[#This Row],[Pnt{QB10}]]+Tableau22456[[#This Row],[Pnt{QB11}]]+Tableau22456[[#This Row],[Pnt{QB12}]]+Tableau22456[[#This Row],[Pnt{QB13}]]+Tableau22456[[#This Row],[Pnt{QB14}]]+Tableau22456[[#This Row],[Pnt{QB15}]]+Tableau22456[[#This Row],[Pnt{QB16}]]+Tableau22456[[#This Row],[Pnt{QB17}]]+Tableau22456[[#This Row],[Pnt{QB18}]]+Tableau22456[[#This Row],[Pnt{QB19}]]+Tableau22456[[#This Row],[Pnt{QB20}]]+Tableau22456[[#This Row],[Pnt{QB21}]]+Tableau22456[[#This Row],[Pnt{QB22}]]+Tableau22456[[#This Row],[Pnt{QB23}]]+Tableau22456[[#This Row],[Pnt{QB24}]]+Tableau22456[[#This Row],[Pnt{QB25}]]+Tableau22456[[#This Row],[Pnt{QB26}]]+Tableau22456[[#This Row],[Pnt{QB27}]]+Tableau22456[[#This Row],[Pnt{QB28}]]+Tableau22456[[#This Row],[Pnt{QB29}]]+Tableau22456[[#This Row],[Pnt{QB30}]]</f>
        <v>0</v>
      </c>
      <c r="Z47" s="33">
        <f>IF(Tableau22456[[#This Row],[Blq{QB1}]]="o",(1000/AA$52),0)</f>
        <v>0</v>
      </c>
      <c r="AA47" s="4" t="s">
        <v>3</v>
      </c>
      <c r="AB47" s="33">
        <f>IF(Tableau22456[[#This Row],[Blq{QB2}]]="o",(1000/AC$52),0)</f>
        <v>0</v>
      </c>
      <c r="AC47" s="4" t="s">
        <v>3</v>
      </c>
      <c r="AD47" s="33">
        <f>IF(Tableau22456[[#This Row],[Blq{QB3}]]="o",(1000/AE$52),0)</f>
        <v>0</v>
      </c>
      <c r="AE47" s="4" t="s">
        <v>3</v>
      </c>
      <c r="AF47" s="33">
        <f>IF(Tableau22456[[#This Row],[Blq{QB4}]]="o",(1000/AG$52),0)</f>
        <v>0</v>
      </c>
      <c r="AG47" s="4" t="s">
        <v>3</v>
      </c>
      <c r="AH47" s="33">
        <f>IF(Tableau22456[[#This Row],[Blq{QB5}]]="o",(1000/AI$52),0)</f>
        <v>0</v>
      </c>
      <c r="AI47" s="4" t="s">
        <v>3</v>
      </c>
      <c r="AJ47" s="33">
        <f>IF(Tableau22456[[#This Row],[Blq{QB6}]]="o",(1000/AK$52),0)</f>
        <v>0</v>
      </c>
      <c r="AK47" s="4" t="s">
        <v>3</v>
      </c>
      <c r="AL47" s="33">
        <f>IF(Tableau22456[[#This Row],[Blq{QB7}]]="o",(1000/AM$52),0)</f>
        <v>0</v>
      </c>
      <c r="AM47" s="4" t="s">
        <v>3</v>
      </c>
      <c r="AN47" s="33">
        <f>IF(Tableau22456[[#This Row],[Blq{QB8}]]="o",(1000/AO$52),0)</f>
        <v>0</v>
      </c>
      <c r="AO47" s="4" t="s">
        <v>3</v>
      </c>
      <c r="AP47" s="33">
        <f>IF(Tableau22456[[#This Row],[Blq{QB9}]]="o",(1000/AQ$52),0)</f>
        <v>0</v>
      </c>
      <c r="AQ47" s="4" t="s">
        <v>3</v>
      </c>
      <c r="AR47" s="33">
        <f>IF(Tableau22456[[#This Row],[Blq{QB10}]]="o",(1000/AS$52),0)</f>
        <v>0</v>
      </c>
      <c r="AS47" s="4" t="s">
        <v>3</v>
      </c>
      <c r="AT47" s="33">
        <f>IF(Tableau22456[[#This Row],[Blq{QB11}]]="o",(1000/AU$52),0)</f>
        <v>0</v>
      </c>
      <c r="AU47" s="4" t="s">
        <v>3</v>
      </c>
      <c r="AV47" s="33">
        <f>IF(Tableau22456[[#This Row],[Blq{QB12}]]="o",(1000/AW$52),0)</f>
        <v>0</v>
      </c>
      <c r="AW47" s="4" t="s">
        <v>3</v>
      </c>
      <c r="AX47" s="33">
        <f>IF(Tableau22456[[#This Row],[Blq{QB13}]]="o",(1000/AY$52),0)</f>
        <v>0</v>
      </c>
      <c r="AY47" s="4" t="s">
        <v>3</v>
      </c>
      <c r="AZ47" s="33">
        <f>IF(Tableau22456[[#This Row],[Blq{QB14}]]="o",(1000/BA$52),0)</f>
        <v>0</v>
      </c>
      <c r="BA47" s="4" t="s">
        <v>3</v>
      </c>
      <c r="BB47" s="33">
        <f>IF(Tableau22456[[#This Row],[Blq{QB15}]]="o",(1000/BC$52),0)</f>
        <v>0</v>
      </c>
      <c r="BC47" s="4" t="s">
        <v>3</v>
      </c>
      <c r="BD47" s="33">
        <f>IF(Tableau22456[[#This Row],[Blq{QB16}]]="o",(1000/BE$52),0)</f>
        <v>0</v>
      </c>
      <c r="BE47" s="4" t="s">
        <v>3</v>
      </c>
      <c r="BF47" s="33">
        <f>IF(Tableau22456[[#This Row],[Blq{QB17}]]="o",(1000/BG$52),0)</f>
        <v>0</v>
      </c>
      <c r="BG47" s="4" t="s">
        <v>3</v>
      </c>
      <c r="BH47" s="33">
        <f>IF(Tableau22456[[#This Row],[Blq{QB18}]]="o",(1000/BI$52),0)</f>
        <v>0</v>
      </c>
      <c r="BI47" s="4" t="s">
        <v>3</v>
      </c>
      <c r="BJ47" s="33">
        <f>IF(Tableau22456[[#This Row],[Blq{QB19}]]="o",(1000/BK$52),0)</f>
        <v>0</v>
      </c>
      <c r="BK47" s="4" t="s">
        <v>3</v>
      </c>
      <c r="BL47" s="33">
        <f>IF(Tableau22456[[#This Row],[Blq{QB20}]]="o",(1000/BM$52),0)</f>
        <v>0</v>
      </c>
      <c r="BM47" s="4" t="s">
        <v>3</v>
      </c>
      <c r="BN47" s="33">
        <f>IF(Tableau22456[[#This Row],[Blq{QB21}]]="o",(1000/BO$52),0)</f>
        <v>0</v>
      </c>
      <c r="BO47" s="4" t="s">
        <v>3</v>
      </c>
      <c r="BP47" s="33">
        <f>IF(Tableau22456[[#This Row],[Blq{QB22}]]="o",(1000/BQ$52),0)</f>
        <v>0</v>
      </c>
      <c r="BQ47" s="4" t="s">
        <v>3</v>
      </c>
      <c r="BR47" s="33">
        <f>IF(Tableau22456[[#This Row],[Blq{QB23}]]="o",(1000/BS$52),0)</f>
        <v>0</v>
      </c>
      <c r="BS47" s="4" t="s">
        <v>3</v>
      </c>
      <c r="BT47" s="33">
        <f>IF(Tableau22456[[#This Row],[Blq{QB24}]]="o",(1000/BU$52),0)</f>
        <v>0</v>
      </c>
      <c r="BU47" s="4" t="s">
        <v>3</v>
      </c>
      <c r="BV47" s="33">
        <f>IF(Tableau22456[[#This Row],[Blq{QB25}]]="o",(1000/BW$52),0)</f>
        <v>0</v>
      </c>
      <c r="BW47" s="4" t="s">
        <v>3</v>
      </c>
      <c r="BX47" s="33">
        <f>IF(Tableau22456[[#This Row],[Blq{QB26}]]="o",(1000/BY$52),0)</f>
        <v>0</v>
      </c>
      <c r="BY47" s="4" t="s">
        <v>3</v>
      </c>
      <c r="BZ47" s="33">
        <f>IF(Tableau22456[[#This Row],[Blq{QB27}]]="o",(1000/CA$52),0)</f>
        <v>0</v>
      </c>
      <c r="CA47" s="4" t="s">
        <v>3</v>
      </c>
      <c r="CB47" s="33">
        <f>IF(Tableau22456[[#This Row],[Blq{QB28}]]="o",(1000/CC$52),0)</f>
        <v>0</v>
      </c>
      <c r="CC47" s="4" t="s">
        <v>3</v>
      </c>
      <c r="CD47" s="33">
        <f>IF(Tableau22456[[#This Row],[Blq{QB29}]]="o",(1000/CE$52),0)</f>
        <v>0</v>
      </c>
      <c r="CE47" s="4" t="s">
        <v>3</v>
      </c>
      <c r="CF47" s="33">
        <f>IF(Tableau22456[[#This Row],[Blq{QB30}]]="o",(1000/CG$52),0)</f>
        <v>0</v>
      </c>
      <c r="CG47" s="4" t="s">
        <v>3</v>
      </c>
      <c r="CH47" s="26">
        <f>IFERROR((8-Tableau22456[[#This Row],[Plc{Q}]])/100,0)</f>
        <v>0</v>
      </c>
      <c r="CI47" s="25" t="str">
        <f>IF(OR(1=Tableau22456[[#This Row],[Plc{Q}]],2=Tableau22456[[#This Row],[Plc{Q}]],3=Tableau22456[[#This Row],[Plc{Q}]],4=Tableau22456[[#This Row],[Plc{Q}]],5=Tableau22456[[#This Row],[Plc{Q}]],6=Tableau22456[[#This Row],[Plc{Q}]],7=Tableau22456[[#This Row],[Plc{Q}]],8=Tableau22456[[#This Row],[Plc{Q}]]),"Qualifié(e)","")</f>
        <v/>
      </c>
      <c r="CJ47" s="34" t="str">
        <f>IF(Tableau22456[[#This Row],[Pnt{F}/1000]]=0,"",RANK(Tableau22456[[#This Row],[Pnt{F}/1000]],Tableau22456[Pnt{F}/1000]))</f>
        <v/>
      </c>
      <c r="CK47" s="35">
        <f>IFERROR(Tableau22456[[#This Row],[Pnt{FV}/500]]+Tableau22456[[#This Row],[Pnt{FB}/500]]+Tableau22456[[#This Row],[Bns{Q}]],0)</f>
        <v>0</v>
      </c>
      <c r="CL47" s="32">
        <f>IFERROR((Tableau22456[[#This Row],[Pnt{FV}]]/$CM$52)*500,0)</f>
        <v>0</v>
      </c>
      <c r="CM47" s="186">
        <f>IFERROR(((Tableau22456[[#This Row],[Prs{FV}]]/CN$52)*1000)+IF(Tableau22456[[#This Row],[Vlr{FV}]]="o",2,0),0)</f>
        <v>0</v>
      </c>
      <c r="CN47" s="11" t="s">
        <v>12</v>
      </c>
      <c r="CO47" s="4" t="s">
        <v>3</v>
      </c>
      <c r="CP47" s="32">
        <f>(Tableau22456[[#This Row],[Pnt{FB}]]/CQ$52)*500</f>
        <v>0</v>
      </c>
      <c r="CQ47" s="33">
        <f>Tableau22456[[#This Row],[Pnt{FBlq}]]+Tableau22456[[#This Row],[Pnt{FEss}]]</f>
        <v>0</v>
      </c>
      <c r="CR47" s="33">
        <f>IF(Tableau22456[[#This Row],[Blq{F}]]="n",0,IF(Tableau22456[[#This Row],[Blq{F}]]="Z1",100,IF(Tableau22456[[#This Row],[Blq{F}]]="Z2",200,IF(Tableau22456[[#This Row],[Blq{F}]]="Top",300,0))))</f>
        <v>0</v>
      </c>
      <c r="CS47" s="4" t="s">
        <v>3</v>
      </c>
      <c r="CT47" s="25">
        <f>IFERROR((100-(Tableau22456[[#This Row],[Ess{F}]])),0)</f>
        <v>0</v>
      </c>
      <c r="CU47" s="11" t="s">
        <v>12</v>
      </c>
      <c r="CV47" s="28" t="str">
        <f>IF(Tableau22456[[#This Row],[Fnl]]="Q",Tableau22456[[#This Row],[Plc{F}]],Tableau22456[[#This Row],[Plc{Q}]])</f>
        <v/>
      </c>
      <c r="CW47" s="28" t="str">
        <f>IF(Tableau22456[[#This Row],[Place]]=1,"Or",IF(Tableau22456[[#This Row],[Place]]=2,"Argent",IF(Tableau22456[[#This Row],[Place]]=3,"Bronze","")))</f>
        <v/>
      </c>
    </row>
    <row r="48" spans="1:101" x14ac:dyDescent="0.2">
      <c r="A48" s="33" t="str">
        <f>Tableau22456[[#This Row],[Plc{Q}]]</f>
        <v/>
      </c>
      <c r="B48" s="33" t="str">
        <f>Tableau22456[[#This Row],[Place]]</f>
        <v/>
      </c>
      <c r="C48" s="16" t="s">
        <v>12</v>
      </c>
      <c r="D48" s="17" t="s">
        <v>12</v>
      </c>
      <c r="E48" s="17" t="s">
        <v>12</v>
      </c>
      <c r="F48" s="29" t="str">
        <f>IF(Tableau22456[[#This Row],[Q &gt; F]]="","","Q")</f>
        <v/>
      </c>
      <c r="G48" s="10" t="s">
        <v>12</v>
      </c>
      <c r="H48" s="3" t="s">
        <v>3</v>
      </c>
      <c r="I48" s="3" t="s">
        <v>3</v>
      </c>
      <c r="J48" s="3" t="s">
        <v>3</v>
      </c>
      <c r="K48" s="30" t="str">
        <f>IF(Tableau22456[[#This Row],[Pnt{Q}(/1000)]]=0,"",RANK(Tableau22456[[#This Row],[Pnt{Q}(/1000)]],Tableau22456[Pnt{Q}(/1000)]))</f>
        <v/>
      </c>
      <c r="L48" s="30">
        <f>IFERROR(Tableau22456[[#This Row],[Pnt{QV}(/500)]]+Tableau22456[[#This Row],[Pnt{QB}/500]],0)</f>
        <v>0</v>
      </c>
      <c r="M48" s="31">
        <f>IFERROR((Tableau22456[[#This Row],[Pnt{QV}]]/$N$52)*500,0)</f>
        <v>0</v>
      </c>
      <c r="N48" s="31">
        <f>SUM(Tableau22456[[#This Row],[Pnt{QV1}]],Tableau22456[[#This Row],[Pnt{QV2}]],Tableau22456[[#This Row],[Pnt{QV3}]])</f>
        <v>0</v>
      </c>
      <c r="O48" s="2">
        <f>IFERROR(((Tableau22456[[#This Row],[Prs{QV1}]]/P$52)*1000)+IF(Tableau22456[[#This Row],[Vlr{QV1}]]="o",2,0),0)</f>
        <v>0</v>
      </c>
      <c r="P48" s="11" t="s">
        <v>12</v>
      </c>
      <c r="Q48" s="4" t="s">
        <v>3</v>
      </c>
      <c r="R48" s="163">
        <f>IFERROR(((Tableau22456[[#This Row],[Prs{QV2}]]/S$52)*1000)+IF(Tableau22456[[#This Row],[Vlr{QV2}]]="o",2,0),0)</f>
        <v>0</v>
      </c>
      <c r="S48" s="11" t="s">
        <v>12</v>
      </c>
      <c r="T48" s="4" t="s">
        <v>3</v>
      </c>
      <c r="U48" s="163">
        <f>IFERROR(((Tableau22456[[#This Row],[Prs{QV3}]]/V$52)*1000)+IF(Tableau22456[[#This Row],[Vlr{QV3}]]="o",2,0),0)</f>
        <v>0</v>
      </c>
      <c r="V48" s="11" t="s">
        <v>12</v>
      </c>
      <c r="W48" s="4" t="s">
        <v>3</v>
      </c>
      <c r="X48" s="32">
        <f>IF((Tableau22456[[#This Row],[Pnt{QB}]]/Y$52)*500=0,0,(Tableau22456[[#This Row],[Pnt{QB}]]/Y$52)*500)</f>
        <v>0</v>
      </c>
      <c r="Y48" s="33">
        <f>Tableau22456[[#This Row],[Pnt{QB1}]]+Tableau22456[[#This Row],[Pnt{QB2}]]+Tableau22456[[#This Row],[Pnt{QB3}]]+Tableau22456[[#This Row],[Pnt{QB4}]]+Tableau22456[[#This Row],[Pnt{QB5}]]+Tableau22456[[#This Row],[Pnt{QB6}]]+Tableau22456[[#This Row],[Pnt{QB7}]]+Tableau22456[[#This Row],[Pnt{QB8}]]+Tableau22456[[#This Row],[Pnt{QB9}]]+Tableau22456[[#This Row],[Pnt{QB10}]]+Tableau22456[[#This Row],[Pnt{QB11}]]+Tableau22456[[#This Row],[Pnt{QB12}]]+Tableau22456[[#This Row],[Pnt{QB13}]]+Tableau22456[[#This Row],[Pnt{QB14}]]+Tableau22456[[#This Row],[Pnt{QB15}]]+Tableau22456[[#This Row],[Pnt{QB16}]]+Tableau22456[[#This Row],[Pnt{QB17}]]+Tableau22456[[#This Row],[Pnt{QB18}]]+Tableau22456[[#This Row],[Pnt{QB19}]]+Tableau22456[[#This Row],[Pnt{QB20}]]+Tableau22456[[#This Row],[Pnt{QB21}]]+Tableau22456[[#This Row],[Pnt{QB22}]]+Tableau22456[[#This Row],[Pnt{QB23}]]+Tableau22456[[#This Row],[Pnt{QB24}]]+Tableau22456[[#This Row],[Pnt{QB25}]]+Tableau22456[[#This Row],[Pnt{QB26}]]+Tableau22456[[#This Row],[Pnt{QB27}]]+Tableau22456[[#This Row],[Pnt{QB28}]]+Tableau22456[[#This Row],[Pnt{QB29}]]+Tableau22456[[#This Row],[Pnt{QB30}]]</f>
        <v>0</v>
      </c>
      <c r="Z48" s="33">
        <f>IF(Tableau22456[[#This Row],[Blq{QB1}]]="o",(1000/AA$52),0)</f>
        <v>0</v>
      </c>
      <c r="AA48" s="4" t="s">
        <v>3</v>
      </c>
      <c r="AB48" s="33">
        <f>IF(Tableau22456[[#This Row],[Blq{QB2}]]="o",(1000/AC$52),0)</f>
        <v>0</v>
      </c>
      <c r="AC48" s="4" t="s">
        <v>3</v>
      </c>
      <c r="AD48" s="33">
        <f>IF(Tableau22456[[#This Row],[Blq{QB3}]]="o",(1000/AE$52),0)</f>
        <v>0</v>
      </c>
      <c r="AE48" s="4" t="s">
        <v>3</v>
      </c>
      <c r="AF48" s="33">
        <f>IF(Tableau22456[[#This Row],[Blq{QB4}]]="o",(1000/AG$52),0)</f>
        <v>0</v>
      </c>
      <c r="AG48" s="4" t="s">
        <v>3</v>
      </c>
      <c r="AH48" s="33">
        <f>IF(Tableau22456[[#This Row],[Blq{QB5}]]="o",(1000/AI$52),0)</f>
        <v>0</v>
      </c>
      <c r="AI48" s="4" t="s">
        <v>3</v>
      </c>
      <c r="AJ48" s="33">
        <f>IF(Tableau22456[[#This Row],[Blq{QB6}]]="o",(1000/AK$52),0)</f>
        <v>0</v>
      </c>
      <c r="AK48" s="4" t="s">
        <v>3</v>
      </c>
      <c r="AL48" s="33">
        <f>IF(Tableau22456[[#This Row],[Blq{QB7}]]="o",(1000/AM$52),0)</f>
        <v>0</v>
      </c>
      <c r="AM48" s="4" t="s">
        <v>3</v>
      </c>
      <c r="AN48" s="33">
        <f>IF(Tableau22456[[#This Row],[Blq{QB8}]]="o",(1000/AO$52),0)</f>
        <v>0</v>
      </c>
      <c r="AO48" s="4" t="s">
        <v>3</v>
      </c>
      <c r="AP48" s="33">
        <f>IF(Tableau22456[[#This Row],[Blq{QB9}]]="o",(1000/AQ$52),0)</f>
        <v>0</v>
      </c>
      <c r="AQ48" s="4" t="s">
        <v>3</v>
      </c>
      <c r="AR48" s="33">
        <f>IF(Tableau22456[[#This Row],[Blq{QB10}]]="o",(1000/AS$52),0)</f>
        <v>0</v>
      </c>
      <c r="AS48" s="4" t="s">
        <v>3</v>
      </c>
      <c r="AT48" s="33">
        <f>IF(Tableau22456[[#This Row],[Blq{QB11}]]="o",(1000/AU$52),0)</f>
        <v>0</v>
      </c>
      <c r="AU48" s="4" t="s">
        <v>3</v>
      </c>
      <c r="AV48" s="33">
        <f>IF(Tableau22456[[#This Row],[Blq{QB12}]]="o",(1000/AW$52),0)</f>
        <v>0</v>
      </c>
      <c r="AW48" s="4" t="s">
        <v>3</v>
      </c>
      <c r="AX48" s="33">
        <f>IF(Tableau22456[[#This Row],[Blq{QB13}]]="o",(1000/AY$52),0)</f>
        <v>0</v>
      </c>
      <c r="AY48" s="4" t="s">
        <v>3</v>
      </c>
      <c r="AZ48" s="33">
        <f>IF(Tableau22456[[#This Row],[Blq{QB14}]]="o",(1000/BA$52),0)</f>
        <v>0</v>
      </c>
      <c r="BA48" s="4" t="s">
        <v>3</v>
      </c>
      <c r="BB48" s="33">
        <f>IF(Tableau22456[[#This Row],[Blq{QB15}]]="o",(1000/BC$52),0)</f>
        <v>0</v>
      </c>
      <c r="BC48" s="4" t="s">
        <v>3</v>
      </c>
      <c r="BD48" s="33">
        <f>IF(Tableau22456[[#This Row],[Blq{QB16}]]="o",(1000/BE$52),0)</f>
        <v>0</v>
      </c>
      <c r="BE48" s="4" t="s">
        <v>3</v>
      </c>
      <c r="BF48" s="33">
        <f>IF(Tableau22456[[#This Row],[Blq{QB17}]]="o",(1000/BG$52),0)</f>
        <v>0</v>
      </c>
      <c r="BG48" s="4" t="s">
        <v>3</v>
      </c>
      <c r="BH48" s="33">
        <f>IF(Tableau22456[[#This Row],[Blq{QB18}]]="o",(1000/BI$52),0)</f>
        <v>0</v>
      </c>
      <c r="BI48" s="4" t="s">
        <v>3</v>
      </c>
      <c r="BJ48" s="33">
        <f>IF(Tableau22456[[#This Row],[Blq{QB19}]]="o",(1000/BK$52),0)</f>
        <v>0</v>
      </c>
      <c r="BK48" s="4" t="s">
        <v>3</v>
      </c>
      <c r="BL48" s="33">
        <f>IF(Tableau22456[[#This Row],[Blq{QB20}]]="o",(1000/BM$52),0)</f>
        <v>0</v>
      </c>
      <c r="BM48" s="4" t="s">
        <v>3</v>
      </c>
      <c r="BN48" s="33">
        <f>IF(Tableau22456[[#This Row],[Blq{QB21}]]="o",(1000/BO$52),0)</f>
        <v>0</v>
      </c>
      <c r="BO48" s="4" t="s">
        <v>3</v>
      </c>
      <c r="BP48" s="33">
        <f>IF(Tableau22456[[#This Row],[Blq{QB22}]]="o",(1000/BQ$52),0)</f>
        <v>0</v>
      </c>
      <c r="BQ48" s="4" t="s">
        <v>3</v>
      </c>
      <c r="BR48" s="33">
        <f>IF(Tableau22456[[#This Row],[Blq{QB23}]]="o",(1000/BS$52),0)</f>
        <v>0</v>
      </c>
      <c r="BS48" s="4" t="s">
        <v>3</v>
      </c>
      <c r="BT48" s="33">
        <f>IF(Tableau22456[[#This Row],[Blq{QB24}]]="o",(1000/BU$52),0)</f>
        <v>0</v>
      </c>
      <c r="BU48" s="4" t="s">
        <v>3</v>
      </c>
      <c r="BV48" s="33">
        <f>IF(Tableau22456[[#This Row],[Blq{QB25}]]="o",(1000/BW$52),0)</f>
        <v>0</v>
      </c>
      <c r="BW48" s="4" t="s">
        <v>3</v>
      </c>
      <c r="BX48" s="33">
        <f>IF(Tableau22456[[#This Row],[Blq{QB26}]]="o",(1000/BY$52),0)</f>
        <v>0</v>
      </c>
      <c r="BY48" s="4" t="s">
        <v>3</v>
      </c>
      <c r="BZ48" s="33">
        <f>IF(Tableau22456[[#This Row],[Blq{QB27}]]="o",(1000/CA$52),0)</f>
        <v>0</v>
      </c>
      <c r="CA48" s="4" t="s">
        <v>3</v>
      </c>
      <c r="CB48" s="33">
        <f>IF(Tableau22456[[#This Row],[Blq{QB28}]]="o",(1000/CC$52),0)</f>
        <v>0</v>
      </c>
      <c r="CC48" s="4" t="s">
        <v>3</v>
      </c>
      <c r="CD48" s="33">
        <f>IF(Tableau22456[[#This Row],[Blq{QB29}]]="o",(1000/CE$52),0)</f>
        <v>0</v>
      </c>
      <c r="CE48" s="4" t="s">
        <v>3</v>
      </c>
      <c r="CF48" s="33">
        <f>IF(Tableau22456[[#This Row],[Blq{QB30}]]="o",(1000/CG$52),0)</f>
        <v>0</v>
      </c>
      <c r="CG48" s="4" t="s">
        <v>3</v>
      </c>
      <c r="CH48" s="26">
        <f>IFERROR((8-Tableau22456[[#This Row],[Plc{Q}]])/100,0)</f>
        <v>0</v>
      </c>
      <c r="CI48" s="25" t="str">
        <f>IF(OR(1=Tableau22456[[#This Row],[Plc{Q}]],2=Tableau22456[[#This Row],[Plc{Q}]],3=Tableau22456[[#This Row],[Plc{Q}]],4=Tableau22456[[#This Row],[Plc{Q}]],5=Tableau22456[[#This Row],[Plc{Q}]],6=Tableau22456[[#This Row],[Plc{Q}]],7=Tableau22456[[#This Row],[Plc{Q}]],8=Tableau22456[[#This Row],[Plc{Q}]]),"Qualifié(e)","")</f>
        <v/>
      </c>
      <c r="CJ48" s="34" t="str">
        <f>IF(Tableau22456[[#This Row],[Pnt{F}/1000]]=0,"",RANK(Tableau22456[[#This Row],[Pnt{F}/1000]],Tableau22456[Pnt{F}/1000]))</f>
        <v/>
      </c>
      <c r="CK48" s="35">
        <f>IFERROR(Tableau22456[[#This Row],[Pnt{FV}/500]]+Tableau22456[[#This Row],[Pnt{FB}/500]]+Tableau22456[[#This Row],[Bns{Q}]],0)</f>
        <v>0</v>
      </c>
      <c r="CL48" s="32">
        <f>IFERROR((Tableau22456[[#This Row],[Pnt{FV}]]/$CM$52)*500,0)</f>
        <v>0</v>
      </c>
      <c r="CM48" s="186">
        <f>IFERROR(((Tableau22456[[#This Row],[Prs{FV}]]/CN$52)*1000)+IF(Tableau22456[[#This Row],[Vlr{FV}]]="o",2,0),0)</f>
        <v>0</v>
      </c>
      <c r="CN48" s="11" t="s">
        <v>12</v>
      </c>
      <c r="CO48" s="4" t="s">
        <v>3</v>
      </c>
      <c r="CP48" s="32">
        <f>(Tableau22456[[#This Row],[Pnt{FB}]]/CQ$52)*500</f>
        <v>0</v>
      </c>
      <c r="CQ48" s="33">
        <f>Tableau22456[[#This Row],[Pnt{FBlq}]]+Tableau22456[[#This Row],[Pnt{FEss}]]</f>
        <v>0</v>
      </c>
      <c r="CR48" s="33">
        <f>IF(Tableau22456[[#This Row],[Blq{F}]]="n",0,IF(Tableau22456[[#This Row],[Blq{F}]]="Z1",100,IF(Tableau22456[[#This Row],[Blq{F}]]="Z2",200,IF(Tableau22456[[#This Row],[Blq{F}]]="Top",300,0))))</f>
        <v>0</v>
      </c>
      <c r="CS48" s="4" t="s">
        <v>3</v>
      </c>
      <c r="CT48" s="25">
        <f>IFERROR((100-(Tableau22456[[#This Row],[Ess{F}]])),0)</f>
        <v>0</v>
      </c>
      <c r="CU48" s="11" t="s">
        <v>12</v>
      </c>
      <c r="CV48" s="28" t="str">
        <f>IF(Tableau22456[[#This Row],[Fnl]]="Q",Tableau22456[[#This Row],[Plc{F}]],Tableau22456[[#This Row],[Plc{Q}]])</f>
        <v/>
      </c>
      <c r="CW48" s="28" t="str">
        <f>IF(Tableau22456[[#This Row],[Place]]=1,"Or",IF(Tableau22456[[#This Row],[Place]]=2,"Argent",IF(Tableau22456[[#This Row],[Place]]=3,"Bronze","")))</f>
        <v/>
      </c>
    </row>
    <row r="49" spans="1:101" x14ac:dyDescent="0.2">
      <c r="A49" s="33" t="str">
        <f>Tableau22456[[#This Row],[Plc{Q}]]</f>
        <v/>
      </c>
      <c r="B49" s="33" t="str">
        <f>Tableau22456[[#This Row],[Place]]</f>
        <v/>
      </c>
      <c r="C49" s="16" t="s">
        <v>12</v>
      </c>
      <c r="D49" s="17" t="s">
        <v>12</v>
      </c>
      <c r="E49" s="17" t="s">
        <v>12</v>
      </c>
      <c r="F49" s="29" t="str">
        <f>IF(Tableau22456[[#This Row],[Q &gt; F]]="","","Q")</f>
        <v/>
      </c>
      <c r="G49" s="10" t="s">
        <v>12</v>
      </c>
      <c r="H49" s="3" t="s">
        <v>3</v>
      </c>
      <c r="I49" s="3" t="s">
        <v>3</v>
      </c>
      <c r="J49" s="3" t="s">
        <v>3</v>
      </c>
      <c r="K49" s="30" t="str">
        <f>IF(Tableau22456[[#This Row],[Pnt{Q}(/1000)]]=0,"",RANK(Tableau22456[[#This Row],[Pnt{Q}(/1000)]],Tableau22456[Pnt{Q}(/1000)]))</f>
        <v/>
      </c>
      <c r="L49" s="30">
        <f>IFERROR(Tableau22456[[#This Row],[Pnt{QV}(/500)]]+Tableau22456[[#This Row],[Pnt{QB}/500]],0)</f>
        <v>0</v>
      </c>
      <c r="M49" s="31">
        <f>IFERROR((Tableau22456[[#This Row],[Pnt{QV}]]/$N$52)*500,0)</f>
        <v>0</v>
      </c>
      <c r="N49" s="31">
        <f>SUM(Tableau22456[[#This Row],[Pnt{QV1}]],Tableau22456[[#This Row],[Pnt{QV2}]],Tableau22456[[#This Row],[Pnt{QV3}]])</f>
        <v>0</v>
      </c>
      <c r="O49" s="2">
        <f>IFERROR(((Tableau22456[[#This Row],[Prs{QV1}]]/P$52)*1000)+IF(Tableau22456[[#This Row],[Vlr{QV1}]]="o",2,0),0)</f>
        <v>0</v>
      </c>
      <c r="P49" s="11" t="s">
        <v>12</v>
      </c>
      <c r="Q49" s="4" t="s">
        <v>3</v>
      </c>
      <c r="R49" s="163">
        <f>IFERROR(((Tableau22456[[#This Row],[Prs{QV2}]]/S$52)*1000)+IF(Tableau22456[[#This Row],[Vlr{QV2}]]="o",2,0),0)</f>
        <v>0</v>
      </c>
      <c r="S49" s="11" t="s">
        <v>12</v>
      </c>
      <c r="T49" s="4" t="s">
        <v>3</v>
      </c>
      <c r="U49" s="163">
        <f>IFERROR(((Tableau22456[[#This Row],[Prs{QV3}]]/V$52)*1000)+IF(Tableau22456[[#This Row],[Vlr{QV3}]]="o",2,0),0)</f>
        <v>0</v>
      </c>
      <c r="V49" s="11" t="s">
        <v>12</v>
      </c>
      <c r="W49" s="4" t="s">
        <v>3</v>
      </c>
      <c r="X49" s="32">
        <f>IF((Tableau22456[[#This Row],[Pnt{QB}]]/Y$52)*500=0,0,(Tableau22456[[#This Row],[Pnt{QB}]]/Y$52)*500)</f>
        <v>0</v>
      </c>
      <c r="Y49" s="33">
        <f>Tableau22456[[#This Row],[Pnt{QB1}]]+Tableau22456[[#This Row],[Pnt{QB2}]]+Tableau22456[[#This Row],[Pnt{QB3}]]+Tableau22456[[#This Row],[Pnt{QB4}]]+Tableau22456[[#This Row],[Pnt{QB5}]]+Tableau22456[[#This Row],[Pnt{QB6}]]+Tableau22456[[#This Row],[Pnt{QB7}]]+Tableau22456[[#This Row],[Pnt{QB8}]]+Tableau22456[[#This Row],[Pnt{QB9}]]+Tableau22456[[#This Row],[Pnt{QB10}]]+Tableau22456[[#This Row],[Pnt{QB11}]]+Tableau22456[[#This Row],[Pnt{QB12}]]+Tableau22456[[#This Row],[Pnt{QB13}]]+Tableau22456[[#This Row],[Pnt{QB14}]]+Tableau22456[[#This Row],[Pnt{QB15}]]+Tableau22456[[#This Row],[Pnt{QB16}]]+Tableau22456[[#This Row],[Pnt{QB17}]]+Tableau22456[[#This Row],[Pnt{QB18}]]+Tableau22456[[#This Row],[Pnt{QB19}]]+Tableau22456[[#This Row],[Pnt{QB20}]]+Tableau22456[[#This Row],[Pnt{QB21}]]+Tableau22456[[#This Row],[Pnt{QB22}]]+Tableau22456[[#This Row],[Pnt{QB23}]]+Tableau22456[[#This Row],[Pnt{QB24}]]+Tableau22456[[#This Row],[Pnt{QB25}]]+Tableau22456[[#This Row],[Pnt{QB26}]]+Tableau22456[[#This Row],[Pnt{QB27}]]+Tableau22456[[#This Row],[Pnt{QB28}]]+Tableau22456[[#This Row],[Pnt{QB29}]]+Tableau22456[[#This Row],[Pnt{QB30}]]</f>
        <v>0</v>
      </c>
      <c r="Z49" s="33">
        <f>IF(Tableau22456[[#This Row],[Blq{QB1}]]="o",(1000/AA$52),0)</f>
        <v>0</v>
      </c>
      <c r="AA49" s="4" t="s">
        <v>3</v>
      </c>
      <c r="AB49" s="33">
        <f>IF(Tableau22456[[#This Row],[Blq{QB2}]]="o",(1000/AC$52),0)</f>
        <v>0</v>
      </c>
      <c r="AC49" s="4" t="s">
        <v>3</v>
      </c>
      <c r="AD49" s="33">
        <f>IF(Tableau22456[[#This Row],[Blq{QB3}]]="o",(1000/AE$52),0)</f>
        <v>0</v>
      </c>
      <c r="AE49" s="4" t="s">
        <v>3</v>
      </c>
      <c r="AF49" s="33">
        <f>IF(Tableau22456[[#This Row],[Blq{QB4}]]="o",(1000/AG$52),0)</f>
        <v>0</v>
      </c>
      <c r="AG49" s="4" t="s">
        <v>3</v>
      </c>
      <c r="AH49" s="33">
        <f>IF(Tableau22456[[#This Row],[Blq{QB5}]]="o",(1000/AI$52),0)</f>
        <v>0</v>
      </c>
      <c r="AI49" s="4" t="s">
        <v>3</v>
      </c>
      <c r="AJ49" s="33">
        <f>IF(Tableau22456[[#This Row],[Blq{QB6}]]="o",(1000/AK$52),0)</f>
        <v>0</v>
      </c>
      <c r="AK49" s="4" t="s">
        <v>3</v>
      </c>
      <c r="AL49" s="33">
        <f>IF(Tableau22456[[#This Row],[Blq{QB7}]]="o",(1000/AM$52),0)</f>
        <v>0</v>
      </c>
      <c r="AM49" s="4" t="s">
        <v>3</v>
      </c>
      <c r="AN49" s="33">
        <f>IF(Tableau22456[[#This Row],[Blq{QB8}]]="o",(1000/AO$52),0)</f>
        <v>0</v>
      </c>
      <c r="AO49" s="4" t="s">
        <v>3</v>
      </c>
      <c r="AP49" s="33">
        <f>IF(Tableau22456[[#This Row],[Blq{QB9}]]="o",(1000/AQ$52),0)</f>
        <v>0</v>
      </c>
      <c r="AQ49" s="4" t="s">
        <v>3</v>
      </c>
      <c r="AR49" s="33">
        <f>IF(Tableau22456[[#This Row],[Blq{QB10}]]="o",(1000/AS$52),0)</f>
        <v>0</v>
      </c>
      <c r="AS49" s="4" t="s">
        <v>3</v>
      </c>
      <c r="AT49" s="33">
        <f>IF(Tableau22456[[#This Row],[Blq{QB11}]]="o",(1000/AU$52),0)</f>
        <v>0</v>
      </c>
      <c r="AU49" s="4" t="s">
        <v>3</v>
      </c>
      <c r="AV49" s="33">
        <f>IF(Tableau22456[[#This Row],[Blq{QB12}]]="o",(1000/AW$52),0)</f>
        <v>0</v>
      </c>
      <c r="AW49" s="4" t="s">
        <v>3</v>
      </c>
      <c r="AX49" s="33">
        <f>IF(Tableau22456[[#This Row],[Blq{QB13}]]="o",(1000/AY$52),0)</f>
        <v>0</v>
      </c>
      <c r="AY49" s="4" t="s">
        <v>3</v>
      </c>
      <c r="AZ49" s="33">
        <f>IF(Tableau22456[[#This Row],[Blq{QB14}]]="o",(1000/BA$52),0)</f>
        <v>0</v>
      </c>
      <c r="BA49" s="4" t="s">
        <v>3</v>
      </c>
      <c r="BB49" s="33">
        <f>IF(Tableau22456[[#This Row],[Blq{QB15}]]="o",(1000/BC$52),0)</f>
        <v>0</v>
      </c>
      <c r="BC49" s="4" t="s">
        <v>3</v>
      </c>
      <c r="BD49" s="33">
        <f>IF(Tableau22456[[#This Row],[Blq{QB16}]]="o",(1000/BE$52),0)</f>
        <v>0</v>
      </c>
      <c r="BE49" s="4" t="s">
        <v>3</v>
      </c>
      <c r="BF49" s="33">
        <f>IF(Tableau22456[[#This Row],[Blq{QB17}]]="o",(1000/BG$52),0)</f>
        <v>0</v>
      </c>
      <c r="BG49" s="4" t="s">
        <v>3</v>
      </c>
      <c r="BH49" s="33">
        <f>IF(Tableau22456[[#This Row],[Blq{QB18}]]="o",(1000/BI$52),0)</f>
        <v>0</v>
      </c>
      <c r="BI49" s="4" t="s">
        <v>3</v>
      </c>
      <c r="BJ49" s="33">
        <f>IF(Tableau22456[[#This Row],[Blq{QB19}]]="o",(1000/BK$52),0)</f>
        <v>0</v>
      </c>
      <c r="BK49" s="4" t="s">
        <v>3</v>
      </c>
      <c r="BL49" s="33">
        <f>IF(Tableau22456[[#This Row],[Blq{QB20}]]="o",(1000/BM$52),0)</f>
        <v>0</v>
      </c>
      <c r="BM49" s="4" t="s">
        <v>3</v>
      </c>
      <c r="BN49" s="33">
        <f>IF(Tableau22456[[#This Row],[Blq{QB21}]]="o",(1000/BO$52),0)</f>
        <v>0</v>
      </c>
      <c r="BO49" s="4" t="s">
        <v>3</v>
      </c>
      <c r="BP49" s="33">
        <f>IF(Tableau22456[[#This Row],[Blq{QB22}]]="o",(1000/BQ$52),0)</f>
        <v>0</v>
      </c>
      <c r="BQ49" s="4" t="s">
        <v>3</v>
      </c>
      <c r="BR49" s="33">
        <f>IF(Tableau22456[[#This Row],[Blq{QB23}]]="o",(1000/BS$52),0)</f>
        <v>0</v>
      </c>
      <c r="BS49" s="4" t="s">
        <v>3</v>
      </c>
      <c r="BT49" s="33">
        <f>IF(Tableau22456[[#This Row],[Blq{QB24}]]="o",(1000/BU$52),0)</f>
        <v>0</v>
      </c>
      <c r="BU49" s="4" t="s">
        <v>3</v>
      </c>
      <c r="BV49" s="33">
        <f>IF(Tableau22456[[#This Row],[Blq{QB25}]]="o",(1000/BW$52),0)</f>
        <v>0</v>
      </c>
      <c r="BW49" s="4" t="s">
        <v>3</v>
      </c>
      <c r="BX49" s="33">
        <f>IF(Tableau22456[[#This Row],[Blq{QB26}]]="o",(1000/BY$52),0)</f>
        <v>0</v>
      </c>
      <c r="BY49" s="4" t="s">
        <v>3</v>
      </c>
      <c r="BZ49" s="33">
        <f>IF(Tableau22456[[#This Row],[Blq{QB27}]]="o",(1000/CA$52),0)</f>
        <v>0</v>
      </c>
      <c r="CA49" s="4" t="s">
        <v>3</v>
      </c>
      <c r="CB49" s="33">
        <f>IF(Tableau22456[[#This Row],[Blq{QB28}]]="o",(1000/CC$52),0)</f>
        <v>0</v>
      </c>
      <c r="CC49" s="4" t="s">
        <v>3</v>
      </c>
      <c r="CD49" s="33">
        <f>IF(Tableau22456[[#This Row],[Blq{QB29}]]="o",(1000/CE$52),0)</f>
        <v>0</v>
      </c>
      <c r="CE49" s="4" t="s">
        <v>3</v>
      </c>
      <c r="CF49" s="33">
        <f>IF(Tableau22456[[#This Row],[Blq{QB30}]]="o",(1000/CG$52),0)</f>
        <v>0</v>
      </c>
      <c r="CG49" s="4" t="s">
        <v>3</v>
      </c>
      <c r="CH49" s="26">
        <f>IFERROR((8-Tableau22456[[#This Row],[Plc{Q}]])/100,0)</f>
        <v>0</v>
      </c>
      <c r="CI49" s="25" t="str">
        <f>IF(OR(1=Tableau22456[[#This Row],[Plc{Q}]],2=Tableau22456[[#This Row],[Plc{Q}]],3=Tableau22456[[#This Row],[Plc{Q}]],4=Tableau22456[[#This Row],[Plc{Q}]],5=Tableau22456[[#This Row],[Plc{Q}]],6=Tableau22456[[#This Row],[Plc{Q}]],7=Tableau22456[[#This Row],[Plc{Q}]],8=Tableau22456[[#This Row],[Plc{Q}]]),"Qualifié(e)","")</f>
        <v/>
      </c>
      <c r="CJ49" s="34" t="str">
        <f>IF(Tableau22456[[#This Row],[Pnt{F}/1000]]=0,"",RANK(Tableau22456[[#This Row],[Pnt{F}/1000]],Tableau22456[Pnt{F}/1000]))</f>
        <v/>
      </c>
      <c r="CK49" s="35">
        <f>IFERROR(Tableau22456[[#This Row],[Pnt{FV}/500]]+Tableau22456[[#This Row],[Pnt{FB}/500]]+Tableau22456[[#This Row],[Bns{Q}]],0)</f>
        <v>0</v>
      </c>
      <c r="CL49" s="32">
        <f>IFERROR((Tableau22456[[#This Row],[Pnt{FV}]]/$CM$52)*500,0)</f>
        <v>0</v>
      </c>
      <c r="CM49" s="186">
        <f>IFERROR(((Tableau22456[[#This Row],[Prs{FV}]]/CN$52)*1000)+IF(Tableau22456[[#This Row],[Vlr{FV}]]="o",2,0),0)</f>
        <v>0</v>
      </c>
      <c r="CN49" s="11" t="s">
        <v>12</v>
      </c>
      <c r="CO49" s="4" t="s">
        <v>3</v>
      </c>
      <c r="CP49" s="32">
        <f>(Tableau22456[[#This Row],[Pnt{FB}]]/CQ$52)*500</f>
        <v>0</v>
      </c>
      <c r="CQ49" s="33">
        <f>Tableau22456[[#This Row],[Pnt{FBlq}]]+Tableau22456[[#This Row],[Pnt{FEss}]]</f>
        <v>0</v>
      </c>
      <c r="CR49" s="33">
        <f>IF(Tableau22456[[#This Row],[Blq{F}]]="n",0,IF(Tableau22456[[#This Row],[Blq{F}]]="Z1",100,IF(Tableau22456[[#This Row],[Blq{F}]]="Z2",200,IF(Tableau22456[[#This Row],[Blq{F}]]="Top",300,0))))</f>
        <v>0</v>
      </c>
      <c r="CS49" s="4" t="s">
        <v>3</v>
      </c>
      <c r="CT49" s="25">
        <f>IFERROR((100-(Tableau22456[[#This Row],[Ess{F}]])),0)</f>
        <v>0</v>
      </c>
      <c r="CU49" s="11" t="s">
        <v>12</v>
      </c>
      <c r="CV49" s="28" t="str">
        <f>IF(Tableau22456[[#This Row],[Fnl]]="Q",Tableau22456[[#This Row],[Plc{F}]],Tableau22456[[#This Row],[Plc{Q}]])</f>
        <v/>
      </c>
      <c r="CW49" s="28" t="str">
        <f>IF(Tableau22456[[#This Row],[Place]]=1,"Or",IF(Tableau22456[[#This Row],[Place]]=2,"Argent",IF(Tableau22456[[#This Row],[Place]]=3,"Bronze","")))</f>
        <v/>
      </c>
    </row>
    <row r="51" spans="1:101" s="25" customFormat="1" hidden="1" x14ac:dyDescent="0.2">
      <c r="C51" s="48"/>
      <c r="D51" s="49"/>
      <c r="E51" s="49"/>
      <c r="F51" s="36"/>
      <c r="G51" s="4"/>
      <c r="H51" s="3"/>
      <c r="I51" s="4"/>
      <c r="J51" s="4"/>
      <c r="K51" s="28"/>
      <c r="L51" s="37"/>
      <c r="M51" s="21"/>
      <c r="N51" s="21" t="s">
        <v>139</v>
      </c>
      <c r="O51" s="21"/>
      <c r="P51" s="43" t="s">
        <v>143</v>
      </c>
      <c r="Q51" s="4"/>
      <c r="R51" s="21"/>
      <c r="S51" s="43" t="s">
        <v>143</v>
      </c>
      <c r="T51" s="4"/>
      <c r="U51" s="21"/>
      <c r="V51" s="43" t="s">
        <v>143</v>
      </c>
      <c r="W51" s="4"/>
      <c r="Y51" s="25" t="s">
        <v>105</v>
      </c>
      <c r="AA51" s="4" t="s">
        <v>29</v>
      </c>
      <c r="AC51" s="4" t="s">
        <v>29</v>
      </c>
      <c r="AE51" s="4" t="s">
        <v>29</v>
      </c>
      <c r="AG51" s="4" t="s">
        <v>29</v>
      </c>
      <c r="AI51" s="4" t="s">
        <v>29</v>
      </c>
      <c r="AK51" s="4" t="s">
        <v>29</v>
      </c>
      <c r="AM51" s="4" t="s">
        <v>29</v>
      </c>
      <c r="AO51" s="4" t="s">
        <v>29</v>
      </c>
      <c r="AQ51" s="4" t="s">
        <v>29</v>
      </c>
      <c r="AS51" s="4" t="s">
        <v>29</v>
      </c>
      <c r="AU51" s="4" t="s">
        <v>29</v>
      </c>
      <c r="AW51" s="4" t="s">
        <v>29</v>
      </c>
      <c r="AY51" s="4" t="s">
        <v>29</v>
      </c>
      <c r="BA51" s="4" t="s">
        <v>29</v>
      </c>
      <c r="BC51" s="4" t="s">
        <v>29</v>
      </c>
      <c r="BE51" s="4" t="s">
        <v>29</v>
      </c>
      <c r="BG51" s="4" t="s">
        <v>29</v>
      </c>
      <c r="BI51" s="4" t="s">
        <v>29</v>
      </c>
      <c r="BK51" s="4" t="s">
        <v>29</v>
      </c>
      <c r="BM51" s="4" t="s">
        <v>29</v>
      </c>
      <c r="BO51" s="4" t="s">
        <v>29</v>
      </c>
      <c r="BQ51" s="4" t="s">
        <v>29</v>
      </c>
      <c r="BS51" s="4" t="s">
        <v>29</v>
      </c>
      <c r="BU51" s="4" t="s">
        <v>29</v>
      </c>
      <c r="BW51" s="4" t="s">
        <v>29</v>
      </c>
      <c r="BY51" s="4" t="s">
        <v>29</v>
      </c>
      <c r="CA51" s="4" t="s">
        <v>29</v>
      </c>
      <c r="CC51" s="4" t="s">
        <v>29</v>
      </c>
      <c r="CE51" s="4" t="s">
        <v>29</v>
      </c>
      <c r="CG51" s="4" t="s">
        <v>29</v>
      </c>
      <c r="CJ51" s="28"/>
      <c r="CK51" s="20"/>
      <c r="CM51" s="21" t="s">
        <v>22</v>
      </c>
      <c r="CN51" s="43" t="s">
        <v>143</v>
      </c>
      <c r="CO51" s="4"/>
      <c r="CQ51" s="25" t="s">
        <v>105</v>
      </c>
      <c r="CS51" s="4"/>
      <c r="CU51" s="4"/>
      <c r="CV51" s="28"/>
      <c r="CW51" s="28"/>
    </row>
    <row r="52" spans="1:101" s="38" customFormat="1" hidden="1" x14ac:dyDescent="0.2">
      <c r="C52" s="48"/>
      <c r="D52" s="49"/>
      <c r="E52" s="49"/>
      <c r="F52" s="36"/>
      <c r="G52" s="42"/>
      <c r="H52" s="46"/>
      <c r="I52" s="42"/>
      <c r="J52" s="42"/>
      <c r="K52" s="39"/>
      <c r="L52" s="36"/>
      <c r="M52" s="22"/>
      <c r="N52" s="165">
        <f>MAX(N2:N49)</f>
        <v>1000</v>
      </c>
      <c r="O52" s="22"/>
      <c r="P52" s="43">
        <f>MAX(P2:P49)</f>
        <v>9</v>
      </c>
      <c r="Q52" s="43"/>
      <c r="R52" s="43"/>
      <c r="S52" s="43">
        <f t="shared" ref="S52" si="0">MAX(S2:S49)</f>
        <v>0</v>
      </c>
      <c r="T52" s="43"/>
      <c r="U52" s="43"/>
      <c r="V52" s="43">
        <f>MAX(V2:V49)</f>
        <v>0</v>
      </c>
      <c r="W52" s="43"/>
      <c r="X52" s="22"/>
      <c r="Y52" s="22">
        <f>IF(MAX(Tableau22456[Pnt{QB}])=0,1,MAX(Tableau22456[Pnt{QB}]))</f>
        <v>1</v>
      </c>
      <c r="AA52" s="42">
        <f>COUNTIF(Tableau22456[Blq{QB1}],"o")</f>
        <v>0</v>
      </c>
      <c r="AC52" s="42">
        <f>COUNTIF(Tableau22456[Blq{QB2}],"o")</f>
        <v>0</v>
      </c>
      <c r="AE52" s="42">
        <f>COUNTIF(Tableau22456[Blq{QB3}],"o")</f>
        <v>0</v>
      </c>
      <c r="AG52" s="42">
        <f>COUNTIF(Tableau22456[Blq{QB4}],"o")</f>
        <v>0</v>
      </c>
      <c r="AI52" s="42">
        <f>COUNTIF(Tableau22456[Blq{QB5}],"o")</f>
        <v>0</v>
      </c>
      <c r="AK52" s="42">
        <f>COUNTIF(Tableau22456[Blq{QB6}],"o")</f>
        <v>0</v>
      </c>
      <c r="AM52" s="42">
        <f>COUNTIF(Tableau22456[Blq{QB7}],"o")</f>
        <v>0</v>
      </c>
      <c r="AO52" s="42">
        <f>COUNTIF(Tableau22456[Blq{QB8}],"o")</f>
        <v>0</v>
      </c>
      <c r="AQ52" s="42">
        <f>COUNTIF(Tableau22456[Blq{QB9}],"o")</f>
        <v>0</v>
      </c>
      <c r="AS52" s="42">
        <f>COUNTIF(Tableau22456[Blq{QB10}],"o")</f>
        <v>0</v>
      </c>
      <c r="AU52" s="42">
        <f>COUNTIF(Tableau22456[Blq{QB11}],"o")</f>
        <v>0</v>
      </c>
      <c r="AW52" s="42">
        <f>COUNTIF(Tableau22456[Blq{QB12}],"o")</f>
        <v>0</v>
      </c>
      <c r="AY52" s="42">
        <f>COUNTIF(Tableau22456[Blq{QB13}],"o")</f>
        <v>0</v>
      </c>
      <c r="BA52" s="42">
        <f>COUNTIF(Tableau22456[Blq{QB14}],"o")</f>
        <v>0</v>
      </c>
      <c r="BC52" s="42">
        <f>COUNTIF(Tableau22456[Blq{QB15}],"o")</f>
        <v>0</v>
      </c>
      <c r="BE52" s="42">
        <f>COUNTIF(Tableau22456[Blq{QB16}],"o")</f>
        <v>0</v>
      </c>
      <c r="BG52" s="42">
        <f>COUNTIF(Tableau22456[Blq{QB17}],"o")</f>
        <v>0</v>
      </c>
      <c r="BI52" s="42">
        <f>COUNTIF(Tableau22456[Blq{QB18}],"o")</f>
        <v>0</v>
      </c>
      <c r="BK52" s="42">
        <f>COUNTIF(Tableau22456[Blq{QB19}],"o")</f>
        <v>0</v>
      </c>
      <c r="BM52" s="42">
        <f>COUNTIF(Tableau22456[Blq{QB20}],"o")</f>
        <v>0</v>
      </c>
      <c r="BO52" s="42">
        <f>COUNTIF(Tableau22456[Blq{QB21}],"o")</f>
        <v>0</v>
      </c>
      <c r="BQ52" s="42">
        <f>COUNTIF(Tableau22456[Blq{QB22}],"o")</f>
        <v>0</v>
      </c>
      <c r="BS52" s="42">
        <f>COUNTIF(Tableau22456[Blq{QB23}],"o")</f>
        <v>0</v>
      </c>
      <c r="BU52" s="42">
        <f>COUNTIF(Tableau22456[Blq{QB24}],"o")</f>
        <v>0</v>
      </c>
      <c r="BW52" s="42">
        <f>COUNTIF(Tableau22456[Blq{QB25}],"o")</f>
        <v>0</v>
      </c>
      <c r="BY52" s="42">
        <f>COUNTIF(Tableau22456[Blq{QB26}],"o")</f>
        <v>0</v>
      </c>
      <c r="CA52" s="42">
        <f>COUNTIF(Tableau22456[Blq{QB27}],"o")</f>
        <v>0</v>
      </c>
      <c r="CC52" s="42">
        <f>COUNTIF(Tableau22456[Blq{QB28}],"o")</f>
        <v>0</v>
      </c>
      <c r="CE52" s="42">
        <f>COUNTIF(Tableau22456[Blq{QB29}],"o")</f>
        <v>0</v>
      </c>
      <c r="CG52" s="42">
        <f>COUNTIF(Tableau22456[Blq{QB30}],"o")</f>
        <v>0</v>
      </c>
      <c r="CJ52" s="39"/>
      <c r="CK52" s="40"/>
      <c r="CM52" s="22">
        <f>IF(MAX(Tableau22456[Pnt{FV}])=0,1,MAX(Tableau22456[Pnt{FV}]))</f>
        <v>1</v>
      </c>
      <c r="CN52" s="43">
        <f>MAX(CN2:CN49)</f>
        <v>0</v>
      </c>
      <c r="CO52" s="42"/>
      <c r="CQ52" s="38">
        <f>IF(MAX(Tableau22456[Pnt{FB}])=0,1,MAX(Tableau22456[Pnt{FB}]))</f>
        <v>1</v>
      </c>
      <c r="CS52" s="42"/>
      <c r="CU52" s="42"/>
      <c r="CV52" s="39"/>
      <c r="CW52" s="39"/>
    </row>
  </sheetData>
  <sheetProtection sheet="1" objects="1" scenarios="1" sort="0" autoFilter="0"/>
  <conditionalFormatting sqref="A1:XFD1048576">
    <cfRule type="cellIs" dxfId="435" priority="7" operator="equal">
      <formula>"_"</formula>
    </cfRule>
    <cfRule type="cellIs" dxfId="434" priority="8" operator="equal">
      <formula>"top"</formula>
    </cfRule>
    <cfRule type="cellIs" dxfId="433" priority="9" operator="equal">
      <formula>"n"</formula>
    </cfRule>
    <cfRule type="cellIs" dxfId="432" priority="10" operator="equal">
      <formula>"o"</formula>
    </cfRule>
  </conditionalFormatting>
  <conditionalFormatting sqref="A1:XFD1048576">
    <cfRule type="cellIs" dxfId="431" priority="5" operator="equal">
      <formula>"Z2"</formula>
    </cfRule>
    <cfRule type="cellIs" dxfId="430" priority="6" operator="equal">
      <formula>"Z1"</formula>
    </cfRule>
  </conditionalFormatting>
  <conditionalFormatting sqref="F2:F49">
    <cfRule type="cellIs" dxfId="429" priority="4" operator="notEqual">
      <formula>"Q"</formula>
    </cfRule>
  </conditionalFormatting>
  <conditionalFormatting sqref="CW2:CW49">
    <cfRule type="cellIs" dxfId="428" priority="1" operator="equal">
      <formula>"Bronze"</formula>
    </cfRule>
    <cfRule type="cellIs" dxfId="427" priority="2" operator="equal">
      <formula>"Argent"</formula>
    </cfRule>
    <cfRule type="cellIs" dxfId="426" priority="3" operator="equal">
      <formula>"Or"</formula>
    </cfRule>
  </conditionalFormatting>
  <pageMargins left="0.7" right="0.7" top="0.75" bottom="0.75" header="0.3" footer="0.3"/>
  <pageSetup paperSize="9" orientation="portrait" horizontalDpi="0" verticalDpi="0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6">
        <x14:dataValidation type="list" allowBlank="1" showInputMessage="1" showErrorMessage="1">
          <x14:formula1>
            <xm:f>Dnn!$B$1:$B$5</xm:f>
          </x14:formula1>
          <xm:sqref>CS2:CS49</xm:sqref>
        </x14:dataValidation>
        <x14:dataValidation type="list" allowBlank="1" showInputMessage="1" showErrorMessage="1">
          <x14:formula1>
            <xm:f>Dnn!$A$1:$A$4</xm:f>
          </x14:formula1>
          <xm:sqref>Q2:Q49</xm:sqref>
        </x14:dataValidation>
        <x14:dataValidation type="list" allowBlank="1" showInputMessage="1" showErrorMessage="1">
          <x14:formula1>
            <xm:f>Dnn!$A$1:$A$4</xm:f>
          </x14:formula1>
          <xm:sqref>T2:T49</xm:sqref>
        </x14:dataValidation>
        <x14:dataValidation type="list" allowBlank="1" showInputMessage="1" showErrorMessage="1">
          <x14:formula1>
            <xm:f>Dnn!$A$1:$A$4</xm:f>
          </x14:formula1>
          <xm:sqref>W2:W49</xm:sqref>
        </x14:dataValidation>
        <x14:dataValidation type="list" allowBlank="1" showInputMessage="1" showErrorMessage="1">
          <x14:formula1>
            <xm:f>Dnn!$A$1:$A$4</xm:f>
          </x14:formula1>
          <xm:sqref>CO2:CO49</xm:sqref>
        </x14:dataValidation>
        <x14:dataValidation type="list" allowBlank="1" showInputMessage="1" showErrorMessage="1">
          <x14:formula1>
            <xm:f>Dnn!$A$1:$A$3</xm:f>
          </x14:formula1>
          <xm:sqref>CE2:CE49</xm:sqref>
        </x14:dataValidation>
        <x14:dataValidation type="list" allowBlank="1" showInputMessage="1" showErrorMessage="1">
          <x14:formula1>
            <xm:f>Dnn!$A$1:$A$3</xm:f>
          </x14:formula1>
          <xm:sqref>CC2:CC49</xm:sqref>
        </x14:dataValidation>
        <x14:dataValidation type="list" allowBlank="1" showInputMessage="1" showErrorMessage="1">
          <x14:formula1>
            <xm:f>Dnn!$A$1:$A$3</xm:f>
          </x14:formula1>
          <xm:sqref>CG2:CG49</xm:sqref>
        </x14:dataValidation>
        <x14:dataValidation type="list" allowBlank="1" showInputMessage="1" showErrorMessage="1">
          <x14:formula1>
            <xm:f>Dnn!$A$1:$A$3</xm:f>
          </x14:formula1>
          <xm:sqref>H2:J49</xm:sqref>
        </x14:dataValidation>
        <x14:dataValidation type="list" allowBlank="1" showInputMessage="1" showErrorMessage="1">
          <x14:formula1>
            <xm:f>Dnn!$A$1:$A$3</xm:f>
          </x14:formula1>
          <xm:sqref>CA2:CA49</xm:sqref>
        </x14:dataValidation>
        <x14:dataValidation type="list" allowBlank="1" showInputMessage="1" showErrorMessage="1">
          <x14:formula1>
            <xm:f>Dnn!$A$1:$A$3</xm:f>
          </x14:formula1>
          <xm:sqref>AG2:AG49</xm:sqref>
        </x14:dataValidation>
        <x14:dataValidation type="list" allowBlank="1" showInputMessage="1" showErrorMessage="1">
          <x14:formula1>
            <xm:f>Dnn!$A$1:$A$3</xm:f>
          </x14:formula1>
          <xm:sqref>AI2:AI49</xm:sqref>
        </x14:dataValidation>
        <x14:dataValidation type="list" allowBlank="1" showInputMessage="1" showErrorMessage="1">
          <x14:formula1>
            <xm:f>Dnn!$A$1:$A$3</xm:f>
          </x14:formula1>
          <xm:sqref>AK2:AK49</xm:sqref>
        </x14:dataValidation>
        <x14:dataValidation type="list" allowBlank="1" showInputMessage="1" showErrorMessage="1">
          <x14:formula1>
            <xm:f>Dnn!$A$1:$A$3</xm:f>
          </x14:formula1>
          <xm:sqref>AM2:AM49</xm:sqref>
        </x14:dataValidation>
        <x14:dataValidation type="list" allowBlank="1" showInputMessage="1" showErrorMessage="1">
          <x14:formula1>
            <xm:f>Dnn!$A$1:$A$3</xm:f>
          </x14:formula1>
          <xm:sqref>AO2:AO49</xm:sqref>
        </x14:dataValidation>
        <x14:dataValidation type="list" allowBlank="1" showInputMessage="1" showErrorMessage="1">
          <x14:formula1>
            <xm:f>Dnn!$A$1:$A$3</xm:f>
          </x14:formula1>
          <xm:sqref>AQ2:AQ49</xm:sqref>
        </x14:dataValidation>
        <x14:dataValidation type="list" allowBlank="1" showInputMessage="1" showErrorMessage="1">
          <x14:formula1>
            <xm:f>Dnn!$A$1:$A$3</xm:f>
          </x14:formula1>
          <xm:sqref>AS2:AS49</xm:sqref>
        </x14:dataValidation>
        <x14:dataValidation type="list" allowBlank="1" showInputMessage="1" showErrorMessage="1">
          <x14:formula1>
            <xm:f>Dnn!$A$1:$A$3</xm:f>
          </x14:formula1>
          <xm:sqref>AU2:AU49</xm:sqref>
        </x14:dataValidation>
        <x14:dataValidation type="list" allowBlank="1" showInputMessage="1" showErrorMessage="1">
          <x14:formula1>
            <xm:f>Dnn!$A$1:$A$3</xm:f>
          </x14:formula1>
          <xm:sqref>AW2:AW49</xm:sqref>
        </x14:dataValidation>
        <x14:dataValidation type="list" allowBlank="1" showInputMessage="1" showErrorMessage="1">
          <x14:formula1>
            <xm:f>Dnn!$A$1:$A$3</xm:f>
          </x14:formula1>
          <xm:sqref>AY2:AY49</xm:sqref>
        </x14:dataValidation>
        <x14:dataValidation type="list" allowBlank="1" showInputMessage="1" showErrorMessage="1">
          <x14:formula1>
            <xm:f>Dnn!$A$1:$A$3</xm:f>
          </x14:formula1>
          <xm:sqref>BA2:BA49</xm:sqref>
        </x14:dataValidation>
        <x14:dataValidation type="list" allowBlank="1" showInputMessage="1" showErrorMessage="1">
          <x14:formula1>
            <xm:f>Dnn!$A$1:$A$3</xm:f>
          </x14:formula1>
          <xm:sqref>BC2:BC49</xm:sqref>
        </x14:dataValidation>
        <x14:dataValidation type="list" allowBlank="1" showInputMessage="1" showErrorMessage="1">
          <x14:formula1>
            <xm:f>Dnn!$A$1:$A$3</xm:f>
          </x14:formula1>
          <xm:sqref>BE2:BE49</xm:sqref>
        </x14:dataValidation>
        <x14:dataValidation type="list" allowBlank="1" showInputMessage="1" showErrorMessage="1">
          <x14:formula1>
            <xm:f>Dnn!$A$1:$A$3</xm:f>
          </x14:formula1>
          <xm:sqref>BG2:BG49</xm:sqref>
        </x14:dataValidation>
        <x14:dataValidation type="list" allowBlank="1" showInputMessage="1" showErrorMessage="1">
          <x14:formula1>
            <xm:f>Dnn!$A$1:$A$3</xm:f>
          </x14:formula1>
          <xm:sqref>BI2:BI49</xm:sqref>
        </x14:dataValidation>
        <x14:dataValidation type="list" allowBlank="1" showInputMessage="1" showErrorMessage="1">
          <x14:formula1>
            <xm:f>Dnn!$A$1:$A$3</xm:f>
          </x14:formula1>
          <xm:sqref>BK2:BK49</xm:sqref>
        </x14:dataValidation>
        <x14:dataValidation type="list" allowBlank="1" showInputMessage="1" showErrorMessage="1">
          <x14:formula1>
            <xm:f>Dnn!$A$1:$A$3</xm:f>
          </x14:formula1>
          <xm:sqref>BM2:BM49</xm:sqref>
        </x14:dataValidation>
        <x14:dataValidation type="list" allowBlank="1" showInputMessage="1" showErrorMessage="1">
          <x14:formula1>
            <xm:f>Dnn!$A$1:$A$3</xm:f>
          </x14:formula1>
          <xm:sqref>BO2:BO49</xm:sqref>
        </x14:dataValidation>
        <x14:dataValidation type="list" allowBlank="1" showInputMessage="1" showErrorMessage="1">
          <x14:formula1>
            <xm:f>Dnn!$A$1:$A$3</xm:f>
          </x14:formula1>
          <xm:sqref>BQ2:BQ49</xm:sqref>
        </x14:dataValidation>
        <x14:dataValidation type="list" allowBlank="1" showInputMessage="1" showErrorMessage="1">
          <x14:formula1>
            <xm:f>Dnn!$A$1:$A$3</xm:f>
          </x14:formula1>
          <xm:sqref>BS2:BS49</xm:sqref>
        </x14:dataValidation>
        <x14:dataValidation type="list" allowBlank="1" showInputMessage="1" showErrorMessage="1">
          <x14:formula1>
            <xm:f>Dnn!$A$1:$A$3</xm:f>
          </x14:formula1>
          <xm:sqref>BU2:BU49</xm:sqref>
        </x14:dataValidation>
        <x14:dataValidation type="list" allowBlank="1" showInputMessage="1" showErrorMessage="1">
          <x14:formula1>
            <xm:f>Dnn!$A$1:$A$3</xm:f>
          </x14:formula1>
          <xm:sqref>BW2:BW49</xm:sqref>
        </x14:dataValidation>
        <x14:dataValidation type="list" allowBlank="1" showInputMessage="1" showErrorMessage="1">
          <x14:formula1>
            <xm:f>Dnn!$A$1:$A$3</xm:f>
          </x14:formula1>
          <xm:sqref>BY2:BY49</xm:sqref>
        </x14:dataValidation>
        <x14:dataValidation type="list" allowBlank="1" showInputMessage="1" showErrorMessage="1">
          <x14:formula1>
            <xm:f>Dnn!$A$1:$A$3</xm:f>
          </x14:formula1>
          <xm:sqref>AE2:AE49</xm:sqref>
        </x14:dataValidation>
        <x14:dataValidation type="list" allowBlank="1" showInputMessage="1" showErrorMessage="1">
          <x14:formula1>
            <xm:f>Dnn!$A$1:$A$3</xm:f>
          </x14:formula1>
          <xm:sqref>AC2:AC49</xm:sqref>
        </x14:dataValidation>
        <x14:dataValidation type="list" allowBlank="1" showInputMessage="1" showErrorMessage="1">
          <x14:formula1>
            <xm:f>Dnn!$A$1:$A$3</xm:f>
          </x14:formula1>
          <xm:sqref>AA2:AA49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945200"/>
  </sheetPr>
  <dimension ref="A1:CW52"/>
  <sheetViews>
    <sheetView workbookViewId="0">
      <pane xSplit="6" ySplit="1" topLeftCell="G2" activePane="bottomRight" state="frozen"/>
      <selection activeCell="F61" sqref="F61"/>
      <selection pane="topRight" activeCell="F61" sqref="F61"/>
      <selection pane="bottomLeft" activeCell="F61" sqref="F61"/>
      <selection pane="bottomRight" sqref="A1:XFD1048576"/>
    </sheetView>
  </sheetViews>
  <sheetFormatPr baseColWidth="10" defaultRowHeight="16" x14ac:dyDescent="0.2"/>
  <cols>
    <col min="1" max="2" width="7.140625" style="33" hidden="1" customWidth="1"/>
    <col min="3" max="3" width="6.5703125" style="50" bestFit="1" customWidth="1"/>
    <col min="4" max="5" width="11.140625" style="51" customWidth="1"/>
    <col min="6" max="6" width="6.28515625" style="36" bestFit="1" customWidth="1"/>
    <col min="7" max="7" width="18.42578125" style="47" bestFit="1" customWidth="1"/>
    <col min="8" max="8" width="11.140625" style="3" customWidth="1"/>
    <col min="9" max="10" width="11.140625" style="5" customWidth="1"/>
    <col min="11" max="11" width="9.42578125" style="34" customWidth="1"/>
    <col min="12" max="12" width="16.5703125" style="41" bestFit="1" customWidth="1"/>
    <col min="13" max="13" width="16.5703125" style="23" customWidth="1"/>
    <col min="14" max="14" width="10.42578125" style="23" hidden="1" customWidth="1"/>
    <col min="15" max="15" width="11.42578125" style="23" hidden="1" customWidth="1"/>
    <col min="16" max="16" width="11.42578125" style="44" customWidth="1"/>
    <col min="17" max="17" width="11.42578125" style="4" bestFit="1" customWidth="1"/>
    <col min="18" max="18" width="11.42578125" style="164" hidden="1" customWidth="1"/>
    <col min="19" max="19" width="11.42578125" style="45" bestFit="1" customWidth="1"/>
    <col min="20" max="20" width="11.42578125" style="5" bestFit="1" customWidth="1"/>
    <col min="21" max="21" width="11.42578125" style="164" hidden="1" customWidth="1"/>
    <col min="22" max="22" width="11.42578125" style="45" bestFit="1" customWidth="1"/>
    <col min="23" max="23" width="12.140625" style="5" customWidth="1"/>
    <col min="24" max="24" width="12.140625" style="33" customWidth="1"/>
    <col min="25" max="25" width="12" style="33" hidden="1" customWidth="1"/>
    <col min="26" max="26" width="11.42578125" style="33" hidden="1" customWidth="1"/>
    <col min="27" max="27" width="12.140625" style="4" customWidth="1"/>
    <col min="28" max="28" width="12.140625" style="33" hidden="1" customWidth="1"/>
    <col min="29" max="29" width="12.140625" style="5" customWidth="1"/>
    <col min="30" max="30" width="11.42578125" style="33" hidden="1" customWidth="1"/>
    <col min="31" max="31" width="11.42578125" style="5" bestFit="1" customWidth="1"/>
    <col min="32" max="32" width="11.42578125" style="33" hidden="1" customWidth="1"/>
    <col min="33" max="33" width="10.7109375" style="5"/>
    <col min="34" max="34" width="10.7109375" style="33" hidden="1" customWidth="1"/>
    <col min="35" max="35" width="10.7109375" style="5"/>
    <col min="36" max="36" width="10.7109375" style="33" hidden="1" customWidth="1"/>
    <col min="37" max="37" width="10.7109375" style="5"/>
    <col min="38" max="38" width="10.7109375" style="33" hidden="1" customWidth="1"/>
    <col min="39" max="39" width="10.7109375" style="5"/>
    <col min="40" max="40" width="10.7109375" style="33" hidden="1" customWidth="1"/>
    <col min="41" max="41" width="10.7109375" style="5"/>
    <col min="42" max="42" width="10.7109375" style="33" hidden="1" customWidth="1"/>
    <col min="43" max="43" width="10.7109375" style="5"/>
    <col min="44" max="44" width="10.7109375" style="33" hidden="1" customWidth="1"/>
    <col min="45" max="45" width="10.7109375" style="5"/>
    <col min="46" max="46" width="10.7109375" style="33" hidden="1" customWidth="1"/>
    <col min="47" max="47" width="10.7109375" style="5"/>
    <col min="48" max="48" width="10.7109375" style="33" hidden="1" customWidth="1"/>
    <col min="49" max="49" width="10.7109375" style="5"/>
    <col min="50" max="50" width="10.7109375" style="33" hidden="1" customWidth="1"/>
    <col min="51" max="51" width="10.7109375" style="5"/>
    <col min="52" max="52" width="10.7109375" style="33" hidden="1" customWidth="1"/>
    <col min="53" max="53" width="10.7109375" style="5"/>
    <col min="54" max="54" width="10.7109375" style="33" hidden="1" customWidth="1"/>
    <col min="55" max="55" width="10.7109375" style="5"/>
    <col min="56" max="56" width="10.7109375" style="33" hidden="1" customWidth="1"/>
    <col min="57" max="57" width="10.7109375" style="5"/>
    <col min="58" max="58" width="10.7109375" style="33" hidden="1" customWidth="1"/>
    <col min="59" max="59" width="10.7109375" style="5"/>
    <col min="60" max="60" width="10.7109375" style="33" hidden="1" customWidth="1"/>
    <col min="61" max="61" width="10.7109375" style="5"/>
    <col min="62" max="62" width="10.7109375" style="33" hidden="1" customWidth="1"/>
    <col min="63" max="63" width="10.7109375" style="5"/>
    <col min="64" max="64" width="10.7109375" style="33" hidden="1" customWidth="1"/>
    <col min="65" max="65" width="10.7109375" style="5"/>
    <col min="66" max="66" width="10.7109375" style="33" hidden="1" customWidth="1"/>
    <col min="67" max="67" width="10.7109375" style="5"/>
    <col min="68" max="68" width="10.7109375" style="33" hidden="1" customWidth="1"/>
    <col min="69" max="69" width="10.7109375" style="5"/>
    <col min="70" max="70" width="10.7109375" style="33" hidden="1" customWidth="1"/>
    <col min="71" max="71" width="10.7109375" style="5"/>
    <col min="72" max="72" width="10.7109375" style="33" hidden="1" customWidth="1"/>
    <col min="73" max="73" width="10.7109375" style="5"/>
    <col min="74" max="74" width="10.7109375" style="33" hidden="1" customWidth="1"/>
    <col min="75" max="75" width="10.7109375" style="5"/>
    <col min="76" max="76" width="10.7109375" style="33" hidden="1" customWidth="1"/>
    <col min="77" max="77" width="10.7109375" style="5"/>
    <col min="78" max="78" width="10.7109375" style="33" hidden="1" customWidth="1"/>
    <col min="79" max="79" width="10.7109375" style="5"/>
    <col min="80" max="80" width="12.42578125" style="33" hidden="1" customWidth="1"/>
    <col min="81" max="81" width="12.42578125" style="5" bestFit="1" customWidth="1"/>
    <col min="82" max="82" width="12.42578125" style="33" hidden="1" customWidth="1"/>
    <col min="83" max="83" width="10.7109375" style="5"/>
    <col min="84" max="84" width="10.7109375" style="33" hidden="1" customWidth="1"/>
    <col min="85" max="85" width="10.7109375" style="5"/>
    <col min="86" max="86" width="9.42578125" style="33" hidden="1" customWidth="1"/>
    <col min="87" max="87" width="12.28515625" style="33" bestFit="1" customWidth="1"/>
    <col min="88" max="88" width="9.42578125" style="28" bestFit="1" customWidth="1"/>
    <col min="89" max="89" width="14.5703125" style="35" bestFit="1" customWidth="1"/>
    <col min="90" max="90" width="14.5703125" style="33" customWidth="1"/>
    <col min="91" max="91" width="14.5703125" style="33" hidden="1" customWidth="1"/>
    <col min="92" max="92" width="10.7109375" style="4" customWidth="1"/>
    <col min="93" max="93" width="10.7109375" style="4"/>
    <col min="94" max="94" width="14.5703125" style="33" bestFit="1" customWidth="1"/>
    <col min="95" max="96" width="10.42578125" style="33" hidden="1" customWidth="1"/>
    <col min="97" max="97" width="9.42578125" style="4" bestFit="1" customWidth="1"/>
    <col min="98" max="98" width="12.42578125" style="25" hidden="1" customWidth="1"/>
    <col min="99" max="99" width="9.42578125" style="4" bestFit="1" customWidth="1"/>
    <col min="100" max="100" width="8.42578125" style="28" bestFit="1" customWidth="1"/>
    <col min="101" max="101" width="11.42578125" style="28" bestFit="1" customWidth="1"/>
    <col min="102" max="16384" width="10.7109375" style="33"/>
  </cols>
  <sheetData>
    <row r="1" spans="1:101" s="6" customFormat="1" x14ac:dyDescent="0.2">
      <c r="A1" s="89" t="s">
        <v>86</v>
      </c>
      <c r="B1" s="89" t="s">
        <v>89</v>
      </c>
      <c r="C1" s="14" t="s">
        <v>4</v>
      </c>
      <c r="D1" s="15" t="s">
        <v>0</v>
      </c>
      <c r="E1" s="15" t="s">
        <v>8</v>
      </c>
      <c r="F1" s="24" t="s">
        <v>96</v>
      </c>
      <c r="G1" s="9" t="s">
        <v>1</v>
      </c>
      <c r="H1" s="13" t="s">
        <v>9</v>
      </c>
      <c r="I1" s="12" t="s">
        <v>7</v>
      </c>
      <c r="J1" s="12" t="s">
        <v>2</v>
      </c>
      <c r="K1" s="18" t="s">
        <v>86</v>
      </c>
      <c r="L1" s="18" t="s">
        <v>19</v>
      </c>
      <c r="M1" s="8" t="s">
        <v>18</v>
      </c>
      <c r="N1" s="7" t="s">
        <v>138</v>
      </c>
      <c r="O1" s="7" t="s">
        <v>17</v>
      </c>
      <c r="P1" s="9" t="s">
        <v>11</v>
      </c>
      <c r="Q1" s="12" t="s">
        <v>10</v>
      </c>
      <c r="R1" s="7" t="s">
        <v>20</v>
      </c>
      <c r="S1" s="9" t="s">
        <v>13</v>
      </c>
      <c r="T1" s="12" t="s">
        <v>14</v>
      </c>
      <c r="U1" s="7" t="s">
        <v>21</v>
      </c>
      <c r="V1" s="9" t="s">
        <v>15</v>
      </c>
      <c r="W1" s="12" t="s">
        <v>16</v>
      </c>
      <c r="X1" s="8" t="s">
        <v>85</v>
      </c>
      <c r="Y1" s="7" t="s">
        <v>84</v>
      </c>
      <c r="Z1" s="7" t="s">
        <v>23</v>
      </c>
      <c r="AA1" s="12" t="s">
        <v>24</v>
      </c>
      <c r="AB1" s="7" t="s">
        <v>25</v>
      </c>
      <c r="AC1" s="12" t="s">
        <v>27</v>
      </c>
      <c r="AD1" s="7" t="s">
        <v>26</v>
      </c>
      <c r="AE1" s="12" t="s">
        <v>28</v>
      </c>
      <c r="AF1" s="7" t="s">
        <v>30</v>
      </c>
      <c r="AG1" s="12" t="s">
        <v>31</v>
      </c>
      <c r="AH1" s="7" t="s">
        <v>33</v>
      </c>
      <c r="AI1" s="12" t="s">
        <v>32</v>
      </c>
      <c r="AJ1" s="7" t="s">
        <v>35</v>
      </c>
      <c r="AK1" s="12" t="s">
        <v>34</v>
      </c>
      <c r="AL1" s="7" t="s">
        <v>36</v>
      </c>
      <c r="AM1" s="12" t="s">
        <v>37</v>
      </c>
      <c r="AN1" s="7" t="s">
        <v>38</v>
      </c>
      <c r="AO1" s="12" t="s">
        <v>39</v>
      </c>
      <c r="AP1" s="7" t="s">
        <v>40</v>
      </c>
      <c r="AQ1" s="12" t="s">
        <v>41</v>
      </c>
      <c r="AR1" s="7" t="s">
        <v>42</v>
      </c>
      <c r="AS1" s="12" t="s">
        <v>43</v>
      </c>
      <c r="AT1" s="7" t="s">
        <v>44</v>
      </c>
      <c r="AU1" s="12" t="s">
        <v>45</v>
      </c>
      <c r="AV1" s="7" t="s">
        <v>46</v>
      </c>
      <c r="AW1" s="12" t="s">
        <v>47</v>
      </c>
      <c r="AX1" s="7" t="s">
        <v>48</v>
      </c>
      <c r="AY1" s="12" t="s">
        <v>49</v>
      </c>
      <c r="AZ1" s="7" t="s">
        <v>50</v>
      </c>
      <c r="BA1" s="12" t="s">
        <v>51</v>
      </c>
      <c r="BB1" s="7" t="s">
        <v>52</v>
      </c>
      <c r="BC1" s="12" t="s">
        <v>53</v>
      </c>
      <c r="BD1" s="7" t="s">
        <v>54</v>
      </c>
      <c r="BE1" s="12" t="s">
        <v>55</v>
      </c>
      <c r="BF1" s="7" t="s">
        <v>56</v>
      </c>
      <c r="BG1" s="12" t="s">
        <v>57</v>
      </c>
      <c r="BH1" s="7" t="s">
        <v>58</v>
      </c>
      <c r="BI1" s="12" t="s">
        <v>59</v>
      </c>
      <c r="BJ1" s="7" t="s">
        <v>60</v>
      </c>
      <c r="BK1" s="12" t="s">
        <v>61</v>
      </c>
      <c r="BL1" s="7" t="s">
        <v>62</v>
      </c>
      <c r="BM1" s="12" t="s">
        <v>63</v>
      </c>
      <c r="BN1" s="7" t="s">
        <v>64</v>
      </c>
      <c r="BO1" s="12" t="s">
        <v>65</v>
      </c>
      <c r="BP1" s="7" t="s">
        <v>66</v>
      </c>
      <c r="BQ1" s="12" t="s">
        <v>67</v>
      </c>
      <c r="BR1" s="7" t="s">
        <v>68</v>
      </c>
      <c r="BS1" s="12" t="s">
        <v>69</v>
      </c>
      <c r="BT1" s="7" t="s">
        <v>70</v>
      </c>
      <c r="BU1" s="12" t="s">
        <v>71</v>
      </c>
      <c r="BV1" s="7" t="s">
        <v>72</v>
      </c>
      <c r="BW1" s="12" t="s">
        <v>73</v>
      </c>
      <c r="BX1" s="7" t="s">
        <v>74</v>
      </c>
      <c r="BY1" s="12" t="s">
        <v>75</v>
      </c>
      <c r="BZ1" s="7" t="s">
        <v>76</v>
      </c>
      <c r="CA1" s="12" t="s">
        <v>77</v>
      </c>
      <c r="CB1" s="7" t="s">
        <v>78</v>
      </c>
      <c r="CC1" s="12" t="s">
        <v>79</v>
      </c>
      <c r="CD1" s="7" t="s">
        <v>80</v>
      </c>
      <c r="CE1" s="12" t="s">
        <v>81</v>
      </c>
      <c r="CF1" s="7" t="s">
        <v>82</v>
      </c>
      <c r="CG1" s="12" t="s">
        <v>83</v>
      </c>
      <c r="CH1" s="7" t="s">
        <v>95</v>
      </c>
      <c r="CI1" s="8" t="s">
        <v>87</v>
      </c>
      <c r="CJ1" s="18" t="s">
        <v>89</v>
      </c>
      <c r="CK1" s="27" t="s">
        <v>90</v>
      </c>
      <c r="CL1" s="6" t="s">
        <v>91</v>
      </c>
      <c r="CM1" s="7" t="s">
        <v>92</v>
      </c>
      <c r="CN1" s="9" t="s">
        <v>93</v>
      </c>
      <c r="CO1" s="12" t="s">
        <v>94</v>
      </c>
      <c r="CP1" s="6" t="s">
        <v>97</v>
      </c>
      <c r="CQ1" s="7" t="s">
        <v>98</v>
      </c>
      <c r="CR1" s="7" t="s">
        <v>103</v>
      </c>
      <c r="CS1" s="12" t="s">
        <v>99</v>
      </c>
      <c r="CT1" s="7" t="s">
        <v>104</v>
      </c>
      <c r="CU1" s="9" t="s">
        <v>102</v>
      </c>
      <c r="CV1" s="19" t="s">
        <v>106</v>
      </c>
      <c r="CW1" s="19" t="s">
        <v>107</v>
      </c>
    </row>
    <row r="2" spans="1:101" x14ac:dyDescent="0.2">
      <c r="A2" s="33" t="str">
        <f>Tableau224567[[#This Row],[Plc{Q}]]</f>
        <v/>
      </c>
      <c r="B2" s="33" t="str">
        <f>Tableau224567[[#This Row],[Place]]</f>
        <v/>
      </c>
      <c r="C2" s="16" t="s">
        <v>12</v>
      </c>
      <c r="D2" s="17" t="s">
        <v>12</v>
      </c>
      <c r="E2" s="17" t="s">
        <v>12</v>
      </c>
      <c r="F2" s="29" t="str">
        <f>IF(Tableau224567[[#This Row],[Q &gt; F]]="","","Q")</f>
        <v/>
      </c>
      <c r="G2" s="10" t="s">
        <v>12</v>
      </c>
      <c r="H2" s="3" t="s">
        <v>3</v>
      </c>
      <c r="I2" s="3" t="s">
        <v>3</v>
      </c>
      <c r="J2" s="3" t="s">
        <v>3</v>
      </c>
      <c r="K2" s="30" t="str">
        <f>IF(Tableau224567[[#This Row],[Pnt{Q}(/1000)]]=0,"",RANK(Tableau224567[[#This Row],[Pnt{Q}(/1000)]],Tableau224567[Pnt{Q}(/1000)]))</f>
        <v/>
      </c>
      <c r="L2" s="30">
        <f>IFERROR(Tableau224567[[#This Row],[Pnt{QV}(/500)]]+Tableau224567[[#This Row],[Pnt{QB}/500]],0)</f>
        <v>0</v>
      </c>
      <c r="M2" s="31">
        <f>IFERROR((Tableau224567[[#This Row],[Pnt{QV}]]/$N$52)*500,0)</f>
        <v>0</v>
      </c>
      <c r="N2" s="31">
        <f>SUM(Tableau224567[[#This Row],[Pnt{QV1}]],Tableau224567[[#This Row],[Pnt{QV2}]],Tableau224567[[#This Row],[Pnt{QV3}]])</f>
        <v>0</v>
      </c>
      <c r="O2" s="2">
        <f>IFERROR(((Tableau224567[[#This Row],[Prs{QV1}]]/P$52)*1000)+IF(Tableau224567[[#This Row],[Vlr{QV1}]]="o",2,0),0)</f>
        <v>0</v>
      </c>
      <c r="P2" s="11" t="s">
        <v>12</v>
      </c>
      <c r="Q2" s="4" t="s">
        <v>3</v>
      </c>
      <c r="R2" s="2">
        <f>IFERROR(((Tableau224567[[#This Row],[Prs{QV2}]]/S$52)*1000)+IF(Tableau224567[[#This Row],[Vlr{QV2}]]="o",2,0),0)</f>
        <v>0</v>
      </c>
      <c r="S2" s="11" t="s">
        <v>12</v>
      </c>
      <c r="T2" s="4" t="s">
        <v>3</v>
      </c>
      <c r="U2" s="2">
        <f>IFERROR(((Tableau224567[[#This Row],[Prs{QV3}]]/V$52)*1000)+IF(Tableau224567[[#This Row],[Vlr{QV3}]]="o",2,0),0)</f>
        <v>0</v>
      </c>
      <c r="V2" s="11" t="s">
        <v>12</v>
      </c>
      <c r="W2" s="4" t="s">
        <v>3</v>
      </c>
      <c r="X2" s="32">
        <f>IF((Tableau224567[[#This Row],[Pnt{QB}]]/Y$52)*500=0,0,(Tableau224567[[#This Row],[Pnt{QB}]]/Y$52)*500)</f>
        <v>0</v>
      </c>
      <c r="Y2" s="33">
        <f>Tableau224567[[#This Row],[Pnt{QB1}]]+Tableau224567[[#This Row],[Pnt{QB2}]]+Tableau224567[[#This Row],[Pnt{QB3}]]+Tableau224567[[#This Row],[Pnt{QB4}]]+Tableau224567[[#This Row],[Pnt{QB5}]]+Tableau224567[[#This Row],[Pnt{QB6}]]+Tableau224567[[#This Row],[Pnt{QB7}]]+Tableau224567[[#This Row],[Pnt{QB8}]]+Tableau224567[[#This Row],[Pnt{QB9}]]+Tableau224567[[#This Row],[Pnt{QB10}]]+Tableau224567[[#This Row],[Pnt{QB11}]]+Tableau224567[[#This Row],[Pnt{QB12}]]+Tableau224567[[#This Row],[Pnt{QB13}]]+Tableau224567[[#This Row],[Pnt{QB14}]]+Tableau224567[[#This Row],[Pnt{QB15}]]+Tableau224567[[#This Row],[Pnt{QB16}]]+Tableau224567[[#This Row],[Pnt{QB17}]]+Tableau224567[[#This Row],[Pnt{QB18}]]+Tableau224567[[#This Row],[Pnt{QB19}]]+Tableau224567[[#This Row],[Pnt{QB20}]]+Tableau224567[[#This Row],[Pnt{QB21}]]+Tableau224567[[#This Row],[Pnt{QB22}]]+Tableau224567[[#This Row],[Pnt{QB23}]]+Tableau224567[[#This Row],[Pnt{QB24}]]+Tableau224567[[#This Row],[Pnt{QB25}]]+Tableau224567[[#This Row],[Pnt{QB26}]]+Tableau224567[[#This Row],[Pnt{QB27}]]+Tableau224567[[#This Row],[Pnt{QB28}]]+Tableau224567[[#This Row],[Pnt{QB29}]]+Tableau224567[[#This Row],[Pnt{QB30}]]</f>
        <v>0</v>
      </c>
      <c r="Z2" s="33">
        <f>IF(Tableau224567[[#This Row],[Blq{QB1}]]="o",(1000/AA$52),0)</f>
        <v>0</v>
      </c>
      <c r="AA2" s="4" t="s">
        <v>3</v>
      </c>
      <c r="AB2" s="33">
        <f>IF(Tableau224567[[#This Row],[Blq{QB2}]]="o",(1000/AC$52),0)</f>
        <v>0</v>
      </c>
      <c r="AC2" s="4" t="s">
        <v>3</v>
      </c>
      <c r="AD2" s="33">
        <f>IF(Tableau224567[[#This Row],[Blq{QB3}]]="o",(1000/AE$52),0)</f>
        <v>0</v>
      </c>
      <c r="AE2" s="4" t="s">
        <v>3</v>
      </c>
      <c r="AF2" s="33">
        <f>IF(Tableau224567[[#This Row],[Blq{QB4}]]="o",(1000/AG$52),0)</f>
        <v>0</v>
      </c>
      <c r="AG2" s="4" t="s">
        <v>3</v>
      </c>
      <c r="AH2" s="33">
        <f>IF(Tableau224567[[#This Row],[Blq{QB5}]]="o",(1000/AI$52),0)</f>
        <v>0</v>
      </c>
      <c r="AI2" s="4" t="s">
        <v>3</v>
      </c>
      <c r="AJ2" s="33">
        <f>IF(Tableau224567[[#This Row],[Blq{QB6}]]="o",(1000/AK$52),0)</f>
        <v>0</v>
      </c>
      <c r="AK2" s="4" t="s">
        <v>3</v>
      </c>
      <c r="AL2" s="33">
        <f>IF(Tableau224567[[#This Row],[Blq{QB7}]]="o",(1000/AM$52),0)</f>
        <v>0</v>
      </c>
      <c r="AM2" s="4" t="s">
        <v>3</v>
      </c>
      <c r="AN2" s="33">
        <f>IF(Tableau224567[[#This Row],[Blq{QB8}]]="o",(1000/AO$52),0)</f>
        <v>0</v>
      </c>
      <c r="AO2" s="4" t="s">
        <v>3</v>
      </c>
      <c r="AP2" s="33">
        <f>IF(Tableau224567[[#This Row],[Blq{QB9}]]="o",(1000/AQ$52),0)</f>
        <v>0</v>
      </c>
      <c r="AQ2" s="4" t="s">
        <v>3</v>
      </c>
      <c r="AR2" s="33">
        <f>IF(Tableau224567[[#This Row],[Blq{QB10}]]="o",(1000/AS$52),0)</f>
        <v>0</v>
      </c>
      <c r="AS2" s="4" t="s">
        <v>3</v>
      </c>
      <c r="AT2" s="33">
        <f>IF(Tableau224567[[#This Row],[Blq{QB11}]]="o",(1000/AU$52),0)</f>
        <v>0</v>
      </c>
      <c r="AU2" s="4" t="s">
        <v>3</v>
      </c>
      <c r="AV2" s="33">
        <f>IF(Tableau224567[[#This Row],[Blq{QB12}]]="o",(1000/AW$52),0)</f>
        <v>0</v>
      </c>
      <c r="AW2" s="4" t="s">
        <v>3</v>
      </c>
      <c r="AX2" s="33">
        <f>IF(Tableau224567[[#This Row],[Blq{QB13}]]="o",(1000/AY$52),0)</f>
        <v>0</v>
      </c>
      <c r="AY2" s="4" t="s">
        <v>3</v>
      </c>
      <c r="AZ2" s="33">
        <f>IF(Tableau224567[[#This Row],[Blq{QB14}]]="o",(1000/BA$52),0)</f>
        <v>0</v>
      </c>
      <c r="BA2" s="4" t="s">
        <v>3</v>
      </c>
      <c r="BB2" s="33">
        <f>IF(Tableau224567[[#This Row],[Blq{QB15}]]="o",(1000/BC$52),0)</f>
        <v>0</v>
      </c>
      <c r="BC2" s="4" t="s">
        <v>3</v>
      </c>
      <c r="BD2" s="33">
        <f>IF(Tableau224567[[#This Row],[Blq{QB16}]]="o",(1000/BE$52),0)</f>
        <v>0</v>
      </c>
      <c r="BE2" s="4" t="s">
        <v>3</v>
      </c>
      <c r="BF2" s="33">
        <f>IF(Tableau224567[[#This Row],[Blq{QB17}]]="o",(1000/BG$52),0)</f>
        <v>0</v>
      </c>
      <c r="BG2" s="4" t="s">
        <v>3</v>
      </c>
      <c r="BH2" s="33">
        <f>IF(Tableau224567[[#This Row],[Blq{QB18}]]="o",(1000/BI$52),0)</f>
        <v>0</v>
      </c>
      <c r="BI2" s="4" t="s">
        <v>3</v>
      </c>
      <c r="BJ2" s="33">
        <f>IF(Tableau224567[[#This Row],[Blq{QB19}]]="o",(1000/BK$52),0)</f>
        <v>0</v>
      </c>
      <c r="BK2" s="4" t="s">
        <v>3</v>
      </c>
      <c r="BL2" s="33">
        <f>IF(Tableau224567[[#This Row],[Blq{QB20}]]="o",(1000/BM$52),0)</f>
        <v>0</v>
      </c>
      <c r="BM2" s="4" t="s">
        <v>3</v>
      </c>
      <c r="BN2" s="33">
        <f>IF(Tableau224567[[#This Row],[Blq{QB21}]]="o",(1000/BO$52),0)</f>
        <v>0</v>
      </c>
      <c r="BO2" s="4" t="s">
        <v>3</v>
      </c>
      <c r="BP2" s="33">
        <f>IF(Tableau224567[[#This Row],[Blq{QB22}]]="o",(1000/BQ$52),0)</f>
        <v>0</v>
      </c>
      <c r="BQ2" s="4" t="s">
        <v>3</v>
      </c>
      <c r="BR2" s="33">
        <f>IF(Tableau224567[[#This Row],[Blq{QB23}]]="o",(1000/BS$52),0)</f>
        <v>0</v>
      </c>
      <c r="BS2" s="4" t="s">
        <v>3</v>
      </c>
      <c r="BT2" s="33">
        <f>IF(Tableau224567[[#This Row],[Blq{QB24}]]="o",(1000/BU$52),0)</f>
        <v>0</v>
      </c>
      <c r="BU2" s="4" t="s">
        <v>3</v>
      </c>
      <c r="BV2" s="33">
        <f>IF(Tableau224567[[#This Row],[Blq{QB25}]]="o",(1000/BW$52),0)</f>
        <v>0</v>
      </c>
      <c r="BW2" s="4" t="s">
        <v>3</v>
      </c>
      <c r="BX2" s="33">
        <f>IF(Tableau224567[[#This Row],[Blq{QB26}]]="o",(1000/BY$52),0)</f>
        <v>0</v>
      </c>
      <c r="BY2" s="4" t="s">
        <v>3</v>
      </c>
      <c r="BZ2" s="33">
        <f>IF(Tableau224567[[#This Row],[Blq{QB27}]]="o",(1000/CA$52),0)</f>
        <v>0</v>
      </c>
      <c r="CA2" s="4" t="s">
        <v>3</v>
      </c>
      <c r="CB2" s="33">
        <f>IF(Tableau224567[[#This Row],[Blq{QB28}]]="o",(1000/CC$52),0)</f>
        <v>0</v>
      </c>
      <c r="CC2" s="4" t="s">
        <v>3</v>
      </c>
      <c r="CD2" s="33">
        <f>IF(Tableau224567[[#This Row],[Blq{QB29}]]="o",(1000/CE$52),0)</f>
        <v>0</v>
      </c>
      <c r="CE2" s="4" t="s">
        <v>3</v>
      </c>
      <c r="CF2" s="33">
        <f>IF(Tableau224567[[#This Row],[Blq{QB30}]]="o",(1000/CG$52),0)</f>
        <v>0</v>
      </c>
      <c r="CG2" s="4" t="s">
        <v>3</v>
      </c>
      <c r="CH2" s="26">
        <f>IFERROR((8-Tableau224567[[#This Row],[Plc{Q}]])/100,0)</f>
        <v>0</v>
      </c>
      <c r="CI2" s="25" t="str">
        <f>IF(OR(1=Tableau224567[[#This Row],[Plc{Q}]],2=Tableau224567[[#This Row],[Plc{Q}]],3=Tableau224567[[#This Row],[Plc{Q}]],4=Tableau224567[[#This Row],[Plc{Q}]],5=Tableau224567[[#This Row],[Plc{Q}]],6=Tableau224567[[#This Row],[Plc{Q}]],7=Tableau224567[[#This Row],[Plc{Q}]],8=Tableau224567[[#This Row],[Plc{Q}]]),"Qualifié(e)","")</f>
        <v/>
      </c>
      <c r="CJ2" s="34" t="str">
        <f>IF(Tableau224567[[#This Row],[Pnt{F}/1000]]=0,"",RANK(Tableau224567[[#This Row],[Pnt{F}/1000]],Tableau224567[Pnt{F}/1000]))</f>
        <v/>
      </c>
      <c r="CK2" s="35">
        <f>IFERROR(Tableau224567[[#This Row],[Pnt{FV}/500]]+Tableau224567[[#This Row],[Pnt{FB}/500]]+Tableau224567[[#This Row],[Bns{Q}]],0)</f>
        <v>0</v>
      </c>
      <c r="CL2" s="31">
        <f>IFERROR((Tableau224567[[#This Row],[Pnt{FV}]]/$CM$52)*500,0)</f>
        <v>0</v>
      </c>
      <c r="CM2" s="2">
        <f>IFERROR(((Tableau224567[[#This Row],[Prs{FV}]]/CN$52)*1000)+IF(Tableau224567[[#This Row],[Vlr{FV}]]="o",2,0),0)</f>
        <v>0</v>
      </c>
      <c r="CN2" s="11" t="s">
        <v>12</v>
      </c>
      <c r="CO2" s="4" t="s">
        <v>3</v>
      </c>
      <c r="CP2" s="32">
        <f>(Tableau224567[[#This Row],[Pnt{FB}]]/CQ$52)*500</f>
        <v>0</v>
      </c>
      <c r="CQ2" s="33">
        <f>Tableau224567[[#This Row],[Pnt{FBlq}]]+Tableau224567[[#This Row],[Pnt{FEss}]]</f>
        <v>0</v>
      </c>
      <c r="CR2" s="33">
        <f>IF(Tableau224567[[#This Row],[Blq{F}]]="n",0,IF(Tableau224567[[#This Row],[Blq{F}]]="Z1",100,IF(Tableau224567[[#This Row],[Blq{F}]]="Z2",200,IF(Tableau224567[[#This Row],[Blq{F}]]="Top",300,0))))</f>
        <v>0</v>
      </c>
      <c r="CS2" s="4" t="s">
        <v>3</v>
      </c>
      <c r="CT2" s="25">
        <f>IFERROR((100-(Tableau224567[[#This Row],[Ess{F}]])),0)</f>
        <v>0</v>
      </c>
      <c r="CU2" s="11" t="s">
        <v>12</v>
      </c>
      <c r="CV2" s="28" t="str">
        <f>IF(Tableau224567[[#This Row],[Fnl]]="Q",Tableau224567[[#This Row],[Plc{F}]],Tableau224567[[#This Row],[Plc{Q}]])</f>
        <v/>
      </c>
      <c r="CW2" s="28" t="str">
        <f>IF(Tableau224567[[#This Row],[Place]]=1,"Or",IF(Tableau224567[[#This Row],[Place]]=2,"Argent",IF(Tableau224567[[#This Row],[Place]]=3,"Bronze","")))</f>
        <v/>
      </c>
    </row>
    <row r="3" spans="1:101" x14ac:dyDescent="0.2">
      <c r="A3" s="33" t="str">
        <f>Tableau224567[[#This Row],[Plc{Q}]]</f>
        <v/>
      </c>
      <c r="B3" s="33" t="str">
        <f>Tableau224567[[#This Row],[Place]]</f>
        <v/>
      </c>
      <c r="C3" s="16" t="s">
        <v>12</v>
      </c>
      <c r="D3" s="17" t="s">
        <v>12</v>
      </c>
      <c r="E3" s="17" t="s">
        <v>12</v>
      </c>
      <c r="F3" s="29" t="str">
        <f>IF(Tableau224567[[#This Row],[Q &gt; F]]="","","Q")</f>
        <v/>
      </c>
      <c r="G3" s="10" t="s">
        <v>12</v>
      </c>
      <c r="H3" s="3" t="s">
        <v>3</v>
      </c>
      <c r="I3" s="3" t="s">
        <v>3</v>
      </c>
      <c r="J3" s="3" t="s">
        <v>3</v>
      </c>
      <c r="K3" s="30" t="str">
        <f>IF(Tableau224567[[#This Row],[Pnt{Q}(/1000)]]=0,"",RANK(Tableau224567[[#This Row],[Pnt{Q}(/1000)]],Tableau224567[Pnt{Q}(/1000)]))</f>
        <v/>
      </c>
      <c r="L3" s="30">
        <f>IFERROR(Tableau224567[[#This Row],[Pnt{QV}(/500)]]+Tableau224567[[#This Row],[Pnt{QB}/500]],0)</f>
        <v>0</v>
      </c>
      <c r="M3" s="31">
        <f>IFERROR((Tableau224567[[#This Row],[Pnt{QV}]]/$N$52)*500,0)</f>
        <v>0</v>
      </c>
      <c r="N3" s="31">
        <f>SUM(Tableau224567[[#This Row],[Pnt{QV1}]],Tableau224567[[#This Row],[Pnt{QV2}]],Tableau224567[[#This Row],[Pnt{QV3}]])</f>
        <v>0</v>
      </c>
      <c r="O3" s="2">
        <f>IFERROR(((Tableau224567[[#This Row],[Prs{QV1}]]/P$52)*1000)+IF(Tableau224567[[#This Row],[Vlr{QV1}]]="o",2,0),0)</f>
        <v>0</v>
      </c>
      <c r="P3" s="11" t="s">
        <v>12</v>
      </c>
      <c r="Q3" s="4" t="s">
        <v>3</v>
      </c>
      <c r="R3" s="163">
        <f>IFERROR(((Tableau224567[[#This Row],[Prs{QV2}]]/S$52)*1000)+IF(Tableau224567[[#This Row],[Vlr{QV2}]]="o",2,0),0)</f>
        <v>0</v>
      </c>
      <c r="S3" s="11" t="s">
        <v>12</v>
      </c>
      <c r="T3" s="4" t="s">
        <v>3</v>
      </c>
      <c r="U3" s="163">
        <f>IFERROR(((Tableau224567[[#This Row],[Prs{QV3}]]/V$52)*1000)+IF(Tableau224567[[#This Row],[Vlr{QV3}]]="o",2,0),0)</f>
        <v>0</v>
      </c>
      <c r="V3" s="11" t="s">
        <v>12</v>
      </c>
      <c r="W3" s="4" t="s">
        <v>3</v>
      </c>
      <c r="X3" s="32">
        <f>IF((Tableau224567[[#This Row],[Pnt{QB}]]/Y$52)*500=0,0,(Tableau224567[[#This Row],[Pnt{QB}]]/Y$52)*500)</f>
        <v>0</v>
      </c>
      <c r="Y3" s="33">
        <f>Tableau224567[[#This Row],[Pnt{QB1}]]+Tableau224567[[#This Row],[Pnt{QB2}]]+Tableau224567[[#This Row],[Pnt{QB3}]]+Tableau224567[[#This Row],[Pnt{QB4}]]+Tableau224567[[#This Row],[Pnt{QB5}]]+Tableau224567[[#This Row],[Pnt{QB6}]]+Tableau224567[[#This Row],[Pnt{QB7}]]+Tableau224567[[#This Row],[Pnt{QB8}]]+Tableau224567[[#This Row],[Pnt{QB9}]]+Tableau224567[[#This Row],[Pnt{QB10}]]+Tableau224567[[#This Row],[Pnt{QB11}]]+Tableau224567[[#This Row],[Pnt{QB12}]]+Tableau224567[[#This Row],[Pnt{QB13}]]+Tableau224567[[#This Row],[Pnt{QB14}]]+Tableau224567[[#This Row],[Pnt{QB15}]]+Tableau224567[[#This Row],[Pnt{QB16}]]+Tableau224567[[#This Row],[Pnt{QB17}]]+Tableau224567[[#This Row],[Pnt{QB18}]]+Tableau224567[[#This Row],[Pnt{QB19}]]+Tableau224567[[#This Row],[Pnt{QB20}]]+Tableau224567[[#This Row],[Pnt{QB21}]]+Tableau224567[[#This Row],[Pnt{QB22}]]+Tableau224567[[#This Row],[Pnt{QB23}]]+Tableau224567[[#This Row],[Pnt{QB24}]]+Tableau224567[[#This Row],[Pnt{QB25}]]+Tableau224567[[#This Row],[Pnt{QB26}]]+Tableau224567[[#This Row],[Pnt{QB27}]]+Tableau224567[[#This Row],[Pnt{QB28}]]+Tableau224567[[#This Row],[Pnt{QB29}]]+Tableau224567[[#This Row],[Pnt{QB30}]]</f>
        <v>0</v>
      </c>
      <c r="Z3" s="33">
        <f>IF(Tableau224567[[#This Row],[Blq{QB1}]]="o",(1000/AA$52),0)</f>
        <v>0</v>
      </c>
      <c r="AA3" s="4" t="s">
        <v>3</v>
      </c>
      <c r="AB3" s="33">
        <f>IF(Tableau224567[[#This Row],[Blq{QB2}]]="o",(1000/AC$52),0)</f>
        <v>0</v>
      </c>
      <c r="AC3" s="4" t="s">
        <v>3</v>
      </c>
      <c r="AD3" s="33">
        <f>IF(Tableau224567[[#This Row],[Blq{QB3}]]="o",(1000/AE$52),0)</f>
        <v>0</v>
      </c>
      <c r="AE3" s="4" t="s">
        <v>3</v>
      </c>
      <c r="AF3" s="33">
        <f>IF(Tableau224567[[#This Row],[Blq{QB4}]]="o",(1000/AG$52),0)</f>
        <v>0</v>
      </c>
      <c r="AG3" s="4" t="s">
        <v>3</v>
      </c>
      <c r="AH3" s="33">
        <f>IF(Tableau224567[[#This Row],[Blq{QB5}]]="o",(1000/AI$52),0)</f>
        <v>0</v>
      </c>
      <c r="AI3" s="4" t="s">
        <v>3</v>
      </c>
      <c r="AJ3" s="33">
        <f>IF(Tableau224567[[#This Row],[Blq{QB6}]]="o",(1000/AK$52),0)</f>
        <v>0</v>
      </c>
      <c r="AK3" s="4" t="s">
        <v>3</v>
      </c>
      <c r="AL3" s="33">
        <f>IF(Tableau224567[[#This Row],[Blq{QB7}]]="o",(1000/AM$52),0)</f>
        <v>0</v>
      </c>
      <c r="AM3" s="4" t="s">
        <v>3</v>
      </c>
      <c r="AN3" s="33">
        <f>IF(Tableau224567[[#This Row],[Blq{QB8}]]="o",(1000/AO$52),0)</f>
        <v>0</v>
      </c>
      <c r="AO3" s="4" t="s">
        <v>3</v>
      </c>
      <c r="AP3" s="33">
        <f>IF(Tableau224567[[#This Row],[Blq{QB9}]]="o",(1000/AQ$52),0)</f>
        <v>0</v>
      </c>
      <c r="AQ3" s="4" t="s">
        <v>3</v>
      </c>
      <c r="AR3" s="33">
        <f>IF(Tableau224567[[#This Row],[Blq{QB10}]]="o",(1000/AS$52),0)</f>
        <v>0</v>
      </c>
      <c r="AS3" s="4" t="s">
        <v>3</v>
      </c>
      <c r="AT3" s="33">
        <f>IF(Tableau224567[[#This Row],[Blq{QB11}]]="o",(1000/AU$52),0)</f>
        <v>0</v>
      </c>
      <c r="AU3" s="4" t="s">
        <v>3</v>
      </c>
      <c r="AV3" s="33">
        <f>IF(Tableau224567[[#This Row],[Blq{QB12}]]="o",(1000/AW$52),0)</f>
        <v>0</v>
      </c>
      <c r="AW3" s="4" t="s">
        <v>3</v>
      </c>
      <c r="AX3" s="33">
        <f>IF(Tableau224567[[#This Row],[Blq{QB13}]]="o",(1000/AY$52),0)</f>
        <v>0</v>
      </c>
      <c r="AY3" s="4" t="s">
        <v>3</v>
      </c>
      <c r="AZ3" s="33">
        <f>IF(Tableau224567[[#This Row],[Blq{QB14}]]="o",(1000/BA$52),0)</f>
        <v>0</v>
      </c>
      <c r="BA3" s="4" t="s">
        <v>3</v>
      </c>
      <c r="BB3" s="33">
        <f>IF(Tableau224567[[#This Row],[Blq{QB15}]]="o",(1000/BC$52),0)</f>
        <v>0</v>
      </c>
      <c r="BC3" s="4" t="s">
        <v>3</v>
      </c>
      <c r="BD3" s="33">
        <f>IF(Tableau224567[[#This Row],[Blq{QB16}]]="o",(1000/BE$52),0)</f>
        <v>0</v>
      </c>
      <c r="BE3" s="4" t="s">
        <v>3</v>
      </c>
      <c r="BF3" s="33">
        <f>IF(Tableau224567[[#This Row],[Blq{QB17}]]="o",(1000/BG$52),0)</f>
        <v>0</v>
      </c>
      <c r="BG3" s="4" t="s">
        <v>3</v>
      </c>
      <c r="BH3" s="33">
        <f>IF(Tableau224567[[#This Row],[Blq{QB18}]]="o",(1000/BI$52),0)</f>
        <v>0</v>
      </c>
      <c r="BI3" s="4" t="s">
        <v>3</v>
      </c>
      <c r="BJ3" s="33">
        <f>IF(Tableau224567[[#This Row],[Blq{QB19}]]="o",(1000/BK$52),0)</f>
        <v>0</v>
      </c>
      <c r="BK3" s="4" t="s">
        <v>3</v>
      </c>
      <c r="BL3" s="33">
        <f>IF(Tableau224567[[#This Row],[Blq{QB20}]]="o",(1000/BM$52),0)</f>
        <v>0</v>
      </c>
      <c r="BM3" s="4" t="s">
        <v>3</v>
      </c>
      <c r="BN3" s="33">
        <f>IF(Tableau224567[[#This Row],[Blq{QB21}]]="o",(1000/BO$52),0)</f>
        <v>0</v>
      </c>
      <c r="BO3" s="4" t="s">
        <v>3</v>
      </c>
      <c r="BP3" s="33">
        <f>IF(Tableau224567[[#This Row],[Blq{QB22}]]="o",(1000/BQ$52),0)</f>
        <v>0</v>
      </c>
      <c r="BQ3" s="4" t="s">
        <v>3</v>
      </c>
      <c r="BR3" s="33">
        <f>IF(Tableau224567[[#This Row],[Blq{QB23}]]="o",(1000/BS$52),0)</f>
        <v>0</v>
      </c>
      <c r="BS3" s="4" t="s">
        <v>3</v>
      </c>
      <c r="BT3" s="33">
        <f>IF(Tableau224567[[#This Row],[Blq{QB24}]]="o",(1000/BU$52),0)</f>
        <v>0</v>
      </c>
      <c r="BU3" s="4" t="s">
        <v>3</v>
      </c>
      <c r="BV3" s="33">
        <f>IF(Tableau224567[[#This Row],[Blq{QB25}]]="o",(1000/BW$52),0)</f>
        <v>0</v>
      </c>
      <c r="BW3" s="4" t="s">
        <v>3</v>
      </c>
      <c r="BX3" s="33">
        <f>IF(Tableau224567[[#This Row],[Blq{QB26}]]="o",(1000/BY$52),0)</f>
        <v>0</v>
      </c>
      <c r="BY3" s="4" t="s">
        <v>3</v>
      </c>
      <c r="BZ3" s="33">
        <f>IF(Tableau224567[[#This Row],[Blq{QB27}]]="o",(1000/CA$52),0)</f>
        <v>0</v>
      </c>
      <c r="CA3" s="4" t="s">
        <v>3</v>
      </c>
      <c r="CB3" s="33">
        <f>IF(Tableau224567[[#This Row],[Blq{QB28}]]="o",(1000/CC$52),0)</f>
        <v>0</v>
      </c>
      <c r="CC3" s="4" t="s">
        <v>3</v>
      </c>
      <c r="CD3" s="33">
        <f>IF(Tableau224567[[#This Row],[Blq{QB29}]]="o",(1000/CE$52),0)</f>
        <v>0</v>
      </c>
      <c r="CE3" s="4" t="s">
        <v>3</v>
      </c>
      <c r="CF3" s="33">
        <f>IF(Tableau224567[[#This Row],[Blq{QB30}]]="o",(1000/CG$52),0)</f>
        <v>0</v>
      </c>
      <c r="CG3" s="4" t="s">
        <v>3</v>
      </c>
      <c r="CH3" s="26">
        <f>IFERROR((8-Tableau224567[[#This Row],[Plc{Q}]])/100,0)</f>
        <v>0</v>
      </c>
      <c r="CI3" s="25" t="str">
        <f>IF(OR(1=Tableau224567[[#This Row],[Plc{Q}]],2=Tableau224567[[#This Row],[Plc{Q}]],3=Tableau224567[[#This Row],[Plc{Q}]],4=Tableau224567[[#This Row],[Plc{Q}]],5=Tableau224567[[#This Row],[Plc{Q}]],6=Tableau224567[[#This Row],[Plc{Q}]],7=Tableau224567[[#This Row],[Plc{Q}]],8=Tableau224567[[#This Row],[Plc{Q}]]),"Qualifié(e)","")</f>
        <v/>
      </c>
      <c r="CJ3" s="34" t="str">
        <f>IF(Tableau224567[[#This Row],[Pnt{F}/1000]]=0,"",RANK(Tableau224567[[#This Row],[Pnt{F}/1000]],Tableau224567[Pnt{F}/1000]))</f>
        <v/>
      </c>
      <c r="CK3" s="35">
        <f>IFERROR(Tableau224567[[#This Row],[Pnt{FV}/500]]+Tableau224567[[#This Row],[Pnt{FB}/500]]+Tableau224567[[#This Row],[Bns{Q}]],0)</f>
        <v>0</v>
      </c>
      <c r="CL3" s="32">
        <f>IFERROR((Tableau224567[[#This Row],[Pnt{FV}]]/$CM$52)*500,0)</f>
        <v>0</v>
      </c>
      <c r="CM3" s="186">
        <f>IFERROR(((Tableau224567[[#This Row],[Prs{FV}]]/CN$52)*1000)+IF(Tableau224567[[#This Row],[Vlr{FV}]]="o",2,0),0)</f>
        <v>0</v>
      </c>
      <c r="CN3" s="11" t="s">
        <v>12</v>
      </c>
      <c r="CO3" s="4" t="s">
        <v>3</v>
      </c>
      <c r="CP3" s="32">
        <f>(Tableau224567[[#This Row],[Pnt{FB}]]/CQ$52)*500</f>
        <v>0</v>
      </c>
      <c r="CQ3" s="33">
        <f>Tableau224567[[#This Row],[Pnt{FBlq}]]+Tableau224567[[#This Row],[Pnt{FEss}]]</f>
        <v>0</v>
      </c>
      <c r="CR3" s="33">
        <f>IF(Tableau224567[[#This Row],[Blq{F}]]="n",0,IF(Tableau224567[[#This Row],[Blq{F}]]="Z1",100,IF(Tableau224567[[#This Row],[Blq{F}]]="Z2",200,IF(Tableau224567[[#This Row],[Blq{F}]]="Top",300,0))))</f>
        <v>0</v>
      </c>
      <c r="CS3" s="4" t="s">
        <v>3</v>
      </c>
      <c r="CT3" s="25">
        <f>IFERROR((100-(Tableau224567[[#This Row],[Ess{F}]])),0)</f>
        <v>0</v>
      </c>
      <c r="CU3" s="11" t="s">
        <v>12</v>
      </c>
      <c r="CV3" s="28" t="str">
        <f>IF(Tableau224567[[#This Row],[Fnl]]="Q",Tableau224567[[#This Row],[Plc{F}]],Tableau224567[[#This Row],[Plc{Q}]])</f>
        <v/>
      </c>
      <c r="CW3" s="28" t="str">
        <f>IF(Tableau224567[[#This Row],[Place]]=1,"Or",IF(Tableau224567[[#This Row],[Place]]=2,"Argent",IF(Tableau224567[[#This Row],[Place]]=3,"Bronze","")))</f>
        <v/>
      </c>
    </row>
    <row r="4" spans="1:101" x14ac:dyDescent="0.2">
      <c r="A4" s="33" t="str">
        <f>Tableau224567[[#This Row],[Plc{Q}]]</f>
        <v/>
      </c>
      <c r="B4" s="33" t="str">
        <f>Tableau224567[[#This Row],[Place]]</f>
        <v/>
      </c>
      <c r="C4" s="16" t="s">
        <v>12</v>
      </c>
      <c r="D4" s="17" t="s">
        <v>12</v>
      </c>
      <c r="E4" s="17" t="s">
        <v>12</v>
      </c>
      <c r="F4" s="29" t="str">
        <f>IF(Tableau224567[[#This Row],[Q &gt; F]]="","","Q")</f>
        <v/>
      </c>
      <c r="G4" s="10" t="s">
        <v>12</v>
      </c>
      <c r="H4" s="3" t="s">
        <v>3</v>
      </c>
      <c r="I4" s="3" t="s">
        <v>3</v>
      </c>
      <c r="J4" s="3" t="s">
        <v>3</v>
      </c>
      <c r="K4" s="30" t="str">
        <f>IF(Tableau224567[[#This Row],[Pnt{Q}(/1000)]]=0,"",RANK(Tableau224567[[#This Row],[Pnt{Q}(/1000)]],Tableau224567[Pnt{Q}(/1000)]))</f>
        <v/>
      </c>
      <c r="L4" s="30">
        <f>IFERROR(Tableau224567[[#This Row],[Pnt{QV}(/500)]]+Tableau224567[[#This Row],[Pnt{QB}/500]],0)</f>
        <v>0</v>
      </c>
      <c r="M4" s="31">
        <f>IFERROR((Tableau224567[[#This Row],[Pnt{QV}]]/$N$52)*500,0)</f>
        <v>0</v>
      </c>
      <c r="N4" s="31">
        <f>SUM(Tableau224567[[#This Row],[Pnt{QV1}]],Tableau224567[[#This Row],[Pnt{QV2}]],Tableau224567[[#This Row],[Pnt{QV3}]])</f>
        <v>0</v>
      </c>
      <c r="O4" s="2">
        <f>IFERROR(((Tableau224567[[#This Row],[Prs{QV1}]]/P$52)*1000)+IF(Tableau224567[[#This Row],[Vlr{QV1}]]="o",2,0),0)</f>
        <v>0</v>
      </c>
      <c r="P4" s="11" t="s">
        <v>12</v>
      </c>
      <c r="Q4" s="4" t="s">
        <v>3</v>
      </c>
      <c r="R4" s="163">
        <f>IFERROR(((Tableau224567[[#This Row],[Prs{QV2}]]/S$52)*1000)+IF(Tableau224567[[#This Row],[Vlr{QV2}]]="o",2,0),0)</f>
        <v>0</v>
      </c>
      <c r="S4" s="11" t="s">
        <v>12</v>
      </c>
      <c r="T4" s="4" t="s">
        <v>3</v>
      </c>
      <c r="U4" s="163">
        <f>IFERROR(((Tableau224567[[#This Row],[Prs{QV3}]]/V$52)*1000)+IF(Tableau224567[[#This Row],[Vlr{QV3}]]="o",2,0),0)</f>
        <v>0</v>
      </c>
      <c r="V4" s="11" t="s">
        <v>12</v>
      </c>
      <c r="W4" s="4" t="s">
        <v>3</v>
      </c>
      <c r="X4" s="32">
        <f>IF((Tableau224567[[#This Row],[Pnt{QB}]]/Y$52)*500=0,0,(Tableau224567[[#This Row],[Pnt{QB}]]/Y$52)*500)</f>
        <v>0</v>
      </c>
      <c r="Y4" s="33">
        <f>Tableau224567[[#This Row],[Pnt{QB1}]]+Tableau224567[[#This Row],[Pnt{QB2}]]+Tableau224567[[#This Row],[Pnt{QB3}]]+Tableau224567[[#This Row],[Pnt{QB4}]]+Tableau224567[[#This Row],[Pnt{QB5}]]+Tableau224567[[#This Row],[Pnt{QB6}]]+Tableau224567[[#This Row],[Pnt{QB7}]]+Tableau224567[[#This Row],[Pnt{QB8}]]+Tableau224567[[#This Row],[Pnt{QB9}]]+Tableau224567[[#This Row],[Pnt{QB10}]]+Tableau224567[[#This Row],[Pnt{QB11}]]+Tableau224567[[#This Row],[Pnt{QB12}]]+Tableau224567[[#This Row],[Pnt{QB13}]]+Tableau224567[[#This Row],[Pnt{QB14}]]+Tableau224567[[#This Row],[Pnt{QB15}]]+Tableau224567[[#This Row],[Pnt{QB16}]]+Tableau224567[[#This Row],[Pnt{QB17}]]+Tableau224567[[#This Row],[Pnt{QB18}]]+Tableau224567[[#This Row],[Pnt{QB19}]]+Tableau224567[[#This Row],[Pnt{QB20}]]+Tableau224567[[#This Row],[Pnt{QB21}]]+Tableau224567[[#This Row],[Pnt{QB22}]]+Tableau224567[[#This Row],[Pnt{QB23}]]+Tableau224567[[#This Row],[Pnt{QB24}]]+Tableau224567[[#This Row],[Pnt{QB25}]]+Tableau224567[[#This Row],[Pnt{QB26}]]+Tableau224567[[#This Row],[Pnt{QB27}]]+Tableau224567[[#This Row],[Pnt{QB28}]]+Tableau224567[[#This Row],[Pnt{QB29}]]+Tableau224567[[#This Row],[Pnt{QB30}]]</f>
        <v>0</v>
      </c>
      <c r="Z4" s="33">
        <f>IF(Tableau224567[[#This Row],[Blq{QB1}]]="o",(1000/AA$52),0)</f>
        <v>0</v>
      </c>
      <c r="AA4" s="4" t="s">
        <v>3</v>
      </c>
      <c r="AB4" s="33">
        <f>IF(Tableau224567[[#This Row],[Blq{QB2}]]="o",(1000/AC$52),0)</f>
        <v>0</v>
      </c>
      <c r="AC4" s="4" t="s">
        <v>3</v>
      </c>
      <c r="AD4" s="33">
        <f>IF(Tableau224567[[#This Row],[Blq{QB3}]]="o",(1000/AE$52),0)</f>
        <v>0</v>
      </c>
      <c r="AE4" s="4" t="s">
        <v>3</v>
      </c>
      <c r="AF4" s="33">
        <f>IF(Tableau224567[[#This Row],[Blq{QB4}]]="o",(1000/AG$52),0)</f>
        <v>0</v>
      </c>
      <c r="AG4" s="4" t="s">
        <v>3</v>
      </c>
      <c r="AH4" s="33">
        <f>IF(Tableau224567[[#This Row],[Blq{QB5}]]="o",(1000/AI$52),0)</f>
        <v>0</v>
      </c>
      <c r="AI4" s="4" t="s">
        <v>3</v>
      </c>
      <c r="AJ4" s="33">
        <f>IF(Tableau224567[[#This Row],[Blq{QB6}]]="o",(1000/AK$52),0)</f>
        <v>0</v>
      </c>
      <c r="AK4" s="4" t="s">
        <v>3</v>
      </c>
      <c r="AL4" s="33">
        <f>IF(Tableau224567[[#This Row],[Blq{QB7}]]="o",(1000/AM$52),0)</f>
        <v>0</v>
      </c>
      <c r="AM4" s="4" t="s">
        <v>3</v>
      </c>
      <c r="AN4" s="33">
        <f>IF(Tableau224567[[#This Row],[Blq{QB8}]]="o",(1000/AO$52),0)</f>
        <v>0</v>
      </c>
      <c r="AO4" s="4" t="s">
        <v>3</v>
      </c>
      <c r="AP4" s="33">
        <f>IF(Tableau224567[[#This Row],[Blq{QB9}]]="o",(1000/AQ$52),0)</f>
        <v>0</v>
      </c>
      <c r="AQ4" s="4" t="s">
        <v>3</v>
      </c>
      <c r="AR4" s="33">
        <f>IF(Tableau224567[[#This Row],[Blq{QB10}]]="o",(1000/AS$52),0)</f>
        <v>0</v>
      </c>
      <c r="AS4" s="4" t="s">
        <v>3</v>
      </c>
      <c r="AT4" s="33">
        <f>IF(Tableau224567[[#This Row],[Blq{QB11}]]="o",(1000/AU$52),0)</f>
        <v>0</v>
      </c>
      <c r="AU4" s="4" t="s">
        <v>3</v>
      </c>
      <c r="AV4" s="33">
        <f>IF(Tableau224567[[#This Row],[Blq{QB12}]]="o",(1000/AW$52),0)</f>
        <v>0</v>
      </c>
      <c r="AW4" s="4" t="s">
        <v>3</v>
      </c>
      <c r="AX4" s="33">
        <f>IF(Tableau224567[[#This Row],[Blq{QB13}]]="o",(1000/AY$52),0)</f>
        <v>0</v>
      </c>
      <c r="AY4" s="4" t="s">
        <v>3</v>
      </c>
      <c r="AZ4" s="33">
        <f>IF(Tableau224567[[#This Row],[Blq{QB14}]]="o",(1000/BA$52),0)</f>
        <v>0</v>
      </c>
      <c r="BA4" s="4" t="s">
        <v>3</v>
      </c>
      <c r="BB4" s="33">
        <f>IF(Tableau224567[[#This Row],[Blq{QB15}]]="o",(1000/BC$52),0)</f>
        <v>0</v>
      </c>
      <c r="BC4" s="4" t="s">
        <v>3</v>
      </c>
      <c r="BD4" s="33">
        <f>IF(Tableau224567[[#This Row],[Blq{QB16}]]="o",(1000/BE$52),0)</f>
        <v>0</v>
      </c>
      <c r="BE4" s="4" t="s">
        <v>3</v>
      </c>
      <c r="BF4" s="33">
        <f>IF(Tableau224567[[#This Row],[Blq{QB17}]]="o",(1000/BG$52),0)</f>
        <v>0</v>
      </c>
      <c r="BG4" s="4" t="s">
        <v>3</v>
      </c>
      <c r="BH4" s="33">
        <f>IF(Tableau224567[[#This Row],[Blq{QB18}]]="o",(1000/BI$52),0)</f>
        <v>0</v>
      </c>
      <c r="BI4" s="4" t="s">
        <v>3</v>
      </c>
      <c r="BJ4" s="33">
        <f>IF(Tableau224567[[#This Row],[Blq{QB19}]]="o",(1000/BK$52),0)</f>
        <v>0</v>
      </c>
      <c r="BK4" s="4" t="s">
        <v>3</v>
      </c>
      <c r="BL4" s="33">
        <f>IF(Tableau224567[[#This Row],[Blq{QB20}]]="o",(1000/BM$52),0)</f>
        <v>0</v>
      </c>
      <c r="BM4" s="4" t="s">
        <v>3</v>
      </c>
      <c r="BN4" s="33">
        <f>IF(Tableau224567[[#This Row],[Blq{QB21}]]="o",(1000/BO$52),0)</f>
        <v>0</v>
      </c>
      <c r="BO4" s="4" t="s">
        <v>3</v>
      </c>
      <c r="BP4" s="33">
        <f>IF(Tableau224567[[#This Row],[Blq{QB22}]]="o",(1000/BQ$52),0)</f>
        <v>0</v>
      </c>
      <c r="BQ4" s="4" t="s">
        <v>3</v>
      </c>
      <c r="BR4" s="33">
        <f>IF(Tableau224567[[#This Row],[Blq{QB23}]]="o",(1000/BS$52),0)</f>
        <v>0</v>
      </c>
      <c r="BS4" s="4" t="s">
        <v>3</v>
      </c>
      <c r="BT4" s="33">
        <f>IF(Tableau224567[[#This Row],[Blq{QB24}]]="o",(1000/BU$52),0)</f>
        <v>0</v>
      </c>
      <c r="BU4" s="4" t="s">
        <v>3</v>
      </c>
      <c r="BV4" s="33">
        <f>IF(Tableau224567[[#This Row],[Blq{QB25}]]="o",(1000/BW$52),0)</f>
        <v>0</v>
      </c>
      <c r="BW4" s="4" t="s">
        <v>3</v>
      </c>
      <c r="BX4" s="33">
        <f>IF(Tableau224567[[#This Row],[Blq{QB26}]]="o",(1000/BY$52),0)</f>
        <v>0</v>
      </c>
      <c r="BY4" s="4" t="s">
        <v>3</v>
      </c>
      <c r="BZ4" s="33">
        <f>IF(Tableau224567[[#This Row],[Blq{QB27}]]="o",(1000/CA$52),0)</f>
        <v>0</v>
      </c>
      <c r="CA4" s="4" t="s">
        <v>3</v>
      </c>
      <c r="CB4" s="33">
        <f>IF(Tableau224567[[#This Row],[Blq{QB28}]]="o",(1000/CC$52),0)</f>
        <v>0</v>
      </c>
      <c r="CC4" s="4" t="s">
        <v>3</v>
      </c>
      <c r="CD4" s="33">
        <f>IF(Tableau224567[[#This Row],[Blq{QB29}]]="o",(1000/CE$52),0)</f>
        <v>0</v>
      </c>
      <c r="CE4" s="4" t="s">
        <v>3</v>
      </c>
      <c r="CF4" s="33">
        <f>IF(Tableau224567[[#This Row],[Blq{QB30}]]="o",(1000/CG$52),0)</f>
        <v>0</v>
      </c>
      <c r="CG4" s="4" t="s">
        <v>3</v>
      </c>
      <c r="CH4" s="26">
        <f>IFERROR((8-Tableau224567[[#This Row],[Plc{Q}]])/100,0)</f>
        <v>0</v>
      </c>
      <c r="CI4" s="25" t="str">
        <f>IF(OR(1=Tableau224567[[#This Row],[Plc{Q}]],2=Tableau224567[[#This Row],[Plc{Q}]],3=Tableau224567[[#This Row],[Plc{Q}]],4=Tableau224567[[#This Row],[Plc{Q}]],5=Tableau224567[[#This Row],[Plc{Q}]],6=Tableau224567[[#This Row],[Plc{Q}]],7=Tableau224567[[#This Row],[Plc{Q}]],8=Tableau224567[[#This Row],[Plc{Q}]]),"Qualifié(e)","")</f>
        <v/>
      </c>
      <c r="CJ4" s="34" t="str">
        <f>IF(Tableau224567[[#This Row],[Pnt{F}/1000]]=0,"",RANK(Tableau224567[[#This Row],[Pnt{F}/1000]],Tableau224567[Pnt{F}/1000]))</f>
        <v/>
      </c>
      <c r="CK4" s="35">
        <f>IFERROR(Tableau224567[[#This Row],[Pnt{FV}/500]]+Tableau224567[[#This Row],[Pnt{FB}/500]]+Tableau224567[[#This Row],[Bns{Q}]],0)</f>
        <v>0</v>
      </c>
      <c r="CL4" s="32">
        <f>IFERROR((Tableau224567[[#This Row],[Pnt{FV}]]/$CM$52)*500,0)</f>
        <v>0</v>
      </c>
      <c r="CM4" s="186">
        <f>IFERROR(((Tableau224567[[#This Row],[Prs{FV}]]/CN$52)*1000)+IF(Tableau224567[[#This Row],[Vlr{FV}]]="o",2,0),0)</f>
        <v>0</v>
      </c>
      <c r="CN4" s="11" t="s">
        <v>12</v>
      </c>
      <c r="CO4" s="4" t="s">
        <v>3</v>
      </c>
      <c r="CP4" s="32">
        <f>(Tableau224567[[#This Row],[Pnt{FB}]]/CQ$52)*500</f>
        <v>0</v>
      </c>
      <c r="CQ4" s="33">
        <f>Tableau224567[[#This Row],[Pnt{FBlq}]]+Tableau224567[[#This Row],[Pnt{FEss}]]</f>
        <v>0</v>
      </c>
      <c r="CR4" s="33">
        <f>IF(Tableau224567[[#This Row],[Blq{F}]]="n",0,IF(Tableau224567[[#This Row],[Blq{F}]]="Z1",100,IF(Tableau224567[[#This Row],[Blq{F}]]="Z2",200,IF(Tableau224567[[#This Row],[Blq{F}]]="Top",300,0))))</f>
        <v>0</v>
      </c>
      <c r="CS4" s="4" t="s">
        <v>3</v>
      </c>
      <c r="CT4" s="25">
        <f>IFERROR((100-(Tableau224567[[#This Row],[Ess{F}]])),0)</f>
        <v>0</v>
      </c>
      <c r="CU4" s="11" t="s">
        <v>12</v>
      </c>
      <c r="CV4" s="28" t="str">
        <f>IF(Tableau224567[[#This Row],[Fnl]]="Q",Tableau224567[[#This Row],[Plc{F}]],Tableau224567[[#This Row],[Plc{Q}]])</f>
        <v/>
      </c>
      <c r="CW4" s="28" t="str">
        <f>IF(Tableau224567[[#This Row],[Place]]=1,"Or",IF(Tableau224567[[#This Row],[Place]]=2,"Argent",IF(Tableau224567[[#This Row],[Place]]=3,"Bronze","")))</f>
        <v/>
      </c>
    </row>
    <row r="5" spans="1:101" x14ac:dyDescent="0.2">
      <c r="A5" s="33" t="str">
        <f>Tableau224567[[#This Row],[Plc{Q}]]</f>
        <v/>
      </c>
      <c r="B5" s="33" t="str">
        <f>Tableau224567[[#This Row],[Place]]</f>
        <v/>
      </c>
      <c r="C5" s="16" t="s">
        <v>12</v>
      </c>
      <c r="D5" s="17" t="s">
        <v>12</v>
      </c>
      <c r="E5" s="17" t="s">
        <v>12</v>
      </c>
      <c r="F5" s="29" t="str">
        <f>IF(Tableau224567[[#This Row],[Q &gt; F]]="","","Q")</f>
        <v/>
      </c>
      <c r="G5" s="10" t="s">
        <v>12</v>
      </c>
      <c r="H5" s="3" t="s">
        <v>3</v>
      </c>
      <c r="I5" s="3" t="s">
        <v>3</v>
      </c>
      <c r="J5" s="3" t="s">
        <v>3</v>
      </c>
      <c r="K5" s="30" t="str">
        <f>IF(Tableau224567[[#This Row],[Pnt{Q}(/1000)]]=0,"",RANK(Tableau224567[[#This Row],[Pnt{Q}(/1000)]],Tableau224567[Pnt{Q}(/1000)]))</f>
        <v/>
      </c>
      <c r="L5" s="30">
        <f>IFERROR(Tableau224567[[#This Row],[Pnt{QV}(/500)]]+Tableau224567[[#This Row],[Pnt{QB}/500]],0)</f>
        <v>0</v>
      </c>
      <c r="M5" s="31">
        <f>IFERROR((Tableau224567[[#This Row],[Pnt{QV}]]/$N$52)*500,0)</f>
        <v>0</v>
      </c>
      <c r="N5" s="31">
        <f>SUM(Tableau224567[[#This Row],[Pnt{QV1}]],Tableau224567[[#This Row],[Pnt{QV2}]],Tableau224567[[#This Row],[Pnt{QV3}]])</f>
        <v>0</v>
      </c>
      <c r="O5" s="2">
        <f>IFERROR(((Tableau224567[[#This Row],[Prs{QV1}]]/P$52)*1000)+IF(Tableau224567[[#This Row],[Vlr{QV1}]]="o",2,0),0)</f>
        <v>0</v>
      </c>
      <c r="P5" s="11" t="s">
        <v>12</v>
      </c>
      <c r="Q5" s="4" t="s">
        <v>3</v>
      </c>
      <c r="R5" s="163">
        <f>IFERROR(((Tableau224567[[#This Row],[Prs{QV2}]]/S$52)*1000)+IF(Tableau224567[[#This Row],[Vlr{QV2}]]="o",2,0),0)</f>
        <v>0</v>
      </c>
      <c r="S5" s="11" t="s">
        <v>12</v>
      </c>
      <c r="T5" s="4" t="s">
        <v>3</v>
      </c>
      <c r="U5" s="163">
        <f>IFERROR(((Tableau224567[[#This Row],[Prs{QV3}]]/V$52)*1000)+IF(Tableau224567[[#This Row],[Vlr{QV3}]]="o",2,0),0)</f>
        <v>0</v>
      </c>
      <c r="V5" s="11" t="s">
        <v>12</v>
      </c>
      <c r="W5" s="4" t="s">
        <v>3</v>
      </c>
      <c r="X5" s="32">
        <f>IF((Tableau224567[[#This Row],[Pnt{QB}]]/Y$52)*500=0,0,(Tableau224567[[#This Row],[Pnt{QB}]]/Y$52)*500)</f>
        <v>0</v>
      </c>
      <c r="Y5" s="33">
        <f>Tableau224567[[#This Row],[Pnt{QB1}]]+Tableau224567[[#This Row],[Pnt{QB2}]]+Tableau224567[[#This Row],[Pnt{QB3}]]+Tableau224567[[#This Row],[Pnt{QB4}]]+Tableau224567[[#This Row],[Pnt{QB5}]]+Tableau224567[[#This Row],[Pnt{QB6}]]+Tableau224567[[#This Row],[Pnt{QB7}]]+Tableau224567[[#This Row],[Pnt{QB8}]]+Tableau224567[[#This Row],[Pnt{QB9}]]+Tableau224567[[#This Row],[Pnt{QB10}]]+Tableau224567[[#This Row],[Pnt{QB11}]]+Tableau224567[[#This Row],[Pnt{QB12}]]+Tableau224567[[#This Row],[Pnt{QB13}]]+Tableau224567[[#This Row],[Pnt{QB14}]]+Tableau224567[[#This Row],[Pnt{QB15}]]+Tableau224567[[#This Row],[Pnt{QB16}]]+Tableau224567[[#This Row],[Pnt{QB17}]]+Tableau224567[[#This Row],[Pnt{QB18}]]+Tableau224567[[#This Row],[Pnt{QB19}]]+Tableau224567[[#This Row],[Pnt{QB20}]]+Tableau224567[[#This Row],[Pnt{QB21}]]+Tableau224567[[#This Row],[Pnt{QB22}]]+Tableau224567[[#This Row],[Pnt{QB23}]]+Tableau224567[[#This Row],[Pnt{QB24}]]+Tableau224567[[#This Row],[Pnt{QB25}]]+Tableau224567[[#This Row],[Pnt{QB26}]]+Tableau224567[[#This Row],[Pnt{QB27}]]+Tableau224567[[#This Row],[Pnt{QB28}]]+Tableau224567[[#This Row],[Pnt{QB29}]]+Tableau224567[[#This Row],[Pnt{QB30}]]</f>
        <v>0</v>
      </c>
      <c r="Z5" s="33">
        <f>IF(Tableau224567[[#This Row],[Blq{QB1}]]="o",(1000/AA$52),0)</f>
        <v>0</v>
      </c>
      <c r="AA5" s="4" t="s">
        <v>3</v>
      </c>
      <c r="AB5" s="33">
        <f>IF(Tableau224567[[#This Row],[Blq{QB2}]]="o",(1000/AC$52),0)</f>
        <v>0</v>
      </c>
      <c r="AC5" s="4" t="s">
        <v>3</v>
      </c>
      <c r="AD5" s="33">
        <f>IF(Tableau224567[[#This Row],[Blq{QB3}]]="o",(1000/AE$52),0)</f>
        <v>0</v>
      </c>
      <c r="AE5" s="4" t="s">
        <v>3</v>
      </c>
      <c r="AF5" s="33">
        <f>IF(Tableau224567[[#This Row],[Blq{QB4}]]="o",(1000/AG$52),0)</f>
        <v>0</v>
      </c>
      <c r="AG5" s="4" t="s">
        <v>3</v>
      </c>
      <c r="AH5" s="33">
        <f>IF(Tableau224567[[#This Row],[Blq{QB5}]]="o",(1000/AI$52),0)</f>
        <v>0</v>
      </c>
      <c r="AI5" s="4" t="s">
        <v>3</v>
      </c>
      <c r="AJ5" s="33">
        <f>IF(Tableau224567[[#This Row],[Blq{QB6}]]="o",(1000/AK$52),0)</f>
        <v>0</v>
      </c>
      <c r="AK5" s="4" t="s">
        <v>3</v>
      </c>
      <c r="AL5" s="33">
        <f>IF(Tableau224567[[#This Row],[Blq{QB7}]]="o",(1000/AM$52),0)</f>
        <v>0</v>
      </c>
      <c r="AM5" s="4" t="s">
        <v>3</v>
      </c>
      <c r="AN5" s="33">
        <f>IF(Tableau224567[[#This Row],[Blq{QB8}]]="o",(1000/AO$52),0)</f>
        <v>0</v>
      </c>
      <c r="AO5" s="4" t="s">
        <v>3</v>
      </c>
      <c r="AP5" s="33">
        <f>IF(Tableau224567[[#This Row],[Blq{QB9}]]="o",(1000/AQ$52),0)</f>
        <v>0</v>
      </c>
      <c r="AQ5" s="4" t="s">
        <v>3</v>
      </c>
      <c r="AR5" s="33">
        <f>IF(Tableau224567[[#This Row],[Blq{QB10}]]="o",(1000/AS$52),0)</f>
        <v>0</v>
      </c>
      <c r="AS5" s="4" t="s">
        <v>3</v>
      </c>
      <c r="AT5" s="33">
        <f>IF(Tableau224567[[#This Row],[Blq{QB11}]]="o",(1000/AU$52),0)</f>
        <v>0</v>
      </c>
      <c r="AU5" s="4" t="s">
        <v>3</v>
      </c>
      <c r="AV5" s="33">
        <f>IF(Tableau224567[[#This Row],[Blq{QB12}]]="o",(1000/AW$52),0)</f>
        <v>0</v>
      </c>
      <c r="AW5" s="4" t="s">
        <v>3</v>
      </c>
      <c r="AX5" s="33">
        <f>IF(Tableau224567[[#This Row],[Blq{QB13}]]="o",(1000/AY$52),0)</f>
        <v>0</v>
      </c>
      <c r="AY5" s="4" t="s">
        <v>3</v>
      </c>
      <c r="AZ5" s="33">
        <f>IF(Tableau224567[[#This Row],[Blq{QB14}]]="o",(1000/BA$52),0)</f>
        <v>0</v>
      </c>
      <c r="BA5" s="4" t="s">
        <v>3</v>
      </c>
      <c r="BB5" s="33">
        <f>IF(Tableau224567[[#This Row],[Blq{QB15}]]="o",(1000/BC$52),0)</f>
        <v>0</v>
      </c>
      <c r="BC5" s="4" t="s">
        <v>3</v>
      </c>
      <c r="BD5" s="33">
        <f>IF(Tableau224567[[#This Row],[Blq{QB16}]]="o",(1000/BE$52),0)</f>
        <v>0</v>
      </c>
      <c r="BE5" s="4" t="s">
        <v>3</v>
      </c>
      <c r="BF5" s="33">
        <f>IF(Tableau224567[[#This Row],[Blq{QB17}]]="o",(1000/BG$52),0)</f>
        <v>0</v>
      </c>
      <c r="BG5" s="4" t="s">
        <v>3</v>
      </c>
      <c r="BH5" s="33">
        <f>IF(Tableau224567[[#This Row],[Blq{QB18}]]="o",(1000/BI$52),0)</f>
        <v>0</v>
      </c>
      <c r="BI5" s="4" t="s">
        <v>3</v>
      </c>
      <c r="BJ5" s="33">
        <f>IF(Tableau224567[[#This Row],[Blq{QB19}]]="o",(1000/BK$52),0)</f>
        <v>0</v>
      </c>
      <c r="BK5" s="4" t="s">
        <v>3</v>
      </c>
      <c r="BL5" s="33">
        <f>IF(Tableau224567[[#This Row],[Blq{QB20}]]="o",(1000/BM$52),0)</f>
        <v>0</v>
      </c>
      <c r="BM5" s="4" t="s">
        <v>3</v>
      </c>
      <c r="BN5" s="33">
        <f>IF(Tableau224567[[#This Row],[Blq{QB21}]]="o",(1000/BO$52),0)</f>
        <v>0</v>
      </c>
      <c r="BO5" s="4" t="s">
        <v>3</v>
      </c>
      <c r="BP5" s="33">
        <f>IF(Tableau224567[[#This Row],[Blq{QB22}]]="o",(1000/BQ$52),0)</f>
        <v>0</v>
      </c>
      <c r="BQ5" s="4" t="s">
        <v>3</v>
      </c>
      <c r="BR5" s="33">
        <f>IF(Tableau224567[[#This Row],[Blq{QB23}]]="o",(1000/BS$52),0)</f>
        <v>0</v>
      </c>
      <c r="BS5" s="4" t="s">
        <v>3</v>
      </c>
      <c r="BT5" s="33">
        <f>IF(Tableau224567[[#This Row],[Blq{QB24}]]="o",(1000/BU$52),0)</f>
        <v>0</v>
      </c>
      <c r="BU5" s="4" t="s">
        <v>3</v>
      </c>
      <c r="BV5" s="33">
        <f>IF(Tableau224567[[#This Row],[Blq{QB25}]]="o",(1000/BW$52),0)</f>
        <v>0</v>
      </c>
      <c r="BW5" s="4" t="s">
        <v>3</v>
      </c>
      <c r="BX5" s="33">
        <f>IF(Tableau224567[[#This Row],[Blq{QB26}]]="o",(1000/BY$52),0)</f>
        <v>0</v>
      </c>
      <c r="BY5" s="4" t="s">
        <v>3</v>
      </c>
      <c r="BZ5" s="33">
        <f>IF(Tableau224567[[#This Row],[Blq{QB27}]]="o",(1000/CA$52),0)</f>
        <v>0</v>
      </c>
      <c r="CA5" s="4" t="s">
        <v>3</v>
      </c>
      <c r="CB5" s="33">
        <f>IF(Tableau224567[[#This Row],[Blq{QB28}]]="o",(1000/CC$52),0)</f>
        <v>0</v>
      </c>
      <c r="CC5" s="4" t="s">
        <v>3</v>
      </c>
      <c r="CD5" s="33">
        <f>IF(Tableau224567[[#This Row],[Blq{QB29}]]="o",(1000/CE$52),0)</f>
        <v>0</v>
      </c>
      <c r="CE5" s="4" t="s">
        <v>3</v>
      </c>
      <c r="CF5" s="33">
        <f>IF(Tableau224567[[#This Row],[Blq{QB30}]]="o",(1000/CG$52),0)</f>
        <v>0</v>
      </c>
      <c r="CG5" s="4" t="s">
        <v>3</v>
      </c>
      <c r="CH5" s="26">
        <f>IFERROR((8-Tableau224567[[#This Row],[Plc{Q}]])/100,0)</f>
        <v>0</v>
      </c>
      <c r="CI5" s="25" t="str">
        <f>IF(OR(1=Tableau224567[[#This Row],[Plc{Q}]],2=Tableau224567[[#This Row],[Plc{Q}]],3=Tableau224567[[#This Row],[Plc{Q}]],4=Tableau224567[[#This Row],[Plc{Q}]],5=Tableau224567[[#This Row],[Plc{Q}]],6=Tableau224567[[#This Row],[Plc{Q}]],7=Tableau224567[[#This Row],[Plc{Q}]],8=Tableau224567[[#This Row],[Plc{Q}]]),"Qualifié(e)","")</f>
        <v/>
      </c>
      <c r="CJ5" s="34" t="str">
        <f>IF(Tableau224567[[#This Row],[Pnt{F}/1000]]=0,"",RANK(Tableau224567[[#This Row],[Pnt{F}/1000]],Tableau224567[Pnt{F}/1000]))</f>
        <v/>
      </c>
      <c r="CK5" s="35">
        <f>IFERROR(Tableau224567[[#This Row],[Pnt{FV}/500]]+Tableau224567[[#This Row],[Pnt{FB}/500]]+Tableau224567[[#This Row],[Bns{Q}]],0)</f>
        <v>0</v>
      </c>
      <c r="CL5" s="32">
        <f>IFERROR((Tableau224567[[#This Row],[Pnt{FV}]]/$CM$52)*500,0)</f>
        <v>0</v>
      </c>
      <c r="CM5" s="186">
        <f>IFERROR(((Tableau224567[[#This Row],[Prs{FV}]]/CN$52)*1000)+IF(Tableau224567[[#This Row],[Vlr{FV}]]="o",2,0),0)</f>
        <v>0</v>
      </c>
      <c r="CN5" s="11" t="s">
        <v>12</v>
      </c>
      <c r="CO5" s="4" t="s">
        <v>3</v>
      </c>
      <c r="CP5" s="32">
        <f>(Tableau224567[[#This Row],[Pnt{FB}]]/CQ$52)*500</f>
        <v>0</v>
      </c>
      <c r="CQ5" s="33">
        <f>Tableau224567[[#This Row],[Pnt{FBlq}]]+Tableau224567[[#This Row],[Pnt{FEss}]]</f>
        <v>0</v>
      </c>
      <c r="CR5" s="33">
        <f>IF(Tableau224567[[#This Row],[Blq{F}]]="n",0,IF(Tableau224567[[#This Row],[Blq{F}]]="Z1",100,IF(Tableau224567[[#This Row],[Blq{F}]]="Z2",200,IF(Tableau224567[[#This Row],[Blq{F}]]="Top",300,0))))</f>
        <v>0</v>
      </c>
      <c r="CS5" s="4" t="s">
        <v>3</v>
      </c>
      <c r="CT5" s="25">
        <f>IFERROR((100-(Tableau224567[[#This Row],[Ess{F}]])),0)</f>
        <v>0</v>
      </c>
      <c r="CU5" s="11" t="s">
        <v>12</v>
      </c>
      <c r="CV5" s="28" t="str">
        <f>IF(Tableau224567[[#This Row],[Fnl]]="Q",Tableau224567[[#This Row],[Plc{F}]],Tableau224567[[#This Row],[Plc{Q}]])</f>
        <v/>
      </c>
      <c r="CW5" s="28" t="str">
        <f>IF(Tableau224567[[#This Row],[Place]]=1,"Or",IF(Tableau224567[[#This Row],[Place]]=2,"Argent",IF(Tableau224567[[#This Row],[Place]]=3,"Bronze","")))</f>
        <v/>
      </c>
    </row>
    <row r="6" spans="1:101" x14ac:dyDescent="0.2">
      <c r="A6" s="33" t="str">
        <f>Tableau224567[[#This Row],[Plc{Q}]]</f>
        <v/>
      </c>
      <c r="B6" s="33" t="str">
        <f>Tableau224567[[#This Row],[Place]]</f>
        <v/>
      </c>
      <c r="C6" s="16" t="s">
        <v>12</v>
      </c>
      <c r="D6" s="17" t="s">
        <v>12</v>
      </c>
      <c r="E6" s="17" t="s">
        <v>12</v>
      </c>
      <c r="F6" s="29" t="str">
        <f>IF(Tableau224567[[#This Row],[Q &gt; F]]="","","Q")</f>
        <v/>
      </c>
      <c r="G6" s="10" t="s">
        <v>12</v>
      </c>
      <c r="H6" s="3" t="s">
        <v>3</v>
      </c>
      <c r="I6" s="3" t="s">
        <v>3</v>
      </c>
      <c r="J6" s="3" t="s">
        <v>3</v>
      </c>
      <c r="K6" s="30" t="str">
        <f>IF(Tableau224567[[#This Row],[Pnt{Q}(/1000)]]=0,"",RANK(Tableau224567[[#This Row],[Pnt{Q}(/1000)]],Tableau224567[Pnt{Q}(/1000)]))</f>
        <v/>
      </c>
      <c r="L6" s="30">
        <f>IFERROR(Tableau224567[[#This Row],[Pnt{QV}(/500)]]+Tableau224567[[#This Row],[Pnt{QB}/500]],0)</f>
        <v>0</v>
      </c>
      <c r="M6" s="31">
        <f>IFERROR((Tableau224567[[#This Row],[Pnt{QV}]]/$N$52)*500,0)</f>
        <v>0</v>
      </c>
      <c r="N6" s="31">
        <f>SUM(Tableau224567[[#This Row],[Pnt{QV1}]],Tableau224567[[#This Row],[Pnt{QV2}]],Tableau224567[[#This Row],[Pnt{QV3}]])</f>
        <v>0</v>
      </c>
      <c r="O6" s="2">
        <f>IFERROR(((Tableau224567[[#This Row],[Prs{QV1}]]/P$52)*1000)+IF(Tableau224567[[#This Row],[Vlr{QV1}]]="o",2,0),0)</f>
        <v>0</v>
      </c>
      <c r="P6" s="11" t="s">
        <v>12</v>
      </c>
      <c r="Q6" s="4" t="s">
        <v>3</v>
      </c>
      <c r="R6" s="163">
        <f>IFERROR(((Tableau224567[[#This Row],[Prs{QV2}]]/S$52)*1000)+IF(Tableau224567[[#This Row],[Vlr{QV2}]]="o",2,0),0)</f>
        <v>0</v>
      </c>
      <c r="S6" s="11" t="s">
        <v>12</v>
      </c>
      <c r="T6" s="4" t="s">
        <v>3</v>
      </c>
      <c r="U6" s="163">
        <f>IFERROR(((Tableau224567[[#This Row],[Prs{QV3}]]/V$52)*1000)+IF(Tableau224567[[#This Row],[Vlr{QV3}]]="o",2,0),0)</f>
        <v>0</v>
      </c>
      <c r="V6" s="11" t="s">
        <v>12</v>
      </c>
      <c r="W6" s="4" t="s">
        <v>3</v>
      </c>
      <c r="X6" s="32">
        <f>IF((Tableau224567[[#This Row],[Pnt{QB}]]/Y$52)*500=0,0,(Tableau224567[[#This Row],[Pnt{QB}]]/Y$52)*500)</f>
        <v>0</v>
      </c>
      <c r="Y6" s="33">
        <f>Tableau224567[[#This Row],[Pnt{QB1}]]+Tableau224567[[#This Row],[Pnt{QB2}]]+Tableau224567[[#This Row],[Pnt{QB3}]]+Tableau224567[[#This Row],[Pnt{QB4}]]+Tableau224567[[#This Row],[Pnt{QB5}]]+Tableau224567[[#This Row],[Pnt{QB6}]]+Tableau224567[[#This Row],[Pnt{QB7}]]+Tableau224567[[#This Row],[Pnt{QB8}]]+Tableau224567[[#This Row],[Pnt{QB9}]]+Tableau224567[[#This Row],[Pnt{QB10}]]+Tableau224567[[#This Row],[Pnt{QB11}]]+Tableau224567[[#This Row],[Pnt{QB12}]]+Tableau224567[[#This Row],[Pnt{QB13}]]+Tableau224567[[#This Row],[Pnt{QB14}]]+Tableau224567[[#This Row],[Pnt{QB15}]]+Tableau224567[[#This Row],[Pnt{QB16}]]+Tableau224567[[#This Row],[Pnt{QB17}]]+Tableau224567[[#This Row],[Pnt{QB18}]]+Tableau224567[[#This Row],[Pnt{QB19}]]+Tableau224567[[#This Row],[Pnt{QB20}]]+Tableau224567[[#This Row],[Pnt{QB21}]]+Tableau224567[[#This Row],[Pnt{QB22}]]+Tableau224567[[#This Row],[Pnt{QB23}]]+Tableau224567[[#This Row],[Pnt{QB24}]]+Tableau224567[[#This Row],[Pnt{QB25}]]+Tableau224567[[#This Row],[Pnt{QB26}]]+Tableau224567[[#This Row],[Pnt{QB27}]]+Tableau224567[[#This Row],[Pnt{QB28}]]+Tableau224567[[#This Row],[Pnt{QB29}]]+Tableau224567[[#This Row],[Pnt{QB30}]]</f>
        <v>0</v>
      </c>
      <c r="Z6" s="33">
        <f>IF(Tableau224567[[#This Row],[Blq{QB1}]]="o",(1000/AA$52),0)</f>
        <v>0</v>
      </c>
      <c r="AA6" s="4" t="s">
        <v>3</v>
      </c>
      <c r="AB6" s="33">
        <f>IF(Tableau224567[[#This Row],[Blq{QB2}]]="o",(1000/AC$52),0)</f>
        <v>0</v>
      </c>
      <c r="AC6" s="4" t="s">
        <v>3</v>
      </c>
      <c r="AD6" s="33">
        <f>IF(Tableau224567[[#This Row],[Blq{QB3}]]="o",(1000/AE$52),0)</f>
        <v>0</v>
      </c>
      <c r="AE6" s="4" t="s">
        <v>3</v>
      </c>
      <c r="AF6" s="33">
        <f>IF(Tableau224567[[#This Row],[Blq{QB4}]]="o",(1000/AG$52),0)</f>
        <v>0</v>
      </c>
      <c r="AG6" s="4" t="s">
        <v>3</v>
      </c>
      <c r="AH6" s="33">
        <f>IF(Tableau224567[[#This Row],[Blq{QB5}]]="o",(1000/AI$52),0)</f>
        <v>0</v>
      </c>
      <c r="AI6" s="4" t="s">
        <v>3</v>
      </c>
      <c r="AJ6" s="33">
        <f>IF(Tableau224567[[#This Row],[Blq{QB6}]]="o",(1000/AK$52),0)</f>
        <v>0</v>
      </c>
      <c r="AK6" s="4" t="s">
        <v>3</v>
      </c>
      <c r="AL6" s="33">
        <f>IF(Tableau224567[[#This Row],[Blq{QB7}]]="o",(1000/AM$52),0)</f>
        <v>0</v>
      </c>
      <c r="AM6" s="4" t="s">
        <v>3</v>
      </c>
      <c r="AN6" s="33">
        <f>IF(Tableau224567[[#This Row],[Blq{QB8}]]="o",(1000/AO$52),0)</f>
        <v>0</v>
      </c>
      <c r="AO6" s="4" t="s">
        <v>3</v>
      </c>
      <c r="AP6" s="33">
        <f>IF(Tableau224567[[#This Row],[Blq{QB9}]]="o",(1000/AQ$52),0)</f>
        <v>0</v>
      </c>
      <c r="AQ6" s="4" t="s">
        <v>3</v>
      </c>
      <c r="AR6" s="33">
        <f>IF(Tableau224567[[#This Row],[Blq{QB10}]]="o",(1000/AS$52),0)</f>
        <v>0</v>
      </c>
      <c r="AS6" s="4" t="s">
        <v>3</v>
      </c>
      <c r="AT6" s="33">
        <f>IF(Tableau224567[[#This Row],[Blq{QB11}]]="o",(1000/AU$52),0)</f>
        <v>0</v>
      </c>
      <c r="AU6" s="4" t="s">
        <v>3</v>
      </c>
      <c r="AV6" s="33">
        <f>IF(Tableau224567[[#This Row],[Blq{QB12}]]="o",(1000/AW$52),0)</f>
        <v>0</v>
      </c>
      <c r="AW6" s="4" t="s">
        <v>3</v>
      </c>
      <c r="AX6" s="33">
        <f>IF(Tableau224567[[#This Row],[Blq{QB13}]]="o",(1000/AY$52),0)</f>
        <v>0</v>
      </c>
      <c r="AY6" s="4" t="s">
        <v>3</v>
      </c>
      <c r="AZ6" s="33">
        <f>IF(Tableau224567[[#This Row],[Blq{QB14}]]="o",(1000/BA$52),0)</f>
        <v>0</v>
      </c>
      <c r="BA6" s="4" t="s">
        <v>3</v>
      </c>
      <c r="BB6" s="33">
        <f>IF(Tableau224567[[#This Row],[Blq{QB15}]]="o",(1000/BC$52),0)</f>
        <v>0</v>
      </c>
      <c r="BC6" s="4" t="s">
        <v>3</v>
      </c>
      <c r="BD6" s="33">
        <f>IF(Tableau224567[[#This Row],[Blq{QB16}]]="o",(1000/BE$52),0)</f>
        <v>0</v>
      </c>
      <c r="BE6" s="4" t="s">
        <v>3</v>
      </c>
      <c r="BF6" s="33">
        <f>IF(Tableau224567[[#This Row],[Blq{QB17}]]="o",(1000/BG$52),0)</f>
        <v>0</v>
      </c>
      <c r="BG6" s="4" t="s">
        <v>3</v>
      </c>
      <c r="BH6" s="33">
        <f>IF(Tableau224567[[#This Row],[Blq{QB18}]]="o",(1000/BI$52),0)</f>
        <v>0</v>
      </c>
      <c r="BI6" s="4" t="s">
        <v>3</v>
      </c>
      <c r="BJ6" s="33">
        <f>IF(Tableau224567[[#This Row],[Blq{QB19}]]="o",(1000/BK$52),0)</f>
        <v>0</v>
      </c>
      <c r="BK6" s="4" t="s">
        <v>3</v>
      </c>
      <c r="BL6" s="33">
        <f>IF(Tableau224567[[#This Row],[Blq{QB20}]]="o",(1000/BM$52),0)</f>
        <v>0</v>
      </c>
      <c r="BM6" s="4" t="s">
        <v>3</v>
      </c>
      <c r="BN6" s="33">
        <f>IF(Tableau224567[[#This Row],[Blq{QB21}]]="o",(1000/BO$52),0)</f>
        <v>0</v>
      </c>
      <c r="BO6" s="4" t="s">
        <v>3</v>
      </c>
      <c r="BP6" s="33">
        <f>IF(Tableau224567[[#This Row],[Blq{QB22}]]="o",(1000/BQ$52),0)</f>
        <v>0</v>
      </c>
      <c r="BQ6" s="4" t="s">
        <v>3</v>
      </c>
      <c r="BR6" s="33">
        <f>IF(Tableau224567[[#This Row],[Blq{QB23}]]="o",(1000/BS$52),0)</f>
        <v>0</v>
      </c>
      <c r="BS6" s="4" t="s">
        <v>3</v>
      </c>
      <c r="BT6" s="33">
        <f>IF(Tableau224567[[#This Row],[Blq{QB24}]]="o",(1000/BU$52),0)</f>
        <v>0</v>
      </c>
      <c r="BU6" s="4" t="s">
        <v>3</v>
      </c>
      <c r="BV6" s="33">
        <f>IF(Tableau224567[[#This Row],[Blq{QB25}]]="o",(1000/BW$52),0)</f>
        <v>0</v>
      </c>
      <c r="BW6" s="4" t="s">
        <v>3</v>
      </c>
      <c r="BX6" s="33">
        <f>IF(Tableau224567[[#This Row],[Blq{QB26}]]="o",(1000/BY$52),0)</f>
        <v>0</v>
      </c>
      <c r="BY6" s="4" t="s">
        <v>3</v>
      </c>
      <c r="BZ6" s="33">
        <f>IF(Tableau224567[[#This Row],[Blq{QB27}]]="o",(1000/CA$52),0)</f>
        <v>0</v>
      </c>
      <c r="CA6" s="4" t="s">
        <v>3</v>
      </c>
      <c r="CB6" s="33">
        <f>IF(Tableau224567[[#This Row],[Blq{QB28}]]="o",(1000/CC$52),0)</f>
        <v>0</v>
      </c>
      <c r="CC6" s="4" t="s">
        <v>3</v>
      </c>
      <c r="CD6" s="33">
        <f>IF(Tableau224567[[#This Row],[Blq{QB29}]]="o",(1000/CE$52),0)</f>
        <v>0</v>
      </c>
      <c r="CE6" s="4" t="s">
        <v>3</v>
      </c>
      <c r="CF6" s="33">
        <f>IF(Tableau224567[[#This Row],[Blq{QB30}]]="o",(1000/CG$52),0)</f>
        <v>0</v>
      </c>
      <c r="CG6" s="4" t="s">
        <v>3</v>
      </c>
      <c r="CH6" s="26">
        <f>IFERROR((8-Tableau224567[[#This Row],[Plc{Q}]])/100,0)</f>
        <v>0</v>
      </c>
      <c r="CI6" s="25" t="str">
        <f>IF(OR(1=Tableau224567[[#This Row],[Plc{Q}]],2=Tableau224567[[#This Row],[Plc{Q}]],3=Tableau224567[[#This Row],[Plc{Q}]],4=Tableau224567[[#This Row],[Plc{Q}]],5=Tableau224567[[#This Row],[Plc{Q}]],6=Tableau224567[[#This Row],[Plc{Q}]],7=Tableau224567[[#This Row],[Plc{Q}]],8=Tableau224567[[#This Row],[Plc{Q}]]),"Qualifié(e)","")</f>
        <v/>
      </c>
      <c r="CJ6" s="34" t="str">
        <f>IF(Tableau224567[[#This Row],[Pnt{F}/1000]]=0,"",RANK(Tableau224567[[#This Row],[Pnt{F}/1000]],Tableau224567[Pnt{F}/1000]))</f>
        <v/>
      </c>
      <c r="CK6" s="35">
        <f>IFERROR(Tableau224567[[#This Row],[Pnt{FV}/500]]+Tableau224567[[#This Row],[Pnt{FB}/500]]+Tableau224567[[#This Row],[Bns{Q}]],0)</f>
        <v>0</v>
      </c>
      <c r="CL6" s="32">
        <f>IFERROR((Tableau224567[[#This Row],[Pnt{FV}]]/$CM$52)*500,0)</f>
        <v>0</v>
      </c>
      <c r="CM6" s="186">
        <f>IFERROR(((Tableau224567[[#This Row],[Prs{FV}]]/CN$52)*1000)+IF(Tableau224567[[#This Row],[Vlr{FV}]]="o",2,0),0)</f>
        <v>0</v>
      </c>
      <c r="CN6" s="11" t="s">
        <v>12</v>
      </c>
      <c r="CO6" s="4" t="s">
        <v>3</v>
      </c>
      <c r="CP6" s="32">
        <f>(Tableau224567[[#This Row],[Pnt{FB}]]/CQ$52)*500</f>
        <v>0</v>
      </c>
      <c r="CQ6" s="33">
        <f>Tableau224567[[#This Row],[Pnt{FBlq}]]+Tableau224567[[#This Row],[Pnt{FEss}]]</f>
        <v>0</v>
      </c>
      <c r="CR6" s="33">
        <f>IF(Tableau224567[[#This Row],[Blq{F}]]="n",0,IF(Tableau224567[[#This Row],[Blq{F}]]="Z1",100,IF(Tableau224567[[#This Row],[Blq{F}]]="Z2",200,IF(Tableau224567[[#This Row],[Blq{F}]]="Top",300,0))))</f>
        <v>0</v>
      </c>
      <c r="CS6" s="4" t="s">
        <v>3</v>
      </c>
      <c r="CT6" s="25">
        <f>IFERROR((100-(Tableau224567[[#This Row],[Ess{F}]])),0)</f>
        <v>0</v>
      </c>
      <c r="CU6" s="11" t="s">
        <v>12</v>
      </c>
      <c r="CV6" s="28" t="str">
        <f>IF(Tableau224567[[#This Row],[Fnl]]="Q",Tableau224567[[#This Row],[Plc{F}]],Tableau224567[[#This Row],[Plc{Q}]])</f>
        <v/>
      </c>
      <c r="CW6" s="28" t="str">
        <f>IF(Tableau224567[[#This Row],[Place]]=1,"Or",IF(Tableau224567[[#This Row],[Place]]=2,"Argent",IF(Tableau224567[[#This Row],[Place]]=3,"Bronze","")))</f>
        <v/>
      </c>
    </row>
    <row r="7" spans="1:101" x14ac:dyDescent="0.2">
      <c r="A7" s="33" t="str">
        <f>Tableau224567[[#This Row],[Plc{Q}]]</f>
        <v/>
      </c>
      <c r="B7" s="33" t="str">
        <f>Tableau224567[[#This Row],[Place]]</f>
        <v/>
      </c>
      <c r="C7" s="16" t="s">
        <v>12</v>
      </c>
      <c r="D7" s="17" t="s">
        <v>12</v>
      </c>
      <c r="E7" s="17" t="s">
        <v>12</v>
      </c>
      <c r="F7" s="29" t="str">
        <f>IF(Tableau224567[[#This Row],[Q &gt; F]]="","","Q")</f>
        <v/>
      </c>
      <c r="G7" s="10" t="s">
        <v>12</v>
      </c>
      <c r="H7" s="3" t="s">
        <v>3</v>
      </c>
      <c r="I7" s="3" t="s">
        <v>3</v>
      </c>
      <c r="J7" s="3" t="s">
        <v>3</v>
      </c>
      <c r="K7" s="30" t="str">
        <f>IF(Tableau224567[[#This Row],[Pnt{Q}(/1000)]]=0,"",RANK(Tableau224567[[#This Row],[Pnt{Q}(/1000)]],Tableau224567[Pnt{Q}(/1000)]))</f>
        <v/>
      </c>
      <c r="L7" s="30">
        <f>IFERROR(Tableau224567[[#This Row],[Pnt{QV}(/500)]]+Tableau224567[[#This Row],[Pnt{QB}/500]],0)</f>
        <v>0</v>
      </c>
      <c r="M7" s="31">
        <f>IFERROR((Tableau224567[[#This Row],[Pnt{QV}]]/$N$52)*500,0)</f>
        <v>0</v>
      </c>
      <c r="N7" s="31">
        <f>SUM(Tableau224567[[#This Row],[Pnt{QV1}]],Tableau224567[[#This Row],[Pnt{QV2}]],Tableau224567[[#This Row],[Pnt{QV3}]])</f>
        <v>0</v>
      </c>
      <c r="O7" s="2">
        <f>IFERROR(((Tableau224567[[#This Row],[Prs{QV1}]]/P$52)*1000)+IF(Tableau224567[[#This Row],[Vlr{QV1}]]="o",2,0),0)</f>
        <v>0</v>
      </c>
      <c r="P7" s="11" t="s">
        <v>12</v>
      </c>
      <c r="Q7" s="4" t="s">
        <v>3</v>
      </c>
      <c r="R7" s="163">
        <f>IFERROR(((Tableau224567[[#This Row],[Prs{QV2}]]/S$52)*1000)+IF(Tableau224567[[#This Row],[Vlr{QV2}]]="o",2,0),0)</f>
        <v>0</v>
      </c>
      <c r="S7" s="11" t="s">
        <v>12</v>
      </c>
      <c r="T7" s="4" t="s">
        <v>3</v>
      </c>
      <c r="U7" s="163">
        <f>IFERROR(((Tableau224567[[#This Row],[Prs{QV3}]]/V$52)*1000)+IF(Tableau224567[[#This Row],[Vlr{QV3}]]="o",2,0),0)</f>
        <v>0</v>
      </c>
      <c r="V7" s="11" t="s">
        <v>12</v>
      </c>
      <c r="W7" s="4" t="s">
        <v>3</v>
      </c>
      <c r="X7" s="32">
        <f>IF((Tableau224567[[#This Row],[Pnt{QB}]]/Y$52)*500=0,0,(Tableau224567[[#This Row],[Pnt{QB}]]/Y$52)*500)</f>
        <v>0</v>
      </c>
      <c r="Y7" s="33">
        <f>Tableau224567[[#This Row],[Pnt{QB1}]]+Tableau224567[[#This Row],[Pnt{QB2}]]+Tableau224567[[#This Row],[Pnt{QB3}]]+Tableau224567[[#This Row],[Pnt{QB4}]]+Tableau224567[[#This Row],[Pnt{QB5}]]+Tableau224567[[#This Row],[Pnt{QB6}]]+Tableau224567[[#This Row],[Pnt{QB7}]]+Tableau224567[[#This Row],[Pnt{QB8}]]+Tableau224567[[#This Row],[Pnt{QB9}]]+Tableau224567[[#This Row],[Pnt{QB10}]]+Tableau224567[[#This Row],[Pnt{QB11}]]+Tableau224567[[#This Row],[Pnt{QB12}]]+Tableau224567[[#This Row],[Pnt{QB13}]]+Tableau224567[[#This Row],[Pnt{QB14}]]+Tableau224567[[#This Row],[Pnt{QB15}]]+Tableau224567[[#This Row],[Pnt{QB16}]]+Tableau224567[[#This Row],[Pnt{QB17}]]+Tableau224567[[#This Row],[Pnt{QB18}]]+Tableau224567[[#This Row],[Pnt{QB19}]]+Tableau224567[[#This Row],[Pnt{QB20}]]+Tableau224567[[#This Row],[Pnt{QB21}]]+Tableau224567[[#This Row],[Pnt{QB22}]]+Tableau224567[[#This Row],[Pnt{QB23}]]+Tableau224567[[#This Row],[Pnt{QB24}]]+Tableau224567[[#This Row],[Pnt{QB25}]]+Tableau224567[[#This Row],[Pnt{QB26}]]+Tableau224567[[#This Row],[Pnt{QB27}]]+Tableau224567[[#This Row],[Pnt{QB28}]]+Tableau224567[[#This Row],[Pnt{QB29}]]+Tableau224567[[#This Row],[Pnt{QB30}]]</f>
        <v>0</v>
      </c>
      <c r="Z7" s="33">
        <f>IF(Tableau224567[[#This Row],[Blq{QB1}]]="o",(1000/AA$52),0)</f>
        <v>0</v>
      </c>
      <c r="AA7" s="4" t="s">
        <v>3</v>
      </c>
      <c r="AB7" s="33">
        <f>IF(Tableau224567[[#This Row],[Blq{QB2}]]="o",(1000/AC$52),0)</f>
        <v>0</v>
      </c>
      <c r="AC7" s="4" t="s">
        <v>3</v>
      </c>
      <c r="AD7" s="33">
        <f>IF(Tableau224567[[#This Row],[Blq{QB3}]]="o",(1000/AE$52),0)</f>
        <v>0</v>
      </c>
      <c r="AE7" s="4" t="s">
        <v>3</v>
      </c>
      <c r="AF7" s="33">
        <f>IF(Tableau224567[[#This Row],[Blq{QB4}]]="o",(1000/AG$52),0)</f>
        <v>0</v>
      </c>
      <c r="AG7" s="4" t="s">
        <v>3</v>
      </c>
      <c r="AH7" s="33">
        <f>IF(Tableau224567[[#This Row],[Blq{QB5}]]="o",(1000/AI$52),0)</f>
        <v>0</v>
      </c>
      <c r="AI7" s="4" t="s">
        <v>3</v>
      </c>
      <c r="AJ7" s="33">
        <f>IF(Tableau224567[[#This Row],[Blq{QB6}]]="o",(1000/AK$52),0)</f>
        <v>0</v>
      </c>
      <c r="AK7" s="4" t="s">
        <v>3</v>
      </c>
      <c r="AL7" s="33">
        <f>IF(Tableau224567[[#This Row],[Blq{QB7}]]="o",(1000/AM$52),0)</f>
        <v>0</v>
      </c>
      <c r="AM7" s="4" t="s">
        <v>3</v>
      </c>
      <c r="AN7" s="33">
        <f>IF(Tableau224567[[#This Row],[Blq{QB8}]]="o",(1000/AO$52),0)</f>
        <v>0</v>
      </c>
      <c r="AO7" s="4" t="s">
        <v>3</v>
      </c>
      <c r="AP7" s="33">
        <f>IF(Tableau224567[[#This Row],[Blq{QB9}]]="o",(1000/AQ$52),0)</f>
        <v>0</v>
      </c>
      <c r="AQ7" s="4" t="s">
        <v>3</v>
      </c>
      <c r="AR7" s="33">
        <f>IF(Tableau224567[[#This Row],[Blq{QB10}]]="o",(1000/AS$52),0)</f>
        <v>0</v>
      </c>
      <c r="AS7" s="4" t="s">
        <v>3</v>
      </c>
      <c r="AT7" s="33">
        <f>IF(Tableau224567[[#This Row],[Blq{QB11}]]="o",(1000/AU$52),0)</f>
        <v>0</v>
      </c>
      <c r="AU7" s="4" t="s">
        <v>3</v>
      </c>
      <c r="AV7" s="33">
        <f>IF(Tableau224567[[#This Row],[Blq{QB12}]]="o",(1000/AW$52),0)</f>
        <v>0</v>
      </c>
      <c r="AW7" s="4" t="s">
        <v>3</v>
      </c>
      <c r="AX7" s="33">
        <f>IF(Tableau224567[[#This Row],[Blq{QB13}]]="o",(1000/AY$52),0)</f>
        <v>0</v>
      </c>
      <c r="AY7" s="4" t="s">
        <v>3</v>
      </c>
      <c r="AZ7" s="33">
        <f>IF(Tableau224567[[#This Row],[Blq{QB14}]]="o",(1000/BA$52),0)</f>
        <v>0</v>
      </c>
      <c r="BA7" s="4" t="s">
        <v>3</v>
      </c>
      <c r="BB7" s="33">
        <f>IF(Tableau224567[[#This Row],[Blq{QB15}]]="o",(1000/BC$52),0)</f>
        <v>0</v>
      </c>
      <c r="BC7" s="4" t="s">
        <v>3</v>
      </c>
      <c r="BD7" s="33">
        <f>IF(Tableau224567[[#This Row],[Blq{QB16}]]="o",(1000/BE$52),0)</f>
        <v>0</v>
      </c>
      <c r="BE7" s="4" t="s">
        <v>3</v>
      </c>
      <c r="BF7" s="33">
        <f>IF(Tableau224567[[#This Row],[Blq{QB17}]]="o",(1000/BG$52),0)</f>
        <v>0</v>
      </c>
      <c r="BG7" s="4" t="s">
        <v>3</v>
      </c>
      <c r="BH7" s="33">
        <f>IF(Tableau224567[[#This Row],[Blq{QB18}]]="o",(1000/BI$52),0)</f>
        <v>0</v>
      </c>
      <c r="BI7" s="4" t="s">
        <v>3</v>
      </c>
      <c r="BJ7" s="33">
        <f>IF(Tableau224567[[#This Row],[Blq{QB19}]]="o",(1000/BK$52),0)</f>
        <v>0</v>
      </c>
      <c r="BK7" s="4" t="s">
        <v>3</v>
      </c>
      <c r="BL7" s="33">
        <f>IF(Tableau224567[[#This Row],[Blq{QB20}]]="o",(1000/BM$52),0)</f>
        <v>0</v>
      </c>
      <c r="BM7" s="4" t="s">
        <v>3</v>
      </c>
      <c r="BN7" s="33">
        <f>IF(Tableau224567[[#This Row],[Blq{QB21}]]="o",(1000/BO$52),0)</f>
        <v>0</v>
      </c>
      <c r="BO7" s="4" t="s">
        <v>3</v>
      </c>
      <c r="BP7" s="33">
        <f>IF(Tableau224567[[#This Row],[Blq{QB22}]]="o",(1000/BQ$52),0)</f>
        <v>0</v>
      </c>
      <c r="BQ7" s="4" t="s">
        <v>3</v>
      </c>
      <c r="BR7" s="33">
        <f>IF(Tableau224567[[#This Row],[Blq{QB23}]]="o",(1000/BS$52),0)</f>
        <v>0</v>
      </c>
      <c r="BS7" s="4" t="s">
        <v>3</v>
      </c>
      <c r="BT7" s="33">
        <f>IF(Tableau224567[[#This Row],[Blq{QB24}]]="o",(1000/BU$52),0)</f>
        <v>0</v>
      </c>
      <c r="BU7" s="4" t="s">
        <v>3</v>
      </c>
      <c r="BV7" s="33">
        <f>IF(Tableau224567[[#This Row],[Blq{QB25}]]="o",(1000/BW$52),0)</f>
        <v>0</v>
      </c>
      <c r="BW7" s="4" t="s">
        <v>3</v>
      </c>
      <c r="BX7" s="33">
        <f>IF(Tableau224567[[#This Row],[Blq{QB26}]]="o",(1000/BY$52),0)</f>
        <v>0</v>
      </c>
      <c r="BY7" s="4" t="s">
        <v>3</v>
      </c>
      <c r="BZ7" s="33">
        <f>IF(Tableau224567[[#This Row],[Blq{QB27}]]="o",(1000/CA$52),0)</f>
        <v>0</v>
      </c>
      <c r="CA7" s="4" t="s">
        <v>3</v>
      </c>
      <c r="CB7" s="33">
        <f>IF(Tableau224567[[#This Row],[Blq{QB28}]]="o",(1000/CC$52),0)</f>
        <v>0</v>
      </c>
      <c r="CC7" s="4" t="s">
        <v>3</v>
      </c>
      <c r="CD7" s="33">
        <f>IF(Tableau224567[[#This Row],[Blq{QB29}]]="o",(1000/CE$52),0)</f>
        <v>0</v>
      </c>
      <c r="CE7" s="4" t="s">
        <v>3</v>
      </c>
      <c r="CF7" s="33">
        <f>IF(Tableau224567[[#This Row],[Blq{QB30}]]="o",(1000/CG$52),0)</f>
        <v>0</v>
      </c>
      <c r="CG7" s="4" t="s">
        <v>3</v>
      </c>
      <c r="CH7" s="26">
        <f>IFERROR((8-Tableau224567[[#This Row],[Plc{Q}]])/100,0)</f>
        <v>0</v>
      </c>
      <c r="CI7" s="25" t="str">
        <f>IF(OR(1=Tableau224567[[#This Row],[Plc{Q}]],2=Tableau224567[[#This Row],[Plc{Q}]],3=Tableau224567[[#This Row],[Plc{Q}]],4=Tableau224567[[#This Row],[Plc{Q}]],5=Tableau224567[[#This Row],[Plc{Q}]],6=Tableau224567[[#This Row],[Plc{Q}]],7=Tableau224567[[#This Row],[Plc{Q}]],8=Tableau224567[[#This Row],[Plc{Q}]]),"Qualifié(e)","")</f>
        <v/>
      </c>
      <c r="CJ7" s="34" t="str">
        <f>IF(Tableau224567[[#This Row],[Pnt{F}/1000]]=0,"",RANK(Tableau224567[[#This Row],[Pnt{F}/1000]],Tableau224567[Pnt{F}/1000]))</f>
        <v/>
      </c>
      <c r="CK7" s="35">
        <f>IFERROR(Tableau224567[[#This Row],[Pnt{FV}/500]]+Tableau224567[[#This Row],[Pnt{FB}/500]]+Tableau224567[[#This Row],[Bns{Q}]],0)</f>
        <v>0</v>
      </c>
      <c r="CL7" s="32">
        <f>IFERROR((Tableau224567[[#This Row],[Pnt{FV}]]/$CM$52)*500,0)</f>
        <v>0</v>
      </c>
      <c r="CM7" s="186">
        <f>IFERROR(((Tableau224567[[#This Row],[Prs{FV}]]/CN$52)*1000)+IF(Tableau224567[[#This Row],[Vlr{FV}]]="o",2,0),0)</f>
        <v>0</v>
      </c>
      <c r="CN7" s="11" t="s">
        <v>12</v>
      </c>
      <c r="CO7" s="4" t="s">
        <v>3</v>
      </c>
      <c r="CP7" s="32">
        <f>(Tableau224567[[#This Row],[Pnt{FB}]]/CQ$52)*500</f>
        <v>0</v>
      </c>
      <c r="CQ7" s="33">
        <f>Tableau224567[[#This Row],[Pnt{FBlq}]]+Tableau224567[[#This Row],[Pnt{FEss}]]</f>
        <v>0</v>
      </c>
      <c r="CR7" s="33">
        <f>IF(Tableau224567[[#This Row],[Blq{F}]]="n",0,IF(Tableau224567[[#This Row],[Blq{F}]]="Z1",100,IF(Tableau224567[[#This Row],[Blq{F}]]="Z2",200,IF(Tableau224567[[#This Row],[Blq{F}]]="Top",300,0))))</f>
        <v>0</v>
      </c>
      <c r="CS7" s="4" t="s">
        <v>3</v>
      </c>
      <c r="CT7" s="25">
        <f>IFERROR((100-(Tableau224567[[#This Row],[Ess{F}]])),0)</f>
        <v>0</v>
      </c>
      <c r="CU7" s="11" t="s">
        <v>12</v>
      </c>
      <c r="CV7" s="28" t="str">
        <f>IF(Tableau224567[[#This Row],[Fnl]]="Q",Tableau224567[[#This Row],[Plc{F}]],Tableau224567[[#This Row],[Plc{Q}]])</f>
        <v/>
      </c>
      <c r="CW7" s="28" t="str">
        <f>IF(Tableau224567[[#This Row],[Place]]=1,"Or",IF(Tableau224567[[#This Row],[Place]]=2,"Argent",IF(Tableau224567[[#This Row],[Place]]=3,"Bronze","")))</f>
        <v/>
      </c>
    </row>
    <row r="8" spans="1:101" x14ac:dyDescent="0.2">
      <c r="A8" s="33" t="str">
        <f>Tableau224567[[#This Row],[Plc{Q}]]</f>
        <v/>
      </c>
      <c r="B8" s="33" t="str">
        <f>Tableau224567[[#This Row],[Place]]</f>
        <v/>
      </c>
      <c r="C8" s="16" t="s">
        <v>12</v>
      </c>
      <c r="D8" s="17" t="s">
        <v>12</v>
      </c>
      <c r="E8" s="17" t="s">
        <v>12</v>
      </c>
      <c r="F8" s="29" t="str">
        <f>IF(Tableau224567[[#This Row],[Q &gt; F]]="","","Q")</f>
        <v/>
      </c>
      <c r="G8" s="10" t="s">
        <v>12</v>
      </c>
      <c r="H8" s="3" t="s">
        <v>3</v>
      </c>
      <c r="I8" s="3" t="s">
        <v>3</v>
      </c>
      <c r="J8" s="3" t="s">
        <v>3</v>
      </c>
      <c r="K8" s="30" t="str">
        <f>IF(Tableau224567[[#This Row],[Pnt{Q}(/1000)]]=0,"",RANK(Tableau224567[[#This Row],[Pnt{Q}(/1000)]],Tableau224567[Pnt{Q}(/1000)]))</f>
        <v/>
      </c>
      <c r="L8" s="30">
        <f>IFERROR(Tableau224567[[#This Row],[Pnt{QV}(/500)]]+Tableau224567[[#This Row],[Pnt{QB}/500]],0)</f>
        <v>0</v>
      </c>
      <c r="M8" s="31">
        <f>IFERROR((Tableau224567[[#This Row],[Pnt{QV}]]/$N$52)*500,0)</f>
        <v>0</v>
      </c>
      <c r="N8" s="31">
        <f>SUM(Tableau224567[[#This Row],[Pnt{QV1}]],Tableau224567[[#This Row],[Pnt{QV2}]],Tableau224567[[#This Row],[Pnt{QV3}]])</f>
        <v>0</v>
      </c>
      <c r="O8" s="2">
        <f>IFERROR(((Tableau224567[[#This Row],[Prs{QV1}]]/P$52)*1000)+IF(Tableau224567[[#This Row],[Vlr{QV1}]]="o",2,0),0)</f>
        <v>0</v>
      </c>
      <c r="P8" s="11" t="s">
        <v>12</v>
      </c>
      <c r="Q8" s="4" t="s">
        <v>3</v>
      </c>
      <c r="R8" s="163">
        <f>IFERROR(((Tableau224567[[#This Row],[Prs{QV2}]]/S$52)*1000)+IF(Tableau224567[[#This Row],[Vlr{QV2}]]="o",2,0),0)</f>
        <v>0</v>
      </c>
      <c r="S8" s="11" t="s">
        <v>12</v>
      </c>
      <c r="T8" s="4" t="s">
        <v>3</v>
      </c>
      <c r="U8" s="163">
        <f>IFERROR(((Tableau224567[[#This Row],[Prs{QV3}]]/V$52)*1000)+IF(Tableau224567[[#This Row],[Vlr{QV3}]]="o",2,0),0)</f>
        <v>0</v>
      </c>
      <c r="V8" s="11" t="s">
        <v>12</v>
      </c>
      <c r="W8" s="4" t="s">
        <v>3</v>
      </c>
      <c r="X8" s="32">
        <f>IF((Tableau224567[[#This Row],[Pnt{QB}]]/Y$52)*500=0,0,(Tableau224567[[#This Row],[Pnt{QB}]]/Y$52)*500)</f>
        <v>0</v>
      </c>
      <c r="Y8" s="33">
        <f>Tableau224567[[#This Row],[Pnt{QB1}]]+Tableau224567[[#This Row],[Pnt{QB2}]]+Tableau224567[[#This Row],[Pnt{QB3}]]+Tableau224567[[#This Row],[Pnt{QB4}]]+Tableau224567[[#This Row],[Pnt{QB5}]]+Tableau224567[[#This Row],[Pnt{QB6}]]+Tableau224567[[#This Row],[Pnt{QB7}]]+Tableau224567[[#This Row],[Pnt{QB8}]]+Tableau224567[[#This Row],[Pnt{QB9}]]+Tableau224567[[#This Row],[Pnt{QB10}]]+Tableau224567[[#This Row],[Pnt{QB11}]]+Tableau224567[[#This Row],[Pnt{QB12}]]+Tableau224567[[#This Row],[Pnt{QB13}]]+Tableau224567[[#This Row],[Pnt{QB14}]]+Tableau224567[[#This Row],[Pnt{QB15}]]+Tableau224567[[#This Row],[Pnt{QB16}]]+Tableau224567[[#This Row],[Pnt{QB17}]]+Tableau224567[[#This Row],[Pnt{QB18}]]+Tableau224567[[#This Row],[Pnt{QB19}]]+Tableau224567[[#This Row],[Pnt{QB20}]]+Tableau224567[[#This Row],[Pnt{QB21}]]+Tableau224567[[#This Row],[Pnt{QB22}]]+Tableau224567[[#This Row],[Pnt{QB23}]]+Tableau224567[[#This Row],[Pnt{QB24}]]+Tableau224567[[#This Row],[Pnt{QB25}]]+Tableau224567[[#This Row],[Pnt{QB26}]]+Tableau224567[[#This Row],[Pnt{QB27}]]+Tableau224567[[#This Row],[Pnt{QB28}]]+Tableau224567[[#This Row],[Pnt{QB29}]]+Tableau224567[[#This Row],[Pnt{QB30}]]</f>
        <v>0</v>
      </c>
      <c r="Z8" s="33">
        <f>IF(Tableau224567[[#This Row],[Blq{QB1}]]="o",(1000/AA$52),0)</f>
        <v>0</v>
      </c>
      <c r="AA8" s="4" t="s">
        <v>3</v>
      </c>
      <c r="AB8" s="33">
        <f>IF(Tableau224567[[#This Row],[Blq{QB2}]]="o",(1000/AC$52),0)</f>
        <v>0</v>
      </c>
      <c r="AC8" s="4" t="s">
        <v>3</v>
      </c>
      <c r="AD8" s="33">
        <f>IF(Tableau224567[[#This Row],[Blq{QB3}]]="o",(1000/AE$52),0)</f>
        <v>0</v>
      </c>
      <c r="AE8" s="4" t="s">
        <v>3</v>
      </c>
      <c r="AF8" s="33">
        <f>IF(Tableau224567[[#This Row],[Blq{QB4}]]="o",(1000/AG$52),0)</f>
        <v>0</v>
      </c>
      <c r="AG8" s="4" t="s">
        <v>3</v>
      </c>
      <c r="AH8" s="33">
        <f>IF(Tableau224567[[#This Row],[Blq{QB5}]]="o",(1000/AI$52),0)</f>
        <v>0</v>
      </c>
      <c r="AI8" s="4" t="s">
        <v>3</v>
      </c>
      <c r="AJ8" s="33">
        <f>IF(Tableau224567[[#This Row],[Blq{QB6}]]="o",(1000/AK$52),0)</f>
        <v>0</v>
      </c>
      <c r="AK8" s="4" t="s">
        <v>3</v>
      </c>
      <c r="AL8" s="33">
        <f>IF(Tableau224567[[#This Row],[Blq{QB7}]]="o",(1000/AM$52),0)</f>
        <v>0</v>
      </c>
      <c r="AM8" s="4" t="s">
        <v>3</v>
      </c>
      <c r="AN8" s="33">
        <f>IF(Tableau224567[[#This Row],[Blq{QB8}]]="o",(1000/AO$52),0)</f>
        <v>0</v>
      </c>
      <c r="AO8" s="4" t="s">
        <v>3</v>
      </c>
      <c r="AP8" s="33">
        <f>IF(Tableau224567[[#This Row],[Blq{QB9}]]="o",(1000/AQ$52),0)</f>
        <v>0</v>
      </c>
      <c r="AQ8" s="4" t="s">
        <v>3</v>
      </c>
      <c r="AR8" s="33">
        <f>IF(Tableau224567[[#This Row],[Blq{QB10}]]="o",(1000/AS$52),0)</f>
        <v>0</v>
      </c>
      <c r="AS8" s="4" t="s">
        <v>3</v>
      </c>
      <c r="AT8" s="33">
        <f>IF(Tableau224567[[#This Row],[Blq{QB11}]]="o",(1000/AU$52),0)</f>
        <v>0</v>
      </c>
      <c r="AU8" s="4" t="s">
        <v>3</v>
      </c>
      <c r="AV8" s="33">
        <f>IF(Tableau224567[[#This Row],[Blq{QB12}]]="o",(1000/AW$52),0)</f>
        <v>0</v>
      </c>
      <c r="AW8" s="4" t="s">
        <v>3</v>
      </c>
      <c r="AX8" s="33">
        <f>IF(Tableau224567[[#This Row],[Blq{QB13}]]="o",(1000/AY$52),0)</f>
        <v>0</v>
      </c>
      <c r="AY8" s="4" t="s">
        <v>3</v>
      </c>
      <c r="AZ8" s="33">
        <f>IF(Tableau224567[[#This Row],[Blq{QB14}]]="o",(1000/BA$52),0)</f>
        <v>0</v>
      </c>
      <c r="BA8" s="4" t="s">
        <v>3</v>
      </c>
      <c r="BB8" s="33">
        <f>IF(Tableau224567[[#This Row],[Blq{QB15}]]="o",(1000/BC$52),0)</f>
        <v>0</v>
      </c>
      <c r="BC8" s="4" t="s">
        <v>3</v>
      </c>
      <c r="BD8" s="33">
        <f>IF(Tableau224567[[#This Row],[Blq{QB16}]]="o",(1000/BE$52),0)</f>
        <v>0</v>
      </c>
      <c r="BE8" s="4" t="s">
        <v>3</v>
      </c>
      <c r="BF8" s="33">
        <f>IF(Tableau224567[[#This Row],[Blq{QB17}]]="o",(1000/BG$52),0)</f>
        <v>0</v>
      </c>
      <c r="BG8" s="4" t="s">
        <v>3</v>
      </c>
      <c r="BH8" s="33">
        <f>IF(Tableau224567[[#This Row],[Blq{QB18}]]="o",(1000/BI$52),0)</f>
        <v>0</v>
      </c>
      <c r="BI8" s="4" t="s">
        <v>3</v>
      </c>
      <c r="BJ8" s="33">
        <f>IF(Tableau224567[[#This Row],[Blq{QB19}]]="o",(1000/BK$52),0)</f>
        <v>0</v>
      </c>
      <c r="BK8" s="4" t="s">
        <v>3</v>
      </c>
      <c r="BL8" s="33">
        <f>IF(Tableau224567[[#This Row],[Blq{QB20}]]="o",(1000/BM$52),0)</f>
        <v>0</v>
      </c>
      <c r="BM8" s="4" t="s">
        <v>3</v>
      </c>
      <c r="BN8" s="33">
        <f>IF(Tableau224567[[#This Row],[Blq{QB21}]]="o",(1000/BO$52),0)</f>
        <v>0</v>
      </c>
      <c r="BO8" s="4" t="s">
        <v>3</v>
      </c>
      <c r="BP8" s="33">
        <f>IF(Tableau224567[[#This Row],[Blq{QB22}]]="o",(1000/BQ$52),0)</f>
        <v>0</v>
      </c>
      <c r="BQ8" s="4" t="s">
        <v>3</v>
      </c>
      <c r="BR8" s="33">
        <f>IF(Tableau224567[[#This Row],[Blq{QB23}]]="o",(1000/BS$52),0)</f>
        <v>0</v>
      </c>
      <c r="BS8" s="4" t="s">
        <v>3</v>
      </c>
      <c r="BT8" s="33">
        <f>IF(Tableau224567[[#This Row],[Blq{QB24}]]="o",(1000/BU$52),0)</f>
        <v>0</v>
      </c>
      <c r="BU8" s="4" t="s">
        <v>3</v>
      </c>
      <c r="BV8" s="33">
        <f>IF(Tableau224567[[#This Row],[Blq{QB25}]]="o",(1000/BW$52),0)</f>
        <v>0</v>
      </c>
      <c r="BW8" s="4" t="s">
        <v>3</v>
      </c>
      <c r="BX8" s="33">
        <f>IF(Tableau224567[[#This Row],[Blq{QB26}]]="o",(1000/BY$52),0)</f>
        <v>0</v>
      </c>
      <c r="BY8" s="4" t="s">
        <v>3</v>
      </c>
      <c r="BZ8" s="33">
        <f>IF(Tableau224567[[#This Row],[Blq{QB27}]]="o",(1000/CA$52),0)</f>
        <v>0</v>
      </c>
      <c r="CA8" s="4" t="s">
        <v>3</v>
      </c>
      <c r="CB8" s="33">
        <f>IF(Tableau224567[[#This Row],[Blq{QB28}]]="o",(1000/CC$52),0)</f>
        <v>0</v>
      </c>
      <c r="CC8" s="4" t="s">
        <v>3</v>
      </c>
      <c r="CD8" s="33">
        <f>IF(Tableau224567[[#This Row],[Blq{QB29}]]="o",(1000/CE$52),0)</f>
        <v>0</v>
      </c>
      <c r="CE8" s="4" t="s">
        <v>3</v>
      </c>
      <c r="CF8" s="33">
        <f>IF(Tableau224567[[#This Row],[Blq{QB30}]]="o",(1000/CG$52),0)</f>
        <v>0</v>
      </c>
      <c r="CG8" s="4" t="s">
        <v>3</v>
      </c>
      <c r="CH8" s="26">
        <f>IFERROR((8-Tableau224567[[#This Row],[Plc{Q}]])/100,0)</f>
        <v>0</v>
      </c>
      <c r="CI8" s="25" t="str">
        <f>IF(OR(1=Tableau224567[[#This Row],[Plc{Q}]],2=Tableau224567[[#This Row],[Plc{Q}]],3=Tableau224567[[#This Row],[Plc{Q}]],4=Tableau224567[[#This Row],[Plc{Q}]],5=Tableau224567[[#This Row],[Plc{Q}]],6=Tableau224567[[#This Row],[Plc{Q}]],7=Tableau224567[[#This Row],[Plc{Q}]],8=Tableau224567[[#This Row],[Plc{Q}]]),"Qualifié(e)","")</f>
        <v/>
      </c>
      <c r="CJ8" s="34" t="str">
        <f>IF(Tableau224567[[#This Row],[Pnt{F}/1000]]=0,"",RANK(Tableau224567[[#This Row],[Pnt{F}/1000]],Tableau224567[Pnt{F}/1000]))</f>
        <v/>
      </c>
      <c r="CK8" s="35">
        <f>IFERROR(Tableau224567[[#This Row],[Pnt{FV}/500]]+Tableau224567[[#This Row],[Pnt{FB}/500]]+Tableau224567[[#This Row],[Bns{Q}]],0)</f>
        <v>0</v>
      </c>
      <c r="CL8" s="32">
        <f>IFERROR((Tableau224567[[#This Row],[Pnt{FV}]]/$CM$52)*500,0)</f>
        <v>0</v>
      </c>
      <c r="CM8" s="186">
        <f>IFERROR(((Tableau224567[[#This Row],[Prs{FV}]]/CN$52)*1000)+IF(Tableau224567[[#This Row],[Vlr{FV}]]="o",2,0),0)</f>
        <v>0</v>
      </c>
      <c r="CN8" s="11" t="s">
        <v>12</v>
      </c>
      <c r="CO8" s="4" t="s">
        <v>3</v>
      </c>
      <c r="CP8" s="32">
        <f>(Tableau224567[[#This Row],[Pnt{FB}]]/CQ$52)*500</f>
        <v>0</v>
      </c>
      <c r="CQ8" s="33">
        <f>Tableau224567[[#This Row],[Pnt{FBlq}]]+Tableau224567[[#This Row],[Pnt{FEss}]]</f>
        <v>0</v>
      </c>
      <c r="CR8" s="33">
        <f>IF(Tableau224567[[#This Row],[Blq{F}]]="n",0,IF(Tableau224567[[#This Row],[Blq{F}]]="Z1",100,IF(Tableau224567[[#This Row],[Blq{F}]]="Z2",200,IF(Tableau224567[[#This Row],[Blq{F}]]="Top",300,0))))</f>
        <v>0</v>
      </c>
      <c r="CS8" s="4" t="s">
        <v>3</v>
      </c>
      <c r="CT8" s="25">
        <f>IFERROR((100-(Tableau224567[[#This Row],[Ess{F}]])),0)</f>
        <v>0</v>
      </c>
      <c r="CU8" s="11" t="s">
        <v>12</v>
      </c>
      <c r="CV8" s="28" t="str">
        <f>IF(Tableau224567[[#This Row],[Fnl]]="Q",Tableau224567[[#This Row],[Plc{F}]],Tableau224567[[#This Row],[Plc{Q}]])</f>
        <v/>
      </c>
      <c r="CW8" s="28" t="str">
        <f>IF(Tableau224567[[#This Row],[Place]]=1,"Or",IF(Tableau224567[[#This Row],[Place]]=2,"Argent",IF(Tableau224567[[#This Row],[Place]]=3,"Bronze","")))</f>
        <v/>
      </c>
    </row>
    <row r="9" spans="1:101" x14ac:dyDescent="0.2">
      <c r="A9" s="33" t="str">
        <f>Tableau224567[[#This Row],[Plc{Q}]]</f>
        <v/>
      </c>
      <c r="B9" s="33" t="str">
        <f>Tableau224567[[#This Row],[Place]]</f>
        <v/>
      </c>
      <c r="C9" s="16" t="s">
        <v>12</v>
      </c>
      <c r="D9" s="17" t="s">
        <v>12</v>
      </c>
      <c r="E9" s="17" t="s">
        <v>12</v>
      </c>
      <c r="F9" s="36" t="str">
        <f>IF(Tableau224567[[#This Row],[Q &gt; F]]="","","Q")</f>
        <v/>
      </c>
      <c r="G9" s="10" t="s">
        <v>12</v>
      </c>
      <c r="H9" s="3" t="s">
        <v>3</v>
      </c>
      <c r="I9" s="3" t="s">
        <v>3</v>
      </c>
      <c r="J9" s="3" t="s">
        <v>3</v>
      </c>
      <c r="K9" s="30" t="str">
        <f>IF(Tableau224567[[#This Row],[Pnt{Q}(/1000)]]=0,"",RANK(Tableau224567[[#This Row],[Pnt{Q}(/1000)]],Tableau224567[Pnt{Q}(/1000)]))</f>
        <v/>
      </c>
      <c r="L9" s="30">
        <f>IFERROR(Tableau224567[[#This Row],[Pnt{QV}(/500)]]+Tableau224567[[#This Row],[Pnt{QB}/500]],0)</f>
        <v>0</v>
      </c>
      <c r="M9" s="31">
        <f>IFERROR((Tableau224567[[#This Row],[Pnt{QV}]]/$N$52)*500,0)</f>
        <v>0</v>
      </c>
      <c r="N9" s="31">
        <f>SUM(Tableau224567[[#This Row],[Pnt{QV1}]],Tableau224567[[#This Row],[Pnt{QV2}]],Tableau224567[[#This Row],[Pnt{QV3}]])</f>
        <v>0</v>
      </c>
      <c r="O9" s="2">
        <f>IFERROR(((Tableau224567[[#This Row],[Prs{QV1}]]/P$52)*1000)+IF(Tableau224567[[#This Row],[Vlr{QV1}]]="o",2,0),0)</f>
        <v>0</v>
      </c>
      <c r="P9" s="11" t="s">
        <v>12</v>
      </c>
      <c r="Q9" s="4" t="s">
        <v>3</v>
      </c>
      <c r="R9" s="163">
        <f>IFERROR(((Tableau224567[[#This Row],[Prs{QV2}]]/S$52)*1000)+IF(Tableau224567[[#This Row],[Vlr{QV2}]]="o",2,0),0)</f>
        <v>0</v>
      </c>
      <c r="S9" s="11" t="s">
        <v>12</v>
      </c>
      <c r="T9" s="4" t="s">
        <v>3</v>
      </c>
      <c r="U9" s="163">
        <f>IFERROR(((Tableau224567[[#This Row],[Prs{QV3}]]/V$52)*1000)+IF(Tableau224567[[#This Row],[Vlr{QV3}]]="o",2,0),0)</f>
        <v>0</v>
      </c>
      <c r="V9" s="11" t="s">
        <v>12</v>
      </c>
      <c r="W9" s="4" t="s">
        <v>3</v>
      </c>
      <c r="X9" s="32">
        <f>IF((Tableau224567[[#This Row],[Pnt{QB}]]/Y$52)*500=0,0,(Tableau224567[[#This Row],[Pnt{QB}]]/Y$52)*500)</f>
        <v>0</v>
      </c>
      <c r="Y9" s="33">
        <f>Tableau224567[[#This Row],[Pnt{QB1}]]+Tableau224567[[#This Row],[Pnt{QB2}]]+Tableau224567[[#This Row],[Pnt{QB3}]]+Tableau224567[[#This Row],[Pnt{QB4}]]+Tableau224567[[#This Row],[Pnt{QB5}]]+Tableau224567[[#This Row],[Pnt{QB6}]]+Tableau224567[[#This Row],[Pnt{QB7}]]+Tableau224567[[#This Row],[Pnt{QB8}]]+Tableau224567[[#This Row],[Pnt{QB9}]]+Tableau224567[[#This Row],[Pnt{QB10}]]+Tableau224567[[#This Row],[Pnt{QB11}]]+Tableau224567[[#This Row],[Pnt{QB12}]]+Tableau224567[[#This Row],[Pnt{QB13}]]+Tableau224567[[#This Row],[Pnt{QB14}]]+Tableau224567[[#This Row],[Pnt{QB15}]]+Tableau224567[[#This Row],[Pnt{QB16}]]+Tableau224567[[#This Row],[Pnt{QB17}]]+Tableau224567[[#This Row],[Pnt{QB18}]]+Tableau224567[[#This Row],[Pnt{QB19}]]+Tableau224567[[#This Row],[Pnt{QB20}]]+Tableau224567[[#This Row],[Pnt{QB21}]]+Tableau224567[[#This Row],[Pnt{QB22}]]+Tableau224567[[#This Row],[Pnt{QB23}]]+Tableau224567[[#This Row],[Pnt{QB24}]]+Tableau224567[[#This Row],[Pnt{QB25}]]+Tableau224567[[#This Row],[Pnt{QB26}]]+Tableau224567[[#This Row],[Pnt{QB27}]]+Tableau224567[[#This Row],[Pnt{QB28}]]+Tableau224567[[#This Row],[Pnt{QB29}]]+Tableau224567[[#This Row],[Pnt{QB30}]]</f>
        <v>0</v>
      </c>
      <c r="Z9" s="33">
        <f>IF(Tableau224567[[#This Row],[Blq{QB1}]]="o",(1000/AA$52),0)</f>
        <v>0</v>
      </c>
      <c r="AA9" s="4" t="s">
        <v>3</v>
      </c>
      <c r="AB9" s="33">
        <f>IF(Tableau224567[[#This Row],[Blq{QB2}]]="o",(1000/AC$52),0)</f>
        <v>0</v>
      </c>
      <c r="AC9" s="4" t="s">
        <v>3</v>
      </c>
      <c r="AD9" s="33">
        <f>IF(Tableau224567[[#This Row],[Blq{QB3}]]="o",(1000/AE$52),0)</f>
        <v>0</v>
      </c>
      <c r="AE9" s="4" t="s">
        <v>3</v>
      </c>
      <c r="AF9" s="33">
        <f>IF(Tableau224567[[#This Row],[Blq{QB4}]]="o",(1000/AG$52),0)</f>
        <v>0</v>
      </c>
      <c r="AG9" s="4" t="s">
        <v>3</v>
      </c>
      <c r="AH9" s="33">
        <f>IF(Tableau224567[[#This Row],[Blq{QB5}]]="o",(1000/AI$52),0)</f>
        <v>0</v>
      </c>
      <c r="AI9" s="4" t="s">
        <v>3</v>
      </c>
      <c r="AJ9" s="33">
        <f>IF(Tableau224567[[#This Row],[Blq{QB6}]]="o",(1000/AK$52),0)</f>
        <v>0</v>
      </c>
      <c r="AK9" s="4" t="s">
        <v>3</v>
      </c>
      <c r="AL9" s="33">
        <f>IF(Tableau224567[[#This Row],[Blq{QB7}]]="o",(1000/AM$52),0)</f>
        <v>0</v>
      </c>
      <c r="AM9" s="4" t="s">
        <v>3</v>
      </c>
      <c r="AN9" s="33">
        <f>IF(Tableau224567[[#This Row],[Blq{QB8}]]="o",(1000/AO$52),0)</f>
        <v>0</v>
      </c>
      <c r="AO9" s="4" t="s">
        <v>3</v>
      </c>
      <c r="AP9" s="33">
        <f>IF(Tableau224567[[#This Row],[Blq{QB9}]]="o",(1000/AQ$52),0)</f>
        <v>0</v>
      </c>
      <c r="AQ9" s="4" t="s">
        <v>3</v>
      </c>
      <c r="AR9" s="33">
        <f>IF(Tableau224567[[#This Row],[Blq{QB10}]]="o",(1000/AS$52),0)</f>
        <v>0</v>
      </c>
      <c r="AS9" s="4" t="s">
        <v>3</v>
      </c>
      <c r="AT9" s="33">
        <f>IF(Tableau224567[[#This Row],[Blq{QB11}]]="o",(1000/AU$52),0)</f>
        <v>0</v>
      </c>
      <c r="AU9" s="4" t="s">
        <v>3</v>
      </c>
      <c r="AV9" s="33">
        <f>IF(Tableau224567[[#This Row],[Blq{QB12}]]="o",(1000/AW$52),0)</f>
        <v>0</v>
      </c>
      <c r="AW9" s="4" t="s">
        <v>3</v>
      </c>
      <c r="AX9" s="33">
        <f>IF(Tableau224567[[#This Row],[Blq{QB13}]]="o",(1000/AY$52),0)</f>
        <v>0</v>
      </c>
      <c r="AY9" s="4" t="s">
        <v>3</v>
      </c>
      <c r="AZ9" s="33">
        <f>IF(Tableau224567[[#This Row],[Blq{QB14}]]="o",(1000/BA$52),0)</f>
        <v>0</v>
      </c>
      <c r="BA9" s="4" t="s">
        <v>3</v>
      </c>
      <c r="BB9" s="33">
        <f>IF(Tableau224567[[#This Row],[Blq{QB15}]]="o",(1000/BC$52),0)</f>
        <v>0</v>
      </c>
      <c r="BC9" s="4" t="s">
        <v>3</v>
      </c>
      <c r="BD9" s="33">
        <f>IF(Tableau224567[[#This Row],[Blq{QB16}]]="o",(1000/BE$52),0)</f>
        <v>0</v>
      </c>
      <c r="BE9" s="4" t="s">
        <v>3</v>
      </c>
      <c r="BF9" s="33">
        <f>IF(Tableau224567[[#This Row],[Blq{QB17}]]="o",(1000/BG$52),0)</f>
        <v>0</v>
      </c>
      <c r="BG9" s="4" t="s">
        <v>3</v>
      </c>
      <c r="BH9" s="33">
        <f>IF(Tableau224567[[#This Row],[Blq{QB18}]]="o",(1000/BI$52),0)</f>
        <v>0</v>
      </c>
      <c r="BI9" s="4" t="s">
        <v>3</v>
      </c>
      <c r="BJ9" s="33">
        <f>IF(Tableau224567[[#This Row],[Blq{QB19}]]="o",(1000/BK$52),0)</f>
        <v>0</v>
      </c>
      <c r="BK9" s="4" t="s">
        <v>3</v>
      </c>
      <c r="BL9" s="33">
        <f>IF(Tableau224567[[#This Row],[Blq{QB20}]]="o",(1000/BM$52),0)</f>
        <v>0</v>
      </c>
      <c r="BM9" s="4" t="s">
        <v>3</v>
      </c>
      <c r="BN9" s="33">
        <f>IF(Tableau224567[[#This Row],[Blq{QB21}]]="o",(1000/BO$52),0)</f>
        <v>0</v>
      </c>
      <c r="BO9" s="4" t="s">
        <v>3</v>
      </c>
      <c r="BP9" s="33">
        <f>IF(Tableau224567[[#This Row],[Blq{QB22}]]="o",(1000/BQ$52),0)</f>
        <v>0</v>
      </c>
      <c r="BQ9" s="4" t="s">
        <v>3</v>
      </c>
      <c r="BR9" s="33">
        <f>IF(Tableau224567[[#This Row],[Blq{QB23}]]="o",(1000/BS$52),0)</f>
        <v>0</v>
      </c>
      <c r="BS9" s="4" t="s">
        <v>3</v>
      </c>
      <c r="BT9" s="33">
        <f>IF(Tableau224567[[#This Row],[Blq{QB24}]]="o",(1000/BU$52),0)</f>
        <v>0</v>
      </c>
      <c r="BU9" s="4" t="s">
        <v>3</v>
      </c>
      <c r="BV9" s="33">
        <f>IF(Tableau224567[[#This Row],[Blq{QB25}]]="o",(1000/BW$52),0)</f>
        <v>0</v>
      </c>
      <c r="BW9" s="4" t="s">
        <v>3</v>
      </c>
      <c r="BX9" s="33">
        <f>IF(Tableau224567[[#This Row],[Blq{QB26}]]="o",(1000/BY$52),0)</f>
        <v>0</v>
      </c>
      <c r="BY9" s="4" t="s">
        <v>3</v>
      </c>
      <c r="BZ9" s="33">
        <f>IF(Tableau224567[[#This Row],[Blq{QB27}]]="o",(1000/CA$52),0)</f>
        <v>0</v>
      </c>
      <c r="CA9" s="4" t="s">
        <v>3</v>
      </c>
      <c r="CB9" s="33">
        <f>IF(Tableau224567[[#This Row],[Blq{QB28}]]="o",(1000/CC$52),0)</f>
        <v>0</v>
      </c>
      <c r="CC9" s="4" t="s">
        <v>3</v>
      </c>
      <c r="CD9" s="33">
        <f>IF(Tableau224567[[#This Row],[Blq{QB29}]]="o",(1000/CE$52),0)</f>
        <v>0</v>
      </c>
      <c r="CE9" s="4" t="s">
        <v>3</v>
      </c>
      <c r="CF9" s="33">
        <f>IF(Tableau224567[[#This Row],[Blq{QB30}]]="o",(1000/CG$52),0)</f>
        <v>0</v>
      </c>
      <c r="CG9" s="4" t="s">
        <v>3</v>
      </c>
      <c r="CH9" s="26">
        <f>IFERROR((8-Tableau224567[[#This Row],[Plc{Q}]])/100,0)</f>
        <v>0</v>
      </c>
      <c r="CI9" s="25" t="str">
        <f>IF(OR(1=Tableau224567[[#This Row],[Plc{Q}]],2=Tableau224567[[#This Row],[Plc{Q}]],3=Tableau224567[[#This Row],[Plc{Q}]],4=Tableau224567[[#This Row],[Plc{Q}]],5=Tableau224567[[#This Row],[Plc{Q}]],6=Tableau224567[[#This Row],[Plc{Q}]],7=Tableau224567[[#This Row],[Plc{Q}]],8=Tableau224567[[#This Row],[Plc{Q}]]),"Qualifié(e)","")</f>
        <v/>
      </c>
      <c r="CJ9" s="34" t="str">
        <f>IF(Tableau224567[[#This Row],[Pnt{F}/1000]]=0,"",RANK(Tableau224567[[#This Row],[Pnt{F}/1000]],Tableau224567[Pnt{F}/1000]))</f>
        <v/>
      </c>
      <c r="CK9" s="35">
        <f>IFERROR(Tableau224567[[#This Row],[Pnt{FV}/500]]+Tableau224567[[#This Row],[Pnt{FB}/500]]+Tableau224567[[#This Row],[Bns{Q}]],0)</f>
        <v>0</v>
      </c>
      <c r="CL9" s="32">
        <f>IFERROR((Tableau224567[[#This Row],[Pnt{FV}]]/$CM$52)*500,0)</f>
        <v>0</v>
      </c>
      <c r="CM9" s="186">
        <f>IFERROR(((Tableau224567[[#This Row],[Prs{FV}]]/CN$52)*1000)+IF(Tableau224567[[#This Row],[Vlr{FV}]]="o",2,0),0)</f>
        <v>0</v>
      </c>
      <c r="CN9" s="11" t="s">
        <v>12</v>
      </c>
      <c r="CO9" s="4" t="s">
        <v>3</v>
      </c>
      <c r="CP9" s="32">
        <f>(Tableau224567[[#This Row],[Pnt{FB}]]/CQ$52)*500</f>
        <v>0</v>
      </c>
      <c r="CQ9" s="33">
        <f>Tableau224567[[#This Row],[Pnt{FBlq}]]+Tableau224567[[#This Row],[Pnt{FEss}]]</f>
        <v>0</v>
      </c>
      <c r="CR9" s="33">
        <f>IF(Tableau224567[[#This Row],[Blq{F}]]="n",0,IF(Tableau224567[[#This Row],[Blq{F}]]="Z1",100,IF(Tableau224567[[#This Row],[Blq{F}]]="Z2",200,IF(Tableau224567[[#This Row],[Blq{F}]]="Top",300,0))))</f>
        <v>0</v>
      </c>
      <c r="CS9" s="4" t="s">
        <v>3</v>
      </c>
      <c r="CT9" s="25">
        <f>IFERROR((100-(Tableau224567[[#This Row],[Ess{F}]])),0)</f>
        <v>0</v>
      </c>
      <c r="CU9" s="11" t="s">
        <v>12</v>
      </c>
      <c r="CV9" s="28" t="str">
        <f>IF(Tableau224567[[#This Row],[Fnl]]="Q",Tableau224567[[#This Row],[Plc{F}]],Tableau224567[[#This Row],[Plc{Q}]])</f>
        <v/>
      </c>
      <c r="CW9" s="28" t="str">
        <f>IF(Tableau224567[[#This Row],[Place]]=1,"Or",IF(Tableau224567[[#This Row],[Place]]=2,"Argent",IF(Tableau224567[[#This Row],[Place]]=3,"Bronze","")))</f>
        <v/>
      </c>
    </row>
    <row r="10" spans="1:101" x14ac:dyDescent="0.2">
      <c r="A10" s="33" t="str">
        <f>Tableau224567[[#This Row],[Plc{Q}]]</f>
        <v/>
      </c>
      <c r="B10" s="33" t="str">
        <f>Tableau224567[[#This Row],[Place]]</f>
        <v/>
      </c>
      <c r="C10" s="16" t="s">
        <v>12</v>
      </c>
      <c r="D10" s="17" t="s">
        <v>12</v>
      </c>
      <c r="E10" s="17" t="s">
        <v>12</v>
      </c>
      <c r="F10" s="29" t="str">
        <f>IF(Tableau224567[[#This Row],[Q &gt; F]]="","","Q")</f>
        <v/>
      </c>
      <c r="G10" s="10" t="s">
        <v>12</v>
      </c>
      <c r="H10" s="3" t="s">
        <v>3</v>
      </c>
      <c r="I10" s="3" t="s">
        <v>3</v>
      </c>
      <c r="J10" s="3" t="s">
        <v>3</v>
      </c>
      <c r="K10" s="30" t="str">
        <f>IF(Tableau224567[[#This Row],[Pnt{Q}(/1000)]]=0,"",RANK(Tableau224567[[#This Row],[Pnt{Q}(/1000)]],Tableau224567[Pnt{Q}(/1000)]))</f>
        <v/>
      </c>
      <c r="L10" s="30">
        <f>IFERROR(Tableau224567[[#This Row],[Pnt{QV}(/500)]]+Tableau224567[[#This Row],[Pnt{QB}/500]],0)</f>
        <v>0</v>
      </c>
      <c r="M10" s="31">
        <f>IFERROR((Tableau224567[[#This Row],[Pnt{QV}]]/$N$52)*500,0)</f>
        <v>0</v>
      </c>
      <c r="N10" s="31">
        <f>SUM(Tableau224567[[#This Row],[Pnt{QV1}]],Tableau224567[[#This Row],[Pnt{QV2}]],Tableau224567[[#This Row],[Pnt{QV3}]])</f>
        <v>0</v>
      </c>
      <c r="O10" s="2">
        <f>IFERROR(((Tableau224567[[#This Row],[Prs{QV1}]]/P$52)*1000)+IF(Tableau224567[[#This Row],[Vlr{QV1}]]="o",2,0),0)</f>
        <v>0</v>
      </c>
      <c r="P10" s="11" t="s">
        <v>12</v>
      </c>
      <c r="Q10" s="4" t="s">
        <v>3</v>
      </c>
      <c r="R10" s="163">
        <f>IFERROR(((Tableau224567[[#This Row],[Prs{QV2}]]/S$52)*1000)+IF(Tableau224567[[#This Row],[Vlr{QV2}]]="o",2,0),0)</f>
        <v>0</v>
      </c>
      <c r="S10" s="11" t="s">
        <v>12</v>
      </c>
      <c r="T10" s="4" t="s">
        <v>3</v>
      </c>
      <c r="U10" s="163">
        <f>IFERROR(((Tableau224567[[#This Row],[Prs{QV3}]]/V$52)*1000)+IF(Tableau224567[[#This Row],[Vlr{QV3}]]="o",2,0),0)</f>
        <v>0</v>
      </c>
      <c r="V10" s="11" t="s">
        <v>12</v>
      </c>
      <c r="W10" s="4" t="s">
        <v>3</v>
      </c>
      <c r="X10" s="32">
        <f>IF((Tableau224567[[#This Row],[Pnt{QB}]]/Y$52)*500=0,0,(Tableau224567[[#This Row],[Pnt{QB}]]/Y$52)*500)</f>
        <v>0</v>
      </c>
      <c r="Y10" s="33">
        <f>Tableau224567[[#This Row],[Pnt{QB1}]]+Tableau224567[[#This Row],[Pnt{QB2}]]+Tableau224567[[#This Row],[Pnt{QB3}]]+Tableau224567[[#This Row],[Pnt{QB4}]]+Tableau224567[[#This Row],[Pnt{QB5}]]+Tableau224567[[#This Row],[Pnt{QB6}]]+Tableau224567[[#This Row],[Pnt{QB7}]]+Tableau224567[[#This Row],[Pnt{QB8}]]+Tableau224567[[#This Row],[Pnt{QB9}]]+Tableau224567[[#This Row],[Pnt{QB10}]]+Tableau224567[[#This Row],[Pnt{QB11}]]+Tableau224567[[#This Row],[Pnt{QB12}]]+Tableau224567[[#This Row],[Pnt{QB13}]]+Tableau224567[[#This Row],[Pnt{QB14}]]+Tableau224567[[#This Row],[Pnt{QB15}]]+Tableau224567[[#This Row],[Pnt{QB16}]]+Tableau224567[[#This Row],[Pnt{QB17}]]+Tableau224567[[#This Row],[Pnt{QB18}]]+Tableau224567[[#This Row],[Pnt{QB19}]]+Tableau224567[[#This Row],[Pnt{QB20}]]+Tableau224567[[#This Row],[Pnt{QB21}]]+Tableau224567[[#This Row],[Pnt{QB22}]]+Tableau224567[[#This Row],[Pnt{QB23}]]+Tableau224567[[#This Row],[Pnt{QB24}]]+Tableau224567[[#This Row],[Pnt{QB25}]]+Tableau224567[[#This Row],[Pnt{QB26}]]+Tableau224567[[#This Row],[Pnt{QB27}]]+Tableau224567[[#This Row],[Pnt{QB28}]]+Tableau224567[[#This Row],[Pnt{QB29}]]+Tableau224567[[#This Row],[Pnt{QB30}]]</f>
        <v>0</v>
      </c>
      <c r="Z10" s="33">
        <f>IF(Tableau224567[[#This Row],[Blq{QB1}]]="o",(1000/AA$52),0)</f>
        <v>0</v>
      </c>
      <c r="AA10" s="4" t="s">
        <v>3</v>
      </c>
      <c r="AB10" s="33">
        <f>IF(Tableau224567[[#This Row],[Blq{QB2}]]="o",(1000/AC$52),0)</f>
        <v>0</v>
      </c>
      <c r="AC10" s="4" t="s">
        <v>3</v>
      </c>
      <c r="AD10" s="33">
        <f>IF(Tableau224567[[#This Row],[Blq{QB3}]]="o",(1000/AE$52),0)</f>
        <v>0</v>
      </c>
      <c r="AE10" s="4" t="s">
        <v>3</v>
      </c>
      <c r="AF10" s="33">
        <f>IF(Tableau224567[[#This Row],[Blq{QB4}]]="o",(1000/AG$52),0)</f>
        <v>0</v>
      </c>
      <c r="AG10" s="4" t="s">
        <v>3</v>
      </c>
      <c r="AH10" s="33">
        <f>IF(Tableau224567[[#This Row],[Blq{QB5}]]="o",(1000/AI$52),0)</f>
        <v>0</v>
      </c>
      <c r="AI10" s="4" t="s">
        <v>3</v>
      </c>
      <c r="AJ10" s="33">
        <f>IF(Tableau224567[[#This Row],[Blq{QB6}]]="o",(1000/AK$52),0)</f>
        <v>0</v>
      </c>
      <c r="AK10" s="4" t="s">
        <v>3</v>
      </c>
      <c r="AL10" s="33">
        <f>IF(Tableau224567[[#This Row],[Blq{QB7}]]="o",(1000/AM$52),0)</f>
        <v>0</v>
      </c>
      <c r="AM10" s="4" t="s">
        <v>3</v>
      </c>
      <c r="AN10" s="33">
        <f>IF(Tableau224567[[#This Row],[Blq{QB8}]]="o",(1000/AO$52),0)</f>
        <v>0</v>
      </c>
      <c r="AO10" s="4" t="s">
        <v>3</v>
      </c>
      <c r="AP10" s="33">
        <f>IF(Tableau224567[[#This Row],[Blq{QB9}]]="o",(1000/AQ$52),0)</f>
        <v>0</v>
      </c>
      <c r="AQ10" s="4" t="s">
        <v>3</v>
      </c>
      <c r="AR10" s="33">
        <f>IF(Tableau224567[[#This Row],[Blq{QB10}]]="o",(1000/AS$52),0)</f>
        <v>0</v>
      </c>
      <c r="AS10" s="4" t="s">
        <v>3</v>
      </c>
      <c r="AT10" s="33">
        <f>IF(Tableau224567[[#This Row],[Blq{QB11}]]="o",(1000/AU$52),0)</f>
        <v>0</v>
      </c>
      <c r="AU10" s="4" t="s">
        <v>3</v>
      </c>
      <c r="AV10" s="33">
        <f>IF(Tableau224567[[#This Row],[Blq{QB12}]]="o",(1000/AW$52),0)</f>
        <v>0</v>
      </c>
      <c r="AW10" s="4" t="s">
        <v>3</v>
      </c>
      <c r="AX10" s="33">
        <f>IF(Tableau224567[[#This Row],[Blq{QB13}]]="o",(1000/AY$52),0)</f>
        <v>0</v>
      </c>
      <c r="AY10" s="4" t="s">
        <v>3</v>
      </c>
      <c r="AZ10" s="33">
        <f>IF(Tableau224567[[#This Row],[Blq{QB14}]]="o",(1000/BA$52),0)</f>
        <v>0</v>
      </c>
      <c r="BA10" s="4" t="s">
        <v>3</v>
      </c>
      <c r="BB10" s="33">
        <f>IF(Tableau224567[[#This Row],[Blq{QB15}]]="o",(1000/BC$52),0)</f>
        <v>0</v>
      </c>
      <c r="BC10" s="4" t="s">
        <v>3</v>
      </c>
      <c r="BD10" s="33">
        <f>IF(Tableau224567[[#This Row],[Blq{QB16}]]="o",(1000/BE$52),0)</f>
        <v>0</v>
      </c>
      <c r="BE10" s="4" t="s">
        <v>3</v>
      </c>
      <c r="BF10" s="33">
        <f>IF(Tableau224567[[#This Row],[Blq{QB17}]]="o",(1000/BG$52),0)</f>
        <v>0</v>
      </c>
      <c r="BG10" s="4" t="s">
        <v>3</v>
      </c>
      <c r="BH10" s="33">
        <f>IF(Tableau224567[[#This Row],[Blq{QB18}]]="o",(1000/BI$52),0)</f>
        <v>0</v>
      </c>
      <c r="BI10" s="4" t="s">
        <v>3</v>
      </c>
      <c r="BJ10" s="33">
        <f>IF(Tableau224567[[#This Row],[Blq{QB19}]]="o",(1000/BK$52),0)</f>
        <v>0</v>
      </c>
      <c r="BK10" s="4" t="s">
        <v>3</v>
      </c>
      <c r="BL10" s="33">
        <f>IF(Tableau224567[[#This Row],[Blq{QB20}]]="o",(1000/BM$52),0)</f>
        <v>0</v>
      </c>
      <c r="BM10" s="4" t="s">
        <v>3</v>
      </c>
      <c r="BN10" s="33">
        <f>IF(Tableau224567[[#This Row],[Blq{QB21}]]="o",(1000/BO$52),0)</f>
        <v>0</v>
      </c>
      <c r="BO10" s="4" t="s">
        <v>3</v>
      </c>
      <c r="BP10" s="33">
        <f>IF(Tableau224567[[#This Row],[Blq{QB22}]]="o",(1000/BQ$52),0)</f>
        <v>0</v>
      </c>
      <c r="BQ10" s="4" t="s">
        <v>3</v>
      </c>
      <c r="BR10" s="33">
        <f>IF(Tableau224567[[#This Row],[Blq{QB23}]]="o",(1000/BS$52),0)</f>
        <v>0</v>
      </c>
      <c r="BS10" s="4" t="s">
        <v>3</v>
      </c>
      <c r="BT10" s="33">
        <f>IF(Tableau224567[[#This Row],[Blq{QB24}]]="o",(1000/BU$52),0)</f>
        <v>0</v>
      </c>
      <c r="BU10" s="4" t="s">
        <v>3</v>
      </c>
      <c r="BV10" s="33">
        <f>IF(Tableau224567[[#This Row],[Blq{QB25}]]="o",(1000/BW$52),0)</f>
        <v>0</v>
      </c>
      <c r="BW10" s="4" t="s">
        <v>3</v>
      </c>
      <c r="BX10" s="33">
        <f>IF(Tableau224567[[#This Row],[Blq{QB26}]]="o",(1000/BY$52),0)</f>
        <v>0</v>
      </c>
      <c r="BY10" s="4" t="s">
        <v>3</v>
      </c>
      <c r="BZ10" s="33">
        <f>IF(Tableau224567[[#This Row],[Blq{QB27}]]="o",(1000/CA$52),0)</f>
        <v>0</v>
      </c>
      <c r="CA10" s="4" t="s">
        <v>3</v>
      </c>
      <c r="CB10" s="33">
        <f>IF(Tableau224567[[#This Row],[Blq{QB28}]]="o",(1000/CC$52),0)</f>
        <v>0</v>
      </c>
      <c r="CC10" s="4" t="s">
        <v>3</v>
      </c>
      <c r="CD10" s="33">
        <f>IF(Tableau224567[[#This Row],[Blq{QB29}]]="o",(1000/CE$52),0)</f>
        <v>0</v>
      </c>
      <c r="CE10" s="4" t="s">
        <v>3</v>
      </c>
      <c r="CF10" s="33">
        <f>IF(Tableau224567[[#This Row],[Blq{QB30}]]="o",(1000/CG$52),0)</f>
        <v>0</v>
      </c>
      <c r="CG10" s="4" t="s">
        <v>3</v>
      </c>
      <c r="CH10" s="26">
        <f>IFERROR((8-Tableau224567[[#This Row],[Plc{Q}]])/100,0)</f>
        <v>0</v>
      </c>
      <c r="CI10" s="25" t="str">
        <f>IF(OR(1=Tableau224567[[#This Row],[Plc{Q}]],2=Tableau224567[[#This Row],[Plc{Q}]],3=Tableau224567[[#This Row],[Plc{Q}]],4=Tableau224567[[#This Row],[Plc{Q}]],5=Tableau224567[[#This Row],[Plc{Q}]],6=Tableau224567[[#This Row],[Plc{Q}]],7=Tableau224567[[#This Row],[Plc{Q}]],8=Tableau224567[[#This Row],[Plc{Q}]]),"Qualifié(e)","")</f>
        <v/>
      </c>
      <c r="CJ10" s="34" t="str">
        <f>IF(Tableau224567[[#This Row],[Pnt{F}/1000]]=0,"",RANK(Tableau224567[[#This Row],[Pnt{F}/1000]],Tableau224567[Pnt{F}/1000]))</f>
        <v/>
      </c>
      <c r="CK10" s="35">
        <f>IFERROR(Tableau224567[[#This Row],[Pnt{FV}/500]]+Tableau224567[[#This Row],[Pnt{FB}/500]]+Tableau224567[[#This Row],[Bns{Q}]],0)</f>
        <v>0</v>
      </c>
      <c r="CL10" s="32">
        <f>IFERROR((Tableau224567[[#This Row],[Pnt{FV}]]/$CM$52)*500,0)</f>
        <v>0</v>
      </c>
      <c r="CM10" s="186">
        <f>IFERROR(((Tableau224567[[#This Row],[Prs{FV}]]/CN$52)*1000)+IF(Tableau224567[[#This Row],[Vlr{FV}]]="o",2,0),0)</f>
        <v>0</v>
      </c>
      <c r="CN10" s="11" t="s">
        <v>12</v>
      </c>
      <c r="CO10" s="4" t="s">
        <v>3</v>
      </c>
      <c r="CP10" s="32">
        <f>(Tableau224567[[#This Row],[Pnt{FB}]]/CQ$52)*500</f>
        <v>0</v>
      </c>
      <c r="CQ10" s="33">
        <f>Tableau224567[[#This Row],[Pnt{FBlq}]]+Tableau224567[[#This Row],[Pnt{FEss}]]</f>
        <v>0</v>
      </c>
      <c r="CR10" s="33">
        <f>IF(Tableau224567[[#This Row],[Blq{F}]]="n",0,IF(Tableau224567[[#This Row],[Blq{F}]]="Z1",100,IF(Tableau224567[[#This Row],[Blq{F}]]="Z2",200,IF(Tableau224567[[#This Row],[Blq{F}]]="Top",300,0))))</f>
        <v>0</v>
      </c>
      <c r="CS10" s="4" t="s">
        <v>3</v>
      </c>
      <c r="CT10" s="25">
        <f>IFERROR((100-(Tableau224567[[#This Row],[Ess{F}]])),0)</f>
        <v>0</v>
      </c>
      <c r="CU10" s="11" t="s">
        <v>12</v>
      </c>
      <c r="CV10" s="28" t="str">
        <f>IF(Tableau224567[[#This Row],[Fnl]]="Q",Tableau224567[[#This Row],[Plc{F}]],Tableau224567[[#This Row],[Plc{Q}]])</f>
        <v/>
      </c>
      <c r="CW10" s="28" t="str">
        <f>IF(Tableau224567[[#This Row],[Place]]=1,"Or",IF(Tableau224567[[#This Row],[Place]]=2,"Argent",IF(Tableau224567[[#This Row],[Place]]=3,"Bronze","")))</f>
        <v/>
      </c>
    </row>
    <row r="11" spans="1:101" x14ac:dyDescent="0.2">
      <c r="A11" s="33" t="str">
        <f>Tableau224567[[#This Row],[Plc{Q}]]</f>
        <v/>
      </c>
      <c r="B11" s="33" t="str">
        <f>Tableau224567[[#This Row],[Place]]</f>
        <v/>
      </c>
      <c r="C11" s="16" t="s">
        <v>12</v>
      </c>
      <c r="D11" s="17" t="s">
        <v>12</v>
      </c>
      <c r="E11" s="17" t="s">
        <v>12</v>
      </c>
      <c r="F11" s="29" t="str">
        <f>IF(Tableau224567[[#This Row],[Q &gt; F]]="","","Q")</f>
        <v/>
      </c>
      <c r="G11" s="10" t="s">
        <v>12</v>
      </c>
      <c r="H11" s="3" t="s">
        <v>3</v>
      </c>
      <c r="I11" s="3" t="s">
        <v>3</v>
      </c>
      <c r="J11" s="3" t="s">
        <v>3</v>
      </c>
      <c r="K11" s="30" t="str">
        <f>IF(Tableau224567[[#This Row],[Pnt{Q}(/1000)]]=0,"",RANK(Tableau224567[[#This Row],[Pnt{Q}(/1000)]],Tableau224567[Pnt{Q}(/1000)]))</f>
        <v/>
      </c>
      <c r="L11" s="30">
        <f>IFERROR(Tableau224567[[#This Row],[Pnt{QV}(/500)]]+Tableau224567[[#This Row],[Pnt{QB}/500]],0)</f>
        <v>0</v>
      </c>
      <c r="M11" s="31">
        <f>IFERROR((Tableau224567[[#This Row],[Pnt{QV}]]/$N$52)*500,0)</f>
        <v>0</v>
      </c>
      <c r="N11" s="31">
        <f>SUM(Tableau224567[[#This Row],[Pnt{QV1}]],Tableau224567[[#This Row],[Pnt{QV2}]],Tableau224567[[#This Row],[Pnt{QV3}]])</f>
        <v>0</v>
      </c>
      <c r="O11" s="2">
        <f>IFERROR(((Tableau224567[[#This Row],[Prs{QV1}]]/P$52)*1000)+IF(Tableau224567[[#This Row],[Vlr{QV1}]]="o",2,0),0)</f>
        <v>0</v>
      </c>
      <c r="P11" s="11" t="s">
        <v>12</v>
      </c>
      <c r="Q11" s="4" t="s">
        <v>3</v>
      </c>
      <c r="R11" s="163">
        <f>IFERROR(((Tableau224567[[#This Row],[Prs{QV2}]]/S$52)*1000)+IF(Tableau224567[[#This Row],[Vlr{QV2}]]="o",2,0),0)</f>
        <v>0</v>
      </c>
      <c r="S11" s="11" t="s">
        <v>12</v>
      </c>
      <c r="T11" s="4" t="s">
        <v>3</v>
      </c>
      <c r="U11" s="163">
        <f>IFERROR(((Tableau224567[[#This Row],[Prs{QV3}]]/V$52)*1000)+IF(Tableau224567[[#This Row],[Vlr{QV3}]]="o",2,0),0)</f>
        <v>0</v>
      </c>
      <c r="V11" s="11" t="s">
        <v>12</v>
      </c>
      <c r="W11" s="4" t="s">
        <v>3</v>
      </c>
      <c r="X11" s="32">
        <f>IF((Tableau224567[[#This Row],[Pnt{QB}]]/Y$52)*500=0,0,(Tableau224567[[#This Row],[Pnt{QB}]]/Y$52)*500)</f>
        <v>0</v>
      </c>
      <c r="Y11" s="33">
        <f>Tableau224567[[#This Row],[Pnt{QB1}]]+Tableau224567[[#This Row],[Pnt{QB2}]]+Tableau224567[[#This Row],[Pnt{QB3}]]+Tableau224567[[#This Row],[Pnt{QB4}]]+Tableau224567[[#This Row],[Pnt{QB5}]]+Tableau224567[[#This Row],[Pnt{QB6}]]+Tableau224567[[#This Row],[Pnt{QB7}]]+Tableau224567[[#This Row],[Pnt{QB8}]]+Tableau224567[[#This Row],[Pnt{QB9}]]+Tableau224567[[#This Row],[Pnt{QB10}]]+Tableau224567[[#This Row],[Pnt{QB11}]]+Tableau224567[[#This Row],[Pnt{QB12}]]+Tableau224567[[#This Row],[Pnt{QB13}]]+Tableau224567[[#This Row],[Pnt{QB14}]]+Tableau224567[[#This Row],[Pnt{QB15}]]+Tableau224567[[#This Row],[Pnt{QB16}]]+Tableau224567[[#This Row],[Pnt{QB17}]]+Tableau224567[[#This Row],[Pnt{QB18}]]+Tableau224567[[#This Row],[Pnt{QB19}]]+Tableau224567[[#This Row],[Pnt{QB20}]]+Tableau224567[[#This Row],[Pnt{QB21}]]+Tableau224567[[#This Row],[Pnt{QB22}]]+Tableau224567[[#This Row],[Pnt{QB23}]]+Tableau224567[[#This Row],[Pnt{QB24}]]+Tableau224567[[#This Row],[Pnt{QB25}]]+Tableau224567[[#This Row],[Pnt{QB26}]]+Tableau224567[[#This Row],[Pnt{QB27}]]+Tableau224567[[#This Row],[Pnt{QB28}]]+Tableau224567[[#This Row],[Pnt{QB29}]]+Tableau224567[[#This Row],[Pnt{QB30}]]</f>
        <v>0</v>
      </c>
      <c r="Z11" s="33">
        <f>IF(Tableau224567[[#This Row],[Blq{QB1}]]="o",(1000/AA$52),0)</f>
        <v>0</v>
      </c>
      <c r="AA11" s="4" t="s">
        <v>3</v>
      </c>
      <c r="AB11" s="33">
        <f>IF(Tableau224567[[#This Row],[Blq{QB2}]]="o",(1000/AC$52),0)</f>
        <v>0</v>
      </c>
      <c r="AC11" s="4" t="s">
        <v>3</v>
      </c>
      <c r="AD11" s="33">
        <f>IF(Tableau224567[[#This Row],[Blq{QB3}]]="o",(1000/AE$52),0)</f>
        <v>0</v>
      </c>
      <c r="AE11" s="4" t="s">
        <v>3</v>
      </c>
      <c r="AF11" s="33">
        <f>IF(Tableau224567[[#This Row],[Blq{QB4}]]="o",(1000/AG$52),0)</f>
        <v>0</v>
      </c>
      <c r="AG11" s="4" t="s">
        <v>3</v>
      </c>
      <c r="AH11" s="33">
        <f>IF(Tableau224567[[#This Row],[Blq{QB5}]]="o",(1000/AI$52),0)</f>
        <v>0</v>
      </c>
      <c r="AI11" s="4" t="s">
        <v>3</v>
      </c>
      <c r="AJ11" s="33">
        <f>IF(Tableau224567[[#This Row],[Blq{QB6}]]="o",(1000/AK$52),0)</f>
        <v>0</v>
      </c>
      <c r="AK11" s="4" t="s">
        <v>3</v>
      </c>
      <c r="AL11" s="33">
        <f>IF(Tableau224567[[#This Row],[Blq{QB7}]]="o",(1000/AM$52),0)</f>
        <v>0</v>
      </c>
      <c r="AM11" s="4" t="s">
        <v>3</v>
      </c>
      <c r="AN11" s="33">
        <f>IF(Tableau224567[[#This Row],[Blq{QB8}]]="o",(1000/AO$52),0)</f>
        <v>0</v>
      </c>
      <c r="AO11" s="4" t="s">
        <v>3</v>
      </c>
      <c r="AP11" s="33">
        <f>IF(Tableau224567[[#This Row],[Blq{QB9}]]="o",(1000/AQ$52),0)</f>
        <v>0</v>
      </c>
      <c r="AQ11" s="4" t="s">
        <v>3</v>
      </c>
      <c r="AR11" s="33">
        <f>IF(Tableau224567[[#This Row],[Blq{QB10}]]="o",(1000/AS$52),0)</f>
        <v>0</v>
      </c>
      <c r="AS11" s="4" t="s">
        <v>3</v>
      </c>
      <c r="AT11" s="33">
        <f>IF(Tableau224567[[#This Row],[Blq{QB11}]]="o",(1000/AU$52),0)</f>
        <v>0</v>
      </c>
      <c r="AU11" s="4" t="s">
        <v>3</v>
      </c>
      <c r="AV11" s="33">
        <f>IF(Tableau224567[[#This Row],[Blq{QB12}]]="o",(1000/AW$52),0)</f>
        <v>0</v>
      </c>
      <c r="AW11" s="4" t="s">
        <v>3</v>
      </c>
      <c r="AX11" s="33">
        <f>IF(Tableau224567[[#This Row],[Blq{QB13}]]="o",(1000/AY$52),0)</f>
        <v>0</v>
      </c>
      <c r="AY11" s="4" t="s">
        <v>3</v>
      </c>
      <c r="AZ11" s="33">
        <f>IF(Tableau224567[[#This Row],[Blq{QB14}]]="o",(1000/BA$52),0)</f>
        <v>0</v>
      </c>
      <c r="BA11" s="4" t="s">
        <v>3</v>
      </c>
      <c r="BB11" s="33">
        <f>IF(Tableau224567[[#This Row],[Blq{QB15}]]="o",(1000/BC$52),0)</f>
        <v>0</v>
      </c>
      <c r="BC11" s="4" t="s">
        <v>3</v>
      </c>
      <c r="BD11" s="33">
        <f>IF(Tableau224567[[#This Row],[Blq{QB16}]]="o",(1000/BE$52),0)</f>
        <v>0</v>
      </c>
      <c r="BE11" s="4" t="s">
        <v>3</v>
      </c>
      <c r="BF11" s="33">
        <f>IF(Tableau224567[[#This Row],[Blq{QB17}]]="o",(1000/BG$52),0)</f>
        <v>0</v>
      </c>
      <c r="BG11" s="4" t="s">
        <v>3</v>
      </c>
      <c r="BH11" s="33">
        <f>IF(Tableau224567[[#This Row],[Blq{QB18}]]="o",(1000/BI$52),0)</f>
        <v>0</v>
      </c>
      <c r="BI11" s="4" t="s">
        <v>3</v>
      </c>
      <c r="BJ11" s="33">
        <f>IF(Tableau224567[[#This Row],[Blq{QB19}]]="o",(1000/BK$52),0)</f>
        <v>0</v>
      </c>
      <c r="BK11" s="4" t="s">
        <v>3</v>
      </c>
      <c r="BL11" s="33">
        <f>IF(Tableau224567[[#This Row],[Blq{QB20}]]="o",(1000/BM$52),0)</f>
        <v>0</v>
      </c>
      <c r="BM11" s="4" t="s">
        <v>3</v>
      </c>
      <c r="BN11" s="33">
        <f>IF(Tableau224567[[#This Row],[Blq{QB21}]]="o",(1000/BO$52),0)</f>
        <v>0</v>
      </c>
      <c r="BO11" s="4" t="s">
        <v>3</v>
      </c>
      <c r="BP11" s="33">
        <f>IF(Tableau224567[[#This Row],[Blq{QB22}]]="o",(1000/BQ$52),0)</f>
        <v>0</v>
      </c>
      <c r="BQ11" s="4" t="s">
        <v>3</v>
      </c>
      <c r="BR11" s="33">
        <f>IF(Tableau224567[[#This Row],[Blq{QB23}]]="o",(1000/BS$52),0)</f>
        <v>0</v>
      </c>
      <c r="BS11" s="4" t="s">
        <v>3</v>
      </c>
      <c r="BT11" s="33">
        <f>IF(Tableau224567[[#This Row],[Blq{QB24}]]="o",(1000/BU$52),0)</f>
        <v>0</v>
      </c>
      <c r="BU11" s="4" t="s">
        <v>3</v>
      </c>
      <c r="BV11" s="33">
        <f>IF(Tableau224567[[#This Row],[Blq{QB25}]]="o",(1000/BW$52),0)</f>
        <v>0</v>
      </c>
      <c r="BW11" s="4" t="s">
        <v>3</v>
      </c>
      <c r="BX11" s="33">
        <f>IF(Tableau224567[[#This Row],[Blq{QB26}]]="o",(1000/BY$52),0)</f>
        <v>0</v>
      </c>
      <c r="BY11" s="4" t="s">
        <v>3</v>
      </c>
      <c r="BZ11" s="33">
        <f>IF(Tableau224567[[#This Row],[Blq{QB27}]]="o",(1000/CA$52),0)</f>
        <v>0</v>
      </c>
      <c r="CA11" s="4" t="s">
        <v>3</v>
      </c>
      <c r="CB11" s="33">
        <f>IF(Tableau224567[[#This Row],[Blq{QB28}]]="o",(1000/CC$52),0)</f>
        <v>0</v>
      </c>
      <c r="CC11" s="4" t="s">
        <v>3</v>
      </c>
      <c r="CD11" s="33">
        <f>IF(Tableau224567[[#This Row],[Blq{QB29}]]="o",(1000/CE$52),0)</f>
        <v>0</v>
      </c>
      <c r="CE11" s="4" t="s">
        <v>3</v>
      </c>
      <c r="CF11" s="33">
        <f>IF(Tableau224567[[#This Row],[Blq{QB30}]]="o",(1000/CG$52),0)</f>
        <v>0</v>
      </c>
      <c r="CG11" s="4" t="s">
        <v>3</v>
      </c>
      <c r="CH11" s="26">
        <f>IFERROR((8-Tableau224567[[#This Row],[Plc{Q}]])/100,0)</f>
        <v>0</v>
      </c>
      <c r="CI11" s="25" t="str">
        <f>IF(OR(1=Tableau224567[[#This Row],[Plc{Q}]],2=Tableau224567[[#This Row],[Plc{Q}]],3=Tableau224567[[#This Row],[Plc{Q}]],4=Tableau224567[[#This Row],[Plc{Q}]],5=Tableau224567[[#This Row],[Plc{Q}]],6=Tableau224567[[#This Row],[Plc{Q}]],7=Tableau224567[[#This Row],[Plc{Q}]],8=Tableau224567[[#This Row],[Plc{Q}]]),"Qualifié(e)","")</f>
        <v/>
      </c>
      <c r="CJ11" s="34" t="str">
        <f>IF(Tableau224567[[#This Row],[Pnt{F}/1000]]=0,"",RANK(Tableau224567[[#This Row],[Pnt{F}/1000]],Tableau224567[Pnt{F}/1000]))</f>
        <v/>
      </c>
      <c r="CK11" s="35">
        <f>IFERROR(Tableau224567[[#This Row],[Pnt{FV}/500]]+Tableau224567[[#This Row],[Pnt{FB}/500]]+Tableau224567[[#This Row],[Bns{Q}]],0)</f>
        <v>0</v>
      </c>
      <c r="CL11" s="32">
        <f>IFERROR((Tableau224567[[#This Row],[Pnt{FV}]]/$CM$52)*500,0)</f>
        <v>0</v>
      </c>
      <c r="CM11" s="186">
        <f>IFERROR(((Tableau224567[[#This Row],[Prs{FV}]]/CN$52)*1000)+IF(Tableau224567[[#This Row],[Vlr{FV}]]="o",2,0),0)</f>
        <v>0</v>
      </c>
      <c r="CN11" s="11" t="s">
        <v>12</v>
      </c>
      <c r="CO11" s="4" t="s">
        <v>3</v>
      </c>
      <c r="CP11" s="32">
        <f>(Tableau224567[[#This Row],[Pnt{FB}]]/CQ$52)*500</f>
        <v>0</v>
      </c>
      <c r="CQ11" s="33">
        <f>Tableau224567[[#This Row],[Pnt{FBlq}]]+Tableau224567[[#This Row],[Pnt{FEss}]]</f>
        <v>0</v>
      </c>
      <c r="CR11" s="33">
        <f>IF(Tableau224567[[#This Row],[Blq{F}]]="n",0,IF(Tableau224567[[#This Row],[Blq{F}]]="Z1",100,IF(Tableau224567[[#This Row],[Blq{F}]]="Z2",200,IF(Tableau224567[[#This Row],[Blq{F}]]="Top",300,0))))</f>
        <v>0</v>
      </c>
      <c r="CS11" s="4" t="s">
        <v>3</v>
      </c>
      <c r="CT11" s="25">
        <f>IFERROR((100-(Tableau224567[[#This Row],[Ess{F}]])),0)</f>
        <v>0</v>
      </c>
      <c r="CU11" s="11" t="s">
        <v>12</v>
      </c>
      <c r="CV11" s="28" t="str">
        <f>IF(Tableau224567[[#This Row],[Fnl]]="Q",Tableau224567[[#This Row],[Plc{F}]],Tableau224567[[#This Row],[Plc{Q}]])</f>
        <v/>
      </c>
      <c r="CW11" s="28" t="str">
        <f>IF(Tableau224567[[#This Row],[Place]]=1,"Or",IF(Tableau224567[[#This Row],[Place]]=2,"Argent",IF(Tableau224567[[#This Row],[Place]]=3,"Bronze","")))</f>
        <v/>
      </c>
    </row>
    <row r="12" spans="1:101" x14ac:dyDescent="0.2">
      <c r="A12" s="33" t="str">
        <f>Tableau224567[[#This Row],[Plc{Q}]]</f>
        <v/>
      </c>
      <c r="B12" s="33" t="str">
        <f>Tableau224567[[#This Row],[Place]]</f>
        <v/>
      </c>
      <c r="C12" s="16" t="s">
        <v>12</v>
      </c>
      <c r="D12" s="17" t="s">
        <v>12</v>
      </c>
      <c r="E12" s="17" t="s">
        <v>12</v>
      </c>
      <c r="F12" s="29" t="str">
        <f>IF(Tableau224567[[#This Row],[Q &gt; F]]="","","Q")</f>
        <v/>
      </c>
      <c r="G12" s="10" t="s">
        <v>12</v>
      </c>
      <c r="H12" s="3" t="s">
        <v>3</v>
      </c>
      <c r="I12" s="3" t="s">
        <v>3</v>
      </c>
      <c r="J12" s="3" t="s">
        <v>3</v>
      </c>
      <c r="K12" s="30" t="str">
        <f>IF(Tableau224567[[#This Row],[Pnt{Q}(/1000)]]=0,"",RANK(Tableau224567[[#This Row],[Pnt{Q}(/1000)]],Tableau224567[Pnt{Q}(/1000)]))</f>
        <v/>
      </c>
      <c r="L12" s="30">
        <f>IFERROR(Tableau224567[[#This Row],[Pnt{QV}(/500)]]+Tableau224567[[#This Row],[Pnt{QB}/500]],0)</f>
        <v>0</v>
      </c>
      <c r="M12" s="31">
        <f>IFERROR((Tableau224567[[#This Row],[Pnt{QV}]]/$N$52)*500,0)</f>
        <v>0</v>
      </c>
      <c r="N12" s="31">
        <f>SUM(Tableau224567[[#This Row],[Pnt{QV1}]],Tableau224567[[#This Row],[Pnt{QV2}]],Tableau224567[[#This Row],[Pnt{QV3}]])</f>
        <v>0</v>
      </c>
      <c r="O12" s="2">
        <f>IFERROR(((Tableau224567[[#This Row],[Prs{QV1}]]/P$52)*1000)+IF(Tableau224567[[#This Row],[Vlr{QV1}]]="o",2,0),0)</f>
        <v>0</v>
      </c>
      <c r="P12" s="11" t="s">
        <v>12</v>
      </c>
      <c r="Q12" s="4" t="s">
        <v>3</v>
      </c>
      <c r="R12" s="163">
        <f>IFERROR(((Tableau224567[[#This Row],[Prs{QV2}]]/S$52)*1000)+IF(Tableau224567[[#This Row],[Vlr{QV2}]]="o",2,0),0)</f>
        <v>0</v>
      </c>
      <c r="S12" s="11" t="s">
        <v>12</v>
      </c>
      <c r="T12" s="4" t="s">
        <v>3</v>
      </c>
      <c r="U12" s="163">
        <f>IFERROR(((Tableau224567[[#This Row],[Prs{QV3}]]/V$52)*1000)+IF(Tableau224567[[#This Row],[Vlr{QV3}]]="o",2,0),0)</f>
        <v>0</v>
      </c>
      <c r="V12" s="11" t="s">
        <v>12</v>
      </c>
      <c r="W12" s="4" t="s">
        <v>3</v>
      </c>
      <c r="X12" s="32">
        <f>IF((Tableau224567[[#This Row],[Pnt{QB}]]/Y$52)*500=0,0,(Tableau224567[[#This Row],[Pnt{QB}]]/Y$52)*500)</f>
        <v>0</v>
      </c>
      <c r="Y12" s="33">
        <f>Tableau224567[[#This Row],[Pnt{QB1}]]+Tableau224567[[#This Row],[Pnt{QB2}]]+Tableau224567[[#This Row],[Pnt{QB3}]]+Tableau224567[[#This Row],[Pnt{QB4}]]+Tableau224567[[#This Row],[Pnt{QB5}]]+Tableau224567[[#This Row],[Pnt{QB6}]]+Tableau224567[[#This Row],[Pnt{QB7}]]+Tableau224567[[#This Row],[Pnt{QB8}]]+Tableau224567[[#This Row],[Pnt{QB9}]]+Tableau224567[[#This Row],[Pnt{QB10}]]+Tableau224567[[#This Row],[Pnt{QB11}]]+Tableau224567[[#This Row],[Pnt{QB12}]]+Tableau224567[[#This Row],[Pnt{QB13}]]+Tableau224567[[#This Row],[Pnt{QB14}]]+Tableau224567[[#This Row],[Pnt{QB15}]]+Tableau224567[[#This Row],[Pnt{QB16}]]+Tableau224567[[#This Row],[Pnt{QB17}]]+Tableau224567[[#This Row],[Pnt{QB18}]]+Tableau224567[[#This Row],[Pnt{QB19}]]+Tableau224567[[#This Row],[Pnt{QB20}]]+Tableau224567[[#This Row],[Pnt{QB21}]]+Tableau224567[[#This Row],[Pnt{QB22}]]+Tableau224567[[#This Row],[Pnt{QB23}]]+Tableau224567[[#This Row],[Pnt{QB24}]]+Tableau224567[[#This Row],[Pnt{QB25}]]+Tableau224567[[#This Row],[Pnt{QB26}]]+Tableau224567[[#This Row],[Pnt{QB27}]]+Tableau224567[[#This Row],[Pnt{QB28}]]+Tableau224567[[#This Row],[Pnt{QB29}]]+Tableau224567[[#This Row],[Pnt{QB30}]]</f>
        <v>0</v>
      </c>
      <c r="Z12" s="33">
        <f>IF(Tableau224567[[#This Row],[Blq{QB1}]]="o",(1000/AA$52),0)</f>
        <v>0</v>
      </c>
      <c r="AA12" s="4" t="s">
        <v>3</v>
      </c>
      <c r="AB12" s="33">
        <f>IF(Tableau224567[[#This Row],[Blq{QB2}]]="o",(1000/AC$52),0)</f>
        <v>0</v>
      </c>
      <c r="AC12" s="4" t="s">
        <v>3</v>
      </c>
      <c r="AD12" s="33">
        <f>IF(Tableau224567[[#This Row],[Blq{QB3}]]="o",(1000/AE$52),0)</f>
        <v>0</v>
      </c>
      <c r="AE12" s="4" t="s">
        <v>3</v>
      </c>
      <c r="AF12" s="33">
        <f>IF(Tableau224567[[#This Row],[Blq{QB4}]]="o",(1000/AG$52),0)</f>
        <v>0</v>
      </c>
      <c r="AG12" s="4" t="s">
        <v>3</v>
      </c>
      <c r="AH12" s="33">
        <f>IF(Tableau224567[[#This Row],[Blq{QB5}]]="o",(1000/AI$52),0)</f>
        <v>0</v>
      </c>
      <c r="AI12" s="4" t="s">
        <v>3</v>
      </c>
      <c r="AJ12" s="33">
        <f>IF(Tableau224567[[#This Row],[Blq{QB6}]]="o",(1000/AK$52),0)</f>
        <v>0</v>
      </c>
      <c r="AK12" s="4" t="s">
        <v>3</v>
      </c>
      <c r="AL12" s="33">
        <f>IF(Tableau224567[[#This Row],[Blq{QB7}]]="o",(1000/AM$52),0)</f>
        <v>0</v>
      </c>
      <c r="AM12" s="4" t="s">
        <v>3</v>
      </c>
      <c r="AN12" s="33">
        <f>IF(Tableau224567[[#This Row],[Blq{QB8}]]="o",(1000/AO$52),0)</f>
        <v>0</v>
      </c>
      <c r="AO12" s="4" t="s">
        <v>3</v>
      </c>
      <c r="AP12" s="33">
        <f>IF(Tableau224567[[#This Row],[Blq{QB9}]]="o",(1000/AQ$52),0)</f>
        <v>0</v>
      </c>
      <c r="AQ12" s="4" t="s">
        <v>3</v>
      </c>
      <c r="AR12" s="33">
        <f>IF(Tableau224567[[#This Row],[Blq{QB10}]]="o",(1000/AS$52),0)</f>
        <v>0</v>
      </c>
      <c r="AS12" s="4" t="s">
        <v>3</v>
      </c>
      <c r="AT12" s="33">
        <f>IF(Tableau224567[[#This Row],[Blq{QB11}]]="o",(1000/AU$52),0)</f>
        <v>0</v>
      </c>
      <c r="AU12" s="4" t="s">
        <v>3</v>
      </c>
      <c r="AV12" s="33">
        <f>IF(Tableau224567[[#This Row],[Blq{QB12}]]="o",(1000/AW$52),0)</f>
        <v>0</v>
      </c>
      <c r="AW12" s="4" t="s">
        <v>3</v>
      </c>
      <c r="AX12" s="33">
        <f>IF(Tableau224567[[#This Row],[Blq{QB13}]]="o",(1000/AY$52),0)</f>
        <v>0</v>
      </c>
      <c r="AY12" s="4" t="s">
        <v>3</v>
      </c>
      <c r="AZ12" s="33">
        <f>IF(Tableau224567[[#This Row],[Blq{QB14}]]="o",(1000/BA$52),0)</f>
        <v>0</v>
      </c>
      <c r="BA12" s="4" t="s">
        <v>3</v>
      </c>
      <c r="BB12" s="33">
        <f>IF(Tableau224567[[#This Row],[Blq{QB15}]]="o",(1000/BC$52),0)</f>
        <v>0</v>
      </c>
      <c r="BC12" s="4" t="s">
        <v>3</v>
      </c>
      <c r="BD12" s="33">
        <f>IF(Tableau224567[[#This Row],[Blq{QB16}]]="o",(1000/BE$52),0)</f>
        <v>0</v>
      </c>
      <c r="BE12" s="4" t="s">
        <v>3</v>
      </c>
      <c r="BF12" s="33">
        <f>IF(Tableau224567[[#This Row],[Blq{QB17}]]="o",(1000/BG$52),0)</f>
        <v>0</v>
      </c>
      <c r="BG12" s="4" t="s">
        <v>3</v>
      </c>
      <c r="BH12" s="33">
        <f>IF(Tableau224567[[#This Row],[Blq{QB18}]]="o",(1000/BI$52),0)</f>
        <v>0</v>
      </c>
      <c r="BI12" s="4" t="s">
        <v>3</v>
      </c>
      <c r="BJ12" s="33">
        <f>IF(Tableau224567[[#This Row],[Blq{QB19}]]="o",(1000/BK$52),0)</f>
        <v>0</v>
      </c>
      <c r="BK12" s="4" t="s">
        <v>3</v>
      </c>
      <c r="BL12" s="33">
        <f>IF(Tableau224567[[#This Row],[Blq{QB20}]]="o",(1000/BM$52),0)</f>
        <v>0</v>
      </c>
      <c r="BM12" s="4" t="s">
        <v>3</v>
      </c>
      <c r="BN12" s="33">
        <f>IF(Tableau224567[[#This Row],[Blq{QB21}]]="o",(1000/BO$52),0)</f>
        <v>0</v>
      </c>
      <c r="BO12" s="4" t="s">
        <v>3</v>
      </c>
      <c r="BP12" s="33">
        <f>IF(Tableau224567[[#This Row],[Blq{QB22}]]="o",(1000/BQ$52),0)</f>
        <v>0</v>
      </c>
      <c r="BQ12" s="4" t="s">
        <v>3</v>
      </c>
      <c r="BR12" s="33">
        <f>IF(Tableau224567[[#This Row],[Blq{QB23}]]="o",(1000/BS$52),0)</f>
        <v>0</v>
      </c>
      <c r="BS12" s="4" t="s">
        <v>3</v>
      </c>
      <c r="BT12" s="33">
        <f>IF(Tableau224567[[#This Row],[Blq{QB24}]]="o",(1000/BU$52),0)</f>
        <v>0</v>
      </c>
      <c r="BU12" s="4" t="s">
        <v>3</v>
      </c>
      <c r="BV12" s="33">
        <f>IF(Tableau224567[[#This Row],[Blq{QB25}]]="o",(1000/BW$52),0)</f>
        <v>0</v>
      </c>
      <c r="BW12" s="4" t="s">
        <v>3</v>
      </c>
      <c r="BX12" s="33">
        <f>IF(Tableau224567[[#This Row],[Blq{QB26}]]="o",(1000/BY$52),0)</f>
        <v>0</v>
      </c>
      <c r="BY12" s="4" t="s">
        <v>3</v>
      </c>
      <c r="BZ12" s="33">
        <f>IF(Tableau224567[[#This Row],[Blq{QB27}]]="o",(1000/CA$52),0)</f>
        <v>0</v>
      </c>
      <c r="CA12" s="4" t="s">
        <v>3</v>
      </c>
      <c r="CB12" s="33">
        <f>IF(Tableau224567[[#This Row],[Blq{QB28}]]="o",(1000/CC$52),0)</f>
        <v>0</v>
      </c>
      <c r="CC12" s="4" t="s">
        <v>3</v>
      </c>
      <c r="CD12" s="33">
        <f>IF(Tableau224567[[#This Row],[Blq{QB29}]]="o",(1000/CE$52),0)</f>
        <v>0</v>
      </c>
      <c r="CE12" s="4" t="s">
        <v>3</v>
      </c>
      <c r="CF12" s="33">
        <f>IF(Tableau224567[[#This Row],[Blq{QB30}]]="o",(1000/CG$52),0)</f>
        <v>0</v>
      </c>
      <c r="CG12" s="4" t="s">
        <v>3</v>
      </c>
      <c r="CH12" s="26">
        <f>IFERROR((8-Tableau224567[[#This Row],[Plc{Q}]])/100,0)</f>
        <v>0</v>
      </c>
      <c r="CI12" s="25" t="str">
        <f>IF(OR(1=Tableau224567[[#This Row],[Plc{Q}]],2=Tableau224567[[#This Row],[Plc{Q}]],3=Tableau224567[[#This Row],[Plc{Q}]],4=Tableau224567[[#This Row],[Plc{Q}]],5=Tableau224567[[#This Row],[Plc{Q}]],6=Tableau224567[[#This Row],[Plc{Q}]],7=Tableau224567[[#This Row],[Plc{Q}]],8=Tableau224567[[#This Row],[Plc{Q}]]),"Qualifié(e)","")</f>
        <v/>
      </c>
      <c r="CJ12" s="34" t="str">
        <f>IF(Tableau224567[[#This Row],[Pnt{F}/1000]]=0,"",RANK(Tableau224567[[#This Row],[Pnt{F}/1000]],Tableau224567[Pnt{F}/1000]))</f>
        <v/>
      </c>
      <c r="CK12" s="35">
        <f>IFERROR(Tableau224567[[#This Row],[Pnt{FV}/500]]+Tableau224567[[#This Row],[Pnt{FB}/500]]+Tableau224567[[#This Row],[Bns{Q}]],0)</f>
        <v>0</v>
      </c>
      <c r="CL12" s="32">
        <f>IFERROR((Tableau224567[[#This Row],[Pnt{FV}]]/$CM$52)*500,0)</f>
        <v>0</v>
      </c>
      <c r="CM12" s="186">
        <f>IFERROR(((Tableau224567[[#This Row],[Prs{FV}]]/CN$52)*1000)+IF(Tableau224567[[#This Row],[Vlr{FV}]]="o",2,0),0)</f>
        <v>0</v>
      </c>
      <c r="CN12" s="11" t="s">
        <v>12</v>
      </c>
      <c r="CO12" s="4" t="s">
        <v>3</v>
      </c>
      <c r="CP12" s="32">
        <f>(Tableau224567[[#This Row],[Pnt{FB}]]/CQ$52)*500</f>
        <v>0</v>
      </c>
      <c r="CQ12" s="33">
        <f>Tableau224567[[#This Row],[Pnt{FBlq}]]+Tableau224567[[#This Row],[Pnt{FEss}]]</f>
        <v>0</v>
      </c>
      <c r="CR12" s="33">
        <f>IF(Tableau224567[[#This Row],[Blq{F}]]="n",0,IF(Tableau224567[[#This Row],[Blq{F}]]="Z1",100,IF(Tableau224567[[#This Row],[Blq{F}]]="Z2",200,IF(Tableau224567[[#This Row],[Blq{F}]]="Top",300,0))))</f>
        <v>0</v>
      </c>
      <c r="CS12" s="4" t="s">
        <v>3</v>
      </c>
      <c r="CT12" s="25">
        <f>IFERROR((100-(Tableau224567[[#This Row],[Ess{F}]])),0)</f>
        <v>0</v>
      </c>
      <c r="CU12" s="11" t="s">
        <v>12</v>
      </c>
      <c r="CV12" s="28" t="str">
        <f>IF(Tableau224567[[#This Row],[Fnl]]="Q",Tableau224567[[#This Row],[Plc{F}]],Tableau224567[[#This Row],[Plc{Q}]])</f>
        <v/>
      </c>
      <c r="CW12" s="28" t="str">
        <f>IF(Tableau224567[[#This Row],[Place]]=1,"Or",IF(Tableau224567[[#This Row],[Place]]=2,"Argent",IF(Tableau224567[[#This Row],[Place]]=3,"Bronze","")))</f>
        <v/>
      </c>
    </row>
    <row r="13" spans="1:101" x14ac:dyDescent="0.2">
      <c r="A13" s="33" t="str">
        <f>Tableau224567[[#This Row],[Plc{Q}]]</f>
        <v/>
      </c>
      <c r="B13" s="33" t="str">
        <f>Tableau224567[[#This Row],[Place]]</f>
        <v/>
      </c>
      <c r="C13" s="16" t="s">
        <v>12</v>
      </c>
      <c r="D13" s="17" t="s">
        <v>12</v>
      </c>
      <c r="E13" s="17" t="s">
        <v>12</v>
      </c>
      <c r="F13" s="29" t="str">
        <f>IF(Tableau224567[[#This Row],[Q &gt; F]]="","","Q")</f>
        <v/>
      </c>
      <c r="G13" s="10" t="s">
        <v>12</v>
      </c>
      <c r="H13" s="3" t="s">
        <v>3</v>
      </c>
      <c r="I13" s="3" t="s">
        <v>3</v>
      </c>
      <c r="J13" s="3" t="s">
        <v>3</v>
      </c>
      <c r="K13" s="30" t="str">
        <f>IF(Tableau224567[[#This Row],[Pnt{Q}(/1000)]]=0,"",RANK(Tableau224567[[#This Row],[Pnt{Q}(/1000)]],Tableau224567[Pnt{Q}(/1000)]))</f>
        <v/>
      </c>
      <c r="L13" s="30">
        <f>IFERROR(Tableau224567[[#This Row],[Pnt{QV}(/500)]]+Tableau224567[[#This Row],[Pnt{QB}/500]],0)</f>
        <v>0</v>
      </c>
      <c r="M13" s="31">
        <f>IFERROR((Tableau224567[[#This Row],[Pnt{QV}]]/$N$52)*500,0)</f>
        <v>0</v>
      </c>
      <c r="N13" s="31">
        <f>SUM(Tableau224567[[#This Row],[Pnt{QV1}]],Tableau224567[[#This Row],[Pnt{QV2}]],Tableau224567[[#This Row],[Pnt{QV3}]])</f>
        <v>0</v>
      </c>
      <c r="O13" s="2">
        <f>IFERROR(((Tableau224567[[#This Row],[Prs{QV1}]]/P$52)*1000)+IF(Tableau224567[[#This Row],[Vlr{QV1}]]="o",2,0),0)</f>
        <v>0</v>
      </c>
      <c r="P13" s="11" t="s">
        <v>12</v>
      </c>
      <c r="Q13" s="4" t="s">
        <v>3</v>
      </c>
      <c r="R13" s="163">
        <f>IFERROR(((Tableau224567[[#This Row],[Prs{QV2}]]/S$52)*1000)+IF(Tableau224567[[#This Row],[Vlr{QV2}]]="o",2,0),0)</f>
        <v>0</v>
      </c>
      <c r="S13" s="11" t="s">
        <v>12</v>
      </c>
      <c r="T13" s="4" t="s">
        <v>3</v>
      </c>
      <c r="U13" s="163">
        <f>IFERROR(((Tableau224567[[#This Row],[Prs{QV3}]]/V$52)*1000)+IF(Tableau224567[[#This Row],[Vlr{QV3}]]="o",2,0),0)</f>
        <v>0</v>
      </c>
      <c r="V13" s="11" t="s">
        <v>12</v>
      </c>
      <c r="W13" s="4" t="s">
        <v>3</v>
      </c>
      <c r="X13" s="32">
        <f>IF((Tableau224567[[#This Row],[Pnt{QB}]]/Y$52)*500=0,0,(Tableau224567[[#This Row],[Pnt{QB}]]/Y$52)*500)</f>
        <v>0</v>
      </c>
      <c r="Y13" s="33">
        <f>Tableau224567[[#This Row],[Pnt{QB1}]]+Tableau224567[[#This Row],[Pnt{QB2}]]+Tableau224567[[#This Row],[Pnt{QB3}]]+Tableau224567[[#This Row],[Pnt{QB4}]]+Tableau224567[[#This Row],[Pnt{QB5}]]+Tableau224567[[#This Row],[Pnt{QB6}]]+Tableau224567[[#This Row],[Pnt{QB7}]]+Tableau224567[[#This Row],[Pnt{QB8}]]+Tableau224567[[#This Row],[Pnt{QB9}]]+Tableau224567[[#This Row],[Pnt{QB10}]]+Tableau224567[[#This Row],[Pnt{QB11}]]+Tableau224567[[#This Row],[Pnt{QB12}]]+Tableau224567[[#This Row],[Pnt{QB13}]]+Tableau224567[[#This Row],[Pnt{QB14}]]+Tableau224567[[#This Row],[Pnt{QB15}]]+Tableau224567[[#This Row],[Pnt{QB16}]]+Tableau224567[[#This Row],[Pnt{QB17}]]+Tableau224567[[#This Row],[Pnt{QB18}]]+Tableau224567[[#This Row],[Pnt{QB19}]]+Tableau224567[[#This Row],[Pnt{QB20}]]+Tableau224567[[#This Row],[Pnt{QB21}]]+Tableau224567[[#This Row],[Pnt{QB22}]]+Tableau224567[[#This Row],[Pnt{QB23}]]+Tableau224567[[#This Row],[Pnt{QB24}]]+Tableau224567[[#This Row],[Pnt{QB25}]]+Tableau224567[[#This Row],[Pnt{QB26}]]+Tableau224567[[#This Row],[Pnt{QB27}]]+Tableau224567[[#This Row],[Pnt{QB28}]]+Tableau224567[[#This Row],[Pnt{QB29}]]+Tableau224567[[#This Row],[Pnt{QB30}]]</f>
        <v>0</v>
      </c>
      <c r="Z13" s="33">
        <f>IF(Tableau224567[[#This Row],[Blq{QB1}]]="o",(1000/AA$52),0)</f>
        <v>0</v>
      </c>
      <c r="AA13" s="4" t="s">
        <v>3</v>
      </c>
      <c r="AB13" s="33">
        <f>IF(Tableau224567[[#This Row],[Blq{QB2}]]="o",(1000/AC$52),0)</f>
        <v>0</v>
      </c>
      <c r="AC13" s="4" t="s">
        <v>3</v>
      </c>
      <c r="AD13" s="33">
        <f>IF(Tableau224567[[#This Row],[Blq{QB3}]]="o",(1000/AE$52),0)</f>
        <v>0</v>
      </c>
      <c r="AE13" s="4" t="s">
        <v>3</v>
      </c>
      <c r="AF13" s="33">
        <f>IF(Tableau224567[[#This Row],[Blq{QB4}]]="o",(1000/AG$52),0)</f>
        <v>0</v>
      </c>
      <c r="AG13" s="4" t="s">
        <v>3</v>
      </c>
      <c r="AH13" s="33">
        <f>IF(Tableau224567[[#This Row],[Blq{QB5}]]="o",(1000/AI$52),0)</f>
        <v>0</v>
      </c>
      <c r="AI13" s="4" t="s">
        <v>3</v>
      </c>
      <c r="AJ13" s="33">
        <f>IF(Tableau224567[[#This Row],[Blq{QB6}]]="o",(1000/AK$52),0)</f>
        <v>0</v>
      </c>
      <c r="AK13" s="4" t="s">
        <v>3</v>
      </c>
      <c r="AL13" s="33">
        <f>IF(Tableau224567[[#This Row],[Blq{QB7}]]="o",(1000/AM$52),0)</f>
        <v>0</v>
      </c>
      <c r="AM13" s="4" t="s">
        <v>3</v>
      </c>
      <c r="AN13" s="33">
        <f>IF(Tableau224567[[#This Row],[Blq{QB8}]]="o",(1000/AO$52),0)</f>
        <v>0</v>
      </c>
      <c r="AO13" s="4" t="s">
        <v>3</v>
      </c>
      <c r="AP13" s="33">
        <f>IF(Tableau224567[[#This Row],[Blq{QB9}]]="o",(1000/AQ$52),0)</f>
        <v>0</v>
      </c>
      <c r="AQ13" s="4" t="s">
        <v>3</v>
      </c>
      <c r="AR13" s="33">
        <f>IF(Tableau224567[[#This Row],[Blq{QB10}]]="o",(1000/AS$52),0)</f>
        <v>0</v>
      </c>
      <c r="AS13" s="4" t="s">
        <v>3</v>
      </c>
      <c r="AT13" s="33">
        <f>IF(Tableau224567[[#This Row],[Blq{QB11}]]="o",(1000/AU$52),0)</f>
        <v>0</v>
      </c>
      <c r="AU13" s="4" t="s">
        <v>3</v>
      </c>
      <c r="AV13" s="33">
        <f>IF(Tableau224567[[#This Row],[Blq{QB12}]]="o",(1000/AW$52),0)</f>
        <v>0</v>
      </c>
      <c r="AW13" s="4" t="s">
        <v>3</v>
      </c>
      <c r="AX13" s="33">
        <f>IF(Tableau224567[[#This Row],[Blq{QB13}]]="o",(1000/AY$52),0)</f>
        <v>0</v>
      </c>
      <c r="AY13" s="4" t="s">
        <v>3</v>
      </c>
      <c r="AZ13" s="33">
        <f>IF(Tableau224567[[#This Row],[Blq{QB14}]]="o",(1000/BA$52),0)</f>
        <v>0</v>
      </c>
      <c r="BA13" s="4" t="s">
        <v>3</v>
      </c>
      <c r="BB13" s="33">
        <f>IF(Tableau224567[[#This Row],[Blq{QB15}]]="o",(1000/BC$52),0)</f>
        <v>0</v>
      </c>
      <c r="BC13" s="4" t="s">
        <v>3</v>
      </c>
      <c r="BD13" s="33">
        <f>IF(Tableau224567[[#This Row],[Blq{QB16}]]="o",(1000/BE$52),0)</f>
        <v>0</v>
      </c>
      <c r="BE13" s="4" t="s">
        <v>3</v>
      </c>
      <c r="BF13" s="33">
        <f>IF(Tableau224567[[#This Row],[Blq{QB17}]]="o",(1000/BG$52),0)</f>
        <v>0</v>
      </c>
      <c r="BG13" s="4" t="s">
        <v>3</v>
      </c>
      <c r="BH13" s="33">
        <f>IF(Tableau224567[[#This Row],[Blq{QB18}]]="o",(1000/BI$52),0)</f>
        <v>0</v>
      </c>
      <c r="BI13" s="4" t="s">
        <v>3</v>
      </c>
      <c r="BJ13" s="33">
        <f>IF(Tableau224567[[#This Row],[Blq{QB19}]]="o",(1000/BK$52),0)</f>
        <v>0</v>
      </c>
      <c r="BK13" s="4" t="s">
        <v>3</v>
      </c>
      <c r="BL13" s="33">
        <f>IF(Tableau224567[[#This Row],[Blq{QB20}]]="o",(1000/BM$52),0)</f>
        <v>0</v>
      </c>
      <c r="BM13" s="4" t="s">
        <v>3</v>
      </c>
      <c r="BN13" s="33">
        <f>IF(Tableau224567[[#This Row],[Blq{QB21}]]="o",(1000/BO$52),0)</f>
        <v>0</v>
      </c>
      <c r="BO13" s="4" t="s">
        <v>3</v>
      </c>
      <c r="BP13" s="33">
        <f>IF(Tableau224567[[#This Row],[Blq{QB22}]]="o",(1000/BQ$52),0)</f>
        <v>0</v>
      </c>
      <c r="BQ13" s="4" t="s">
        <v>3</v>
      </c>
      <c r="BR13" s="33">
        <f>IF(Tableau224567[[#This Row],[Blq{QB23}]]="o",(1000/BS$52),0)</f>
        <v>0</v>
      </c>
      <c r="BS13" s="4" t="s">
        <v>3</v>
      </c>
      <c r="BT13" s="33">
        <f>IF(Tableau224567[[#This Row],[Blq{QB24}]]="o",(1000/BU$52),0)</f>
        <v>0</v>
      </c>
      <c r="BU13" s="4" t="s">
        <v>3</v>
      </c>
      <c r="BV13" s="33">
        <f>IF(Tableau224567[[#This Row],[Blq{QB25}]]="o",(1000/BW$52),0)</f>
        <v>0</v>
      </c>
      <c r="BW13" s="4" t="s">
        <v>3</v>
      </c>
      <c r="BX13" s="33">
        <f>IF(Tableau224567[[#This Row],[Blq{QB26}]]="o",(1000/BY$52),0)</f>
        <v>0</v>
      </c>
      <c r="BY13" s="4" t="s">
        <v>3</v>
      </c>
      <c r="BZ13" s="33">
        <f>IF(Tableau224567[[#This Row],[Blq{QB27}]]="o",(1000/CA$52),0)</f>
        <v>0</v>
      </c>
      <c r="CA13" s="4" t="s">
        <v>3</v>
      </c>
      <c r="CB13" s="33">
        <f>IF(Tableau224567[[#This Row],[Blq{QB28}]]="o",(1000/CC$52),0)</f>
        <v>0</v>
      </c>
      <c r="CC13" s="4" t="s">
        <v>3</v>
      </c>
      <c r="CD13" s="33">
        <f>IF(Tableau224567[[#This Row],[Blq{QB29}]]="o",(1000/CE$52),0)</f>
        <v>0</v>
      </c>
      <c r="CE13" s="4" t="s">
        <v>3</v>
      </c>
      <c r="CF13" s="33">
        <f>IF(Tableau224567[[#This Row],[Blq{QB30}]]="o",(1000/CG$52),0)</f>
        <v>0</v>
      </c>
      <c r="CG13" s="4" t="s">
        <v>3</v>
      </c>
      <c r="CH13" s="26">
        <f>IFERROR((8-Tableau224567[[#This Row],[Plc{Q}]])/100,0)</f>
        <v>0</v>
      </c>
      <c r="CI13" s="25" t="str">
        <f>IF(OR(1=Tableau224567[[#This Row],[Plc{Q}]],2=Tableau224567[[#This Row],[Plc{Q}]],3=Tableau224567[[#This Row],[Plc{Q}]],4=Tableau224567[[#This Row],[Plc{Q}]],5=Tableau224567[[#This Row],[Plc{Q}]],6=Tableau224567[[#This Row],[Plc{Q}]],7=Tableau224567[[#This Row],[Plc{Q}]],8=Tableau224567[[#This Row],[Plc{Q}]]),"Qualifié(e)","")</f>
        <v/>
      </c>
      <c r="CJ13" s="34" t="str">
        <f>IF(Tableau224567[[#This Row],[Pnt{F}/1000]]=0,"",RANK(Tableau224567[[#This Row],[Pnt{F}/1000]],Tableau224567[Pnt{F}/1000]))</f>
        <v/>
      </c>
      <c r="CK13" s="35">
        <f>IFERROR(Tableau224567[[#This Row],[Pnt{FV}/500]]+Tableau224567[[#This Row],[Pnt{FB}/500]]+Tableau224567[[#This Row],[Bns{Q}]],0)</f>
        <v>0</v>
      </c>
      <c r="CL13" s="32">
        <f>IFERROR((Tableau224567[[#This Row],[Pnt{FV}]]/$CM$52)*500,0)</f>
        <v>0</v>
      </c>
      <c r="CM13" s="186">
        <f>IFERROR(((Tableau224567[[#This Row],[Prs{FV}]]/CN$52)*1000)+IF(Tableau224567[[#This Row],[Vlr{FV}]]="o",2,0),0)</f>
        <v>0</v>
      </c>
      <c r="CN13" s="11" t="s">
        <v>12</v>
      </c>
      <c r="CO13" s="4" t="s">
        <v>3</v>
      </c>
      <c r="CP13" s="32">
        <f>(Tableau224567[[#This Row],[Pnt{FB}]]/CQ$52)*500</f>
        <v>0</v>
      </c>
      <c r="CQ13" s="33">
        <f>Tableau224567[[#This Row],[Pnt{FBlq}]]+Tableau224567[[#This Row],[Pnt{FEss}]]</f>
        <v>0</v>
      </c>
      <c r="CR13" s="33">
        <f>IF(Tableau224567[[#This Row],[Blq{F}]]="n",0,IF(Tableau224567[[#This Row],[Blq{F}]]="Z1",100,IF(Tableau224567[[#This Row],[Blq{F}]]="Z2",200,IF(Tableau224567[[#This Row],[Blq{F}]]="Top",300,0))))</f>
        <v>0</v>
      </c>
      <c r="CS13" s="4" t="s">
        <v>3</v>
      </c>
      <c r="CT13" s="25">
        <f>IFERROR((100-(Tableau224567[[#This Row],[Ess{F}]])),0)</f>
        <v>0</v>
      </c>
      <c r="CU13" s="11" t="s">
        <v>12</v>
      </c>
      <c r="CV13" s="28" t="str">
        <f>IF(Tableau224567[[#This Row],[Fnl]]="Q",Tableau224567[[#This Row],[Plc{F}]],Tableau224567[[#This Row],[Plc{Q}]])</f>
        <v/>
      </c>
      <c r="CW13" s="28" t="str">
        <f>IF(Tableau224567[[#This Row],[Place]]=1,"Or",IF(Tableau224567[[#This Row],[Place]]=2,"Argent",IF(Tableau224567[[#This Row],[Place]]=3,"Bronze","")))</f>
        <v/>
      </c>
    </row>
    <row r="14" spans="1:101" x14ac:dyDescent="0.2">
      <c r="A14" s="33" t="str">
        <f>Tableau224567[[#This Row],[Plc{Q}]]</f>
        <v/>
      </c>
      <c r="B14" s="33" t="str">
        <f>Tableau224567[[#This Row],[Place]]</f>
        <v/>
      </c>
      <c r="C14" s="16" t="s">
        <v>12</v>
      </c>
      <c r="D14" s="17" t="s">
        <v>12</v>
      </c>
      <c r="E14" s="17" t="s">
        <v>12</v>
      </c>
      <c r="F14" s="29" t="str">
        <f>IF(Tableau224567[[#This Row],[Q &gt; F]]="","","Q")</f>
        <v/>
      </c>
      <c r="G14" s="10" t="s">
        <v>12</v>
      </c>
      <c r="H14" s="3" t="s">
        <v>3</v>
      </c>
      <c r="I14" s="3" t="s">
        <v>3</v>
      </c>
      <c r="J14" s="3" t="s">
        <v>3</v>
      </c>
      <c r="K14" s="30" t="str">
        <f>IF(Tableau224567[[#This Row],[Pnt{Q}(/1000)]]=0,"",RANK(Tableau224567[[#This Row],[Pnt{Q}(/1000)]],Tableau224567[Pnt{Q}(/1000)]))</f>
        <v/>
      </c>
      <c r="L14" s="30">
        <f>IFERROR(Tableau224567[[#This Row],[Pnt{QV}(/500)]]+Tableau224567[[#This Row],[Pnt{QB}/500]],0)</f>
        <v>0</v>
      </c>
      <c r="M14" s="31">
        <f>IFERROR((Tableau224567[[#This Row],[Pnt{QV}]]/$N$52)*500,0)</f>
        <v>0</v>
      </c>
      <c r="N14" s="31">
        <f>SUM(Tableau224567[[#This Row],[Pnt{QV1}]],Tableau224567[[#This Row],[Pnt{QV2}]],Tableau224567[[#This Row],[Pnt{QV3}]])</f>
        <v>0</v>
      </c>
      <c r="O14" s="2">
        <f>IFERROR(((Tableau224567[[#This Row],[Prs{QV1}]]/P$52)*1000)+IF(Tableau224567[[#This Row],[Vlr{QV1}]]="o",2,0),0)</f>
        <v>0</v>
      </c>
      <c r="P14" s="11" t="s">
        <v>12</v>
      </c>
      <c r="Q14" s="4" t="s">
        <v>3</v>
      </c>
      <c r="R14" s="163">
        <f>IFERROR(((Tableau224567[[#This Row],[Prs{QV2}]]/S$52)*1000)+IF(Tableau224567[[#This Row],[Vlr{QV2}]]="o",2,0),0)</f>
        <v>0</v>
      </c>
      <c r="S14" s="11" t="s">
        <v>12</v>
      </c>
      <c r="T14" s="4" t="s">
        <v>3</v>
      </c>
      <c r="U14" s="163">
        <f>IFERROR(((Tableau224567[[#This Row],[Prs{QV3}]]/V$52)*1000)+IF(Tableau224567[[#This Row],[Vlr{QV3}]]="o",2,0),0)</f>
        <v>0</v>
      </c>
      <c r="V14" s="11" t="s">
        <v>12</v>
      </c>
      <c r="W14" s="4" t="s">
        <v>3</v>
      </c>
      <c r="X14" s="32">
        <f>IF((Tableau224567[[#This Row],[Pnt{QB}]]/Y$52)*500=0,0,(Tableau224567[[#This Row],[Pnt{QB}]]/Y$52)*500)</f>
        <v>0</v>
      </c>
      <c r="Y14" s="33">
        <f>Tableau224567[[#This Row],[Pnt{QB1}]]+Tableau224567[[#This Row],[Pnt{QB2}]]+Tableau224567[[#This Row],[Pnt{QB3}]]+Tableau224567[[#This Row],[Pnt{QB4}]]+Tableau224567[[#This Row],[Pnt{QB5}]]+Tableau224567[[#This Row],[Pnt{QB6}]]+Tableau224567[[#This Row],[Pnt{QB7}]]+Tableau224567[[#This Row],[Pnt{QB8}]]+Tableau224567[[#This Row],[Pnt{QB9}]]+Tableau224567[[#This Row],[Pnt{QB10}]]+Tableau224567[[#This Row],[Pnt{QB11}]]+Tableau224567[[#This Row],[Pnt{QB12}]]+Tableau224567[[#This Row],[Pnt{QB13}]]+Tableau224567[[#This Row],[Pnt{QB14}]]+Tableau224567[[#This Row],[Pnt{QB15}]]+Tableau224567[[#This Row],[Pnt{QB16}]]+Tableau224567[[#This Row],[Pnt{QB17}]]+Tableau224567[[#This Row],[Pnt{QB18}]]+Tableau224567[[#This Row],[Pnt{QB19}]]+Tableau224567[[#This Row],[Pnt{QB20}]]+Tableau224567[[#This Row],[Pnt{QB21}]]+Tableau224567[[#This Row],[Pnt{QB22}]]+Tableau224567[[#This Row],[Pnt{QB23}]]+Tableau224567[[#This Row],[Pnt{QB24}]]+Tableau224567[[#This Row],[Pnt{QB25}]]+Tableau224567[[#This Row],[Pnt{QB26}]]+Tableau224567[[#This Row],[Pnt{QB27}]]+Tableau224567[[#This Row],[Pnt{QB28}]]+Tableau224567[[#This Row],[Pnt{QB29}]]+Tableau224567[[#This Row],[Pnt{QB30}]]</f>
        <v>0</v>
      </c>
      <c r="Z14" s="33">
        <f>IF(Tableau224567[[#This Row],[Blq{QB1}]]="o",(1000/AA$52),0)</f>
        <v>0</v>
      </c>
      <c r="AA14" s="4" t="s">
        <v>3</v>
      </c>
      <c r="AB14" s="33">
        <f>IF(Tableau224567[[#This Row],[Blq{QB2}]]="o",(1000/AC$52),0)</f>
        <v>0</v>
      </c>
      <c r="AC14" s="4" t="s">
        <v>3</v>
      </c>
      <c r="AD14" s="33">
        <f>IF(Tableau224567[[#This Row],[Blq{QB3}]]="o",(1000/AE$52),0)</f>
        <v>0</v>
      </c>
      <c r="AE14" s="4" t="s">
        <v>3</v>
      </c>
      <c r="AF14" s="33">
        <f>IF(Tableau224567[[#This Row],[Blq{QB4}]]="o",(1000/AG$52),0)</f>
        <v>0</v>
      </c>
      <c r="AG14" s="4" t="s">
        <v>3</v>
      </c>
      <c r="AH14" s="33">
        <f>IF(Tableau224567[[#This Row],[Blq{QB5}]]="o",(1000/AI$52),0)</f>
        <v>0</v>
      </c>
      <c r="AI14" s="4" t="s">
        <v>3</v>
      </c>
      <c r="AJ14" s="33">
        <f>IF(Tableau224567[[#This Row],[Blq{QB6}]]="o",(1000/AK$52),0)</f>
        <v>0</v>
      </c>
      <c r="AK14" s="4" t="s">
        <v>3</v>
      </c>
      <c r="AL14" s="33">
        <f>IF(Tableau224567[[#This Row],[Blq{QB7}]]="o",(1000/AM$52),0)</f>
        <v>0</v>
      </c>
      <c r="AM14" s="4" t="s">
        <v>3</v>
      </c>
      <c r="AN14" s="33">
        <f>IF(Tableau224567[[#This Row],[Blq{QB8}]]="o",(1000/AO$52),0)</f>
        <v>0</v>
      </c>
      <c r="AO14" s="4" t="s">
        <v>3</v>
      </c>
      <c r="AP14" s="33">
        <f>IF(Tableau224567[[#This Row],[Blq{QB9}]]="o",(1000/AQ$52),0)</f>
        <v>0</v>
      </c>
      <c r="AQ14" s="4" t="s">
        <v>3</v>
      </c>
      <c r="AR14" s="33">
        <f>IF(Tableau224567[[#This Row],[Blq{QB10}]]="o",(1000/AS$52),0)</f>
        <v>0</v>
      </c>
      <c r="AS14" s="4" t="s">
        <v>3</v>
      </c>
      <c r="AT14" s="33">
        <f>IF(Tableau224567[[#This Row],[Blq{QB11}]]="o",(1000/AU$52),0)</f>
        <v>0</v>
      </c>
      <c r="AU14" s="4" t="s">
        <v>3</v>
      </c>
      <c r="AV14" s="33">
        <f>IF(Tableau224567[[#This Row],[Blq{QB12}]]="o",(1000/AW$52),0)</f>
        <v>0</v>
      </c>
      <c r="AW14" s="4" t="s">
        <v>3</v>
      </c>
      <c r="AX14" s="33">
        <f>IF(Tableau224567[[#This Row],[Blq{QB13}]]="o",(1000/AY$52),0)</f>
        <v>0</v>
      </c>
      <c r="AY14" s="4" t="s">
        <v>3</v>
      </c>
      <c r="AZ14" s="33">
        <f>IF(Tableau224567[[#This Row],[Blq{QB14}]]="o",(1000/BA$52),0)</f>
        <v>0</v>
      </c>
      <c r="BA14" s="4" t="s">
        <v>3</v>
      </c>
      <c r="BB14" s="33">
        <f>IF(Tableau224567[[#This Row],[Blq{QB15}]]="o",(1000/BC$52),0)</f>
        <v>0</v>
      </c>
      <c r="BC14" s="4" t="s">
        <v>3</v>
      </c>
      <c r="BD14" s="33">
        <f>IF(Tableau224567[[#This Row],[Blq{QB16}]]="o",(1000/BE$52),0)</f>
        <v>0</v>
      </c>
      <c r="BE14" s="4" t="s">
        <v>3</v>
      </c>
      <c r="BF14" s="33">
        <f>IF(Tableau224567[[#This Row],[Blq{QB17}]]="o",(1000/BG$52),0)</f>
        <v>0</v>
      </c>
      <c r="BG14" s="4" t="s">
        <v>3</v>
      </c>
      <c r="BH14" s="33">
        <f>IF(Tableau224567[[#This Row],[Blq{QB18}]]="o",(1000/BI$52),0)</f>
        <v>0</v>
      </c>
      <c r="BI14" s="4" t="s">
        <v>3</v>
      </c>
      <c r="BJ14" s="33">
        <f>IF(Tableau224567[[#This Row],[Blq{QB19}]]="o",(1000/BK$52),0)</f>
        <v>0</v>
      </c>
      <c r="BK14" s="4" t="s">
        <v>3</v>
      </c>
      <c r="BL14" s="33">
        <f>IF(Tableau224567[[#This Row],[Blq{QB20}]]="o",(1000/BM$52),0)</f>
        <v>0</v>
      </c>
      <c r="BM14" s="4" t="s">
        <v>3</v>
      </c>
      <c r="BN14" s="33">
        <f>IF(Tableau224567[[#This Row],[Blq{QB21}]]="o",(1000/BO$52),0)</f>
        <v>0</v>
      </c>
      <c r="BO14" s="4" t="s">
        <v>3</v>
      </c>
      <c r="BP14" s="33">
        <f>IF(Tableau224567[[#This Row],[Blq{QB22}]]="o",(1000/BQ$52),0)</f>
        <v>0</v>
      </c>
      <c r="BQ14" s="4" t="s">
        <v>3</v>
      </c>
      <c r="BR14" s="33">
        <f>IF(Tableau224567[[#This Row],[Blq{QB23}]]="o",(1000/BS$52),0)</f>
        <v>0</v>
      </c>
      <c r="BS14" s="4" t="s">
        <v>3</v>
      </c>
      <c r="BT14" s="33">
        <f>IF(Tableau224567[[#This Row],[Blq{QB24}]]="o",(1000/BU$52),0)</f>
        <v>0</v>
      </c>
      <c r="BU14" s="4" t="s">
        <v>3</v>
      </c>
      <c r="BV14" s="33">
        <f>IF(Tableau224567[[#This Row],[Blq{QB25}]]="o",(1000/BW$52),0)</f>
        <v>0</v>
      </c>
      <c r="BW14" s="4" t="s">
        <v>3</v>
      </c>
      <c r="BX14" s="33">
        <f>IF(Tableau224567[[#This Row],[Blq{QB26}]]="o",(1000/BY$52),0)</f>
        <v>0</v>
      </c>
      <c r="BY14" s="4" t="s">
        <v>3</v>
      </c>
      <c r="BZ14" s="33">
        <f>IF(Tableau224567[[#This Row],[Blq{QB27}]]="o",(1000/CA$52),0)</f>
        <v>0</v>
      </c>
      <c r="CA14" s="4" t="s">
        <v>3</v>
      </c>
      <c r="CB14" s="33">
        <f>IF(Tableau224567[[#This Row],[Blq{QB28}]]="o",(1000/CC$52),0)</f>
        <v>0</v>
      </c>
      <c r="CC14" s="4" t="s">
        <v>3</v>
      </c>
      <c r="CD14" s="33">
        <f>IF(Tableau224567[[#This Row],[Blq{QB29}]]="o",(1000/CE$52),0)</f>
        <v>0</v>
      </c>
      <c r="CE14" s="4" t="s">
        <v>3</v>
      </c>
      <c r="CF14" s="33">
        <f>IF(Tableau224567[[#This Row],[Blq{QB30}]]="o",(1000/CG$52),0)</f>
        <v>0</v>
      </c>
      <c r="CG14" s="4" t="s">
        <v>3</v>
      </c>
      <c r="CH14" s="26">
        <f>IFERROR((8-Tableau224567[[#This Row],[Plc{Q}]])/100,0)</f>
        <v>0</v>
      </c>
      <c r="CI14" s="25" t="str">
        <f>IF(OR(1=Tableau224567[[#This Row],[Plc{Q}]],2=Tableau224567[[#This Row],[Plc{Q}]],3=Tableau224567[[#This Row],[Plc{Q}]],4=Tableau224567[[#This Row],[Plc{Q}]],5=Tableau224567[[#This Row],[Plc{Q}]],6=Tableau224567[[#This Row],[Plc{Q}]],7=Tableau224567[[#This Row],[Plc{Q}]],8=Tableau224567[[#This Row],[Plc{Q}]]),"Qualifié(e)","")</f>
        <v/>
      </c>
      <c r="CJ14" s="34" t="str">
        <f>IF(Tableau224567[[#This Row],[Pnt{F}/1000]]=0,"",RANK(Tableau224567[[#This Row],[Pnt{F}/1000]],Tableau224567[Pnt{F}/1000]))</f>
        <v/>
      </c>
      <c r="CK14" s="35">
        <f>IFERROR(Tableau224567[[#This Row],[Pnt{FV}/500]]+Tableau224567[[#This Row],[Pnt{FB}/500]]+Tableau224567[[#This Row],[Bns{Q}]],0)</f>
        <v>0</v>
      </c>
      <c r="CL14" s="32">
        <f>IFERROR((Tableau224567[[#This Row],[Pnt{FV}]]/$CM$52)*500,0)</f>
        <v>0</v>
      </c>
      <c r="CM14" s="186">
        <f>IFERROR(((Tableau224567[[#This Row],[Prs{FV}]]/CN$52)*1000)+IF(Tableau224567[[#This Row],[Vlr{FV}]]="o",2,0),0)</f>
        <v>0</v>
      </c>
      <c r="CN14" s="11" t="s">
        <v>12</v>
      </c>
      <c r="CO14" s="4" t="s">
        <v>3</v>
      </c>
      <c r="CP14" s="32">
        <f>(Tableau224567[[#This Row],[Pnt{FB}]]/CQ$52)*500</f>
        <v>0</v>
      </c>
      <c r="CQ14" s="33">
        <f>Tableau224567[[#This Row],[Pnt{FBlq}]]+Tableau224567[[#This Row],[Pnt{FEss}]]</f>
        <v>0</v>
      </c>
      <c r="CR14" s="33">
        <f>IF(Tableau224567[[#This Row],[Blq{F}]]="n",0,IF(Tableau224567[[#This Row],[Blq{F}]]="Z1",100,IF(Tableau224567[[#This Row],[Blq{F}]]="Z2",200,IF(Tableau224567[[#This Row],[Blq{F}]]="Top",300,0))))</f>
        <v>0</v>
      </c>
      <c r="CS14" s="4" t="s">
        <v>3</v>
      </c>
      <c r="CT14" s="25">
        <f>IFERROR((100-(Tableau224567[[#This Row],[Ess{F}]])),0)</f>
        <v>0</v>
      </c>
      <c r="CU14" s="11" t="s">
        <v>12</v>
      </c>
      <c r="CV14" s="28" t="str">
        <f>IF(Tableau224567[[#This Row],[Fnl]]="Q",Tableau224567[[#This Row],[Plc{F}]],Tableau224567[[#This Row],[Plc{Q}]])</f>
        <v/>
      </c>
      <c r="CW14" s="28" t="str">
        <f>IF(Tableau224567[[#This Row],[Place]]=1,"Or",IF(Tableau224567[[#This Row],[Place]]=2,"Argent",IF(Tableau224567[[#This Row],[Place]]=3,"Bronze","")))</f>
        <v/>
      </c>
    </row>
    <row r="15" spans="1:101" x14ac:dyDescent="0.2">
      <c r="A15" s="33" t="str">
        <f>Tableau224567[[#This Row],[Plc{Q}]]</f>
        <v/>
      </c>
      <c r="B15" s="33" t="str">
        <f>Tableau224567[[#This Row],[Place]]</f>
        <v/>
      </c>
      <c r="C15" s="16" t="s">
        <v>12</v>
      </c>
      <c r="D15" s="17" t="s">
        <v>12</v>
      </c>
      <c r="E15" s="17" t="s">
        <v>12</v>
      </c>
      <c r="F15" s="29" t="str">
        <f>IF(Tableau224567[[#This Row],[Q &gt; F]]="","","Q")</f>
        <v/>
      </c>
      <c r="G15" s="10" t="s">
        <v>12</v>
      </c>
      <c r="H15" s="3" t="s">
        <v>3</v>
      </c>
      <c r="I15" s="3" t="s">
        <v>3</v>
      </c>
      <c r="J15" s="3" t="s">
        <v>3</v>
      </c>
      <c r="K15" s="30" t="str">
        <f>IF(Tableau224567[[#This Row],[Pnt{Q}(/1000)]]=0,"",RANK(Tableau224567[[#This Row],[Pnt{Q}(/1000)]],Tableau224567[Pnt{Q}(/1000)]))</f>
        <v/>
      </c>
      <c r="L15" s="30">
        <f>IFERROR(Tableau224567[[#This Row],[Pnt{QV}(/500)]]+Tableau224567[[#This Row],[Pnt{QB}/500]],0)</f>
        <v>0</v>
      </c>
      <c r="M15" s="31">
        <f>IFERROR((Tableau224567[[#This Row],[Pnt{QV}]]/$N$52)*500,0)</f>
        <v>0</v>
      </c>
      <c r="N15" s="31">
        <f>SUM(Tableau224567[[#This Row],[Pnt{QV1}]],Tableau224567[[#This Row],[Pnt{QV2}]],Tableau224567[[#This Row],[Pnt{QV3}]])</f>
        <v>0</v>
      </c>
      <c r="O15" s="2">
        <f>IFERROR(((Tableau224567[[#This Row],[Prs{QV1}]]/P$52)*1000)+IF(Tableau224567[[#This Row],[Vlr{QV1}]]="o",2,0),0)</f>
        <v>0</v>
      </c>
      <c r="P15" s="11" t="s">
        <v>12</v>
      </c>
      <c r="Q15" s="4" t="s">
        <v>3</v>
      </c>
      <c r="R15" s="163">
        <f>IFERROR(((Tableau224567[[#This Row],[Prs{QV2}]]/S$52)*1000)+IF(Tableau224567[[#This Row],[Vlr{QV2}]]="o",2,0),0)</f>
        <v>0</v>
      </c>
      <c r="S15" s="11" t="s">
        <v>12</v>
      </c>
      <c r="T15" s="4" t="s">
        <v>3</v>
      </c>
      <c r="U15" s="163">
        <f>IFERROR(((Tableau224567[[#This Row],[Prs{QV3}]]/V$52)*1000)+IF(Tableau224567[[#This Row],[Vlr{QV3}]]="o",2,0),0)</f>
        <v>0</v>
      </c>
      <c r="V15" s="11" t="s">
        <v>12</v>
      </c>
      <c r="W15" s="4" t="s">
        <v>3</v>
      </c>
      <c r="X15" s="32">
        <f>IF((Tableau224567[[#This Row],[Pnt{QB}]]/Y$52)*500=0,0,(Tableau224567[[#This Row],[Pnt{QB}]]/Y$52)*500)</f>
        <v>0</v>
      </c>
      <c r="Y15" s="33">
        <f>Tableau224567[[#This Row],[Pnt{QB1}]]+Tableau224567[[#This Row],[Pnt{QB2}]]+Tableau224567[[#This Row],[Pnt{QB3}]]+Tableau224567[[#This Row],[Pnt{QB4}]]+Tableau224567[[#This Row],[Pnt{QB5}]]+Tableau224567[[#This Row],[Pnt{QB6}]]+Tableau224567[[#This Row],[Pnt{QB7}]]+Tableau224567[[#This Row],[Pnt{QB8}]]+Tableau224567[[#This Row],[Pnt{QB9}]]+Tableau224567[[#This Row],[Pnt{QB10}]]+Tableau224567[[#This Row],[Pnt{QB11}]]+Tableau224567[[#This Row],[Pnt{QB12}]]+Tableau224567[[#This Row],[Pnt{QB13}]]+Tableau224567[[#This Row],[Pnt{QB14}]]+Tableau224567[[#This Row],[Pnt{QB15}]]+Tableau224567[[#This Row],[Pnt{QB16}]]+Tableau224567[[#This Row],[Pnt{QB17}]]+Tableau224567[[#This Row],[Pnt{QB18}]]+Tableau224567[[#This Row],[Pnt{QB19}]]+Tableau224567[[#This Row],[Pnt{QB20}]]+Tableau224567[[#This Row],[Pnt{QB21}]]+Tableau224567[[#This Row],[Pnt{QB22}]]+Tableau224567[[#This Row],[Pnt{QB23}]]+Tableau224567[[#This Row],[Pnt{QB24}]]+Tableau224567[[#This Row],[Pnt{QB25}]]+Tableau224567[[#This Row],[Pnt{QB26}]]+Tableau224567[[#This Row],[Pnt{QB27}]]+Tableau224567[[#This Row],[Pnt{QB28}]]+Tableau224567[[#This Row],[Pnt{QB29}]]+Tableau224567[[#This Row],[Pnt{QB30}]]</f>
        <v>0</v>
      </c>
      <c r="Z15" s="33">
        <f>IF(Tableau224567[[#This Row],[Blq{QB1}]]="o",(1000/AA$52),0)</f>
        <v>0</v>
      </c>
      <c r="AA15" s="4" t="s">
        <v>3</v>
      </c>
      <c r="AB15" s="33">
        <f>IF(Tableau224567[[#This Row],[Blq{QB2}]]="o",(1000/AC$52),0)</f>
        <v>0</v>
      </c>
      <c r="AC15" s="4" t="s">
        <v>3</v>
      </c>
      <c r="AD15" s="33">
        <f>IF(Tableau224567[[#This Row],[Blq{QB3}]]="o",(1000/AE$52),0)</f>
        <v>0</v>
      </c>
      <c r="AE15" s="4" t="s">
        <v>3</v>
      </c>
      <c r="AF15" s="33">
        <f>IF(Tableau224567[[#This Row],[Blq{QB4}]]="o",(1000/AG$52),0)</f>
        <v>0</v>
      </c>
      <c r="AG15" s="4" t="s">
        <v>3</v>
      </c>
      <c r="AH15" s="33">
        <f>IF(Tableau224567[[#This Row],[Blq{QB5}]]="o",(1000/AI$52),0)</f>
        <v>0</v>
      </c>
      <c r="AI15" s="4" t="s">
        <v>3</v>
      </c>
      <c r="AJ15" s="33">
        <f>IF(Tableau224567[[#This Row],[Blq{QB6}]]="o",(1000/AK$52),0)</f>
        <v>0</v>
      </c>
      <c r="AK15" s="4" t="s">
        <v>3</v>
      </c>
      <c r="AL15" s="33">
        <f>IF(Tableau224567[[#This Row],[Blq{QB7}]]="o",(1000/AM$52),0)</f>
        <v>0</v>
      </c>
      <c r="AM15" s="4" t="s">
        <v>3</v>
      </c>
      <c r="AN15" s="33">
        <f>IF(Tableau224567[[#This Row],[Blq{QB8}]]="o",(1000/AO$52),0)</f>
        <v>0</v>
      </c>
      <c r="AO15" s="4" t="s">
        <v>3</v>
      </c>
      <c r="AP15" s="33">
        <f>IF(Tableau224567[[#This Row],[Blq{QB9}]]="o",(1000/AQ$52),0)</f>
        <v>0</v>
      </c>
      <c r="AQ15" s="4" t="s">
        <v>3</v>
      </c>
      <c r="AR15" s="33">
        <f>IF(Tableau224567[[#This Row],[Blq{QB10}]]="o",(1000/AS$52),0)</f>
        <v>0</v>
      </c>
      <c r="AS15" s="4" t="s">
        <v>3</v>
      </c>
      <c r="AT15" s="33">
        <f>IF(Tableau224567[[#This Row],[Blq{QB11}]]="o",(1000/AU$52),0)</f>
        <v>0</v>
      </c>
      <c r="AU15" s="4" t="s">
        <v>3</v>
      </c>
      <c r="AV15" s="33">
        <f>IF(Tableau224567[[#This Row],[Blq{QB12}]]="o",(1000/AW$52),0)</f>
        <v>0</v>
      </c>
      <c r="AW15" s="4" t="s">
        <v>3</v>
      </c>
      <c r="AX15" s="33">
        <f>IF(Tableau224567[[#This Row],[Blq{QB13}]]="o",(1000/AY$52),0)</f>
        <v>0</v>
      </c>
      <c r="AY15" s="4" t="s">
        <v>3</v>
      </c>
      <c r="AZ15" s="33">
        <f>IF(Tableau224567[[#This Row],[Blq{QB14}]]="o",(1000/BA$52),0)</f>
        <v>0</v>
      </c>
      <c r="BA15" s="4" t="s">
        <v>3</v>
      </c>
      <c r="BB15" s="33">
        <f>IF(Tableau224567[[#This Row],[Blq{QB15}]]="o",(1000/BC$52),0)</f>
        <v>0</v>
      </c>
      <c r="BC15" s="4" t="s">
        <v>3</v>
      </c>
      <c r="BD15" s="33">
        <f>IF(Tableau224567[[#This Row],[Blq{QB16}]]="o",(1000/BE$52),0)</f>
        <v>0</v>
      </c>
      <c r="BE15" s="4" t="s">
        <v>3</v>
      </c>
      <c r="BF15" s="33">
        <f>IF(Tableau224567[[#This Row],[Blq{QB17}]]="o",(1000/BG$52),0)</f>
        <v>0</v>
      </c>
      <c r="BG15" s="4" t="s">
        <v>3</v>
      </c>
      <c r="BH15" s="33">
        <f>IF(Tableau224567[[#This Row],[Blq{QB18}]]="o",(1000/BI$52),0)</f>
        <v>0</v>
      </c>
      <c r="BI15" s="4" t="s">
        <v>3</v>
      </c>
      <c r="BJ15" s="33">
        <f>IF(Tableau224567[[#This Row],[Blq{QB19}]]="o",(1000/BK$52),0)</f>
        <v>0</v>
      </c>
      <c r="BK15" s="4" t="s">
        <v>3</v>
      </c>
      <c r="BL15" s="33">
        <f>IF(Tableau224567[[#This Row],[Blq{QB20}]]="o",(1000/BM$52),0)</f>
        <v>0</v>
      </c>
      <c r="BM15" s="4" t="s">
        <v>3</v>
      </c>
      <c r="BN15" s="33">
        <f>IF(Tableau224567[[#This Row],[Blq{QB21}]]="o",(1000/BO$52),0)</f>
        <v>0</v>
      </c>
      <c r="BO15" s="4" t="s">
        <v>3</v>
      </c>
      <c r="BP15" s="33">
        <f>IF(Tableau224567[[#This Row],[Blq{QB22}]]="o",(1000/BQ$52),0)</f>
        <v>0</v>
      </c>
      <c r="BQ15" s="4" t="s">
        <v>3</v>
      </c>
      <c r="BR15" s="33">
        <f>IF(Tableau224567[[#This Row],[Blq{QB23}]]="o",(1000/BS$52),0)</f>
        <v>0</v>
      </c>
      <c r="BS15" s="4" t="s">
        <v>3</v>
      </c>
      <c r="BT15" s="33">
        <f>IF(Tableau224567[[#This Row],[Blq{QB24}]]="o",(1000/BU$52),0)</f>
        <v>0</v>
      </c>
      <c r="BU15" s="4" t="s">
        <v>3</v>
      </c>
      <c r="BV15" s="33">
        <f>IF(Tableau224567[[#This Row],[Blq{QB25}]]="o",(1000/BW$52),0)</f>
        <v>0</v>
      </c>
      <c r="BW15" s="4" t="s">
        <v>3</v>
      </c>
      <c r="BX15" s="33">
        <f>IF(Tableau224567[[#This Row],[Blq{QB26}]]="o",(1000/BY$52),0)</f>
        <v>0</v>
      </c>
      <c r="BY15" s="4" t="s">
        <v>3</v>
      </c>
      <c r="BZ15" s="33">
        <f>IF(Tableau224567[[#This Row],[Blq{QB27}]]="o",(1000/CA$52),0)</f>
        <v>0</v>
      </c>
      <c r="CA15" s="4" t="s">
        <v>3</v>
      </c>
      <c r="CB15" s="33">
        <f>IF(Tableau224567[[#This Row],[Blq{QB28}]]="o",(1000/CC$52),0)</f>
        <v>0</v>
      </c>
      <c r="CC15" s="4" t="s">
        <v>3</v>
      </c>
      <c r="CD15" s="33">
        <f>IF(Tableau224567[[#This Row],[Blq{QB29}]]="o",(1000/CE$52),0)</f>
        <v>0</v>
      </c>
      <c r="CE15" s="4" t="s">
        <v>3</v>
      </c>
      <c r="CF15" s="33">
        <f>IF(Tableau224567[[#This Row],[Blq{QB30}]]="o",(1000/CG$52),0)</f>
        <v>0</v>
      </c>
      <c r="CG15" s="4" t="s">
        <v>3</v>
      </c>
      <c r="CH15" s="26">
        <f>IFERROR((8-Tableau224567[[#This Row],[Plc{Q}]])/100,0)</f>
        <v>0</v>
      </c>
      <c r="CI15" s="25" t="str">
        <f>IF(OR(1=Tableau224567[[#This Row],[Plc{Q}]],2=Tableau224567[[#This Row],[Plc{Q}]],3=Tableau224567[[#This Row],[Plc{Q}]],4=Tableau224567[[#This Row],[Plc{Q}]],5=Tableau224567[[#This Row],[Plc{Q}]],6=Tableau224567[[#This Row],[Plc{Q}]],7=Tableau224567[[#This Row],[Plc{Q}]],8=Tableau224567[[#This Row],[Plc{Q}]]),"Qualifié(e)","")</f>
        <v/>
      </c>
      <c r="CJ15" s="34" t="str">
        <f>IF(Tableau224567[[#This Row],[Pnt{F}/1000]]=0,"",RANK(Tableau224567[[#This Row],[Pnt{F}/1000]],Tableau224567[Pnt{F}/1000]))</f>
        <v/>
      </c>
      <c r="CK15" s="35">
        <f>IFERROR(Tableau224567[[#This Row],[Pnt{FV}/500]]+Tableau224567[[#This Row],[Pnt{FB}/500]]+Tableau224567[[#This Row],[Bns{Q}]],0)</f>
        <v>0</v>
      </c>
      <c r="CL15" s="32">
        <f>IFERROR((Tableau224567[[#This Row],[Pnt{FV}]]/$CM$52)*500,0)</f>
        <v>0</v>
      </c>
      <c r="CM15" s="186">
        <f>IFERROR(((Tableau224567[[#This Row],[Prs{FV}]]/CN$52)*1000)+IF(Tableau224567[[#This Row],[Vlr{FV}]]="o",2,0),0)</f>
        <v>0</v>
      </c>
      <c r="CN15" s="11" t="s">
        <v>12</v>
      </c>
      <c r="CO15" s="4" t="s">
        <v>3</v>
      </c>
      <c r="CP15" s="32">
        <f>(Tableau224567[[#This Row],[Pnt{FB}]]/CQ$52)*500</f>
        <v>0</v>
      </c>
      <c r="CQ15" s="33">
        <f>Tableau224567[[#This Row],[Pnt{FBlq}]]+Tableau224567[[#This Row],[Pnt{FEss}]]</f>
        <v>0</v>
      </c>
      <c r="CR15" s="33">
        <f>IF(Tableau224567[[#This Row],[Blq{F}]]="n",0,IF(Tableau224567[[#This Row],[Blq{F}]]="Z1",100,IF(Tableau224567[[#This Row],[Blq{F}]]="Z2",200,IF(Tableau224567[[#This Row],[Blq{F}]]="Top",300,0))))</f>
        <v>0</v>
      </c>
      <c r="CS15" s="4" t="s">
        <v>3</v>
      </c>
      <c r="CT15" s="25">
        <f>IFERROR((100-(Tableau224567[[#This Row],[Ess{F}]])),0)</f>
        <v>0</v>
      </c>
      <c r="CU15" s="11" t="s">
        <v>12</v>
      </c>
      <c r="CV15" s="28" t="str">
        <f>IF(Tableau224567[[#This Row],[Fnl]]="Q",Tableau224567[[#This Row],[Plc{F}]],Tableau224567[[#This Row],[Plc{Q}]])</f>
        <v/>
      </c>
      <c r="CW15" s="28" t="str">
        <f>IF(Tableau224567[[#This Row],[Place]]=1,"Or",IF(Tableau224567[[#This Row],[Place]]=2,"Argent",IF(Tableau224567[[#This Row],[Place]]=3,"Bronze","")))</f>
        <v/>
      </c>
    </row>
    <row r="16" spans="1:101" x14ac:dyDescent="0.2">
      <c r="A16" s="33" t="str">
        <f>Tableau224567[[#This Row],[Plc{Q}]]</f>
        <v/>
      </c>
      <c r="B16" s="33" t="str">
        <f>Tableau224567[[#This Row],[Place]]</f>
        <v/>
      </c>
      <c r="C16" s="16" t="s">
        <v>12</v>
      </c>
      <c r="D16" s="17" t="s">
        <v>12</v>
      </c>
      <c r="E16" s="17" t="s">
        <v>12</v>
      </c>
      <c r="F16" s="29" t="str">
        <f>IF(Tableau224567[[#This Row],[Q &gt; F]]="","","Q")</f>
        <v/>
      </c>
      <c r="G16" s="10" t="s">
        <v>12</v>
      </c>
      <c r="H16" s="3" t="s">
        <v>3</v>
      </c>
      <c r="I16" s="3" t="s">
        <v>3</v>
      </c>
      <c r="J16" s="3" t="s">
        <v>3</v>
      </c>
      <c r="K16" s="30" t="str">
        <f>IF(Tableau224567[[#This Row],[Pnt{Q}(/1000)]]=0,"",RANK(Tableau224567[[#This Row],[Pnt{Q}(/1000)]],Tableau224567[Pnt{Q}(/1000)]))</f>
        <v/>
      </c>
      <c r="L16" s="30">
        <f>IFERROR(Tableau224567[[#This Row],[Pnt{QV}(/500)]]+Tableau224567[[#This Row],[Pnt{QB}/500]],0)</f>
        <v>0</v>
      </c>
      <c r="M16" s="31">
        <f>IFERROR((Tableau224567[[#This Row],[Pnt{QV}]]/$N$52)*500,0)</f>
        <v>0</v>
      </c>
      <c r="N16" s="31">
        <f>SUM(Tableau224567[[#This Row],[Pnt{QV1}]],Tableau224567[[#This Row],[Pnt{QV2}]],Tableau224567[[#This Row],[Pnt{QV3}]])</f>
        <v>0</v>
      </c>
      <c r="O16" s="2">
        <f>IFERROR(((Tableau224567[[#This Row],[Prs{QV1}]]/P$52)*1000)+IF(Tableau224567[[#This Row],[Vlr{QV1}]]="o",2,0),0)</f>
        <v>0</v>
      </c>
      <c r="P16" s="11" t="s">
        <v>12</v>
      </c>
      <c r="Q16" s="4" t="s">
        <v>3</v>
      </c>
      <c r="R16" s="163">
        <f>IFERROR(((Tableau224567[[#This Row],[Prs{QV2}]]/S$52)*1000)+IF(Tableau224567[[#This Row],[Vlr{QV2}]]="o",2,0),0)</f>
        <v>0</v>
      </c>
      <c r="S16" s="11" t="s">
        <v>12</v>
      </c>
      <c r="T16" s="4" t="s">
        <v>3</v>
      </c>
      <c r="U16" s="163">
        <f>IFERROR(((Tableau224567[[#This Row],[Prs{QV3}]]/V$52)*1000)+IF(Tableau224567[[#This Row],[Vlr{QV3}]]="o",2,0),0)</f>
        <v>0</v>
      </c>
      <c r="V16" s="11" t="s">
        <v>12</v>
      </c>
      <c r="W16" s="4" t="s">
        <v>3</v>
      </c>
      <c r="X16" s="32">
        <f>IF((Tableau224567[[#This Row],[Pnt{QB}]]/Y$52)*500=0,0,(Tableau224567[[#This Row],[Pnt{QB}]]/Y$52)*500)</f>
        <v>0</v>
      </c>
      <c r="Y16" s="33">
        <f>Tableau224567[[#This Row],[Pnt{QB1}]]+Tableau224567[[#This Row],[Pnt{QB2}]]+Tableau224567[[#This Row],[Pnt{QB3}]]+Tableau224567[[#This Row],[Pnt{QB4}]]+Tableau224567[[#This Row],[Pnt{QB5}]]+Tableau224567[[#This Row],[Pnt{QB6}]]+Tableau224567[[#This Row],[Pnt{QB7}]]+Tableau224567[[#This Row],[Pnt{QB8}]]+Tableau224567[[#This Row],[Pnt{QB9}]]+Tableau224567[[#This Row],[Pnt{QB10}]]+Tableau224567[[#This Row],[Pnt{QB11}]]+Tableau224567[[#This Row],[Pnt{QB12}]]+Tableau224567[[#This Row],[Pnt{QB13}]]+Tableau224567[[#This Row],[Pnt{QB14}]]+Tableau224567[[#This Row],[Pnt{QB15}]]+Tableau224567[[#This Row],[Pnt{QB16}]]+Tableau224567[[#This Row],[Pnt{QB17}]]+Tableau224567[[#This Row],[Pnt{QB18}]]+Tableau224567[[#This Row],[Pnt{QB19}]]+Tableau224567[[#This Row],[Pnt{QB20}]]+Tableau224567[[#This Row],[Pnt{QB21}]]+Tableau224567[[#This Row],[Pnt{QB22}]]+Tableau224567[[#This Row],[Pnt{QB23}]]+Tableau224567[[#This Row],[Pnt{QB24}]]+Tableau224567[[#This Row],[Pnt{QB25}]]+Tableau224567[[#This Row],[Pnt{QB26}]]+Tableau224567[[#This Row],[Pnt{QB27}]]+Tableau224567[[#This Row],[Pnt{QB28}]]+Tableau224567[[#This Row],[Pnt{QB29}]]+Tableau224567[[#This Row],[Pnt{QB30}]]</f>
        <v>0</v>
      </c>
      <c r="Z16" s="33">
        <f>IF(Tableau224567[[#This Row],[Blq{QB1}]]="o",(1000/AA$52),0)</f>
        <v>0</v>
      </c>
      <c r="AA16" s="4" t="s">
        <v>3</v>
      </c>
      <c r="AB16" s="33">
        <f>IF(Tableau224567[[#This Row],[Blq{QB2}]]="o",(1000/AC$52),0)</f>
        <v>0</v>
      </c>
      <c r="AC16" s="4" t="s">
        <v>3</v>
      </c>
      <c r="AD16" s="33">
        <f>IF(Tableau224567[[#This Row],[Blq{QB3}]]="o",(1000/AE$52),0)</f>
        <v>0</v>
      </c>
      <c r="AE16" s="4" t="s">
        <v>3</v>
      </c>
      <c r="AF16" s="33">
        <f>IF(Tableau224567[[#This Row],[Blq{QB4}]]="o",(1000/AG$52),0)</f>
        <v>0</v>
      </c>
      <c r="AG16" s="4" t="s">
        <v>3</v>
      </c>
      <c r="AH16" s="33">
        <f>IF(Tableau224567[[#This Row],[Blq{QB5}]]="o",(1000/AI$52),0)</f>
        <v>0</v>
      </c>
      <c r="AI16" s="4" t="s">
        <v>3</v>
      </c>
      <c r="AJ16" s="33">
        <f>IF(Tableau224567[[#This Row],[Blq{QB6}]]="o",(1000/AK$52),0)</f>
        <v>0</v>
      </c>
      <c r="AK16" s="4" t="s">
        <v>3</v>
      </c>
      <c r="AL16" s="33">
        <f>IF(Tableau224567[[#This Row],[Blq{QB7}]]="o",(1000/AM$52),0)</f>
        <v>0</v>
      </c>
      <c r="AM16" s="4" t="s">
        <v>3</v>
      </c>
      <c r="AN16" s="33">
        <f>IF(Tableau224567[[#This Row],[Blq{QB8}]]="o",(1000/AO$52),0)</f>
        <v>0</v>
      </c>
      <c r="AO16" s="4" t="s">
        <v>3</v>
      </c>
      <c r="AP16" s="33">
        <f>IF(Tableau224567[[#This Row],[Blq{QB9}]]="o",(1000/AQ$52),0)</f>
        <v>0</v>
      </c>
      <c r="AQ16" s="4" t="s">
        <v>3</v>
      </c>
      <c r="AR16" s="33">
        <f>IF(Tableau224567[[#This Row],[Blq{QB10}]]="o",(1000/AS$52),0)</f>
        <v>0</v>
      </c>
      <c r="AS16" s="4" t="s">
        <v>3</v>
      </c>
      <c r="AT16" s="33">
        <f>IF(Tableau224567[[#This Row],[Blq{QB11}]]="o",(1000/AU$52),0)</f>
        <v>0</v>
      </c>
      <c r="AU16" s="4" t="s">
        <v>3</v>
      </c>
      <c r="AV16" s="33">
        <f>IF(Tableau224567[[#This Row],[Blq{QB12}]]="o",(1000/AW$52),0)</f>
        <v>0</v>
      </c>
      <c r="AW16" s="4" t="s">
        <v>3</v>
      </c>
      <c r="AX16" s="33">
        <f>IF(Tableau224567[[#This Row],[Blq{QB13}]]="o",(1000/AY$52),0)</f>
        <v>0</v>
      </c>
      <c r="AY16" s="4" t="s">
        <v>3</v>
      </c>
      <c r="AZ16" s="33">
        <f>IF(Tableau224567[[#This Row],[Blq{QB14}]]="o",(1000/BA$52),0)</f>
        <v>0</v>
      </c>
      <c r="BA16" s="4" t="s">
        <v>3</v>
      </c>
      <c r="BB16" s="33">
        <f>IF(Tableau224567[[#This Row],[Blq{QB15}]]="o",(1000/BC$52),0)</f>
        <v>0</v>
      </c>
      <c r="BC16" s="4" t="s">
        <v>3</v>
      </c>
      <c r="BD16" s="33">
        <f>IF(Tableau224567[[#This Row],[Blq{QB16}]]="o",(1000/BE$52),0)</f>
        <v>0</v>
      </c>
      <c r="BE16" s="4" t="s">
        <v>3</v>
      </c>
      <c r="BF16" s="33">
        <f>IF(Tableau224567[[#This Row],[Blq{QB17}]]="o",(1000/BG$52),0)</f>
        <v>0</v>
      </c>
      <c r="BG16" s="4" t="s">
        <v>3</v>
      </c>
      <c r="BH16" s="33">
        <f>IF(Tableau224567[[#This Row],[Blq{QB18}]]="o",(1000/BI$52),0)</f>
        <v>0</v>
      </c>
      <c r="BI16" s="4" t="s">
        <v>3</v>
      </c>
      <c r="BJ16" s="33">
        <f>IF(Tableau224567[[#This Row],[Blq{QB19}]]="o",(1000/BK$52),0)</f>
        <v>0</v>
      </c>
      <c r="BK16" s="4" t="s">
        <v>3</v>
      </c>
      <c r="BL16" s="33">
        <f>IF(Tableau224567[[#This Row],[Blq{QB20}]]="o",(1000/BM$52),0)</f>
        <v>0</v>
      </c>
      <c r="BM16" s="4" t="s">
        <v>3</v>
      </c>
      <c r="BN16" s="33">
        <f>IF(Tableau224567[[#This Row],[Blq{QB21}]]="o",(1000/BO$52),0)</f>
        <v>0</v>
      </c>
      <c r="BO16" s="4" t="s">
        <v>3</v>
      </c>
      <c r="BP16" s="33">
        <f>IF(Tableau224567[[#This Row],[Blq{QB22}]]="o",(1000/BQ$52),0)</f>
        <v>0</v>
      </c>
      <c r="BQ16" s="4" t="s">
        <v>3</v>
      </c>
      <c r="BR16" s="33">
        <f>IF(Tableau224567[[#This Row],[Blq{QB23}]]="o",(1000/BS$52),0)</f>
        <v>0</v>
      </c>
      <c r="BS16" s="4" t="s">
        <v>3</v>
      </c>
      <c r="BT16" s="33">
        <f>IF(Tableau224567[[#This Row],[Blq{QB24}]]="o",(1000/BU$52),0)</f>
        <v>0</v>
      </c>
      <c r="BU16" s="4" t="s">
        <v>3</v>
      </c>
      <c r="BV16" s="33">
        <f>IF(Tableau224567[[#This Row],[Blq{QB25}]]="o",(1000/BW$52),0)</f>
        <v>0</v>
      </c>
      <c r="BW16" s="4" t="s">
        <v>3</v>
      </c>
      <c r="BX16" s="33">
        <f>IF(Tableau224567[[#This Row],[Blq{QB26}]]="o",(1000/BY$52),0)</f>
        <v>0</v>
      </c>
      <c r="BY16" s="4" t="s">
        <v>3</v>
      </c>
      <c r="BZ16" s="33">
        <f>IF(Tableau224567[[#This Row],[Blq{QB27}]]="o",(1000/CA$52),0)</f>
        <v>0</v>
      </c>
      <c r="CA16" s="4" t="s">
        <v>3</v>
      </c>
      <c r="CB16" s="33">
        <f>IF(Tableau224567[[#This Row],[Blq{QB28}]]="o",(1000/CC$52),0)</f>
        <v>0</v>
      </c>
      <c r="CC16" s="4" t="s">
        <v>3</v>
      </c>
      <c r="CD16" s="33">
        <f>IF(Tableau224567[[#This Row],[Blq{QB29}]]="o",(1000/CE$52),0)</f>
        <v>0</v>
      </c>
      <c r="CE16" s="4" t="s">
        <v>3</v>
      </c>
      <c r="CF16" s="33">
        <f>IF(Tableau224567[[#This Row],[Blq{QB30}]]="o",(1000/CG$52),0)</f>
        <v>0</v>
      </c>
      <c r="CG16" s="4" t="s">
        <v>3</v>
      </c>
      <c r="CH16" s="26">
        <f>IFERROR((8-Tableau224567[[#This Row],[Plc{Q}]])/100,0)</f>
        <v>0</v>
      </c>
      <c r="CI16" s="25" t="str">
        <f>IF(OR(1=Tableau224567[[#This Row],[Plc{Q}]],2=Tableau224567[[#This Row],[Plc{Q}]],3=Tableau224567[[#This Row],[Plc{Q}]],4=Tableau224567[[#This Row],[Plc{Q}]],5=Tableau224567[[#This Row],[Plc{Q}]],6=Tableau224567[[#This Row],[Plc{Q}]],7=Tableau224567[[#This Row],[Plc{Q}]],8=Tableau224567[[#This Row],[Plc{Q}]]),"Qualifié(e)","")</f>
        <v/>
      </c>
      <c r="CJ16" s="34" t="str">
        <f>IF(Tableau224567[[#This Row],[Pnt{F}/1000]]=0,"",RANK(Tableau224567[[#This Row],[Pnt{F}/1000]],Tableau224567[Pnt{F}/1000]))</f>
        <v/>
      </c>
      <c r="CK16" s="35">
        <f>IFERROR(Tableau224567[[#This Row],[Pnt{FV}/500]]+Tableau224567[[#This Row],[Pnt{FB}/500]]+Tableau224567[[#This Row],[Bns{Q}]],0)</f>
        <v>0</v>
      </c>
      <c r="CL16" s="32">
        <f>IFERROR((Tableau224567[[#This Row],[Pnt{FV}]]/$CM$52)*500,0)</f>
        <v>0</v>
      </c>
      <c r="CM16" s="186">
        <f>IFERROR(((Tableau224567[[#This Row],[Prs{FV}]]/CN$52)*1000)+IF(Tableau224567[[#This Row],[Vlr{FV}]]="o",2,0),0)</f>
        <v>0</v>
      </c>
      <c r="CN16" s="11" t="s">
        <v>12</v>
      </c>
      <c r="CO16" s="4" t="s">
        <v>3</v>
      </c>
      <c r="CP16" s="32">
        <f>(Tableau224567[[#This Row],[Pnt{FB}]]/CQ$52)*500</f>
        <v>0</v>
      </c>
      <c r="CQ16" s="33">
        <f>Tableau224567[[#This Row],[Pnt{FBlq}]]+Tableau224567[[#This Row],[Pnt{FEss}]]</f>
        <v>0</v>
      </c>
      <c r="CR16" s="33">
        <f>IF(Tableau224567[[#This Row],[Blq{F}]]="n",0,IF(Tableau224567[[#This Row],[Blq{F}]]="Z1",100,IF(Tableau224567[[#This Row],[Blq{F}]]="Z2",200,IF(Tableau224567[[#This Row],[Blq{F}]]="Top",300,0))))</f>
        <v>0</v>
      </c>
      <c r="CS16" s="4" t="s">
        <v>3</v>
      </c>
      <c r="CT16" s="25">
        <f>IFERROR((100-(Tableau224567[[#This Row],[Ess{F}]])),0)</f>
        <v>0</v>
      </c>
      <c r="CU16" s="11" t="s">
        <v>12</v>
      </c>
      <c r="CV16" s="28" t="str">
        <f>IF(Tableau224567[[#This Row],[Fnl]]="Q",Tableau224567[[#This Row],[Plc{F}]],Tableau224567[[#This Row],[Plc{Q}]])</f>
        <v/>
      </c>
      <c r="CW16" s="28" t="str">
        <f>IF(Tableau224567[[#This Row],[Place]]=1,"Or",IF(Tableau224567[[#This Row],[Place]]=2,"Argent",IF(Tableau224567[[#This Row],[Place]]=3,"Bronze","")))</f>
        <v/>
      </c>
    </row>
    <row r="17" spans="1:101" x14ac:dyDescent="0.2">
      <c r="A17" s="33" t="str">
        <f>Tableau224567[[#This Row],[Plc{Q}]]</f>
        <v/>
      </c>
      <c r="B17" s="33" t="str">
        <f>Tableau224567[[#This Row],[Place]]</f>
        <v/>
      </c>
      <c r="C17" s="16" t="s">
        <v>12</v>
      </c>
      <c r="D17" s="17" t="s">
        <v>12</v>
      </c>
      <c r="E17" s="17" t="s">
        <v>12</v>
      </c>
      <c r="F17" s="29" t="str">
        <f>IF(Tableau224567[[#This Row],[Q &gt; F]]="","","Q")</f>
        <v/>
      </c>
      <c r="G17" s="10" t="s">
        <v>12</v>
      </c>
      <c r="H17" s="3" t="s">
        <v>3</v>
      </c>
      <c r="I17" s="3" t="s">
        <v>3</v>
      </c>
      <c r="J17" s="3" t="s">
        <v>3</v>
      </c>
      <c r="K17" s="30" t="str">
        <f>IF(Tableau224567[[#This Row],[Pnt{Q}(/1000)]]=0,"",RANK(Tableau224567[[#This Row],[Pnt{Q}(/1000)]],Tableau224567[Pnt{Q}(/1000)]))</f>
        <v/>
      </c>
      <c r="L17" s="30">
        <f>IFERROR(Tableau224567[[#This Row],[Pnt{QV}(/500)]]+Tableau224567[[#This Row],[Pnt{QB}/500]],0)</f>
        <v>0</v>
      </c>
      <c r="M17" s="31">
        <f>IFERROR((Tableau224567[[#This Row],[Pnt{QV}]]/$N$52)*500,0)</f>
        <v>0</v>
      </c>
      <c r="N17" s="31">
        <f>SUM(Tableau224567[[#This Row],[Pnt{QV1}]],Tableau224567[[#This Row],[Pnt{QV2}]],Tableau224567[[#This Row],[Pnt{QV3}]])</f>
        <v>0</v>
      </c>
      <c r="O17" s="2">
        <f>IFERROR(((Tableau224567[[#This Row],[Prs{QV1}]]/P$52)*1000)+IF(Tableau224567[[#This Row],[Vlr{QV1}]]="o",2,0),0)</f>
        <v>0</v>
      </c>
      <c r="P17" s="11" t="s">
        <v>12</v>
      </c>
      <c r="Q17" s="4" t="s">
        <v>3</v>
      </c>
      <c r="R17" s="163">
        <f>IFERROR(((Tableau224567[[#This Row],[Prs{QV2}]]/S$52)*1000)+IF(Tableau224567[[#This Row],[Vlr{QV2}]]="o",2,0),0)</f>
        <v>0</v>
      </c>
      <c r="S17" s="11" t="s">
        <v>12</v>
      </c>
      <c r="T17" s="4" t="s">
        <v>3</v>
      </c>
      <c r="U17" s="163">
        <f>IFERROR(((Tableau224567[[#This Row],[Prs{QV3}]]/V$52)*1000)+IF(Tableau224567[[#This Row],[Vlr{QV3}]]="o",2,0),0)</f>
        <v>0</v>
      </c>
      <c r="V17" s="11" t="s">
        <v>12</v>
      </c>
      <c r="W17" s="4" t="s">
        <v>3</v>
      </c>
      <c r="X17" s="32">
        <f>IF((Tableau224567[[#This Row],[Pnt{QB}]]/Y$52)*500=0,0,(Tableau224567[[#This Row],[Pnt{QB}]]/Y$52)*500)</f>
        <v>0</v>
      </c>
      <c r="Y17" s="33">
        <f>Tableau224567[[#This Row],[Pnt{QB1}]]+Tableau224567[[#This Row],[Pnt{QB2}]]+Tableau224567[[#This Row],[Pnt{QB3}]]+Tableau224567[[#This Row],[Pnt{QB4}]]+Tableau224567[[#This Row],[Pnt{QB5}]]+Tableau224567[[#This Row],[Pnt{QB6}]]+Tableau224567[[#This Row],[Pnt{QB7}]]+Tableau224567[[#This Row],[Pnt{QB8}]]+Tableau224567[[#This Row],[Pnt{QB9}]]+Tableau224567[[#This Row],[Pnt{QB10}]]+Tableau224567[[#This Row],[Pnt{QB11}]]+Tableau224567[[#This Row],[Pnt{QB12}]]+Tableau224567[[#This Row],[Pnt{QB13}]]+Tableau224567[[#This Row],[Pnt{QB14}]]+Tableau224567[[#This Row],[Pnt{QB15}]]+Tableau224567[[#This Row],[Pnt{QB16}]]+Tableau224567[[#This Row],[Pnt{QB17}]]+Tableau224567[[#This Row],[Pnt{QB18}]]+Tableau224567[[#This Row],[Pnt{QB19}]]+Tableau224567[[#This Row],[Pnt{QB20}]]+Tableau224567[[#This Row],[Pnt{QB21}]]+Tableau224567[[#This Row],[Pnt{QB22}]]+Tableau224567[[#This Row],[Pnt{QB23}]]+Tableau224567[[#This Row],[Pnt{QB24}]]+Tableau224567[[#This Row],[Pnt{QB25}]]+Tableau224567[[#This Row],[Pnt{QB26}]]+Tableau224567[[#This Row],[Pnt{QB27}]]+Tableau224567[[#This Row],[Pnt{QB28}]]+Tableau224567[[#This Row],[Pnt{QB29}]]+Tableau224567[[#This Row],[Pnt{QB30}]]</f>
        <v>0</v>
      </c>
      <c r="Z17" s="33">
        <f>IF(Tableau224567[[#This Row],[Blq{QB1}]]="o",(1000/AA$52),0)</f>
        <v>0</v>
      </c>
      <c r="AA17" s="4" t="s">
        <v>3</v>
      </c>
      <c r="AB17" s="33">
        <f>IF(Tableau224567[[#This Row],[Blq{QB2}]]="o",(1000/AC$52),0)</f>
        <v>0</v>
      </c>
      <c r="AC17" s="4" t="s">
        <v>3</v>
      </c>
      <c r="AD17" s="33">
        <f>IF(Tableau224567[[#This Row],[Blq{QB3}]]="o",(1000/AE$52),0)</f>
        <v>0</v>
      </c>
      <c r="AE17" s="4" t="s">
        <v>3</v>
      </c>
      <c r="AF17" s="33">
        <f>IF(Tableau224567[[#This Row],[Blq{QB4}]]="o",(1000/AG$52),0)</f>
        <v>0</v>
      </c>
      <c r="AG17" s="4" t="s">
        <v>3</v>
      </c>
      <c r="AH17" s="33">
        <f>IF(Tableau224567[[#This Row],[Blq{QB5}]]="o",(1000/AI$52),0)</f>
        <v>0</v>
      </c>
      <c r="AI17" s="4" t="s">
        <v>3</v>
      </c>
      <c r="AJ17" s="33">
        <f>IF(Tableau224567[[#This Row],[Blq{QB6}]]="o",(1000/AK$52),0)</f>
        <v>0</v>
      </c>
      <c r="AK17" s="4" t="s">
        <v>3</v>
      </c>
      <c r="AL17" s="33">
        <f>IF(Tableau224567[[#This Row],[Blq{QB7}]]="o",(1000/AM$52),0)</f>
        <v>0</v>
      </c>
      <c r="AM17" s="4" t="s">
        <v>3</v>
      </c>
      <c r="AN17" s="33">
        <f>IF(Tableau224567[[#This Row],[Blq{QB8}]]="o",(1000/AO$52),0)</f>
        <v>0</v>
      </c>
      <c r="AO17" s="4" t="s">
        <v>3</v>
      </c>
      <c r="AP17" s="33">
        <f>IF(Tableau224567[[#This Row],[Blq{QB9}]]="o",(1000/AQ$52),0)</f>
        <v>0</v>
      </c>
      <c r="AQ17" s="4" t="s">
        <v>3</v>
      </c>
      <c r="AR17" s="33">
        <f>IF(Tableau224567[[#This Row],[Blq{QB10}]]="o",(1000/AS$52),0)</f>
        <v>0</v>
      </c>
      <c r="AS17" s="4" t="s">
        <v>3</v>
      </c>
      <c r="AT17" s="33">
        <f>IF(Tableau224567[[#This Row],[Blq{QB11}]]="o",(1000/AU$52),0)</f>
        <v>0</v>
      </c>
      <c r="AU17" s="4" t="s">
        <v>3</v>
      </c>
      <c r="AV17" s="33">
        <f>IF(Tableau224567[[#This Row],[Blq{QB12}]]="o",(1000/AW$52),0)</f>
        <v>0</v>
      </c>
      <c r="AW17" s="4" t="s">
        <v>3</v>
      </c>
      <c r="AX17" s="33">
        <f>IF(Tableau224567[[#This Row],[Blq{QB13}]]="o",(1000/AY$52),0)</f>
        <v>0</v>
      </c>
      <c r="AY17" s="4" t="s">
        <v>3</v>
      </c>
      <c r="AZ17" s="33">
        <f>IF(Tableau224567[[#This Row],[Blq{QB14}]]="o",(1000/BA$52),0)</f>
        <v>0</v>
      </c>
      <c r="BA17" s="4" t="s">
        <v>3</v>
      </c>
      <c r="BB17" s="33">
        <f>IF(Tableau224567[[#This Row],[Blq{QB15}]]="o",(1000/BC$52),0)</f>
        <v>0</v>
      </c>
      <c r="BC17" s="4" t="s">
        <v>3</v>
      </c>
      <c r="BD17" s="33">
        <f>IF(Tableau224567[[#This Row],[Blq{QB16}]]="o",(1000/BE$52),0)</f>
        <v>0</v>
      </c>
      <c r="BE17" s="4" t="s">
        <v>3</v>
      </c>
      <c r="BF17" s="33">
        <f>IF(Tableau224567[[#This Row],[Blq{QB17}]]="o",(1000/BG$52),0)</f>
        <v>0</v>
      </c>
      <c r="BG17" s="4" t="s">
        <v>3</v>
      </c>
      <c r="BH17" s="33">
        <f>IF(Tableau224567[[#This Row],[Blq{QB18}]]="o",(1000/BI$52),0)</f>
        <v>0</v>
      </c>
      <c r="BI17" s="4" t="s">
        <v>3</v>
      </c>
      <c r="BJ17" s="33">
        <f>IF(Tableau224567[[#This Row],[Blq{QB19}]]="o",(1000/BK$52),0)</f>
        <v>0</v>
      </c>
      <c r="BK17" s="4" t="s">
        <v>3</v>
      </c>
      <c r="BL17" s="33">
        <f>IF(Tableau224567[[#This Row],[Blq{QB20}]]="o",(1000/BM$52),0)</f>
        <v>0</v>
      </c>
      <c r="BM17" s="4" t="s">
        <v>3</v>
      </c>
      <c r="BN17" s="33">
        <f>IF(Tableau224567[[#This Row],[Blq{QB21}]]="o",(1000/BO$52),0)</f>
        <v>0</v>
      </c>
      <c r="BO17" s="4" t="s">
        <v>3</v>
      </c>
      <c r="BP17" s="33">
        <f>IF(Tableau224567[[#This Row],[Blq{QB22}]]="o",(1000/BQ$52),0)</f>
        <v>0</v>
      </c>
      <c r="BQ17" s="4" t="s">
        <v>3</v>
      </c>
      <c r="BR17" s="33">
        <f>IF(Tableau224567[[#This Row],[Blq{QB23}]]="o",(1000/BS$52),0)</f>
        <v>0</v>
      </c>
      <c r="BS17" s="4" t="s">
        <v>3</v>
      </c>
      <c r="BT17" s="33">
        <f>IF(Tableau224567[[#This Row],[Blq{QB24}]]="o",(1000/BU$52),0)</f>
        <v>0</v>
      </c>
      <c r="BU17" s="4" t="s">
        <v>3</v>
      </c>
      <c r="BV17" s="33">
        <f>IF(Tableau224567[[#This Row],[Blq{QB25}]]="o",(1000/BW$52),0)</f>
        <v>0</v>
      </c>
      <c r="BW17" s="4" t="s">
        <v>3</v>
      </c>
      <c r="BX17" s="33">
        <f>IF(Tableau224567[[#This Row],[Blq{QB26}]]="o",(1000/BY$52),0)</f>
        <v>0</v>
      </c>
      <c r="BY17" s="4" t="s">
        <v>3</v>
      </c>
      <c r="BZ17" s="33">
        <f>IF(Tableau224567[[#This Row],[Blq{QB27}]]="o",(1000/CA$52),0)</f>
        <v>0</v>
      </c>
      <c r="CA17" s="4" t="s">
        <v>3</v>
      </c>
      <c r="CB17" s="33">
        <f>IF(Tableau224567[[#This Row],[Blq{QB28}]]="o",(1000/CC$52),0)</f>
        <v>0</v>
      </c>
      <c r="CC17" s="4" t="s">
        <v>3</v>
      </c>
      <c r="CD17" s="33">
        <f>IF(Tableau224567[[#This Row],[Blq{QB29}]]="o",(1000/CE$52),0)</f>
        <v>0</v>
      </c>
      <c r="CE17" s="4" t="s">
        <v>3</v>
      </c>
      <c r="CF17" s="33">
        <f>IF(Tableau224567[[#This Row],[Blq{QB30}]]="o",(1000/CG$52),0)</f>
        <v>0</v>
      </c>
      <c r="CG17" s="4" t="s">
        <v>3</v>
      </c>
      <c r="CH17" s="26">
        <f>IFERROR((8-Tableau224567[[#This Row],[Plc{Q}]])/100,0)</f>
        <v>0</v>
      </c>
      <c r="CI17" s="25" t="str">
        <f>IF(OR(1=Tableau224567[[#This Row],[Plc{Q}]],2=Tableau224567[[#This Row],[Plc{Q}]],3=Tableau224567[[#This Row],[Plc{Q}]],4=Tableau224567[[#This Row],[Plc{Q}]],5=Tableau224567[[#This Row],[Plc{Q}]],6=Tableau224567[[#This Row],[Plc{Q}]],7=Tableau224567[[#This Row],[Plc{Q}]],8=Tableau224567[[#This Row],[Plc{Q}]]),"Qualifié(e)","")</f>
        <v/>
      </c>
      <c r="CJ17" s="34" t="str">
        <f>IF(Tableau224567[[#This Row],[Pnt{F}/1000]]=0,"",RANK(Tableau224567[[#This Row],[Pnt{F}/1000]],Tableau224567[Pnt{F}/1000]))</f>
        <v/>
      </c>
      <c r="CK17" s="35">
        <f>IFERROR(Tableau224567[[#This Row],[Pnt{FV}/500]]+Tableau224567[[#This Row],[Pnt{FB}/500]]+Tableau224567[[#This Row],[Bns{Q}]],0)</f>
        <v>0</v>
      </c>
      <c r="CL17" s="32">
        <f>IFERROR((Tableau224567[[#This Row],[Pnt{FV}]]/$CM$52)*500,0)</f>
        <v>0</v>
      </c>
      <c r="CM17" s="186">
        <f>IFERROR(((Tableau224567[[#This Row],[Prs{FV}]]/CN$52)*1000)+IF(Tableau224567[[#This Row],[Vlr{FV}]]="o",2,0),0)</f>
        <v>0</v>
      </c>
      <c r="CN17" s="11" t="s">
        <v>12</v>
      </c>
      <c r="CO17" s="4" t="s">
        <v>3</v>
      </c>
      <c r="CP17" s="32">
        <f>(Tableau224567[[#This Row],[Pnt{FB}]]/CQ$52)*500</f>
        <v>0</v>
      </c>
      <c r="CQ17" s="33">
        <f>Tableau224567[[#This Row],[Pnt{FBlq}]]+Tableau224567[[#This Row],[Pnt{FEss}]]</f>
        <v>0</v>
      </c>
      <c r="CR17" s="33">
        <f>IF(Tableau224567[[#This Row],[Blq{F}]]="n",0,IF(Tableau224567[[#This Row],[Blq{F}]]="Z1",100,IF(Tableau224567[[#This Row],[Blq{F}]]="Z2",200,IF(Tableau224567[[#This Row],[Blq{F}]]="Top",300,0))))</f>
        <v>0</v>
      </c>
      <c r="CS17" s="4" t="s">
        <v>3</v>
      </c>
      <c r="CT17" s="25">
        <f>IFERROR((100-(Tableau224567[[#This Row],[Ess{F}]])),0)</f>
        <v>0</v>
      </c>
      <c r="CU17" s="11" t="s">
        <v>12</v>
      </c>
      <c r="CV17" s="28" t="str">
        <f>IF(Tableau224567[[#This Row],[Fnl]]="Q",Tableau224567[[#This Row],[Plc{F}]],Tableau224567[[#This Row],[Plc{Q}]])</f>
        <v/>
      </c>
      <c r="CW17" s="28" t="str">
        <f>IF(Tableau224567[[#This Row],[Place]]=1,"Or",IF(Tableau224567[[#This Row],[Place]]=2,"Argent",IF(Tableau224567[[#This Row],[Place]]=3,"Bronze","")))</f>
        <v/>
      </c>
    </row>
    <row r="18" spans="1:101" x14ac:dyDescent="0.2">
      <c r="A18" s="33" t="str">
        <f>Tableau224567[[#This Row],[Plc{Q}]]</f>
        <v/>
      </c>
      <c r="B18" s="33" t="str">
        <f>Tableau224567[[#This Row],[Place]]</f>
        <v/>
      </c>
      <c r="C18" s="16" t="s">
        <v>12</v>
      </c>
      <c r="D18" s="17" t="s">
        <v>12</v>
      </c>
      <c r="E18" s="17" t="s">
        <v>12</v>
      </c>
      <c r="F18" s="29" t="str">
        <f>IF(Tableau224567[[#This Row],[Q &gt; F]]="","","Q")</f>
        <v/>
      </c>
      <c r="G18" s="10" t="s">
        <v>12</v>
      </c>
      <c r="H18" s="3" t="s">
        <v>3</v>
      </c>
      <c r="I18" s="3" t="s">
        <v>3</v>
      </c>
      <c r="J18" s="3" t="s">
        <v>3</v>
      </c>
      <c r="K18" s="30" t="str">
        <f>IF(Tableau224567[[#This Row],[Pnt{Q}(/1000)]]=0,"",RANK(Tableau224567[[#This Row],[Pnt{Q}(/1000)]],Tableau224567[Pnt{Q}(/1000)]))</f>
        <v/>
      </c>
      <c r="L18" s="30">
        <f>IFERROR(Tableau224567[[#This Row],[Pnt{QV}(/500)]]+Tableau224567[[#This Row],[Pnt{QB}/500]],0)</f>
        <v>0</v>
      </c>
      <c r="M18" s="31">
        <f>IFERROR((Tableau224567[[#This Row],[Pnt{QV}]]/$N$52)*500,0)</f>
        <v>0</v>
      </c>
      <c r="N18" s="31">
        <f>SUM(Tableau224567[[#This Row],[Pnt{QV1}]],Tableau224567[[#This Row],[Pnt{QV2}]],Tableau224567[[#This Row],[Pnt{QV3}]])</f>
        <v>0</v>
      </c>
      <c r="O18" s="2">
        <f>IFERROR(((Tableau224567[[#This Row],[Prs{QV1}]]/P$52)*1000)+IF(Tableau224567[[#This Row],[Vlr{QV1}]]="o",2,0),0)</f>
        <v>0</v>
      </c>
      <c r="P18" s="11" t="s">
        <v>12</v>
      </c>
      <c r="Q18" s="4" t="s">
        <v>3</v>
      </c>
      <c r="R18" s="163">
        <f>IFERROR(((Tableau224567[[#This Row],[Prs{QV2}]]/S$52)*1000)+IF(Tableau224567[[#This Row],[Vlr{QV2}]]="o",2,0),0)</f>
        <v>0</v>
      </c>
      <c r="S18" s="11" t="s">
        <v>12</v>
      </c>
      <c r="T18" s="4" t="s">
        <v>3</v>
      </c>
      <c r="U18" s="163">
        <f>IFERROR(((Tableau224567[[#This Row],[Prs{QV3}]]/V$52)*1000)+IF(Tableau224567[[#This Row],[Vlr{QV3}]]="o",2,0),0)</f>
        <v>0</v>
      </c>
      <c r="V18" s="11" t="s">
        <v>12</v>
      </c>
      <c r="W18" s="4" t="s">
        <v>3</v>
      </c>
      <c r="X18" s="32">
        <f>IF((Tableau224567[[#This Row],[Pnt{QB}]]/Y$52)*500=0,0,(Tableau224567[[#This Row],[Pnt{QB}]]/Y$52)*500)</f>
        <v>0</v>
      </c>
      <c r="Y18" s="33">
        <f>Tableau224567[[#This Row],[Pnt{QB1}]]+Tableau224567[[#This Row],[Pnt{QB2}]]+Tableau224567[[#This Row],[Pnt{QB3}]]+Tableau224567[[#This Row],[Pnt{QB4}]]+Tableau224567[[#This Row],[Pnt{QB5}]]+Tableau224567[[#This Row],[Pnt{QB6}]]+Tableau224567[[#This Row],[Pnt{QB7}]]+Tableau224567[[#This Row],[Pnt{QB8}]]+Tableau224567[[#This Row],[Pnt{QB9}]]+Tableau224567[[#This Row],[Pnt{QB10}]]+Tableau224567[[#This Row],[Pnt{QB11}]]+Tableau224567[[#This Row],[Pnt{QB12}]]+Tableau224567[[#This Row],[Pnt{QB13}]]+Tableau224567[[#This Row],[Pnt{QB14}]]+Tableau224567[[#This Row],[Pnt{QB15}]]+Tableau224567[[#This Row],[Pnt{QB16}]]+Tableau224567[[#This Row],[Pnt{QB17}]]+Tableau224567[[#This Row],[Pnt{QB18}]]+Tableau224567[[#This Row],[Pnt{QB19}]]+Tableau224567[[#This Row],[Pnt{QB20}]]+Tableau224567[[#This Row],[Pnt{QB21}]]+Tableau224567[[#This Row],[Pnt{QB22}]]+Tableau224567[[#This Row],[Pnt{QB23}]]+Tableau224567[[#This Row],[Pnt{QB24}]]+Tableau224567[[#This Row],[Pnt{QB25}]]+Tableau224567[[#This Row],[Pnt{QB26}]]+Tableau224567[[#This Row],[Pnt{QB27}]]+Tableau224567[[#This Row],[Pnt{QB28}]]+Tableau224567[[#This Row],[Pnt{QB29}]]+Tableau224567[[#This Row],[Pnt{QB30}]]</f>
        <v>0</v>
      </c>
      <c r="Z18" s="33">
        <f>IF(Tableau224567[[#This Row],[Blq{QB1}]]="o",(1000/AA$52),0)</f>
        <v>0</v>
      </c>
      <c r="AA18" s="4" t="s">
        <v>3</v>
      </c>
      <c r="AB18" s="33">
        <f>IF(Tableau224567[[#This Row],[Blq{QB2}]]="o",(1000/AC$52),0)</f>
        <v>0</v>
      </c>
      <c r="AC18" s="4" t="s">
        <v>3</v>
      </c>
      <c r="AD18" s="33">
        <f>IF(Tableau224567[[#This Row],[Blq{QB3}]]="o",(1000/AE$52),0)</f>
        <v>0</v>
      </c>
      <c r="AE18" s="4" t="s">
        <v>3</v>
      </c>
      <c r="AF18" s="33">
        <f>IF(Tableau224567[[#This Row],[Blq{QB4}]]="o",(1000/AG$52),0)</f>
        <v>0</v>
      </c>
      <c r="AG18" s="4" t="s">
        <v>3</v>
      </c>
      <c r="AH18" s="33">
        <f>IF(Tableau224567[[#This Row],[Blq{QB5}]]="o",(1000/AI$52),0)</f>
        <v>0</v>
      </c>
      <c r="AI18" s="4" t="s">
        <v>3</v>
      </c>
      <c r="AJ18" s="33">
        <f>IF(Tableau224567[[#This Row],[Blq{QB6}]]="o",(1000/AK$52),0)</f>
        <v>0</v>
      </c>
      <c r="AK18" s="4" t="s">
        <v>3</v>
      </c>
      <c r="AL18" s="33">
        <f>IF(Tableau224567[[#This Row],[Blq{QB7}]]="o",(1000/AM$52),0)</f>
        <v>0</v>
      </c>
      <c r="AM18" s="4" t="s">
        <v>3</v>
      </c>
      <c r="AN18" s="33">
        <f>IF(Tableau224567[[#This Row],[Blq{QB8}]]="o",(1000/AO$52),0)</f>
        <v>0</v>
      </c>
      <c r="AO18" s="4" t="s">
        <v>3</v>
      </c>
      <c r="AP18" s="33">
        <f>IF(Tableau224567[[#This Row],[Blq{QB9}]]="o",(1000/AQ$52),0)</f>
        <v>0</v>
      </c>
      <c r="AQ18" s="4" t="s">
        <v>3</v>
      </c>
      <c r="AR18" s="33">
        <f>IF(Tableau224567[[#This Row],[Blq{QB10}]]="o",(1000/AS$52),0)</f>
        <v>0</v>
      </c>
      <c r="AS18" s="4" t="s">
        <v>3</v>
      </c>
      <c r="AT18" s="33">
        <f>IF(Tableau224567[[#This Row],[Blq{QB11}]]="o",(1000/AU$52),0)</f>
        <v>0</v>
      </c>
      <c r="AU18" s="4" t="s">
        <v>3</v>
      </c>
      <c r="AV18" s="33">
        <f>IF(Tableau224567[[#This Row],[Blq{QB12}]]="o",(1000/AW$52),0)</f>
        <v>0</v>
      </c>
      <c r="AW18" s="4" t="s">
        <v>3</v>
      </c>
      <c r="AX18" s="33">
        <f>IF(Tableau224567[[#This Row],[Blq{QB13}]]="o",(1000/AY$52),0)</f>
        <v>0</v>
      </c>
      <c r="AY18" s="4" t="s">
        <v>3</v>
      </c>
      <c r="AZ18" s="33">
        <f>IF(Tableau224567[[#This Row],[Blq{QB14}]]="o",(1000/BA$52),0)</f>
        <v>0</v>
      </c>
      <c r="BA18" s="4" t="s">
        <v>3</v>
      </c>
      <c r="BB18" s="33">
        <f>IF(Tableau224567[[#This Row],[Blq{QB15}]]="o",(1000/BC$52),0)</f>
        <v>0</v>
      </c>
      <c r="BC18" s="4" t="s">
        <v>3</v>
      </c>
      <c r="BD18" s="33">
        <f>IF(Tableau224567[[#This Row],[Blq{QB16}]]="o",(1000/BE$52),0)</f>
        <v>0</v>
      </c>
      <c r="BE18" s="4" t="s">
        <v>3</v>
      </c>
      <c r="BF18" s="33">
        <f>IF(Tableau224567[[#This Row],[Blq{QB17}]]="o",(1000/BG$52),0)</f>
        <v>0</v>
      </c>
      <c r="BG18" s="4" t="s">
        <v>3</v>
      </c>
      <c r="BH18" s="33">
        <f>IF(Tableau224567[[#This Row],[Blq{QB18}]]="o",(1000/BI$52),0)</f>
        <v>0</v>
      </c>
      <c r="BI18" s="4" t="s">
        <v>3</v>
      </c>
      <c r="BJ18" s="33">
        <f>IF(Tableau224567[[#This Row],[Blq{QB19}]]="o",(1000/BK$52),0)</f>
        <v>0</v>
      </c>
      <c r="BK18" s="4" t="s">
        <v>3</v>
      </c>
      <c r="BL18" s="33">
        <f>IF(Tableau224567[[#This Row],[Blq{QB20}]]="o",(1000/BM$52),0)</f>
        <v>0</v>
      </c>
      <c r="BM18" s="4" t="s">
        <v>3</v>
      </c>
      <c r="BN18" s="33">
        <f>IF(Tableau224567[[#This Row],[Blq{QB21}]]="o",(1000/BO$52),0)</f>
        <v>0</v>
      </c>
      <c r="BO18" s="4" t="s">
        <v>3</v>
      </c>
      <c r="BP18" s="33">
        <f>IF(Tableau224567[[#This Row],[Blq{QB22}]]="o",(1000/BQ$52),0)</f>
        <v>0</v>
      </c>
      <c r="BQ18" s="4" t="s">
        <v>3</v>
      </c>
      <c r="BR18" s="33">
        <f>IF(Tableau224567[[#This Row],[Blq{QB23}]]="o",(1000/BS$52),0)</f>
        <v>0</v>
      </c>
      <c r="BS18" s="4" t="s">
        <v>3</v>
      </c>
      <c r="BT18" s="33">
        <f>IF(Tableau224567[[#This Row],[Blq{QB24}]]="o",(1000/BU$52),0)</f>
        <v>0</v>
      </c>
      <c r="BU18" s="4" t="s">
        <v>3</v>
      </c>
      <c r="BV18" s="33">
        <f>IF(Tableau224567[[#This Row],[Blq{QB25}]]="o",(1000/BW$52),0)</f>
        <v>0</v>
      </c>
      <c r="BW18" s="4" t="s">
        <v>3</v>
      </c>
      <c r="BX18" s="33">
        <f>IF(Tableau224567[[#This Row],[Blq{QB26}]]="o",(1000/BY$52),0)</f>
        <v>0</v>
      </c>
      <c r="BY18" s="4" t="s">
        <v>3</v>
      </c>
      <c r="BZ18" s="33">
        <f>IF(Tableau224567[[#This Row],[Blq{QB27}]]="o",(1000/CA$52),0)</f>
        <v>0</v>
      </c>
      <c r="CA18" s="4" t="s">
        <v>3</v>
      </c>
      <c r="CB18" s="33">
        <f>IF(Tableau224567[[#This Row],[Blq{QB28}]]="o",(1000/CC$52),0)</f>
        <v>0</v>
      </c>
      <c r="CC18" s="4" t="s">
        <v>3</v>
      </c>
      <c r="CD18" s="33">
        <f>IF(Tableau224567[[#This Row],[Blq{QB29}]]="o",(1000/CE$52),0)</f>
        <v>0</v>
      </c>
      <c r="CE18" s="4" t="s">
        <v>3</v>
      </c>
      <c r="CF18" s="33">
        <f>IF(Tableau224567[[#This Row],[Blq{QB30}]]="o",(1000/CG$52),0)</f>
        <v>0</v>
      </c>
      <c r="CG18" s="4" t="s">
        <v>3</v>
      </c>
      <c r="CH18" s="26">
        <f>IFERROR((8-Tableau224567[[#This Row],[Plc{Q}]])/100,0)</f>
        <v>0</v>
      </c>
      <c r="CI18" s="25" t="str">
        <f>IF(OR(1=Tableau224567[[#This Row],[Plc{Q}]],2=Tableau224567[[#This Row],[Plc{Q}]],3=Tableau224567[[#This Row],[Plc{Q}]],4=Tableau224567[[#This Row],[Plc{Q}]],5=Tableau224567[[#This Row],[Plc{Q}]],6=Tableau224567[[#This Row],[Plc{Q}]],7=Tableau224567[[#This Row],[Plc{Q}]],8=Tableau224567[[#This Row],[Plc{Q}]]),"Qualifié(e)","")</f>
        <v/>
      </c>
      <c r="CJ18" s="34" t="str">
        <f>IF(Tableau224567[[#This Row],[Pnt{F}/1000]]=0,"",RANK(Tableau224567[[#This Row],[Pnt{F}/1000]],Tableau224567[Pnt{F}/1000]))</f>
        <v/>
      </c>
      <c r="CK18" s="35">
        <f>IFERROR(Tableau224567[[#This Row],[Pnt{FV}/500]]+Tableau224567[[#This Row],[Pnt{FB}/500]]+Tableau224567[[#This Row],[Bns{Q}]],0)</f>
        <v>0</v>
      </c>
      <c r="CL18" s="32">
        <f>IFERROR((Tableau224567[[#This Row],[Pnt{FV}]]/$CM$52)*500,0)</f>
        <v>0</v>
      </c>
      <c r="CM18" s="186">
        <f>IFERROR(((Tableau224567[[#This Row],[Prs{FV}]]/CN$52)*1000)+IF(Tableau224567[[#This Row],[Vlr{FV}]]="o",2,0),0)</f>
        <v>0</v>
      </c>
      <c r="CN18" s="11" t="s">
        <v>12</v>
      </c>
      <c r="CO18" s="4" t="s">
        <v>3</v>
      </c>
      <c r="CP18" s="32">
        <f>(Tableau224567[[#This Row],[Pnt{FB}]]/CQ$52)*500</f>
        <v>0</v>
      </c>
      <c r="CQ18" s="33">
        <f>Tableau224567[[#This Row],[Pnt{FBlq}]]+Tableau224567[[#This Row],[Pnt{FEss}]]</f>
        <v>0</v>
      </c>
      <c r="CR18" s="33">
        <f>IF(Tableau224567[[#This Row],[Blq{F}]]="n",0,IF(Tableau224567[[#This Row],[Blq{F}]]="Z1",100,IF(Tableau224567[[#This Row],[Blq{F}]]="Z2",200,IF(Tableau224567[[#This Row],[Blq{F}]]="Top",300,0))))</f>
        <v>0</v>
      </c>
      <c r="CS18" s="4" t="s">
        <v>3</v>
      </c>
      <c r="CT18" s="25">
        <f>IFERROR((100-(Tableau224567[[#This Row],[Ess{F}]])),0)</f>
        <v>0</v>
      </c>
      <c r="CU18" s="11" t="s">
        <v>12</v>
      </c>
      <c r="CV18" s="28" t="str">
        <f>IF(Tableau224567[[#This Row],[Fnl]]="Q",Tableau224567[[#This Row],[Plc{F}]],Tableau224567[[#This Row],[Plc{Q}]])</f>
        <v/>
      </c>
      <c r="CW18" s="28" t="str">
        <f>IF(Tableau224567[[#This Row],[Place]]=1,"Or",IF(Tableau224567[[#This Row],[Place]]=2,"Argent",IF(Tableau224567[[#This Row],[Place]]=3,"Bronze","")))</f>
        <v/>
      </c>
    </row>
    <row r="19" spans="1:101" x14ac:dyDescent="0.2">
      <c r="A19" s="33" t="str">
        <f>Tableau224567[[#This Row],[Plc{Q}]]</f>
        <v/>
      </c>
      <c r="B19" s="33" t="str">
        <f>Tableau224567[[#This Row],[Place]]</f>
        <v/>
      </c>
      <c r="C19" s="16" t="s">
        <v>12</v>
      </c>
      <c r="D19" s="17" t="s">
        <v>12</v>
      </c>
      <c r="E19" s="17" t="s">
        <v>12</v>
      </c>
      <c r="F19" s="29" t="str">
        <f>IF(Tableau224567[[#This Row],[Q &gt; F]]="","","Q")</f>
        <v/>
      </c>
      <c r="G19" s="10" t="s">
        <v>12</v>
      </c>
      <c r="H19" s="3" t="s">
        <v>3</v>
      </c>
      <c r="I19" s="3" t="s">
        <v>3</v>
      </c>
      <c r="J19" s="3" t="s">
        <v>3</v>
      </c>
      <c r="K19" s="30" t="str">
        <f>IF(Tableau224567[[#This Row],[Pnt{Q}(/1000)]]=0,"",RANK(Tableau224567[[#This Row],[Pnt{Q}(/1000)]],Tableau224567[Pnt{Q}(/1000)]))</f>
        <v/>
      </c>
      <c r="L19" s="30">
        <f>IFERROR(Tableau224567[[#This Row],[Pnt{QV}(/500)]]+Tableau224567[[#This Row],[Pnt{QB}/500]],0)</f>
        <v>0</v>
      </c>
      <c r="M19" s="31">
        <f>IFERROR((Tableau224567[[#This Row],[Pnt{QV}]]/$N$52)*500,0)</f>
        <v>0</v>
      </c>
      <c r="N19" s="31">
        <f>SUM(Tableau224567[[#This Row],[Pnt{QV1}]],Tableau224567[[#This Row],[Pnt{QV2}]],Tableau224567[[#This Row],[Pnt{QV3}]])</f>
        <v>0</v>
      </c>
      <c r="O19" s="2">
        <f>IFERROR(((Tableau224567[[#This Row],[Prs{QV1}]]/P$52)*1000)+IF(Tableau224567[[#This Row],[Vlr{QV1}]]="o",2,0),0)</f>
        <v>0</v>
      </c>
      <c r="P19" s="11" t="s">
        <v>12</v>
      </c>
      <c r="Q19" s="4" t="s">
        <v>3</v>
      </c>
      <c r="R19" s="163">
        <f>IFERROR(((Tableau224567[[#This Row],[Prs{QV2}]]/S$52)*1000)+IF(Tableau224567[[#This Row],[Vlr{QV2}]]="o",2,0),0)</f>
        <v>0</v>
      </c>
      <c r="S19" s="11" t="s">
        <v>12</v>
      </c>
      <c r="T19" s="4" t="s">
        <v>3</v>
      </c>
      <c r="U19" s="163">
        <f>IFERROR(((Tableau224567[[#This Row],[Prs{QV3}]]/V$52)*1000)+IF(Tableau224567[[#This Row],[Vlr{QV3}]]="o",2,0),0)</f>
        <v>0</v>
      </c>
      <c r="V19" s="11" t="s">
        <v>12</v>
      </c>
      <c r="W19" s="4" t="s">
        <v>3</v>
      </c>
      <c r="X19" s="32">
        <f>IF((Tableau224567[[#This Row],[Pnt{QB}]]/Y$52)*500=0,0,(Tableau224567[[#This Row],[Pnt{QB}]]/Y$52)*500)</f>
        <v>0</v>
      </c>
      <c r="Y19" s="33">
        <f>Tableau224567[[#This Row],[Pnt{QB1}]]+Tableau224567[[#This Row],[Pnt{QB2}]]+Tableau224567[[#This Row],[Pnt{QB3}]]+Tableau224567[[#This Row],[Pnt{QB4}]]+Tableau224567[[#This Row],[Pnt{QB5}]]+Tableau224567[[#This Row],[Pnt{QB6}]]+Tableau224567[[#This Row],[Pnt{QB7}]]+Tableau224567[[#This Row],[Pnt{QB8}]]+Tableau224567[[#This Row],[Pnt{QB9}]]+Tableau224567[[#This Row],[Pnt{QB10}]]+Tableau224567[[#This Row],[Pnt{QB11}]]+Tableau224567[[#This Row],[Pnt{QB12}]]+Tableau224567[[#This Row],[Pnt{QB13}]]+Tableau224567[[#This Row],[Pnt{QB14}]]+Tableau224567[[#This Row],[Pnt{QB15}]]+Tableau224567[[#This Row],[Pnt{QB16}]]+Tableau224567[[#This Row],[Pnt{QB17}]]+Tableau224567[[#This Row],[Pnt{QB18}]]+Tableau224567[[#This Row],[Pnt{QB19}]]+Tableau224567[[#This Row],[Pnt{QB20}]]+Tableau224567[[#This Row],[Pnt{QB21}]]+Tableau224567[[#This Row],[Pnt{QB22}]]+Tableau224567[[#This Row],[Pnt{QB23}]]+Tableau224567[[#This Row],[Pnt{QB24}]]+Tableau224567[[#This Row],[Pnt{QB25}]]+Tableau224567[[#This Row],[Pnt{QB26}]]+Tableau224567[[#This Row],[Pnt{QB27}]]+Tableau224567[[#This Row],[Pnt{QB28}]]+Tableau224567[[#This Row],[Pnt{QB29}]]+Tableau224567[[#This Row],[Pnt{QB30}]]</f>
        <v>0</v>
      </c>
      <c r="Z19" s="33">
        <f>IF(Tableau224567[[#This Row],[Blq{QB1}]]="o",(1000/AA$52),0)</f>
        <v>0</v>
      </c>
      <c r="AA19" s="4" t="s">
        <v>3</v>
      </c>
      <c r="AB19" s="33">
        <f>IF(Tableau224567[[#This Row],[Blq{QB2}]]="o",(1000/AC$52),0)</f>
        <v>0</v>
      </c>
      <c r="AC19" s="4" t="s">
        <v>3</v>
      </c>
      <c r="AD19" s="33">
        <f>IF(Tableau224567[[#This Row],[Blq{QB3}]]="o",(1000/AE$52),0)</f>
        <v>0</v>
      </c>
      <c r="AE19" s="4" t="s">
        <v>3</v>
      </c>
      <c r="AF19" s="33">
        <f>IF(Tableau224567[[#This Row],[Blq{QB4}]]="o",(1000/AG$52),0)</f>
        <v>0</v>
      </c>
      <c r="AG19" s="4" t="s">
        <v>3</v>
      </c>
      <c r="AH19" s="33">
        <f>IF(Tableau224567[[#This Row],[Blq{QB5}]]="o",(1000/AI$52),0)</f>
        <v>0</v>
      </c>
      <c r="AI19" s="4" t="s">
        <v>3</v>
      </c>
      <c r="AJ19" s="33">
        <f>IF(Tableau224567[[#This Row],[Blq{QB6}]]="o",(1000/AK$52),0)</f>
        <v>0</v>
      </c>
      <c r="AK19" s="4" t="s">
        <v>3</v>
      </c>
      <c r="AL19" s="33">
        <f>IF(Tableau224567[[#This Row],[Blq{QB7}]]="o",(1000/AM$52),0)</f>
        <v>0</v>
      </c>
      <c r="AM19" s="4" t="s">
        <v>3</v>
      </c>
      <c r="AN19" s="33">
        <f>IF(Tableau224567[[#This Row],[Blq{QB8}]]="o",(1000/AO$52),0)</f>
        <v>0</v>
      </c>
      <c r="AO19" s="4" t="s">
        <v>3</v>
      </c>
      <c r="AP19" s="33">
        <f>IF(Tableau224567[[#This Row],[Blq{QB9}]]="o",(1000/AQ$52),0)</f>
        <v>0</v>
      </c>
      <c r="AQ19" s="4" t="s">
        <v>3</v>
      </c>
      <c r="AR19" s="33">
        <f>IF(Tableau224567[[#This Row],[Blq{QB10}]]="o",(1000/AS$52),0)</f>
        <v>0</v>
      </c>
      <c r="AS19" s="4" t="s">
        <v>3</v>
      </c>
      <c r="AT19" s="33">
        <f>IF(Tableau224567[[#This Row],[Blq{QB11}]]="o",(1000/AU$52),0)</f>
        <v>0</v>
      </c>
      <c r="AU19" s="4" t="s">
        <v>3</v>
      </c>
      <c r="AV19" s="33">
        <f>IF(Tableau224567[[#This Row],[Blq{QB12}]]="o",(1000/AW$52),0)</f>
        <v>0</v>
      </c>
      <c r="AW19" s="4" t="s">
        <v>3</v>
      </c>
      <c r="AX19" s="33">
        <f>IF(Tableau224567[[#This Row],[Blq{QB13}]]="o",(1000/AY$52),0)</f>
        <v>0</v>
      </c>
      <c r="AY19" s="4" t="s">
        <v>3</v>
      </c>
      <c r="AZ19" s="33">
        <f>IF(Tableau224567[[#This Row],[Blq{QB14}]]="o",(1000/BA$52),0)</f>
        <v>0</v>
      </c>
      <c r="BA19" s="4" t="s">
        <v>3</v>
      </c>
      <c r="BB19" s="33">
        <f>IF(Tableau224567[[#This Row],[Blq{QB15}]]="o",(1000/BC$52),0)</f>
        <v>0</v>
      </c>
      <c r="BC19" s="4" t="s">
        <v>3</v>
      </c>
      <c r="BD19" s="33">
        <f>IF(Tableau224567[[#This Row],[Blq{QB16}]]="o",(1000/BE$52),0)</f>
        <v>0</v>
      </c>
      <c r="BE19" s="4" t="s">
        <v>3</v>
      </c>
      <c r="BF19" s="33">
        <f>IF(Tableau224567[[#This Row],[Blq{QB17}]]="o",(1000/BG$52),0)</f>
        <v>0</v>
      </c>
      <c r="BG19" s="4" t="s">
        <v>3</v>
      </c>
      <c r="BH19" s="33">
        <f>IF(Tableau224567[[#This Row],[Blq{QB18}]]="o",(1000/BI$52),0)</f>
        <v>0</v>
      </c>
      <c r="BI19" s="4" t="s">
        <v>3</v>
      </c>
      <c r="BJ19" s="33">
        <f>IF(Tableau224567[[#This Row],[Blq{QB19}]]="o",(1000/BK$52),0)</f>
        <v>0</v>
      </c>
      <c r="BK19" s="4" t="s">
        <v>3</v>
      </c>
      <c r="BL19" s="33">
        <f>IF(Tableau224567[[#This Row],[Blq{QB20}]]="o",(1000/BM$52),0)</f>
        <v>0</v>
      </c>
      <c r="BM19" s="4" t="s">
        <v>3</v>
      </c>
      <c r="BN19" s="33">
        <f>IF(Tableau224567[[#This Row],[Blq{QB21}]]="o",(1000/BO$52),0)</f>
        <v>0</v>
      </c>
      <c r="BO19" s="4" t="s">
        <v>3</v>
      </c>
      <c r="BP19" s="33">
        <f>IF(Tableau224567[[#This Row],[Blq{QB22}]]="o",(1000/BQ$52),0)</f>
        <v>0</v>
      </c>
      <c r="BQ19" s="4" t="s">
        <v>3</v>
      </c>
      <c r="BR19" s="33">
        <f>IF(Tableau224567[[#This Row],[Blq{QB23}]]="o",(1000/BS$52),0)</f>
        <v>0</v>
      </c>
      <c r="BS19" s="4" t="s">
        <v>3</v>
      </c>
      <c r="BT19" s="33">
        <f>IF(Tableau224567[[#This Row],[Blq{QB24}]]="o",(1000/BU$52),0)</f>
        <v>0</v>
      </c>
      <c r="BU19" s="4" t="s">
        <v>3</v>
      </c>
      <c r="BV19" s="33">
        <f>IF(Tableau224567[[#This Row],[Blq{QB25}]]="o",(1000/BW$52),0)</f>
        <v>0</v>
      </c>
      <c r="BW19" s="4" t="s">
        <v>3</v>
      </c>
      <c r="BX19" s="33">
        <f>IF(Tableau224567[[#This Row],[Blq{QB26}]]="o",(1000/BY$52),0)</f>
        <v>0</v>
      </c>
      <c r="BY19" s="4" t="s">
        <v>3</v>
      </c>
      <c r="BZ19" s="33">
        <f>IF(Tableau224567[[#This Row],[Blq{QB27}]]="o",(1000/CA$52),0)</f>
        <v>0</v>
      </c>
      <c r="CA19" s="4" t="s">
        <v>3</v>
      </c>
      <c r="CB19" s="33">
        <f>IF(Tableau224567[[#This Row],[Blq{QB28}]]="o",(1000/CC$52),0)</f>
        <v>0</v>
      </c>
      <c r="CC19" s="4" t="s">
        <v>3</v>
      </c>
      <c r="CD19" s="33">
        <f>IF(Tableau224567[[#This Row],[Blq{QB29}]]="o",(1000/CE$52),0)</f>
        <v>0</v>
      </c>
      <c r="CE19" s="4" t="s">
        <v>3</v>
      </c>
      <c r="CF19" s="33">
        <f>IF(Tableau224567[[#This Row],[Blq{QB30}]]="o",(1000/CG$52),0)</f>
        <v>0</v>
      </c>
      <c r="CG19" s="4" t="s">
        <v>3</v>
      </c>
      <c r="CH19" s="26">
        <f>IFERROR((8-Tableau224567[[#This Row],[Plc{Q}]])/100,0)</f>
        <v>0</v>
      </c>
      <c r="CI19" s="25" t="str">
        <f>IF(OR(1=Tableau224567[[#This Row],[Plc{Q}]],2=Tableau224567[[#This Row],[Plc{Q}]],3=Tableau224567[[#This Row],[Plc{Q}]],4=Tableau224567[[#This Row],[Plc{Q}]],5=Tableau224567[[#This Row],[Plc{Q}]],6=Tableau224567[[#This Row],[Plc{Q}]],7=Tableau224567[[#This Row],[Plc{Q}]],8=Tableau224567[[#This Row],[Plc{Q}]]),"Qualifié(e)","")</f>
        <v/>
      </c>
      <c r="CJ19" s="34" t="str">
        <f>IF(Tableau224567[[#This Row],[Pnt{F}/1000]]=0,"",RANK(Tableau224567[[#This Row],[Pnt{F}/1000]],Tableau224567[Pnt{F}/1000]))</f>
        <v/>
      </c>
      <c r="CK19" s="35">
        <f>IFERROR(Tableau224567[[#This Row],[Pnt{FV}/500]]+Tableau224567[[#This Row],[Pnt{FB}/500]]+Tableau224567[[#This Row],[Bns{Q}]],0)</f>
        <v>0</v>
      </c>
      <c r="CL19" s="32">
        <f>IFERROR((Tableau224567[[#This Row],[Pnt{FV}]]/$CM$52)*500,0)</f>
        <v>0</v>
      </c>
      <c r="CM19" s="186">
        <f>IFERROR(((Tableau224567[[#This Row],[Prs{FV}]]/CN$52)*1000)+IF(Tableau224567[[#This Row],[Vlr{FV}]]="o",2,0),0)</f>
        <v>0</v>
      </c>
      <c r="CN19" s="11" t="s">
        <v>12</v>
      </c>
      <c r="CO19" s="4" t="s">
        <v>3</v>
      </c>
      <c r="CP19" s="32">
        <f>(Tableau224567[[#This Row],[Pnt{FB}]]/CQ$52)*500</f>
        <v>0</v>
      </c>
      <c r="CQ19" s="33">
        <f>Tableau224567[[#This Row],[Pnt{FBlq}]]+Tableau224567[[#This Row],[Pnt{FEss}]]</f>
        <v>0</v>
      </c>
      <c r="CR19" s="33">
        <f>IF(Tableau224567[[#This Row],[Blq{F}]]="n",0,IF(Tableau224567[[#This Row],[Blq{F}]]="Z1",100,IF(Tableau224567[[#This Row],[Blq{F}]]="Z2",200,IF(Tableau224567[[#This Row],[Blq{F}]]="Top",300,0))))</f>
        <v>0</v>
      </c>
      <c r="CS19" s="4" t="s">
        <v>3</v>
      </c>
      <c r="CT19" s="25">
        <f>IFERROR((100-(Tableau224567[[#This Row],[Ess{F}]])),0)</f>
        <v>0</v>
      </c>
      <c r="CU19" s="11" t="s">
        <v>12</v>
      </c>
      <c r="CV19" s="28" t="str">
        <f>IF(Tableau224567[[#This Row],[Fnl]]="Q",Tableau224567[[#This Row],[Plc{F}]],Tableau224567[[#This Row],[Plc{Q}]])</f>
        <v/>
      </c>
      <c r="CW19" s="28" t="str">
        <f>IF(Tableau224567[[#This Row],[Place]]=1,"Or",IF(Tableau224567[[#This Row],[Place]]=2,"Argent",IF(Tableau224567[[#This Row],[Place]]=3,"Bronze","")))</f>
        <v/>
      </c>
    </row>
    <row r="20" spans="1:101" x14ac:dyDescent="0.2">
      <c r="A20" s="33" t="str">
        <f>Tableau224567[[#This Row],[Plc{Q}]]</f>
        <v/>
      </c>
      <c r="B20" s="33" t="str">
        <f>Tableau224567[[#This Row],[Place]]</f>
        <v/>
      </c>
      <c r="C20" s="16" t="s">
        <v>12</v>
      </c>
      <c r="D20" s="17" t="s">
        <v>12</v>
      </c>
      <c r="E20" s="17" t="s">
        <v>12</v>
      </c>
      <c r="F20" s="29" t="str">
        <f>IF(Tableau224567[[#This Row],[Q &gt; F]]="","","Q")</f>
        <v/>
      </c>
      <c r="G20" s="10" t="s">
        <v>12</v>
      </c>
      <c r="H20" s="3" t="s">
        <v>3</v>
      </c>
      <c r="I20" s="3" t="s">
        <v>3</v>
      </c>
      <c r="J20" s="3" t="s">
        <v>3</v>
      </c>
      <c r="K20" s="30" t="str">
        <f>IF(Tableau224567[[#This Row],[Pnt{Q}(/1000)]]=0,"",RANK(Tableau224567[[#This Row],[Pnt{Q}(/1000)]],Tableau224567[Pnt{Q}(/1000)]))</f>
        <v/>
      </c>
      <c r="L20" s="30">
        <f>IFERROR(Tableau224567[[#This Row],[Pnt{QV}(/500)]]+Tableau224567[[#This Row],[Pnt{QB}/500]],0)</f>
        <v>0</v>
      </c>
      <c r="M20" s="31">
        <f>IFERROR((Tableau224567[[#This Row],[Pnt{QV}]]/$N$52)*500,0)</f>
        <v>0</v>
      </c>
      <c r="N20" s="31">
        <f>SUM(Tableau224567[[#This Row],[Pnt{QV1}]],Tableau224567[[#This Row],[Pnt{QV2}]],Tableau224567[[#This Row],[Pnt{QV3}]])</f>
        <v>0</v>
      </c>
      <c r="O20" s="2">
        <f>IFERROR(((Tableau224567[[#This Row],[Prs{QV1}]]/P$52)*1000)+IF(Tableau224567[[#This Row],[Vlr{QV1}]]="o",2,0),0)</f>
        <v>0</v>
      </c>
      <c r="P20" s="11" t="s">
        <v>12</v>
      </c>
      <c r="Q20" s="4" t="s">
        <v>3</v>
      </c>
      <c r="R20" s="163">
        <f>IFERROR(((Tableau224567[[#This Row],[Prs{QV2}]]/S$52)*1000)+IF(Tableau224567[[#This Row],[Vlr{QV2}]]="o",2,0),0)</f>
        <v>0</v>
      </c>
      <c r="S20" s="11" t="s">
        <v>12</v>
      </c>
      <c r="T20" s="4" t="s">
        <v>3</v>
      </c>
      <c r="U20" s="163">
        <f>IFERROR(((Tableau224567[[#This Row],[Prs{QV3}]]/V$52)*1000)+IF(Tableau224567[[#This Row],[Vlr{QV3}]]="o",2,0),0)</f>
        <v>0</v>
      </c>
      <c r="V20" s="11" t="s">
        <v>12</v>
      </c>
      <c r="W20" s="4" t="s">
        <v>3</v>
      </c>
      <c r="X20" s="32">
        <f>IF((Tableau224567[[#This Row],[Pnt{QB}]]/Y$52)*500=0,0,(Tableau224567[[#This Row],[Pnt{QB}]]/Y$52)*500)</f>
        <v>0</v>
      </c>
      <c r="Y20" s="33">
        <f>Tableau224567[[#This Row],[Pnt{QB1}]]+Tableau224567[[#This Row],[Pnt{QB2}]]+Tableau224567[[#This Row],[Pnt{QB3}]]+Tableau224567[[#This Row],[Pnt{QB4}]]+Tableau224567[[#This Row],[Pnt{QB5}]]+Tableau224567[[#This Row],[Pnt{QB6}]]+Tableau224567[[#This Row],[Pnt{QB7}]]+Tableau224567[[#This Row],[Pnt{QB8}]]+Tableau224567[[#This Row],[Pnt{QB9}]]+Tableau224567[[#This Row],[Pnt{QB10}]]+Tableau224567[[#This Row],[Pnt{QB11}]]+Tableau224567[[#This Row],[Pnt{QB12}]]+Tableau224567[[#This Row],[Pnt{QB13}]]+Tableau224567[[#This Row],[Pnt{QB14}]]+Tableau224567[[#This Row],[Pnt{QB15}]]+Tableau224567[[#This Row],[Pnt{QB16}]]+Tableau224567[[#This Row],[Pnt{QB17}]]+Tableau224567[[#This Row],[Pnt{QB18}]]+Tableau224567[[#This Row],[Pnt{QB19}]]+Tableau224567[[#This Row],[Pnt{QB20}]]+Tableau224567[[#This Row],[Pnt{QB21}]]+Tableau224567[[#This Row],[Pnt{QB22}]]+Tableau224567[[#This Row],[Pnt{QB23}]]+Tableau224567[[#This Row],[Pnt{QB24}]]+Tableau224567[[#This Row],[Pnt{QB25}]]+Tableau224567[[#This Row],[Pnt{QB26}]]+Tableau224567[[#This Row],[Pnt{QB27}]]+Tableau224567[[#This Row],[Pnt{QB28}]]+Tableau224567[[#This Row],[Pnt{QB29}]]+Tableau224567[[#This Row],[Pnt{QB30}]]</f>
        <v>0</v>
      </c>
      <c r="Z20" s="33">
        <f>IF(Tableau224567[[#This Row],[Blq{QB1}]]="o",(1000/AA$52),0)</f>
        <v>0</v>
      </c>
      <c r="AA20" s="4" t="s">
        <v>3</v>
      </c>
      <c r="AB20" s="33">
        <f>IF(Tableau224567[[#This Row],[Blq{QB2}]]="o",(1000/AC$52),0)</f>
        <v>0</v>
      </c>
      <c r="AC20" s="4" t="s">
        <v>3</v>
      </c>
      <c r="AD20" s="33">
        <f>IF(Tableau224567[[#This Row],[Blq{QB3}]]="o",(1000/AE$52),0)</f>
        <v>0</v>
      </c>
      <c r="AE20" s="4" t="s">
        <v>3</v>
      </c>
      <c r="AF20" s="33">
        <f>IF(Tableau224567[[#This Row],[Blq{QB4}]]="o",(1000/AG$52),0)</f>
        <v>0</v>
      </c>
      <c r="AG20" s="4" t="s">
        <v>3</v>
      </c>
      <c r="AH20" s="33">
        <f>IF(Tableau224567[[#This Row],[Blq{QB5}]]="o",(1000/AI$52),0)</f>
        <v>0</v>
      </c>
      <c r="AI20" s="4" t="s">
        <v>3</v>
      </c>
      <c r="AJ20" s="33">
        <f>IF(Tableau224567[[#This Row],[Blq{QB6}]]="o",(1000/AK$52),0)</f>
        <v>0</v>
      </c>
      <c r="AK20" s="4" t="s">
        <v>3</v>
      </c>
      <c r="AL20" s="33">
        <f>IF(Tableau224567[[#This Row],[Blq{QB7}]]="o",(1000/AM$52),0)</f>
        <v>0</v>
      </c>
      <c r="AM20" s="4" t="s">
        <v>3</v>
      </c>
      <c r="AN20" s="33">
        <f>IF(Tableau224567[[#This Row],[Blq{QB8}]]="o",(1000/AO$52),0)</f>
        <v>0</v>
      </c>
      <c r="AO20" s="4" t="s">
        <v>3</v>
      </c>
      <c r="AP20" s="33">
        <f>IF(Tableau224567[[#This Row],[Blq{QB9}]]="o",(1000/AQ$52),0)</f>
        <v>0</v>
      </c>
      <c r="AQ20" s="4" t="s">
        <v>3</v>
      </c>
      <c r="AR20" s="33">
        <f>IF(Tableau224567[[#This Row],[Blq{QB10}]]="o",(1000/AS$52),0)</f>
        <v>0</v>
      </c>
      <c r="AS20" s="4" t="s">
        <v>3</v>
      </c>
      <c r="AT20" s="33">
        <f>IF(Tableau224567[[#This Row],[Blq{QB11}]]="o",(1000/AU$52),0)</f>
        <v>0</v>
      </c>
      <c r="AU20" s="4" t="s">
        <v>3</v>
      </c>
      <c r="AV20" s="33">
        <f>IF(Tableau224567[[#This Row],[Blq{QB12}]]="o",(1000/AW$52),0)</f>
        <v>0</v>
      </c>
      <c r="AW20" s="4" t="s">
        <v>3</v>
      </c>
      <c r="AX20" s="33">
        <f>IF(Tableau224567[[#This Row],[Blq{QB13}]]="o",(1000/AY$52),0)</f>
        <v>0</v>
      </c>
      <c r="AY20" s="4" t="s">
        <v>3</v>
      </c>
      <c r="AZ20" s="33">
        <f>IF(Tableau224567[[#This Row],[Blq{QB14}]]="o",(1000/BA$52),0)</f>
        <v>0</v>
      </c>
      <c r="BA20" s="4" t="s">
        <v>3</v>
      </c>
      <c r="BB20" s="33">
        <f>IF(Tableau224567[[#This Row],[Blq{QB15}]]="o",(1000/BC$52),0)</f>
        <v>0</v>
      </c>
      <c r="BC20" s="4" t="s">
        <v>3</v>
      </c>
      <c r="BD20" s="33">
        <f>IF(Tableau224567[[#This Row],[Blq{QB16}]]="o",(1000/BE$52),0)</f>
        <v>0</v>
      </c>
      <c r="BE20" s="4" t="s">
        <v>3</v>
      </c>
      <c r="BF20" s="33">
        <f>IF(Tableau224567[[#This Row],[Blq{QB17}]]="o",(1000/BG$52),0)</f>
        <v>0</v>
      </c>
      <c r="BG20" s="4" t="s">
        <v>3</v>
      </c>
      <c r="BH20" s="33">
        <f>IF(Tableau224567[[#This Row],[Blq{QB18}]]="o",(1000/BI$52),0)</f>
        <v>0</v>
      </c>
      <c r="BI20" s="4" t="s">
        <v>3</v>
      </c>
      <c r="BJ20" s="33">
        <f>IF(Tableau224567[[#This Row],[Blq{QB19}]]="o",(1000/BK$52),0)</f>
        <v>0</v>
      </c>
      <c r="BK20" s="4" t="s">
        <v>3</v>
      </c>
      <c r="BL20" s="33">
        <f>IF(Tableau224567[[#This Row],[Blq{QB20}]]="o",(1000/BM$52),0)</f>
        <v>0</v>
      </c>
      <c r="BM20" s="4" t="s">
        <v>3</v>
      </c>
      <c r="BN20" s="33">
        <f>IF(Tableau224567[[#This Row],[Blq{QB21}]]="o",(1000/BO$52),0)</f>
        <v>0</v>
      </c>
      <c r="BO20" s="4" t="s">
        <v>3</v>
      </c>
      <c r="BP20" s="33">
        <f>IF(Tableau224567[[#This Row],[Blq{QB22}]]="o",(1000/BQ$52),0)</f>
        <v>0</v>
      </c>
      <c r="BQ20" s="4" t="s">
        <v>3</v>
      </c>
      <c r="BR20" s="33">
        <f>IF(Tableau224567[[#This Row],[Blq{QB23}]]="o",(1000/BS$52),0)</f>
        <v>0</v>
      </c>
      <c r="BS20" s="4" t="s">
        <v>3</v>
      </c>
      <c r="BT20" s="33">
        <f>IF(Tableau224567[[#This Row],[Blq{QB24}]]="o",(1000/BU$52),0)</f>
        <v>0</v>
      </c>
      <c r="BU20" s="4" t="s">
        <v>3</v>
      </c>
      <c r="BV20" s="33">
        <f>IF(Tableau224567[[#This Row],[Blq{QB25}]]="o",(1000/BW$52),0)</f>
        <v>0</v>
      </c>
      <c r="BW20" s="4" t="s">
        <v>3</v>
      </c>
      <c r="BX20" s="33">
        <f>IF(Tableau224567[[#This Row],[Blq{QB26}]]="o",(1000/BY$52),0)</f>
        <v>0</v>
      </c>
      <c r="BY20" s="4" t="s">
        <v>3</v>
      </c>
      <c r="BZ20" s="33">
        <f>IF(Tableau224567[[#This Row],[Blq{QB27}]]="o",(1000/CA$52),0)</f>
        <v>0</v>
      </c>
      <c r="CA20" s="4" t="s">
        <v>3</v>
      </c>
      <c r="CB20" s="33">
        <f>IF(Tableau224567[[#This Row],[Blq{QB28}]]="o",(1000/CC$52),0)</f>
        <v>0</v>
      </c>
      <c r="CC20" s="4" t="s">
        <v>3</v>
      </c>
      <c r="CD20" s="33">
        <f>IF(Tableau224567[[#This Row],[Blq{QB29}]]="o",(1000/CE$52),0)</f>
        <v>0</v>
      </c>
      <c r="CE20" s="4" t="s">
        <v>3</v>
      </c>
      <c r="CF20" s="33">
        <f>IF(Tableau224567[[#This Row],[Blq{QB30}]]="o",(1000/CG$52),0)</f>
        <v>0</v>
      </c>
      <c r="CG20" s="4" t="s">
        <v>3</v>
      </c>
      <c r="CH20" s="26">
        <f>IFERROR((8-Tableau224567[[#This Row],[Plc{Q}]])/100,0)</f>
        <v>0</v>
      </c>
      <c r="CI20" s="25" t="str">
        <f>IF(OR(1=Tableau224567[[#This Row],[Plc{Q}]],2=Tableau224567[[#This Row],[Plc{Q}]],3=Tableau224567[[#This Row],[Plc{Q}]],4=Tableau224567[[#This Row],[Plc{Q}]],5=Tableau224567[[#This Row],[Plc{Q}]],6=Tableau224567[[#This Row],[Plc{Q}]],7=Tableau224567[[#This Row],[Plc{Q}]],8=Tableau224567[[#This Row],[Plc{Q}]]),"Qualifié(e)","")</f>
        <v/>
      </c>
      <c r="CJ20" s="34" t="str">
        <f>IF(Tableau224567[[#This Row],[Pnt{F}/1000]]=0,"",RANK(Tableau224567[[#This Row],[Pnt{F}/1000]],Tableau224567[Pnt{F}/1000]))</f>
        <v/>
      </c>
      <c r="CK20" s="35">
        <f>IFERROR(Tableau224567[[#This Row],[Pnt{FV}/500]]+Tableau224567[[#This Row],[Pnt{FB}/500]]+Tableau224567[[#This Row],[Bns{Q}]],0)</f>
        <v>0</v>
      </c>
      <c r="CL20" s="32">
        <f>IFERROR((Tableau224567[[#This Row],[Pnt{FV}]]/$CM$52)*500,0)</f>
        <v>0</v>
      </c>
      <c r="CM20" s="186">
        <f>IFERROR(((Tableau224567[[#This Row],[Prs{FV}]]/CN$52)*1000)+IF(Tableau224567[[#This Row],[Vlr{FV}]]="o",2,0),0)</f>
        <v>0</v>
      </c>
      <c r="CN20" s="11" t="s">
        <v>12</v>
      </c>
      <c r="CO20" s="4" t="s">
        <v>3</v>
      </c>
      <c r="CP20" s="32">
        <f>(Tableau224567[[#This Row],[Pnt{FB}]]/CQ$52)*500</f>
        <v>0</v>
      </c>
      <c r="CQ20" s="33">
        <f>Tableau224567[[#This Row],[Pnt{FBlq}]]+Tableau224567[[#This Row],[Pnt{FEss}]]</f>
        <v>0</v>
      </c>
      <c r="CR20" s="33">
        <f>IF(Tableau224567[[#This Row],[Blq{F}]]="n",0,IF(Tableau224567[[#This Row],[Blq{F}]]="Z1",100,IF(Tableau224567[[#This Row],[Blq{F}]]="Z2",200,IF(Tableau224567[[#This Row],[Blq{F}]]="Top",300,0))))</f>
        <v>0</v>
      </c>
      <c r="CS20" s="4" t="s">
        <v>3</v>
      </c>
      <c r="CT20" s="25">
        <f>IFERROR((100-(Tableau224567[[#This Row],[Ess{F}]])),0)</f>
        <v>0</v>
      </c>
      <c r="CU20" s="11" t="s">
        <v>12</v>
      </c>
      <c r="CV20" s="28" t="str">
        <f>IF(Tableau224567[[#This Row],[Fnl]]="Q",Tableau224567[[#This Row],[Plc{F}]],Tableau224567[[#This Row],[Plc{Q}]])</f>
        <v/>
      </c>
      <c r="CW20" s="28" t="str">
        <f>IF(Tableau224567[[#This Row],[Place]]=1,"Or",IF(Tableau224567[[#This Row],[Place]]=2,"Argent",IF(Tableau224567[[#This Row],[Place]]=3,"Bronze","")))</f>
        <v/>
      </c>
    </row>
    <row r="21" spans="1:101" x14ac:dyDescent="0.2">
      <c r="A21" s="33" t="str">
        <f>Tableau224567[[#This Row],[Plc{Q}]]</f>
        <v/>
      </c>
      <c r="B21" s="33" t="str">
        <f>Tableau224567[[#This Row],[Place]]</f>
        <v/>
      </c>
      <c r="C21" s="16" t="s">
        <v>12</v>
      </c>
      <c r="D21" s="17" t="s">
        <v>12</v>
      </c>
      <c r="E21" s="17" t="s">
        <v>12</v>
      </c>
      <c r="F21" s="29" t="str">
        <f>IF(Tableau224567[[#This Row],[Q &gt; F]]="","","Q")</f>
        <v/>
      </c>
      <c r="G21" s="10" t="s">
        <v>12</v>
      </c>
      <c r="H21" s="3" t="s">
        <v>3</v>
      </c>
      <c r="I21" s="3" t="s">
        <v>3</v>
      </c>
      <c r="J21" s="3" t="s">
        <v>3</v>
      </c>
      <c r="K21" s="30" t="str">
        <f>IF(Tableau224567[[#This Row],[Pnt{Q}(/1000)]]=0,"",RANK(Tableau224567[[#This Row],[Pnt{Q}(/1000)]],Tableau224567[Pnt{Q}(/1000)]))</f>
        <v/>
      </c>
      <c r="L21" s="30">
        <f>IFERROR(Tableau224567[[#This Row],[Pnt{QV}(/500)]]+Tableau224567[[#This Row],[Pnt{QB}/500]],0)</f>
        <v>0</v>
      </c>
      <c r="M21" s="31">
        <f>IFERROR((Tableau224567[[#This Row],[Pnt{QV}]]/$N$52)*500,0)</f>
        <v>0</v>
      </c>
      <c r="N21" s="31">
        <f>SUM(Tableau224567[[#This Row],[Pnt{QV1}]],Tableau224567[[#This Row],[Pnt{QV2}]],Tableau224567[[#This Row],[Pnt{QV3}]])</f>
        <v>0</v>
      </c>
      <c r="O21" s="2">
        <f>IFERROR(((Tableau224567[[#This Row],[Prs{QV1}]]/P$52)*1000)+IF(Tableau224567[[#This Row],[Vlr{QV1}]]="o",2,0),0)</f>
        <v>0</v>
      </c>
      <c r="P21" s="11" t="s">
        <v>12</v>
      </c>
      <c r="Q21" s="4" t="s">
        <v>3</v>
      </c>
      <c r="R21" s="163">
        <f>IFERROR(((Tableau224567[[#This Row],[Prs{QV2}]]/S$52)*1000)+IF(Tableau224567[[#This Row],[Vlr{QV2}]]="o",2,0),0)</f>
        <v>0</v>
      </c>
      <c r="S21" s="11" t="s">
        <v>12</v>
      </c>
      <c r="T21" s="4" t="s">
        <v>3</v>
      </c>
      <c r="U21" s="163">
        <f>IFERROR(((Tableau224567[[#This Row],[Prs{QV3}]]/V$52)*1000)+IF(Tableau224567[[#This Row],[Vlr{QV3}]]="o",2,0),0)</f>
        <v>0</v>
      </c>
      <c r="V21" s="11" t="s">
        <v>12</v>
      </c>
      <c r="W21" s="4" t="s">
        <v>3</v>
      </c>
      <c r="X21" s="32">
        <f>IF((Tableau224567[[#This Row],[Pnt{QB}]]/Y$52)*500=0,0,(Tableau224567[[#This Row],[Pnt{QB}]]/Y$52)*500)</f>
        <v>0</v>
      </c>
      <c r="Y21" s="33">
        <f>Tableau224567[[#This Row],[Pnt{QB1}]]+Tableau224567[[#This Row],[Pnt{QB2}]]+Tableau224567[[#This Row],[Pnt{QB3}]]+Tableau224567[[#This Row],[Pnt{QB4}]]+Tableau224567[[#This Row],[Pnt{QB5}]]+Tableau224567[[#This Row],[Pnt{QB6}]]+Tableau224567[[#This Row],[Pnt{QB7}]]+Tableau224567[[#This Row],[Pnt{QB8}]]+Tableau224567[[#This Row],[Pnt{QB9}]]+Tableau224567[[#This Row],[Pnt{QB10}]]+Tableau224567[[#This Row],[Pnt{QB11}]]+Tableau224567[[#This Row],[Pnt{QB12}]]+Tableau224567[[#This Row],[Pnt{QB13}]]+Tableau224567[[#This Row],[Pnt{QB14}]]+Tableau224567[[#This Row],[Pnt{QB15}]]+Tableau224567[[#This Row],[Pnt{QB16}]]+Tableau224567[[#This Row],[Pnt{QB17}]]+Tableau224567[[#This Row],[Pnt{QB18}]]+Tableau224567[[#This Row],[Pnt{QB19}]]+Tableau224567[[#This Row],[Pnt{QB20}]]+Tableau224567[[#This Row],[Pnt{QB21}]]+Tableau224567[[#This Row],[Pnt{QB22}]]+Tableau224567[[#This Row],[Pnt{QB23}]]+Tableau224567[[#This Row],[Pnt{QB24}]]+Tableau224567[[#This Row],[Pnt{QB25}]]+Tableau224567[[#This Row],[Pnt{QB26}]]+Tableau224567[[#This Row],[Pnt{QB27}]]+Tableau224567[[#This Row],[Pnt{QB28}]]+Tableau224567[[#This Row],[Pnt{QB29}]]+Tableau224567[[#This Row],[Pnt{QB30}]]</f>
        <v>0</v>
      </c>
      <c r="Z21" s="33">
        <f>IF(Tableau224567[[#This Row],[Blq{QB1}]]="o",(1000/AA$52),0)</f>
        <v>0</v>
      </c>
      <c r="AA21" s="4" t="s">
        <v>3</v>
      </c>
      <c r="AB21" s="33">
        <f>IF(Tableau224567[[#This Row],[Blq{QB2}]]="o",(1000/AC$52),0)</f>
        <v>0</v>
      </c>
      <c r="AC21" s="4" t="s">
        <v>3</v>
      </c>
      <c r="AD21" s="33">
        <f>IF(Tableau224567[[#This Row],[Blq{QB3}]]="o",(1000/AE$52),0)</f>
        <v>0</v>
      </c>
      <c r="AE21" s="4" t="s">
        <v>3</v>
      </c>
      <c r="AF21" s="33">
        <f>IF(Tableau224567[[#This Row],[Blq{QB4}]]="o",(1000/AG$52),0)</f>
        <v>0</v>
      </c>
      <c r="AG21" s="4" t="s">
        <v>3</v>
      </c>
      <c r="AH21" s="33">
        <f>IF(Tableau224567[[#This Row],[Blq{QB5}]]="o",(1000/AI$52),0)</f>
        <v>0</v>
      </c>
      <c r="AI21" s="4" t="s">
        <v>3</v>
      </c>
      <c r="AJ21" s="33">
        <f>IF(Tableau224567[[#This Row],[Blq{QB6}]]="o",(1000/AK$52),0)</f>
        <v>0</v>
      </c>
      <c r="AK21" s="4" t="s">
        <v>3</v>
      </c>
      <c r="AL21" s="33">
        <f>IF(Tableau224567[[#This Row],[Blq{QB7}]]="o",(1000/AM$52),0)</f>
        <v>0</v>
      </c>
      <c r="AM21" s="4" t="s">
        <v>3</v>
      </c>
      <c r="AN21" s="33">
        <f>IF(Tableau224567[[#This Row],[Blq{QB8}]]="o",(1000/AO$52),0)</f>
        <v>0</v>
      </c>
      <c r="AO21" s="4" t="s">
        <v>3</v>
      </c>
      <c r="AP21" s="33">
        <f>IF(Tableau224567[[#This Row],[Blq{QB9}]]="o",(1000/AQ$52),0)</f>
        <v>0</v>
      </c>
      <c r="AQ21" s="4" t="s">
        <v>3</v>
      </c>
      <c r="AR21" s="33">
        <f>IF(Tableau224567[[#This Row],[Blq{QB10}]]="o",(1000/AS$52),0)</f>
        <v>0</v>
      </c>
      <c r="AS21" s="4" t="s">
        <v>3</v>
      </c>
      <c r="AT21" s="33">
        <f>IF(Tableau224567[[#This Row],[Blq{QB11}]]="o",(1000/AU$52),0)</f>
        <v>0</v>
      </c>
      <c r="AU21" s="4" t="s">
        <v>3</v>
      </c>
      <c r="AV21" s="33">
        <f>IF(Tableau224567[[#This Row],[Blq{QB12}]]="o",(1000/AW$52),0)</f>
        <v>0</v>
      </c>
      <c r="AW21" s="4" t="s">
        <v>3</v>
      </c>
      <c r="AX21" s="33">
        <f>IF(Tableau224567[[#This Row],[Blq{QB13}]]="o",(1000/AY$52),0)</f>
        <v>0</v>
      </c>
      <c r="AY21" s="4" t="s">
        <v>3</v>
      </c>
      <c r="AZ21" s="33">
        <f>IF(Tableau224567[[#This Row],[Blq{QB14}]]="o",(1000/BA$52),0)</f>
        <v>0</v>
      </c>
      <c r="BA21" s="4" t="s">
        <v>3</v>
      </c>
      <c r="BB21" s="33">
        <f>IF(Tableau224567[[#This Row],[Blq{QB15}]]="o",(1000/BC$52),0)</f>
        <v>0</v>
      </c>
      <c r="BC21" s="4" t="s">
        <v>3</v>
      </c>
      <c r="BD21" s="33">
        <f>IF(Tableau224567[[#This Row],[Blq{QB16}]]="o",(1000/BE$52),0)</f>
        <v>0</v>
      </c>
      <c r="BE21" s="4" t="s">
        <v>3</v>
      </c>
      <c r="BF21" s="33">
        <f>IF(Tableau224567[[#This Row],[Blq{QB17}]]="o",(1000/BG$52),0)</f>
        <v>0</v>
      </c>
      <c r="BG21" s="4" t="s">
        <v>3</v>
      </c>
      <c r="BH21" s="33">
        <f>IF(Tableau224567[[#This Row],[Blq{QB18}]]="o",(1000/BI$52),0)</f>
        <v>0</v>
      </c>
      <c r="BI21" s="4" t="s">
        <v>3</v>
      </c>
      <c r="BJ21" s="33">
        <f>IF(Tableau224567[[#This Row],[Blq{QB19}]]="o",(1000/BK$52),0)</f>
        <v>0</v>
      </c>
      <c r="BK21" s="4" t="s">
        <v>3</v>
      </c>
      <c r="BL21" s="33">
        <f>IF(Tableau224567[[#This Row],[Blq{QB20}]]="o",(1000/BM$52),0)</f>
        <v>0</v>
      </c>
      <c r="BM21" s="4" t="s">
        <v>3</v>
      </c>
      <c r="BN21" s="33">
        <f>IF(Tableau224567[[#This Row],[Blq{QB21}]]="o",(1000/BO$52),0)</f>
        <v>0</v>
      </c>
      <c r="BO21" s="4" t="s">
        <v>3</v>
      </c>
      <c r="BP21" s="33">
        <f>IF(Tableau224567[[#This Row],[Blq{QB22}]]="o",(1000/BQ$52),0)</f>
        <v>0</v>
      </c>
      <c r="BQ21" s="4" t="s">
        <v>3</v>
      </c>
      <c r="BR21" s="33">
        <f>IF(Tableau224567[[#This Row],[Blq{QB23}]]="o",(1000/BS$52),0)</f>
        <v>0</v>
      </c>
      <c r="BS21" s="4" t="s">
        <v>3</v>
      </c>
      <c r="BT21" s="33">
        <f>IF(Tableau224567[[#This Row],[Blq{QB24}]]="o",(1000/BU$52),0)</f>
        <v>0</v>
      </c>
      <c r="BU21" s="4" t="s">
        <v>3</v>
      </c>
      <c r="BV21" s="33">
        <f>IF(Tableau224567[[#This Row],[Blq{QB25}]]="o",(1000/BW$52),0)</f>
        <v>0</v>
      </c>
      <c r="BW21" s="4" t="s">
        <v>3</v>
      </c>
      <c r="BX21" s="33">
        <f>IF(Tableau224567[[#This Row],[Blq{QB26}]]="o",(1000/BY$52),0)</f>
        <v>0</v>
      </c>
      <c r="BY21" s="4" t="s">
        <v>3</v>
      </c>
      <c r="BZ21" s="33">
        <f>IF(Tableau224567[[#This Row],[Blq{QB27}]]="o",(1000/CA$52),0)</f>
        <v>0</v>
      </c>
      <c r="CA21" s="4" t="s">
        <v>3</v>
      </c>
      <c r="CB21" s="33">
        <f>IF(Tableau224567[[#This Row],[Blq{QB28}]]="o",(1000/CC$52),0)</f>
        <v>0</v>
      </c>
      <c r="CC21" s="4" t="s">
        <v>3</v>
      </c>
      <c r="CD21" s="33">
        <f>IF(Tableau224567[[#This Row],[Blq{QB29}]]="o",(1000/CE$52),0)</f>
        <v>0</v>
      </c>
      <c r="CE21" s="4" t="s">
        <v>3</v>
      </c>
      <c r="CF21" s="33">
        <f>IF(Tableau224567[[#This Row],[Blq{QB30}]]="o",(1000/CG$52),0)</f>
        <v>0</v>
      </c>
      <c r="CG21" s="4" t="s">
        <v>3</v>
      </c>
      <c r="CH21" s="26">
        <f>IFERROR((8-Tableau224567[[#This Row],[Plc{Q}]])/100,0)</f>
        <v>0</v>
      </c>
      <c r="CI21" s="25" t="str">
        <f>IF(OR(1=Tableau224567[[#This Row],[Plc{Q}]],2=Tableau224567[[#This Row],[Plc{Q}]],3=Tableau224567[[#This Row],[Plc{Q}]],4=Tableau224567[[#This Row],[Plc{Q}]],5=Tableau224567[[#This Row],[Plc{Q}]],6=Tableau224567[[#This Row],[Plc{Q}]],7=Tableau224567[[#This Row],[Plc{Q}]],8=Tableau224567[[#This Row],[Plc{Q}]]),"Qualifié(e)","")</f>
        <v/>
      </c>
      <c r="CJ21" s="34" t="str">
        <f>IF(Tableau224567[[#This Row],[Pnt{F}/1000]]=0,"",RANK(Tableau224567[[#This Row],[Pnt{F}/1000]],Tableau224567[Pnt{F}/1000]))</f>
        <v/>
      </c>
      <c r="CK21" s="35">
        <f>IFERROR(Tableau224567[[#This Row],[Pnt{FV}/500]]+Tableau224567[[#This Row],[Pnt{FB}/500]]+Tableau224567[[#This Row],[Bns{Q}]],0)</f>
        <v>0</v>
      </c>
      <c r="CL21" s="32">
        <f>IFERROR((Tableau224567[[#This Row],[Pnt{FV}]]/$CM$52)*500,0)</f>
        <v>0</v>
      </c>
      <c r="CM21" s="186">
        <f>IFERROR(((Tableau224567[[#This Row],[Prs{FV}]]/CN$52)*1000)+IF(Tableau224567[[#This Row],[Vlr{FV}]]="o",2,0),0)</f>
        <v>0</v>
      </c>
      <c r="CN21" s="11" t="s">
        <v>12</v>
      </c>
      <c r="CO21" s="4" t="s">
        <v>3</v>
      </c>
      <c r="CP21" s="32">
        <f>(Tableau224567[[#This Row],[Pnt{FB}]]/CQ$52)*500</f>
        <v>0</v>
      </c>
      <c r="CQ21" s="33">
        <f>Tableau224567[[#This Row],[Pnt{FBlq}]]+Tableau224567[[#This Row],[Pnt{FEss}]]</f>
        <v>0</v>
      </c>
      <c r="CR21" s="33">
        <f>IF(Tableau224567[[#This Row],[Blq{F}]]="n",0,IF(Tableau224567[[#This Row],[Blq{F}]]="Z1",100,IF(Tableau224567[[#This Row],[Blq{F}]]="Z2",200,IF(Tableau224567[[#This Row],[Blq{F}]]="Top",300,0))))</f>
        <v>0</v>
      </c>
      <c r="CS21" s="4" t="s">
        <v>3</v>
      </c>
      <c r="CT21" s="25">
        <f>IFERROR((100-(Tableau224567[[#This Row],[Ess{F}]])),0)</f>
        <v>0</v>
      </c>
      <c r="CU21" s="11" t="s">
        <v>12</v>
      </c>
      <c r="CV21" s="28" t="str">
        <f>IF(Tableau224567[[#This Row],[Fnl]]="Q",Tableau224567[[#This Row],[Plc{F}]],Tableau224567[[#This Row],[Plc{Q}]])</f>
        <v/>
      </c>
      <c r="CW21" s="28" t="str">
        <f>IF(Tableau224567[[#This Row],[Place]]=1,"Or",IF(Tableau224567[[#This Row],[Place]]=2,"Argent",IF(Tableau224567[[#This Row],[Place]]=3,"Bronze","")))</f>
        <v/>
      </c>
    </row>
    <row r="22" spans="1:101" x14ac:dyDescent="0.2">
      <c r="A22" s="33" t="str">
        <f>Tableau224567[[#This Row],[Plc{Q}]]</f>
        <v/>
      </c>
      <c r="B22" s="33" t="str">
        <f>Tableau224567[[#This Row],[Place]]</f>
        <v/>
      </c>
      <c r="C22" s="16" t="s">
        <v>12</v>
      </c>
      <c r="D22" s="17" t="s">
        <v>12</v>
      </c>
      <c r="E22" s="17" t="s">
        <v>12</v>
      </c>
      <c r="F22" s="29" t="str">
        <f>IF(Tableau224567[[#This Row],[Q &gt; F]]="","","Q")</f>
        <v/>
      </c>
      <c r="G22" s="10" t="s">
        <v>12</v>
      </c>
      <c r="H22" s="3" t="s">
        <v>3</v>
      </c>
      <c r="I22" s="3" t="s">
        <v>3</v>
      </c>
      <c r="J22" s="3" t="s">
        <v>3</v>
      </c>
      <c r="K22" s="30" t="str">
        <f>IF(Tableau224567[[#This Row],[Pnt{Q}(/1000)]]=0,"",RANK(Tableau224567[[#This Row],[Pnt{Q}(/1000)]],Tableau224567[Pnt{Q}(/1000)]))</f>
        <v/>
      </c>
      <c r="L22" s="30">
        <f>IFERROR(Tableau224567[[#This Row],[Pnt{QV}(/500)]]+Tableau224567[[#This Row],[Pnt{QB}/500]],0)</f>
        <v>0</v>
      </c>
      <c r="M22" s="31">
        <f>IFERROR((Tableau224567[[#This Row],[Pnt{QV}]]/$N$52)*500,0)</f>
        <v>0</v>
      </c>
      <c r="N22" s="31">
        <f>SUM(Tableau224567[[#This Row],[Pnt{QV1}]],Tableau224567[[#This Row],[Pnt{QV2}]],Tableau224567[[#This Row],[Pnt{QV3}]])</f>
        <v>0</v>
      </c>
      <c r="O22" s="2">
        <f>IFERROR(((Tableau224567[[#This Row],[Prs{QV1}]]/P$52)*1000)+IF(Tableau224567[[#This Row],[Vlr{QV1}]]="o",2,0),0)</f>
        <v>0</v>
      </c>
      <c r="P22" s="11" t="s">
        <v>12</v>
      </c>
      <c r="Q22" s="4" t="s">
        <v>3</v>
      </c>
      <c r="R22" s="163">
        <f>IFERROR(((Tableau224567[[#This Row],[Prs{QV2}]]/S$52)*1000)+IF(Tableau224567[[#This Row],[Vlr{QV2}]]="o",2,0),0)</f>
        <v>0</v>
      </c>
      <c r="S22" s="11" t="s">
        <v>12</v>
      </c>
      <c r="T22" s="4" t="s">
        <v>3</v>
      </c>
      <c r="U22" s="163">
        <f>IFERROR(((Tableau224567[[#This Row],[Prs{QV3}]]/V$52)*1000)+IF(Tableau224567[[#This Row],[Vlr{QV3}]]="o",2,0),0)</f>
        <v>0</v>
      </c>
      <c r="V22" s="11" t="s">
        <v>12</v>
      </c>
      <c r="W22" s="4" t="s">
        <v>3</v>
      </c>
      <c r="X22" s="32">
        <f>IF((Tableau224567[[#This Row],[Pnt{QB}]]/Y$52)*500=0,0,(Tableau224567[[#This Row],[Pnt{QB}]]/Y$52)*500)</f>
        <v>0</v>
      </c>
      <c r="Y22" s="33">
        <f>Tableau224567[[#This Row],[Pnt{QB1}]]+Tableau224567[[#This Row],[Pnt{QB2}]]+Tableau224567[[#This Row],[Pnt{QB3}]]+Tableau224567[[#This Row],[Pnt{QB4}]]+Tableau224567[[#This Row],[Pnt{QB5}]]+Tableau224567[[#This Row],[Pnt{QB6}]]+Tableau224567[[#This Row],[Pnt{QB7}]]+Tableau224567[[#This Row],[Pnt{QB8}]]+Tableau224567[[#This Row],[Pnt{QB9}]]+Tableau224567[[#This Row],[Pnt{QB10}]]+Tableau224567[[#This Row],[Pnt{QB11}]]+Tableau224567[[#This Row],[Pnt{QB12}]]+Tableau224567[[#This Row],[Pnt{QB13}]]+Tableau224567[[#This Row],[Pnt{QB14}]]+Tableau224567[[#This Row],[Pnt{QB15}]]+Tableau224567[[#This Row],[Pnt{QB16}]]+Tableau224567[[#This Row],[Pnt{QB17}]]+Tableau224567[[#This Row],[Pnt{QB18}]]+Tableau224567[[#This Row],[Pnt{QB19}]]+Tableau224567[[#This Row],[Pnt{QB20}]]+Tableau224567[[#This Row],[Pnt{QB21}]]+Tableau224567[[#This Row],[Pnt{QB22}]]+Tableau224567[[#This Row],[Pnt{QB23}]]+Tableau224567[[#This Row],[Pnt{QB24}]]+Tableau224567[[#This Row],[Pnt{QB25}]]+Tableau224567[[#This Row],[Pnt{QB26}]]+Tableau224567[[#This Row],[Pnt{QB27}]]+Tableau224567[[#This Row],[Pnt{QB28}]]+Tableau224567[[#This Row],[Pnt{QB29}]]+Tableau224567[[#This Row],[Pnt{QB30}]]</f>
        <v>0</v>
      </c>
      <c r="Z22" s="33">
        <f>IF(Tableau224567[[#This Row],[Blq{QB1}]]="o",(1000/AA$52),0)</f>
        <v>0</v>
      </c>
      <c r="AA22" s="4" t="s">
        <v>3</v>
      </c>
      <c r="AB22" s="33">
        <f>IF(Tableau224567[[#This Row],[Blq{QB2}]]="o",(1000/AC$52),0)</f>
        <v>0</v>
      </c>
      <c r="AC22" s="4" t="s">
        <v>3</v>
      </c>
      <c r="AD22" s="33">
        <f>IF(Tableau224567[[#This Row],[Blq{QB3}]]="o",(1000/AE$52),0)</f>
        <v>0</v>
      </c>
      <c r="AE22" s="4" t="s">
        <v>3</v>
      </c>
      <c r="AF22" s="33">
        <f>IF(Tableau224567[[#This Row],[Blq{QB4}]]="o",(1000/AG$52),0)</f>
        <v>0</v>
      </c>
      <c r="AG22" s="4" t="s">
        <v>3</v>
      </c>
      <c r="AH22" s="33">
        <f>IF(Tableau224567[[#This Row],[Blq{QB5}]]="o",(1000/AI$52),0)</f>
        <v>0</v>
      </c>
      <c r="AI22" s="4" t="s">
        <v>3</v>
      </c>
      <c r="AJ22" s="33">
        <f>IF(Tableau224567[[#This Row],[Blq{QB6}]]="o",(1000/AK$52),0)</f>
        <v>0</v>
      </c>
      <c r="AK22" s="4" t="s">
        <v>3</v>
      </c>
      <c r="AL22" s="33">
        <f>IF(Tableau224567[[#This Row],[Blq{QB7}]]="o",(1000/AM$52),0)</f>
        <v>0</v>
      </c>
      <c r="AM22" s="4" t="s">
        <v>3</v>
      </c>
      <c r="AN22" s="33">
        <f>IF(Tableau224567[[#This Row],[Blq{QB8}]]="o",(1000/AO$52),0)</f>
        <v>0</v>
      </c>
      <c r="AO22" s="4" t="s">
        <v>3</v>
      </c>
      <c r="AP22" s="33">
        <f>IF(Tableau224567[[#This Row],[Blq{QB9}]]="o",(1000/AQ$52),0)</f>
        <v>0</v>
      </c>
      <c r="AQ22" s="4" t="s">
        <v>3</v>
      </c>
      <c r="AR22" s="33">
        <f>IF(Tableau224567[[#This Row],[Blq{QB10}]]="o",(1000/AS$52),0)</f>
        <v>0</v>
      </c>
      <c r="AS22" s="4" t="s">
        <v>3</v>
      </c>
      <c r="AT22" s="33">
        <f>IF(Tableau224567[[#This Row],[Blq{QB11}]]="o",(1000/AU$52),0)</f>
        <v>0</v>
      </c>
      <c r="AU22" s="4" t="s">
        <v>3</v>
      </c>
      <c r="AV22" s="33">
        <f>IF(Tableau224567[[#This Row],[Blq{QB12}]]="o",(1000/AW$52),0)</f>
        <v>0</v>
      </c>
      <c r="AW22" s="4" t="s">
        <v>3</v>
      </c>
      <c r="AX22" s="33">
        <f>IF(Tableau224567[[#This Row],[Blq{QB13}]]="o",(1000/AY$52),0)</f>
        <v>0</v>
      </c>
      <c r="AY22" s="4" t="s">
        <v>3</v>
      </c>
      <c r="AZ22" s="33">
        <f>IF(Tableau224567[[#This Row],[Blq{QB14}]]="o",(1000/BA$52),0)</f>
        <v>0</v>
      </c>
      <c r="BA22" s="4" t="s">
        <v>3</v>
      </c>
      <c r="BB22" s="33">
        <f>IF(Tableau224567[[#This Row],[Blq{QB15}]]="o",(1000/BC$52),0)</f>
        <v>0</v>
      </c>
      <c r="BC22" s="4" t="s">
        <v>3</v>
      </c>
      <c r="BD22" s="33">
        <f>IF(Tableau224567[[#This Row],[Blq{QB16}]]="o",(1000/BE$52),0)</f>
        <v>0</v>
      </c>
      <c r="BE22" s="4" t="s">
        <v>3</v>
      </c>
      <c r="BF22" s="33">
        <f>IF(Tableau224567[[#This Row],[Blq{QB17}]]="o",(1000/BG$52),0)</f>
        <v>0</v>
      </c>
      <c r="BG22" s="4" t="s">
        <v>3</v>
      </c>
      <c r="BH22" s="33">
        <f>IF(Tableau224567[[#This Row],[Blq{QB18}]]="o",(1000/BI$52),0)</f>
        <v>0</v>
      </c>
      <c r="BI22" s="4" t="s">
        <v>3</v>
      </c>
      <c r="BJ22" s="33">
        <f>IF(Tableau224567[[#This Row],[Blq{QB19}]]="o",(1000/BK$52),0)</f>
        <v>0</v>
      </c>
      <c r="BK22" s="4" t="s">
        <v>3</v>
      </c>
      <c r="BL22" s="33">
        <f>IF(Tableau224567[[#This Row],[Blq{QB20}]]="o",(1000/BM$52),0)</f>
        <v>0</v>
      </c>
      <c r="BM22" s="4" t="s">
        <v>3</v>
      </c>
      <c r="BN22" s="33">
        <f>IF(Tableau224567[[#This Row],[Blq{QB21}]]="o",(1000/BO$52),0)</f>
        <v>0</v>
      </c>
      <c r="BO22" s="4" t="s">
        <v>3</v>
      </c>
      <c r="BP22" s="33">
        <f>IF(Tableau224567[[#This Row],[Blq{QB22}]]="o",(1000/BQ$52),0)</f>
        <v>0</v>
      </c>
      <c r="BQ22" s="4" t="s">
        <v>3</v>
      </c>
      <c r="BR22" s="33">
        <f>IF(Tableau224567[[#This Row],[Blq{QB23}]]="o",(1000/BS$52),0)</f>
        <v>0</v>
      </c>
      <c r="BS22" s="4" t="s">
        <v>3</v>
      </c>
      <c r="BT22" s="33">
        <f>IF(Tableau224567[[#This Row],[Blq{QB24}]]="o",(1000/BU$52),0)</f>
        <v>0</v>
      </c>
      <c r="BU22" s="4" t="s">
        <v>3</v>
      </c>
      <c r="BV22" s="33">
        <f>IF(Tableau224567[[#This Row],[Blq{QB25}]]="o",(1000/BW$52),0)</f>
        <v>0</v>
      </c>
      <c r="BW22" s="4" t="s">
        <v>3</v>
      </c>
      <c r="BX22" s="33">
        <f>IF(Tableau224567[[#This Row],[Blq{QB26}]]="o",(1000/BY$52),0)</f>
        <v>0</v>
      </c>
      <c r="BY22" s="4" t="s">
        <v>3</v>
      </c>
      <c r="BZ22" s="33">
        <f>IF(Tableau224567[[#This Row],[Blq{QB27}]]="o",(1000/CA$52),0)</f>
        <v>0</v>
      </c>
      <c r="CA22" s="4" t="s">
        <v>3</v>
      </c>
      <c r="CB22" s="33">
        <f>IF(Tableau224567[[#This Row],[Blq{QB28}]]="o",(1000/CC$52),0)</f>
        <v>0</v>
      </c>
      <c r="CC22" s="4" t="s">
        <v>3</v>
      </c>
      <c r="CD22" s="33">
        <f>IF(Tableau224567[[#This Row],[Blq{QB29}]]="o",(1000/CE$52),0)</f>
        <v>0</v>
      </c>
      <c r="CE22" s="4" t="s">
        <v>3</v>
      </c>
      <c r="CF22" s="33">
        <f>IF(Tableau224567[[#This Row],[Blq{QB30}]]="o",(1000/CG$52),0)</f>
        <v>0</v>
      </c>
      <c r="CG22" s="4" t="s">
        <v>3</v>
      </c>
      <c r="CH22" s="26">
        <f>IFERROR((8-Tableau224567[[#This Row],[Plc{Q}]])/100,0)</f>
        <v>0</v>
      </c>
      <c r="CI22" s="25" t="str">
        <f>IF(OR(1=Tableau224567[[#This Row],[Plc{Q}]],2=Tableau224567[[#This Row],[Plc{Q}]],3=Tableau224567[[#This Row],[Plc{Q}]],4=Tableau224567[[#This Row],[Plc{Q}]],5=Tableau224567[[#This Row],[Plc{Q}]],6=Tableau224567[[#This Row],[Plc{Q}]],7=Tableau224567[[#This Row],[Plc{Q}]],8=Tableau224567[[#This Row],[Plc{Q}]]),"Qualifié(e)","")</f>
        <v/>
      </c>
      <c r="CJ22" s="34" t="str">
        <f>IF(Tableau224567[[#This Row],[Pnt{F}/1000]]=0,"",RANK(Tableau224567[[#This Row],[Pnt{F}/1000]],Tableau224567[Pnt{F}/1000]))</f>
        <v/>
      </c>
      <c r="CK22" s="35">
        <f>IFERROR(Tableau224567[[#This Row],[Pnt{FV}/500]]+Tableau224567[[#This Row],[Pnt{FB}/500]]+Tableau224567[[#This Row],[Bns{Q}]],0)</f>
        <v>0</v>
      </c>
      <c r="CL22" s="32">
        <f>IFERROR((Tableau224567[[#This Row],[Pnt{FV}]]/$CM$52)*500,0)</f>
        <v>0</v>
      </c>
      <c r="CM22" s="186">
        <f>IFERROR(((Tableau224567[[#This Row],[Prs{FV}]]/CN$52)*1000)+IF(Tableau224567[[#This Row],[Vlr{FV}]]="o",2,0),0)</f>
        <v>0</v>
      </c>
      <c r="CN22" s="11" t="s">
        <v>12</v>
      </c>
      <c r="CO22" s="4" t="s">
        <v>3</v>
      </c>
      <c r="CP22" s="32">
        <f>(Tableau224567[[#This Row],[Pnt{FB}]]/CQ$52)*500</f>
        <v>0</v>
      </c>
      <c r="CQ22" s="33">
        <f>Tableau224567[[#This Row],[Pnt{FBlq}]]+Tableau224567[[#This Row],[Pnt{FEss}]]</f>
        <v>0</v>
      </c>
      <c r="CR22" s="33">
        <f>IF(Tableau224567[[#This Row],[Blq{F}]]="n",0,IF(Tableau224567[[#This Row],[Blq{F}]]="Z1",100,IF(Tableau224567[[#This Row],[Blq{F}]]="Z2",200,IF(Tableau224567[[#This Row],[Blq{F}]]="Top",300,0))))</f>
        <v>0</v>
      </c>
      <c r="CS22" s="4" t="s">
        <v>3</v>
      </c>
      <c r="CT22" s="25">
        <f>IFERROR((100-(Tableau224567[[#This Row],[Ess{F}]])),0)</f>
        <v>0</v>
      </c>
      <c r="CU22" s="11" t="s">
        <v>12</v>
      </c>
      <c r="CV22" s="28" t="str">
        <f>IF(Tableau224567[[#This Row],[Fnl]]="Q",Tableau224567[[#This Row],[Plc{F}]],Tableau224567[[#This Row],[Plc{Q}]])</f>
        <v/>
      </c>
      <c r="CW22" s="28" t="str">
        <f>IF(Tableau224567[[#This Row],[Place]]=1,"Or",IF(Tableau224567[[#This Row],[Place]]=2,"Argent",IF(Tableau224567[[#This Row],[Place]]=3,"Bronze","")))</f>
        <v/>
      </c>
    </row>
    <row r="23" spans="1:101" x14ac:dyDescent="0.2">
      <c r="A23" s="33" t="str">
        <f>Tableau224567[[#This Row],[Plc{Q}]]</f>
        <v/>
      </c>
      <c r="B23" s="33" t="str">
        <f>Tableau224567[[#This Row],[Place]]</f>
        <v/>
      </c>
      <c r="C23" s="16" t="s">
        <v>12</v>
      </c>
      <c r="D23" s="17" t="s">
        <v>12</v>
      </c>
      <c r="E23" s="17" t="s">
        <v>12</v>
      </c>
      <c r="F23" s="29" t="str">
        <f>IF(Tableau224567[[#This Row],[Q &gt; F]]="","","Q")</f>
        <v/>
      </c>
      <c r="G23" s="10" t="s">
        <v>12</v>
      </c>
      <c r="H23" s="3" t="s">
        <v>3</v>
      </c>
      <c r="I23" s="3" t="s">
        <v>3</v>
      </c>
      <c r="J23" s="3" t="s">
        <v>3</v>
      </c>
      <c r="K23" s="30" t="str">
        <f>IF(Tableau224567[[#This Row],[Pnt{Q}(/1000)]]=0,"",RANK(Tableau224567[[#This Row],[Pnt{Q}(/1000)]],Tableau224567[Pnt{Q}(/1000)]))</f>
        <v/>
      </c>
      <c r="L23" s="30">
        <f>IFERROR(Tableau224567[[#This Row],[Pnt{QV}(/500)]]+Tableau224567[[#This Row],[Pnt{QB}/500]],0)</f>
        <v>0</v>
      </c>
      <c r="M23" s="31">
        <f>IFERROR((Tableau224567[[#This Row],[Pnt{QV}]]/$N$52)*500,0)</f>
        <v>0</v>
      </c>
      <c r="N23" s="31">
        <f>SUM(Tableau224567[[#This Row],[Pnt{QV1}]],Tableau224567[[#This Row],[Pnt{QV2}]],Tableau224567[[#This Row],[Pnt{QV3}]])</f>
        <v>0</v>
      </c>
      <c r="O23" s="2">
        <f>IFERROR(((Tableau224567[[#This Row],[Prs{QV1}]]/P$52)*1000)+IF(Tableau224567[[#This Row],[Vlr{QV1}]]="o",2,0),0)</f>
        <v>0</v>
      </c>
      <c r="P23" s="11" t="s">
        <v>12</v>
      </c>
      <c r="Q23" s="4" t="s">
        <v>3</v>
      </c>
      <c r="R23" s="163">
        <f>IFERROR(((Tableau224567[[#This Row],[Prs{QV2}]]/S$52)*1000)+IF(Tableau224567[[#This Row],[Vlr{QV2}]]="o",2,0),0)</f>
        <v>0</v>
      </c>
      <c r="S23" s="11" t="s">
        <v>12</v>
      </c>
      <c r="T23" s="4" t="s">
        <v>3</v>
      </c>
      <c r="U23" s="163">
        <f>IFERROR(((Tableau224567[[#This Row],[Prs{QV3}]]/V$52)*1000)+IF(Tableau224567[[#This Row],[Vlr{QV3}]]="o",2,0),0)</f>
        <v>0</v>
      </c>
      <c r="V23" s="11" t="s">
        <v>12</v>
      </c>
      <c r="W23" s="4" t="s">
        <v>3</v>
      </c>
      <c r="X23" s="32">
        <f>IF((Tableau224567[[#This Row],[Pnt{QB}]]/Y$52)*500=0,0,(Tableau224567[[#This Row],[Pnt{QB}]]/Y$52)*500)</f>
        <v>0</v>
      </c>
      <c r="Y23" s="33">
        <f>Tableau224567[[#This Row],[Pnt{QB1}]]+Tableau224567[[#This Row],[Pnt{QB2}]]+Tableau224567[[#This Row],[Pnt{QB3}]]+Tableau224567[[#This Row],[Pnt{QB4}]]+Tableau224567[[#This Row],[Pnt{QB5}]]+Tableau224567[[#This Row],[Pnt{QB6}]]+Tableau224567[[#This Row],[Pnt{QB7}]]+Tableau224567[[#This Row],[Pnt{QB8}]]+Tableau224567[[#This Row],[Pnt{QB9}]]+Tableau224567[[#This Row],[Pnt{QB10}]]+Tableau224567[[#This Row],[Pnt{QB11}]]+Tableau224567[[#This Row],[Pnt{QB12}]]+Tableau224567[[#This Row],[Pnt{QB13}]]+Tableau224567[[#This Row],[Pnt{QB14}]]+Tableau224567[[#This Row],[Pnt{QB15}]]+Tableau224567[[#This Row],[Pnt{QB16}]]+Tableau224567[[#This Row],[Pnt{QB17}]]+Tableau224567[[#This Row],[Pnt{QB18}]]+Tableau224567[[#This Row],[Pnt{QB19}]]+Tableau224567[[#This Row],[Pnt{QB20}]]+Tableau224567[[#This Row],[Pnt{QB21}]]+Tableau224567[[#This Row],[Pnt{QB22}]]+Tableau224567[[#This Row],[Pnt{QB23}]]+Tableau224567[[#This Row],[Pnt{QB24}]]+Tableau224567[[#This Row],[Pnt{QB25}]]+Tableau224567[[#This Row],[Pnt{QB26}]]+Tableau224567[[#This Row],[Pnt{QB27}]]+Tableau224567[[#This Row],[Pnt{QB28}]]+Tableau224567[[#This Row],[Pnt{QB29}]]+Tableau224567[[#This Row],[Pnt{QB30}]]</f>
        <v>0</v>
      </c>
      <c r="Z23" s="33">
        <f>IF(Tableau224567[[#This Row],[Blq{QB1}]]="o",(1000/AA$52),0)</f>
        <v>0</v>
      </c>
      <c r="AA23" s="4" t="s">
        <v>3</v>
      </c>
      <c r="AB23" s="33">
        <f>IF(Tableau224567[[#This Row],[Blq{QB2}]]="o",(1000/AC$52),0)</f>
        <v>0</v>
      </c>
      <c r="AC23" s="4" t="s">
        <v>3</v>
      </c>
      <c r="AD23" s="33">
        <f>IF(Tableau224567[[#This Row],[Blq{QB3}]]="o",(1000/AE$52),0)</f>
        <v>0</v>
      </c>
      <c r="AE23" s="4" t="s">
        <v>3</v>
      </c>
      <c r="AF23" s="33">
        <f>IF(Tableau224567[[#This Row],[Blq{QB4}]]="o",(1000/AG$52),0)</f>
        <v>0</v>
      </c>
      <c r="AG23" s="4" t="s">
        <v>3</v>
      </c>
      <c r="AH23" s="33">
        <f>IF(Tableau224567[[#This Row],[Blq{QB5}]]="o",(1000/AI$52),0)</f>
        <v>0</v>
      </c>
      <c r="AI23" s="4" t="s">
        <v>3</v>
      </c>
      <c r="AJ23" s="33">
        <f>IF(Tableau224567[[#This Row],[Blq{QB6}]]="o",(1000/AK$52),0)</f>
        <v>0</v>
      </c>
      <c r="AK23" s="4" t="s">
        <v>3</v>
      </c>
      <c r="AL23" s="33">
        <f>IF(Tableau224567[[#This Row],[Blq{QB7}]]="o",(1000/AM$52),0)</f>
        <v>0</v>
      </c>
      <c r="AM23" s="4" t="s">
        <v>3</v>
      </c>
      <c r="AN23" s="33">
        <f>IF(Tableau224567[[#This Row],[Blq{QB8}]]="o",(1000/AO$52),0)</f>
        <v>0</v>
      </c>
      <c r="AO23" s="4" t="s">
        <v>3</v>
      </c>
      <c r="AP23" s="33">
        <f>IF(Tableau224567[[#This Row],[Blq{QB9}]]="o",(1000/AQ$52),0)</f>
        <v>0</v>
      </c>
      <c r="AQ23" s="4" t="s">
        <v>3</v>
      </c>
      <c r="AR23" s="33">
        <f>IF(Tableau224567[[#This Row],[Blq{QB10}]]="o",(1000/AS$52),0)</f>
        <v>0</v>
      </c>
      <c r="AS23" s="4" t="s">
        <v>3</v>
      </c>
      <c r="AT23" s="33">
        <f>IF(Tableau224567[[#This Row],[Blq{QB11}]]="o",(1000/AU$52),0)</f>
        <v>0</v>
      </c>
      <c r="AU23" s="4" t="s">
        <v>3</v>
      </c>
      <c r="AV23" s="33">
        <f>IF(Tableau224567[[#This Row],[Blq{QB12}]]="o",(1000/AW$52),0)</f>
        <v>0</v>
      </c>
      <c r="AW23" s="4" t="s">
        <v>3</v>
      </c>
      <c r="AX23" s="33">
        <f>IF(Tableau224567[[#This Row],[Blq{QB13}]]="o",(1000/AY$52),0)</f>
        <v>0</v>
      </c>
      <c r="AY23" s="4" t="s">
        <v>3</v>
      </c>
      <c r="AZ23" s="33">
        <f>IF(Tableau224567[[#This Row],[Blq{QB14}]]="o",(1000/BA$52),0)</f>
        <v>0</v>
      </c>
      <c r="BA23" s="4" t="s">
        <v>3</v>
      </c>
      <c r="BB23" s="33">
        <f>IF(Tableau224567[[#This Row],[Blq{QB15}]]="o",(1000/BC$52),0)</f>
        <v>0</v>
      </c>
      <c r="BC23" s="4" t="s">
        <v>3</v>
      </c>
      <c r="BD23" s="33">
        <f>IF(Tableau224567[[#This Row],[Blq{QB16}]]="o",(1000/BE$52),0)</f>
        <v>0</v>
      </c>
      <c r="BE23" s="4" t="s">
        <v>3</v>
      </c>
      <c r="BF23" s="33">
        <f>IF(Tableau224567[[#This Row],[Blq{QB17}]]="o",(1000/BG$52),0)</f>
        <v>0</v>
      </c>
      <c r="BG23" s="4" t="s">
        <v>3</v>
      </c>
      <c r="BH23" s="33">
        <f>IF(Tableau224567[[#This Row],[Blq{QB18}]]="o",(1000/BI$52),0)</f>
        <v>0</v>
      </c>
      <c r="BI23" s="4" t="s">
        <v>3</v>
      </c>
      <c r="BJ23" s="33">
        <f>IF(Tableau224567[[#This Row],[Blq{QB19}]]="o",(1000/BK$52),0)</f>
        <v>0</v>
      </c>
      <c r="BK23" s="4" t="s">
        <v>3</v>
      </c>
      <c r="BL23" s="33">
        <f>IF(Tableau224567[[#This Row],[Blq{QB20}]]="o",(1000/BM$52),0)</f>
        <v>0</v>
      </c>
      <c r="BM23" s="4" t="s">
        <v>3</v>
      </c>
      <c r="BN23" s="33">
        <f>IF(Tableau224567[[#This Row],[Blq{QB21}]]="o",(1000/BO$52),0)</f>
        <v>0</v>
      </c>
      <c r="BO23" s="4" t="s">
        <v>3</v>
      </c>
      <c r="BP23" s="33">
        <f>IF(Tableau224567[[#This Row],[Blq{QB22}]]="o",(1000/BQ$52),0)</f>
        <v>0</v>
      </c>
      <c r="BQ23" s="4" t="s">
        <v>3</v>
      </c>
      <c r="BR23" s="33">
        <f>IF(Tableau224567[[#This Row],[Blq{QB23}]]="o",(1000/BS$52),0)</f>
        <v>0</v>
      </c>
      <c r="BS23" s="4" t="s">
        <v>3</v>
      </c>
      <c r="BT23" s="33">
        <f>IF(Tableau224567[[#This Row],[Blq{QB24}]]="o",(1000/BU$52),0)</f>
        <v>0</v>
      </c>
      <c r="BU23" s="4" t="s">
        <v>3</v>
      </c>
      <c r="BV23" s="33">
        <f>IF(Tableau224567[[#This Row],[Blq{QB25}]]="o",(1000/BW$52),0)</f>
        <v>0</v>
      </c>
      <c r="BW23" s="4" t="s">
        <v>3</v>
      </c>
      <c r="BX23" s="33">
        <f>IF(Tableau224567[[#This Row],[Blq{QB26}]]="o",(1000/BY$52),0)</f>
        <v>0</v>
      </c>
      <c r="BY23" s="4" t="s">
        <v>3</v>
      </c>
      <c r="BZ23" s="33">
        <f>IF(Tableau224567[[#This Row],[Blq{QB27}]]="o",(1000/CA$52),0)</f>
        <v>0</v>
      </c>
      <c r="CA23" s="4" t="s">
        <v>3</v>
      </c>
      <c r="CB23" s="33">
        <f>IF(Tableau224567[[#This Row],[Blq{QB28}]]="o",(1000/CC$52),0)</f>
        <v>0</v>
      </c>
      <c r="CC23" s="4" t="s">
        <v>3</v>
      </c>
      <c r="CD23" s="33">
        <f>IF(Tableau224567[[#This Row],[Blq{QB29}]]="o",(1000/CE$52),0)</f>
        <v>0</v>
      </c>
      <c r="CE23" s="4" t="s">
        <v>3</v>
      </c>
      <c r="CF23" s="33">
        <f>IF(Tableau224567[[#This Row],[Blq{QB30}]]="o",(1000/CG$52),0)</f>
        <v>0</v>
      </c>
      <c r="CG23" s="4" t="s">
        <v>3</v>
      </c>
      <c r="CH23" s="26">
        <f>IFERROR((8-Tableau224567[[#This Row],[Plc{Q}]])/100,0)</f>
        <v>0</v>
      </c>
      <c r="CI23" s="25" t="str">
        <f>IF(OR(1=Tableau224567[[#This Row],[Plc{Q}]],2=Tableau224567[[#This Row],[Plc{Q}]],3=Tableau224567[[#This Row],[Plc{Q}]],4=Tableau224567[[#This Row],[Plc{Q}]],5=Tableau224567[[#This Row],[Plc{Q}]],6=Tableau224567[[#This Row],[Plc{Q}]],7=Tableau224567[[#This Row],[Plc{Q}]],8=Tableau224567[[#This Row],[Plc{Q}]]),"Qualifié(e)","")</f>
        <v/>
      </c>
      <c r="CJ23" s="34" t="str">
        <f>IF(Tableau224567[[#This Row],[Pnt{F}/1000]]=0,"",RANK(Tableau224567[[#This Row],[Pnt{F}/1000]],Tableau224567[Pnt{F}/1000]))</f>
        <v/>
      </c>
      <c r="CK23" s="35">
        <f>IFERROR(Tableau224567[[#This Row],[Pnt{FV}/500]]+Tableau224567[[#This Row],[Pnt{FB}/500]]+Tableau224567[[#This Row],[Bns{Q}]],0)</f>
        <v>0</v>
      </c>
      <c r="CL23" s="32">
        <f>IFERROR((Tableau224567[[#This Row],[Pnt{FV}]]/$CM$52)*500,0)</f>
        <v>0</v>
      </c>
      <c r="CM23" s="186">
        <f>IFERROR(((Tableau224567[[#This Row],[Prs{FV}]]/CN$52)*1000)+IF(Tableau224567[[#This Row],[Vlr{FV}]]="o",2,0),0)</f>
        <v>0</v>
      </c>
      <c r="CN23" s="11" t="s">
        <v>12</v>
      </c>
      <c r="CO23" s="4" t="s">
        <v>3</v>
      </c>
      <c r="CP23" s="32">
        <f>(Tableau224567[[#This Row],[Pnt{FB}]]/CQ$52)*500</f>
        <v>0</v>
      </c>
      <c r="CQ23" s="33">
        <f>Tableau224567[[#This Row],[Pnt{FBlq}]]+Tableau224567[[#This Row],[Pnt{FEss}]]</f>
        <v>0</v>
      </c>
      <c r="CR23" s="33">
        <f>IF(Tableau224567[[#This Row],[Blq{F}]]="n",0,IF(Tableau224567[[#This Row],[Blq{F}]]="Z1",100,IF(Tableau224567[[#This Row],[Blq{F}]]="Z2",200,IF(Tableau224567[[#This Row],[Blq{F}]]="Top",300,0))))</f>
        <v>0</v>
      </c>
      <c r="CS23" s="4" t="s">
        <v>3</v>
      </c>
      <c r="CT23" s="25">
        <f>IFERROR((100-(Tableau224567[[#This Row],[Ess{F}]])),0)</f>
        <v>0</v>
      </c>
      <c r="CU23" s="11" t="s">
        <v>12</v>
      </c>
      <c r="CV23" s="28" t="str">
        <f>IF(Tableau224567[[#This Row],[Fnl]]="Q",Tableau224567[[#This Row],[Plc{F}]],Tableau224567[[#This Row],[Plc{Q}]])</f>
        <v/>
      </c>
      <c r="CW23" s="28" t="str">
        <f>IF(Tableau224567[[#This Row],[Place]]=1,"Or",IF(Tableau224567[[#This Row],[Place]]=2,"Argent",IF(Tableau224567[[#This Row],[Place]]=3,"Bronze","")))</f>
        <v/>
      </c>
    </row>
    <row r="24" spans="1:101" x14ac:dyDescent="0.2">
      <c r="A24" s="33" t="str">
        <f>Tableau224567[[#This Row],[Plc{Q}]]</f>
        <v/>
      </c>
      <c r="B24" s="33" t="str">
        <f>Tableau224567[[#This Row],[Place]]</f>
        <v/>
      </c>
      <c r="C24" s="16" t="s">
        <v>12</v>
      </c>
      <c r="D24" s="17" t="s">
        <v>12</v>
      </c>
      <c r="E24" s="17" t="s">
        <v>12</v>
      </c>
      <c r="F24" s="29" t="str">
        <f>IF(Tableau224567[[#This Row],[Q &gt; F]]="","","Q")</f>
        <v/>
      </c>
      <c r="G24" s="10" t="s">
        <v>12</v>
      </c>
      <c r="H24" s="3" t="s">
        <v>3</v>
      </c>
      <c r="I24" s="3" t="s">
        <v>3</v>
      </c>
      <c r="J24" s="3" t="s">
        <v>3</v>
      </c>
      <c r="K24" s="30" t="str">
        <f>IF(Tableau224567[[#This Row],[Pnt{Q}(/1000)]]=0,"",RANK(Tableau224567[[#This Row],[Pnt{Q}(/1000)]],Tableau224567[Pnt{Q}(/1000)]))</f>
        <v/>
      </c>
      <c r="L24" s="30">
        <f>IFERROR(Tableau224567[[#This Row],[Pnt{QV}(/500)]]+Tableau224567[[#This Row],[Pnt{QB}/500]],0)</f>
        <v>0</v>
      </c>
      <c r="M24" s="31">
        <f>IFERROR((Tableau224567[[#This Row],[Pnt{QV}]]/$N$52)*500,0)</f>
        <v>0</v>
      </c>
      <c r="N24" s="31">
        <f>SUM(Tableau224567[[#This Row],[Pnt{QV1}]],Tableau224567[[#This Row],[Pnt{QV2}]],Tableau224567[[#This Row],[Pnt{QV3}]])</f>
        <v>0</v>
      </c>
      <c r="O24" s="2">
        <f>IFERROR(((Tableau224567[[#This Row],[Prs{QV1}]]/P$52)*1000)+IF(Tableau224567[[#This Row],[Vlr{QV1}]]="o",2,0),0)</f>
        <v>0</v>
      </c>
      <c r="P24" s="11" t="s">
        <v>12</v>
      </c>
      <c r="Q24" s="4" t="s">
        <v>3</v>
      </c>
      <c r="R24" s="163">
        <f>IFERROR(((Tableau224567[[#This Row],[Prs{QV2}]]/S$52)*1000)+IF(Tableau224567[[#This Row],[Vlr{QV2}]]="o",2,0),0)</f>
        <v>0</v>
      </c>
      <c r="S24" s="11" t="s">
        <v>12</v>
      </c>
      <c r="T24" s="4" t="s">
        <v>3</v>
      </c>
      <c r="U24" s="163">
        <f>IFERROR(((Tableau224567[[#This Row],[Prs{QV3}]]/V$52)*1000)+IF(Tableau224567[[#This Row],[Vlr{QV3}]]="o",2,0),0)</f>
        <v>0</v>
      </c>
      <c r="V24" s="11" t="s">
        <v>12</v>
      </c>
      <c r="W24" s="4" t="s">
        <v>3</v>
      </c>
      <c r="X24" s="32">
        <f>IF((Tableau224567[[#This Row],[Pnt{QB}]]/Y$52)*500=0,0,(Tableau224567[[#This Row],[Pnt{QB}]]/Y$52)*500)</f>
        <v>0</v>
      </c>
      <c r="Y24" s="33">
        <f>Tableau224567[[#This Row],[Pnt{QB1}]]+Tableau224567[[#This Row],[Pnt{QB2}]]+Tableau224567[[#This Row],[Pnt{QB3}]]+Tableau224567[[#This Row],[Pnt{QB4}]]+Tableau224567[[#This Row],[Pnt{QB5}]]+Tableau224567[[#This Row],[Pnt{QB6}]]+Tableau224567[[#This Row],[Pnt{QB7}]]+Tableau224567[[#This Row],[Pnt{QB8}]]+Tableau224567[[#This Row],[Pnt{QB9}]]+Tableau224567[[#This Row],[Pnt{QB10}]]+Tableau224567[[#This Row],[Pnt{QB11}]]+Tableau224567[[#This Row],[Pnt{QB12}]]+Tableau224567[[#This Row],[Pnt{QB13}]]+Tableau224567[[#This Row],[Pnt{QB14}]]+Tableau224567[[#This Row],[Pnt{QB15}]]+Tableau224567[[#This Row],[Pnt{QB16}]]+Tableau224567[[#This Row],[Pnt{QB17}]]+Tableau224567[[#This Row],[Pnt{QB18}]]+Tableau224567[[#This Row],[Pnt{QB19}]]+Tableau224567[[#This Row],[Pnt{QB20}]]+Tableau224567[[#This Row],[Pnt{QB21}]]+Tableau224567[[#This Row],[Pnt{QB22}]]+Tableau224567[[#This Row],[Pnt{QB23}]]+Tableau224567[[#This Row],[Pnt{QB24}]]+Tableau224567[[#This Row],[Pnt{QB25}]]+Tableau224567[[#This Row],[Pnt{QB26}]]+Tableau224567[[#This Row],[Pnt{QB27}]]+Tableau224567[[#This Row],[Pnt{QB28}]]+Tableau224567[[#This Row],[Pnt{QB29}]]+Tableau224567[[#This Row],[Pnt{QB30}]]</f>
        <v>0</v>
      </c>
      <c r="Z24" s="33">
        <f>IF(Tableau224567[[#This Row],[Blq{QB1}]]="o",(1000/AA$52),0)</f>
        <v>0</v>
      </c>
      <c r="AA24" s="4" t="s">
        <v>3</v>
      </c>
      <c r="AB24" s="33">
        <f>IF(Tableau224567[[#This Row],[Blq{QB2}]]="o",(1000/AC$52),0)</f>
        <v>0</v>
      </c>
      <c r="AC24" s="4" t="s">
        <v>3</v>
      </c>
      <c r="AD24" s="33">
        <f>IF(Tableau224567[[#This Row],[Blq{QB3}]]="o",(1000/AE$52),0)</f>
        <v>0</v>
      </c>
      <c r="AE24" s="4" t="s">
        <v>3</v>
      </c>
      <c r="AF24" s="33">
        <f>IF(Tableau224567[[#This Row],[Blq{QB4}]]="o",(1000/AG$52),0)</f>
        <v>0</v>
      </c>
      <c r="AG24" s="4" t="s">
        <v>3</v>
      </c>
      <c r="AH24" s="33">
        <f>IF(Tableau224567[[#This Row],[Blq{QB5}]]="o",(1000/AI$52),0)</f>
        <v>0</v>
      </c>
      <c r="AI24" s="4" t="s">
        <v>3</v>
      </c>
      <c r="AJ24" s="33">
        <f>IF(Tableau224567[[#This Row],[Blq{QB6}]]="o",(1000/AK$52),0)</f>
        <v>0</v>
      </c>
      <c r="AK24" s="4" t="s">
        <v>3</v>
      </c>
      <c r="AL24" s="33">
        <f>IF(Tableau224567[[#This Row],[Blq{QB7}]]="o",(1000/AM$52),0)</f>
        <v>0</v>
      </c>
      <c r="AM24" s="4" t="s">
        <v>3</v>
      </c>
      <c r="AN24" s="33">
        <f>IF(Tableau224567[[#This Row],[Blq{QB8}]]="o",(1000/AO$52),0)</f>
        <v>0</v>
      </c>
      <c r="AO24" s="4" t="s">
        <v>3</v>
      </c>
      <c r="AP24" s="33">
        <f>IF(Tableau224567[[#This Row],[Blq{QB9}]]="o",(1000/AQ$52),0)</f>
        <v>0</v>
      </c>
      <c r="AQ24" s="4" t="s">
        <v>3</v>
      </c>
      <c r="AR24" s="33">
        <f>IF(Tableau224567[[#This Row],[Blq{QB10}]]="o",(1000/AS$52),0)</f>
        <v>0</v>
      </c>
      <c r="AS24" s="4" t="s">
        <v>3</v>
      </c>
      <c r="AT24" s="33">
        <f>IF(Tableau224567[[#This Row],[Blq{QB11}]]="o",(1000/AU$52),0)</f>
        <v>0</v>
      </c>
      <c r="AU24" s="4" t="s">
        <v>3</v>
      </c>
      <c r="AV24" s="33">
        <f>IF(Tableau224567[[#This Row],[Blq{QB12}]]="o",(1000/AW$52),0)</f>
        <v>0</v>
      </c>
      <c r="AW24" s="4" t="s">
        <v>3</v>
      </c>
      <c r="AX24" s="33">
        <f>IF(Tableau224567[[#This Row],[Blq{QB13}]]="o",(1000/AY$52),0)</f>
        <v>0</v>
      </c>
      <c r="AY24" s="4" t="s">
        <v>3</v>
      </c>
      <c r="AZ24" s="33">
        <f>IF(Tableau224567[[#This Row],[Blq{QB14}]]="o",(1000/BA$52),0)</f>
        <v>0</v>
      </c>
      <c r="BA24" s="4" t="s">
        <v>3</v>
      </c>
      <c r="BB24" s="33">
        <f>IF(Tableau224567[[#This Row],[Blq{QB15}]]="o",(1000/BC$52),0)</f>
        <v>0</v>
      </c>
      <c r="BC24" s="4" t="s">
        <v>3</v>
      </c>
      <c r="BD24" s="33">
        <f>IF(Tableau224567[[#This Row],[Blq{QB16}]]="o",(1000/BE$52),0)</f>
        <v>0</v>
      </c>
      <c r="BE24" s="4" t="s">
        <v>3</v>
      </c>
      <c r="BF24" s="33">
        <f>IF(Tableau224567[[#This Row],[Blq{QB17}]]="o",(1000/BG$52),0)</f>
        <v>0</v>
      </c>
      <c r="BG24" s="4" t="s">
        <v>3</v>
      </c>
      <c r="BH24" s="33">
        <f>IF(Tableau224567[[#This Row],[Blq{QB18}]]="o",(1000/BI$52),0)</f>
        <v>0</v>
      </c>
      <c r="BI24" s="4" t="s">
        <v>3</v>
      </c>
      <c r="BJ24" s="33">
        <f>IF(Tableau224567[[#This Row],[Blq{QB19}]]="o",(1000/BK$52),0)</f>
        <v>0</v>
      </c>
      <c r="BK24" s="4" t="s">
        <v>3</v>
      </c>
      <c r="BL24" s="33">
        <f>IF(Tableau224567[[#This Row],[Blq{QB20}]]="o",(1000/BM$52),0)</f>
        <v>0</v>
      </c>
      <c r="BM24" s="4" t="s">
        <v>3</v>
      </c>
      <c r="BN24" s="33">
        <f>IF(Tableau224567[[#This Row],[Blq{QB21}]]="o",(1000/BO$52),0)</f>
        <v>0</v>
      </c>
      <c r="BO24" s="4" t="s">
        <v>3</v>
      </c>
      <c r="BP24" s="33">
        <f>IF(Tableau224567[[#This Row],[Blq{QB22}]]="o",(1000/BQ$52),0)</f>
        <v>0</v>
      </c>
      <c r="BQ24" s="4" t="s">
        <v>3</v>
      </c>
      <c r="BR24" s="33">
        <f>IF(Tableau224567[[#This Row],[Blq{QB23}]]="o",(1000/BS$52),0)</f>
        <v>0</v>
      </c>
      <c r="BS24" s="4" t="s">
        <v>3</v>
      </c>
      <c r="BT24" s="33">
        <f>IF(Tableau224567[[#This Row],[Blq{QB24}]]="o",(1000/BU$52),0)</f>
        <v>0</v>
      </c>
      <c r="BU24" s="4" t="s">
        <v>3</v>
      </c>
      <c r="BV24" s="33">
        <f>IF(Tableau224567[[#This Row],[Blq{QB25}]]="o",(1000/BW$52),0)</f>
        <v>0</v>
      </c>
      <c r="BW24" s="4" t="s">
        <v>3</v>
      </c>
      <c r="BX24" s="33">
        <f>IF(Tableau224567[[#This Row],[Blq{QB26}]]="o",(1000/BY$52),0)</f>
        <v>0</v>
      </c>
      <c r="BY24" s="4" t="s">
        <v>3</v>
      </c>
      <c r="BZ24" s="33">
        <f>IF(Tableau224567[[#This Row],[Blq{QB27}]]="o",(1000/CA$52),0)</f>
        <v>0</v>
      </c>
      <c r="CA24" s="4" t="s">
        <v>3</v>
      </c>
      <c r="CB24" s="33">
        <f>IF(Tableau224567[[#This Row],[Blq{QB28}]]="o",(1000/CC$52),0)</f>
        <v>0</v>
      </c>
      <c r="CC24" s="4" t="s">
        <v>3</v>
      </c>
      <c r="CD24" s="33">
        <f>IF(Tableau224567[[#This Row],[Blq{QB29}]]="o",(1000/CE$52),0)</f>
        <v>0</v>
      </c>
      <c r="CE24" s="4" t="s">
        <v>3</v>
      </c>
      <c r="CF24" s="33">
        <f>IF(Tableau224567[[#This Row],[Blq{QB30}]]="o",(1000/CG$52),0)</f>
        <v>0</v>
      </c>
      <c r="CG24" s="4" t="s">
        <v>3</v>
      </c>
      <c r="CH24" s="26">
        <f>IFERROR((8-Tableau224567[[#This Row],[Plc{Q}]])/100,0)</f>
        <v>0</v>
      </c>
      <c r="CI24" s="25" t="str">
        <f>IF(OR(1=Tableau224567[[#This Row],[Plc{Q}]],2=Tableau224567[[#This Row],[Plc{Q}]],3=Tableau224567[[#This Row],[Plc{Q}]],4=Tableau224567[[#This Row],[Plc{Q}]],5=Tableau224567[[#This Row],[Plc{Q}]],6=Tableau224567[[#This Row],[Plc{Q}]],7=Tableau224567[[#This Row],[Plc{Q}]],8=Tableau224567[[#This Row],[Plc{Q}]]),"Qualifié(e)","")</f>
        <v/>
      </c>
      <c r="CJ24" s="34" t="str">
        <f>IF(Tableau224567[[#This Row],[Pnt{F}/1000]]=0,"",RANK(Tableau224567[[#This Row],[Pnt{F}/1000]],Tableau224567[Pnt{F}/1000]))</f>
        <v/>
      </c>
      <c r="CK24" s="35">
        <f>IFERROR(Tableau224567[[#This Row],[Pnt{FV}/500]]+Tableau224567[[#This Row],[Pnt{FB}/500]]+Tableau224567[[#This Row],[Bns{Q}]],0)</f>
        <v>0</v>
      </c>
      <c r="CL24" s="32">
        <f>IFERROR((Tableau224567[[#This Row],[Pnt{FV}]]/$CM$52)*500,0)</f>
        <v>0</v>
      </c>
      <c r="CM24" s="186">
        <f>IFERROR(((Tableau224567[[#This Row],[Prs{FV}]]/CN$52)*1000)+IF(Tableau224567[[#This Row],[Vlr{FV}]]="o",2,0),0)</f>
        <v>0</v>
      </c>
      <c r="CN24" s="11" t="s">
        <v>12</v>
      </c>
      <c r="CO24" s="4" t="s">
        <v>3</v>
      </c>
      <c r="CP24" s="32">
        <f>(Tableau224567[[#This Row],[Pnt{FB}]]/CQ$52)*500</f>
        <v>0</v>
      </c>
      <c r="CQ24" s="33">
        <f>Tableau224567[[#This Row],[Pnt{FBlq}]]+Tableau224567[[#This Row],[Pnt{FEss}]]</f>
        <v>0</v>
      </c>
      <c r="CR24" s="33">
        <f>IF(Tableau224567[[#This Row],[Blq{F}]]="n",0,IF(Tableau224567[[#This Row],[Blq{F}]]="Z1",100,IF(Tableau224567[[#This Row],[Blq{F}]]="Z2",200,IF(Tableau224567[[#This Row],[Blq{F}]]="Top",300,0))))</f>
        <v>0</v>
      </c>
      <c r="CS24" s="4" t="s">
        <v>3</v>
      </c>
      <c r="CT24" s="25">
        <f>IFERROR((100-(Tableau224567[[#This Row],[Ess{F}]])),0)</f>
        <v>0</v>
      </c>
      <c r="CU24" s="11" t="s">
        <v>12</v>
      </c>
      <c r="CV24" s="28" t="str">
        <f>IF(Tableau224567[[#This Row],[Fnl]]="Q",Tableau224567[[#This Row],[Plc{F}]],Tableau224567[[#This Row],[Plc{Q}]])</f>
        <v/>
      </c>
      <c r="CW24" s="28" t="str">
        <f>IF(Tableau224567[[#This Row],[Place]]=1,"Or",IF(Tableau224567[[#This Row],[Place]]=2,"Argent",IF(Tableau224567[[#This Row],[Place]]=3,"Bronze","")))</f>
        <v/>
      </c>
    </row>
    <row r="25" spans="1:101" x14ac:dyDescent="0.2">
      <c r="A25" s="33" t="str">
        <f>Tableau224567[[#This Row],[Plc{Q}]]</f>
        <v/>
      </c>
      <c r="B25" s="33" t="str">
        <f>Tableau224567[[#This Row],[Place]]</f>
        <v/>
      </c>
      <c r="C25" s="16" t="s">
        <v>12</v>
      </c>
      <c r="D25" s="17" t="s">
        <v>12</v>
      </c>
      <c r="E25" s="17" t="s">
        <v>12</v>
      </c>
      <c r="F25" s="29" t="str">
        <f>IF(Tableau224567[[#This Row],[Q &gt; F]]="","","Q")</f>
        <v/>
      </c>
      <c r="G25" s="10" t="s">
        <v>12</v>
      </c>
      <c r="H25" s="3" t="s">
        <v>3</v>
      </c>
      <c r="I25" s="3" t="s">
        <v>3</v>
      </c>
      <c r="J25" s="3" t="s">
        <v>3</v>
      </c>
      <c r="K25" s="30" t="str">
        <f>IF(Tableau224567[[#This Row],[Pnt{Q}(/1000)]]=0,"",RANK(Tableau224567[[#This Row],[Pnt{Q}(/1000)]],Tableau224567[Pnt{Q}(/1000)]))</f>
        <v/>
      </c>
      <c r="L25" s="30">
        <f>IFERROR(Tableau224567[[#This Row],[Pnt{QV}(/500)]]+Tableau224567[[#This Row],[Pnt{QB}/500]],0)</f>
        <v>0</v>
      </c>
      <c r="M25" s="31">
        <f>IFERROR((Tableau224567[[#This Row],[Pnt{QV}]]/$N$52)*500,0)</f>
        <v>0</v>
      </c>
      <c r="N25" s="31">
        <f>SUM(Tableau224567[[#This Row],[Pnt{QV1}]],Tableau224567[[#This Row],[Pnt{QV2}]],Tableau224567[[#This Row],[Pnt{QV3}]])</f>
        <v>0</v>
      </c>
      <c r="O25" s="2">
        <f>IFERROR(((Tableau224567[[#This Row],[Prs{QV1}]]/P$52)*1000)+IF(Tableau224567[[#This Row],[Vlr{QV1}]]="o",2,0),0)</f>
        <v>0</v>
      </c>
      <c r="P25" s="11" t="s">
        <v>12</v>
      </c>
      <c r="Q25" s="4" t="s">
        <v>3</v>
      </c>
      <c r="R25" s="163">
        <f>IFERROR(((Tableau224567[[#This Row],[Prs{QV2}]]/S$52)*1000)+IF(Tableau224567[[#This Row],[Vlr{QV2}]]="o",2,0),0)</f>
        <v>0</v>
      </c>
      <c r="S25" s="11" t="s">
        <v>12</v>
      </c>
      <c r="T25" s="4" t="s">
        <v>3</v>
      </c>
      <c r="U25" s="163">
        <f>IFERROR(((Tableau224567[[#This Row],[Prs{QV3}]]/V$52)*1000)+IF(Tableau224567[[#This Row],[Vlr{QV3}]]="o",2,0),0)</f>
        <v>0</v>
      </c>
      <c r="V25" s="11" t="s">
        <v>12</v>
      </c>
      <c r="W25" s="4" t="s">
        <v>3</v>
      </c>
      <c r="X25" s="32">
        <f>IF((Tableau224567[[#This Row],[Pnt{QB}]]/Y$52)*500=0,0,(Tableau224567[[#This Row],[Pnt{QB}]]/Y$52)*500)</f>
        <v>0</v>
      </c>
      <c r="Y25" s="33">
        <f>Tableau224567[[#This Row],[Pnt{QB1}]]+Tableau224567[[#This Row],[Pnt{QB2}]]+Tableau224567[[#This Row],[Pnt{QB3}]]+Tableau224567[[#This Row],[Pnt{QB4}]]+Tableau224567[[#This Row],[Pnt{QB5}]]+Tableau224567[[#This Row],[Pnt{QB6}]]+Tableau224567[[#This Row],[Pnt{QB7}]]+Tableau224567[[#This Row],[Pnt{QB8}]]+Tableau224567[[#This Row],[Pnt{QB9}]]+Tableau224567[[#This Row],[Pnt{QB10}]]+Tableau224567[[#This Row],[Pnt{QB11}]]+Tableau224567[[#This Row],[Pnt{QB12}]]+Tableau224567[[#This Row],[Pnt{QB13}]]+Tableau224567[[#This Row],[Pnt{QB14}]]+Tableau224567[[#This Row],[Pnt{QB15}]]+Tableau224567[[#This Row],[Pnt{QB16}]]+Tableau224567[[#This Row],[Pnt{QB17}]]+Tableau224567[[#This Row],[Pnt{QB18}]]+Tableau224567[[#This Row],[Pnt{QB19}]]+Tableau224567[[#This Row],[Pnt{QB20}]]+Tableau224567[[#This Row],[Pnt{QB21}]]+Tableau224567[[#This Row],[Pnt{QB22}]]+Tableau224567[[#This Row],[Pnt{QB23}]]+Tableau224567[[#This Row],[Pnt{QB24}]]+Tableau224567[[#This Row],[Pnt{QB25}]]+Tableau224567[[#This Row],[Pnt{QB26}]]+Tableau224567[[#This Row],[Pnt{QB27}]]+Tableau224567[[#This Row],[Pnt{QB28}]]+Tableau224567[[#This Row],[Pnt{QB29}]]+Tableau224567[[#This Row],[Pnt{QB30}]]</f>
        <v>0</v>
      </c>
      <c r="Z25" s="33">
        <f>IF(Tableau224567[[#This Row],[Blq{QB1}]]="o",(1000/AA$52),0)</f>
        <v>0</v>
      </c>
      <c r="AA25" s="4" t="s">
        <v>3</v>
      </c>
      <c r="AB25" s="33">
        <f>IF(Tableau224567[[#This Row],[Blq{QB2}]]="o",(1000/AC$52),0)</f>
        <v>0</v>
      </c>
      <c r="AC25" s="4" t="s">
        <v>3</v>
      </c>
      <c r="AD25" s="33">
        <f>IF(Tableau224567[[#This Row],[Blq{QB3}]]="o",(1000/AE$52),0)</f>
        <v>0</v>
      </c>
      <c r="AE25" s="4" t="s">
        <v>3</v>
      </c>
      <c r="AF25" s="33">
        <f>IF(Tableau224567[[#This Row],[Blq{QB4}]]="o",(1000/AG$52),0)</f>
        <v>0</v>
      </c>
      <c r="AG25" s="4" t="s">
        <v>3</v>
      </c>
      <c r="AH25" s="33">
        <f>IF(Tableau224567[[#This Row],[Blq{QB5}]]="o",(1000/AI$52),0)</f>
        <v>0</v>
      </c>
      <c r="AI25" s="4" t="s">
        <v>3</v>
      </c>
      <c r="AJ25" s="33">
        <f>IF(Tableau224567[[#This Row],[Blq{QB6}]]="o",(1000/AK$52),0)</f>
        <v>0</v>
      </c>
      <c r="AK25" s="4" t="s">
        <v>3</v>
      </c>
      <c r="AL25" s="33">
        <f>IF(Tableau224567[[#This Row],[Blq{QB7}]]="o",(1000/AM$52),0)</f>
        <v>0</v>
      </c>
      <c r="AM25" s="4" t="s">
        <v>3</v>
      </c>
      <c r="AN25" s="33">
        <f>IF(Tableau224567[[#This Row],[Blq{QB8}]]="o",(1000/AO$52),0)</f>
        <v>0</v>
      </c>
      <c r="AO25" s="4" t="s">
        <v>3</v>
      </c>
      <c r="AP25" s="33">
        <f>IF(Tableau224567[[#This Row],[Blq{QB9}]]="o",(1000/AQ$52),0)</f>
        <v>0</v>
      </c>
      <c r="AQ25" s="4" t="s">
        <v>3</v>
      </c>
      <c r="AR25" s="33">
        <f>IF(Tableau224567[[#This Row],[Blq{QB10}]]="o",(1000/AS$52),0)</f>
        <v>0</v>
      </c>
      <c r="AS25" s="4" t="s">
        <v>3</v>
      </c>
      <c r="AT25" s="33">
        <f>IF(Tableau224567[[#This Row],[Blq{QB11}]]="o",(1000/AU$52),0)</f>
        <v>0</v>
      </c>
      <c r="AU25" s="4" t="s">
        <v>3</v>
      </c>
      <c r="AV25" s="33">
        <f>IF(Tableau224567[[#This Row],[Blq{QB12}]]="o",(1000/AW$52),0)</f>
        <v>0</v>
      </c>
      <c r="AW25" s="4" t="s">
        <v>3</v>
      </c>
      <c r="AX25" s="33">
        <f>IF(Tableau224567[[#This Row],[Blq{QB13}]]="o",(1000/AY$52),0)</f>
        <v>0</v>
      </c>
      <c r="AY25" s="4" t="s">
        <v>3</v>
      </c>
      <c r="AZ25" s="33">
        <f>IF(Tableau224567[[#This Row],[Blq{QB14}]]="o",(1000/BA$52),0)</f>
        <v>0</v>
      </c>
      <c r="BA25" s="4" t="s">
        <v>3</v>
      </c>
      <c r="BB25" s="33">
        <f>IF(Tableau224567[[#This Row],[Blq{QB15}]]="o",(1000/BC$52),0)</f>
        <v>0</v>
      </c>
      <c r="BC25" s="4" t="s">
        <v>3</v>
      </c>
      <c r="BD25" s="33">
        <f>IF(Tableau224567[[#This Row],[Blq{QB16}]]="o",(1000/BE$52),0)</f>
        <v>0</v>
      </c>
      <c r="BE25" s="4" t="s">
        <v>3</v>
      </c>
      <c r="BF25" s="33">
        <f>IF(Tableau224567[[#This Row],[Blq{QB17}]]="o",(1000/BG$52),0)</f>
        <v>0</v>
      </c>
      <c r="BG25" s="4" t="s">
        <v>3</v>
      </c>
      <c r="BH25" s="33">
        <f>IF(Tableau224567[[#This Row],[Blq{QB18}]]="o",(1000/BI$52),0)</f>
        <v>0</v>
      </c>
      <c r="BI25" s="4" t="s">
        <v>3</v>
      </c>
      <c r="BJ25" s="33">
        <f>IF(Tableau224567[[#This Row],[Blq{QB19}]]="o",(1000/BK$52),0)</f>
        <v>0</v>
      </c>
      <c r="BK25" s="4" t="s">
        <v>3</v>
      </c>
      <c r="BL25" s="33">
        <f>IF(Tableau224567[[#This Row],[Blq{QB20}]]="o",(1000/BM$52),0)</f>
        <v>0</v>
      </c>
      <c r="BM25" s="4" t="s">
        <v>3</v>
      </c>
      <c r="BN25" s="33">
        <f>IF(Tableau224567[[#This Row],[Blq{QB21}]]="o",(1000/BO$52),0)</f>
        <v>0</v>
      </c>
      <c r="BO25" s="4" t="s">
        <v>3</v>
      </c>
      <c r="BP25" s="33">
        <f>IF(Tableau224567[[#This Row],[Blq{QB22}]]="o",(1000/BQ$52),0)</f>
        <v>0</v>
      </c>
      <c r="BQ25" s="4" t="s">
        <v>3</v>
      </c>
      <c r="BR25" s="33">
        <f>IF(Tableau224567[[#This Row],[Blq{QB23}]]="o",(1000/BS$52),0)</f>
        <v>0</v>
      </c>
      <c r="BS25" s="4" t="s">
        <v>3</v>
      </c>
      <c r="BT25" s="33">
        <f>IF(Tableau224567[[#This Row],[Blq{QB24}]]="o",(1000/BU$52),0)</f>
        <v>0</v>
      </c>
      <c r="BU25" s="4" t="s">
        <v>3</v>
      </c>
      <c r="BV25" s="33">
        <f>IF(Tableau224567[[#This Row],[Blq{QB25}]]="o",(1000/BW$52),0)</f>
        <v>0</v>
      </c>
      <c r="BW25" s="4" t="s">
        <v>3</v>
      </c>
      <c r="BX25" s="33">
        <f>IF(Tableau224567[[#This Row],[Blq{QB26}]]="o",(1000/BY$52),0)</f>
        <v>0</v>
      </c>
      <c r="BY25" s="4" t="s">
        <v>3</v>
      </c>
      <c r="BZ25" s="33">
        <f>IF(Tableau224567[[#This Row],[Blq{QB27}]]="o",(1000/CA$52),0)</f>
        <v>0</v>
      </c>
      <c r="CA25" s="4" t="s">
        <v>3</v>
      </c>
      <c r="CB25" s="33">
        <f>IF(Tableau224567[[#This Row],[Blq{QB28}]]="o",(1000/CC$52),0)</f>
        <v>0</v>
      </c>
      <c r="CC25" s="4" t="s">
        <v>3</v>
      </c>
      <c r="CD25" s="33">
        <f>IF(Tableau224567[[#This Row],[Blq{QB29}]]="o",(1000/CE$52),0)</f>
        <v>0</v>
      </c>
      <c r="CE25" s="4" t="s">
        <v>3</v>
      </c>
      <c r="CF25" s="33">
        <f>IF(Tableau224567[[#This Row],[Blq{QB30}]]="o",(1000/CG$52),0)</f>
        <v>0</v>
      </c>
      <c r="CG25" s="4" t="s">
        <v>3</v>
      </c>
      <c r="CH25" s="26">
        <f>IFERROR((8-Tableau224567[[#This Row],[Plc{Q}]])/100,0)</f>
        <v>0</v>
      </c>
      <c r="CI25" s="25" t="str">
        <f>IF(OR(1=Tableau224567[[#This Row],[Plc{Q}]],2=Tableau224567[[#This Row],[Plc{Q}]],3=Tableau224567[[#This Row],[Plc{Q}]],4=Tableau224567[[#This Row],[Plc{Q}]],5=Tableau224567[[#This Row],[Plc{Q}]],6=Tableau224567[[#This Row],[Plc{Q}]],7=Tableau224567[[#This Row],[Plc{Q}]],8=Tableau224567[[#This Row],[Plc{Q}]]),"Qualifié(e)","")</f>
        <v/>
      </c>
      <c r="CJ25" s="34" t="str">
        <f>IF(Tableau224567[[#This Row],[Pnt{F}/1000]]=0,"",RANK(Tableau224567[[#This Row],[Pnt{F}/1000]],Tableau224567[Pnt{F}/1000]))</f>
        <v/>
      </c>
      <c r="CK25" s="35">
        <f>IFERROR(Tableau224567[[#This Row],[Pnt{FV}/500]]+Tableau224567[[#This Row],[Pnt{FB}/500]]+Tableau224567[[#This Row],[Bns{Q}]],0)</f>
        <v>0</v>
      </c>
      <c r="CL25" s="32">
        <f>IFERROR((Tableau224567[[#This Row],[Pnt{FV}]]/$CM$52)*500,0)</f>
        <v>0</v>
      </c>
      <c r="CM25" s="186">
        <f>IFERROR(((Tableau224567[[#This Row],[Prs{FV}]]/CN$52)*1000)+IF(Tableau224567[[#This Row],[Vlr{FV}]]="o",2,0),0)</f>
        <v>0</v>
      </c>
      <c r="CN25" s="11" t="s">
        <v>12</v>
      </c>
      <c r="CO25" s="4" t="s">
        <v>3</v>
      </c>
      <c r="CP25" s="32">
        <f>(Tableau224567[[#This Row],[Pnt{FB}]]/CQ$52)*500</f>
        <v>0</v>
      </c>
      <c r="CQ25" s="33">
        <f>Tableau224567[[#This Row],[Pnt{FBlq}]]+Tableau224567[[#This Row],[Pnt{FEss}]]</f>
        <v>0</v>
      </c>
      <c r="CR25" s="33">
        <f>IF(Tableau224567[[#This Row],[Blq{F}]]="n",0,IF(Tableau224567[[#This Row],[Blq{F}]]="Z1",100,IF(Tableau224567[[#This Row],[Blq{F}]]="Z2",200,IF(Tableau224567[[#This Row],[Blq{F}]]="Top",300,0))))</f>
        <v>0</v>
      </c>
      <c r="CS25" s="4" t="s">
        <v>3</v>
      </c>
      <c r="CT25" s="25">
        <f>IFERROR((100-(Tableau224567[[#This Row],[Ess{F}]])),0)</f>
        <v>0</v>
      </c>
      <c r="CU25" s="11" t="s">
        <v>12</v>
      </c>
      <c r="CV25" s="28" t="str">
        <f>IF(Tableau224567[[#This Row],[Fnl]]="Q",Tableau224567[[#This Row],[Plc{F}]],Tableau224567[[#This Row],[Plc{Q}]])</f>
        <v/>
      </c>
      <c r="CW25" s="28" t="str">
        <f>IF(Tableau224567[[#This Row],[Place]]=1,"Or",IF(Tableau224567[[#This Row],[Place]]=2,"Argent",IF(Tableau224567[[#This Row],[Place]]=3,"Bronze","")))</f>
        <v/>
      </c>
    </row>
    <row r="26" spans="1:101" x14ac:dyDescent="0.2">
      <c r="A26" s="33" t="str">
        <f>Tableau224567[[#This Row],[Plc{Q}]]</f>
        <v/>
      </c>
      <c r="B26" s="33" t="str">
        <f>Tableau224567[[#This Row],[Place]]</f>
        <v/>
      </c>
      <c r="C26" s="16" t="s">
        <v>12</v>
      </c>
      <c r="D26" s="17" t="s">
        <v>12</v>
      </c>
      <c r="E26" s="17" t="s">
        <v>12</v>
      </c>
      <c r="F26" s="29" t="str">
        <f>IF(Tableau224567[[#This Row],[Q &gt; F]]="","","Q")</f>
        <v/>
      </c>
      <c r="G26" s="10" t="s">
        <v>12</v>
      </c>
      <c r="H26" s="3" t="s">
        <v>3</v>
      </c>
      <c r="I26" s="3" t="s">
        <v>3</v>
      </c>
      <c r="J26" s="3" t="s">
        <v>3</v>
      </c>
      <c r="K26" s="30" t="str">
        <f>IF(Tableau224567[[#This Row],[Pnt{Q}(/1000)]]=0,"",RANK(Tableau224567[[#This Row],[Pnt{Q}(/1000)]],Tableau224567[Pnt{Q}(/1000)]))</f>
        <v/>
      </c>
      <c r="L26" s="30">
        <f>IFERROR(Tableau224567[[#This Row],[Pnt{QV}(/500)]]+Tableau224567[[#This Row],[Pnt{QB}/500]],0)</f>
        <v>0</v>
      </c>
      <c r="M26" s="31">
        <f>IFERROR((Tableau224567[[#This Row],[Pnt{QV}]]/$N$52)*500,0)</f>
        <v>0</v>
      </c>
      <c r="N26" s="31">
        <f>SUM(Tableau224567[[#This Row],[Pnt{QV1}]],Tableau224567[[#This Row],[Pnt{QV2}]],Tableau224567[[#This Row],[Pnt{QV3}]])</f>
        <v>0</v>
      </c>
      <c r="O26" s="2">
        <f>IFERROR(((Tableau224567[[#This Row],[Prs{QV1}]]/P$52)*1000)+IF(Tableau224567[[#This Row],[Vlr{QV1}]]="o",2,0),0)</f>
        <v>0</v>
      </c>
      <c r="P26" s="11" t="s">
        <v>12</v>
      </c>
      <c r="Q26" s="4" t="s">
        <v>3</v>
      </c>
      <c r="R26" s="163">
        <f>IFERROR(((Tableau224567[[#This Row],[Prs{QV2}]]/S$52)*1000)+IF(Tableau224567[[#This Row],[Vlr{QV2}]]="o",2,0),0)</f>
        <v>0</v>
      </c>
      <c r="S26" s="11" t="s">
        <v>12</v>
      </c>
      <c r="T26" s="4" t="s">
        <v>3</v>
      </c>
      <c r="U26" s="163">
        <f>IFERROR(((Tableau224567[[#This Row],[Prs{QV3}]]/V$52)*1000)+IF(Tableau224567[[#This Row],[Vlr{QV3}]]="o",2,0),0)</f>
        <v>0</v>
      </c>
      <c r="V26" s="11" t="s">
        <v>12</v>
      </c>
      <c r="W26" s="4" t="s">
        <v>3</v>
      </c>
      <c r="X26" s="32">
        <f>IF((Tableau224567[[#This Row],[Pnt{QB}]]/Y$52)*500=0,0,(Tableau224567[[#This Row],[Pnt{QB}]]/Y$52)*500)</f>
        <v>0</v>
      </c>
      <c r="Y26" s="33">
        <f>Tableau224567[[#This Row],[Pnt{QB1}]]+Tableau224567[[#This Row],[Pnt{QB2}]]+Tableau224567[[#This Row],[Pnt{QB3}]]+Tableau224567[[#This Row],[Pnt{QB4}]]+Tableau224567[[#This Row],[Pnt{QB5}]]+Tableau224567[[#This Row],[Pnt{QB6}]]+Tableau224567[[#This Row],[Pnt{QB7}]]+Tableau224567[[#This Row],[Pnt{QB8}]]+Tableau224567[[#This Row],[Pnt{QB9}]]+Tableau224567[[#This Row],[Pnt{QB10}]]+Tableau224567[[#This Row],[Pnt{QB11}]]+Tableau224567[[#This Row],[Pnt{QB12}]]+Tableau224567[[#This Row],[Pnt{QB13}]]+Tableau224567[[#This Row],[Pnt{QB14}]]+Tableau224567[[#This Row],[Pnt{QB15}]]+Tableau224567[[#This Row],[Pnt{QB16}]]+Tableau224567[[#This Row],[Pnt{QB17}]]+Tableau224567[[#This Row],[Pnt{QB18}]]+Tableau224567[[#This Row],[Pnt{QB19}]]+Tableau224567[[#This Row],[Pnt{QB20}]]+Tableau224567[[#This Row],[Pnt{QB21}]]+Tableau224567[[#This Row],[Pnt{QB22}]]+Tableau224567[[#This Row],[Pnt{QB23}]]+Tableau224567[[#This Row],[Pnt{QB24}]]+Tableau224567[[#This Row],[Pnt{QB25}]]+Tableau224567[[#This Row],[Pnt{QB26}]]+Tableau224567[[#This Row],[Pnt{QB27}]]+Tableau224567[[#This Row],[Pnt{QB28}]]+Tableau224567[[#This Row],[Pnt{QB29}]]+Tableau224567[[#This Row],[Pnt{QB30}]]</f>
        <v>0</v>
      </c>
      <c r="Z26" s="33">
        <f>IF(Tableau224567[[#This Row],[Blq{QB1}]]="o",(1000/AA$52),0)</f>
        <v>0</v>
      </c>
      <c r="AA26" s="4" t="s">
        <v>3</v>
      </c>
      <c r="AB26" s="33">
        <f>IF(Tableau224567[[#This Row],[Blq{QB2}]]="o",(1000/AC$52),0)</f>
        <v>0</v>
      </c>
      <c r="AC26" s="4" t="s">
        <v>3</v>
      </c>
      <c r="AD26" s="33">
        <f>IF(Tableau224567[[#This Row],[Blq{QB3}]]="o",(1000/AE$52),0)</f>
        <v>0</v>
      </c>
      <c r="AE26" s="4" t="s">
        <v>3</v>
      </c>
      <c r="AF26" s="33">
        <f>IF(Tableau224567[[#This Row],[Blq{QB4}]]="o",(1000/AG$52),0)</f>
        <v>0</v>
      </c>
      <c r="AG26" s="4" t="s">
        <v>3</v>
      </c>
      <c r="AH26" s="33">
        <f>IF(Tableau224567[[#This Row],[Blq{QB5}]]="o",(1000/AI$52),0)</f>
        <v>0</v>
      </c>
      <c r="AI26" s="4" t="s">
        <v>3</v>
      </c>
      <c r="AJ26" s="33">
        <f>IF(Tableau224567[[#This Row],[Blq{QB6}]]="o",(1000/AK$52),0)</f>
        <v>0</v>
      </c>
      <c r="AK26" s="4" t="s">
        <v>3</v>
      </c>
      <c r="AL26" s="33">
        <f>IF(Tableau224567[[#This Row],[Blq{QB7}]]="o",(1000/AM$52),0)</f>
        <v>0</v>
      </c>
      <c r="AM26" s="4" t="s">
        <v>3</v>
      </c>
      <c r="AN26" s="33">
        <f>IF(Tableau224567[[#This Row],[Blq{QB8}]]="o",(1000/AO$52),0)</f>
        <v>0</v>
      </c>
      <c r="AO26" s="4" t="s">
        <v>3</v>
      </c>
      <c r="AP26" s="33">
        <f>IF(Tableau224567[[#This Row],[Blq{QB9}]]="o",(1000/AQ$52),0)</f>
        <v>0</v>
      </c>
      <c r="AQ26" s="4" t="s">
        <v>3</v>
      </c>
      <c r="AR26" s="33">
        <f>IF(Tableau224567[[#This Row],[Blq{QB10}]]="o",(1000/AS$52),0)</f>
        <v>0</v>
      </c>
      <c r="AS26" s="4" t="s">
        <v>3</v>
      </c>
      <c r="AT26" s="33">
        <f>IF(Tableau224567[[#This Row],[Blq{QB11}]]="o",(1000/AU$52),0)</f>
        <v>0</v>
      </c>
      <c r="AU26" s="4" t="s">
        <v>3</v>
      </c>
      <c r="AV26" s="33">
        <f>IF(Tableau224567[[#This Row],[Blq{QB12}]]="o",(1000/AW$52),0)</f>
        <v>0</v>
      </c>
      <c r="AW26" s="4" t="s">
        <v>3</v>
      </c>
      <c r="AX26" s="33">
        <f>IF(Tableau224567[[#This Row],[Blq{QB13}]]="o",(1000/AY$52),0)</f>
        <v>0</v>
      </c>
      <c r="AY26" s="4" t="s">
        <v>3</v>
      </c>
      <c r="AZ26" s="33">
        <f>IF(Tableau224567[[#This Row],[Blq{QB14}]]="o",(1000/BA$52),0)</f>
        <v>0</v>
      </c>
      <c r="BA26" s="4" t="s">
        <v>3</v>
      </c>
      <c r="BB26" s="33">
        <f>IF(Tableau224567[[#This Row],[Blq{QB15}]]="o",(1000/BC$52),0)</f>
        <v>0</v>
      </c>
      <c r="BC26" s="4" t="s">
        <v>3</v>
      </c>
      <c r="BD26" s="33">
        <f>IF(Tableau224567[[#This Row],[Blq{QB16}]]="o",(1000/BE$52),0)</f>
        <v>0</v>
      </c>
      <c r="BE26" s="4" t="s">
        <v>3</v>
      </c>
      <c r="BF26" s="33">
        <f>IF(Tableau224567[[#This Row],[Blq{QB17}]]="o",(1000/BG$52),0)</f>
        <v>0</v>
      </c>
      <c r="BG26" s="4" t="s">
        <v>3</v>
      </c>
      <c r="BH26" s="33">
        <f>IF(Tableau224567[[#This Row],[Blq{QB18}]]="o",(1000/BI$52),0)</f>
        <v>0</v>
      </c>
      <c r="BI26" s="4" t="s">
        <v>3</v>
      </c>
      <c r="BJ26" s="33">
        <f>IF(Tableau224567[[#This Row],[Blq{QB19}]]="o",(1000/BK$52),0)</f>
        <v>0</v>
      </c>
      <c r="BK26" s="4" t="s">
        <v>3</v>
      </c>
      <c r="BL26" s="33">
        <f>IF(Tableau224567[[#This Row],[Blq{QB20}]]="o",(1000/BM$52),0)</f>
        <v>0</v>
      </c>
      <c r="BM26" s="4" t="s">
        <v>3</v>
      </c>
      <c r="BN26" s="33">
        <f>IF(Tableau224567[[#This Row],[Blq{QB21}]]="o",(1000/BO$52),0)</f>
        <v>0</v>
      </c>
      <c r="BO26" s="4" t="s">
        <v>3</v>
      </c>
      <c r="BP26" s="33">
        <f>IF(Tableau224567[[#This Row],[Blq{QB22}]]="o",(1000/BQ$52),0)</f>
        <v>0</v>
      </c>
      <c r="BQ26" s="4" t="s">
        <v>3</v>
      </c>
      <c r="BR26" s="33">
        <f>IF(Tableau224567[[#This Row],[Blq{QB23}]]="o",(1000/BS$52),0)</f>
        <v>0</v>
      </c>
      <c r="BS26" s="4" t="s">
        <v>3</v>
      </c>
      <c r="BT26" s="33">
        <f>IF(Tableau224567[[#This Row],[Blq{QB24}]]="o",(1000/BU$52),0)</f>
        <v>0</v>
      </c>
      <c r="BU26" s="4" t="s">
        <v>3</v>
      </c>
      <c r="BV26" s="33">
        <f>IF(Tableau224567[[#This Row],[Blq{QB25}]]="o",(1000/BW$52),0)</f>
        <v>0</v>
      </c>
      <c r="BW26" s="4" t="s">
        <v>3</v>
      </c>
      <c r="BX26" s="33">
        <f>IF(Tableau224567[[#This Row],[Blq{QB26}]]="o",(1000/BY$52),0)</f>
        <v>0</v>
      </c>
      <c r="BY26" s="4" t="s">
        <v>3</v>
      </c>
      <c r="BZ26" s="33">
        <f>IF(Tableau224567[[#This Row],[Blq{QB27}]]="o",(1000/CA$52),0)</f>
        <v>0</v>
      </c>
      <c r="CA26" s="4" t="s">
        <v>3</v>
      </c>
      <c r="CB26" s="33">
        <f>IF(Tableau224567[[#This Row],[Blq{QB28}]]="o",(1000/CC$52),0)</f>
        <v>0</v>
      </c>
      <c r="CC26" s="4" t="s">
        <v>3</v>
      </c>
      <c r="CD26" s="33">
        <f>IF(Tableau224567[[#This Row],[Blq{QB29}]]="o",(1000/CE$52),0)</f>
        <v>0</v>
      </c>
      <c r="CE26" s="4" t="s">
        <v>3</v>
      </c>
      <c r="CF26" s="33">
        <f>IF(Tableau224567[[#This Row],[Blq{QB30}]]="o",(1000/CG$52),0)</f>
        <v>0</v>
      </c>
      <c r="CG26" s="4" t="s">
        <v>3</v>
      </c>
      <c r="CH26" s="26">
        <f>IFERROR((8-Tableau224567[[#This Row],[Plc{Q}]])/100,0)</f>
        <v>0</v>
      </c>
      <c r="CI26" s="25" t="str">
        <f>IF(OR(1=Tableau224567[[#This Row],[Plc{Q}]],2=Tableau224567[[#This Row],[Plc{Q}]],3=Tableau224567[[#This Row],[Plc{Q}]],4=Tableau224567[[#This Row],[Plc{Q}]],5=Tableau224567[[#This Row],[Plc{Q}]],6=Tableau224567[[#This Row],[Plc{Q}]],7=Tableau224567[[#This Row],[Plc{Q}]],8=Tableau224567[[#This Row],[Plc{Q}]]),"Qualifié(e)","")</f>
        <v/>
      </c>
      <c r="CJ26" s="34" t="str">
        <f>IF(Tableau224567[[#This Row],[Pnt{F}/1000]]=0,"",RANK(Tableau224567[[#This Row],[Pnt{F}/1000]],Tableau224567[Pnt{F}/1000]))</f>
        <v/>
      </c>
      <c r="CK26" s="35">
        <f>IFERROR(Tableau224567[[#This Row],[Pnt{FV}/500]]+Tableau224567[[#This Row],[Pnt{FB}/500]]+Tableau224567[[#This Row],[Bns{Q}]],0)</f>
        <v>0</v>
      </c>
      <c r="CL26" s="32">
        <f>IFERROR((Tableau224567[[#This Row],[Pnt{FV}]]/$CM$52)*500,0)</f>
        <v>0</v>
      </c>
      <c r="CM26" s="186">
        <f>IFERROR(((Tableau224567[[#This Row],[Prs{FV}]]/CN$52)*1000)+IF(Tableau224567[[#This Row],[Vlr{FV}]]="o",2,0),0)</f>
        <v>0</v>
      </c>
      <c r="CN26" s="11" t="s">
        <v>12</v>
      </c>
      <c r="CO26" s="4" t="s">
        <v>3</v>
      </c>
      <c r="CP26" s="32">
        <f>(Tableau224567[[#This Row],[Pnt{FB}]]/CQ$52)*500</f>
        <v>0</v>
      </c>
      <c r="CQ26" s="33">
        <f>Tableau224567[[#This Row],[Pnt{FBlq}]]+Tableau224567[[#This Row],[Pnt{FEss}]]</f>
        <v>0</v>
      </c>
      <c r="CR26" s="33">
        <f>IF(Tableau224567[[#This Row],[Blq{F}]]="n",0,IF(Tableau224567[[#This Row],[Blq{F}]]="Z1",100,IF(Tableau224567[[#This Row],[Blq{F}]]="Z2",200,IF(Tableau224567[[#This Row],[Blq{F}]]="Top",300,0))))</f>
        <v>0</v>
      </c>
      <c r="CS26" s="4" t="s">
        <v>3</v>
      </c>
      <c r="CT26" s="25">
        <f>IFERROR((100-(Tableau224567[[#This Row],[Ess{F}]])),0)</f>
        <v>0</v>
      </c>
      <c r="CU26" s="11" t="s">
        <v>12</v>
      </c>
      <c r="CV26" s="28" t="str">
        <f>IF(Tableau224567[[#This Row],[Fnl]]="Q",Tableau224567[[#This Row],[Plc{F}]],Tableau224567[[#This Row],[Plc{Q}]])</f>
        <v/>
      </c>
      <c r="CW26" s="28" t="str">
        <f>IF(Tableau224567[[#This Row],[Place]]=1,"Or",IF(Tableau224567[[#This Row],[Place]]=2,"Argent",IF(Tableau224567[[#This Row],[Place]]=3,"Bronze","")))</f>
        <v/>
      </c>
    </row>
    <row r="27" spans="1:101" x14ac:dyDescent="0.2">
      <c r="A27" s="33" t="str">
        <f>Tableau224567[[#This Row],[Plc{Q}]]</f>
        <v/>
      </c>
      <c r="B27" s="33" t="str">
        <f>Tableau224567[[#This Row],[Place]]</f>
        <v/>
      </c>
      <c r="C27" s="16" t="s">
        <v>12</v>
      </c>
      <c r="D27" s="17" t="s">
        <v>12</v>
      </c>
      <c r="E27" s="17" t="s">
        <v>12</v>
      </c>
      <c r="F27" s="29" t="str">
        <f>IF(Tableau224567[[#This Row],[Q &gt; F]]="","","Q")</f>
        <v/>
      </c>
      <c r="G27" s="10" t="s">
        <v>12</v>
      </c>
      <c r="H27" s="3" t="s">
        <v>3</v>
      </c>
      <c r="I27" s="3" t="s">
        <v>3</v>
      </c>
      <c r="J27" s="3" t="s">
        <v>3</v>
      </c>
      <c r="K27" s="30" t="str">
        <f>IF(Tableau224567[[#This Row],[Pnt{Q}(/1000)]]=0,"",RANK(Tableau224567[[#This Row],[Pnt{Q}(/1000)]],Tableau224567[Pnt{Q}(/1000)]))</f>
        <v/>
      </c>
      <c r="L27" s="30">
        <f>IFERROR(Tableau224567[[#This Row],[Pnt{QV}(/500)]]+Tableau224567[[#This Row],[Pnt{QB}/500]],0)</f>
        <v>0</v>
      </c>
      <c r="M27" s="31">
        <f>IFERROR((Tableau224567[[#This Row],[Pnt{QV}]]/$N$52)*500,0)</f>
        <v>0</v>
      </c>
      <c r="N27" s="31">
        <f>SUM(Tableau224567[[#This Row],[Pnt{QV1}]],Tableau224567[[#This Row],[Pnt{QV2}]],Tableau224567[[#This Row],[Pnt{QV3}]])</f>
        <v>0</v>
      </c>
      <c r="O27" s="2">
        <f>IFERROR(((Tableau224567[[#This Row],[Prs{QV1}]]/P$52)*1000)+IF(Tableau224567[[#This Row],[Vlr{QV1}]]="o",2,0),0)</f>
        <v>0</v>
      </c>
      <c r="P27" s="11" t="s">
        <v>12</v>
      </c>
      <c r="Q27" s="4" t="s">
        <v>3</v>
      </c>
      <c r="R27" s="163">
        <f>IFERROR(((Tableau224567[[#This Row],[Prs{QV2}]]/S$52)*1000)+IF(Tableau224567[[#This Row],[Vlr{QV2}]]="o",2,0),0)</f>
        <v>0</v>
      </c>
      <c r="S27" s="11" t="s">
        <v>12</v>
      </c>
      <c r="T27" s="4" t="s">
        <v>3</v>
      </c>
      <c r="U27" s="163">
        <f>IFERROR(((Tableau224567[[#This Row],[Prs{QV3}]]/V$52)*1000)+IF(Tableau224567[[#This Row],[Vlr{QV3}]]="o",2,0),0)</f>
        <v>0</v>
      </c>
      <c r="V27" s="11" t="s">
        <v>12</v>
      </c>
      <c r="W27" s="4" t="s">
        <v>3</v>
      </c>
      <c r="X27" s="32">
        <f>IF((Tableau224567[[#This Row],[Pnt{QB}]]/Y$52)*500=0,0,(Tableau224567[[#This Row],[Pnt{QB}]]/Y$52)*500)</f>
        <v>0</v>
      </c>
      <c r="Y27" s="33">
        <f>Tableau224567[[#This Row],[Pnt{QB1}]]+Tableau224567[[#This Row],[Pnt{QB2}]]+Tableau224567[[#This Row],[Pnt{QB3}]]+Tableau224567[[#This Row],[Pnt{QB4}]]+Tableau224567[[#This Row],[Pnt{QB5}]]+Tableau224567[[#This Row],[Pnt{QB6}]]+Tableau224567[[#This Row],[Pnt{QB7}]]+Tableau224567[[#This Row],[Pnt{QB8}]]+Tableau224567[[#This Row],[Pnt{QB9}]]+Tableau224567[[#This Row],[Pnt{QB10}]]+Tableau224567[[#This Row],[Pnt{QB11}]]+Tableau224567[[#This Row],[Pnt{QB12}]]+Tableau224567[[#This Row],[Pnt{QB13}]]+Tableau224567[[#This Row],[Pnt{QB14}]]+Tableau224567[[#This Row],[Pnt{QB15}]]+Tableau224567[[#This Row],[Pnt{QB16}]]+Tableau224567[[#This Row],[Pnt{QB17}]]+Tableau224567[[#This Row],[Pnt{QB18}]]+Tableau224567[[#This Row],[Pnt{QB19}]]+Tableau224567[[#This Row],[Pnt{QB20}]]+Tableau224567[[#This Row],[Pnt{QB21}]]+Tableau224567[[#This Row],[Pnt{QB22}]]+Tableau224567[[#This Row],[Pnt{QB23}]]+Tableau224567[[#This Row],[Pnt{QB24}]]+Tableau224567[[#This Row],[Pnt{QB25}]]+Tableau224567[[#This Row],[Pnt{QB26}]]+Tableau224567[[#This Row],[Pnt{QB27}]]+Tableau224567[[#This Row],[Pnt{QB28}]]+Tableau224567[[#This Row],[Pnt{QB29}]]+Tableau224567[[#This Row],[Pnt{QB30}]]</f>
        <v>0</v>
      </c>
      <c r="Z27" s="33">
        <f>IF(Tableau224567[[#This Row],[Blq{QB1}]]="o",(1000/AA$52),0)</f>
        <v>0</v>
      </c>
      <c r="AA27" s="4" t="s">
        <v>3</v>
      </c>
      <c r="AB27" s="33">
        <f>IF(Tableau224567[[#This Row],[Blq{QB2}]]="o",(1000/AC$52),0)</f>
        <v>0</v>
      </c>
      <c r="AC27" s="4" t="s">
        <v>3</v>
      </c>
      <c r="AD27" s="33">
        <f>IF(Tableau224567[[#This Row],[Blq{QB3}]]="o",(1000/AE$52),0)</f>
        <v>0</v>
      </c>
      <c r="AE27" s="4" t="s">
        <v>3</v>
      </c>
      <c r="AF27" s="33">
        <f>IF(Tableau224567[[#This Row],[Blq{QB4}]]="o",(1000/AG$52),0)</f>
        <v>0</v>
      </c>
      <c r="AG27" s="4" t="s">
        <v>3</v>
      </c>
      <c r="AH27" s="33">
        <f>IF(Tableau224567[[#This Row],[Blq{QB5}]]="o",(1000/AI$52),0)</f>
        <v>0</v>
      </c>
      <c r="AI27" s="4" t="s">
        <v>3</v>
      </c>
      <c r="AJ27" s="33">
        <f>IF(Tableau224567[[#This Row],[Blq{QB6}]]="o",(1000/AK$52),0)</f>
        <v>0</v>
      </c>
      <c r="AK27" s="4" t="s">
        <v>3</v>
      </c>
      <c r="AL27" s="33">
        <f>IF(Tableau224567[[#This Row],[Blq{QB7}]]="o",(1000/AM$52),0)</f>
        <v>0</v>
      </c>
      <c r="AM27" s="4" t="s">
        <v>3</v>
      </c>
      <c r="AN27" s="33">
        <f>IF(Tableau224567[[#This Row],[Blq{QB8}]]="o",(1000/AO$52),0)</f>
        <v>0</v>
      </c>
      <c r="AO27" s="4" t="s">
        <v>3</v>
      </c>
      <c r="AP27" s="33">
        <f>IF(Tableau224567[[#This Row],[Blq{QB9}]]="o",(1000/AQ$52),0)</f>
        <v>0</v>
      </c>
      <c r="AQ27" s="4" t="s">
        <v>3</v>
      </c>
      <c r="AR27" s="33">
        <f>IF(Tableau224567[[#This Row],[Blq{QB10}]]="o",(1000/AS$52),0)</f>
        <v>0</v>
      </c>
      <c r="AS27" s="4" t="s">
        <v>3</v>
      </c>
      <c r="AT27" s="33">
        <f>IF(Tableau224567[[#This Row],[Blq{QB11}]]="o",(1000/AU$52),0)</f>
        <v>0</v>
      </c>
      <c r="AU27" s="4" t="s">
        <v>3</v>
      </c>
      <c r="AV27" s="33">
        <f>IF(Tableau224567[[#This Row],[Blq{QB12}]]="o",(1000/AW$52),0)</f>
        <v>0</v>
      </c>
      <c r="AW27" s="4" t="s">
        <v>3</v>
      </c>
      <c r="AX27" s="33">
        <f>IF(Tableau224567[[#This Row],[Blq{QB13}]]="o",(1000/AY$52),0)</f>
        <v>0</v>
      </c>
      <c r="AY27" s="4" t="s">
        <v>3</v>
      </c>
      <c r="AZ27" s="33">
        <f>IF(Tableau224567[[#This Row],[Blq{QB14}]]="o",(1000/BA$52),0)</f>
        <v>0</v>
      </c>
      <c r="BA27" s="4" t="s">
        <v>3</v>
      </c>
      <c r="BB27" s="33">
        <f>IF(Tableau224567[[#This Row],[Blq{QB15}]]="o",(1000/BC$52),0)</f>
        <v>0</v>
      </c>
      <c r="BC27" s="4" t="s">
        <v>3</v>
      </c>
      <c r="BD27" s="33">
        <f>IF(Tableau224567[[#This Row],[Blq{QB16}]]="o",(1000/BE$52),0)</f>
        <v>0</v>
      </c>
      <c r="BE27" s="4" t="s">
        <v>3</v>
      </c>
      <c r="BF27" s="33">
        <f>IF(Tableau224567[[#This Row],[Blq{QB17}]]="o",(1000/BG$52),0)</f>
        <v>0</v>
      </c>
      <c r="BG27" s="4" t="s">
        <v>3</v>
      </c>
      <c r="BH27" s="33">
        <f>IF(Tableau224567[[#This Row],[Blq{QB18}]]="o",(1000/BI$52),0)</f>
        <v>0</v>
      </c>
      <c r="BI27" s="4" t="s">
        <v>3</v>
      </c>
      <c r="BJ27" s="33">
        <f>IF(Tableau224567[[#This Row],[Blq{QB19}]]="o",(1000/BK$52),0)</f>
        <v>0</v>
      </c>
      <c r="BK27" s="4" t="s">
        <v>3</v>
      </c>
      <c r="BL27" s="33">
        <f>IF(Tableau224567[[#This Row],[Blq{QB20}]]="o",(1000/BM$52),0)</f>
        <v>0</v>
      </c>
      <c r="BM27" s="4" t="s">
        <v>3</v>
      </c>
      <c r="BN27" s="33">
        <f>IF(Tableau224567[[#This Row],[Blq{QB21}]]="o",(1000/BO$52),0)</f>
        <v>0</v>
      </c>
      <c r="BO27" s="4" t="s">
        <v>3</v>
      </c>
      <c r="BP27" s="33">
        <f>IF(Tableau224567[[#This Row],[Blq{QB22}]]="o",(1000/BQ$52),0)</f>
        <v>0</v>
      </c>
      <c r="BQ27" s="4" t="s">
        <v>3</v>
      </c>
      <c r="BR27" s="33">
        <f>IF(Tableau224567[[#This Row],[Blq{QB23}]]="o",(1000/BS$52),0)</f>
        <v>0</v>
      </c>
      <c r="BS27" s="4" t="s">
        <v>3</v>
      </c>
      <c r="BT27" s="33">
        <f>IF(Tableau224567[[#This Row],[Blq{QB24}]]="o",(1000/BU$52),0)</f>
        <v>0</v>
      </c>
      <c r="BU27" s="4" t="s">
        <v>3</v>
      </c>
      <c r="BV27" s="33">
        <f>IF(Tableau224567[[#This Row],[Blq{QB25}]]="o",(1000/BW$52),0)</f>
        <v>0</v>
      </c>
      <c r="BW27" s="4" t="s">
        <v>3</v>
      </c>
      <c r="BX27" s="33">
        <f>IF(Tableau224567[[#This Row],[Blq{QB26}]]="o",(1000/BY$52),0)</f>
        <v>0</v>
      </c>
      <c r="BY27" s="4" t="s">
        <v>3</v>
      </c>
      <c r="BZ27" s="33">
        <f>IF(Tableau224567[[#This Row],[Blq{QB27}]]="o",(1000/CA$52),0)</f>
        <v>0</v>
      </c>
      <c r="CA27" s="4" t="s">
        <v>3</v>
      </c>
      <c r="CB27" s="33">
        <f>IF(Tableau224567[[#This Row],[Blq{QB28}]]="o",(1000/CC$52),0)</f>
        <v>0</v>
      </c>
      <c r="CC27" s="4" t="s">
        <v>3</v>
      </c>
      <c r="CD27" s="33">
        <f>IF(Tableau224567[[#This Row],[Blq{QB29}]]="o",(1000/CE$52),0)</f>
        <v>0</v>
      </c>
      <c r="CE27" s="4" t="s">
        <v>3</v>
      </c>
      <c r="CF27" s="33">
        <f>IF(Tableau224567[[#This Row],[Blq{QB30}]]="o",(1000/CG$52),0)</f>
        <v>0</v>
      </c>
      <c r="CG27" s="4" t="s">
        <v>3</v>
      </c>
      <c r="CH27" s="26">
        <f>IFERROR((8-Tableau224567[[#This Row],[Plc{Q}]])/100,0)</f>
        <v>0</v>
      </c>
      <c r="CI27" s="25" t="str">
        <f>IF(OR(1=Tableau224567[[#This Row],[Plc{Q}]],2=Tableau224567[[#This Row],[Plc{Q}]],3=Tableau224567[[#This Row],[Plc{Q}]],4=Tableau224567[[#This Row],[Plc{Q}]],5=Tableau224567[[#This Row],[Plc{Q}]],6=Tableau224567[[#This Row],[Plc{Q}]],7=Tableau224567[[#This Row],[Plc{Q}]],8=Tableau224567[[#This Row],[Plc{Q}]]),"Qualifié(e)","")</f>
        <v/>
      </c>
      <c r="CJ27" s="34" t="str">
        <f>IF(Tableau224567[[#This Row],[Pnt{F}/1000]]=0,"",RANK(Tableau224567[[#This Row],[Pnt{F}/1000]],Tableau224567[Pnt{F}/1000]))</f>
        <v/>
      </c>
      <c r="CK27" s="35">
        <f>IFERROR(Tableau224567[[#This Row],[Pnt{FV}/500]]+Tableau224567[[#This Row],[Pnt{FB}/500]]+Tableau224567[[#This Row],[Bns{Q}]],0)</f>
        <v>0</v>
      </c>
      <c r="CL27" s="32">
        <f>IFERROR((Tableau224567[[#This Row],[Pnt{FV}]]/$CM$52)*500,0)</f>
        <v>0</v>
      </c>
      <c r="CM27" s="186">
        <f>IFERROR(((Tableau224567[[#This Row],[Prs{FV}]]/CN$52)*1000)+IF(Tableau224567[[#This Row],[Vlr{FV}]]="o",2,0),0)</f>
        <v>0</v>
      </c>
      <c r="CN27" s="11" t="s">
        <v>12</v>
      </c>
      <c r="CO27" s="4" t="s">
        <v>3</v>
      </c>
      <c r="CP27" s="32">
        <f>(Tableau224567[[#This Row],[Pnt{FB}]]/CQ$52)*500</f>
        <v>0</v>
      </c>
      <c r="CQ27" s="33">
        <f>Tableau224567[[#This Row],[Pnt{FBlq}]]+Tableau224567[[#This Row],[Pnt{FEss}]]</f>
        <v>0</v>
      </c>
      <c r="CR27" s="33">
        <f>IF(Tableau224567[[#This Row],[Blq{F}]]="n",0,IF(Tableau224567[[#This Row],[Blq{F}]]="Z1",100,IF(Tableau224567[[#This Row],[Blq{F}]]="Z2",200,IF(Tableau224567[[#This Row],[Blq{F}]]="Top",300,0))))</f>
        <v>0</v>
      </c>
      <c r="CS27" s="4" t="s">
        <v>3</v>
      </c>
      <c r="CT27" s="25">
        <f>IFERROR((100-(Tableau224567[[#This Row],[Ess{F}]])),0)</f>
        <v>0</v>
      </c>
      <c r="CU27" s="11" t="s">
        <v>12</v>
      </c>
      <c r="CV27" s="28" t="str">
        <f>IF(Tableau224567[[#This Row],[Fnl]]="Q",Tableau224567[[#This Row],[Plc{F}]],Tableau224567[[#This Row],[Plc{Q}]])</f>
        <v/>
      </c>
      <c r="CW27" s="28" t="str">
        <f>IF(Tableau224567[[#This Row],[Place]]=1,"Or",IF(Tableau224567[[#This Row],[Place]]=2,"Argent",IF(Tableau224567[[#This Row],[Place]]=3,"Bronze","")))</f>
        <v/>
      </c>
    </row>
    <row r="28" spans="1:101" x14ac:dyDescent="0.2">
      <c r="A28" s="33" t="str">
        <f>Tableau224567[[#This Row],[Plc{Q}]]</f>
        <v/>
      </c>
      <c r="B28" s="33" t="str">
        <f>Tableau224567[[#This Row],[Place]]</f>
        <v/>
      </c>
      <c r="C28" s="16" t="s">
        <v>12</v>
      </c>
      <c r="D28" s="17" t="s">
        <v>12</v>
      </c>
      <c r="E28" s="17" t="s">
        <v>12</v>
      </c>
      <c r="F28" s="29" t="str">
        <f>IF(Tableau224567[[#This Row],[Q &gt; F]]="","","Q")</f>
        <v/>
      </c>
      <c r="G28" s="10" t="s">
        <v>12</v>
      </c>
      <c r="H28" s="3" t="s">
        <v>3</v>
      </c>
      <c r="I28" s="3" t="s">
        <v>3</v>
      </c>
      <c r="J28" s="3" t="s">
        <v>3</v>
      </c>
      <c r="K28" s="30" t="str">
        <f>IF(Tableau224567[[#This Row],[Pnt{Q}(/1000)]]=0,"",RANK(Tableau224567[[#This Row],[Pnt{Q}(/1000)]],Tableau224567[Pnt{Q}(/1000)]))</f>
        <v/>
      </c>
      <c r="L28" s="30">
        <f>IFERROR(Tableau224567[[#This Row],[Pnt{QV}(/500)]]+Tableau224567[[#This Row],[Pnt{QB}/500]],0)</f>
        <v>0</v>
      </c>
      <c r="M28" s="31">
        <f>IFERROR((Tableau224567[[#This Row],[Pnt{QV}]]/$N$52)*500,0)</f>
        <v>0</v>
      </c>
      <c r="N28" s="31">
        <f>SUM(Tableau224567[[#This Row],[Pnt{QV1}]],Tableau224567[[#This Row],[Pnt{QV2}]],Tableau224567[[#This Row],[Pnt{QV3}]])</f>
        <v>0</v>
      </c>
      <c r="O28" s="2">
        <f>IFERROR(((Tableau224567[[#This Row],[Prs{QV1}]]/P$52)*1000)+IF(Tableau224567[[#This Row],[Vlr{QV1}]]="o",2,0),0)</f>
        <v>0</v>
      </c>
      <c r="P28" s="11" t="s">
        <v>12</v>
      </c>
      <c r="Q28" s="4" t="s">
        <v>3</v>
      </c>
      <c r="R28" s="163">
        <f>IFERROR(((Tableau224567[[#This Row],[Prs{QV2}]]/S$52)*1000)+IF(Tableau224567[[#This Row],[Vlr{QV2}]]="o",2,0),0)</f>
        <v>0</v>
      </c>
      <c r="S28" s="11" t="s">
        <v>12</v>
      </c>
      <c r="T28" s="4" t="s">
        <v>3</v>
      </c>
      <c r="U28" s="163">
        <f>IFERROR(((Tableau224567[[#This Row],[Prs{QV3}]]/V$52)*1000)+IF(Tableau224567[[#This Row],[Vlr{QV3}]]="o",2,0),0)</f>
        <v>0</v>
      </c>
      <c r="V28" s="11" t="s">
        <v>12</v>
      </c>
      <c r="W28" s="4" t="s">
        <v>3</v>
      </c>
      <c r="X28" s="32">
        <f>IF((Tableau224567[[#This Row],[Pnt{QB}]]/Y$52)*500=0,0,(Tableau224567[[#This Row],[Pnt{QB}]]/Y$52)*500)</f>
        <v>0</v>
      </c>
      <c r="Y28" s="33">
        <f>Tableau224567[[#This Row],[Pnt{QB1}]]+Tableau224567[[#This Row],[Pnt{QB2}]]+Tableau224567[[#This Row],[Pnt{QB3}]]+Tableau224567[[#This Row],[Pnt{QB4}]]+Tableau224567[[#This Row],[Pnt{QB5}]]+Tableau224567[[#This Row],[Pnt{QB6}]]+Tableau224567[[#This Row],[Pnt{QB7}]]+Tableau224567[[#This Row],[Pnt{QB8}]]+Tableau224567[[#This Row],[Pnt{QB9}]]+Tableau224567[[#This Row],[Pnt{QB10}]]+Tableau224567[[#This Row],[Pnt{QB11}]]+Tableau224567[[#This Row],[Pnt{QB12}]]+Tableau224567[[#This Row],[Pnt{QB13}]]+Tableau224567[[#This Row],[Pnt{QB14}]]+Tableau224567[[#This Row],[Pnt{QB15}]]+Tableau224567[[#This Row],[Pnt{QB16}]]+Tableau224567[[#This Row],[Pnt{QB17}]]+Tableau224567[[#This Row],[Pnt{QB18}]]+Tableau224567[[#This Row],[Pnt{QB19}]]+Tableau224567[[#This Row],[Pnt{QB20}]]+Tableau224567[[#This Row],[Pnt{QB21}]]+Tableau224567[[#This Row],[Pnt{QB22}]]+Tableau224567[[#This Row],[Pnt{QB23}]]+Tableau224567[[#This Row],[Pnt{QB24}]]+Tableau224567[[#This Row],[Pnt{QB25}]]+Tableau224567[[#This Row],[Pnt{QB26}]]+Tableau224567[[#This Row],[Pnt{QB27}]]+Tableau224567[[#This Row],[Pnt{QB28}]]+Tableau224567[[#This Row],[Pnt{QB29}]]+Tableau224567[[#This Row],[Pnt{QB30}]]</f>
        <v>0</v>
      </c>
      <c r="Z28" s="33">
        <f>IF(Tableau224567[[#This Row],[Blq{QB1}]]="o",(1000/AA$52),0)</f>
        <v>0</v>
      </c>
      <c r="AA28" s="4" t="s">
        <v>3</v>
      </c>
      <c r="AB28" s="33">
        <f>IF(Tableau224567[[#This Row],[Blq{QB2}]]="o",(1000/AC$52),0)</f>
        <v>0</v>
      </c>
      <c r="AC28" s="4" t="s">
        <v>3</v>
      </c>
      <c r="AD28" s="33">
        <f>IF(Tableau224567[[#This Row],[Blq{QB3}]]="o",(1000/AE$52),0)</f>
        <v>0</v>
      </c>
      <c r="AE28" s="4" t="s">
        <v>3</v>
      </c>
      <c r="AF28" s="33">
        <f>IF(Tableau224567[[#This Row],[Blq{QB4}]]="o",(1000/AG$52),0)</f>
        <v>0</v>
      </c>
      <c r="AG28" s="4" t="s">
        <v>3</v>
      </c>
      <c r="AH28" s="33">
        <f>IF(Tableau224567[[#This Row],[Blq{QB5}]]="o",(1000/AI$52),0)</f>
        <v>0</v>
      </c>
      <c r="AI28" s="4" t="s">
        <v>3</v>
      </c>
      <c r="AJ28" s="33">
        <f>IF(Tableau224567[[#This Row],[Blq{QB6}]]="o",(1000/AK$52),0)</f>
        <v>0</v>
      </c>
      <c r="AK28" s="4" t="s">
        <v>3</v>
      </c>
      <c r="AL28" s="33">
        <f>IF(Tableau224567[[#This Row],[Blq{QB7}]]="o",(1000/AM$52),0)</f>
        <v>0</v>
      </c>
      <c r="AM28" s="4" t="s">
        <v>3</v>
      </c>
      <c r="AN28" s="33">
        <f>IF(Tableau224567[[#This Row],[Blq{QB8}]]="o",(1000/AO$52),0)</f>
        <v>0</v>
      </c>
      <c r="AO28" s="4" t="s">
        <v>3</v>
      </c>
      <c r="AP28" s="33">
        <f>IF(Tableau224567[[#This Row],[Blq{QB9}]]="o",(1000/AQ$52),0)</f>
        <v>0</v>
      </c>
      <c r="AQ28" s="4" t="s">
        <v>3</v>
      </c>
      <c r="AR28" s="33">
        <f>IF(Tableau224567[[#This Row],[Blq{QB10}]]="o",(1000/AS$52),0)</f>
        <v>0</v>
      </c>
      <c r="AS28" s="4" t="s">
        <v>3</v>
      </c>
      <c r="AT28" s="33">
        <f>IF(Tableau224567[[#This Row],[Blq{QB11}]]="o",(1000/AU$52),0)</f>
        <v>0</v>
      </c>
      <c r="AU28" s="4" t="s">
        <v>3</v>
      </c>
      <c r="AV28" s="33">
        <f>IF(Tableau224567[[#This Row],[Blq{QB12}]]="o",(1000/AW$52),0)</f>
        <v>0</v>
      </c>
      <c r="AW28" s="4" t="s">
        <v>3</v>
      </c>
      <c r="AX28" s="33">
        <f>IF(Tableau224567[[#This Row],[Blq{QB13}]]="o",(1000/AY$52),0)</f>
        <v>0</v>
      </c>
      <c r="AY28" s="4" t="s">
        <v>3</v>
      </c>
      <c r="AZ28" s="33">
        <f>IF(Tableau224567[[#This Row],[Blq{QB14}]]="o",(1000/BA$52),0)</f>
        <v>0</v>
      </c>
      <c r="BA28" s="4" t="s">
        <v>3</v>
      </c>
      <c r="BB28" s="33">
        <f>IF(Tableau224567[[#This Row],[Blq{QB15}]]="o",(1000/BC$52),0)</f>
        <v>0</v>
      </c>
      <c r="BC28" s="4" t="s">
        <v>3</v>
      </c>
      <c r="BD28" s="33">
        <f>IF(Tableau224567[[#This Row],[Blq{QB16}]]="o",(1000/BE$52),0)</f>
        <v>0</v>
      </c>
      <c r="BE28" s="4" t="s">
        <v>3</v>
      </c>
      <c r="BF28" s="33">
        <f>IF(Tableau224567[[#This Row],[Blq{QB17}]]="o",(1000/BG$52),0)</f>
        <v>0</v>
      </c>
      <c r="BG28" s="4" t="s">
        <v>3</v>
      </c>
      <c r="BH28" s="33">
        <f>IF(Tableau224567[[#This Row],[Blq{QB18}]]="o",(1000/BI$52),0)</f>
        <v>0</v>
      </c>
      <c r="BI28" s="4" t="s">
        <v>3</v>
      </c>
      <c r="BJ28" s="33">
        <f>IF(Tableau224567[[#This Row],[Blq{QB19}]]="o",(1000/BK$52),0)</f>
        <v>0</v>
      </c>
      <c r="BK28" s="4" t="s">
        <v>3</v>
      </c>
      <c r="BL28" s="33">
        <f>IF(Tableau224567[[#This Row],[Blq{QB20}]]="o",(1000/BM$52),0)</f>
        <v>0</v>
      </c>
      <c r="BM28" s="4" t="s">
        <v>3</v>
      </c>
      <c r="BN28" s="33">
        <f>IF(Tableau224567[[#This Row],[Blq{QB21}]]="o",(1000/BO$52),0)</f>
        <v>0</v>
      </c>
      <c r="BO28" s="4" t="s">
        <v>3</v>
      </c>
      <c r="BP28" s="33">
        <f>IF(Tableau224567[[#This Row],[Blq{QB22}]]="o",(1000/BQ$52),0)</f>
        <v>0</v>
      </c>
      <c r="BQ28" s="4" t="s">
        <v>3</v>
      </c>
      <c r="BR28" s="33">
        <f>IF(Tableau224567[[#This Row],[Blq{QB23}]]="o",(1000/BS$52),0)</f>
        <v>0</v>
      </c>
      <c r="BS28" s="4" t="s">
        <v>3</v>
      </c>
      <c r="BT28" s="33">
        <f>IF(Tableau224567[[#This Row],[Blq{QB24}]]="o",(1000/BU$52),0)</f>
        <v>0</v>
      </c>
      <c r="BU28" s="4" t="s">
        <v>3</v>
      </c>
      <c r="BV28" s="33">
        <f>IF(Tableau224567[[#This Row],[Blq{QB25}]]="o",(1000/BW$52),0)</f>
        <v>0</v>
      </c>
      <c r="BW28" s="4" t="s">
        <v>3</v>
      </c>
      <c r="BX28" s="33">
        <f>IF(Tableau224567[[#This Row],[Blq{QB26}]]="o",(1000/BY$52),0)</f>
        <v>0</v>
      </c>
      <c r="BY28" s="4" t="s">
        <v>3</v>
      </c>
      <c r="BZ28" s="33">
        <f>IF(Tableau224567[[#This Row],[Blq{QB27}]]="o",(1000/CA$52),0)</f>
        <v>0</v>
      </c>
      <c r="CA28" s="4" t="s">
        <v>3</v>
      </c>
      <c r="CB28" s="33">
        <f>IF(Tableau224567[[#This Row],[Blq{QB28}]]="o",(1000/CC$52),0)</f>
        <v>0</v>
      </c>
      <c r="CC28" s="4" t="s">
        <v>3</v>
      </c>
      <c r="CD28" s="33">
        <f>IF(Tableau224567[[#This Row],[Blq{QB29}]]="o",(1000/CE$52),0)</f>
        <v>0</v>
      </c>
      <c r="CE28" s="4" t="s">
        <v>3</v>
      </c>
      <c r="CF28" s="33">
        <f>IF(Tableau224567[[#This Row],[Blq{QB30}]]="o",(1000/CG$52),0)</f>
        <v>0</v>
      </c>
      <c r="CG28" s="4" t="s">
        <v>3</v>
      </c>
      <c r="CH28" s="26">
        <f>IFERROR((8-Tableau224567[[#This Row],[Plc{Q}]])/100,0)</f>
        <v>0</v>
      </c>
      <c r="CI28" s="25" t="str">
        <f>IF(OR(1=Tableau224567[[#This Row],[Plc{Q}]],2=Tableau224567[[#This Row],[Plc{Q}]],3=Tableau224567[[#This Row],[Plc{Q}]],4=Tableau224567[[#This Row],[Plc{Q}]],5=Tableau224567[[#This Row],[Plc{Q}]],6=Tableau224567[[#This Row],[Plc{Q}]],7=Tableau224567[[#This Row],[Plc{Q}]],8=Tableau224567[[#This Row],[Plc{Q}]]),"Qualifié(e)","")</f>
        <v/>
      </c>
      <c r="CJ28" s="34" t="str">
        <f>IF(Tableau224567[[#This Row],[Pnt{F}/1000]]=0,"",RANK(Tableau224567[[#This Row],[Pnt{F}/1000]],Tableau224567[Pnt{F}/1000]))</f>
        <v/>
      </c>
      <c r="CK28" s="35">
        <f>IFERROR(Tableau224567[[#This Row],[Pnt{FV}/500]]+Tableau224567[[#This Row],[Pnt{FB}/500]]+Tableau224567[[#This Row],[Bns{Q}]],0)</f>
        <v>0</v>
      </c>
      <c r="CL28" s="32">
        <f>IFERROR((Tableau224567[[#This Row],[Pnt{FV}]]/$CM$52)*500,0)</f>
        <v>0</v>
      </c>
      <c r="CM28" s="186">
        <f>IFERROR(((Tableau224567[[#This Row],[Prs{FV}]]/CN$52)*1000)+IF(Tableau224567[[#This Row],[Vlr{FV}]]="o",2,0),0)</f>
        <v>0</v>
      </c>
      <c r="CN28" s="11" t="s">
        <v>12</v>
      </c>
      <c r="CO28" s="4" t="s">
        <v>3</v>
      </c>
      <c r="CP28" s="32">
        <f>(Tableau224567[[#This Row],[Pnt{FB}]]/CQ$52)*500</f>
        <v>0</v>
      </c>
      <c r="CQ28" s="33">
        <f>Tableau224567[[#This Row],[Pnt{FBlq}]]+Tableau224567[[#This Row],[Pnt{FEss}]]</f>
        <v>0</v>
      </c>
      <c r="CR28" s="33">
        <f>IF(Tableau224567[[#This Row],[Blq{F}]]="n",0,IF(Tableau224567[[#This Row],[Blq{F}]]="Z1",100,IF(Tableau224567[[#This Row],[Blq{F}]]="Z2",200,IF(Tableau224567[[#This Row],[Blq{F}]]="Top",300,0))))</f>
        <v>0</v>
      </c>
      <c r="CS28" s="4" t="s">
        <v>3</v>
      </c>
      <c r="CT28" s="25">
        <f>IFERROR((100-(Tableau224567[[#This Row],[Ess{F}]])),0)</f>
        <v>0</v>
      </c>
      <c r="CU28" s="11" t="s">
        <v>12</v>
      </c>
      <c r="CV28" s="28" t="str">
        <f>IF(Tableau224567[[#This Row],[Fnl]]="Q",Tableau224567[[#This Row],[Plc{F}]],Tableau224567[[#This Row],[Plc{Q}]])</f>
        <v/>
      </c>
      <c r="CW28" s="28" t="str">
        <f>IF(Tableau224567[[#This Row],[Place]]=1,"Or",IF(Tableau224567[[#This Row],[Place]]=2,"Argent",IF(Tableau224567[[#This Row],[Place]]=3,"Bronze","")))</f>
        <v/>
      </c>
    </row>
    <row r="29" spans="1:101" x14ac:dyDescent="0.2">
      <c r="A29" s="33" t="str">
        <f>Tableau224567[[#This Row],[Plc{Q}]]</f>
        <v/>
      </c>
      <c r="B29" s="33" t="str">
        <f>Tableau224567[[#This Row],[Place]]</f>
        <v/>
      </c>
      <c r="C29" s="16" t="s">
        <v>12</v>
      </c>
      <c r="D29" s="17" t="s">
        <v>12</v>
      </c>
      <c r="E29" s="17" t="s">
        <v>12</v>
      </c>
      <c r="F29" s="29" t="str">
        <f>IF(Tableau224567[[#This Row],[Q &gt; F]]="","","Q")</f>
        <v/>
      </c>
      <c r="G29" s="10" t="s">
        <v>12</v>
      </c>
      <c r="H29" s="3" t="s">
        <v>3</v>
      </c>
      <c r="I29" s="3" t="s">
        <v>3</v>
      </c>
      <c r="J29" s="3" t="s">
        <v>3</v>
      </c>
      <c r="K29" s="30" t="str">
        <f>IF(Tableau224567[[#This Row],[Pnt{Q}(/1000)]]=0,"",RANK(Tableau224567[[#This Row],[Pnt{Q}(/1000)]],Tableau224567[Pnt{Q}(/1000)]))</f>
        <v/>
      </c>
      <c r="L29" s="30">
        <f>IFERROR(Tableau224567[[#This Row],[Pnt{QV}(/500)]]+Tableau224567[[#This Row],[Pnt{QB}/500]],0)</f>
        <v>0</v>
      </c>
      <c r="M29" s="31">
        <f>IFERROR((Tableau224567[[#This Row],[Pnt{QV}]]/$N$52)*500,0)</f>
        <v>0</v>
      </c>
      <c r="N29" s="31">
        <f>SUM(Tableau224567[[#This Row],[Pnt{QV1}]],Tableau224567[[#This Row],[Pnt{QV2}]],Tableau224567[[#This Row],[Pnt{QV3}]])</f>
        <v>0</v>
      </c>
      <c r="O29" s="2">
        <f>IFERROR(((Tableau224567[[#This Row],[Prs{QV1}]]/P$52)*1000)+IF(Tableau224567[[#This Row],[Vlr{QV1}]]="o",2,0),0)</f>
        <v>0</v>
      </c>
      <c r="P29" s="11" t="s">
        <v>12</v>
      </c>
      <c r="Q29" s="4" t="s">
        <v>3</v>
      </c>
      <c r="R29" s="163">
        <f>IFERROR(((Tableau224567[[#This Row],[Prs{QV2}]]/S$52)*1000)+IF(Tableau224567[[#This Row],[Vlr{QV2}]]="o",2,0),0)</f>
        <v>0</v>
      </c>
      <c r="S29" s="11" t="s">
        <v>12</v>
      </c>
      <c r="T29" s="4" t="s">
        <v>3</v>
      </c>
      <c r="U29" s="163">
        <f>IFERROR(((Tableau224567[[#This Row],[Prs{QV3}]]/V$52)*1000)+IF(Tableau224567[[#This Row],[Vlr{QV3}]]="o",2,0),0)</f>
        <v>0</v>
      </c>
      <c r="V29" s="11" t="s">
        <v>12</v>
      </c>
      <c r="W29" s="4" t="s">
        <v>3</v>
      </c>
      <c r="X29" s="32">
        <f>IF((Tableau224567[[#This Row],[Pnt{QB}]]/Y$52)*500=0,0,(Tableau224567[[#This Row],[Pnt{QB}]]/Y$52)*500)</f>
        <v>0</v>
      </c>
      <c r="Y29" s="33">
        <f>Tableau224567[[#This Row],[Pnt{QB1}]]+Tableau224567[[#This Row],[Pnt{QB2}]]+Tableau224567[[#This Row],[Pnt{QB3}]]+Tableau224567[[#This Row],[Pnt{QB4}]]+Tableau224567[[#This Row],[Pnt{QB5}]]+Tableau224567[[#This Row],[Pnt{QB6}]]+Tableau224567[[#This Row],[Pnt{QB7}]]+Tableau224567[[#This Row],[Pnt{QB8}]]+Tableau224567[[#This Row],[Pnt{QB9}]]+Tableau224567[[#This Row],[Pnt{QB10}]]+Tableau224567[[#This Row],[Pnt{QB11}]]+Tableau224567[[#This Row],[Pnt{QB12}]]+Tableau224567[[#This Row],[Pnt{QB13}]]+Tableau224567[[#This Row],[Pnt{QB14}]]+Tableau224567[[#This Row],[Pnt{QB15}]]+Tableau224567[[#This Row],[Pnt{QB16}]]+Tableau224567[[#This Row],[Pnt{QB17}]]+Tableau224567[[#This Row],[Pnt{QB18}]]+Tableau224567[[#This Row],[Pnt{QB19}]]+Tableau224567[[#This Row],[Pnt{QB20}]]+Tableau224567[[#This Row],[Pnt{QB21}]]+Tableau224567[[#This Row],[Pnt{QB22}]]+Tableau224567[[#This Row],[Pnt{QB23}]]+Tableau224567[[#This Row],[Pnt{QB24}]]+Tableau224567[[#This Row],[Pnt{QB25}]]+Tableau224567[[#This Row],[Pnt{QB26}]]+Tableau224567[[#This Row],[Pnt{QB27}]]+Tableau224567[[#This Row],[Pnt{QB28}]]+Tableau224567[[#This Row],[Pnt{QB29}]]+Tableau224567[[#This Row],[Pnt{QB30}]]</f>
        <v>0</v>
      </c>
      <c r="Z29" s="33">
        <f>IF(Tableau224567[[#This Row],[Blq{QB1}]]="o",(1000/AA$52),0)</f>
        <v>0</v>
      </c>
      <c r="AA29" s="4" t="s">
        <v>3</v>
      </c>
      <c r="AB29" s="33">
        <f>IF(Tableau224567[[#This Row],[Blq{QB2}]]="o",(1000/AC$52),0)</f>
        <v>0</v>
      </c>
      <c r="AC29" s="4" t="s">
        <v>3</v>
      </c>
      <c r="AD29" s="33">
        <f>IF(Tableau224567[[#This Row],[Blq{QB3}]]="o",(1000/AE$52),0)</f>
        <v>0</v>
      </c>
      <c r="AE29" s="4" t="s">
        <v>3</v>
      </c>
      <c r="AF29" s="33">
        <f>IF(Tableau224567[[#This Row],[Blq{QB4}]]="o",(1000/AG$52),0)</f>
        <v>0</v>
      </c>
      <c r="AG29" s="4" t="s">
        <v>3</v>
      </c>
      <c r="AH29" s="33">
        <f>IF(Tableau224567[[#This Row],[Blq{QB5}]]="o",(1000/AI$52),0)</f>
        <v>0</v>
      </c>
      <c r="AI29" s="4" t="s">
        <v>3</v>
      </c>
      <c r="AJ29" s="33">
        <f>IF(Tableau224567[[#This Row],[Blq{QB6}]]="o",(1000/AK$52),0)</f>
        <v>0</v>
      </c>
      <c r="AK29" s="4" t="s">
        <v>3</v>
      </c>
      <c r="AL29" s="33">
        <f>IF(Tableau224567[[#This Row],[Blq{QB7}]]="o",(1000/AM$52),0)</f>
        <v>0</v>
      </c>
      <c r="AM29" s="4" t="s">
        <v>3</v>
      </c>
      <c r="AN29" s="33">
        <f>IF(Tableau224567[[#This Row],[Blq{QB8}]]="o",(1000/AO$52),0)</f>
        <v>0</v>
      </c>
      <c r="AO29" s="4" t="s">
        <v>3</v>
      </c>
      <c r="AP29" s="33">
        <f>IF(Tableau224567[[#This Row],[Blq{QB9}]]="o",(1000/AQ$52),0)</f>
        <v>0</v>
      </c>
      <c r="AQ29" s="4" t="s">
        <v>3</v>
      </c>
      <c r="AR29" s="33">
        <f>IF(Tableau224567[[#This Row],[Blq{QB10}]]="o",(1000/AS$52),0)</f>
        <v>0</v>
      </c>
      <c r="AS29" s="4" t="s">
        <v>3</v>
      </c>
      <c r="AT29" s="33">
        <f>IF(Tableau224567[[#This Row],[Blq{QB11}]]="o",(1000/AU$52),0)</f>
        <v>0</v>
      </c>
      <c r="AU29" s="4" t="s">
        <v>3</v>
      </c>
      <c r="AV29" s="33">
        <f>IF(Tableau224567[[#This Row],[Blq{QB12}]]="o",(1000/AW$52),0)</f>
        <v>0</v>
      </c>
      <c r="AW29" s="4" t="s">
        <v>3</v>
      </c>
      <c r="AX29" s="33">
        <f>IF(Tableau224567[[#This Row],[Blq{QB13}]]="o",(1000/AY$52),0)</f>
        <v>0</v>
      </c>
      <c r="AY29" s="4" t="s">
        <v>3</v>
      </c>
      <c r="AZ29" s="33">
        <f>IF(Tableau224567[[#This Row],[Blq{QB14}]]="o",(1000/BA$52),0)</f>
        <v>0</v>
      </c>
      <c r="BA29" s="4" t="s">
        <v>3</v>
      </c>
      <c r="BB29" s="33">
        <f>IF(Tableau224567[[#This Row],[Blq{QB15}]]="o",(1000/BC$52),0)</f>
        <v>0</v>
      </c>
      <c r="BC29" s="4" t="s">
        <v>3</v>
      </c>
      <c r="BD29" s="33">
        <f>IF(Tableau224567[[#This Row],[Blq{QB16}]]="o",(1000/BE$52),0)</f>
        <v>0</v>
      </c>
      <c r="BE29" s="4" t="s">
        <v>3</v>
      </c>
      <c r="BF29" s="33">
        <f>IF(Tableau224567[[#This Row],[Blq{QB17}]]="o",(1000/BG$52),0)</f>
        <v>0</v>
      </c>
      <c r="BG29" s="4" t="s">
        <v>3</v>
      </c>
      <c r="BH29" s="33">
        <f>IF(Tableau224567[[#This Row],[Blq{QB18}]]="o",(1000/BI$52),0)</f>
        <v>0</v>
      </c>
      <c r="BI29" s="4" t="s">
        <v>3</v>
      </c>
      <c r="BJ29" s="33">
        <f>IF(Tableau224567[[#This Row],[Blq{QB19}]]="o",(1000/BK$52),0)</f>
        <v>0</v>
      </c>
      <c r="BK29" s="4" t="s">
        <v>3</v>
      </c>
      <c r="BL29" s="33">
        <f>IF(Tableau224567[[#This Row],[Blq{QB20}]]="o",(1000/BM$52),0)</f>
        <v>0</v>
      </c>
      <c r="BM29" s="4" t="s">
        <v>3</v>
      </c>
      <c r="BN29" s="33">
        <f>IF(Tableau224567[[#This Row],[Blq{QB21}]]="o",(1000/BO$52),0)</f>
        <v>0</v>
      </c>
      <c r="BO29" s="4" t="s">
        <v>3</v>
      </c>
      <c r="BP29" s="33">
        <f>IF(Tableau224567[[#This Row],[Blq{QB22}]]="o",(1000/BQ$52),0)</f>
        <v>0</v>
      </c>
      <c r="BQ29" s="4" t="s">
        <v>3</v>
      </c>
      <c r="BR29" s="33">
        <f>IF(Tableau224567[[#This Row],[Blq{QB23}]]="o",(1000/BS$52),0)</f>
        <v>0</v>
      </c>
      <c r="BS29" s="4" t="s">
        <v>3</v>
      </c>
      <c r="BT29" s="33">
        <f>IF(Tableau224567[[#This Row],[Blq{QB24}]]="o",(1000/BU$52),0)</f>
        <v>0</v>
      </c>
      <c r="BU29" s="4" t="s">
        <v>3</v>
      </c>
      <c r="BV29" s="33">
        <f>IF(Tableau224567[[#This Row],[Blq{QB25}]]="o",(1000/BW$52),0)</f>
        <v>0</v>
      </c>
      <c r="BW29" s="4" t="s">
        <v>3</v>
      </c>
      <c r="BX29" s="33">
        <f>IF(Tableau224567[[#This Row],[Blq{QB26}]]="o",(1000/BY$52),0)</f>
        <v>0</v>
      </c>
      <c r="BY29" s="4" t="s">
        <v>3</v>
      </c>
      <c r="BZ29" s="33">
        <f>IF(Tableau224567[[#This Row],[Blq{QB27}]]="o",(1000/CA$52),0)</f>
        <v>0</v>
      </c>
      <c r="CA29" s="4" t="s">
        <v>3</v>
      </c>
      <c r="CB29" s="33">
        <f>IF(Tableau224567[[#This Row],[Blq{QB28}]]="o",(1000/CC$52),0)</f>
        <v>0</v>
      </c>
      <c r="CC29" s="4" t="s">
        <v>3</v>
      </c>
      <c r="CD29" s="33">
        <f>IF(Tableau224567[[#This Row],[Blq{QB29}]]="o",(1000/CE$52),0)</f>
        <v>0</v>
      </c>
      <c r="CE29" s="4" t="s">
        <v>3</v>
      </c>
      <c r="CF29" s="33">
        <f>IF(Tableau224567[[#This Row],[Blq{QB30}]]="o",(1000/CG$52),0)</f>
        <v>0</v>
      </c>
      <c r="CG29" s="4" t="s">
        <v>3</v>
      </c>
      <c r="CH29" s="26">
        <f>IFERROR((8-Tableau224567[[#This Row],[Plc{Q}]])/100,0)</f>
        <v>0</v>
      </c>
      <c r="CI29" s="25" t="str">
        <f>IF(OR(1=Tableau224567[[#This Row],[Plc{Q}]],2=Tableau224567[[#This Row],[Plc{Q}]],3=Tableau224567[[#This Row],[Plc{Q}]],4=Tableau224567[[#This Row],[Plc{Q}]],5=Tableau224567[[#This Row],[Plc{Q}]],6=Tableau224567[[#This Row],[Plc{Q}]],7=Tableau224567[[#This Row],[Plc{Q}]],8=Tableau224567[[#This Row],[Plc{Q}]]),"Qualifié(e)","")</f>
        <v/>
      </c>
      <c r="CJ29" s="34" t="str">
        <f>IF(Tableau224567[[#This Row],[Pnt{F}/1000]]=0,"",RANK(Tableau224567[[#This Row],[Pnt{F}/1000]],Tableau224567[Pnt{F}/1000]))</f>
        <v/>
      </c>
      <c r="CK29" s="35">
        <f>IFERROR(Tableau224567[[#This Row],[Pnt{FV}/500]]+Tableau224567[[#This Row],[Pnt{FB}/500]]+Tableau224567[[#This Row],[Bns{Q}]],0)</f>
        <v>0</v>
      </c>
      <c r="CL29" s="32">
        <f>IFERROR((Tableau224567[[#This Row],[Pnt{FV}]]/$CM$52)*500,0)</f>
        <v>0</v>
      </c>
      <c r="CM29" s="186">
        <f>IFERROR(((Tableau224567[[#This Row],[Prs{FV}]]/CN$52)*1000)+IF(Tableau224567[[#This Row],[Vlr{FV}]]="o",2,0),0)</f>
        <v>0</v>
      </c>
      <c r="CN29" s="11" t="s">
        <v>12</v>
      </c>
      <c r="CO29" s="4" t="s">
        <v>3</v>
      </c>
      <c r="CP29" s="32">
        <f>(Tableau224567[[#This Row],[Pnt{FB}]]/CQ$52)*500</f>
        <v>0</v>
      </c>
      <c r="CQ29" s="33">
        <f>Tableau224567[[#This Row],[Pnt{FBlq}]]+Tableau224567[[#This Row],[Pnt{FEss}]]</f>
        <v>0</v>
      </c>
      <c r="CR29" s="33">
        <f>IF(Tableau224567[[#This Row],[Blq{F}]]="n",0,IF(Tableau224567[[#This Row],[Blq{F}]]="Z1",100,IF(Tableau224567[[#This Row],[Blq{F}]]="Z2",200,IF(Tableau224567[[#This Row],[Blq{F}]]="Top",300,0))))</f>
        <v>0</v>
      </c>
      <c r="CS29" s="4" t="s">
        <v>3</v>
      </c>
      <c r="CT29" s="25">
        <f>IFERROR((100-(Tableau224567[[#This Row],[Ess{F}]])),0)</f>
        <v>0</v>
      </c>
      <c r="CU29" s="11" t="s">
        <v>12</v>
      </c>
      <c r="CV29" s="28" t="str">
        <f>IF(Tableau224567[[#This Row],[Fnl]]="Q",Tableau224567[[#This Row],[Plc{F}]],Tableau224567[[#This Row],[Plc{Q}]])</f>
        <v/>
      </c>
      <c r="CW29" s="28" t="str">
        <f>IF(Tableau224567[[#This Row],[Place]]=1,"Or",IF(Tableau224567[[#This Row],[Place]]=2,"Argent",IF(Tableau224567[[#This Row],[Place]]=3,"Bronze","")))</f>
        <v/>
      </c>
    </row>
    <row r="30" spans="1:101" x14ac:dyDescent="0.2">
      <c r="A30" s="33" t="str">
        <f>Tableau224567[[#This Row],[Plc{Q}]]</f>
        <v/>
      </c>
      <c r="B30" s="33" t="str">
        <f>Tableau224567[[#This Row],[Place]]</f>
        <v/>
      </c>
      <c r="C30" s="16" t="s">
        <v>12</v>
      </c>
      <c r="D30" s="17" t="s">
        <v>12</v>
      </c>
      <c r="E30" s="17" t="s">
        <v>12</v>
      </c>
      <c r="F30" s="29" t="str">
        <f>IF(Tableau224567[[#This Row],[Q &gt; F]]="","","Q")</f>
        <v/>
      </c>
      <c r="G30" s="10" t="s">
        <v>12</v>
      </c>
      <c r="H30" s="3" t="s">
        <v>3</v>
      </c>
      <c r="I30" s="3" t="s">
        <v>3</v>
      </c>
      <c r="J30" s="3" t="s">
        <v>3</v>
      </c>
      <c r="K30" s="30" t="str">
        <f>IF(Tableau224567[[#This Row],[Pnt{Q}(/1000)]]=0,"",RANK(Tableau224567[[#This Row],[Pnt{Q}(/1000)]],Tableau224567[Pnt{Q}(/1000)]))</f>
        <v/>
      </c>
      <c r="L30" s="30">
        <f>IFERROR(Tableau224567[[#This Row],[Pnt{QV}(/500)]]+Tableau224567[[#This Row],[Pnt{QB}/500]],0)</f>
        <v>0</v>
      </c>
      <c r="M30" s="31">
        <f>IFERROR((Tableau224567[[#This Row],[Pnt{QV}]]/$N$52)*500,0)</f>
        <v>0</v>
      </c>
      <c r="N30" s="31">
        <f>SUM(Tableau224567[[#This Row],[Pnt{QV1}]],Tableau224567[[#This Row],[Pnt{QV2}]],Tableau224567[[#This Row],[Pnt{QV3}]])</f>
        <v>0</v>
      </c>
      <c r="O30" s="2">
        <f>IFERROR(((Tableau224567[[#This Row],[Prs{QV1}]]/P$52)*1000)+IF(Tableau224567[[#This Row],[Vlr{QV1}]]="o",2,0),0)</f>
        <v>0</v>
      </c>
      <c r="P30" s="11" t="s">
        <v>12</v>
      </c>
      <c r="Q30" s="4" t="s">
        <v>3</v>
      </c>
      <c r="R30" s="163">
        <f>IFERROR(((Tableau224567[[#This Row],[Prs{QV2}]]/S$52)*1000)+IF(Tableau224567[[#This Row],[Vlr{QV2}]]="o",2,0),0)</f>
        <v>0</v>
      </c>
      <c r="S30" s="11" t="s">
        <v>12</v>
      </c>
      <c r="T30" s="4" t="s">
        <v>3</v>
      </c>
      <c r="U30" s="163">
        <f>IFERROR(((Tableau224567[[#This Row],[Prs{QV3}]]/V$52)*1000)+IF(Tableau224567[[#This Row],[Vlr{QV3}]]="o",2,0),0)</f>
        <v>0</v>
      </c>
      <c r="V30" s="11" t="s">
        <v>12</v>
      </c>
      <c r="W30" s="4" t="s">
        <v>3</v>
      </c>
      <c r="X30" s="32">
        <f>IF((Tableau224567[[#This Row],[Pnt{QB}]]/Y$52)*500=0,0,(Tableau224567[[#This Row],[Pnt{QB}]]/Y$52)*500)</f>
        <v>0</v>
      </c>
      <c r="Y30" s="33">
        <f>Tableau224567[[#This Row],[Pnt{QB1}]]+Tableau224567[[#This Row],[Pnt{QB2}]]+Tableau224567[[#This Row],[Pnt{QB3}]]+Tableau224567[[#This Row],[Pnt{QB4}]]+Tableau224567[[#This Row],[Pnt{QB5}]]+Tableau224567[[#This Row],[Pnt{QB6}]]+Tableau224567[[#This Row],[Pnt{QB7}]]+Tableau224567[[#This Row],[Pnt{QB8}]]+Tableau224567[[#This Row],[Pnt{QB9}]]+Tableau224567[[#This Row],[Pnt{QB10}]]+Tableau224567[[#This Row],[Pnt{QB11}]]+Tableau224567[[#This Row],[Pnt{QB12}]]+Tableau224567[[#This Row],[Pnt{QB13}]]+Tableau224567[[#This Row],[Pnt{QB14}]]+Tableau224567[[#This Row],[Pnt{QB15}]]+Tableau224567[[#This Row],[Pnt{QB16}]]+Tableau224567[[#This Row],[Pnt{QB17}]]+Tableau224567[[#This Row],[Pnt{QB18}]]+Tableau224567[[#This Row],[Pnt{QB19}]]+Tableau224567[[#This Row],[Pnt{QB20}]]+Tableau224567[[#This Row],[Pnt{QB21}]]+Tableau224567[[#This Row],[Pnt{QB22}]]+Tableau224567[[#This Row],[Pnt{QB23}]]+Tableau224567[[#This Row],[Pnt{QB24}]]+Tableau224567[[#This Row],[Pnt{QB25}]]+Tableau224567[[#This Row],[Pnt{QB26}]]+Tableau224567[[#This Row],[Pnt{QB27}]]+Tableau224567[[#This Row],[Pnt{QB28}]]+Tableau224567[[#This Row],[Pnt{QB29}]]+Tableau224567[[#This Row],[Pnt{QB30}]]</f>
        <v>0</v>
      </c>
      <c r="Z30" s="33">
        <f>IF(Tableau224567[[#This Row],[Blq{QB1}]]="o",(1000/AA$52),0)</f>
        <v>0</v>
      </c>
      <c r="AA30" s="4" t="s">
        <v>3</v>
      </c>
      <c r="AB30" s="33">
        <f>IF(Tableau224567[[#This Row],[Blq{QB2}]]="o",(1000/AC$52),0)</f>
        <v>0</v>
      </c>
      <c r="AC30" s="4" t="s">
        <v>3</v>
      </c>
      <c r="AD30" s="33">
        <f>IF(Tableau224567[[#This Row],[Blq{QB3}]]="o",(1000/AE$52),0)</f>
        <v>0</v>
      </c>
      <c r="AE30" s="4" t="s">
        <v>3</v>
      </c>
      <c r="AF30" s="33">
        <f>IF(Tableau224567[[#This Row],[Blq{QB4}]]="o",(1000/AG$52),0)</f>
        <v>0</v>
      </c>
      <c r="AG30" s="4" t="s">
        <v>3</v>
      </c>
      <c r="AH30" s="33">
        <f>IF(Tableau224567[[#This Row],[Blq{QB5}]]="o",(1000/AI$52),0)</f>
        <v>0</v>
      </c>
      <c r="AI30" s="4" t="s">
        <v>3</v>
      </c>
      <c r="AJ30" s="33">
        <f>IF(Tableau224567[[#This Row],[Blq{QB6}]]="o",(1000/AK$52),0)</f>
        <v>0</v>
      </c>
      <c r="AK30" s="4" t="s">
        <v>3</v>
      </c>
      <c r="AL30" s="33">
        <f>IF(Tableau224567[[#This Row],[Blq{QB7}]]="o",(1000/AM$52),0)</f>
        <v>0</v>
      </c>
      <c r="AM30" s="4" t="s">
        <v>3</v>
      </c>
      <c r="AN30" s="33">
        <f>IF(Tableau224567[[#This Row],[Blq{QB8}]]="o",(1000/AO$52),0)</f>
        <v>0</v>
      </c>
      <c r="AO30" s="4" t="s">
        <v>3</v>
      </c>
      <c r="AP30" s="33">
        <f>IF(Tableau224567[[#This Row],[Blq{QB9}]]="o",(1000/AQ$52),0)</f>
        <v>0</v>
      </c>
      <c r="AQ30" s="4" t="s">
        <v>3</v>
      </c>
      <c r="AR30" s="33">
        <f>IF(Tableau224567[[#This Row],[Blq{QB10}]]="o",(1000/AS$52),0)</f>
        <v>0</v>
      </c>
      <c r="AS30" s="4" t="s">
        <v>3</v>
      </c>
      <c r="AT30" s="33">
        <f>IF(Tableau224567[[#This Row],[Blq{QB11}]]="o",(1000/AU$52),0)</f>
        <v>0</v>
      </c>
      <c r="AU30" s="4" t="s">
        <v>3</v>
      </c>
      <c r="AV30" s="33">
        <f>IF(Tableau224567[[#This Row],[Blq{QB12}]]="o",(1000/AW$52),0)</f>
        <v>0</v>
      </c>
      <c r="AW30" s="4" t="s">
        <v>3</v>
      </c>
      <c r="AX30" s="33">
        <f>IF(Tableau224567[[#This Row],[Blq{QB13}]]="o",(1000/AY$52),0)</f>
        <v>0</v>
      </c>
      <c r="AY30" s="4" t="s">
        <v>3</v>
      </c>
      <c r="AZ30" s="33">
        <f>IF(Tableau224567[[#This Row],[Blq{QB14}]]="o",(1000/BA$52),0)</f>
        <v>0</v>
      </c>
      <c r="BA30" s="4" t="s">
        <v>3</v>
      </c>
      <c r="BB30" s="33">
        <f>IF(Tableau224567[[#This Row],[Blq{QB15}]]="o",(1000/BC$52),0)</f>
        <v>0</v>
      </c>
      <c r="BC30" s="4" t="s">
        <v>3</v>
      </c>
      <c r="BD30" s="33">
        <f>IF(Tableau224567[[#This Row],[Blq{QB16}]]="o",(1000/BE$52),0)</f>
        <v>0</v>
      </c>
      <c r="BE30" s="4" t="s">
        <v>3</v>
      </c>
      <c r="BF30" s="33">
        <f>IF(Tableau224567[[#This Row],[Blq{QB17}]]="o",(1000/BG$52),0)</f>
        <v>0</v>
      </c>
      <c r="BG30" s="4" t="s">
        <v>3</v>
      </c>
      <c r="BH30" s="33">
        <f>IF(Tableau224567[[#This Row],[Blq{QB18}]]="o",(1000/BI$52),0)</f>
        <v>0</v>
      </c>
      <c r="BI30" s="4" t="s">
        <v>3</v>
      </c>
      <c r="BJ30" s="33">
        <f>IF(Tableau224567[[#This Row],[Blq{QB19}]]="o",(1000/BK$52),0)</f>
        <v>0</v>
      </c>
      <c r="BK30" s="4" t="s">
        <v>3</v>
      </c>
      <c r="BL30" s="33">
        <f>IF(Tableau224567[[#This Row],[Blq{QB20}]]="o",(1000/BM$52),0)</f>
        <v>0</v>
      </c>
      <c r="BM30" s="4" t="s">
        <v>3</v>
      </c>
      <c r="BN30" s="33">
        <f>IF(Tableau224567[[#This Row],[Blq{QB21}]]="o",(1000/BO$52),0)</f>
        <v>0</v>
      </c>
      <c r="BO30" s="4" t="s">
        <v>3</v>
      </c>
      <c r="BP30" s="33">
        <f>IF(Tableau224567[[#This Row],[Blq{QB22}]]="o",(1000/BQ$52),0)</f>
        <v>0</v>
      </c>
      <c r="BQ30" s="4" t="s">
        <v>3</v>
      </c>
      <c r="BR30" s="33">
        <f>IF(Tableau224567[[#This Row],[Blq{QB23}]]="o",(1000/BS$52),0)</f>
        <v>0</v>
      </c>
      <c r="BS30" s="4" t="s">
        <v>3</v>
      </c>
      <c r="BT30" s="33">
        <f>IF(Tableau224567[[#This Row],[Blq{QB24}]]="o",(1000/BU$52),0)</f>
        <v>0</v>
      </c>
      <c r="BU30" s="4" t="s">
        <v>3</v>
      </c>
      <c r="BV30" s="33">
        <f>IF(Tableau224567[[#This Row],[Blq{QB25}]]="o",(1000/BW$52),0)</f>
        <v>0</v>
      </c>
      <c r="BW30" s="4" t="s">
        <v>3</v>
      </c>
      <c r="BX30" s="33">
        <f>IF(Tableau224567[[#This Row],[Blq{QB26}]]="o",(1000/BY$52),0)</f>
        <v>0</v>
      </c>
      <c r="BY30" s="4" t="s">
        <v>3</v>
      </c>
      <c r="BZ30" s="33">
        <f>IF(Tableau224567[[#This Row],[Blq{QB27}]]="o",(1000/CA$52),0)</f>
        <v>0</v>
      </c>
      <c r="CA30" s="4" t="s">
        <v>3</v>
      </c>
      <c r="CB30" s="33">
        <f>IF(Tableau224567[[#This Row],[Blq{QB28}]]="o",(1000/CC$52),0)</f>
        <v>0</v>
      </c>
      <c r="CC30" s="4" t="s">
        <v>3</v>
      </c>
      <c r="CD30" s="33">
        <f>IF(Tableau224567[[#This Row],[Blq{QB29}]]="o",(1000/CE$52),0)</f>
        <v>0</v>
      </c>
      <c r="CE30" s="4" t="s">
        <v>3</v>
      </c>
      <c r="CF30" s="33">
        <f>IF(Tableau224567[[#This Row],[Blq{QB30}]]="o",(1000/CG$52),0)</f>
        <v>0</v>
      </c>
      <c r="CG30" s="4" t="s">
        <v>3</v>
      </c>
      <c r="CH30" s="26">
        <f>IFERROR((8-Tableau224567[[#This Row],[Plc{Q}]])/100,0)</f>
        <v>0</v>
      </c>
      <c r="CI30" s="25" t="str">
        <f>IF(OR(1=Tableau224567[[#This Row],[Plc{Q}]],2=Tableau224567[[#This Row],[Plc{Q}]],3=Tableau224567[[#This Row],[Plc{Q}]],4=Tableau224567[[#This Row],[Plc{Q}]],5=Tableau224567[[#This Row],[Plc{Q}]],6=Tableau224567[[#This Row],[Plc{Q}]],7=Tableau224567[[#This Row],[Plc{Q}]],8=Tableau224567[[#This Row],[Plc{Q}]]),"Qualifié(e)","")</f>
        <v/>
      </c>
      <c r="CJ30" s="34" t="str">
        <f>IF(Tableau224567[[#This Row],[Pnt{F}/1000]]=0,"",RANK(Tableau224567[[#This Row],[Pnt{F}/1000]],Tableau224567[Pnt{F}/1000]))</f>
        <v/>
      </c>
      <c r="CK30" s="35">
        <f>IFERROR(Tableau224567[[#This Row],[Pnt{FV}/500]]+Tableau224567[[#This Row],[Pnt{FB}/500]]+Tableau224567[[#This Row],[Bns{Q}]],0)</f>
        <v>0</v>
      </c>
      <c r="CL30" s="32">
        <f>IFERROR((Tableau224567[[#This Row],[Pnt{FV}]]/$CM$52)*500,0)</f>
        <v>0</v>
      </c>
      <c r="CM30" s="186">
        <f>IFERROR(((Tableau224567[[#This Row],[Prs{FV}]]/CN$52)*1000)+IF(Tableau224567[[#This Row],[Vlr{FV}]]="o",2,0),0)</f>
        <v>0</v>
      </c>
      <c r="CN30" s="11" t="s">
        <v>12</v>
      </c>
      <c r="CO30" s="4" t="s">
        <v>3</v>
      </c>
      <c r="CP30" s="32">
        <f>(Tableau224567[[#This Row],[Pnt{FB}]]/CQ$52)*500</f>
        <v>0</v>
      </c>
      <c r="CQ30" s="33">
        <f>Tableau224567[[#This Row],[Pnt{FBlq}]]+Tableau224567[[#This Row],[Pnt{FEss}]]</f>
        <v>0</v>
      </c>
      <c r="CR30" s="33">
        <f>IF(Tableau224567[[#This Row],[Blq{F}]]="n",0,IF(Tableau224567[[#This Row],[Blq{F}]]="Z1",100,IF(Tableau224567[[#This Row],[Blq{F}]]="Z2",200,IF(Tableau224567[[#This Row],[Blq{F}]]="Top",300,0))))</f>
        <v>0</v>
      </c>
      <c r="CS30" s="4" t="s">
        <v>3</v>
      </c>
      <c r="CT30" s="25">
        <f>IFERROR((100-(Tableau224567[[#This Row],[Ess{F}]])),0)</f>
        <v>0</v>
      </c>
      <c r="CU30" s="11" t="s">
        <v>12</v>
      </c>
      <c r="CV30" s="28" t="str">
        <f>IF(Tableau224567[[#This Row],[Fnl]]="Q",Tableau224567[[#This Row],[Plc{F}]],Tableau224567[[#This Row],[Plc{Q}]])</f>
        <v/>
      </c>
      <c r="CW30" s="28" t="str">
        <f>IF(Tableau224567[[#This Row],[Place]]=1,"Or",IF(Tableau224567[[#This Row],[Place]]=2,"Argent",IF(Tableau224567[[#This Row],[Place]]=3,"Bronze","")))</f>
        <v/>
      </c>
    </row>
    <row r="31" spans="1:101" x14ac:dyDescent="0.2">
      <c r="A31" s="33" t="str">
        <f>Tableau224567[[#This Row],[Plc{Q}]]</f>
        <v/>
      </c>
      <c r="B31" s="33" t="str">
        <f>Tableau224567[[#This Row],[Place]]</f>
        <v/>
      </c>
      <c r="C31" s="16" t="s">
        <v>12</v>
      </c>
      <c r="D31" s="17" t="s">
        <v>12</v>
      </c>
      <c r="E31" s="17" t="s">
        <v>12</v>
      </c>
      <c r="F31" s="29" t="str">
        <f>IF(Tableau224567[[#This Row],[Q &gt; F]]="","","Q")</f>
        <v/>
      </c>
      <c r="G31" s="10" t="s">
        <v>12</v>
      </c>
      <c r="H31" s="3" t="s">
        <v>3</v>
      </c>
      <c r="I31" s="3" t="s">
        <v>3</v>
      </c>
      <c r="J31" s="3" t="s">
        <v>3</v>
      </c>
      <c r="K31" s="30" t="str">
        <f>IF(Tableau224567[[#This Row],[Pnt{Q}(/1000)]]=0,"",RANK(Tableau224567[[#This Row],[Pnt{Q}(/1000)]],Tableau224567[Pnt{Q}(/1000)]))</f>
        <v/>
      </c>
      <c r="L31" s="30">
        <f>IFERROR(Tableau224567[[#This Row],[Pnt{QV}(/500)]]+Tableau224567[[#This Row],[Pnt{QB}/500]],0)</f>
        <v>0</v>
      </c>
      <c r="M31" s="31">
        <f>IFERROR((Tableau224567[[#This Row],[Pnt{QV}]]/$N$52)*500,0)</f>
        <v>0</v>
      </c>
      <c r="N31" s="31">
        <f>SUM(Tableau224567[[#This Row],[Pnt{QV1}]],Tableau224567[[#This Row],[Pnt{QV2}]],Tableau224567[[#This Row],[Pnt{QV3}]])</f>
        <v>0</v>
      </c>
      <c r="O31" s="2">
        <f>IFERROR(((Tableau224567[[#This Row],[Prs{QV1}]]/P$52)*1000)+IF(Tableau224567[[#This Row],[Vlr{QV1}]]="o",2,0),0)</f>
        <v>0</v>
      </c>
      <c r="P31" s="11" t="s">
        <v>12</v>
      </c>
      <c r="Q31" s="4" t="s">
        <v>3</v>
      </c>
      <c r="R31" s="163">
        <f>IFERROR(((Tableau224567[[#This Row],[Prs{QV2}]]/S$52)*1000)+IF(Tableau224567[[#This Row],[Vlr{QV2}]]="o",2,0),0)</f>
        <v>0</v>
      </c>
      <c r="S31" s="11" t="s">
        <v>12</v>
      </c>
      <c r="T31" s="4" t="s">
        <v>3</v>
      </c>
      <c r="U31" s="163">
        <f>IFERROR(((Tableau224567[[#This Row],[Prs{QV3}]]/V$52)*1000)+IF(Tableau224567[[#This Row],[Vlr{QV3}]]="o",2,0),0)</f>
        <v>0</v>
      </c>
      <c r="V31" s="11" t="s">
        <v>12</v>
      </c>
      <c r="W31" s="4" t="s">
        <v>3</v>
      </c>
      <c r="X31" s="32">
        <f>IF((Tableau224567[[#This Row],[Pnt{QB}]]/Y$52)*500=0,0,(Tableau224567[[#This Row],[Pnt{QB}]]/Y$52)*500)</f>
        <v>0</v>
      </c>
      <c r="Y31" s="33">
        <f>Tableau224567[[#This Row],[Pnt{QB1}]]+Tableau224567[[#This Row],[Pnt{QB2}]]+Tableau224567[[#This Row],[Pnt{QB3}]]+Tableau224567[[#This Row],[Pnt{QB4}]]+Tableau224567[[#This Row],[Pnt{QB5}]]+Tableau224567[[#This Row],[Pnt{QB6}]]+Tableau224567[[#This Row],[Pnt{QB7}]]+Tableau224567[[#This Row],[Pnt{QB8}]]+Tableau224567[[#This Row],[Pnt{QB9}]]+Tableau224567[[#This Row],[Pnt{QB10}]]+Tableau224567[[#This Row],[Pnt{QB11}]]+Tableau224567[[#This Row],[Pnt{QB12}]]+Tableau224567[[#This Row],[Pnt{QB13}]]+Tableau224567[[#This Row],[Pnt{QB14}]]+Tableau224567[[#This Row],[Pnt{QB15}]]+Tableau224567[[#This Row],[Pnt{QB16}]]+Tableau224567[[#This Row],[Pnt{QB17}]]+Tableau224567[[#This Row],[Pnt{QB18}]]+Tableau224567[[#This Row],[Pnt{QB19}]]+Tableau224567[[#This Row],[Pnt{QB20}]]+Tableau224567[[#This Row],[Pnt{QB21}]]+Tableau224567[[#This Row],[Pnt{QB22}]]+Tableau224567[[#This Row],[Pnt{QB23}]]+Tableau224567[[#This Row],[Pnt{QB24}]]+Tableau224567[[#This Row],[Pnt{QB25}]]+Tableau224567[[#This Row],[Pnt{QB26}]]+Tableau224567[[#This Row],[Pnt{QB27}]]+Tableau224567[[#This Row],[Pnt{QB28}]]+Tableau224567[[#This Row],[Pnt{QB29}]]+Tableau224567[[#This Row],[Pnt{QB30}]]</f>
        <v>0</v>
      </c>
      <c r="Z31" s="33">
        <f>IF(Tableau224567[[#This Row],[Blq{QB1}]]="o",(1000/AA$52),0)</f>
        <v>0</v>
      </c>
      <c r="AA31" s="4" t="s">
        <v>3</v>
      </c>
      <c r="AB31" s="33">
        <f>IF(Tableau224567[[#This Row],[Blq{QB2}]]="o",(1000/AC$52),0)</f>
        <v>0</v>
      </c>
      <c r="AC31" s="4" t="s">
        <v>3</v>
      </c>
      <c r="AD31" s="33">
        <f>IF(Tableau224567[[#This Row],[Blq{QB3}]]="o",(1000/AE$52),0)</f>
        <v>0</v>
      </c>
      <c r="AE31" s="4" t="s">
        <v>3</v>
      </c>
      <c r="AF31" s="33">
        <f>IF(Tableau224567[[#This Row],[Blq{QB4}]]="o",(1000/AG$52),0)</f>
        <v>0</v>
      </c>
      <c r="AG31" s="4" t="s">
        <v>3</v>
      </c>
      <c r="AH31" s="33">
        <f>IF(Tableau224567[[#This Row],[Blq{QB5}]]="o",(1000/AI$52),0)</f>
        <v>0</v>
      </c>
      <c r="AI31" s="4" t="s">
        <v>3</v>
      </c>
      <c r="AJ31" s="33">
        <f>IF(Tableau224567[[#This Row],[Blq{QB6}]]="o",(1000/AK$52),0)</f>
        <v>0</v>
      </c>
      <c r="AK31" s="4" t="s">
        <v>3</v>
      </c>
      <c r="AL31" s="33">
        <f>IF(Tableau224567[[#This Row],[Blq{QB7}]]="o",(1000/AM$52),0)</f>
        <v>0</v>
      </c>
      <c r="AM31" s="4" t="s">
        <v>3</v>
      </c>
      <c r="AN31" s="33">
        <f>IF(Tableau224567[[#This Row],[Blq{QB8}]]="o",(1000/AO$52),0)</f>
        <v>0</v>
      </c>
      <c r="AO31" s="4" t="s">
        <v>3</v>
      </c>
      <c r="AP31" s="33">
        <f>IF(Tableau224567[[#This Row],[Blq{QB9}]]="o",(1000/AQ$52),0)</f>
        <v>0</v>
      </c>
      <c r="AQ31" s="4" t="s">
        <v>3</v>
      </c>
      <c r="AR31" s="33">
        <f>IF(Tableau224567[[#This Row],[Blq{QB10}]]="o",(1000/AS$52),0)</f>
        <v>0</v>
      </c>
      <c r="AS31" s="4" t="s">
        <v>3</v>
      </c>
      <c r="AT31" s="33">
        <f>IF(Tableau224567[[#This Row],[Blq{QB11}]]="o",(1000/AU$52),0)</f>
        <v>0</v>
      </c>
      <c r="AU31" s="4" t="s">
        <v>3</v>
      </c>
      <c r="AV31" s="33">
        <f>IF(Tableau224567[[#This Row],[Blq{QB12}]]="o",(1000/AW$52),0)</f>
        <v>0</v>
      </c>
      <c r="AW31" s="4" t="s">
        <v>3</v>
      </c>
      <c r="AX31" s="33">
        <f>IF(Tableau224567[[#This Row],[Blq{QB13}]]="o",(1000/AY$52),0)</f>
        <v>0</v>
      </c>
      <c r="AY31" s="4" t="s">
        <v>3</v>
      </c>
      <c r="AZ31" s="33">
        <f>IF(Tableau224567[[#This Row],[Blq{QB14}]]="o",(1000/BA$52),0)</f>
        <v>0</v>
      </c>
      <c r="BA31" s="4" t="s">
        <v>3</v>
      </c>
      <c r="BB31" s="33">
        <f>IF(Tableau224567[[#This Row],[Blq{QB15}]]="o",(1000/BC$52),0)</f>
        <v>0</v>
      </c>
      <c r="BC31" s="4" t="s">
        <v>3</v>
      </c>
      <c r="BD31" s="33">
        <f>IF(Tableau224567[[#This Row],[Blq{QB16}]]="o",(1000/BE$52),0)</f>
        <v>0</v>
      </c>
      <c r="BE31" s="4" t="s">
        <v>3</v>
      </c>
      <c r="BF31" s="33">
        <f>IF(Tableau224567[[#This Row],[Blq{QB17}]]="o",(1000/BG$52),0)</f>
        <v>0</v>
      </c>
      <c r="BG31" s="4" t="s">
        <v>3</v>
      </c>
      <c r="BH31" s="33">
        <f>IF(Tableau224567[[#This Row],[Blq{QB18}]]="o",(1000/BI$52),0)</f>
        <v>0</v>
      </c>
      <c r="BI31" s="4" t="s">
        <v>3</v>
      </c>
      <c r="BJ31" s="33">
        <f>IF(Tableau224567[[#This Row],[Blq{QB19}]]="o",(1000/BK$52),0)</f>
        <v>0</v>
      </c>
      <c r="BK31" s="4" t="s">
        <v>3</v>
      </c>
      <c r="BL31" s="33">
        <f>IF(Tableau224567[[#This Row],[Blq{QB20}]]="o",(1000/BM$52),0)</f>
        <v>0</v>
      </c>
      <c r="BM31" s="4" t="s">
        <v>3</v>
      </c>
      <c r="BN31" s="33">
        <f>IF(Tableau224567[[#This Row],[Blq{QB21}]]="o",(1000/BO$52),0)</f>
        <v>0</v>
      </c>
      <c r="BO31" s="4" t="s">
        <v>3</v>
      </c>
      <c r="BP31" s="33">
        <f>IF(Tableau224567[[#This Row],[Blq{QB22}]]="o",(1000/BQ$52),0)</f>
        <v>0</v>
      </c>
      <c r="BQ31" s="4" t="s">
        <v>3</v>
      </c>
      <c r="BR31" s="33">
        <f>IF(Tableau224567[[#This Row],[Blq{QB23}]]="o",(1000/BS$52),0)</f>
        <v>0</v>
      </c>
      <c r="BS31" s="4" t="s">
        <v>3</v>
      </c>
      <c r="BT31" s="33">
        <f>IF(Tableau224567[[#This Row],[Blq{QB24}]]="o",(1000/BU$52),0)</f>
        <v>0</v>
      </c>
      <c r="BU31" s="4" t="s">
        <v>3</v>
      </c>
      <c r="BV31" s="33">
        <f>IF(Tableau224567[[#This Row],[Blq{QB25}]]="o",(1000/BW$52),0)</f>
        <v>0</v>
      </c>
      <c r="BW31" s="4" t="s">
        <v>3</v>
      </c>
      <c r="BX31" s="33">
        <f>IF(Tableau224567[[#This Row],[Blq{QB26}]]="o",(1000/BY$52),0)</f>
        <v>0</v>
      </c>
      <c r="BY31" s="4" t="s">
        <v>3</v>
      </c>
      <c r="BZ31" s="33">
        <f>IF(Tableau224567[[#This Row],[Blq{QB27}]]="o",(1000/CA$52),0)</f>
        <v>0</v>
      </c>
      <c r="CA31" s="4" t="s">
        <v>3</v>
      </c>
      <c r="CB31" s="33">
        <f>IF(Tableau224567[[#This Row],[Blq{QB28}]]="o",(1000/CC$52),0)</f>
        <v>0</v>
      </c>
      <c r="CC31" s="4" t="s">
        <v>3</v>
      </c>
      <c r="CD31" s="33">
        <f>IF(Tableau224567[[#This Row],[Blq{QB29}]]="o",(1000/CE$52),0)</f>
        <v>0</v>
      </c>
      <c r="CE31" s="4" t="s">
        <v>3</v>
      </c>
      <c r="CF31" s="33">
        <f>IF(Tableau224567[[#This Row],[Blq{QB30}]]="o",(1000/CG$52),0)</f>
        <v>0</v>
      </c>
      <c r="CG31" s="4" t="s">
        <v>3</v>
      </c>
      <c r="CH31" s="26">
        <f>IFERROR((8-Tableau224567[[#This Row],[Plc{Q}]])/100,0)</f>
        <v>0</v>
      </c>
      <c r="CI31" s="25" t="str">
        <f>IF(OR(1=Tableau224567[[#This Row],[Plc{Q}]],2=Tableau224567[[#This Row],[Plc{Q}]],3=Tableau224567[[#This Row],[Plc{Q}]],4=Tableau224567[[#This Row],[Plc{Q}]],5=Tableau224567[[#This Row],[Plc{Q}]],6=Tableau224567[[#This Row],[Plc{Q}]],7=Tableau224567[[#This Row],[Plc{Q}]],8=Tableau224567[[#This Row],[Plc{Q}]]),"Qualifié(e)","")</f>
        <v/>
      </c>
      <c r="CJ31" s="34" t="str">
        <f>IF(Tableau224567[[#This Row],[Pnt{F}/1000]]=0,"",RANK(Tableau224567[[#This Row],[Pnt{F}/1000]],Tableau224567[Pnt{F}/1000]))</f>
        <v/>
      </c>
      <c r="CK31" s="35">
        <f>IFERROR(Tableau224567[[#This Row],[Pnt{FV}/500]]+Tableau224567[[#This Row],[Pnt{FB}/500]]+Tableau224567[[#This Row],[Bns{Q}]],0)</f>
        <v>0</v>
      </c>
      <c r="CL31" s="32">
        <f>IFERROR((Tableau224567[[#This Row],[Pnt{FV}]]/$CM$52)*500,0)</f>
        <v>0</v>
      </c>
      <c r="CM31" s="186">
        <f>IFERROR(((Tableau224567[[#This Row],[Prs{FV}]]/CN$52)*1000)+IF(Tableau224567[[#This Row],[Vlr{FV}]]="o",2,0),0)</f>
        <v>0</v>
      </c>
      <c r="CN31" s="11" t="s">
        <v>12</v>
      </c>
      <c r="CO31" s="4" t="s">
        <v>3</v>
      </c>
      <c r="CP31" s="32">
        <f>(Tableau224567[[#This Row],[Pnt{FB}]]/CQ$52)*500</f>
        <v>0</v>
      </c>
      <c r="CQ31" s="33">
        <f>Tableau224567[[#This Row],[Pnt{FBlq}]]+Tableau224567[[#This Row],[Pnt{FEss}]]</f>
        <v>0</v>
      </c>
      <c r="CR31" s="33">
        <f>IF(Tableau224567[[#This Row],[Blq{F}]]="n",0,IF(Tableau224567[[#This Row],[Blq{F}]]="Z1",100,IF(Tableau224567[[#This Row],[Blq{F}]]="Z2",200,IF(Tableau224567[[#This Row],[Blq{F}]]="Top",300,0))))</f>
        <v>0</v>
      </c>
      <c r="CS31" s="4" t="s">
        <v>3</v>
      </c>
      <c r="CT31" s="25">
        <f>IFERROR((100-(Tableau224567[[#This Row],[Ess{F}]])),0)</f>
        <v>0</v>
      </c>
      <c r="CU31" s="11" t="s">
        <v>12</v>
      </c>
      <c r="CV31" s="28" t="str">
        <f>IF(Tableau224567[[#This Row],[Fnl]]="Q",Tableau224567[[#This Row],[Plc{F}]],Tableau224567[[#This Row],[Plc{Q}]])</f>
        <v/>
      </c>
      <c r="CW31" s="28" t="str">
        <f>IF(Tableau224567[[#This Row],[Place]]=1,"Or",IF(Tableau224567[[#This Row],[Place]]=2,"Argent",IF(Tableau224567[[#This Row],[Place]]=3,"Bronze","")))</f>
        <v/>
      </c>
    </row>
    <row r="32" spans="1:101" x14ac:dyDescent="0.2">
      <c r="A32" s="33" t="str">
        <f>Tableau224567[[#This Row],[Plc{Q}]]</f>
        <v/>
      </c>
      <c r="B32" s="33" t="str">
        <f>Tableau224567[[#This Row],[Place]]</f>
        <v/>
      </c>
      <c r="C32" s="16" t="s">
        <v>12</v>
      </c>
      <c r="D32" s="17" t="s">
        <v>12</v>
      </c>
      <c r="E32" s="17" t="s">
        <v>12</v>
      </c>
      <c r="F32" s="29" t="str">
        <f>IF(Tableau224567[[#This Row],[Q &gt; F]]="","","Q")</f>
        <v/>
      </c>
      <c r="G32" s="10" t="s">
        <v>12</v>
      </c>
      <c r="H32" s="3" t="s">
        <v>3</v>
      </c>
      <c r="I32" s="3" t="s">
        <v>3</v>
      </c>
      <c r="J32" s="3" t="s">
        <v>3</v>
      </c>
      <c r="K32" s="30" t="str">
        <f>IF(Tableau224567[[#This Row],[Pnt{Q}(/1000)]]=0,"",RANK(Tableau224567[[#This Row],[Pnt{Q}(/1000)]],Tableau224567[Pnt{Q}(/1000)]))</f>
        <v/>
      </c>
      <c r="L32" s="30">
        <f>IFERROR(Tableau224567[[#This Row],[Pnt{QV}(/500)]]+Tableau224567[[#This Row],[Pnt{QB}/500]],0)</f>
        <v>0</v>
      </c>
      <c r="M32" s="31">
        <f>IFERROR((Tableau224567[[#This Row],[Pnt{QV}]]/$N$52)*500,0)</f>
        <v>0</v>
      </c>
      <c r="N32" s="31">
        <f>SUM(Tableau224567[[#This Row],[Pnt{QV1}]],Tableau224567[[#This Row],[Pnt{QV2}]],Tableau224567[[#This Row],[Pnt{QV3}]])</f>
        <v>0</v>
      </c>
      <c r="O32" s="2">
        <f>IFERROR(((Tableau224567[[#This Row],[Prs{QV1}]]/P$52)*1000)+IF(Tableau224567[[#This Row],[Vlr{QV1}]]="o",2,0),0)</f>
        <v>0</v>
      </c>
      <c r="P32" s="11" t="s">
        <v>12</v>
      </c>
      <c r="Q32" s="4" t="s">
        <v>3</v>
      </c>
      <c r="R32" s="163">
        <f>IFERROR(((Tableau224567[[#This Row],[Prs{QV2}]]/S$52)*1000)+IF(Tableau224567[[#This Row],[Vlr{QV2}]]="o",2,0),0)</f>
        <v>0</v>
      </c>
      <c r="S32" s="11" t="s">
        <v>12</v>
      </c>
      <c r="T32" s="4" t="s">
        <v>3</v>
      </c>
      <c r="U32" s="163">
        <f>IFERROR(((Tableau224567[[#This Row],[Prs{QV3}]]/V$52)*1000)+IF(Tableau224567[[#This Row],[Vlr{QV3}]]="o",2,0),0)</f>
        <v>0</v>
      </c>
      <c r="V32" s="11" t="s">
        <v>12</v>
      </c>
      <c r="W32" s="4" t="s">
        <v>3</v>
      </c>
      <c r="X32" s="32">
        <f>IF((Tableau224567[[#This Row],[Pnt{QB}]]/Y$52)*500=0,0,(Tableau224567[[#This Row],[Pnt{QB}]]/Y$52)*500)</f>
        <v>0</v>
      </c>
      <c r="Y32" s="33">
        <f>Tableau224567[[#This Row],[Pnt{QB1}]]+Tableau224567[[#This Row],[Pnt{QB2}]]+Tableau224567[[#This Row],[Pnt{QB3}]]+Tableau224567[[#This Row],[Pnt{QB4}]]+Tableau224567[[#This Row],[Pnt{QB5}]]+Tableau224567[[#This Row],[Pnt{QB6}]]+Tableau224567[[#This Row],[Pnt{QB7}]]+Tableau224567[[#This Row],[Pnt{QB8}]]+Tableau224567[[#This Row],[Pnt{QB9}]]+Tableau224567[[#This Row],[Pnt{QB10}]]+Tableau224567[[#This Row],[Pnt{QB11}]]+Tableau224567[[#This Row],[Pnt{QB12}]]+Tableau224567[[#This Row],[Pnt{QB13}]]+Tableau224567[[#This Row],[Pnt{QB14}]]+Tableau224567[[#This Row],[Pnt{QB15}]]+Tableau224567[[#This Row],[Pnt{QB16}]]+Tableau224567[[#This Row],[Pnt{QB17}]]+Tableau224567[[#This Row],[Pnt{QB18}]]+Tableau224567[[#This Row],[Pnt{QB19}]]+Tableau224567[[#This Row],[Pnt{QB20}]]+Tableau224567[[#This Row],[Pnt{QB21}]]+Tableau224567[[#This Row],[Pnt{QB22}]]+Tableau224567[[#This Row],[Pnt{QB23}]]+Tableau224567[[#This Row],[Pnt{QB24}]]+Tableau224567[[#This Row],[Pnt{QB25}]]+Tableau224567[[#This Row],[Pnt{QB26}]]+Tableau224567[[#This Row],[Pnt{QB27}]]+Tableau224567[[#This Row],[Pnt{QB28}]]+Tableau224567[[#This Row],[Pnt{QB29}]]+Tableau224567[[#This Row],[Pnt{QB30}]]</f>
        <v>0</v>
      </c>
      <c r="Z32" s="33">
        <f>IF(Tableau224567[[#This Row],[Blq{QB1}]]="o",(1000/AA$52),0)</f>
        <v>0</v>
      </c>
      <c r="AA32" s="4" t="s">
        <v>3</v>
      </c>
      <c r="AB32" s="33">
        <f>IF(Tableau224567[[#This Row],[Blq{QB2}]]="o",(1000/AC$52),0)</f>
        <v>0</v>
      </c>
      <c r="AC32" s="4" t="s">
        <v>3</v>
      </c>
      <c r="AD32" s="33">
        <f>IF(Tableau224567[[#This Row],[Blq{QB3}]]="o",(1000/AE$52),0)</f>
        <v>0</v>
      </c>
      <c r="AE32" s="4" t="s">
        <v>3</v>
      </c>
      <c r="AF32" s="33">
        <f>IF(Tableau224567[[#This Row],[Blq{QB4}]]="o",(1000/AG$52),0)</f>
        <v>0</v>
      </c>
      <c r="AG32" s="4" t="s">
        <v>3</v>
      </c>
      <c r="AH32" s="33">
        <f>IF(Tableau224567[[#This Row],[Blq{QB5}]]="o",(1000/AI$52),0)</f>
        <v>0</v>
      </c>
      <c r="AI32" s="4" t="s">
        <v>3</v>
      </c>
      <c r="AJ32" s="33">
        <f>IF(Tableau224567[[#This Row],[Blq{QB6}]]="o",(1000/AK$52),0)</f>
        <v>0</v>
      </c>
      <c r="AK32" s="4" t="s">
        <v>3</v>
      </c>
      <c r="AL32" s="33">
        <f>IF(Tableau224567[[#This Row],[Blq{QB7}]]="o",(1000/AM$52),0)</f>
        <v>0</v>
      </c>
      <c r="AM32" s="4" t="s">
        <v>3</v>
      </c>
      <c r="AN32" s="33">
        <f>IF(Tableau224567[[#This Row],[Blq{QB8}]]="o",(1000/AO$52),0)</f>
        <v>0</v>
      </c>
      <c r="AO32" s="4" t="s">
        <v>3</v>
      </c>
      <c r="AP32" s="33">
        <f>IF(Tableau224567[[#This Row],[Blq{QB9}]]="o",(1000/AQ$52),0)</f>
        <v>0</v>
      </c>
      <c r="AQ32" s="4" t="s">
        <v>3</v>
      </c>
      <c r="AR32" s="33">
        <f>IF(Tableau224567[[#This Row],[Blq{QB10}]]="o",(1000/AS$52),0)</f>
        <v>0</v>
      </c>
      <c r="AS32" s="4" t="s">
        <v>3</v>
      </c>
      <c r="AT32" s="33">
        <f>IF(Tableau224567[[#This Row],[Blq{QB11}]]="o",(1000/AU$52),0)</f>
        <v>0</v>
      </c>
      <c r="AU32" s="4" t="s">
        <v>3</v>
      </c>
      <c r="AV32" s="33">
        <f>IF(Tableau224567[[#This Row],[Blq{QB12}]]="o",(1000/AW$52),0)</f>
        <v>0</v>
      </c>
      <c r="AW32" s="4" t="s">
        <v>3</v>
      </c>
      <c r="AX32" s="33">
        <f>IF(Tableau224567[[#This Row],[Blq{QB13}]]="o",(1000/AY$52),0)</f>
        <v>0</v>
      </c>
      <c r="AY32" s="4" t="s">
        <v>3</v>
      </c>
      <c r="AZ32" s="33">
        <f>IF(Tableau224567[[#This Row],[Blq{QB14}]]="o",(1000/BA$52),0)</f>
        <v>0</v>
      </c>
      <c r="BA32" s="4" t="s">
        <v>3</v>
      </c>
      <c r="BB32" s="33">
        <f>IF(Tableau224567[[#This Row],[Blq{QB15}]]="o",(1000/BC$52),0)</f>
        <v>0</v>
      </c>
      <c r="BC32" s="4" t="s">
        <v>3</v>
      </c>
      <c r="BD32" s="33">
        <f>IF(Tableau224567[[#This Row],[Blq{QB16}]]="o",(1000/BE$52),0)</f>
        <v>0</v>
      </c>
      <c r="BE32" s="4" t="s">
        <v>3</v>
      </c>
      <c r="BF32" s="33">
        <f>IF(Tableau224567[[#This Row],[Blq{QB17}]]="o",(1000/BG$52),0)</f>
        <v>0</v>
      </c>
      <c r="BG32" s="4" t="s">
        <v>3</v>
      </c>
      <c r="BH32" s="33">
        <f>IF(Tableau224567[[#This Row],[Blq{QB18}]]="o",(1000/BI$52),0)</f>
        <v>0</v>
      </c>
      <c r="BI32" s="4" t="s">
        <v>3</v>
      </c>
      <c r="BJ32" s="33">
        <f>IF(Tableau224567[[#This Row],[Blq{QB19}]]="o",(1000/BK$52),0)</f>
        <v>0</v>
      </c>
      <c r="BK32" s="4" t="s">
        <v>3</v>
      </c>
      <c r="BL32" s="33">
        <f>IF(Tableau224567[[#This Row],[Blq{QB20}]]="o",(1000/BM$52),0)</f>
        <v>0</v>
      </c>
      <c r="BM32" s="4" t="s">
        <v>3</v>
      </c>
      <c r="BN32" s="33">
        <f>IF(Tableau224567[[#This Row],[Blq{QB21}]]="o",(1000/BO$52),0)</f>
        <v>0</v>
      </c>
      <c r="BO32" s="4" t="s">
        <v>3</v>
      </c>
      <c r="BP32" s="33">
        <f>IF(Tableau224567[[#This Row],[Blq{QB22}]]="o",(1000/BQ$52),0)</f>
        <v>0</v>
      </c>
      <c r="BQ32" s="4" t="s">
        <v>3</v>
      </c>
      <c r="BR32" s="33">
        <f>IF(Tableau224567[[#This Row],[Blq{QB23}]]="o",(1000/BS$52),0)</f>
        <v>0</v>
      </c>
      <c r="BS32" s="4" t="s">
        <v>3</v>
      </c>
      <c r="BT32" s="33">
        <f>IF(Tableau224567[[#This Row],[Blq{QB24}]]="o",(1000/BU$52),0)</f>
        <v>0</v>
      </c>
      <c r="BU32" s="4" t="s">
        <v>3</v>
      </c>
      <c r="BV32" s="33">
        <f>IF(Tableau224567[[#This Row],[Blq{QB25}]]="o",(1000/BW$52),0)</f>
        <v>0</v>
      </c>
      <c r="BW32" s="4" t="s">
        <v>3</v>
      </c>
      <c r="BX32" s="33">
        <f>IF(Tableau224567[[#This Row],[Blq{QB26}]]="o",(1000/BY$52),0)</f>
        <v>0</v>
      </c>
      <c r="BY32" s="4" t="s">
        <v>3</v>
      </c>
      <c r="BZ32" s="33">
        <f>IF(Tableau224567[[#This Row],[Blq{QB27}]]="o",(1000/CA$52),0)</f>
        <v>0</v>
      </c>
      <c r="CA32" s="4" t="s">
        <v>3</v>
      </c>
      <c r="CB32" s="33">
        <f>IF(Tableau224567[[#This Row],[Blq{QB28}]]="o",(1000/CC$52),0)</f>
        <v>0</v>
      </c>
      <c r="CC32" s="4" t="s">
        <v>3</v>
      </c>
      <c r="CD32" s="33">
        <f>IF(Tableau224567[[#This Row],[Blq{QB29}]]="o",(1000/CE$52),0)</f>
        <v>0</v>
      </c>
      <c r="CE32" s="4" t="s">
        <v>3</v>
      </c>
      <c r="CF32" s="33">
        <f>IF(Tableau224567[[#This Row],[Blq{QB30}]]="o",(1000/CG$52),0)</f>
        <v>0</v>
      </c>
      <c r="CG32" s="4" t="s">
        <v>3</v>
      </c>
      <c r="CH32" s="26">
        <f>IFERROR((8-Tableau224567[[#This Row],[Plc{Q}]])/100,0)</f>
        <v>0</v>
      </c>
      <c r="CI32" s="25" t="str">
        <f>IF(OR(1=Tableau224567[[#This Row],[Plc{Q}]],2=Tableau224567[[#This Row],[Plc{Q}]],3=Tableau224567[[#This Row],[Plc{Q}]],4=Tableau224567[[#This Row],[Plc{Q}]],5=Tableau224567[[#This Row],[Plc{Q}]],6=Tableau224567[[#This Row],[Plc{Q}]],7=Tableau224567[[#This Row],[Plc{Q}]],8=Tableau224567[[#This Row],[Plc{Q}]]),"Qualifié(e)","")</f>
        <v/>
      </c>
      <c r="CJ32" s="34" t="str">
        <f>IF(Tableau224567[[#This Row],[Pnt{F}/1000]]=0,"",RANK(Tableau224567[[#This Row],[Pnt{F}/1000]],Tableau224567[Pnt{F}/1000]))</f>
        <v/>
      </c>
      <c r="CK32" s="35">
        <f>IFERROR(Tableau224567[[#This Row],[Pnt{FV}/500]]+Tableau224567[[#This Row],[Pnt{FB}/500]]+Tableau224567[[#This Row],[Bns{Q}]],0)</f>
        <v>0</v>
      </c>
      <c r="CL32" s="32">
        <f>IFERROR((Tableau224567[[#This Row],[Pnt{FV}]]/$CM$52)*500,0)</f>
        <v>0</v>
      </c>
      <c r="CM32" s="186">
        <f>IFERROR(((Tableau224567[[#This Row],[Prs{FV}]]/CN$52)*1000)+IF(Tableau224567[[#This Row],[Vlr{FV}]]="o",2,0),0)</f>
        <v>0</v>
      </c>
      <c r="CN32" s="11" t="s">
        <v>12</v>
      </c>
      <c r="CO32" s="4" t="s">
        <v>3</v>
      </c>
      <c r="CP32" s="32">
        <f>(Tableau224567[[#This Row],[Pnt{FB}]]/CQ$52)*500</f>
        <v>0</v>
      </c>
      <c r="CQ32" s="33">
        <f>Tableau224567[[#This Row],[Pnt{FBlq}]]+Tableau224567[[#This Row],[Pnt{FEss}]]</f>
        <v>0</v>
      </c>
      <c r="CR32" s="33">
        <f>IF(Tableau224567[[#This Row],[Blq{F}]]="n",0,IF(Tableau224567[[#This Row],[Blq{F}]]="Z1",100,IF(Tableau224567[[#This Row],[Blq{F}]]="Z2",200,IF(Tableau224567[[#This Row],[Blq{F}]]="Top",300,0))))</f>
        <v>0</v>
      </c>
      <c r="CS32" s="4" t="s">
        <v>3</v>
      </c>
      <c r="CT32" s="25">
        <f>IFERROR((100-(Tableau224567[[#This Row],[Ess{F}]])),0)</f>
        <v>0</v>
      </c>
      <c r="CU32" s="11" t="s">
        <v>12</v>
      </c>
      <c r="CV32" s="28" t="str">
        <f>IF(Tableau224567[[#This Row],[Fnl]]="Q",Tableau224567[[#This Row],[Plc{F}]],Tableau224567[[#This Row],[Plc{Q}]])</f>
        <v/>
      </c>
      <c r="CW32" s="28" t="str">
        <f>IF(Tableau224567[[#This Row],[Place]]=1,"Or",IF(Tableau224567[[#This Row],[Place]]=2,"Argent",IF(Tableau224567[[#This Row],[Place]]=3,"Bronze","")))</f>
        <v/>
      </c>
    </row>
    <row r="33" spans="1:101" x14ac:dyDescent="0.2">
      <c r="A33" s="33" t="str">
        <f>Tableau224567[[#This Row],[Plc{Q}]]</f>
        <v/>
      </c>
      <c r="B33" s="33" t="str">
        <f>Tableau224567[[#This Row],[Place]]</f>
        <v/>
      </c>
      <c r="C33" s="16" t="s">
        <v>12</v>
      </c>
      <c r="D33" s="17" t="s">
        <v>12</v>
      </c>
      <c r="E33" s="17" t="s">
        <v>12</v>
      </c>
      <c r="F33" s="29" t="str">
        <f>IF(Tableau224567[[#This Row],[Q &gt; F]]="","","Q")</f>
        <v/>
      </c>
      <c r="G33" s="10" t="s">
        <v>12</v>
      </c>
      <c r="H33" s="3" t="s">
        <v>3</v>
      </c>
      <c r="I33" s="3" t="s">
        <v>3</v>
      </c>
      <c r="J33" s="3" t="s">
        <v>3</v>
      </c>
      <c r="K33" s="30" t="str">
        <f>IF(Tableau224567[[#This Row],[Pnt{Q}(/1000)]]=0,"",RANK(Tableau224567[[#This Row],[Pnt{Q}(/1000)]],Tableau224567[Pnt{Q}(/1000)]))</f>
        <v/>
      </c>
      <c r="L33" s="30">
        <f>IFERROR(Tableau224567[[#This Row],[Pnt{QV}(/500)]]+Tableau224567[[#This Row],[Pnt{QB}/500]],0)</f>
        <v>0</v>
      </c>
      <c r="M33" s="31">
        <f>IFERROR((Tableau224567[[#This Row],[Pnt{QV}]]/$N$52)*500,0)</f>
        <v>0</v>
      </c>
      <c r="N33" s="31">
        <f>SUM(Tableau224567[[#This Row],[Pnt{QV1}]],Tableau224567[[#This Row],[Pnt{QV2}]],Tableau224567[[#This Row],[Pnt{QV3}]])</f>
        <v>0</v>
      </c>
      <c r="O33" s="2">
        <f>IFERROR(((Tableau224567[[#This Row],[Prs{QV1}]]/P$52)*1000)+IF(Tableau224567[[#This Row],[Vlr{QV1}]]="o",2,0),0)</f>
        <v>0</v>
      </c>
      <c r="P33" s="11" t="s">
        <v>12</v>
      </c>
      <c r="Q33" s="4" t="s">
        <v>3</v>
      </c>
      <c r="R33" s="163">
        <f>IFERROR(((Tableau224567[[#This Row],[Prs{QV2}]]/S$52)*1000)+IF(Tableau224567[[#This Row],[Vlr{QV2}]]="o",2,0),0)</f>
        <v>0</v>
      </c>
      <c r="S33" s="11" t="s">
        <v>12</v>
      </c>
      <c r="T33" s="4" t="s">
        <v>3</v>
      </c>
      <c r="U33" s="163">
        <f>IFERROR(((Tableau224567[[#This Row],[Prs{QV3}]]/V$52)*1000)+IF(Tableau224567[[#This Row],[Vlr{QV3}]]="o",2,0),0)</f>
        <v>0</v>
      </c>
      <c r="V33" s="11" t="s">
        <v>12</v>
      </c>
      <c r="W33" s="4" t="s">
        <v>3</v>
      </c>
      <c r="X33" s="32">
        <f>IF((Tableau224567[[#This Row],[Pnt{QB}]]/Y$52)*500=0,0,(Tableau224567[[#This Row],[Pnt{QB}]]/Y$52)*500)</f>
        <v>0</v>
      </c>
      <c r="Y33" s="33">
        <f>Tableau224567[[#This Row],[Pnt{QB1}]]+Tableau224567[[#This Row],[Pnt{QB2}]]+Tableau224567[[#This Row],[Pnt{QB3}]]+Tableau224567[[#This Row],[Pnt{QB4}]]+Tableau224567[[#This Row],[Pnt{QB5}]]+Tableau224567[[#This Row],[Pnt{QB6}]]+Tableau224567[[#This Row],[Pnt{QB7}]]+Tableau224567[[#This Row],[Pnt{QB8}]]+Tableau224567[[#This Row],[Pnt{QB9}]]+Tableau224567[[#This Row],[Pnt{QB10}]]+Tableau224567[[#This Row],[Pnt{QB11}]]+Tableau224567[[#This Row],[Pnt{QB12}]]+Tableau224567[[#This Row],[Pnt{QB13}]]+Tableau224567[[#This Row],[Pnt{QB14}]]+Tableau224567[[#This Row],[Pnt{QB15}]]+Tableau224567[[#This Row],[Pnt{QB16}]]+Tableau224567[[#This Row],[Pnt{QB17}]]+Tableau224567[[#This Row],[Pnt{QB18}]]+Tableau224567[[#This Row],[Pnt{QB19}]]+Tableau224567[[#This Row],[Pnt{QB20}]]+Tableau224567[[#This Row],[Pnt{QB21}]]+Tableau224567[[#This Row],[Pnt{QB22}]]+Tableau224567[[#This Row],[Pnt{QB23}]]+Tableau224567[[#This Row],[Pnt{QB24}]]+Tableau224567[[#This Row],[Pnt{QB25}]]+Tableau224567[[#This Row],[Pnt{QB26}]]+Tableau224567[[#This Row],[Pnt{QB27}]]+Tableau224567[[#This Row],[Pnt{QB28}]]+Tableau224567[[#This Row],[Pnt{QB29}]]+Tableau224567[[#This Row],[Pnt{QB30}]]</f>
        <v>0</v>
      </c>
      <c r="Z33" s="33">
        <f>IF(Tableau224567[[#This Row],[Blq{QB1}]]="o",(1000/AA$52),0)</f>
        <v>0</v>
      </c>
      <c r="AA33" s="4" t="s">
        <v>3</v>
      </c>
      <c r="AB33" s="33">
        <f>IF(Tableau224567[[#This Row],[Blq{QB2}]]="o",(1000/AC$52),0)</f>
        <v>0</v>
      </c>
      <c r="AC33" s="4" t="s">
        <v>3</v>
      </c>
      <c r="AD33" s="33">
        <f>IF(Tableau224567[[#This Row],[Blq{QB3}]]="o",(1000/AE$52),0)</f>
        <v>0</v>
      </c>
      <c r="AE33" s="4" t="s">
        <v>3</v>
      </c>
      <c r="AF33" s="33">
        <f>IF(Tableau224567[[#This Row],[Blq{QB4}]]="o",(1000/AG$52),0)</f>
        <v>0</v>
      </c>
      <c r="AG33" s="4" t="s">
        <v>3</v>
      </c>
      <c r="AH33" s="33">
        <f>IF(Tableau224567[[#This Row],[Blq{QB5}]]="o",(1000/AI$52),0)</f>
        <v>0</v>
      </c>
      <c r="AI33" s="4" t="s">
        <v>3</v>
      </c>
      <c r="AJ33" s="33">
        <f>IF(Tableau224567[[#This Row],[Blq{QB6}]]="o",(1000/AK$52),0)</f>
        <v>0</v>
      </c>
      <c r="AK33" s="4" t="s">
        <v>3</v>
      </c>
      <c r="AL33" s="33">
        <f>IF(Tableau224567[[#This Row],[Blq{QB7}]]="o",(1000/AM$52),0)</f>
        <v>0</v>
      </c>
      <c r="AM33" s="4" t="s">
        <v>3</v>
      </c>
      <c r="AN33" s="33">
        <f>IF(Tableau224567[[#This Row],[Blq{QB8}]]="o",(1000/AO$52),0)</f>
        <v>0</v>
      </c>
      <c r="AO33" s="4" t="s">
        <v>3</v>
      </c>
      <c r="AP33" s="33">
        <f>IF(Tableau224567[[#This Row],[Blq{QB9}]]="o",(1000/AQ$52),0)</f>
        <v>0</v>
      </c>
      <c r="AQ33" s="4" t="s">
        <v>3</v>
      </c>
      <c r="AR33" s="33">
        <f>IF(Tableau224567[[#This Row],[Blq{QB10}]]="o",(1000/AS$52),0)</f>
        <v>0</v>
      </c>
      <c r="AS33" s="4" t="s">
        <v>3</v>
      </c>
      <c r="AT33" s="33">
        <f>IF(Tableau224567[[#This Row],[Blq{QB11}]]="o",(1000/AU$52),0)</f>
        <v>0</v>
      </c>
      <c r="AU33" s="4" t="s">
        <v>3</v>
      </c>
      <c r="AV33" s="33">
        <f>IF(Tableau224567[[#This Row],[Blq{QB12}]]="o",(1000/AW$52),0)</f>
        <v>0</v>
      </c>
      <c r="AW33" s="4" t="s">
        <v>3</v>
      </c>
      <c r="AX33" s="33">
        <f>IF(Tableau224567[[#This Row],[Blq{QB13}]]="o",(1000/AY$52),0)</f>
        <v>0</v>
      </c>
      <c r="AY33" s="4" t="s">
        <v>3</v>
      </c>
      <c r="AZ33" s="33">
        <f>IF(Tableau224567[[#This Row],[Blq{QB14}]]="o",(1000/BA$52),0)</f>
        <v>0</v>
      </c>
      <c r="BA33" s="4" t="s">
        <v>3</v>
      </c>
      <c r="BB33" s="33">
        <f>IF(Tableau224567[[#This Row],[Blq{QB15}]]="o",(1000/BC$52),0)</f>
        <v>0</v>
      </c>
      <c r="BC33" s="4" t="s">
        <v>3</v>
      </c>
      <c r="BD33" s="33">
        <f>IF(Tableau224567[[#This Row],[Blq{QB16}]]="o",(1000/BE$52),0)</f>
        <v>0</v>
      </c>
      <c r="BE33" s="4" t="s">
        <v>3</v>
      </c>
      <c r="BF33" s="33">
        <f>IF(Tableau224567[[#This Row],[Blq{QB17}]]="o",(1000/BG$52),0)</f>
        <v>0</v>
      </c>
      <c r="BG33" s="4" t="s">
        <v>3</v>
      </c>
      <c r="BH33" s="33">
        <f>IF(Tableau224567[[#This Row],[Blq{QB18}]]="o",(1000/BI$52),0)</f>
        <v>0</v>
      </c>
      <c r="BI33" s="4" t="s">
        <v>3</v>
      </c>
      <c r="BJ33" s="33">
        <f>IF(Tableau224567[[#This Row],[Blq{QB19}]]="o",(1000/BK$52),0)</f>
        <v>0</v>
      </c>
      <c r="BK33" s="4" t="s">
        <v>3</v>
      </c>
      <c r="BL33" s="33">
        <f>IF(Tableau224567[[#This Row],[Blq{QB20}]]="o",(1000/BM$52),0)</f>
        <v>0</v>
      </c>
      <c r="BM33" s="4" t="s">
        <v>3</v>
      </c>
      <c r="BN33" s="33">
        <f>IF(Tableau224567[[#This Row],[Blq{QB21}]]="o",(1000/BO$52),0)</f>
        <v>0</v>
      </c>
      <c r="BO33" s="4" t="s">
        <v>3</v>
      </c>
      <c r="BP33" s="33">
        <f>IF(Tableau224567[[#This Row],[Blq{QB22}]]="o",(1000/BQ$52),0)</f>
        <v>0</v>
      </c>
      <c r="BQ33" s="4" t="s">
        <v>3</v>
      </c>
      <c r="BR33" s="33">
        <f>IF(Tableau224567[[#This Row],[Blq{QB23}]]="o",(1000/BS$52),0)</f>
        <v>0</v>
      </c>
      <c r="BS33" s="4" t="s">
        <v>3</v>
      </c>
      <c r="BT33" s="33">
        <f>IF(Tableau224567[[#This Row],[Blq{QB24}]]="o",(1000/BU$52),0)</f>
        <v>0</v>
      </c>
      <c r="BU33" s="4" t="s">
        <v>3</v>
      </c>
      <c r="BV33" s="33">
        <f>IF(Tableau224567[[#This Row],[Blq{QB25}]]="o",(1000/BW$52),0)</f>
        <v>0</v>
      </c>
      <c r="BW33" s="4" t="s">
        <v>3</v>
      </c>
      <c r="BX33" s="33">
        <f>IF(Tableau224567[[#This Row],[Blq{QB26}]]="o",(1000/BY$52),0)</f>
        <v>0</v>
      </c>
      <c r="BY33" s="4" t="s">
        <v>3</v>
      </c>
      <c r="BZ33" s="33">
        <f>IF(Tableau224567[[#This Row],[Blq{QB27}]]="o",(1000/CA$52),0)</f>
        <v>0</v>
      </c>
      <c r="CA33" s="4" t="s">
        <v>3</v>
      </c>
      <c r="CB33" s="33">
        <f>IF(Tableau224567[[#This Row],[Blq{QB28}]]="o",(1000/CC$52),0)</f>
        <v>0</v>
      </c>
      <c r="CC33" s="4" t="s">
        <v>3</v>
      </c>
      <c r="CD33" s="33">
        <f>IF(Tableau224567[[#This Row],[Blq{QB29}]]="o",(1000/CE$52),0)</f>
        <v>0</v>
      </c>
      <c r="CE33" s="4" t="s">
        <v>3</v>
      </c>
      <c r="CF33" s="33">
        <f>IF(Tableau224567[[#This Row],[Blq{QB30}]]="o",(1000/CG$52),0)</f>
        <v>0</v>
      </c>
      <c r="CG33" s="4" t="s">
        <v>3</v>
      </c>
      <c r="CH33" s="26">
        <f>IFERROR((8-Tableau224567[[#This Row],[Plc{Q}]])/100,0)</f>
        <v>0</v>
      </c>
      <c r="CI33" s="25" t="str">
        <f>IF(OR(1=Tableau224567[[#This Row],[Plc{Q}]],2=Tableau224567[[#This Row],[Plc{Q}]],3=Tableau224567[[#This Row],[Plc{Q}]],4=Tableau224567[[#This Row],[Plc{Q}]],5=Tableau224567[[#This Row],[Plc{Q}]],6=Tableau224567[[#This Row],[Plc{Q}]],7=Tableau224567[[#This Row],[Plc{Q}]],8=Tableau224567[[#This Row],[Plc{Q}]]),"Qualifié(e)","")</f>
        <v/>
      </c>
      <c r="CJ33" s="34" t="str">
        <f>IF(Tableau224567[[#This Row],[Pnt{F}/1000]]=0,"",RANK(Tableau224567[[#This Row],[Pnt{F}/1000]],Tableau224567[Pnt{F}/1000]))</f>
        <v/>
      </c>
      <c r="CK33" s="35">
        <f>IFERROR(Tableau224567[[#This Row],[Pnt{FV}/500]]+Tableau224567[[#This Row],[Pnt{FB}/500]]+Tableau224567[[#This Row],[Bns{Q}]],0)</f>
        <v>0</v>
      </c>
      <c r="CL33" s="32">
        <f>IFERROR((Tableau224567[[#This Row],[Pnt{FV}]]/$CM$52)*500,0)</f>
        <v>0</v>
      </c>
      <c r="CM33" s="186">
        <f>IFERROR(((Tableau224567[[#This Row],[Prs{FV}]]/CN$52)*1000)+IF(Tableau224567[[#This Row],[Vlr{FV}]]="o",2,0),0)</f>
        <v>0</v>
      </c>
      <c r="CN33" s="11" t="s">
        <v>12</v>
      </c>
      <c r="CO33" s="4" t="s">
        <v>3</v>
      </c>
      <c r="CP33" s="32">
        <f>(Tableau224567[[#This Row],[Pnt{FB}]]/CQ$52)*500</f>
        <v>0</v>
      </c>
      <c r="CQ33" s="33">
        <f>Tableau224567[[#This Row],[Pnt{FBlq}]]+Tableau224567[[#This Row],[Pnt{FEss}]]</f>
        <v>0</v>
      </c>
      <c r="CR33" s="33">
        <f>IF(Tableau224567[[#This Row],[Blq{F}]]="n",0,IF(Tableau224567[[#This Row],[Blq{F}]]="Z1",100,IF(Tableau224567[[#This Row],[Blq{F}]]="Z2",200,IF(Tableau224567[[#This Row],[Blq{F}]]="Top",300,0))))</f>
        <v>0</v>
      </c>
      <c r="CS33" s="4" t="s">
        <v>3</v>
      </c>
      <c r="CT33" s="25">
        <f>IFERROR((100-(Tableau224567[[#This Row],[Ess{F}]])),0)</f>
        <v>0</v>
      </c>
      <c r="CU33" s="11" t="s">
        <v>12</v>
      </c>
      <c r="CV33" s="28" t="str">
        <f>IF(Tableau224567[[#This Row],[Fnl]]="Q",Tableau224567[[#This Row],[Plc{F}]],Tableau224567[[#This Row],[Plc{Q}]])</f>
        <v/>
      </c>
      <c r="CW33" s="28" t="str">
        <f>IF(Tableau224567[[#This Row],[Place]]=1,"Or",IF(Tableau224567[[#This Row],[Place]]=2,"Argent",IF(Tableau224567[[#This Row],[Place]]=3,"Bronze","")))</f>
        <v/>
      </c>
    </row>
    <row r="34" spans="1:101" x14ac:dyDescent="0.2">
      <c r="A34" s="33" t="str">
        <f>Tableau224567[[#This Row],[Plc{Q}]]</f>
        <v/>
      </c>
      <c r="B34" s="33" t="str">
        <f>Tableau224567[[#This Row],[Place]]</f>
        <v/>
      </c>
      <c r="C34" s="16" t="s">
        <v>12</v>
      </c>
      <c r="D34" s="17" t="s">
        <v>12</v>
      </c>
      <c r="E34" s="17" t="s">
        <v>12</v>
      </c>
      <c r="F34" s="29" t="str">
        <f>IF(Tableau224567[[#This Row],[Q &gt; F]]="","","Q")</f>
        <v/>
      </c>
      <c r="G34" s="10" t="s">
        <v>12</v>
      </c>
      <c r="H34" s="3" t="s">
        <v>3</v>
      </c>
      <c r="I34" s="3" t="s">
        <v>3</v>
      </c>
      <c r="J34" s="3" t="s">
        <v>3</v>
      </c>
      <c r="K34" s="30" t="str">
        <f>IF(Tableau224567[[#This Row],[Pnt{Q}(/1000)]]=0,"",RANK(Tableau224567[[#This Row],[Pnt{Q}(/1000)]],Tableau224567[Pnt{Q}(/1000)]))</f>
        <v/>
      </c>
      <c r="L34" s="30">
        <f>IFERROR(Tableau224567[[#This Row],[Pnt{QV}(/500)]]+Tableau224567[[#This Row],[Pnt{QB}/500]],0)</f>
        <v>0</v>
      </c>
      <c r="M34" s="31">
        <f>IFERROR((Tableau224567[[#This Row],[Pnt{QV}]]/$N$52)*500,0)</f>
        <v>0</v>
      </c>
      <c r="N34" s="31">
        <f>SUM(Tableau224567[[#This Row],[Pnt{QV1}]],Tableau224567[[#This Row],[Pnt{QV2}]],Tableau224567[[#This Row],[Pnt{QV3}]])</f>
        <v>0</v>
      </c>
      <c r="O34" s="2">
        <f>IFERROR(((Tableau224567[[#This Row],[Prs{QV1}]]/P$52)*1000)+IF(Tableau224567[[#This Row],[Vlr{QV1}]]="o",2,0),0)</f>
        <v>0</v>
      </c>
      <c r="P34" s="11" t="s">
        <v>12</v>
      </c>
      <c r="Q34" s="4" t="s">
        <v>3</v>
      </c>
      <c r="R34" s="163">
        <f>IFERROR(((Tableau224567[[#This Row],[Prs{QV2}]]/S$52)*1000)+IF(Tableau224567[[#This Row],[Vlr{QV2}]]="o",2,0),0)</f>
        <v>0</v>
      </c>
      <c r="S34" s="11" t="s">
        <v>12</v>
      </c>
      <c r="T34" s="4" t="s">
        <v>3</v>
      </c>
      <c r="U34" s="163">
        <f>IFERROR(((Tableau224567[[#This Row],[Prs{QV3}]]/V$52)*1000)+IF(Tableau224567[[#This Row],[Vlr{QV3}]]="o",2,0),0)</f>
        <v>0</v>
      </c>
      <c r="V34" s="11" t="s">
        <v>12</v>
      </c>
      <c r="W34" s="4" t="s">
        <v>3</v>
      </c>
      <c r="X34" s="32">
        <f>IF((Tableau224567[[#This Row],[Pnt{QB}]]/Y$52)*500=0,0,(Tableau224567[[#This Row],[Pnt{QB}]]/Y$52)*500)</f>
        <v>0</v>
      </c>
      <c r="Y34" s="33">
        <f>Tableau224567[[#This Row],[Pnt{QB1}]]+Tableau224567[[#This Row],[Pnt{QB2}]]+Tableau224567[[#This Row],[Pnt{QB3}]]+Tableau224567[[#This Row],[Pnt{QB4}]]+Tableau224567[[#This Row],[Pnt{QB5}]]+Tableau224567[[#This Row],[Pnt{QB6}]]+Tableau224567[[#This Row],[Pnt{QB7}]]+Tableau224567[[#This Row],[Pnt{QB8}]]+Tableau224567[[#This Row],[Pnt{QB9}]]+Tableau224567[[#This Row],[Pnt{QB10}]]+Tableau224567[[#This Row],[Pnt{QB11}]]+Tableau224567[[#This Row],[Pnt{QB12}]]+Tableau224567[[#This Row],[Pnt{QB13}]]+Tableau224567[[#This Row],[Pnt{QB14}]]+Tableau224567[[#This Row],[Pnt{QB15}]]+Tableau224567[[#This Row],[Pnt{QB16}]]+Tableau224567[[#This Row],[Pnt{QB17}]]+Tableau224567[[#This Row],[Pnt{QB18}]]+Tableau224567[[#This Row],[Pnt{QB19}]]+Tableau224567[[#This Row],[Pnt{QB20}]]+Tableau224567[[#This Row],[Pnt{QB21}]]+Tableau224567[[#This Row],[Pnt{QB22}]]+Tableau224567[[#This Row],[Pnt{QB23}]]+Tableau224567[[#This Row],[Pnt{QB24}]]+Tableau224567[[#This Row],[Pnt{QB25}]]+Tableau224567[[#This Row],[Pnt{QB26}]]+Tableau224567[[#This Row],[Pnt{QB27}]]+Tableau224567[[#This Row],[Pnt{QB28}]]+Tableau224567[[#This Row],[Pnt{QB29}]]+Tableau224567[[#This Row],[Pnt{QB30}]]</f>
        <v>0</v>
      </c>
      <c r="Z34" s="33">
        <f>IF(Tableau224567[[#This Row],[Blq{QB1}]]="o",(1000/AA$52),0)</f>
        <v>0</v>
      </c>
      <c r="AA34" s="4" t="s">
        <v>3</v>
      </c>
      <c r="AB34" s="33">
        <f>IF(Tableau224567[[#This Row],[Blq{QB2}]]="o",(1000/AC$52),0)</f>
        <v>0</v>
      </c>
      <c r="AC34" s="4" t="s">
        <v>3</v>
      </c>
      <c r="AD34" s="33">
        <f>IF(Tableau224567[[#This Row],[Blq{QB3}]]="o",(1000/AE$52),0)</f>
        <v>0</v>
      </c>
      <c r="AE34" s="4" t="s">
        <v>3</v>
      </c>
      <c r="AF34" s="33">
        <f>IF(Tableau224567[[#This Row],[Blq{QB4}]]="o",(1000/AG$52),0)</f>
        <v>0</v>
      </c>
      <c r="AG34" s="4" t="s">
        <v>3</v>
      </c>
      <c r="AH34" s="33">
        <f>IF(Tableau224567[[#This Row],[Blq{QB5}]]="o",(1000/AI$52),0)</f>
        <v>0</v>
      </c>
      <c r="AI34" s="4" t="s">
        <v>3</v>
      </c>
      <c r="AJ34" s="33">
        <f>IF(Tableau224567[[#This Row],[Blq{QB6}]]="o",(1000/AK$52),0)</f>
        <v>0</v>
      </c>
      <c r="AK34" s="4" t="s">
        <v>3</v>
      </c>
      <c r="AL34" s="33">
        <f>IF(Tableau224567[[#This Row],[Blq{QB7}]]="o",(1000/AM$52),0)</f>
        <v>0</v>
      </c>
      <c r="AM34" s="4" t="s">
        <v>3</v>
      </c>
      <c r="AN34" s="33">
        <f>IF(Tableau224567[[#This Row],[Blq{QB8}]]="o",(1000/AO$52),0)</f>
        <v>0</v>
      </c>
      <c r="AO34" s="4" t="s">
        <v>3</v>
      </c>
      <c r="AP34" s="33">
        <f>IF(Tableau224567[[#This Row],[Blq{QB9}]]="o",(1000/AQ$52),0)</f>
        <v>0</v>
      </c>
      <c r="AQ34" s="4" t="s">
        <v>3</v>
      </c>
      <c r="AR34" s="33">
        <f>IF(Tableau224567[[#This Row],[Blq{QB10}]]="o",(1000/AS$52),0)</f>
        <v>0</v>
      </c>
      <c r="AS34" s="4" t="s">
        <v>3</v>
      </c>
      <c r="AT34" s="33">
        <f>IF(Tableau224567[[#This Row],[Blq{QB11}]]="o",(1000/AU$52),0)</f>
        <v>0</v>
      </c>
      <c r="AU34" s="4" t="s">
        <v>3</v>
      </c>
      <c r="AV34" s="33">
        <f>IF(Tableau224567[[#This Row],[Blq{QB12}]]="o",(1000/AW$52),0)</f>
        <v>0</v>
      </c>
      <c r="AW34" s="4" t="s">
        <v>3</v>
      </c>
      <c r="AX34" s="33">
        <f>IF(Tableau224567[[#This Row],[Blq{QB13}]]="o",(1000/AY$52),0)</f>
        <v>0</v>
      </c>
      <c r="AY34" s="4" t="s">
        <v>3</v>
      </c>
      <c r="AZ34" s="33">
        <f>IF(Tableau224567[[#This Row],[Blq{QB14}]]="o",(1000/BA$52),0)</f>
        <v>0</v>
      </c>
      <c r="BA34" s="4" t="s">
        <v>3</v>
      </c>
      <c r="BB34" s="33">
        <f>IF(Tableau224567[[#This Row],[Blq{QB15}]]="o",(1000/BC$52),0)</f>
        <v>0</v>
      </c>
      <c r="BC34" s="4" t="s">
        <v>3</v>
      </c>
      <c r="BD34" s="33">
        <f>IF(Tableau224567[[#This Row],[Blq{QB16}]]="o",(1000/BE$52),0)</f>
        <v>0</v>
      </c>
      <c r="BE34" s="4" t="s">
        <v>3</v>
      </c>
      <c r="BF34" s="33">
        <f>IF(Tableau224567[[#This Row],[Blq{QB17}]]="o",(1000/BG$52),0)</f>
        <v>0</v>
      </c>
      <c r="BG34" s="4" t="s">
        <v>3</v>
      </c>
      <c r="BH34" s="33">
        <f>IF(Tableau224567[[#This Row],[Blq{QB18}]]="o",(1000/BI$52),0)</f>
        <v>0</v>
      </c>
      <c r="BI34" s="4" t="s">
        <v>3</v>
      </c>
      <c r="BJ34" s="33">
        <f>IF(Tableau224567[[#This Row],[Blq{QB19}]]="o",(1000/BK$52),0)</f>
        <v>0</v>
      </c>
      <c r="BK34" s="4" t="s">
        <v>3</v>
      </c>
      <c r="BL34" s="33">
        <f>IF(Tableau224567[[#This Row],[Blq{QB20}]]="o",(1000/BM$52),0)</f>
        <v>0</v>
      </c>
      <c r="BM34" s="4" t="s">
        <v>3</v>
      </c>
      <c r="BN34" s="33">
        <f>IF(Tableau224567[[#This Row],[Blq{QB21}]]="o",(1000/BO$52),0)</f>
        <v>0</v>
      </c>
      <c r="BO34" s="4" t="s">
        <v>3</v>
      </c>
      <c r="BP34" s="33">
        <f>IF(Tableau224567[[#This Row],[Blq{QB22}]]="o",(1000/BQ$52),0)</f>
        <v>0</v>
      </c>
      <c r="BQ34" s="4" t="s">
        <v>3</v>
      </c>
      <c r="BR34" s="33">
        <f>IF(Tableau224567[[#This Row],[Blq{QB23}]]="o",(1000/BS$52),0)</f>
        <v>0</v>
      </c>
      <c r="BS34" s="4" t="s">
        <v>3</v>
      </c>
      <c r="BT34" s="33">
        <f>IF(Tableau224567[[#This Row],[Blq{QB24}]]="o",(1000/BU$52),0)</f>
        <v>0</v>
      </c>
      <c r="BU34" s="4" t="s">
        <v>3</v>
      </c>
      <c r="BV34" s="33">
        <f>IF(Tableau224567[[#This Row],[Blq{QB25}]]="o",(1000/BW$52),0)</f>
        <v>0</v>
      </c>
      <c r="BW34" s="4" t="s">
        <v>3</v>
      </c>
      <c r="BX34" s="33">
        <f>IF(Tableau224567[[#This Row],[Blq{QB26}]]="o",(1000/BY$52),0)</f>
        <v>0</v>
      </c>
      <c r="BY34" s="4" t="s">
        <v>3</v>
      </c>
      <c r="BZ34" s="33">
        <f>IF(Tableau224567[[#This Row],[Blq{QB27}]]="o",(1000/CA$52),0)</f>
        <v>0</v>
      </c>
      <c r="CA34" s="4" t="s">
        <v>3</v>
      </c>
      <c r="CB34" s="33">
        <f>IF(Tableau224567[[#This Row],[Blq{QB28}]]="o",(1000/CC$52),0)</f>
        <v>0</v>
      </c>
      <c r="CC34" s="4" t="s">
        <v>3</v>
      </c>
      <c r="CD34" s="33">
        <f>IF(Tableau224567[[#This Row],[Blq{QB29}]]="o",(1000/CE$52),0)</f>
        <v>0</v>
      </c>
      <c r="CE34" s="4" t="s">
        <v>3</v>
      </c>
      <c r="CF34" s="33">
        <f>IF(Tableau224567[[#This Row],[Blq{QB30}]]="o",(1000/CG$52),0)</f>
        <v>0</v>
      </c>
      <c r="CG34" s="4" t="s">
        <v>3</v>
      </c>
      <c r="CH34" s="26">
        <f>IFERROR((8-Tableau224567[[#This Row],[Plc{Q}]])/100,0)</f>
        <v>0</v>
      </c>
      <c r="CI34" s="25" t="str">
        <f>IF(OR(1=Tableau224567[[#This Row],[Plc{Q}]],2=Tableau224567[[#This Row],[Plc{Q}]],3=Tableau224567[[#This Row],[Plc{Q}]],4=Tableau224567[[#This Row],[Plc{Q}]],5=Tableau224567[[#This Row],[Plc{Q}]],6=Tableau224567[[#This Row],[Plc{Q}]],7=Tableau224567[[#This Row],[Plc{Q}]],8=Tableau224567[[#This Row],[Plc{Q}]]),"Qualifié(e)","")</f>
        <v/>
      </c>
      <c r="CJ34" s="34" t="str">
        <f>IF(Tableau224567[[#This Row],[Pnt{F}/1000]]=0,"",RANK(Tableau224567[[#This Row],[Pnt{F}/1000]],Tableau224567[Pnt{F}/1000]))</f>
        <v/>
      </c>
      <c r="CK34" s="35">
        <f>IFERROR(Tableau224567[[#This Row],[Pnt{FV}/500]]+Tableau224567[[#This Row],[Pnt{FB}/500]]+Tableau224567[[#This Row],[Bns{Q}]],0)</f>
        <v>0</v>
      </c>
      <c r="CL34" s="32">
        <f>IFERROR((Tableau224567[[#This Row],[Pnt{FV}]]/$CM$52)*500,0)</f>
        <v>0</v>
      </c>
      <c r="CM34" s="186">
        <f>IFERROR(((Tableau224567[[#This Row],[Prs{FV}]]/CN$52)*1000)+IF(Tableau224567[[#This Row],[Vlr{FV}]]="o",2,0),0)</f>
        <v>0</v>
      </c>
      <c r="CN34" s="11" t="s">
        <v>12</v>
      </c>
      <c r="CO34" s="4" t="s">
        <v>3</v>
      </c>
      <c r="CP34" s="32">
        <f>(Tableau224567[[#This Row],[Pnt{FB}]]/CQ$52)*500</f>
        <v>0</v>
      </c>
      <c r="CQ34" s="33">
        <f>Tableau224567[[#This Row],[Pnt{FBlq}]]+Tableau224567[[#This Row],[Pnt{FEss}]]</f>
        <v>0</v>
      </c>
      <c r="CR34" s="33">
        <f>IF(Tableau224567[[#This Row],[Blq{F}]]="n",0,IF(Tableau224567[[#This Row],[Blq{F}]]="Z1",100,IF(Tableau224567[[#This Row],[Blq{F}]]="Z2",200,IF(Tableau224567[[#This Row],[Blq{F}]]="Top",300,0))))</f>
        <v>0</v>
      </c>
      <c r="CS34" s="4" t="s">
        <v>3</v>
      </c>
      <c r="CT34" s="25">
        <f>IFERROR((100-(Tableau224567[[#This Row],[Ess{F}]])),0)</f>
        <v>0</v>
      </c>
      <c r="CU34" s="11" t="s">
        <v>12</v>
      </c>
      <c r="CV34" s="28" t="str">
        <f>IF(Tableau224567[[#This Row],[Fnl]]="Q",Tableau224567[[#This Row],[Plc{F}]],Tableau224567[[#This Row],[Plc{Q}]])</f>
        <v/>
      </c>
      <c r="CW34" s="28" t="str">
        <f>IF(Tableau224567[[#This Row],[Place]]=1,"Or",IF(Tableau224567[[#This Row],[Place]]=2,"Argent",IF(Tableau224567[[#This Row],[Place]]=3,"Bronze","")))</f>
        <v/>
      </c>
    </row>
    <row r="35" spans="1:101" x14ac:dyDescent="0.2">
      <c r="A35" s="33" t="str">
        <f>Tableau224567[[#This Row],[Plc{Q}]]</f>
        <v/>
      </c>
      <c r="B35" s="33" t="str">
        <f>Tableau224567[[#This Row],[Place]]</f>
        <v/>
      </c>
      <c r="C35" s="16" t="s">
        <v>12</v>
      </c>
      <c r="D35" s="17" t="s">
        <v>12</v>
      </c>
      <c r="E35" s="17" t="s">
        <v>12</v>
      </c>
      <c r="F35" s="29" t="str">
        <f>IF(Tableau224567[[#This Row],[Q &gt; F]]="","","Q")</f>
        <v/>
      </c>
      <c r="G35" s="10" t="s">
        <v>12</v>
      </c>
      <c r="H35" s="3" t="s">
        <v>3</v>
      </c>
      <c r="I35" s="3" t="s">
        <v>3</v>
      </c>
      <c r="J35" s="3" t="s">
        <v>3</v>
      </c>
      <c r="K35" s="30" t="str">
        <f>IF(Tableau224567[[#This Row],[Pnt{Q}(/1000)]]=0,"",RANK(Tableau224567[[#This Row],[Pnt{Q}(/1000)]],Tableau224567[Pnt{Q}(/1000)]))</f>
        <v/>
      </c>
      <c r="L35" s="30">
        <f>IFERROR(Tableau224567[[#This Row],[Pnt{QV}(/500)]]+Tableau224567[[#This Row],[Pnt{QB}/500]],0)</f>
        <v>0</v>
      </c>
      <c r="M35" s="31">
        <f>IFERROR((Tableau224567[[#This Row],[Pnt{QV}]]/$N$52)*500,0)</f>
        <v>0</v>
      </c>
      <c r="N35" s="31">
        <f>SUM(Tableau224567[[#This Row],[Pnt{QV1}]],Tableau224567[[#This Row],[Pnt{QV2}]],Tableau224567[[#This Row],[Pnt{QV3}]])</f>
        <v>0</v>
      </c>
      <c r="O35" s="2">
        <f>IFERROR(((Tableau224567[[#This Row],[Prs{QV1}]]/P$52)*1000)+IF(Tableau224567[[#This Row],[Vlr{QV1}]]="o",2,0),0)</f>
        <v>0</v>
      </c>
      <c r="P35" s="11" t="s">
        <v>12</v>
      </c>
      <c r="Q35" s="4" t="s">
        <v>3</v>
      </c>
      <c r="R35" s="163">
        <f>IFERROR(((Tableau224567[[#This Row],[Prs{QV2}]]/S$52)*1000)+IF(Tableau224567[[#This Row],[Vlr{QV2}]]="o",2,0),0)</f>
        <v>0</v>
      </c>
      <c r="S35" s="11" t="s">
        <v>12</v>
      </c>
      <c r="T35" s="4" t="s">
        <v>3</v>
      </c>
      <c r="U35" s="163">
        <f>IFERROR(((Tableau224567[[#This Row],[Prs{QV3}]]/V$52)*1000)+IF(Tableau224567[[#This Row],[Vlr{QV3}]]="o",2,0),0)</f>
        <v>0</v>
      </c>
      <c r="V35" s="11" t="s">
        <v>12</v>
      </c>
      <c r="W35" s="4" t="s">
        <v>3</v>
      </c>
      <c r="X35" s="32">
        <f>IF((Tableau224567[[#This Row],[Pnt{QB}]]/Y$52)*500=0,0,(Tableau224567[[#This Row],[Pnt{QB}]]/Y$52)*500)</f>
        <v>0</v>
      </c>
      <c r="Y35" s="33">
        <f>Tableau224567[[#This Row],[Pnt{QB1}]]+Tableau224567[[#This Row],[Pnt{QB2}]]+Tableau224567[[#This Row],[Pnt{QB3}]]+Tableau224567[[#This Row],[Pnt{QB4}]]+Tableau224567[[#This Row],[Pnt{QB5}]]+Tableau224567[[#This Row],[Pnt{QB6}]]+Tableau224567[[#This Row],[Pnt{QB7}]]+Tableau224567[[#This Row],[Pnt{QB8}]]+Tableau224567[[#This Row],[Pnt{QB9}]]+Tableau224567[[#This Row],[Pnt{QB10}]]+Tableau224567[[#This Row],[Pnt{QB11}]]+Tableau224567[[#This Row],[Pnt{QB12}]]+Tableau224567[[#This Row],[Pnt{QB13}]]+Tableau224567[[#This Row],[Pnt{QB14}]]+Tableau224567[[#This Row],[Pnt{QB15}]]+Tableau224567[[#This Row],[Pnt{QB16}]]+Tableau224567[[#This Row],[Pnt{QB17}]]+Tableau224567[[#This Row],[Pnt{QB18}]]+Tableau224567[[#This Row],[Pnt{QB19}]]+Tableau224567[[#This Row],[Pnt{QB20}]]+Tableau224567[[#This Row],[Pnt{QB21}]]+Tableau224567[[#This Row],[Pnt{QB22}]]+Tableau224567[[#This Row],[Pnt{QB23}]]+Tableau224567[[#This Row],[Pnt{QB24}]]+Tableau224567[[#This Row],[Pnt{QB25}]]+Tableau224567[[#This Row],[Pnt{QB26}]]+Tableau224567[[#This Row],[Pnt{QB27}]]+Tableau224567[[#This Row],[Pnt{QB28}]]+Tableau224567[[#This Row],[Pnt{QB29}]]+Tableau224567[[#This Row],[Pnt{QB30}]]</f>
        <v>0</v>
      </c>
      <c r="Z35" s="33">
        <f>IF(Tableau224567[[#This Row],[Blq{QB1}]]="o",(1000/AA$52),0)</f>
        <v>0</v>
      </c>
      <c r="AA35" s="4" t="s">
        <v>3</v>
      </c>
      <c r="AB35" s="33">
        <f>IF(Tableau224567[[#This Row],[Blq{QB2}]]="o",(1000/AC$52),0)</f>
        <v>0</v>
      </c>
      <c r="AC35" s="4" t="s">
        <v>3</v>
      </c>
      <c r="AD35" s="33">
        <f>IF(Tableau224567[[#This Row],[Blq{QB3}]]="o",(1000/AE$52),0)</f>
        <v>0</v>
      </c>
      <c r="AE35" s="4" t="s">
        <v>3</v>
      </c>
      <c r="AF35" s="33">
        <f>IF(Tableau224567[[#This Row],[Blq{QB4}]]="o",(1000/AG$52),0)</f>
        <v>0</v>
      </c>
      <c r="AG35" s="4" t="s">
        <v>3</v>
      </c>
      <c r="AH35" s="33">
        <f>IF(Tableau224567[[#This Row],[Blq{QB5}]]="o",(1000/AI$52),0)</f>
        <v>0</v>
      </c>
      <c r="AI35" s="4" t="s">
        <v>3</v>
      </c>
      <c r="AJ35" s="33">
        <f>IF(Tableau224567[[#This Row],[Blq{QB6}]]="o",(1000/AK$52),0)</f>
        <v>0</v>
      </c>
      <c r="AK35" s="4" t="s">
        <v>3</v>
      </c>
      <c r="AL35" s="33">
        <f>IF(Tableau224567[[#This Row],[Blq{QB7}]]="o",(1000/AM$52),0)</f>
        <v>0</v>
      </c>
      <c r="AM35" s="4" t="s">
        <v>3</v>
      </c>
      <c r="AN35" s="33">
        <f>IF(Tableau224567[[#This Row],[Blq{QB8}]]="o",(1000/AO$52),0)</f>
        <v>0</v>
      </c>
      <c r="AO35" s="4" t="s">
        <v>3</v>
      </c>
      <c r="AP35" s="33">
        <f>IF(Tableau224567[[#This Row],[Blq{QB9}]]="o",(1000/AQ$52),0)</f>
        <v>0</v>
      </c>
      <c r="AQ35" s="4" t="s">
        <v>3</v>
      </c>
      <c r="AR35" s="33">
        <f>IF(Tableau224567[[#This Row],[Blq{QB10}]]="o",(1000/AS$52),0)</f>
        <v>0</v>
      </c>
      <c r="AS35" s="4" t="s">
        <v>3</v>
      </c>
      <c r="AT35" s="33">
        <f>IF(Tableau224567[[#This Row],[Blq{QB11}]]="o",(1000/AU$52),0)</f>
        <v>0</v>
      </c>
      <c r="AU35" s="4" t="s">
        <v>3</v>
      </c>
      <c r="AV35" s="33">
        <f>IF(Tableau224567[[#This Row],[Blq{QB12}]]="o",(1000/AW$52),0)</f>
        <v>0</v>
      </c>
      <c r="AW35" s="4" t="s">
        <v>3</v>
      </c>
      <c r="AX35" s="33">
        <f>IF(Tableau224567[[#This Row],[Blq{QB13}]]="o",(1000/AY$52),0)</f>
        <v>0</v>
      </c>
      <c r="AY35" s="4" t="s">
        <v>3</v>
      </c>
      <c r="AZ35" s="33">
        <f>IF(Tableau224567[[#This Row],[Blq{QB14}]]="o",(1000/BA$52),0)</f>
        <v>0</v>
      </c>
      <c r="BA35" s="4" t="s">
        <v>3</v>
      </c>
      <c r="BB35" s="33">
        <f>IF(Tableau224567[[#This Row],[Blq{QB15}]]="o",(1000/BC$52),0)</f>
        <v>0</v>
      </c>
      <c r="BC35" s="4" t="s">
        <v>3</v>
      </c>
      <c r="BD35" s="33">
        <f>IF(Tableau224567[[#This Row],[Blq{QB16}]]="o",(1000/BE$52),0)</f>
        <v>0</v>
      </c>
      <c r="BE35" s="4" t="s">
        <v>3</v>
      </c>
      <c r="BF35" s="33">
        <f>IF(Tableau224567[[#This Row],[Blq{QB17}]]="o",(1000/BG$52),0)</f>
        <v>0</v>
      </c>
      <c r="BG35" s="4" t="s">
        <v>3</v>
      </c>
      <c r="BH35" s="33">
        <f>IF(Tableau224567[[#This Row],[Blq{QB18}]]="o",(1000/BI$52),0)</f>
        <v>0</v>
      </c>
      <c r="BI35" s="4" t="s">
        <v>3</v>
      </c>
      <c r="BJ35" s="33">
        <f>IF(Tableau224567[[#This Row],[Blq{QB19}]]="o",(1000/BK$52),0)</f>
        <v>0</v>
      </c>
      <c r="BK35" s="4" t="s">
        <v>3</v>
      </c>
      <c r="BL35" s="33">
        <f>IF(Tableau224567[[#This Row],[Blq{QB20}]]="o",(1000/BM$52),0)</f>
        <v>0</v>
      </c>
      <c r="BM35" s="4" t="s">
        <v>3</v>
      </c>
      <c r="BN35" s="33">
        <f>IF(Tableau224567[[#This Row],[Blq{QB21}]]="o",(1000/BO$52),0)</f>
        <v>0</v>
      </c>
      <c r="BO35" s="4" t="s">
        <v>3</v>
      </c>
      <c r="BP35" s="33">
        <f>IF(Tableau224567[[#This Row],[Blq{QB22}]]="o",(1000/BQ$52),0)</f>
        <v>0</v>
      </c>
      <c r="BQ35" s="4" t="s">
        <v>3</v>
      </c>
      <c r="BR35" s="33">
        <f>IF(Tableau224567[[#This Row],[Blq{QB23}]]="o",(1000/BS$52),0)</f>
        <v>0</v>
      </c>
      <c r="BS35" s="4" t="s">
        <v>3</v>
      </c>
      <c r="BT35" s="33">
        <f>IF(Tableau224567[[#This Row],[Blq{QB24}]]="o",(1000/BU$52),0)</f>
        <v>0</v>
      </c>
      <c r="BU35" s="4" t="s">
        <v>3</v>
      </c>
      <c r="BV35" s="33">
        <f>IF(Tableau224567[[#This Row],[Blq{QB25}]]="o",(1000/BW$52),0)</f>
        <v>0</v>
      </c>
      <c r="BW35" s="4" t="s">
        <v>3</v>
      </c>
      <c r="BX35" s="33">
        <f>IF(Tableau224567[[#This Row],[Blq{QB26}]]="o",(1000/BY$52),0)</f>
        <v>0</v>
      </c>
      <c r="BY35" s="4" t="s">
        <v>3</v>
      </c>
      <c r="BZ35" s="33">
        <f>IF(Tableau224567[[#This Row],[Blq{QB27}]]="o",(1000/CA$52),0)</f>
        <v>0</v>
      </c>
      <c r="CA35" s="4" t="s">
        <v>3</v>
      </c>
      <c r="CB35" s="33">
        <f>IF(Tableau224567[[#This Row],[Blq{QB28}]]="o",(1000/CC$52),0)</f>
        <v>0</v>
      </c>
      <c r="CC35" s="4" t="s">
        <v>3</v>
      </c>
      <c r="CD35" s="33">
        <f>IF(Tableau224567[[#This Row],[Blq{QB29}]]="o",(1000/CE$52),0)</f>
        <v>0</v>
      </c>
      <c r="CE35" s="4" t="s">
        <v>3</v>
      </c>
      <c r="CF35" s="33">
        <f>IF(Tableau224567[[#This Row],[Blq{QB30}]]="o",(1000/CG$52),0)</f>
        <v>0</v>
      </c>
      <c r="CG35" s="4" t="s">
        <v>3</v>
      </c>
      <c r="CH35" s="26">
        <f>IFERROR((8-Tableau224567[[#This Row],[Plc{Q}]])/100,0)</f>
        <v>0</v>
      </c>
      <c r="CI35" s="25" t="str">
        <f>IF(OR(1=Tableau224567[[#This Row],[Plc{Q}]],2=Tableau224567[[#This Row],[Plc{Q}]],3=Tableau224567[[#This Row],[Plc{Q}]],4=Tableau224567[[#This Row],[Plc{Q}]],5=Tableau224567[[#This Row],[Plc{Q}]],6=Tableau224567[[#This Row],[Plc{Q}]],7=Tableau224567[[#This Row],[Plc{Q}]],8=Tableau224567[[#This Row],[Plc{Q}]]),"Qualifié(e)","")</f>
        <v/>
      </c>
      <c r="CJ35" s="34" t="str">
        <f>IF(Tableau224567[[#This Row],[Pnt{F}/1000]]=0,"",RANK(Tableau224567[[#This Row],[Pnt{F}/1000]],Tableau224567[Pnt{F}/1000]))</f>
        <v/>
      </c>
      <c r="CK35" s="35">
        <f>IFERROR(Tableau224567[[#This Row],[Pnt{FV}/500]]+Tableau224567[[#This Row],[Pnt{FB}/500]]+Tableau224567[[#This Row],[Bns{Q}]],0)</f>
        <v>0</v>
      </c>
      <c r="CL35" s="32">
        <f>IFERROR((Tableau224567[[#This Row],[Pnt{FV}]]/$CM$52)*500,0)</f>
        <v>0</v>
      </c>
      <c r="CM35" s="186">
        <f>IFERROR(((Tableau224567[[#This Row],[Prs{FV}]]/CN$52)*1000)+IF(Tableau224567[[#This Row],[Vlr{FV}]]="o",2,0),0)</f>
        <v>0</v>
      </c>
      <c r="CN35" s="11" t="s">
        <v>12</v>
      </c>
      <c r="CO35" s="4" t="s">
        <v>3</v>
      </c>
      <c r="CP35" s="32">
        <f>(Tableau224567[[#This Row],[Pnt{FB}]]/CQ$52)*500</f>
        <v>0</v>
      </c>
      <c r="CQ35" s="33">
        <f>Tableau224567[[#This Row],[Pnt{FBlq}]]+Tableau224567[[#This Row],[Pnt{FEss}]]</f>
        <v>0</v>
      </c>
      <c r="CR35" s="33">
        <f>IF(Tableau224567[[#This Row],[Blq{F}]]="n",0,IF(Tableau224567[[#This Row],[Blq{F}]]="Z1",100,IF(Tableau224567[[#This Row],[Blq{F}]]="Z2",200,IF(Tableau224567[[#This Row],[Blq{F}]]="Top",300,0))))</f>
        <v>0</v>
      </c>
      <c r="CS35" s="4" t="s">
        <v>3</v>
      </c>
      <c r="CT35" s="25">
        <f>IFERROR((100-(Tableau224567[[#This Row],[Ess{F}]])),0)</f>
        <v>0</v>
      </c>
      <c r="CU35" s="11" t="s">
        <v>12</v>
      </c>
      <c r="CV35" s="28" t="str">
        <f>IF(Tableau224567[[#This Row],[Fnl]]="Q",Tableau224567[[#This Row],[Plc{F}]],Tableau224567[[#This Row],[Plc{Q}]])</f>
        <v/>
      </c>
      <c r="CW35" s="28" t="str">
        <f>IF(Tableau224567[[#This Row],[Place]]=1,"Or",IF(Tableau224567[[#This Row],[Place]]=2,"Argent",IF(Tableau224567[[#This Row],[Place]]=3,"Bronze","")))</f>
        <v/>
      </c>
    </row>
    <row r="36" spans="1:101" x14ac:dyDescent="0.2">
      <c r="A36" s="33" t="str">
        <f>Tableau224567[[#This Row],[Plc{Q}]]</f>
        <v/>
      </c>
      <c r="B36" s="33" t="str">
        <f>Tableau224567[[#This Row],[Place]]</f>
        <v/>
      </c>
      <c r="C36" s="16" t="s">
        <v>12</v>
      </c>
      <c r="D36" s="17" t="s">
        <v>12</v>
      </c>
      <c r="E36" s="17" t="s">
        <v>12</v>
      </c>
      <c r="F36" s="29" t="str">
        <f>IF(Tableau224567[[#This Row],[Q &gt; F]]="","","Q")</f>
        <v/>
      </c>
      <c r="G36" s="10" t="s">
        <v>12</v>
      </c>
      <c r="H36" s="3" t="s">
        <v>3</v>
      </c>
      <c r="I36" s="3" t="s">
        <v>3</v>
      </c>
      <c r="J36" s="3" t="s">
        <v>3</v>
      </c>
      <c r="K36" s="30" t="str">
        <f>IF(Tableau224567[[#This Row],[Pnt{Q}(/1000)]]=0,"",RANK(Tableau224567[[#This Row],[Pnt{Q}(/1000)]],Tableau224567[Pnt{Q}(/1000)]))</f>
        <v/>
      </c>
      <c r="L36" s="30">
        <f>IFERROR(Tableau224567[[#This Row],[Pnt{QV}(/500)]]+Tableau224567[[#This Row],[Pnt{QB}/500]],0)</f>
        <v>0</v>
      </c>
      <c r="M36" s="31">
        <f>IFERROR((Tableau224567[[#This Row],[Pnt{QV}]]/$N$52)*500,0)</f>
        <v>0</v>
      </c>
      <c r="N36" s="31">
        <f>SUM(Tableau224567[[#This Row],[Pnt{QV1}]],Tableau224567[[#This Row],[Pnt{QV2}]],Tableau224567[[#This Row],[Pnt{QV3}]])</f>
        <v>0</v>
      </c>
      <c r="O36" s="2">
        <f>IFERROR(((Tableau224567[[#This Row],[Prs{QV1}]]/P$52)*1000)+IF(Tableau224567[[#This Row],[Vlr{QV1}]]="o",2,0),0)</f>
        <v>0</v>
      </c>
      <c r="P36" s="11" t="s">
        <v>12</v>
      </c>
      <c r="Q36" s="4" t="s">
        <v>3</v>
      </c>
      <c r="R36" s="163">
        <f>IFERROR(((Tableau224567[[#This Row],[Prs{QV2}]]/S$52)*1000)+IF(Tableau224567[[#This Row],[Vlr{QV2}]]="o",2,0),0)</f>
        <v>0</v>
      </c>
      <c r="S36" s="11" t="s">
        <v>12</v>
      </c>
      <c r="T36" s="4" t="s">
        <v>3</v>
      </c>
      <c r="U36" s="163">
        <f>IFERROR(((Tableau224567[[#This Row],[Prs{QV3}]]/V$52)*1000)+IF(Tableau224567[[#This Row],[Vlr{QV3}]]="o",2,0),0)</f>
        <v>0</v>
      </c>
      <c r="V36" s="11" t="s">
        <v>12</v>
      </c>
      <c r="W36" s="4" t="s">
        <v>3</v>
      </c>
      <c r="X36" s="32">
        <f>IF((Tableau224567[[#This Row],[Pnt{QB}]]/Y$52)*500=0,0,(Tableau224567[[#This Row],[Pnt{QB}]]/Y$52)*500)</f>
        <v>0</v>
      </c>
      <c r="Y36" s="33">
        <f>Tableau224567[[#This Row],[Pnt{QB1}]]+Tableau224567[[#This Row],[Pnt{QB2}]]+Tableau224567[[#This Row],[Pnt{QB3}]]+Tableau224567[[#This Row],[Pnt{QB4}]]+Tableau224567[[#This Row],[Pnt{QB5}]]+Tableau224567[[#This Row],[Pnt{QB6}]]+Tableau224567[[#This Row],[Pnt{QB7}]]+Tableau224567[[#This Row],[Pnt{QB8}]]+Tableau224567[[#This Row],[Pnt{QB9}]]+Tableau224567[[#This Row],[Pnt{QB10}]]+Tableau224567[[#This Row],[Pnt{QB11}]]+Tableau224567[[#This Row],[Pnt{QB12}]]+Tableau224567[[#This Row],[Pnt{QB13}]]+Tableau224567[[#This Row],[Pnt{QB14}]]+Tableau224567[[#This Row],[Pnt{QB15}]]+Tableau224567[[#This Row],[Pnt{QB16}]]+Tableau224567[[#This Row],[Pnt{QB17}]]+Tableau224567[[#This Row],[Pnt{QB18}]]+Tableau224567[[#This Row],[Pnt{QB19}]]+Tableau224567[[#This Row],[Pnt{QB20}]]+Tableau224567[[#This Row],[Pnt{QB21}]]+Tableau224567[[#This Row],[Pnt{QB22}]]+Tableau224567[[#This Row],[Pnt{QB23}]]+Tableau224567[[#This Row],[Pnt{QB24}]]+Tableau224567[[#This Row],[Pnt{QB25}]]+Tableau224567[[#This Row],[Pnt{QB26}]]+Tableau224567[[#This Row],[Pnt{QB27}]]+Tableau224567[[#This Row],[Pnt{QB28}]]+Tableau224567[[#This Row],[Pnt{QB29}]]+Tableau224567[[#This Row],[Pnt{QB30}]]</f>
        <v>0</v>
      </c>
      <c r="Z36" s="33">
        <f>IF(Tableau224567[[#This Row],[Blq{QB1}]]="o",(1000/AA$52),0)</f>
        <v>0</v>
      </c>
      <c r="AA36" s="4" t="s">
        <v>3</v>
      </c>
      <c r="AB36" s="33">
        <f>IF(Tableau224567[[#This Row],[Blq{QB2}]]="o",(1000/AC$52),0)</f>
        <v>0</v>
      </c>
      <c r="AC36" s="4" t="s">
        <v>3</v>
      </c>
      <c r="AD36" s="33">
        <f>IF(Tableau224567[[#This Row],[Blq{QB3}]]="o",(1000/AE$52),0)</f>
        <v>0</v>
      </c>
      <c r="AE36" s="4" t="s">
        <v>3</v>
      </c>
      <c r="AF36" s="33">
        <f>IF(Tableau224567[[#This Row],[Blq{QB4}]]="o",(1000/AG$52),0)</f>
        <v>0</v>
      </c>
      <c r="AG36" s="4" t="s">
        <v>3</v>
      </c>
      <c r="AH36" s="33">
        <f>IF(Tableau224567[[#This Row],[Blq{QB5}]]="o",(1000/AI$52),0)</f>
        <v>0</v>
      </c>
      <c r="AI36" s="4" t="s">
        <v>3</v>
      </c>
      <c r="AJ36" s="33">
        <f>IF(Tableau224567[[#This Row],[Blq{QB6}]]="o",(1000/AK$52),0)</f>
        <v>0</v>
      </c>
      <c r="AK36" s="4" t="s">
        <v>3</v>
      </c>
      <c r="AL36" s="33">
        <f>IF(Tableau224567[[#This Row],[Blq{QB7}]]="o",(1000/AM$52),0)</f>
        <v>0</v>
      </c>
      <c r="AM36" s="4" t="s">
        <v>3</v>
      </c>
      <c r="AN36" s="33">
        <f>IF(Tableau224567[[#This Row],[Blq{QB8}]]="o",(1000/AO$52),0)</f>
        <v>0</v>
      </c>
      <c r="AO36" s="4" t="s">
        <v>3</v>
      </c>
      <c r="AP36" s="33">
        <f>IF(Tableau224567[[#This Row],[Blq{QB9}]]="o",(1000/AQ$52),0)</f>
        <v>0</v>
      </c>
      <c r="AQ36" s="4" t="s">
        <v>3</v>
      </c>
      <c r="AR36" s="33">
        <f>IF(Tableau224567[[#This Row],[Blq{QB10}]]="o",(1000/AS$52),0)</f>
        <v>0</v>
      </c>
      <c r="AS36" s="4" t="s">
        <v>3</v>
      </c>
      <c r="AT36" s="33">
        <f>IF(Tableau224567[[#This Row],[Blq{QB11}]]="o",(1000/AU$52),0)</f>
        <v>0</v>
      </c>
      <c r="AU36" s="4" t="s">
        <v>3</v>
      </c>
      <c r="AV36" s="33">
        <f>IF(Tableau224567[[#This Row],[Blq{QB12}]]="o",(1000/AW$52),0)</f>
        <v>0</v>
      </c>
      <c r="AW36" s="4" t="s">
        <v>3</v>
      </c>
      <c r="AX36" s="33">
        <f>IF(Tableau224567[[#This Row],[Blq{QB13}]]="o",(1000/AY$52),0)</f>
        <v>0</v>
      </c>
      <c r="AY36" s="4" t="s">
        <v>3</v>
      </c>
      <c r="AZ36" s="33">
        <f>IF(Tableau224567[[#This Row],[Blq{QB14}]]="o",(1000/BA$52),0)</f>
        <v>0</v>
      </c>
      <c r="BA36" s="4" t="s">
        <v>3</v>
      </c>
      <c r="BB36" s="33">
        <f>IF(Tableau224567[[#This Row],[Blq{QB15}]]="o",(1000/BC$52),0)</f>
        <v>0</v>
      </c>
      <c r="BC36" s="4" t="s">
        <v>3</v>
      </c>
      <c r="BD36" s="33">
        <f>IF(Tableau224567[[#This Row],[Blq{QB16}]]="o",(1000/BE$52),0)</f>
        <v>0</v>
      </c>
      <c r="BE36" s="4" t="s">
        <v>3</v>
      </c>
      <c r="BF36" s="33">
        <f>IF(Tableau224567[[#This Row],[Blq{QB17}]]="o",(1000/BG$52),0)</f>
        <v>0</v>
      </c>
      <c r="BG36" s="4" t="s">
        <v>3</v>
      </c>
      <c r="BH36" s="33">
        <f>IF(Tableau224567[[#This Row],[Blq{QB18}]]="o",(1000/BI$52),0)</f>
        <v>0</v>
      </c>
      <c r="BI36" s="4" t="s">
        <v>3</v>
      </c>
      <c r="BJ36" s="33">
        <f>IF(Tableau224567[[#This Row],[Blq{QB19}]]="o",(1000/BK$52),0)</f>
        <v>0</v>
      </c>
      <c r="BK36" s="4" t="s">
        <v>3</v>
      </c>
      <c r="BL36" s="33">
        <f>IF(Tableau224567[[#This Row],[Blq{QB20}]]="o",(1000/BM$52),0)</f>
        <v>0</v>
      </c>
      <c r="BM36" s="4" t="s">
        <v>3</v>
      </c>
      <c r="BN36" s="33">
        <f>IF(Tableau224567[[#This Row],[Blq{QB21}]]="o",(1000/BO$52),0)</f>
        <v>0</v>
      </c>
      <c r="BO36" s="4" t="s">
        <v>3</v>
      </c>
      <c r="BP36" s="33">
        <f>IF(Tableau224567[[#This Row],[Blq{QB22}]]="o",(1000/BQ$52),0)</f>
        <v>0</v>
      </c>
      <c r="BQ36" s="4" t="s">
        <v>3</v>
      </c>
      <c r="BR36" s="33">
        <f>IF(Tableau224567[[#This Row],[Blq{QB23}]]="o",(1000/BS$52),0)</f>
        <v>0</v>
      </c>
      <c r="BS36" s="4" t="s">
        <v>3</v>
      </c>
      <c r="BT36" s="33">
        <f>IF(Tableau224567[[#This Row],[Blq{QB24}]]="o",(1000/BU$52),0)</f>
        <v>0</v>
      </c>
      <c r="BU36" s="4" t="s">
        <v>3</v>
      </c>
      <c r="BV36" s="33">
        <f>IF(Tableau224567[[#This Row],[Blq{QB25}]]="o",(1000/BW$52),0)</f>
        <v>0</v>
      </c>
      <c r="BW36" s="4" t="s">
        <v>3</v>
      </c>
      <c r="BX36" s="33">
        <f>IF(Tableau224567[[#This Row],[Blq{QB26}]]="o",(1000/BY$52),0)</f>
        <v>0</v>
      </c>
      <c r="BY36" s="4" t="s">
        <v>3</v>
      </c>
      <c r="BZ36" s="33">
        <f>IF(Tableau224567[[#This Row],[Blq{QB27}]]="o",(1000/CA$52),0)</f>
        <v>0</v>
      </c>
      <c r="CA36" s="4" t="s">
        <v>3</v>
      </c>
      <c r="CB36" s="33">
        <f>IF(Tableau224567[[#This Row],[Blq{QB28}]]="o",(1000/CC$52),0)</f>
        <v>0</v>
      </c>
      <c r="CC36" s="4" t="s">
        <v>3</v>
      </c>
      <c r="CD36" s="33">
        <f>IF(Tableau224567[[#This Row],[Blq{QB29}]]="o",(1000/CE$52),0)</f>
        <v>0</v>
      </c>
      <c r="CE36" s="4" t="s">
        <v>3</v>
      </c>
      <c r="CF36" s="33">
        <f>IF(Tableau224567[[#This Row],[Blq{QB30}]]="o",(1000/CG$52),0)</f>
        <v>0</v>
      </c>
      <c r="CG36" s="4" t="s">
        <v>3</v>
      </c>
      <c r="CH36" s="26">
        <f>IFERROR((8-Tableau224567[[#This Row],[Plc{Q}]])/100,0)</f>
        <v>0</v>
      </c>
      <c r="CI36" s="25" t="str">
        <f>IF(OR(1=Tableau224567[[#This Row],[Plc{Q}]],2=Tableau224567[[#This Row],[Plc{Q}]],3=Tableau224567[[#This Row],[Plc{Q}]],4=Tableau224567[[#This Row],[Plc{Q}]],5=Tableau224567[[#This Row],[Plc{Q}]],6=Tableau224567[[#This Row],[Plc{Q}]],7=Tableau224567[[#This Row],[Plc{Q}]],8=Tableau224567[[#This Row],[Plc{Q}]]),"Qualifié(e)","")</f>
        <v/>
      </c>
      <c r="CJ36" s="34" t="str">
        <f>IF(Tableau224567[[#This Row],[Pnt{F}/1000]]=0,"",RANK(Tableau224567[[#This Row],[Pnt{F}/1000]],Tableau224567[Pnt{F}/1000]))</f>
        <v/>
      </c>
      <c r="CK36" s="35">
        <f>IFERROR(Tableau224567[[#This Row],[Pnt{FV}/500]]+Tableau224567[[#This Row],[Pnt{FB}/500]]+Tableau224567[[#This Row],[Bns{Q}]],0)</f>
        <v>0</v>
      </c>
      <c r="CL36" s="32">
        <f>IFERROR((Tableau224567[[#This Row],[Pnt{FV}]]/$CM$52)*500,0)</f>
        <v>0</v>
      </c>
      <c r="CM36" s="186">
        <f>IFERROR(((Tableau224567[[#This Row],[Prs{FV}]]/CN$52)*1000)+IF(Tableau224567[[#This Row],[Vlr{FV}]]="o",2,0),0)</f>
        <v>0</v>
      </c>
      <c r="CN36" s="11" t="s">
        <v>12</v>
      </c>
      <c r="CO36" s="4" t="s">
        <v>3</v>
      </c>
      <c r="CP36" s="32">
        <f>(Tableau224567[[#This Row],[Pnt{FB}]]/CQ$52)*500</f>
        <v>0</v>
      </c>
      <c r="CQ36" s="33">
        <f>Tableau224567[[#This Row],[Pnt{FBlq}]]+Tableau224567[[#This Row],[Pnt{FEss}]]</f>
        <v>0</v>
      </c>
      <c r="CR36" s="33">
        <f>IF(Tableau224567[[#This Row],[Blq{F}]]="n",0,IF(Tableau224567[[#This Row],[Blq{F}]]="Z1",100,IF(Tableau224567[[#This Row],[Blq{F}]]="Z2",200,IF(Tableau224567[[#This Row],[Blq{F}]]="Top",300,0))))</f>
        <v>0</v>
      </c>
      <c r="CS36" s="4" t="s">
        <v>3</v>
      </c>
      <c r="CT36" s="25">
        <f>IFERROR((100-(Tableau224567[[#This Row],[Ess{F}]])),0)</f>
        <v>0</v>
      </c>
      <c r="CU36" s="11" t="s">
        <v>12</v>
      </c>
      <c r="CV36" s="28" t="str">
        <f>IF(Tableau224567[[#This Row],[Fnl]]="Q",Tableau224567[[#This Row],[Plc{F}]],Tableau224567[[#This Row],[Plc{Q}]])</f>
        <v/>
      </c>
      <c r="CW36" s="28" t="str">
        <f>IF(Tableau224567[[#This Row],[Place]]=1,"Or",IF(Tableau224567[[#This Row],[Place]]=2,"Argent",IF(Tableau224567[[#This Row],[Place]]=3,"Bronze","")))</f>
        <v/>
      </c>
    </row>
    <row r="37" spans="1:101" x14ac:dyDescent="0.2">
      <c r="A37" s="33" t="str">
        <f>Tableau224567[[#This Row],[Plc{Q}]]</f>
        <v/>
      </c>
      <c r="B37" s="33" t="str">
        <f>Tableau224567[[#This Row],[Place]]</f>
        <v/>
      </c>
      <c r="C37" s="16" t="s">
        <v>12</v>
      </c>
      <c r="D37" s="17" t="s">
        <v>12</v>
      </c>
      <c r="E37" s="17" t="s">
        <v>12</v>
      </c>
      <c r="F37" s="29" t="str">
        <f>IF(Tableau224567[[#This Row],[Q &gt; F]]="","","Q")</f>
        <v/>
      </c>
      <c r="G37" s="10" t="s">
        <v>12</v>
      </c>
      <c r="H37" s="3" t="s">
        <v>3</v>
      </c>
      <c r="I37" s="3" t="s">
        <v>3</v>
      </c>
      <c r="J37" s="3" t="s">
        <v>3</v>
      </c>
      <c r="K37" s="30" t="str">
        <f>IF(Tableau224567[[#This Row],[Pnt{Q}(/1000)]]=0,"",RANK(Tableau224567[[#This Row],[Pnt{Q}(/1000)]],Tableau224567[Pnt{Q}(/1000)]))</f>
        <v/>
      </c>
      <c r="L37" s="30">
        <f>IFERROR(Tableau224567[[#This Row],[Pnt{QV}(/500)]]+Tableau224567[[#This Row],[Pnt{QB}/500]],0)</f>
        <v>0</v>
      </c>
      <c r="M37" s="31">
        <f>IFERROR((Tableau224567[[#This Row],[Pnt{QV}]]/$N$52)*500,0)</f>
        <v>0</v>
      </c>
      <c r="N37" s="31">
        <f>SUM(Tableau224567[[#This Row],[Pnt{QV1}]],Tableau224567[[#This Row],[Pnt{QV2}]],Tableau224567[[#This Row],[Pnt{QV3}]])</f>
        <v>0</v>
      </c>
      <c r="O37" s="2">
        <f>IFERROR(((Tableau224567[[#This Row],[Prs{QV1}]]/P$52)*1000)+IF(Tableau224567[[#This Row],[Vlr{QV1}]]="o",2,0),0)</f>
        <v>0</v>
      </c>
      <c r="P37" s="11" t="s">
        <v>12</v>
      </c>
      <c r="Q37" s="4" t="s">
        <v>3</v>
      </c>
      <c r="R37" s="163">
        <f>IFERROR(((Tableau224567[[#This Row],[Prs{QV2}]]/S$52)*1000)+IF(Tableau224567[[#This Row],[Vlr{QV2}]]="o",2,0),0)</f>
        <v>0</v>
      </c>
      <c r="S37" s="11" t="s">
        <v>12</v>
      </c>
      <c r="T37" s="4" t="s">
        <v>3</v>
      </c>
      <c r="U37" s="163">
        <f>IFERROR(((Tableau224567[[#This Row],[Prs{QV3}]]/V$52)*1000)+IF(Tableau224567[[#This Row],[Vlr{QV3}]]="o",2,0),0)</f>
        <v>0</v>
      </c>
      <c r="V37" s="11" t="s">
        <v>12</v>
      </c>
      <c r="W37" s="4" t="s">
        <v>3</v>
      </c>
      <c r="X37" s="32">
        <f>IF((Tableau224567[[#This Row],[Pnt{QB}]]/Y$52)*500=0,0,(Tableau224567[[#This Row],[Pnt{QB}]]/Y$52)*500)</f>
        <v>0</v>
      </c>
      <c r="Y37" s="33">
        <f>Tableau224567[[#This Row],[Pnt{QB1}]]+Tableau224567[[#This Row],[Pnt{QB2}]]+Tableau224567[[#This Row],[Pnt{QB3}]]+Tableau224567[[#This Row],[Pnt{QB4}]]+Tableau224567[[#This Row],[Pnt{QB5}]]+Tableau224567[[#This Row],[Pnt{QB6}]]+Tableau224567[[#This Row],[Pnt{QB7}]]+Tableau224567[[#This Row],[Pnt{QB8}]]+Tableau224567[[#This Row],[Pnt{QB9}]]+Tableau224567[[#This Row],[Pnt{QB10}]]+Tableau224567[[#This Row],[Pnt{QB11}]]+Tableau224567[[#This Row],[Pnt{QB12}]]+Tableau224567[[#This Row],[Pnt{QB13}]]+Tableau224567[[#This Row],[Pnt{QB14}]]+Tableau224567[[#This Row],[Pnt{QB15}]]+Tableau224567[[#This Row],[Pnt{QB16}]]+Tableau224567[[#This Row],[Pnt{QB17}]]+Tableau224567[[#This Row],[Pnt{QB18}]]+Tableau224567[[#This Row],[Pnt{QB19}]]+Tableau224567[[#This Row],[Pnt{QB20}]]+Tableau224567[[#This Row],[Pnt{QB21}]]+Tableau224567[[#This Row],[Pnt{QB22}]]+Tableau224567[[#This Row],[Pnt{QB23}]]+Tableau224567[[#This Row],[Pnt{QB24}]]+Tableau224567[[#This Row],[Pnt{QB25}]]+Tableau224567[[#This Row],[Pnt{QB26}]]+Tableau224567[[#This Row],[Pnt{QB27}]]+Tableau224567[[#This Row],[Pnt{QB28}]]+Tableau224567[[#This Row],[Pnt{QB29}]]+Tableau224567[[#This Row],[Pnt{QB30}]]</f>
        <v>0</v>
      </c>
      <c r="Z37" s="33">
        <f>IF(Tableau224567[[#This Row],[Blq{QB1}]]="o",(1000/AA$52),0)</f>
        <v>0</v>
      </c>
      <c r="AA37" s="4" t="s">
        <v>3</v>
      </c>
      <c r="AB37" s="33">
        <f>IF(Tableau224567[[#This Row],[Blq{QB2}]]="o",(1000/AC$52),0)</f>
        <v>0</v>
      </c>
      <c r="AC37" s="4" t="s">
        <v>3</v>
      </c>
      <c r="AD37" s="33">
        <f>IF(Tableau224567[[#This Row],[Blq{QB3}]]="o",(1000/AE$52),0)</f>
        <v>0</v>
      </c>
      <c r="AE37" s="4" t="s">
        <v>3</v>
      </c>
      <c r="AF37" s="33">
        <f>IF(Tableau224567[[#This Row],[Blq{QB4}]]="o",(1000/AG$52),0)</f>
        <v>0</v>
      </c>
      <c r="AG37" s="4" t="s">
        <v>3</v>
      </c>
      <c r="AH37" s="33">
        <f>IF(Tableau224567[[#This Row],[Blq{QB5}]]="o",(1000/AI$52),0)</f>
        <v>0</v>
      </c>
      <c r="AI37" s="4" t="s">
        <v>3</v>
      </c>
      <c r="AJ37" s="33">
        <f>IF(Tableau224567[[#This Row],[Blq{QB6}]]="o",(1000/AK$52),0)</f>
        <v>0</v>
      </c>
      <c r="AK37" s="4" t="s">
        <v>3</v>
      </c>
      <c r="AL37" s="33">
        <f>IF(Tableau224567[[#This Row],[Blq{QB7}]]="o",(1000/AM$52),0)</f>
        <v>0</v>
      </c>
      <c r="AM37" s="4" t="s">
        <v>3</v>
      </c>
      <c r="AN37" s="33">
        <f>IF(Tableau224567[[#This Row],[Blq{QB8}]]="o",(1000/AO$52),0)</f>
        <v>0</v>
      </c>
      <c r="AO37" s="4" t="s">
        <v>3</v>
      </c>
      <c r="AP37" s="33">
        <f>IF(Tableau224567[[#This Row],[Blq{QB9}]]="o",(1000/AQ$52),0)</f>
        <v>0</v>
      </c>
      <c r="AQ37" s="4" t="s">
        <v>3</v>
      </c>
      <c r="AR37" s="33">
        <f>IF(Tableau224567[[#This Row],[Blq{QB10}]]="o",(1000/AS$52),0)</f>
        <v>0</v>
      </c>
      <c r="AS37" s="4" t="s">
        <v>3</v>
      </c>
      <c r="AT37" s="33">
        <f>IF(Tableau224567[[#This Row],[Blq{QB11}]]="o",(1000/AU$52),0)</f>
        <v>0</v>
      </c>
      <c r="AU37" s="4" t="s">
        <v>3</v>
      </c>
      <c r="AV37" s="33">
        <f>IF(Tableau224567[[#This Row],[Blq{QB12}]]="o",(1000/AW$52),0)</f>
        <v>0</v>
      </c>
      <c r="AW37" s="4" t="s">
        <v>3</v>
      </c>
      <c r="AX37" s="33">
        <f>IF(Tableau224567[[#This Row],[Blq{QB13}]]="o",(1000/AY$52),0)</f>
        <v>0</v>
      </c>
      <c r="AY37" s="4" t="s">
        <v>3</v>
      </c>
      <c r="AZ37" s="33">
        <f>IF(Tableau224567[[#This Row],[Blq{QB14}]]="o",(1000/BA$52),0)</f>
        <v>0</v>
      </c>
      <c r="BA37" s="4" t="s">
        <v>3</v>
      </c>
      <c r="BB37" s="33">
        <f>IF(Tableau224567[[#This Row],[Blq{QB15}]]="o",(1000/BC$52),0)</f>
        <v>0</v>
      </c>
      <c r="BC37" s="4" t="s">
        <v>3</v>
      </c>
      <c r="BD37" s="33">
        <f>IF(Tableau224567[[#This Row],[Blq{QB16}]]="o",(1000/BE$52),0)</f>
        <v>0</v>
      </c>
      <c r="BE37" s="4" t="s">
        <v>3</v>
      </c>
      <c r="BF37" s="33">
        <f>IF(Tableau224567[[#This Row],[Blq{QB17}]]="o",(1000/BG$52),0)</f>
        <v>0</v>
      </c>
      <c r="BG37" s="4" t="s">
        <v>3</v>
      </c>
      <c r="BH37" s="33">
        <f>IF(Tableau224567[[#This Row],[Blq{QB18}]]="o",(1000/BI$52),0)</f>
        <v>0</v>
      </c>
      <c r="BI37" s="4" t="s">
        <v>3</v>
      </c>
      <c r="BJ37" s="33">
        <f>IF(Tableau224567[[#This Row],[Blq{QB19}]]="o",(1000/BK$52),0)</f>
        <v>0</v>
      </c>
      <c r="BK37" s="4" t="s">
        <v>3</v>
      </c>
      <c r="BL37" s="33">
        <f>IF(Tableau224567[[#This Row],[Blq{QB20}]]="o",(1000/BM$52),0)</f>
        <v>0</v>
      </c>
      <c r="BM37" s="4" t="s">
        <v>3</v>
      </c>
      <c r="BN37" s="33">
        <f>IF(Tableau224567[[#This Row],[Blq{QB21}]]="o",(1000/BO$52),0)</f>
        <v>0</v>
      </c>
      <c r="BO37" s="4" t="s">
        <v>3</v>
      </c>
      <c r="BP37" s="33">
        <f>IF(Tableau224567[[#This Row],[Blq{QB22}]]="o",(1000/BQ$52),0)</f>
        <v>0</v>
      </c>
      <c r="BQ37" s="4" t="s">
        <v>3</v>
      </c>
      <c r="BR37" s="33">
        <f>IF(Tableau224567[[#This Row],[Blq{QB23}]]="o",(1000/BS$52),0)</f>
        <v>0</v>
      </c>
      <c r="BS37" s="4" t="s">
        <v>3</v>
      </c>
      <c r="BT37" s="33">
        <f>IF(Tableau224567[[#This Row],[Blq{QB24}]]="o",(1000/BU$52),0)</f>
        <v>0</v>
      </c>
      <c r="BU37" s="4" t="s">
        <v>3</v>
      </c>
      <c r="BV37" s="33">
        <f>IF(Tableau224567[[#This Row],[Blq{QB25}]]="o",(1000/BW$52),0)</f>
        <v>0</v>
      </c>
      <c r="BW37" s="4" t="s">
        <v>3</v>
      </c>
      <c r="BX37" s="33">
        <f>IF(Tableau224567[[#This Row],[Blq{QB26}]]="o",(1000/BY$52),0)</f>
        <v>0</v>
      </c>
      <c r="BY37" s="4" t="s">
        <v>3</v>
      </c>
      <c r="BZ37" s="33">
        <f>IF(Tableau224567[[#This Row],[Blq{QB27}]]="o",(1000/CA$52),0)</f>
        <v>0</v>
      </c>
      <c r="CA37" s="4" t="s">
        <v>3</v>
      </c>
      <c r="CB37" s="33">
        <f>IF(Tableau224567[[#This Row],[Blq{QB28}]]="o",(1000/CC$52),0)</f>
        <v>0</v>
      </c>
      <c r="CC37" s="4" t="s">
        <v>3</v>
      </c>
      <c r="CD37" s="33">
        <f>IF(Tableau224567[[#This Row],[Blq{QB29}]]="o",(1000/CE$52),0)</f>
        <v>0</v>
      </c>
      <c r="CE37" s="4" t="s">
        <v>3</v>
      </c>
      <c r="CF37" s="33">
        <f>IF(Tableau224567[[#This Row],[Blq{QB30}]]="o",(1000/CG$52),0)</f>
        <v>0</v>
      </c>
      <c r="CG37" s="4" t="s">
        <v>3</v>
      </c>
      <c r="CH37" s="26">
        <f>IFERROR((8-Tableau224567[[#This Row],[Plc{Q}]])/100,0)</f>
        <v>0</v>
      </c>
      <c r="CI37" s="25" t="str">
        <f>IF(OR(1=Tableau224567[[#This Row],[Plc{Q}]],2=Tableau224567[[#This Row],[Plc{Q}]],3=Tableau224567[[#This Row],[Plc{Q}]],4=Tableau224567[[#This Row],[Plc{Q}]],5=Tableau224567[[#This Row],[Plc{Q}]],6=Tableau224567[[#This Row],[Plc{Q}]],7=Tableau224567[[#This Row],[Plc{Q}]],8=Tableau224567[[#This Row],[Plc{Q}]]),"Qualifié(e)","")</f>
        <v/>
      </c>
      <c r="CJ37" s="34" t="str">
        <f>IF(Tableau224567[[#This Row],[Pnt{F}/1000]]=0,"",RANK(Tableau224567[[#This Row],[Pnt{F}/1000]],Tableau224567[Pnt{F}/1000]))</f>
        <v/>
      </c>
      <c r="CK37" s="35">
        <f>IFERROR(Tableau224567[[#This Row],[Pnt{FV}/500]]+Tableau224567[[#This Row],[Pnt{FB}/500]]+Tableau224567[[#This Row],[Bns{Q}]],0)</f>
        <v>0</v>
      </c>
      <c r="CL37" s="32">
        <f>IFERROR((Tableau224567[[#This Row],[Pnt{FV}]]/$CM$52)*500,0)</f>
        <v>0</v>
      </c>
      <c r="CM37" s="186">
        <f>IFERROR(((Tableau224567[[#This Row],[Prs{FV}]]/CN$52)*1000)+IF(Tableau224567[[#This Row],[Vlr{FV}]]="o",2,0),0)</f>
        <v>0</v>
      </c>
      <c r="CN37" s="11" t="s">
        <v>12</v>
      </c>
      <c r="CO37" s="4" t="s">
        <v>3</v>
      </c>
      <c r="CP37" s="32">
        <f>(Tableau224567[[#This Row],[Pnt{FB}]]/CQ$52)*500</f>
        <v>0</v>
      </c>
      <c r="CQ37" s="33">
        <f>Tableau224567[[#This Row],[Pnt{FBlq}]]+Tableau224567[[#This Row],[Pnt{FEss}]]</f>
        <v>0</v>
      </c>
      <c r="CR37" s="33">
        <f>IF(Tableau224567[[#This Row],[Blq{F}]]="n",0,IF(Tableau224567[[#This Row],[Blq{F}]]="Z1",100,IF(Tableau224567[[#This Row],[Blq{F}]]="Z2",200,IF(Tableau224567[[#This Row],[Blq{F}]]="Top",300,0))))</f>
        <v>0</v>
      </c>
      <c r="CS37" s="4" t="s">
        <v>3</v>
      </c>
      <c r="CT37" s="25">
        <f>IFERROR((100-(Tableau224567[[#This Row],[Ess{F}]])),0)</f>
        <v>0</v>
      </c>
      <c r="CU37" s="11" t="s">
        <v>12</v>
      </c>
      <c r="CV37" s="28" t="str">
        <f>IF(Tableau224567[[#This Row],[Fnl]]="Q",Tableau224567[[#This Row],[Plc{F}]],Tableau224567[[#This Row],[Plc{Q}]])</f>
        <v/>
      </c>
      <c r="CW37" s="28" t="str">
        <f>IF(Tableau224567[[#This Row],[Place]]=1,"Or",IF(Tableau224567[[#This Row],[Place]]=2,"Argent",IF(Tableau224567[[#This Row],[Place]]=3,"Bronze","")))</f>
        <v/>
      </c>
    </row>
    <row r="38" spans="1:101" x14ac:dyDescent="0.2">
      <c r="A38" s="33" t="str">
        <f>Tableau224567[[#This Row],[Plc{Q}]]</f>
        <v/>
      </c>
      <c r="B38" s="33" t="str">
        <f>Tableau224567[[#This Row],[Place]]</f>
        <v/>
      </c>
      <c r="C38" s="16" t="s">
        <v>12</v>
      </c>
      <c r="D38" s="17" t="s">
        <v>12</v>
      </c>
      <c r="E38" s="17" t="s">
        <v>12</v>
      </c>
      <c r="F38" s="29" t="str">
        <f>IF(Tableau224567[[#This Row],[Q &gt; F]]="","","Q")</f>
        <v/>
      </c>
      <c r="G38" s="10" t="s">
        <v>12</v>
      </c>
      <c r="H38" s="3" t="s">
        <v>3</v>
      </c>
      <c r="I38" s="3" t="s">
        <v>3</v>
      </c>
      <c r="J38" s="3" t="s">
        <v>3</v>
      </c>
      <c r="K38" s="30" t="str">
        <f>IF(Tableau224567[[#This Row],[Pnt{Q}(/1000)]]=0,"",RANK(Tableau224567[[#This Row],[Pnt{Q}(/1000)]],Tableau224567[Pnt{Q}(/1000)]))</f>
        <v/>
      </c>
      <c r="L38" s="30">
        <f>IFERROR(Tableau224567[[#This Row],[Pnt{QV}(/500)]]+Tableau224567[[#This Row],[Pnt{QB}/500]],0)</f>
        <v>0</v>
      </c>
      <c r="M38" s="31">
        <f>IFERROR((Tableau224567[[#This Row],[Pnt{QV}]]/$N$52)*500,0)</f>
        <v>0</v>
      </c>
      <c r="N38" s="31">
        <f>SUM(Tableau224567[[#This Row],[Pnt{QV1}]],Tableau224567[[#This Row],[Pnt{QV2}]],Tableau224567[[#This Row],[Pnt{QV3}]])</f>
        <v>0</v>
      </c>
      <c r="O38" s="2">
        <f>IFERROR(((Tableau224567[[#This Row],[Prs{QV1}]]/P$52)*1000)+IF(Tableau224567[[#This Row],[Vlr{QV1}]]="o",2,0),0)</f>
        <v>0</v>
      </c>
      <c r="P38" s="11" t="s">
        <v>12</v>
      </c>
      <c r="Q38" s="4" t="s">
        <v>3</v>
      </c>
      <c r="R38" s="163">
        <f>IFERROR(((Tableau224567[[#This Row],[Prs{QV2}]]/S$52)*1000)+IF(Tableau224567[[#This Row],[Vlr{QV2}]]="o",2,0),0)</f>
        <v>0</v>
      </c>
      <c r="S38" s="11" t="s">
        <v>12</v>
      </c>
      <c r="T38" s="4" t="s">
        <v>3</v>
      </c>
      <c r="U38" s="163">
        <f>IFERROR(((Tableau224567[[#This Row],[Prs{QV3}]]/V$52)*1000)+IF(Tableau224567[[#This Row],[Vlr{QV3}]]="o",2,0),0)</f>
        <v>0</v>
      </c>
      <c r="V38" s="11" t="s">
        <v>12</v>
      </c>
      <c r="W38" s="4" t="s">
        <v>3</v>
      </c>
      <c r="X38" s="32">
        <f>IF((Tableau224567[[#This Row],[Pnt{QB}]]/Y$52)*500=0,0,(Tableau224567[[#This Row],[Pnt{QB}]]/Y$52)*500)</f>
        <v>0</v>
      </c>
      <c r="Y38" s="33">
        <f>Tableau224567[[#This Row],[Pnt{QB1}]]+Tableau224567[[#This Row],[Pnt{QB2}]]+Tableau224567[[#This Row],[Pnt{QB3}]]+Tableau224567[[#This Row],[Pnt{QB4}]]+Tableau224567[[#This Row],[Pnt{QB5}]]+Tableau224567[[#This Row],[Pnt{QB6}]]+Tableau224567[[#This Row],[Pnt{QB7}]]+Tableau224567[[#This Row],[Pnt{QB8}]]+Tableau224567[[#This Row],[Pnt{QB9}]]+Tableau224567[[#This Row],[Pnt{QB10}]]+Tableau224567[[#This Row],[Pnt{QB11}]]+Tableau224567[[#This Row],[Pnt{QB12}]]+Tableau224567[[#This Row],[Pnt{QB13}]]+Tableau224567[[#This Row],[Pnt{QB14}]]+Tableau224567[[#This Row],[Pnt{QB15}]]+Tableau224567[[#This Row],[Pnt{QB16}]]+Tableau224567[[#This Row],[Pnt{QB17}]]+Tableau224567[[#This Row],[Pnt{QB18}]]+Tableau224567[[#This Row],[Pnt{QB19}]]+Tableau224567[[#This Row],[Pnt{QB20}]]+Tableau224567[[#This Row],[Pnt{QB21}]]+Tableau224567[[#This Row],[Pnt{QB22}]]+Tableau224567[[#This Row],[Pnt{QB23}]]+Tableau224567[[#This Row],[Pnt{QB24}]]+Tableau224567[[#This Row],[Pnt{QB25}]]+Tableau224567[[#This Row],[Pnt{QB26}]]+Tableau224567[[#This Row],[Pnt{QB27}]]+Tableau224567[[#This Row],[Pnt{QB28}]]+Tableau224567[[#This Row],[Pnt{QB29}]]+Tableau224567[[#This Row],[Pnt{QB30}]]</f>
        <v>0</v>
      </c>
      <c r="Z38" s="33">
        <f>IF(Tableau224567[[#This Row],[Blq{QB1}]]="o",(1000/AA$52),0)</f>
        <v>0</v>
      </c>
      <c r="AA38" s="4" t="s">
        <v>3</v>
      </c>
      <c r="AB38" s="33">
        <f>IF(Tableau224567[[#This Row],[Blq{QB2}]]="o",(1000/AC$52),0)</f>
        <v>0</v>
      </c>
      <c r="AC38" s="4" t="s">
        <v>3</v>
      </c>
      <c r="AD38" s="33">
        <f>IF(Tableau224567[[#This Row],[Blq{QB3}]]="o",(1000/AE$52),0)</f>
        <v>0</v>
      </c>
      <c r="AE38" s="4" t="s">
        <v>3</v>
      </c>
      <c r="AF38" s="33">
        <f>IF(Tableau224567[[#This Row],[Blq{QB4}]]="o",(1000/AG$52),0)</f>
        <v>0</v>
      </c>
      <c r="AG38" s="4" t="s">
        <v>3</v>
      </c>
      <c r="AH38" s="33">
        <f>IF(Tableau224567[[#This Row],[Blq{QB5}]]="o",(1000/AI$52),0)</f>
        <v>0</v>
      </c>
      <c r="AI38" s="4" t="s">
        <v>3</v>
      </c>
      <c r="AJ38" s="33">
        <f>IF(Tableau224567[[#This Row],[Blq{QB6}]]="o",(1000/AK$52),0)</f>
        <v>0</v>
      </c>
      <c r="AK38" s="4" t="s">
        <v>3</v>
      </c>
      <c r="AL38" s="33">
        <f>IF(Tableau224567[[#This Row],[Blq{QB7}]]="o",(1000/AM$52),0)</f>
        <v>0</v>
      </c>
      <c r="AM38" s="4" t="s">
        <v>3</v>
      </c>
      <c r="AN38" s="33">
        <f>IF(Tableau224567[[#This Row],[Blq{QB8}]]="o",(1000/AO$52),0)</f>
        <v>0</v>
      </c>
      <c r="AO38" s="4" t="s">
        <v>3</v>
      </c>
      <c r="AP38" s="33">
        <f>IF(Tableau224567[[#This Row],[Blq{QB9}]]="o",(1000/AQ$52),0)</f>
        <v>0</v>
      </c>
      <c r="AQ38" s="4" t="s">
        <v>3</v>
      </c>
      <c r="AR38" s="33">
        <f>IF(Tableau224567[[#This Row],[Blq{QB10}]]="o",(1000/AS$52),0)</f>
        <v>0</v>
      </c>
      <c r="AS38" s="4" t="s">
        <v>3</v>
      </c>
      <c r="AT38" s="33">
        <f>IF(Tableau224567[[#This Row],[Blq{QB11}]]="o",(1000/AU$52),0)</f>
        <v>0</v>
      </c>
      <c r="AU38" s="4" t="s">
        <v>3</v>
      </c>
      <c r="AV38" s="33">
        <f>IF(Tableau224567[[#This Row],[Blq{QB12}]]="o",(1000/AW$52),0)</f>
        <v>0</v>
      </c>
      <c r="AW38" s="4" t="s">
        <v>3</v>
      </c>
      <c r="AX38" s="33">
        <f>IF(Tableau224567[[#This Row],[Blq{QB13}]]="o",(1000/AY$52),0)</f>
        <v>0</v>
      </c>
      <c r="AY38" s="4" t="s">
        <v>3</v>
      </c>
      <c r="AZ38" s="33">
        <f>IF(Tableau224567[[#This Row],[Blq{QB14}]]="o",(1000/BA$52),0)</f>
        <v>0</v>
      </c>
      <c r="BA38" s="4" t="s">
        <v>3</v>
      </c>
      <c r="BB38" s="33">
        <f>IF(Tableau224567[[#This Row],[Blq{QB15}]]="o",(1000/BC$52),0)</f>
        <v>0</v>
      </c>
      <c r="BC38" s="4" t="s">
        <v>3</v>
      </c>
      <c r="BD38" s="33">
        <f>IF(Tableau224567[[#This Row],[Blq{QB16}]]="o",(1000/BE$52),0)</f>
        <v>0</v>
      </c>
      <c r="BE38" s="4" t="s">
        <v>3</v>
      </c>
      <c r="BF38" s="33">
        <f>IF(Tableau224567[[#This Row],[Blq{QB17}]]="o",(1000/BG$52),0)</f>
        <v>0</v>
      </c>
      <c r="BG38" s="4" t="s">
        <v>3</v>
      </c>
      <c r="BH38" s="33">
        <f>IF(Tableau224567[[#This Row],[Blq{QB18}]]="o",(1000/BI$52),0)</f>
        <v>0</v>
      </c>
      <c r="BI38" s="4" t="s">
        <v>3</v>
      </c>
      <c r="BJ38" s="33">
        <f>IF(Tableau224567[[#This Row],[Blq{QB19}]]="o",(1000/BK$52),0)</f>
        <v>0</v>
      </c>
      <c r="BK38" s="4" t="s">
        <v>3</v>
      </c>
      <c r="BL38" s="33">
        <f>IF(Tableau224567[[#This Row],[Blq{QB20}]]="o",(1000/BM$52),0)</f>
        <v>0</v>
      </c>
      <c r="BM38" s="4" t="s">
        <v>3</v>
      </c>
      <c r="BN38" s="33">
        <f>IF(Tableau224567[[#This Row],[Blq{QB21}]]="o",(1000/BO$52),0)</f>
        <v>0</v>
      </c>
      <c r="BO38" s="4" t="s">
        <v>3</v>
      </c>
      <c r="BP38" s="33">
        <f>IF(Tableau224567[[#This Row],[Blq{QB22}]]="o",(1000/BQ$52),0)</f>
        <v>0</v>
      </c>
      <c r="BQ38" s="4" t="s">
        <v>3</v>
      </c>
      <c r="BR38" s="33">
        <f>IF(Tableau224567[[#This Row],[Blq{QB23}]]="o",(1000/BS$52),0)</f>
        <v>0</v>
      </c>
      <c r="BS38" s="4" t="s">
        <v>3</v>
      </c>
      <c r="BT38" s="33">
        <f>IF(Tableau224567[[#This Row],[Blq{QB24}]]="o",(1000/BU$52),0)</f>
        <v>0</v>
      </c>
      <c r="BU38" s="4" t="s">
        <v>3</v>
      </c>
      <c r="BV38" s="33">
        <f>IF(Tableau224567[[#This Row],[Blq{QB25}]]="o",(1000/BW$52),0)</f>
        <v>0</v>
      </c>
      <c r="BW38" s="4" t="s">
        <v>3</v>
      </c>
      <c r="BX38" s="33">
        <f>IF(Tableau224567[[#This Row],[Blq{QB26}]]="o",(1000/BY$52),0)</f>
        <v>0</v>
      </c>
      <c r="BY38" s="4" t="s">
        <v>3</v>
      </c>
      <c r="BZ38" s="33">
        <f>IF(Tableau224567[[#This Row],[Blq{QB27}]]="o",(1000/CA$52),0)</f>
        <v>0</v>
      </c>
      <c r="CA38" s="4" t="s">
        <v>3</v>
      </c>
      <c r="CB38" s="33">
        <f>IF(Tableau224567[[#This Row],[Blq{QB28}]]="o",(1000/CC$52),0)</f>
        <v>0</v>
      </c>
      <c r="CC38" s="4" t="s">
        <v>3</v>
      </c>
      <c r="CD38" s="33">
        <f>IF(Tableau224567[[#This Row],[Blq{QB29}]]="o",(1000/CE$52),0)</f>
        <v>0</v>
      </c>
      <c r="CE38" s="4" t="s">
        <v>3</v>
      </c>
      <c r="CF38" s="33">
        <f>IF(Tableau224567[[#This Row],[Blq{QB30}]]="o",(1000/CG$52),0)</f>
        <v>0</v>
      </c>
      <c r="CG38" s="4" t="s">
        <v>3</v>
      </c>
      <c r="CH38" s="26">
        <f>IFERROR((8-Tableau224567[[#This Row],[Plc{Q}]])/100,0)</f>
        <v>0</v>
      </c>
      <c r="CI38" s="25" t="str">
        <f>IF(OR(1=Tableau224567[[#This Row],[Plc{Q}]],2=Tableau224567[[#This Row],[Plc{Q}]],3=Tableau224567[[#This Row],[Plc{Q}]],4=Tableau224567[[#This Row],[Plc{Q}]],5=Tableau224567[[#This Row],[Plc{Q}]],6=Tableau224567[[#This Row],[Plc{Q}]],7=Tableau224567[[#This Row],[Plc{Q}]],8=Tableau224567[[#This Row],[Plc{Q}]]),"Qualifié(e)","")</f>
        <v/>
      </c>
      <c r="CJ38" s="34" t="str">
        <f>IF(Tableau224567[[#This Row],[Pnt{F}/1000]]=0,"",RANK(Tableau224567[[#This Row],[Pnt{F}/1000]],Tableau224567[Pnt{F}/1000]))</f>
        <v/>
      </c>
      <c r="CK38" s="35">
        <f>IFERROR(Tableau224567[[#This Row],[Pnt{FV}/500]]+Tableau224567[[#This Row],[Pnt{FB}/500]]+Tableau224567[[#This Row],[Bns{Q}]],0)</f>
        <v>0</v>
      </c>
      <c r="CL38" s="32">
        <f>IFERROR((Tableau224567[[#This Row],[Pnt{FV}]]/$CM$52)*500,0)</f>
        <v>0</v>
      </c>
      <c r="CM38" s="186">
        <f>IFERROR(((Tableau224567[[#This Row],[Prs{FV}]]/CN$52)*1000)+IF(Tableau224567[[#This Row],[Vlr{FV}]]="o",2,0),0)</f>
        <v>0</v>
      </c>
      <c r="CN38" s="11" t="s">
        <v>12</v>
      </c>
      <c r="CO38" s="4" t="s">
        <v>3</v>
      </c>
      <c r="CP38" s="32">
        <f>(Tableau224567[[#This Row],[Pnt{FB}]]/CQ$52)*500</f>
        <v>0</v>
      </c>
      <c r="CQ38" s="33">
        <f>Tableau224567[[#This Row],[Pnt{FBlq}]]+Tableau224567[[#This Row],[Pnt{FEss}]]</f>
        <v>0</v>
      </c>
      <c r="CR38" s="33">
        <f>IF(Tableau224567[[#This Row],[Blq{F}]]="n",0,IF(Tableau224567[[#This Row],[Blq{F}]]="Z1",100,IF(Tableau224567[[#This Row],[Blq{F}]]="Z2",200,IF(Tableau224567[[#This Row],[Blq{F}]]="Top",300,0))))</f>
        <v>0</v>
      </c>
      <c r="CS38" s="4" t="s">
        <v>3</v>
      </c>
      <c r="CT38" s="25">
        <f>IFERROR((100-(Tableau224567[[#This Row],[Ess{F}]])),0)</f>
        <v>0</v>
      </c>
      <c r="CU38" s="11" t="s">
        <v>12</v>
      </c>
      <c r="CV38" s="28" t="str">
        <f>IF(Tableau224567[[#This Row],[Fnl]]="Q",Tableau224567[[#This Row],[Plc{F}]],Tableau224567[[#This Row],[Plc{Q}]])</f>
        <v/>
      </c>
      <c r="CW38" s="28" t="str">
        <f>IF(Tableau224567[[#This Row],[Place]]=1,"Or",IF(Tableau224567[[#This Row],[Place]]=2,"Argent",IF(Tableau224567[[#This Row],[Place]]=3,"Bronze","")))</f>
        <v/>
      </c>
    </row>
    <row r="39" spans="1:101" x14ac:dyDescent="0.2">
      <c r="A39" s="33" t="str">
        <f>Tableau224567[[#This Row],[Plc{Q}]]</f>
        <v/>
      </c>
      <c r="B39" s="33" t="str">
        <f>Tableau224567[[#This Row],[Place]]</f>
        <v/>
      </c>
      <c r="C39" s="16" t="s">
        <v>12</v>
      </c>
      <c r="D39" s="17" t="s">
        <v>12</v>
      </c>
      <c r="E39" s="17" t="s">
        <v>12</v>
      </c>
      <c r="F39" s="29" t="str">
        <f>IF(Tableau224567[[#This Row],[Q &gt; F]]="","","Q")</f>
        <v/>
      </c>
      <c r="G39" s="10" t="s">
        <v>12</v>
      </c>
      <c r="H39" s="3" t="s">
        <v>3</v>
      </c>
      <c r="I39" s="3" t="s">
        <v>3</v>
      </c>
      <c r="J39" s="3" t="s">
        <v>3</v>
      </c>
      <c r="K39" s="30" t="str">
        <f>IF(Tableau224567[[#This Row],[Pnt{Q}(/1000)]]=0,"",RANK(Tableau224567[[#This Row],[Pnt{Q}(/1000)]],Tableau224567[Pnt{Q}(/1000)]))</f>
        <v/>
      </c>
      <c r="L39" s="30">
        <f>IFERROR(Tableau224567[[#This Row],[Pnt{QV}(/500)]]+Tableau224567[[#This Row],[Pnt{QB}/500]],0)</f>
        <v>0</v>
      </c>
      <c r="M39" s="31">
        <f>IFERROR((Tableau224567[[#This Row],[Pnt{QV}]]/$N$52)*500,0)</f>
        <v>0</v>
      </c>
      <c r="N39" s="31">
        <f>SUM(Tableau224567[[#This Row],[Pnt{QV1}]],Tableau224567[[#This Row],[Pnt{QV2}]],Tableau224567[[#This Row],[Pnt{QV3}]])</f>
        <v>0</v>
      </c>
      <c r="O39" s="2">
        <f>IFERROR(((Tableau224567[[#This Row],[Prs{QV1}]]/P$52)*1000)+IF(Tableau224567[[#This Row],[Vlr{QV1}]]="o",2,0),0)</f>
        <v>0</v>
      </c>
      <c r="P39" s="11" t="s">
        <v>12</v>
      </c>
      <c r="Q39" s="4" t="s">
        <v>3</v>
      </c>
      <c r="R39" s="163">
        <f>IFERROR(((Tableau224567[[#This Row],[Prs{QV2}]]/S$52)*1000)+IF(Tableau224567[[#This Row],[Vlr{QV2}]]="o",2,0),0)</f>
        <v>0</v>
      </c>
      <c r="S39" s="11" t="s">
        <v>12</v>
      </c>
      <c r="T39" s="4" t="s">
        <v>3</v>
      </c>
      <c r="U39" s="163">
        <f>IFERROR(((Tableau224567[[#This Row],[Prs{QV3}]]/V$52)*1000)+IF(Tableau224567[[#This Row],[Vlr{QV3}]]="o",2,0),0)</f>
        <v>0</v>
      </c>
      <c r="V39" s="11" t="s">
        <v>12</v>
      </c>
      <c r="W39" s="4" t="s">
        <v>3</v>
      </c>
      <c r="X39" s="32">
        <f>IF((Tableau224567[[#This Row],[Pnt{QB}]]/Y$52)*500=0,0,(Tableau224567[[#This Row],[Pnt{QB}]]/Y$52)*500)</f>
        <v>0</v>
      </c>
      <c r="Y39" s="33">
        <f>Tableau224567[[#This Row],[Pnt{QB1}]]+Tableau224567[[#This Row],[Pnt{QB2}]]+Tableau224567[[#This Row],[Pnt{QB3}]]+Tableau224567[[#This Row],[Pnt{QB4}]]+Tableau224567[[#This Row],[Pnt{QB5}]]+Tableau224567[[#This Row],[Pnt{QB6}]]+Tableau224567[[#This Row],[Pnt{QB7}]]+Tableau224567[[#This Row],[Pnt{QB8}]]+Tableau224567[[#This Row],[Pnt{QB9}]]+Tableau224567[[#This Row],[Pnt{QB10}]]+Tableau224567[[#This Row],[Pnt{QB11}]]+Tableau224567[[#This Row],[Pnt{QB12}]]+Tableau224567[[#This Row],[Pnt{QB13}]]+Tableau224567[[#This Row],[Pnt{QB14}]]+Tableau224567[[#This Row],[Pnt{QB15}]]+Tableau224567[[#This Row],[Pnt{QB16}]]+Tableau224567[[#This Row],[Pnt{QB17}]]+Tableau224567[[#This Row],[Pnt{QB18}]]+Tableau224567[[#This Row],[Pnt{QB19}]]+Tableau224567[[#This Row],[Pnt{QB20}]]+Tableau224567[[#This Row],[Pnt{QB21}]]+Tableau224567[[#This Row],[Pnt{QB22}]]+Tableau224567[[#This Row],[Pnt{QB23}]]+Tableau224567[[#This Row],[Pnt{QB24}]]+Tableau224567[[#This Row],[Pnt{QB25}]]+Tableau224567[[#This Row],[Pnt{QB26}]]+Tableau224567[[#This Row],[Pnt{QB27}]]+Tableau224567[[#This Row],[Pnt{QB28}]]+Tableau224567[[#This Row],[Pnt{QB29}]]+Tableau224567[[#This Row],[Pnt{QB30}]]</f>
        <v>0</v>
      </c>
      <c r="Z39" s="33">
        <f>IF(Tableau224567[[#This Row],[Blq{QB1}]]="o",(1000/AA$52),0)</f>
        <v>0</v>
      </c>
      <c r="AA39" s="4" t="s">
        <v>3</v>
      </c>
      <c r="AB39" s="33">
        <f>IF(Tableau224567[[#This Row],[Blq{QB2}]]="o",(1000/AC$52),0)</f>
        <v>0</v>
      </c>
      <c r="AC39" s="4" t="s">
        <v>3</v>
      </c>
      <c r="AD39" s="33">
        <f>IF(Tableau224567[[#This Row],[Blq{QB3}]]="o",(1000/AE$52),0)</f>
        <v>0</v>
      </c>
      <c r="AE39" s="4" t="s">
        <v>3</v>
      </c>
      <c r="AF39" s="33">
        <f>IF(Tableau224567[[#This Row],[Blq{QB4}]]="o",(1000/AG$52),0)</f>
        <v>0</v>
      </c>
      <c r="AG39" s="4" t="s">
        <v>3</v>
      </c>
      <c r="AH39" s="33">
        <f>IF(Tableau224567[[#This Row],[Blq{QB5}]]="o",(1000/AI$52),0)</f>
        <v>0</v>
      </c>
      <c r="AI39" s="4" t="s">
        <v>3</v>
      </c>
      <c r="AJ39" s="33">
        <f>IF(Tableau224567[[#This Row],[Blq{QB6}]]="o",(1000/AK$52),0)</f>
        <v>0</v>
      </c>
      <c r="AK39" s="4" t="s">
        <v>3</v>
      </c>
      <c r="AL39" s="33">
        <f>IF(Tableau224567[[#This Row],[Blq{QB7}]]="o",(1000/AM$52),0)</f>
        <v>0</v>
      </c>
      <c r="AM39" s="4" t="s">
        <v>3</v>
      </c>
      <c r="AN39" s="33">
        <f>IF(Tableau224567[[#This Row],[Blq{QB8}]]="o",(1000/AO$52),0)</f>
        <v>0</v>
      </c>
      <c r="AO39" s="4" t="s">
        <v>3</v>
      </c>
      <c r="AP39" s="33">
        <f>IF(Tableau224567[[#This Row],[Blq{QB9}]]="o",(1000/AQ$52),0)</f>
        <v>0</v>
      </c>
      <c r="AQ39" s="4" t="s">
        <v>3</v>
      </c>
      <c r="AR39" s="33">
        <f>IF(Tableau224567[[#This Row],[Blq{QB10}]]="o",(1000/AS$52),0)</f>
        <v>0</v>
      </c>
      <c r="AS39" s="4" t="s">
        <v>3</v>
      </c>
      <c r="AT39" s="33">
        <f>IF(Tableau224567[[#This Row],[Blq{QB11}]]="o",(1000/AU$52),0)</f>
        <v>0</v>
      </c>
      <c r="AU39" s="4" t="s">
        <v>3</v>
      </c>
      <c r="AV39" s="33">
        <f>IF(Tableau224567[[#This Row],[Blq{QB12}]]="o",(1000/AW$52),0)</f>
        <v>0</v>
      </c>
      <c r="AW39" s="4" t="s">
        <v>3</v>
      </c>
      <c r="AX39" s="33">
        <f>IF(Tableau224567[[#This Row],[Blq{QB13}]]="o",(1000/AY$52),0)</f>
        <v>0</v>
      </c>
      <c r="AY39" s="4" t="s">
        <v>3</v>
      </c>
      <c r="AZ39" s="33">
        <f>IF(Tableau224567[[#This Row],[Blq{QB14}]]="o",(1000/BA$52),0)</f>
        <v>0</v>
      </c>
      <c r="BA39" s="4" t="s">
        <v>3</v>
      </c>
      <c r="BB39" s="33">
        <f>IF(Tableau224567[[#This Row],[Blq{QB15}]]="o",(1000/BC$52),0)</f>
        <v>0</v>
      </c>
      <c r="BC39" s="4" t="s">
        <v>3</v>
      </c>
      <c r="BD39" s="33">
        <f>IF(Tableau224567[[#This Row],[Blq{QB16}]]="o",(1000/BE$52),0)</f>
        <v>0</v>
      </c>
      <c r="BE39" s="4" t="s">
        <v>3</v>
      </c>
      <c r="BF39" s="33">
        <f>IF(Tableau224567[[#This Row],[Blq{QB17}]]="o",(1000/BG$52),0)</f>
        <v>0</v>
      </c>
      <c r="BG39" s="4" t="s">
        <v>3</v>
      </c>
      <c r="BH39" s="33">
        <f>IF(Tableau224567[[#This Row],[Blq{QB18}]]="o",(1000/BI$52),0)</f>
        <v>0</v>
      </c>
      <c r="BI39" s="4" t="s">
        <v>3</v>
      </c>
      <c r="BJ39" s="33">
        <f>IF(Tableau224567[[#This Row],[Blq{QB19}]]="o",(1000/BK$52),0)</f>
        <v>0</v>
      </c>
      <c r="BK39" s="4" t="s">
        <v>3</v>
      </c>
      <c r="BL39" s="33">
        <f>IF(Tableau224567[[#This Row],[Blq{QB20}]]="o",(1000/BM$52),0)</f>
        <v>0</v>
      </c>
      <c r="BM39" s="4" t="s">
        <v>3</v>
      </c>
      <c r="BN39" s="33">
        <f>IF(Tableau224567[[#This Row],[Blq{QB21}]]="o",(1000/BO$52),0)</f>
        <v>0</v>
      </c>
      <c r="BO39" s="4" t="s">
        <v>3</v>
      </c>
      <c r="BP39" s="33">
        <f>IF(Tableau224567[[#This Row],[Blq{QB22}]]="o",(1000/BQ$52),0)</f>
        <v>0</v>
      </c>
      <c r="BQ39" s="4" t="s">
        <v>3</v>
      </c>
      <c r="BR39" s="33">
        <f>IF(Tableau224567[[#This Row],[Blq{QB23}]]="o",(1000/BS$52),0)</f>
        <v>0</v>
      </c>
      <c r="BS39" s="4" t="s">
        <v>3</v>
      </c>
      <c r="BT39" s="33">
        <f>IF(Tableau224567[[#This Row],[Blq{QB24}]]="o",(1000/BU$52),0)</f>
        <v>0</v>
      </c>
      <c r="BU39" s="4" t="s">
        <v>3</v>
      </c>
      <c r="BV39" s="33">
        <f>IF(Tableau224567[[#This Row],[Blq{QB25}]]="o",(1000/BW$52),0)</f>
        <v>0</v>
      </c>
      <c r="BW39" s="4" t="s">
        <v>3</v>
      </c>
      <c r="BX39" s="33">
        <f>IF(Tableau224567[[#This Row],[Blq{QB26}]]="o",(1000/BY$52),0)</f>
        <v>0</v>
      </c>
      <c r="BY39" s="4" t="s">
        <v>3</v>
      </c>
      <c r="BZ39" s="33">
        <f>IF(Tableau224567[[#This Row],[Blq{QB27}]]="o",(1000/CA$52),0)</f>
        <v>0</v>
      </c>
      <c r="CA39" s="4" t="s">
        <v>3</v>
      </c>
      <c r="CB39" s="33">
        <f>IF(Tableau224567[[#This Row],[Blq{QB28}]]="o",(1000/CC$52),0)</f>
        <v>0</v>
      </c>
      <c r="CC39" s="4" t="s">
        <v>3</v>
      </c>
      <c r="CD39" s="33">
        <f>IF(Tableau224567[[#This Row],[Blq{QB29}]]="o",(1000/CE$52),0)</f>
        <v>0</v>
      </c>
      <c r="CE39" s="4" t="s">
        <v>3</v>
      </c>
      <c r="CF39" s="33">
        <f>IF(Tableau224567[[#This Row],[Blq{QB30}]]="o",(1000/CG$52),0)</f>
        <v>0</v>
      </c>
      <c r="CG39" s="4" t="s">
        <v>3</v>
      </c>
      <c r="CH39" s="26">
        <f>IFERROR((8-Tableau224567[[#This Row],[Plc{Q}]])/100,0)</f>
        <v>0</v>
      </c>
      <c r="CI39" s="25" t="str">
        <f>IF(OR(1=Tableau224567[[#This Row],[Plc{Q}]],2=Tableau224567[[#This Row],[Plc{Q}]],3=Tableau224567[[#This Row],[Plc{Q}]],4=Tableau224567[[#This Row],[Plc{Q}]],5=Tableau224567[[#This Row],[Plc{Q}]],6=Tableau224567[[#This Row],[Plc{Q}]],7=Tableau224567[[#This Row],[Plc{Q}]],8=Tableau224567[[#This Row],[Plc{Q}]]),"Qualifié(e)","")</f>
        <v/>
      </c>
      <c r="CJ39" s="34" t="str">
        <f>IF(Tableau224567[[#This Row],[Pnt{F}/1000]]=0,"",RANK(Tableau224567[[#This Row],[Pnt{F}/1000]],Tableau224567[Pnt{F}/1000]))</f>
        <v/>
      </c>
      <c r="CK39" s="35">
        <f>IFERROR(Tableau224567[[#This Row],[Pnt{FV}/500]]+Tableau224567[[#This Row],[Pnt{FB}/500]]+Tableau224567[[#This Row],[Bns{Q}]],0)</f>
        <v>0</v>
      </c>
      <c r="CL39" s="32">
        <f>IFERROR((Tableau224567[[#This Row],[Pnt{FV}]]/$CM$52)*500,0)</f>
        <v>0</v>
      </c>
      <c r="CM39" s="186">
        <f>IFERROR(((Tableau224567[[#This Row],[Prs{FV}]]/CN$52)*1000)+IF(Tableau224567[[#This Row],[Vlr{FV}]]="o",2,0),0)</f>
        <v>0</v>
      </c>
      <c r="CN39" s="11" t="s">
        <v>12</v>
      </c>
      <c r="CO39" s="4" t="s">
        <v>3</v>
      </c>
      <c r="CP39" s="32">
        <f>(Tableau224567[[#This Row],[Pnt{FB}]]/CQ$52)*500</f>
        <v>0</v>
      </c>
      <c r="CQ39" s="33">
        <f>Tableau224567[[#This Row],[Pnt{FBlq}]]+Tableau224567[[#This Row],[Pnt{FEss}]]</f>
        <v>0</v>
      </c>
      <c r="CR39" s="33">
        <f>IF(Tableau224567[[#This Row],[Blq{F}]]="n",0,IF(Tableau224567[[#This Row],[Blq{F}]]="Z1",100,IF(Tableau224567[[#This Row],[Blq{F}]]="Z2",200,IF(Tableau224567[[#This Row],[Blq{F}]]="Top",300,0))))</f>
        <v>0</v>
      </c>
      <c r="CS39" s="4" t="s">
        <v>3</v>
      </c>
      <c r="CT39" s="25">
        <f>IFERROR((100-(Tableau224567[[#This Row],[Ess{F}]])),0)</f>
        <v>0</v>
      </c>
      <c r="CU39" s="11" t="s">
        <v>12</v>
      </c>
      <c r="CV39" s="28" t="str">
        <f>IF(Tableau224567[[#This Row],[Fnl]]="Q",Tableau224567[[#This Row],[Plc{F}]],Tableau224567[[#This Row],[Plc{Q}]])</f>
        <v/>
      </c>
      <c r="CW39" s="28" t="str">
        <f>IF(Tableau224567[[#This Row],[Place]]=1,"Or",IF(Tableau224567[[#This Row],[Place]]=2,"Argent",IF(Tableau224567[[#This Row],[Place]]=3,"Bronze","")))</f>
        <v/>
      </c>
    </row>
    <row r="40" spans="1:101" x14ac:dyDescent="0.2">
      <c r="A40" s="33" t="str">
        <f>Tableau224567[[#This Row],[Plc{Q}]]</f>
        <v/>
      </c>
      <c r="B40" s="33" t="str">
        <f>Tableau224567[[#This Row],[Place]]</f>
        <v/>
      </c>
      <c r="C40" s="16" t="s">
        <v>12</v>
      </c>
      <c r="D40" s="17" t="s">
        <v>12</v>
      </c>
      <c r="E40" s="17" t="s">
        <v>12</v>
      </c>
      <c r="F40" s="29" t="str">
        <f>IF(Tableau224567[[#This Row],[Q &gt; F]]="","","Q")</f>
        <v/>
      </c>
      <c r="G40" s="10" t="s">
        <v>12</v>
      </c>
      <c r="H40" s="3" t="s">
        <v>3</v>
      </c>
      <c r="I40" s="3" t="s">
        <v>3</v>
      </c>
      <c r="J40" s="3" t="s">
        <v>3</v>
      </c>
      <c r="K40" s="30" t="str">
        <f>IF(Tableau224567[[#This Row],[Pnt{Q}(/1000)]]=0,"",RANK(Tableau224567[[#This Row],[Pnt{Q}(/1000)]],Tableau224567[Pnt{Q}(/1000)]))</f>
        <v/>
      </c>
      <c r="L40" s="30">
        <f>IFERROR(Tableau224567[[#This Row],[Pnt{QV}(/500)]]+Tableau224567[[#This Row],[Pnt{QB}/500]],0)</f>
        <v>0</v>
      </c>
      <c r="M40" s="31">
        <f>IFERROR((Tableau224567[[#This Row],[Pnt{QV}]]/$N$52)*500,0)</f>
        <v>0</v>
      </c>
      <c r="N40" s="31">
        <f>SUM(Tableau224567[[#This Row],[Pnt{QV1}]],Tableau224567[[#This Row],[Pnt{QV2}]],Tableau224567[[#This Row],[Pnt{QV3}]])</f>
        <v>0</v>
      </c>
      <c r="O40" s="2">
        <f>IFERROR(((Tableau224567[[#This Row],[Prs{QV1}]]/P$52)*1000)+IF(Tableau224567[[#This Row],[Vlr{QV1}]]="o",2,0),0)</f>
        <v>0</v>
      </c>
      <c r="P40" s="11" t="s">
        <v>12</v>
      </c>
      <c r="Q40" s="4" t="s">
        <v>3</v>
      </c>
      <c r="R40" s="163">
        <f>IFERROR(((Tableau224567[[#This Row],[Prs{QV2}]]/S$52)*1000)+IF(Tableau224567[[#This Row],[Vlr{QV2}]]="o",2,0),0)</f>
        <v>0</v>
      </c>
      <c r="S40" s="11" t="s">
        <v>12</v>
      </c>
      <c r="T40" s="4" t="s">
        <v>3</v>
      </c>
      <c r="U40" s="163">
        <f>IFERROR(((Tableau224567[[#This Row],[Prs{QV3}]]/V$52)*1000)+IF(Tableau224567[[#This Row],[Vlr{QV3}]]="o",2,0),0)</f>
        <v>0</v>
      </c>
      <c r="V40" s="11" t="s">
        <v>12</v>
      </c>
      <c r="W40" s="4" t="s">
        <v>3</v>
      </c>
      <c r="X40" s="32">
        <f>IF((Tableau224567[[#This Row],[Pnt{QB}]]/Y$52)*500=0,0,(Tableau224567[[#This Row],[Pnt{QB}]]/Y$52)*500)</f>
        <v>0</v>
      </c>
      <c r="Y40" s="33">
        <f>Tableau224567[[#This Row],[Pnt{QB1}]]+Tableau224567[[#This Row],[Pnt{QB2}]]+Tableau224567[[#This Row],[Pnt{QB3}]]+Tableau224567[[#This Row],[Pnt{QB4}]]+Tableau224567[[#This Row],[Pnt{QB5}]]+Tableau224567[[#This Row],[Pnt{QB6}]]+Tableau224567[[#This Row],[Pnt{QB7}]]+Tableau224567[[#This Row],[Pnt{QB8}]]+Tableau224567[[#This Row],[Pnt{QB9}]]+Tableau224567[[#This Row],[Pnt{QB10}]]+Tableau224567[[#This Row],[Pnt{QB11}]]+Tableau224567[[#This Row],[Pnt{QB12}]]+Tableau224567[[#This Row],[Pnt{QB13}]]+Tableau224567[[#This Row],[Pnt{QB14}]]+Tableau224567[[#This Row],[Pnt{QB15}]]+Tableau224567[[#This Row],[Pnt{QB16}]]+Tableau224567[[#This Row],[Pnt{QB17}]]+Tableau224567[[#This Row],[Pnt{QB18}]]+Tableau224567[[#This Row],[Pnt{QB19}]]+Tableau224567[[#This Row],[Pnt{QB20}]]+Tableau224567[[#This Row],[Pnt{QB21}]]+Tableau224567[[#This Row],[Pnt{QB22}]]+Tableau224567[[#This Row],[Pnt{QB23}]]+Tableau224567[[#This Row],[Pnt{QB24}]]+Tableau224567[[#This Row],[Pnt{QB25}]]+Tableau224567[[#This Row],[Pnt{QB26}]]+Tableau224567[[#This Row],[Pnt{QB27}]]+Tableau224567[[#This Row],[Pnt{QB28}]]+Tableau224567[[#This Row],[Pnt{QB29}]]+Tableau224567[[#This Row],[Pnt{QB30}]]</f>
        <v>0</v>
      </c>
      <c r="Z40" s="33">
        <f>IF(Tableau224567[[#This Row],[Blq{QB1}]]="o",(1000/AA$52),0)</f>
        <v>0</v>
      </c>
      <c r="AA40" s="4" t="s">
        <v>3</v>
      </c>
      <c r="AB40" s="33">
        <f>IF(Tableau224567[[#This Row],[Blq{QB2}]]="o",(1000/AC$52),0)</f>
        <v>0</v>
      </c>
      <c r="AC40" s="4" t="s">
        <v>3</v>
      </c>
      <c r="AD40" s="33">
        <f>IF(Tableau224567[[#This Row],[Blq{QB3}]]="o",(1000/AE$52),0)</f>
        <v>0</v>
      </c>
      <c r="AE40" s="4" t="s">
        <v>3</v>
      </c>
      <c r="AF40" s="33">
        <f>IF(Tableau224567[[#This Row],[Blq{QB4}]]="o",(1000/AG$52),0)</f>
        <v>0</v>
      </c>
      <c r="AG40" s="4" t="s">
        <v>3</v>
      </c>
      <c r="AH40" s="33">
        <f>IF(Tableau224567[[#This Row],[Blq{QB5}]]="o",(1000/AI$52),0)</f>
        <v>0</v>
      </c>
      <c r="AI40" s="4" t="s">
        <v>3</v>
      </c>
      <c r="AJ40" s="33">
        <f>IF(Tableau224567[[#This Row],[Blq{QB6}]]="o",(1000/AK$52),0)</f>
        <v>0</v>
      </c>
      <c r="AK40" s="4" t="s">
        <v>3</v>
      </c>
      <c r="AL40" s="33">
        <f>IF(Tableau224567[[#This Row],[Blq{QB7}]]="o",(1000/AM$52),0)</f>
        <v>0</v>
      </c>
      <c r="AM40" s="4" t="s">
        <v>3</v>
      </c>
      <c r="AN40" s="33">
        <f>IF(Tableau224567[[#This Row],[Blq{QB8}]]="o",(1000/AO$52),0)</f>
        <v>0</v>
      </c>
      <c r="AO40" s="4" t="s">
        <v>3</v>
      </c>
      <c r="AP40" s="33">
        <f>IF(Tableau224567[[#This Row],[Blq{QB9}]]="o",(1000/AQ$52),0)</f>
        <v>0</v>
      </c>
      <c r="AQ40" s="4" t="s">
        <v>3</v>
      </c>
      <c r="AR40" s="33">
        <f>IF(Tableau224567[[#This Row],[Blq{QB10}]]="o",(1000/AS$52),0)</f>
        <v>0</v>
      </c>
      <c r="AS40" s="4" t="s">
        <v>3</v>
      </c>
      <c r="AT40" s="33">
        <f>IF(Tableau224567[[#This Row],[Blq{QB11}]]="o",(1000/AU$52),0)</f>
        <v>0</v>
      </c>
      <c r="AU40" s="4" t="s">
        <v>3</v>
      </c>
      <c r="AV40" s="33">
        <f>IF(Tableau224567[[#This Row],[Blq{QB12}]]="o",(1000/AW$52),0)</f>
        <v>0</v>
      </c>
      <c r="AW40" s="4" t="s">
        <v>3</v>
      </c>
      <c r="AX40" s="33">
        <f>IF(Tableau224567[[#This Row],[Blq{QB13}]]="o",(1000/AY$52),0)</f>
        <v>0</v>
      </c>
      <c r="AY40" s="4" t="s">
        <v>3</v>
      </c>
      <c r="AZ40" s="33">
        <f>IF(Tableau224567[[#This Row],[Blq{QB14}]]="o",(1000/BA$52),0)</f>
        <v>0</v>
      </c>
      <c r="BA40" s="4" t="s">
        <v>3</v>
      </c>
      <c r="BB40" s="33">
        <f>IF(Tableau224567[[#This Row],[Blq{QB15}]]="o",(1000/BC$52),0)</f>
        <v>0</v>
      </c>
      <c r="BC40" s="4" t="s">
        <v>3</v>
      </c>
      <c r="BD40" s="33">
        <f>IF(Tableau224567[[#This Row],[Blq{QB16}]]="o",(1000/BE$52),0)</f>
        <v>0</v>
      </c>
      <c r="BE40" s="4" t="s">
        <v>3</v>
      </c>
      <c r="BF40" s="33">
        <f>IF(Tableau224567[[#This Row],[Blq{QB17}]]="o",(1000/BG$52),0)</f>
        <v>0</v>
      </c>
      <c r="BG40" s="4" t="s">
        <v>3</v>
      </c>
      <c r="BH40" s="33">
        <f>IF(Tableau224567[[#This Row],[Blq{QB18}]]="o",(1000/BI$52),0)</f>
        <v>0</v>
      </c>
      <c r="BI40" s="4" t="s">
        <v>3</v>
      </c>
      <c r="BJ40" s="33">
        <f>IF(Tableau224567[[#This Row],[Blq{QB19}]]="o",(1000/BK$52),0)</f>
        <v>0</v>
      </c>
      <c r="BK40" s="4" t="s">
        <v>3</v>
      </c>
      <c r="BL40" s="33">
        <f>IF(Tableau224567[[#This Row],[Blq{QB20}]]="o",(1000/BM$52),0)</f>
        <v>0</v>
      </c>
      <c r="BM40" s="4" t="s">
        <v>3</v>
      </c>
      <c r="BN40" s="33">
        <f>IF(Tableau224567[[#This Row],[Blq{QB21}]]="o",(1000/BO$52),0)</f>
        <v>0</v>
      </c>
      <c r="BO40" s="4" t="s">
        <v>3</v>
      </c>
      <c r="BP40" s="33">
        <f>IF(Tableau224567[[#This Row],[Blq{QB22}]]="o",(1000/BQ$52),0)</f>
        <v>0</v>
      </c>
      <c r="BQ40" s="4" t="s">
        <v>3</v>
      </c>
      <c r="BR40" s="33">
        <f>IF(Tableau224567[[#This Row],[Blq{QB23}]]="o",(1000/BS$52),0)</f>
        <v>0</v>
      </c>
      <c r="BS40" s="4" t="s">
        <v>3</v>
      </c>
      <c r="BT40" s="33">
        <f>IF(Tableau224567[[#This Row],[Blq{QB24}]]="o",(1000/BU$52),0)</f>
        <v>0</v>
      </c>
      <c r="BU40" s="4" t="s">
        <v>3</v>
      </c>
      <c r="BV40" s="33">
        <f>IF(Tableau224567[[#This Row],[Blq{QB25}]]="o",(1000/BW$52),0)</f>
        <v>0</v>
      </c>
      <c r="BW40" s="4" t="s">
        <v>3</v>
      </c>
      <c r="BX40" s="33">
        <f>IF(Tableau224567[[#This Row],[Blq{QB26}]]="o",(1000/BY$52),0)</f>
        <v>0</v>
      </c>
      <c r="BY40" s="4" t="s">
        <v>3</v>
      </c>
      <c r="BZ40" s="33">
        <f>IF(Tableau224567[[#This Row],[Blq{QB27}]]="o",(1000/CA$52),0)</f>
        <v>0</v>
      </c>
      <c r="CA40" s="4" t="s">
        <v>3</v>
      </c>
      <c r="CB40" s="33">
        <f>IF(Tableau224567[[#This Row],[Blq{QB28}]]="o",(1000/CC$52),0)</f>
        <v>0</v>
      </c>
      <c r="CC40" s="4" t="s">
        <v>3</v>
      </c>
      <c r="CD40" s="33">
        <f>IF(Tableau224567[[#This Row],[Blq{QB29}]]="o",(1000/CE$52),0)</f>
        <v>0</v>
      </c>
      <c r="CE40" s="4" t="s">
        <v>3</v>
      </c>
      <c r="CF40" s="33">
        <f>IF(Tableau224567[[#This Row],[Blq{QB30}]]="o",(1000/CG$52),0)</f>
        <v>0</v>
      </c>
      <c r="CG40" s="4" t="s">
        <v>3</v>
      </c>
      <c r="CH40" s="26">
        <f>IFERROR((8-Tableau224567[[#This Row],[Plc{Q}]])/100,0)</f>
        <v>0</v>
      </c>
      <c r="CI40" s="25" t="str">
        <f>IF(OR(1=Tableau224567[[#This Row],[Plc{Q}]],2=Tableau224567[[#This Row],[Plc{Q}]],3=Tableau224567[[#This Row],[Plc{Q}]],4=Tableau224567[[#This Row],[Plc{Q}]],5=Tableau224567[[#This Row],[Plc{Q}]],6=Tableau224567[[#This Row],[Plc{Q}]],7=Tableau224567[[#This Row],[Plc{Q}]],8=Tableau224567[[#This Row],[Plc{Q}]]),"Qualifié(e)","")</f>
        <v/>
      </c>
      <c r="CJ40" s="34" t="str">
        <f>IF(Tableau224567[[#This Row],[Pnt{F}/1000]]=0,"",RANK(Tableau224567[[#This Row],[Pnt{F}/1000]],Tableau224567[Pnt{F}/1000]))</f>
        <v/>
      </c>
      <c r="CK40" s="35">
        <f>IFERROR(Tableau224567[[#This Row],[Pnt{FV}/500]]+Tableau224567[[#This Row],[Pnt{FB}/500]]+Tableau224567[[#This Row],[Bns{Q}]],0)</f>
        <v>0</v>
      </c>
      <c r="CL40" s="32">
        <f>IFERROR((Tableau224567[[#This Row],[Pnt{FV}]]/$CM$52)*500,0)</f>
        <v>0</v>
      </c>
      <c r="CM40" s="186">
        <f>IFERROR(((Tableau224567[[#This Row],[Prs{FV}]]/CN$52)*1000)+IF(Tableau224567[[#This Row],[Vlr{FV}]]="o",2,0),0)</f>
        <v>0</v>
      </c>
      <c r="CN40" s="11" t="s">
        <v>12</v>
      </c>
      <c r="CO40" s="4" t="s">
        <v>3</v>
      </c>
      <c r="CP40" s="32">
        <f>(Tableau224567[[#This Row],[Pnt{FB}]]/CQ$52)*500</f>
        <v>0</v>
      </c>
      <c r="CQ40" s="33">
        <f>Tableau224567[[#This Row],[Pnt{FBlq}]]+Tableau224567[[#This Row],[Pnt{FEss}]]</f>
        <v>0</v>
      </c>
      <c r="CR40" s="33">
        <f>IF(Tableau224567[[#This Row],[Blq{F}]]="n",0,IF(Tableau224567[[#This Row],[Blq{F}]]="Z1",100,IF(Tableau224567[[#This Row],[Blq{F}]]="Z2",200,IF(Tableau224567[[#This Row],[Blq{F}]]="Top",300,0))))</f>
        <v>0</v>
      </c>
      <c r="CS40" s="4" t="s">
        <v>3</v>
      </c>
      <c r="CT40" s="25">
        <f>IFERROR((100-(Tableau224567[[#This Row],[Ess{F}]])),0)</f>
        <v>0</v>
      </c>
      <c r="CU40" s="11" t="s">
        <v>12</v>
      </c>
      <c r="CV40" s="28" t="str">
        <f>IF(Tableau224567[[#This Row],[Fnl]]="Q",Tableau224567[[#This Row],[Plc{F}]],Tableau224567[[#This Row],[Plc{Q}]])</f>
        <v/>
      </c>
      <c r="CW40" s="28" t="str">
        <f>IF(Tableau224567[[#This Row],[Place]]=1,"Or",IF(Tableau224567[[#This Row],[Place]]=2,"Argent",IF(Tableau224567[[#This Row],[Place]]=3,"Bronze","")))</f>
        <v/>
      </c>
    </row>
    <row r="41" spans="1:101" x14ac:dyDescent="0.2">
      <c r="A41" s="33" t="str">
        <f>Tableau224567[[#This Row],[Plc{Q}]]</f>
        <v/>
      </c>
      <c r="B41" s="33" t="str">
        <f>Tableau224567[[#This Row],[Place]]</f>
        <v/>
      </c>
      <c r="C41" s="16" t="s">
        <v>12</v>
      </c>
      <c r="D41" s="17" t="s">
        <v>12</v>
      </c>
      <c r="E41" s="17" t="s">
        <v>12</v>
      </c>
      <c r="F41" s="29" t="str">
        <f>IF(Tableau224567[[#This Row],[Q &gt; F]]="","","Q")</f>
        <v/>
      </c>
      <c r="G41" s="10" t="s">
        <v>12</v>
      </c>
      <c r="H41" s="3" t="s">
        <v>3</v>
      </c>
      <c r="I41" s="3" t="s">
        <v>3</v>
      </c>
      <c r="J41" s="3" t="s">
        <v>3</v>
      </c>
      <c r="K41" s="30" t="str">
        <f>IF(Tableau224567[[#This Row],[Pnt{Q}(/1000)]]=0,"",RANK(Tableau224567[[#This Row],[Pnt{Q}(/1000)]],Tableau224567[Pnt{Q}(/1000)]))</f>
        <v/>
      </c>
      <c r="L41" s="30">
        <f>IFERROR(Tableau224567[[#This Row],[Pnt{QV}(/500)]]+Tableau224567[[#This Row],[Pnt{QB}/500]],0)</f>
        <v>0</v>
      </c>
      <c r="M41" s="31">
        <f>IFERROR((Tableau224567[[#This Row],[Pnt{QV}]]/$N$52)*500,0)</f>
        <v>0</v>
      </c>
      <c r="N41" s="31">
        <f>SUM(Tableau224567[[#This Row],[Pnt{QV1}]],Tableau224567[[#This Row],[Pnt{QV2}]],Tableau224567[[#This Row],[Pnt{QV3}]])</f>
        <v>0</v>
      </c>
      <c r="O41" s="2">
        <f>IFERROR(((Tableau224567[[#This Row],[Prs{QV1}]]/P$52)*1000)+IF(Tableau224567[[#This Row],[Vlr{QV1}]]="o",2,0),0)</f>
        <v>0</v>
      </c>
      <c r="P41" s="11" t="s">
        <v>12</v>
      </c>
      <c r="Q41" s="4" t="s">
        <v>3</v>
      </c>
      <c r="R41" s="163">
        <f>IFERROR(((Tableau224567[[#This Row],[Prs{QV2}]]/S$52)*1000)+IF(Tableau224567[[#This Row],[Vlr{QV2}]]="o",2,0),0)</f>
        <v>0</v>
      </c>
      <c r="S41" s="11" t="s">
        <v>12</v>
      </c>
      <c r="T41" s="4" t="s">
        <v>3</v>
      </c>
      <c r="U41" s="163">
        <f>IFERROR(((Tableau224567[[#This Row],[Prs{QV3}]]/V$52)*1000)+IF(Tableau224567[[#This Row],[Vlr{QV3}]]="o",2,0),0)</f>
        <v>0</v>
      </c>
      <c r="V41" s="11" t="s">
        <v>12</v>
      </c>
      <c r="W41" s="4" t="s">
        <v>3</v>
      </c>
      <c r="X41" s="32">
        <f>IF((Tableau224567[[#This Row],[Pnt{QB}]]/Y$52)*500=0,0,(Tableau224567[[#This Row],[Pnt{QB}]]/Y$52)*500)</f>
        <v>0</v>
      </c>
      <c r="Y41" s="33">
        <f>Tableau224567[[#This Row],[Pnt{QB1}]]+Tableau224567[[#This Row],[Pnt{QB2}]]+Tableau224567[[#This Row],[Pnt{QB3}]]+Tableau224567[[#This Row],[Pnt{QB4}]]+Tableau224567[[#This Row],[Pnt{QB5}]]+Tableau224567[[#This Row],[Pnt{QB6}]]+Tableau224567[[#This Row],[Pnt{QB7}]]+Tableau224567[[#This Row],[Pnt{QB8}]]+Tableau224567[[#This Row],[Pnt{QB9}]]+Tableau224567[[#This Row],[Pnt{QB10}]]+Tableau224567[[#This Row],[Pnt{QB11}]]+Tableau224567[[#This Row],[Pnt{QB12}]]+Tableau224567[[#This Row],[Pnt{QB13}]]+Tableau224567[[#This Row],[Pnt{QB14}]]+Tableau224567[[#This Row],[Pnt{QB15}]]+Tableau224567[[#This Row],[Pnt{QB16}]]+Tableau224567[[#This Row],[Pnt{QB17}]]+Tableau224567[[#This Row],[Pnt{QB18}]]+Tableau224567[[#This Row],[Pnt{QB19}]]+Tableau224567[[#This Row],[Pnt{QB20}]]+Tableau224567[[#This Row],[Pnt{QB21}]]+Tableau224567[[#This Row],[Pnt{QB22}]]+Tableau224567[[#This Row],[Pnt{QB23}]]+Tableau224567[[#This Row],[Pnt{QB24}]]+Tableau224567[[#This Row],[Pnt{QB25}]]+Tableau224567[[#This Row],[Pnt{QB26}]]+Tableau224567[[#This Row],[Pnt{QB27}]]+Tableau224567[[#This Row],[Pnt{QB28}]]+Tableau224567[[#This Row],[Pnt{QB29}]]+Tableau224567[[#This Row],[Pnt{QB30}]]</f>
        <v>0</v>
      </c>
      <c r="Z41" s="33">
        <f>IF(Tableau224567[[#This Row],[Blq{QB1}]]="o",(1000/AA$52),0)</f>
        <v>0</v>
      </c>
      <c r="AA41" s="4" t="s">
        <v>3</v>
      </c>
      <c r="AB41" s="33">
        <f>IF(Tableau224567[[#This Row],[Blq{QB2}]]="o",(1000/AC$52),0)</f>
        <v>0</v>
      </c>
      <c r="AC41" s="4" t="s">
        <v>3</v>
      </c>
      <c r="AD41" s="33">
        <f>IF(Tableau224567[[#This Row],[Blq{QB3}]]="o",(1000/AE$52),0)</f>
        <v>0</v>
      </c>
      <c r="AE41" s="4" t="s">
        <v>3</v>
      </c>
      <c r="AF41" s="33">
        <f>IF(Tableau224567[[#This Row],[Blq{QB4}]]="o",(1000/AG$52),0)</f>
        <v>0</v>
      </c>
      <c r="AG41" s="4" t="s">
        <v>3</v>
      </c>
      <c r="AH41" s="33">
        <f>IF(Tableau224567[[#This Row],[Blq{QB5}]]="o",(1000/AI$52),0)</f>
        <v>0</v>
      </c>
      <c r="AI41" s="4" t="s">
        <v>3</v>
      </c>
      <c r="AJ41" s="33">
        <f>IF(Tableau224567[[#This Row],[Blq{QB6}]]="o",(1000/AK$52),0)</f>
        <v>0</v>
      </c>
      <c r="AK41" s="4" t="s">
        <v>3</v>
      </c>
      <c r="AL41" s="33">
        <f>IF(Tableau224567[[#This Row],[Blq{QB7}]]="o",(1000/AM$52),0)</f>
        <v>0</v>
      </c>
      <c r="AM41" s="4" t="s">
        <v>3</v>
      </c>
      <c r="AN41" s="33">
        <f>IF(Tableau224567[[#This Row],[Blq{QB8}]]="o",(1000/AO$52),0)</f>
        <v>0</v>
      </c>
      <c r="AO41" s="4" t="s">
        <v>3</v>
      </c>
      <c r="AP41" s="33">
        <f>IF(Tableau224567[[#This Row],[Blq{QB9}]]="o",(1000/AQ$52),0)</f>
        <v>0</v>
      </c>
      <c r="AQ41" s="4" t="s">
        <v>3</v>
      </c>
      <c r="AR41" s="33">
        <f>IF(Tableau224567[[#This Row],[Blq{QB10}]]="o",(1000/AS$52),0)</f>
        <v>0</v>
      </c>
      <c r="AS41" s="4" t="s">
        <v>3</v>
      </c>
      <c r="AT41" s="33">
        <f>IF(Tableau224567[[#This Row],[Blq{QB11}]]="o",(1000/AU$52),0)</f>
        <v>0</v>
      </c>
      <c r="AU41" s="4" t="s">
        <v>3</v>
      </c>
      <c r="AV41" s="33">
        <f>IF(Tableau224567[[#This Row],[Blq{QB12}]]="o",(1000/AW$52),0)</f>
        <v>0</v>
      </c>
      <c r="AW41" s="4" t="s">
        <v>3</v>
      </c>
      <c r="AX41" s="33">
        <f>IF(Tableau224567[[#This Row],[Blq{QB13}]]="o",(1000/AY$52),0)</f>
        <v>0</v>
      </c>
      <c r="AY41" s="4" t="s">
        <v>3</v>
      </c>
      <c r="AZ41" s="33">
        <f>IF(Tableau224567[[#This Row],[Blq{QB14}]]="o",(1000/BA$52),0)</f>
        <v>0</v>
      </c>
      <c r="BA41" s="4" t="s">
        <v>3</v>
      </c>
      <c r="BB41" s="33">
        <f>IF(Tableau224567[[#This Row],[Blq{QB15}]]="o",(1000/BC$52),0)</f>
        <v>0</v>
      </c>
      <c r="BC41" s="4" t="s">
        <v>3</v>
      </c>
      <c r="BD41" s="33">
        <f>IF(Tableau224567[[#This Row],[Blq{QB16}]]="o",(1000/BE$52),0)</f>
        <v>0</v>
      </c>
      <c r="BE41" s="4" t="s">
        <v>3</v>
      </c>
      <c r="BF41" s="33">
        <f>IF(Tableau224567[[#This Row],[Blq{QB17}]]="o",(1000/BG$52),0)</f>
        <v>0</v>
      </c>
      <c r="BG41" s="4" t="s">
        <v>3</v>
      </c>
      <c r="BH41" s="33">
        <f>IF(Tableau224567[[#This Row],[Blq{QB18}]]="o",(1000/BI$52),0)</f>
        <v>0</v>
      </c>
      <c r="BI41" s="4" t="s">
        <v>3</v>
      </c>
      <c r="BJ41" s="33">
        <f>IF(Tableau224567[[#This Row],[Blq{QB19}]]="o",(1000/BK$52),0)</f>
        <v>0</v>
      </c>
      <c r="BK41" s="4" t="s">
        <v>3</v>
      </c>
      <c r="BL41" s="33">
        <f>IF(Tableau224567[[#This Row],[Blq{QB20}]]="o",(1000/BM$52),0)</f>
        <v>0</v>
      </c>
      <c r="BM41" s="4" t="s">
        <v>3</v>
      </c>
      <c r="BN41" s="33">
        <f>IF(Tableau224567[[#This Row],[Blq{QB21}]]="o",(1000/BO$52),0)</f>
        <v>0</v>
      </c>
      <c r="BO41" s="4" t="s">
        <v>3</v>
      </c>
      <c r="BP41" s="33">
        <f>IF(Tableau224567[[#This Row],[Blq{QB22}]]="o",(1000/BQ$52),0)</f>
        <v>0</v>
      </c>
      <c r="BQ41" s="4" t="s">
        <v>3</v>
      </c>
      <c r="BR41" s="33">
        <f>IF(Tableau224567[[#This Row],[Blq{QB23}]]="o",(1000/BS$52),0)</f>
        <v>0</v>
      </c>
      <c r="BS41" s="4" t="s">
        <v>3</v>
      </c>
      <c r="BT41" s="33">
        <f>IF(Tableau224567[[#This Row],[Blq{QB24}]]="o",(1000/BU$52),0)</f>
        <v>0</v>
      </c>
      <c r="BU41" s="4" t="s">
        <v>3</v>
      </c>
      <c r="BV41" s="33">
        <f>IF(Tableau224567[[#This Row],[Blq{QB25}]]="o",(1000/BW$52),0)</f>
        <v>0</v>
      </c>
      <c r="BW41" s="4" t="s">
        <v>3</v>
      </c>
      <c r="BX41" s="33">
        <f>IF(Tableau224567[[#This Row],[Blq{QB26}]]="o",(1000/BY$52),0)</f>
        <v>0</v>
      </c>
      <c r="BY41" s="4" t="s">
        <v>3</v>
      </c>
      <c r="BZ41" s="33">
        <f>IF(Tableau224567[[#This Row],[Blq{QB27}]]="o",(1000/CA$52),0)</f>
        <v>0</v>
      </c>
      <c r="CA41" s="4" t="s">
        <v>3</v>
      </c>
      <c r="CB41" s="33">
        <f>IF(Tableau224567[[#This Row],[Blq{QB28}]]="o",(1000/CC$52),0)</f>
        <v>0</v>
      </c>
      <c r="CC41" s="4" t="s">
        <v>3</v>
      </c>
      <c r="CD41" s="33">
        <f>IF(Tableau224567[[#This Row],[Blq{QB29}]]="o",(1000/CE$52),0)</f>
        <v>0</v>
      </c>
      <c r="CE41" s="4" t="s">
        <v>3</v>
      </c>
      <c r="CF41" s="33">
        <f>IF(Tableau224567[[#This Row],[Blq{QB30}]]="o",(1000/CG$52),0)</f>
        <v>0</v>
      </c>
      <c r="CG41" s="4" t="s">
        <v>3</v>
      </c>
      <c r="CH41" s="26">
        <f>IFERROR((8-Tableau224567[[#This Row],[Plc{Q}]])/100,0)</f>
        <v>0</v>
      </c>
      <c r="CI41" s="25" t="str">
        <f>IF(OR(1=Tableau224567[[#This Row],[Plc{Q}]],2=Tableau224567[[#This Row],[Plc{Q}]],3=Tableau224567[[#This Row],[Plc{Q}]],4=Tableau224567[[#This Row],[Plc{Q}]],5=Tableau224567[[#This Row],[Plc{Q}]],6=Tableau224567[[#This Row],[Plc{Q}]],7=Tableau224567[[#This Row],[Plc{Q}]],8=Tableau224567[[#This Row],[Plc{Q}]]),"Qualifié(e)","")</f>
        <v/>
      </c>
      <c r="CJ41" s="34" t="str">
        <f>IF(Tableau224567[[#This Row],[Pnt{F}/1000]]=0,"",RANK(Tableau224567[[#This Row],[Pnt{F}/1000]],Tableau224567[Pnt{F}/1000]))</f>
        <v/>
      </c>
      <c r="CK41" s="35">
        <f>IFERROR(Tableau224567[[#This Row],[Pnt{FV}/500]]+Tableau224567[[#This Row],[Pnt{FB}/500]]+Tableau224567[[#This Row],[Bns{Q}]],0)</f>
        <v>0</v>
      </c>
      <c r="CL41" s="32">
        <f>IFERROR((Tableau224567[[#This Row],[Pnt{FV}]]/$CM$52)*500,0)</f>
        <v>0</v>
      </c>
      <c r="CM41" s="186">
        <f>IFERROR(((Tableau224567[[#This Row],[Prs{FV}]]/CN$52)*1000)+IF(Tableau224567[[#This Row],[Vlr{FV}]]="o",2,0),0)</f>
        <v>0</v>
      </c>
      <c r="CN41" s="11" t="s">
        <v>12</v>
      </c>
      <c r="CO41" s="4" t="s">
        <v>3</v>
      </c>
      <c r="CP41" s="32">
        <f>(Tableau224567[[#This Row],[Pnt{FB}]]/CQ$52)*500</f>
        <v>0</v>
      </c>
      <c r="CQ41" s="33">
        <f>Tableau224567[[#This Row],[Pnt{FBlq}]]+Tableau224567[[#This Row],[Pnt{FEss}]]</f>
        <v>0</v>
      </c>
      <c r="CR41" s="33">
        <f>IF(Tableau224567[[#This Row],[Blq{F}]]="n",0,IF(Tableau224567[[#This Row],[Blq{F}]]="Z1",100,IF(Tableau224567[[#This Row],[Blq{F}]]="Z2",200,IF(Tableau224567[[#This Row],[Blq{F}]]="Top",300,0))))</f>
        <v>0</v>
      </c>
      <c r="CS41" s="4" t="s">
        <v>3</v>
      </c>
      <c r="CT41" s="25">
        <f>IFERROR((100-(Tableau224567[[#This Row],[Ess{F}]])),0)</f>
        <v>0</v>
      </c>
      <c r="CU41" s="11" t="s">
        <v>12</v>
      </c>
      <c r="CV41" s="28" t="str">
        <f>IF(Tableau224567[[#This Row],[Fnl]]="Q",Tableau224567[[#This Row],[Plc{F}]],Tableau224567[[#This Row],[Plc{Q}]])</f>
        <v/>
      </c>
      <c r="CW41" s="28" t="str">
        <f>IF(Tableau224567[[#This Row],[Place]]=1,"Or",IF(Tableau224567[[#This Row],[Place]]=2,"Argent",IF(Tableau224567[[#This Row],[Place]]=3,"Bronze","")))</f>
        <v/>
      </c>
    </row>
    <row r="42" spans="1:101" x14ac:dyDescent="0.2">
      <c r="A42" s="33" t="str">
        <f>Tableau224567[[#This Row],[Plc{Q}]]</f>
        <v/>
      </c>
      <c r="B42" s="33" t="str">
        <f>Tableau224567[[#This Row],[Place]]</f>
        <v/>
      </c>
      <c r="C42" s="16" t="s">
        <v>12</v>
      </c>
      <c r="D42" s="17" t="s">
        <v>12</v>
      </c>
      <c r="E42" s="17" t="s">
        <v>12</v>
      </c>
      <c r="F42" s="29" t="str">
        <f>IF(Tableau224567[[#This Row],[Q &gt; F]]="","","Q")</f>
        <v/>
      </c>
      <c r="G42" s="10" t="s">
        <v>12</v>
      </c>
      <c r="H42" s="3" t="s">
        <v>3</v>
      </c>
      <c r="I42" s="3" t="s">
        <v>3</v>
      </c>
      <c r="J42" s="3" t="s">
        <v>3</v>
      </c>
      <c r="K42" s="30" t="str">
        <f>IF(Tableau224567[[#This Row],[Pnt{Q}(/1000)]]=0,"",RANK(Tableau224567[[#This Row],[Pnt{Q}(/1000)]],Tableau224567[Pnt{Q}(/1000)]))</f>
        <v/>
      </c>
      <c r="L42" s="30">
        <f>IFERROR(Tableau224567[[#This Row],[Pnt{QV}(/500)]]+Tableau224567[[#This Row],[Pnt{QB}/500]],0)</f>
        <v>0</v>
      </c>
      <c r="M42" s="31">
        <f>IFERROR((Tableau224567[[#This Row],[Pnt{QV}]]/$N$52)*500,0)</f>
        <v>0</v>
      </c>
      <c r="N42" s="31">
        <f>SUM(Tableau224567[[#This Row],[Pnt{QV1}]],Tableau224567[[#This Row],[Pnt{QV2}]],Tableau224567[[#This Row],[Pnt{QV3}]])</f>
        <v>0</v>
      </c>
      <c r="O42" s="2">
        <f>IFERROR(((Tableau224567[[#This Row],[Prs{QV1}]]/P$52)*1000)+IF(Tableau224567[[#This Row],[Vlr{QV1}]]="o",2,0),0)</f>
        <v>0</v>
      </c>
      <c r="P42" s="11" t="s">
        <v>12</v>
      </c>
      <c r="Q42" s="4" t="s">
        <v>3</v>
      </c>
      <c r="R42" s="163">
        <f>IFERROR(((Tableau224567[[#This Row],[Prs{QV2}]]/S$52)*1000)+IF(Tableau224567[[#This Row],[Vlr{QV2}]]="o",2,0),0)</f>
        <v>0</v>
      </c>
      <c r="S42" s="11" t="s">
        <v>12</v>
      </c>
      <c r="T42" s="4" t="s">
        <v>3</v>
      </c>
      <c r="U42" s="163">
        <f>IFERROR(((Tableau224567[[#This Row],[Prs{QV3}]]/V$52)*1000)+IF(Tableau224567[[#This Row],[Vlr{QV3}]]="o",2,0),0)</f>
        <v>0</v>
      </c>
      <c r="V42" s="11" t="s">
        <v>12</v>
      </c>
      <c r="W42" s="4" t="s">
        <v>3</v>
      </c>
      <c r="X42" s="32">
        <f>IF((Tableau224567[[#This Row],[Pnt{QB}]]/Y$52)*500=0,0,(Tableau224567[[#This Row],[Pnt{QB}]]/Y$52)*500)</f>
        <v>0</v>
      </c>
      <c r="Y42" s="33">
        <f>Tableau224567[[#This Row],[Pnt{QB1}]]+Tableau224567[[#This Row],[Pnt{QB2}]]+Tableau224567[[#This Row],[Pnt{QB3}]]+Tableau224567[[#This Row],[Pnt{QB4}]]+Tableau224567[[#This Row],[Pnt{QB5}]]+Tableau224567[[#This Row],[Pnt{QB6}]]+Tableau224567[[#This Row],[Pnt{QB7}]]+Tableau224567[[#This Row],[Pnt{QB8}]]+Tableau224567[[#This Row],[Pnt{QB9}]]+Tableau224567[[#This Row],[Pnt{QB10}]]+Tableau224567[[#This Row],[Pnt{QB11}]]+Tableau224567[[#This Row],[Pnt{QB12}]]+Tableau224567[[#This Row],[Pnt{QB13}]]+Tableau224567[[#This Row],[Pnt{QB14}]]+Tableau224567[[#This Row],[Pnt{QB15}]]+Tableau224567[[#This Row],[Pnt{QB16}]]+Tableau224567[[#This Row],[Pnt{QB17}]]+Tableau224567[[#This Row],[Pnt{QB18}]]+Tableau224567[[#This Row],[Pnt{QB19}]]+Tableau224567[[#This Row],[Pnt{QB20}]]+Tableau224567[[#This Row],[Pnt{QB21}]]+Tableau224567[[#This Row],[Pnt{QB22}]]+Tableau224567[[#This Row],[Pnt{QB23}]]+Tableau224567[[#This Row],[Pnt{QB24}]]+Tableau224567[[#This Row],[Pnt{QB25}]]+Tableau224567[[#This Row],[Pnt{QB26}]]+Tableau224567[[#This Row],[Pnt{QB27}]]+Tableau224567[[#This Row],[Pnt{QB28}]]+Tableau224567[[#This Row],[Pnt{QB29}]]+Tableau224567[[#This Row],[Pnt{QB30}]]</f>
        <v>0</v>
      </c>
      <c r="Z42" s="33">
        <f>IF(Tableau224567[[#This Row],[Blq{QB1}]]="o",(1000/AA$52),0)</f>
        <v>0</v>
      </c>
      <c r="AA42" s="4" t="s">
        <v>3</v>
      </c>
      <c r="AB42" s="33">
        <f>IF(Tableau224567[[#This Row],[Blq{QB2}]]="o",(1000/AC$52),0)</f>
        <v>0</v>
      </c>
      <c r="AC42" s="4" t="s">
        <v>3</v>
      </c>
      <c r="AD42" s="33">
        <f>IF(Tableau224567[[#This Row],[Blq{QB3}]]="o",(1000/AE$52),0)</f>
        <v>0</v>
      </c>
      <c r="AE42" s="4" t="s">
        <v>3</v>
      </c>
      <c r="AF42" s="33">
        <f>IF(Tableau224567[[#This Row],[Blq{QB4}]]="o",(1000/AG$52),0)</f>
        <v>0</v>
      </c>
      <c r="AG42" s="4" t="s">
        <v>3</v>
      </c>
      <c r="AH42" s="33">
        <f>IF(Tableau224567[[#This Row],[Blq{QB5}]]="o",(1000/AI$52),0)</f>
        <v>0</v>
      </c>
      <c r="AI42" s="4" t="s">
        <v>3</v>
      </c>
      <c r="AJ42" s="33">
        <f>IF(Tableau224567[[#This Row],[Blq{QB6}]]="o",(1000/AK$52),0)</f>
        <v>0</v>
      </c>
      <c r="AK42" s="4" t="s">
        <v>3</v>
      </c>
      <c r="AL42" s="33">
        <f>IF(Tableau224567[[#This Row],[Blq{QB7}]]="o",(1000/AM$52),0)</f>
        <v>0</v>
      </c>
      <c r="AM42" s="4" t="s">
        <v>3</v>
      </c>
      <c r="AN42" s="33">
        <f>IF(Tableau224567[[#This Row],[Blq{QB8}]]="o",(1000/AO$52),0)</f>
        <v>0</v>
      </c>
      <c r="AO42" s="4" t="s">
        <v>3</v>
      </c>
      <c r="AP42" s="33">
        <f>IF(Tableau224567[[#This Row],[Blq{QB9}]]="o",(1000/AQ$52),0)</f>
        <v>0</v>
      </c>
      <c r="AQ42" s="4" t="s">
        <v>3</v>
      </c>
      <c r="AR42" s="33">
        <f>IF(Tableau224567[[#This Row],[Blq{QB10}]]="o",(1000/AS$52),0)</f>
        <v>0</v>
      </c>
      <c r="AS42" s="4" t="s">
        <v>3</v>
      </c>
      <c r="AT42" s="33">
        <f>IF(Tableau224567[[#This Row],[Blq{QB11}]]="o",(1000/AU$52),0)</f>
        <v>0</v>
      </c>
      <c r="AU42" s="4" t="s">
        <v>3</v>
      </c>
      <c r="AV42" s="33">
        <f>IF(Tableau224567[[#This Row],[Blq{QB12}]]="o",(1000/AW$52),0)</f>
        <v>0</v>
      </c>
      <c r="AW42" s="4" t="s">
        <v>3</v>
      </c>
      <c r="AX42" s="33">
        <f>IF(Tableau224567[[#This Row],[Blq{QB13}]]="o",(1000/AY$52),0)</f>
        <v>0</v>
      </c>
      <c r="AY42" s="4" t="s">
        <v>3</v>
      </c>
      <c r="AZ42" s="33">
        <f>IF(Tableau224567[[#This Row],[Blq{QB14}]]="o",(1000/BA$52),0)</f>
        <v>0</v>
      </c>
      <c r="BA42" s="4" t="s">
        <v>3</v>
      </c>
      <c r="BB42" s="33">
        <f>IF(Tableau224567[[#This Row],[Blq{QB15}]]="o",(1000/BC$52),0)</f>
        <v>0</v>
      </c>
      <c r="BC42" s="4" t="s">
        <v>3</v>
      </c>
      <c r="BD42" s="33">
        <f>IF(Tableau224567[[#This Row],[Blq{QB16}]]="o",(1000/BE$52),0)</f>
        <v>0</v>
      </c>
      <c r="BE42" s="4" t="s">
        <v>3</v>
      </c>
      <c r="BF42" s="33">
        <f>IF(Tableau224567[[#This Row],[Blq{QB17}]]="o",(1000/BG$52),0)</f>
        <v>0</v>
      </c>
      <c r="BG42" s="4" t="s">
        <v>3</v>
      </c>
      <c r="BH42" s="33">
        <f>IF(Tableau224567[[#This Row],[Blq{QB18}]]="o",(1000/BI$52),0)</f>
        <v>0</v>
      </c>
      <c r="BI42" s="4" t="s">
        <v>3</v>
      </c>
      <c r="BJ42" s="33">
        <f>IF(Tableau224567[[#This Row],[Blq{QB19}]]="o",(1000/BK$52),0)</f>
        <v>0</v>
      </c>
      <c r="BK42" s="4" t="s">
        <v>3</v>
      </c>
      <c r="BL42" s="33">
        <f>IF(Tableau224567[[#This Row],[Blq{QB20}]]="o",(1000/BM$52),0)</f>
        <v>0</v>
      </c>
      <c r="BM42" s="4" t="s">
        <v>3</v>
      </c>
      <c r="BN42" s="33">
        <f>IF(Tableau224567[[#This Row],[Blq{QB21}]]="o",(1000/BO$52),0)</f>
        <v>0</v>
      </c>
      <c r="BO42" s="4" t="s">
        <v>3</v>
      </c>
      <c r="BP42" s="33">
        <f>IF(Tableau224567[[#This Row],[Blq{QB22}]]="o",(1000/BQ$52),0)</f>
        <v>0</v>
      </c>
      <c r="BQ42" s="4" t="s">
        <v>3</v>
      </c>
      <c r="BR42" s="33">
        <f>IF(Tableau224567[[#This Row],[Blq{QB23}]]="o",(1000/BS$52),0)</f>
        <v>0</v>
      </c>
      <c r="BS42" s="4" t="s">
        <v>3</v>
      </c>
      <c r="BT42" s="33">
        <f>IF(Tableau224567[[#This Row],[Blq{QB24}]]="o",(1000/BU$52),0)</f>
        <v>0</v>
      </c>
      <c r="BU42" s="4" t="s">
        <v>3</v>
      </c>
      <c r="BV42" s="33">
        <f>IF(Tableau224567[[#This Row],[Blq{QB25}]]="o",(1000/BW$52),0)</f>
        <v>0</v>
      </c>
      <c r="BW42" s="4" t="s">
        <v>3</v>
      </c>
      <c r="BX42" s="33">
        <f>IF(Tableau224567[[#This Row],[Blq{QB26}]]="o",(1000/BY$52),0)</f>
        <v>0</v>
      </c>
      <c r="BY42" s="4" t="s">
        <v>3</v>
      </c>
      <c r="BZ42" s="33">
        <f>IF(Tableau224567[[#This Row],[Blq{QB27}]]="o",(1000/CA$52),0)</f>
        <v>0</v>
      </c>
      <c r="CA42" s="4" t="s">
        <v>3</v>
      </c>
      <c r="CB42" s="33">
        <f>IF(Tableau224567[[#This Row],[Blq{QB28}]]="o",(1000/CC$52),0)</f>
        <v>0</v>
      </c>
      <c r="CC42" s="4" t="s">
        <v>3</v>
      </c>
      <c r="CD42" s="33">
        <f>IF(Tableau224567[[#This Row],[Blq{QB29}]]="o",(1000/CE$52),0)</f>
        <v>0</v>
      </c>
      <c r="CE42" s="4" t="s">
        <v>3</v>
      </c>
      <c r="CF42" s="33">
        <f>IF(Tableau224567[[#This Row],[Blq{QB30}]]="o",(1000/CG$52),0)</f>
        <v>0</v>
      </c>
      <c r="CG42" s="4" t="s">
        <v>3</v>
      </c>
      <c r="CH42" s="26">
        <f>IFERROR((8-Tableau224567[[#This Row],[Plc{Q}]])/100,0)</f>
        <v>0</v>
      </c>
      <c r="CI42" s="25" t="str">
        <f>IF(OR(1=Tableau224567[[#This Row],[Plc{Q}]],2=Tableau224567[[#This Row],[Plc{Q}]],3=Tableau224567[[#This Row],[Plc{Q}]],4=Tableau224567[[#This Row],[Plc{Q}]],5=Tableau224567[[#This Row],[Plc{Q}]],6=Tableau224567[[#This Row],[Plc{Q}]],7=Tableau224567[[#This Row],[Plc{Q}]],8=Tableau224567[[#This Row],[Plc{Q}]]),"Qualifié(e)","")</f>
        <v/>
      </c>
      <c r="CJ42" s="34" t="str">
        <f>IF(Tableau224567[[#This Row],[Pnt{F}/1000]]=0,"",RANK(Tableau224567[[#This Row],[Pnt{F}/1000]],Tableau224567[Pnt{F}/1000]))</f>
        <v/>
      </c>
      <c r="CK42" s="35">
        <f>IFERROR(Tableau224567[[#This Row],[Pnt{FV}/500]]+Tableau224567[[#This Row],[Pnt{FB}/500]]+Tableau224567[[#This Row],[Bns{Q}]],0)</f>
        <v>0</v>
      </c>
      <c r="CL42" s="32">
        <f>IFERROR((Tableau224567[[#This Row],[Pnt{FV}]]/$CM$52)*500,0)</f>
        <v>0</v>
      </c>
      <c r="CM42" s="186">
        <f>IFERROR(((Tableau224567[[#This Row],[Prs{FV}]]/CN$52)*1000)+IF(Tableau224567[[#This Row],[Vlr{FV}]]="o",2,0),0)</f>
        <v>0</v>
      </c>
      <c r="CN42" s="11" t="s">
        <v>12</v>
      </c>
      <c r="CO42" s="4" t="s">
        <v>3</v>
      </c>
      <c r="CP42" s="32">
        <f>(Tableau224567[[#This Row],[Pnt{FB}]]/CQ$52)*500</f>
        <v>0</v>
      </c>
      <c r="CQ42" s="33">
        <f>Tableau224567[[#This Row],[Pnt{FBlq}]]+Tableau224567[[#This Row],[Pnt{FEss}]]</f>
        <v>0</v>
      </c>
      <c r="CR42" s="33">
        <f>IF(Tableau224567[[#This Row],[Blq{F}]]="n",0,IF(Tableau224567[[#This Row],[Blq{F}]]="Z1",100,IF(Tableau224567[[#This Row],[Blq{F}]]="Z2",200,IF(Tableau224567[[#This Row],[Blq{F}]]="Top",300,0))))</f>
        <v>0</v>
      </c>
      <c r="CS42" s="4" t="s">
        <v>3</v>
      </c>
      <c r="CT42" s="25">
        <f>IFERROR((100-(Tableau224567[[#This Row],[Ess{F}]])),0)</f>
        <v>0</v>
      </c>
      <c r="CU42" s="11" t="s">
        <v>12</v>
      </c>
      <c r="CV42" s="28" t="str">
        <f>IF(Tableau224567[[#This Row],[Fnl]]="Q",Tableau224567[[#This Row],[Plc{F}]],Tableau224567[[#This Row],[Plc{Q}]])</f>
        <v/>
      </c>
      <c r="CW42" s="28" t="str">
        <f>IF(Tableau224567[[#This Row],[Place]]=1,"Or",IF(Tableau224567[[#This Row],[Place]]=2,"Argent",IF(Tableau224567[[#This Row],[Place]]=3,"Bronze","")))</f>
        <v/>
      </c>
    </row>
    <row r="43" spans="1:101" x14ac:dyDescent="0.2">
      <c r="A43" s="33" t="str">
        <f>Tableau224567[[#This Row],[Plc{Q}]]</f>
        <v/>
      </c>
      <c r="B43" s="33" t="str">
        <f>Tableau224567[[#This Row],[Place]]</f>
        <v/>
      </c>
      <c r="C43" s="16" t="s">
        <v>12</v>
      </c>
      <c r="D43" s="17" t="s">
        <v>12</v>
      </c>
      <c r="E43" s="17" t="s">
        <v>12</v>
      </c>
      <c r="F43" s="29" t="str">
        <f>IF(Tableau224567[[#This Row],[Q &gt; F]]="","","Q")</f>
        <v/>
      </c>
      <c r="G43" s="10" t="s">
        <v>12</v>
      </c>
      <c r="H43" s="3" t="s">
        <v>3</v>
      </c>
      <c r="I43" s="3" t="s">
        <v>3</v>
      </c>
      <c r="J43" s="3" t="s">
        <v>3</v>
      </c>
      <c r="K43" s="30" t="str">
        <f>IF(Tableau224567[[#This Row],[Pnt{Q}(/1000)]]=0,"",RANK(Tableau224567[[#This Row],[Pnt{Q}(/1000)]],Tableau224567[Pnt{Q}(/1000)]))</f>
        <v/>
      </c>
      <c r="L43" s="30">
        <f>IFERROR(Tableau224567[[#This Row],[Pnt{QV}(/500)]]+Tableau224567[[#This Row],[Pnt{QB}/500]],0)</f>
        <v>0</v>
      </c>
      <c r="M43" s="31">
        <f>IFERROR((Tableau224567[[#This Row],[Pnt{QV}]]/$N$52)*500,0)</f>
        <v>0</v>
      </c>
      <c r="N43" s="31">
        <f>SUM(Tableau224567[[#This Row],[Pnt{QV1}]],Tableau224567[[#This Row],[Pnt{QV2}]],Tableau224567[[#This Row],[Pnt{QV3}]])</f>
        <v>0</v>
      </c>
      <c r="O43" s="2">
        <f>IFERROR(((Tableau224567[[#This Row],[Prs{QV1}]]/P$52)*1000)+IF(Tableau224567[[#This Row],[Vlr{QV1}]]="o",2,0),0)</f>
        <v>0</v>
      </c>
      <c r="P43" s="11" t="s">
        <v>12</v>
      </c>
      <c r="Q43" s="4" t="s">
        <v>3</v>
      </c>
      <c r="R43" s="163">
        <f>IFERROR(((Tableau224567[[#This Row],[Prs{QV2}]]/S$52)*1000)+IF(Tableau224567[[#This Row],[Vlr{QV2}]]="o",2,0),0)</f>
        <v>0</v>
      </c>
      <c r="S43" s="11" t="s">
        <v>12</v>
      </c>
      <c r="T43" s="4" t="s">
        <v>3</v>
      </c>
      <c r="U43" s="163">
        <f>IFERROR(((Tableau224567[[#This Row],[Prs{QV3}]]/V$52)*1000)+IF(Tableau224567[[#This Row],[Vlr{QV3}]]="o",2,0),0)</f>
        <v>0</v>
      </c>
      <c r="V43" s="11" t="s">
        <v>12</v>
      </c>
      <c r="W43" s="4" t="s">
        <v>3</v>
      </c>
      <c r="X43" s="32">
        <f>IF((Tableau224567[[#This Row],[Pnt{QB}]]/Y$52)*500=0,0,(Tableau224567[[#This Row],[Pnt{QB}]]/Y$52)*500)</f>
        <v>0</v>
      </c>
      <c r="Y43" s="33">
        <f>Tableau224567[[#This Row],[Pnt{QB1}]]+Tableau224567[[#This Row],[Pnt{QB2}]]+Tableau224567[[#This Row],[Pnt{QB3}]]+Tableau224567[[#This Row],[Pnt{QB4}]]+Tableau224567[[#This Row],[Pnt{QB5}]]+Tableau224567[[#This Row],[Pnt{QB6}]]+Tableau224567[[#This Row],[Pnt{QB7}]]+Tableau224567[[#This Row],[Pnt{QB8}]]+Tableau224567[[#This Row],[Pnt{QB9}]]+Tableau224567[[#This Row],[Pnt{QB10}]]+Tableau224567[[#This Row],[Pnt{QB11}]]+Tableau224567[[#This Row],[Pnt{QB12}]]+Tableau224567[[#This Row],[Pnt{QB13}]]+Tableau224567[[#This Row],[Pnt{QB14}]]+Tableau224567[[#This Row],[Pnt{QB15}]]+Tableau224567[[#This Row],[Pnt{QB16}]]+Tableau224567[[#This Row],[Pnt{QB17}]]+Tableau224567[[#This Row],[Pnt{QB18}]]+Tableau224567[[#This Row],[Pnt{QB19}]]+Tableau224567[[#This Row],[Pnt{QB20}]]+Tableau224567[[#This Row],[Pnt{QB21}]]+Tableau224567[[#This Row],[Pnt{QB22}]]+Tableau224567[[#This Row],[Pnt{QB23}]]+Tableau224567[[#This Row],[Pnt{QB24}]]+Tableau224567[[#This Row],[Pnt{QB25}]]+Tableau224567[[#This Row],[Pnt{QB26}]]+Tableau224567[[#This Row],[Pnt{QB27}]]+Tableau224567[[#This Row],[Pnt{QB28}]]+Tableau224567[[#This Row],[Pnt{QB29}]]+Tableau224567[[#This Row],[Pnt{QB30}]]</f>
        <v>0</v>
      </c>
      <c r="Z43" s="33">
        <f>IF(Tableau224567[[#This Row],[Blq{QB1}]]="o",(1000/AA$52),0)</f>
        <v>0</v>
      </c>
      <c r="AA43" s="4" t="s">
        <v>3</v>
      </c>
      <c r="AB43" s="33">
        <f>IF(Tableau224567[[#This Row],[Blq{QB2}]]="o",(1000/AC$52),0)</f>
        <v>0</v>
      </c>
      <c r="AC43" s="4" t="s">
        <v>3</v>
      </c>
      <c r="AD43" s="33">
        <f>IF(Tableau224567[[#This Row],[Blq{QB3}]]="o",(1000/AE$52),0)</f>
        <v>0</v>
      </c>
      <c r="AE43" s="4" t="s">
        <v>3</v>
      </c>
      <c r="AF43" s="33">
        <f>IF(Tableau224567[[#This Row],[Blq{QB4}]]="o",(1000/AG$52),0)</f>
        <v>0</v>
      </c>
      <c r="AG43" s="4" t="s">
        <v>3</v>
      </c>
      <c r="AH43" s="33">
        <f>IF(Tableau224567[[#This Row],[Blq{QB5}]]="o",(1000/AI$52),0)</f>
        <v>0</v>
      </c>
      <c r="AI43" s="4" t="s">
        <v>3</v>
      </c>
      <c r="AJ43" s="33">
        <f>IF(Tableau224567[[#This Row],[Blq{QB6}]]="o",(1000/AK$52),0)</f>
        <v>0</v>
      </c>
      <c r="AK43" s="4" t="s">
        <v>3</v>
      </c>
      <c r="AL43" s="33">
        <f>IF(Tableau224567[[#This Row],[Blq{QB7}]]="o",(1000/AM$52),0)</f>
        <v>0</v>
      </c>
      <c r="AM43" s="4" t="s">
        <v>3</v>
      </c>
      <c r="AN43" s="33">
        <f>IF(Tableau224567[[#This Row],[Blq{QB8}]]="o",(1000/AO$52),0)</f>
        <v>0</v>
      </c>
      <c r="AO43" s="4" t="s">
        <v>3</v>
      </c>
      <c r="AP43" s="33">
        <f>IF(Tableau224567[[#This Row],[Blq{QB9}]]="o",(1000/AQ$52),0)</f>
        <v>0</v>
      </c>
      <c r="AQ43" s="4" t="s">
        <v>3</v>
      </c>
      <c r="AR43" s="33">
        <f>IF(Tableau224567[[#This Row],[Blq{QB10}]]="o",(1000/AS$52),0)</f>
        <v>0</v>
      </c>
      <c r="AS43" s="4" t="s">
        <v>3</v>
      </c>
      <c r="AT43" s="33">
        <f>IF(Tableau224567[[#This Row],[Blq{QB11}]]="o",(1000/AU$52),0)</f>
        <v>0</v>
      </c>
      <c r="AU43" s="4" t="s">
        <v>3</v>
      </c>
      <c r="AV43" s="33">
        <f>IF(Tableau224567[[#This Row],[Blq{QB12}]]="o",(1000/AW$52),0)</f>
        <v>0</v>
      </c>
      <c r="AW43" s="4" t="s">
        <v>3</v>
      </c>
      <c r="AX43" s="33">
        <f>IF(Tableau224567[[#This Row],[Blq{QB13}]]="o",(1000/AY$52),0)</f>
        <v>0</v>
      </c>
      <c r="AY43" s="4" t="s">
        <v>3</v>
      </c>
      <c r="AZ43" s="33">
        <f>IF(Tableau224567[[#This Row],[Blq{QB14}]]="o",(1000/BA$52),0)</f>
        <v>0</v>
      </c>
      <c r="BA43" s="4" t="s">
        <v>3</v>
      </c>
      <c r="BB43" s="33">
        <f>IF(Tableau224567[[#This Row],[Blq{QB15}]]="o",(1000/BC$52),0)</f>
        <v>0</v>
      </c>
      <c r="BC43" s="4" t="s">
        <v>3</v>
      </c>
      <c r="BD43" s="33">
        <f>IF(Tableau224567[[#This Row],[Blq{QB16}]]="o",(1000/BE$52),0)</f>
        <v>0</v>
      </c>
      <c r="BE43" s="4" t="s">
        <v>3</v>
      </c>
      <c r="BF43" s="33">
        <f>IF(Tableau224567[[#This Row],[Blq{QB17}]]="o",(1000/BG$52),0)</f>
        <v>0</v>
      </c>
      <c r="BG43" s="4" t="s">
        <v>3</v>
      </c>
      <c r="BH43" s="33">
        <f>IF(Tableau224567[[#This Row],[Blq{QB18}]]="o",(1000/BI$52),0)</f>
        <v>0</v>
      </c>
      <c r="BI43" s="4" t="s">
        <v>3</v>
      </c>
      <c r="BJ43" s="33">
        <f>IF(Tableau224567[[#This Row],[Blq{QB19}]]="o",(1000/BK$52),0)</f>
        <v>0</v>
      </c>
      <c r="BK43" s="4" t="s">
        <v>3</v>
      </c>
      <c r="BL43" s="33">
        <f>IF(Tableau224567[[#This Row],[Blq{QB20}]]="o",(1000/BM$52),0)</f>
        <v>0</v>
      </c>
      <c r="BM43" s="4" t="s">
        <v>3</v>
      </c>
      <c r="BN43" s="33">
        <f>IF(Tableau224567[[#This Row],[Blq{QB21}]]="o",(1000/BO$52),0)</f>
        <v>0</v>
      </c>
      <c r="BO43" s="4" t="s">
        <v>3</v>
      </c>
      <c r="BP43" s="33">
        <f>IF(Tableau224567[[#This Row],[Blq{QB22}]]="o",(1000/BQ$52),0)</f>
        <v>0</v>
      </c>
      <c r="BQ43" s="4" t="s">
        <v>3</v>
      </c>
      <c r="BR43" s="33">
        <f>IF(Tableau224567[[#This Row],[Blq{QB23}]]="o",(1000/BS$52),0)</f>
        <v>0</v>
      </c>
      <c r="BS43" s="4" t="s">
        <v>3</v>
      </c>
      <c r="BT43" s="33">
        <f>IF(Tableau224567[[#This Row],[Blq{QB24}]]="o",(1000/BU$52),0)</f>
        <v>0</v>
      </c>
      <c r="BU43" s="4" t="s">
        <v>3</v>
      </c>
      <c r="BV43" s="33">
        <f>IF(Tableau224567[[#This Row],[Blq{QB25}]]="o",(1000/BW$52),0)</f>
        <v>0</v>
      </c>
      <c r="BW43" s="4" t="s">
        <v>3</v>
      </c>
      <c r="BX43" s="33">
        <f>IF(Tableau224567[[#This Row],[Blq{QB26}]]="o",(1000/BY$52),0)</f>
        <v>0</v>
      </c>
      <c r="BY43" s="4" t="s">
        <v>3</v>
      </c>
      <c r="BZ43" s="33">
        <f>IF(Tableau224567[[#This Row],[Blq{QB27}]]="o",(1000/CA$52),0)</f>
        <v>0</v>
      </c>
      <c r="CA43" s="4" t="s">
        <v>3</v>
      </c>
      <c r="CB43" s="33">
        <f>IF(Tableau224567[[#This Row],[Blq{QB28}]]="o",(1000/CC$52),0)</f>
        <v>0</v>
      </c>
      <c r="CC43" s="4" t="s">
        <v>3</v>
      </c>
      <c r="CD43" s="33">
        <f>IF(Tableau224567[[#This Row],[Blq{QB29}]]="o",(1000/CE$52),0)</f>
        <v>0</v>
      </c>
      <c r="CE43" s="4" t="s">
        <v>3</v>
      </c>
      <c r="CF43" s="33">
        <f>IF(Tableau224567[[#This Row],[Blq{QB30}]]="o",(1000/CG$52),0)</f>
        <v>0</v>
      </c>
      <c r="CG43" s="4" t="s">
        <v>3</v>
      </c>
      <c r="CH43" s="26">
        <f>IFERROR((8-Tableau224567[[#This Row],[Plc{Q}]])/100,0)</f>
        <v>0</v>
      </c>
      <c r="CI43" s="25" t="str">
        <f>IF(OR(1=Tableau224567[[#This Row],[Plc{Q}]],2=Tableau224567[[#This Row],[Plc{Q}]],3=Tableau224567[[#This Row],[Plc{Q}]],4=Tableau224567[[#This Row],[Plc{Q}]],5=Tableau224567[[#This Row],[Plc{Q}]],6=Tableau224567[[#This Row],[Plc{Q}]],7=Tableau224567[[#This Row],[Plc{Q}]],8=Tableau224567[[#This Row],[Plc{Q}]]),"Qualifié(e)","")</f>
        <v/>
      </c>
      <c r="CJ43" s="34" t="str">
        <f>IF(Tableau224567[[#This Row],[Pnt{F}/1000]]=0,"",RANK(Tableau224567[[#This Row],[Pnt{F}/1000]],Tableau224567[Pnt{F}/1000]))</f>
        <v/>
      </c>
      <c r="CK43" s="35">
        <f>IFERROR(Tableau224567[[#This Row],[Pnt{FV}/500]]+Tableau224567[[#This Row],[Pnt{FB}/500]]+Tableau224567[[#This Row],[Bns{Q}]],0)</f>
        <v>0</v>
      </c>
      <c r="CL43" s="32">
        <f>IFERROR((Tableau224567[[#This Row],[Pnt{FV}]]/$CM$52)*500,0)</f>
        <v>0</v>
      </c>
      <c r="CM43" s="186">
        <f>IFERROR(((Tableau224567[[#This Row],[Prs{FV}]]/CN$52)*1000)+IF(Tableau224567[[#This Row],[Vlr{FV}]]="o",2,0),0)</f>
        <v>0</v>
      </c>
      <c r="CN43" s="11" t="s">
        <v>12</v>
      </c>
      <c r="CO43" s="4" t="s">
        <v>3</v>
      </c>
      <c r="CP43" s="32">
        <f>(Tableau224567[[#This Row],[Pnt{FB}]]/CQ$52)*500</f>
        <v>0</v>
      </c>
      <c r="CQ43" s="33">
        <f>Tableau224567[[#This Row],[Pnt{FBlq}]]+Tableau224567[[#This Row],[Pnt{FEss}]]</f>
        <v>0</v>
      </c>
      <c r="CR43" s="33">
        <f>IF(Tableau224567[[#This Row],[Blq{F}]]="n",0,IF(Tableau224567[[#This Row],[Blq{F}]]="Z1",100,IF(Tableau224567[[#This Row],[Blq{F}]]="Z2",200,IF(Tableau224567[[#This Row],[Blq{F}]]="Top",300,0))))</f>
        <v>0</v>
      </c>
      <c r="CS43" s="4" t="s">
        <v>3</v>
      </c>
      <c r="CT43" s="25">
        <f>IFERROR((100-(Tableau224567[[#This Row],[Ess{F}]])),0)</f>
        <v>0</v>
      </c>
      <c r="CU43" s="11" t="s">
        <v>12</v>
      </c>
      <c r="CV43" s="28" t="str">
        <f>IF(Tableau224567[[#This Row],[Fnl]]="Q",Tableau224567[[#This Row],[Plc{F}]],Tableau224567[[#This Row],[Plc{Q}]])</f>
        <v/>
      </c>
      <c r="CW43" s="28" t="str">
        <f>IF(Tableau224567[[#This Row],[Place]]=1,"Or",IF(Tableau224567[[#This Row],[Place]]=2,"Argent",IF(Tableau224567[[#This Row],[Place]]=3,"Bronze","")))</f>
        <v/>
      </c>
    </row>
    <row r="44" spans="1:101" x14ac:dyDescent="0.2">
      <c r="A44" s="33" t="str">
        <f>Tableau224567[[#This Row],[Plc{Q}]]</f>
        <v/>
      </c>
      <c r="B44" s="33" t="str">
        <f>Tableau224567[[#This Row],[Place]]</f>
        <v/>
      </c>
      <c r="C44" s="16" t="s">
        <v>12</v>
      </c>
      <c r="D44" s="17" t="s">
        <v>12</v>
      </c>
      <c r="E44" s="17" t="s">
        <v>12</v>
      </c>
      <c r="F44" s="29" t="str">
        <f>IF(Tableau224567[[#This Row],[Q &gt; F]]="","","Q")</f>
        <v/>
      </c>
      <c r="G44" s="10" t="s">
        <v>12</v>
      </c>
      <c r="H44" s="3" t="s">
        <v>3</v>
      </c>
      <c r="I44" s="3" t="s">
        <v>3</v>
      </c>
      <c r="J44" s="3" t="s">
        <v>3</v>
      </c>
      <c r="K44" s="30" t="str">
        <f>IF(Tableau224567[[#This Row],[Pnt{Q}(/1000)]]=0,"",RANK(Tableau224567[[#This Row],[Pnt{Q}(/1000)]],Tableau224567[Pnt{Q}(/1000)]))</f>
        <v/>
      </c>
      <c r="L44" s="30">
        <f>IFERROR(Tableau224567[[#This Row],[Pnt{QV}(/500)]]+Tableau224567[[#This Row],[Pnt{QB}/500]],0)</f>
        <v>0</v>
      </c>
      <c r="M44" s="31">
        <f>IFERROR((Tableau224567[[#This Row],[Pnt{QV}]]/$N$52)*500,0)</f>
        <v>0</v>
      </c>
      <c r="N44" s="31">
        <f>SUM(Tableau224567[[#This Row],[Pnt{QV1}]],Tableau224567[[#This Row],[Pnt{QV2}]],Tableau224567[[#This Row],[Pnt{QV3}]])</f>
        <v>0</v>
      </c>
      <c r="O44" s="2">
        <f>IFERROR(((Tableau224567[[#This Row],[Prs{QV1}]]/P$52)*1000)+IF(Tableau224567[[#This Row],[Vlr{QV1}]]="o",2,0),0)</f>
        <v>0</v>
      </c>
      <c r="P44" s="11" t="s">
        <v>12</v>
      </c>
      <c r="Q44" s="4" t="s">
        <v>3</v>
      </c>
      <c r="R44" s="163">
        <f>IFERROR(((Tableau224567[[#This Row],[Prs{QV2}]]/S$52)*1000)+IF(Tableau224567[[#This Row],[Vlr{QV2}]]="o",2,0),0)</f>
        <v>0</v>
      </c>
      <c r="S44" s="11" t="s">
        <v>12</v>
      </c>
      <c r="T44" s="4" t="s">
        <v>3</v>
      </c>
      <c r="U44" s="163">
        <f>IFERROR(((Tableau224567[[#This Row],[Prs{QV3}]]/V$52)*1000)+IF(Tableau224567[[#This Row],[Vlr{QV3}]]="o",2,0),0)</f>
        <v>0</v>
      </c>
      <c r="V44" s="11" t="s">
        <v>12</v>
      </c>
      <c r="W44" s="4" t="s">
        <v>3</v>
      </c>
      <c r="X44" s="32">
        <f>IF((Tableau224567[[#This Row],[Pnt{QB}]]/Y$52)*500=0,0,(Tableau224567[[#This Row],[Pnt{QB}]]/Y$52)*500)</f>
        <v>0</v>
      </c>
      <c r="Y44" s="33">
        <f>Tableau224567[[#This Row],[Pnt{QB1}]]+Tableau224567[[#This Row],[Pnt{QB2}]]+Tableau224567[[#This Row],[Pnt{QB3}]]+Tableau224567[[#This Row],[Pnt{QB4}]]+Tableau224567[[#This Row],[Pnt{QB5}]]+Tableau224567[[#This Row],[Pnt{QB6}]]+Tableau224567[[#This Row],[Pnt{QB7}]]+Tableau224567[[#This Row],[Pnt{QB8}]]+Tableau224567[[#This Row],[Pnt{QB9}]]+Tableau224567[[#This Row],[Pnt{QB10}]]+Tableau224567[[#This Row],[Pnt{QB11}]]+Tableau224567[[#This Row],[Pnt{QB12}]]+Tableau224567[[#This Row],[Pnt{QB13}]]+Tableau224567[[#This Row],[Pnt{QB14}]]+Tableau224567[[#This Row],[Pnt{QB15}]]+Tableau224567[[#This Row],[Pnt{QB16}]]+Tableau224567[[#This Row],[Pnt{QB17}]]+Tableau224567[[#This Row],[Pnt{QB18}]]+Tableau224567[[#This Row],[Pnt{QB19}]]+Tableau224567[[#This Row],[Pnt{QB20}]]+Tableau224567[[#This Row],[Pnt{QB21}]]+Tableau224567[[#This Row],[Pnt{QB22}]]+Tableau224567[[#This Row],[Pnt{QB23}]]+Tableau224567[[#This Row],[Pnt{QB24}]]+Tableau224567[[#This Row],[Pnt{QB25}]]+Tableau224567[[#This Row],[Pnt{QB26}]]+Tableau224567[[#This Row],[Pnt{QB27}]]+Tableau224567[[#This Row],[Pnt{QB28}]]+Tableau224567[[#This Row],[Pnt{QB29}]]+Tableau224567[[#This Row],[Pnt{QB30}]]</f>
        <v>0</v>
      </c>
      <c r="Z44" s="33">
        <f>IF(Tableau224567[[#This Row],[Blq{QB1}]]="o",(1000/AA$52),0)</f>
        <v>0</v>
      </c>
      <c r="AA44" s="4" t="s">
        <v>3</v>
      </c>
      <c r="AB44" s="33">
        <f>IF(Tableau224567[[#This Row],[Blq{QB2}]]="o",(1000/AC$52),0)</f>
        <v>0</v>
      </c>
      <c r="AC44" s="4" t="s">
        <v>3</v>
      </c>
      <c r="AD44" s="33">
        <f>IF(Tableau224567[[#This Row],[Blq{QB3}]]="o",(1000/AE$52),0)</f>
        <v>0</v>
      </c>
      <c r="AE44" s="4" t="s">
        <v>3</v>
      </c>
      <c r="AF44" s="33">
        <f>IF(Tableau224567[[#This Row],[Blq{QB4}]]="o",(1000/AG$52),0)</f>
        <v>0</v>
      </c>
      <c r="AG44" s="4" t="s">
        <v>3</v>
      </c>
      <c r="AH44" s="33">
        <f>IF(Tableau224567[[#This Row],[Blq{QB5}]]="o",(1000/AI$52),0)</f>
        <v>0</v>
      </c>
      <c r="AI44" s="4" t="s">
        <v>3</v>
      </c>
      <c r="AJ44" s="33">
        <f>IF(Tableau224567[[#This Row],[Blq{QB6}]]="o",(1000/AK$52),0)</f>
        <v>0</v>
      </c>
      <c r="AK44" s="4" t="s">
        <v>3</v>
      </c>
      <c r="AL44" s="33">
        <f>IF(Tableau224567[[#This Row],[Blq{QB7}]]="o",(1000/AM$52),0)</f>
        <v>0</v>
      </c>
      <c r="AM44" s="4" t="s">
        <v>3</v>
      </c>
      <c r="AN44" s="33">
        <f>IF(Tableau224567[[#This Row],[Blq{QB8}]]="o",(1000/AO$52),0)</f>
        <v>0</v>
      </c>
      <c r="AO44" s="4" t="s">
        <v>3</v>
      </c>
      <c r="AP44" s="33">
        <f>IF(Tableau224567[[#This Row],[Blq{QB9}]]="o",(1000/AQ$52),0)</f>
        <v>0</v>
      </c>
      <c r="AQ44" s="4" t="s">
        <v>3</v>
      </c>
      <c r="AR44" s="33">
        <f>IF(Tableau224567[[#This Row],[Blq{QB10}]]="o",(1000/AS$52),0)</f>
        <v>0</v>
      </c>
      <c r="AS44" s="4" t="s">
        <v>3</v>
      </c>
      <c r="AT44" s="33">
        <f>IF(Tableau224567[[#This Row],[Blq{QB11}]]="o",(1000/AU$52),0)</f>
        <v>0</v>
      </c>
      <c r="AU44" s="4" t="s">
        <v>3</v>
      </c>
      <c r="AV44" s="33">
        <f>IF(Tableau224567[[#This Row],[Blq{QB12}]]="o",(1000/AW$52),0)</f>
        <v>0</v>
      </c>
      <c r="AW44" s="4" t="s">
        <v>3</v>
      </c>
      <c r="AX44" s="33">
        <f>IF(Tableau224567[[#This Row],[Blq{QB13}]]="o",(1000/AY$52),0)</f>
        <v>0</v>
      </c>
      <c r="AY44" s="4" t="s">
        <v>3</v>
      </c>
      <c r="AZ44" s="33">
        <f>IF(Tableau224567[[#This Row],[Blq{QB14}]]="o",(1000/BA$52),0)</f>
        <v>0</v>
      </c>
      <c r="BA44" s="4" t="s">
        <v>3</v>
      </c>
      <c r="BB44" s="33">
        <f>IF(Tableau224567[[#This Row],[Blq{QB15}]]="o",(1000/BC$52),0)</f>
        <v>0</v>
      </c>
      <c r="BC44" s="4" t="s">
        <v>3</v>
      </c>
      <c r="BD44" s="33">
        <f>IF(Tableau224567[[#This Row],[Blq{QB16}]]="o",(1000/BE$52),0)</f>
        <v>0</v>
      </c>
      <c r="BE44" s="4" t="s">
        <v>3</v>
      </c>
      <c r="BF44" s="33">
        <f>IF(Tableau224567[[#This Row],[Blq{QB17}]]="o",(1000/BG$52),0)</f>
        <v>0</v>
      </c>
      <c r="BG44" s="4" t="s">
        <v>3</v>
      </c>
      <c r="BH44" s="33">
        <f>IF(Tableau224567[[#This Row],[Blq{QB18}]]="o",(1000/BI$52),0)</f>
        <v>0</v>
      </c>
      <c r="BI44" s="4" t="s">
        <v>3</v>
      </c>
      <c r="BJ44" s="33">
        <f>IF(Tableau224567[[#This Row],[Blq{QB19}]]="o",(1000/BK$52),0)</f>
        <v>0</v>
      </c>
      <c r="BK44" s="4" t="s">
        <v>3</v>
      </c>
      <c r="BL44" s="33">
        <f>IF(Tableau224567[[#This Row],[Blq{QB20}]]="o",(1000/BM$52),0)</f>
        <v>0</v>
      </c>
      <c r="BM44" s="4" t="s">
        <v>3</v>
      </c>
      <c r="BN44" s="33">
        <f>IF(Tableau224567[[#This Row],[Blq{QB21}]]="o",(1000/BO$52),0)</f>
        <v>0</v>
      </c>
      <c r="BO44" s="4" t="s">
        <v>3</v>
      </c>
      <c r="BP44" s="33">
        <f>IF(Tableau224567[[#This Row],[Blq{QB22}]]="o",(1000/BQ$52),0)</f>
        <v>0</v>
      </c>
      <c r="BQ44" s="4" t="s">
        <v>3</v>
      </c>
      <c r="BR44" s="33">
        <f>IF(Tableau224567[[#This Row],[Blq{QB23}]]="o",(1000/BS$52),0)</f>
        <v>0</v>
      </c>
      <c r="BS44" s="4" t="s">
        <v>3</v>
      </c>
      <c r="BT44" s="33">
        <f>IF(Tableau224567[[#This Row],[Blq{QB24}]]="o",(1000/BU$52),0)</f>
        <v>0</v>
      </c>
      <c r="BU44" s="4" t="s">
        <v>3</v>
      </c>
      <c r="BV44" s="33">
        <f>IF(Tableau224567[[#This Row],[Blq{QB25}]]="o",(1000/BW$52),0)</f>
        <v>0</v>
      </c>
      <c r="BW44" s="4" t="s">
        <v>3</v>
      </c>
      <c r="BX44" s="33">
        <f>IF(Tableau224567[[#This Row],[Blq{QB26}]]="o",(1000/BY$52),0)</f>
        <v>0</v>
      </c>
      <c r="BY44" s="4" t="s">
        <v>3</v>
      </c>
      <c r="BZ44" s="33">
        <f>IF(Tableau224567[[#This Row],[Blq{QB27}]]="o",(1000/CA$52),0)</f>
        <v>0</v>
      </c>
      <c r="CA44" s="4" t="s">
        <v>3</v>
      </c>
      <c r="CB44" s="33">
        <f>IF(Tableau224567[[#This Row],[Blq{QB28}]]="o",(1000/CC$52),0)</f>
        <v>0</v>
      </c>
      <c r="CC44" s="4" t="s">
        <v>3</v>
      </c>
      <c r="CD44" s="33">
        <f>IF(Tableau224567[[#This Row],[Blq{QB29}]]="o",(1000/CE$52),0)</f>
        <v>0</v>
      </c>
      <c r="CE44" s="4" t="s">
        <v>3</v>
      </c>
      <c r="CF44" s="33">
        <f>IF(Tableau224567[[#This Row],[Blq{QB30}]]="o",(1000/CG$52),0)</f>
        <v>0</v>
      </c>
      <c r="CG44" s="4" t="s">
        <v>3</v>
      </c>
      <c r="CH44" s="26">
        <f>IFERROR((8-Tableau224567[[#This Row],[Plc{Q}]])/100,0)</f>
        <v>0</v>
      </c>
      <c r="CI44" s="25" t="str">
        <f>IF(OR(1=Tableau224567[[#This Row],[Plc{Q}]],2=Tableau224567[[#This Row],[Plc{Q}]],3=Tableau224567[[#This Row],[Plc{Q}]],4=Tableau224567[[#This Row],[Plc{Q}]],5=Tableau224567[[#This Row],[Plc{Q}]],6=Tableau224567[[#This Row],[Plc{Q}]],7=Tableau224567[[#This Row],[Plc{Q}]],8=Tableau224567[[#This Row],[Plc{Q}]]),"Qualifié(e)","")</f>
        <v/>
      </c>
      <c r="CJ44" s="34" t="str">
        <f>IF(Tableau224567[[#This Row],[Pnt{F}/1000]]=0,"",RANK(Tableau224567[[#This Row],[Pnt{F}/1000]],Tableau224567[Pnt{F}/1000]))</f>
        <v/>
      </c>
      <c r="CK44" s="35">
        <f>IFERROR(Tableau224567[[#This Row],[Pnt{FV}/500]]+Tableau224567[[#This Row],[Pnt{FB}/500]]+Tableau224567[[#This Row],[Bns{Q}]],0)</f>
        <v>0</v>
      </c>
      <c r="CL44" s="32">
        <f>IFERROR((Tableau224567[[#This Row],[Pnt{FV}]]/$CM$52)*500,0)</f>
        <v>0</v>
      </c>
      <c r="CM44" s="186">
        <f>IFERROR(((Tableau224567[[#This Row],[Prs{FV}]]/CN$52)*1000)+IF(Tableau224567[[#This Row],[Vlr{FV}]]="o",2,0),0)</f>
        <v>0</v>
      </c>
      <c r="CN44" s="11" t="s">
        <v>12</v>
      </c>
      <c r="CO44" s="4" t="s">
        <v>3</v>
      </c>
      <c r="CP44" s="32">
        <f>(Tableau224567[[#This Row],[Pnt{FB}]]/CQ$52)*500</f>
        <v>0</v>
      </c>
      <c r="CQ44" s="33">
        <f>Tableau224567[[#This Row],[Pnt{FBlq}]]+Tableau224567[[#This Row],[Pnt{FEss}]]</f>
        <v>0</v>
      </c>
      <c r="CR44" s="33">
        <f>IF(Tableau224567[[#This Row],[Blq{F}]]="n",0,IF(Tableau224567[[#This Row],[Blq{F}]]="Z1",100,IF(Tableau224567[[#This Row],[Blq{F}]]="Z2",200,IF(Tableau224567[[#This Row],[Blq{F}]]="Top",300,0))))</f>
        <v>0</v>
      </c>
      <c r="CS44" s="4" t="s">
        <v>3</v>
      </c>
      <c r="CT44" s="25">
        <f>IFERROR((100-(Tableau224567[[#This Row],[Ess{F}]])),0)</f>
        <v>0</v>
      </c>
      <c r="CU44" s="11" t="s">
        <v>12</v>
      </c>
      <c r="CV44" s="28" t="str">
        <f>IF(Tableau224567[[#This Row],[Fnl]]="Q",Tableau224567[[#This Row],[Plc{F}]],Tableau224567[[#This Row],[Plc{Q}]])</f>
        <v/>
      </c>
      <c r="CW44" s="28" t="str">
        <f>IF(Tableau224567[[#This Row],[Place]]=1,"Or",IF(Tableau224567[[#This Row],[Place]]=2,"Argent",IF(Tableau224567[[#This Row],[Place]]=3,"Bronze","")))</f>
        <v/>
      </c>
    </row>
    <row r="45" spans="1:101" x14ac:dyDescent="0.2">
      <c r="A45" s="33" t="str">
        <f>Tableau224567[[#This Row],[Plc{Q}]]</f>
        <v/>
      </c>
      <c r="B45" s="33" t="str">
        <f>Tableau224567[[#This Row],[Place]]</f>
        <v/>
      </c>
      <c r="C45" s="16" t="s">
        <v>12</v>
      </c>
      <c r="D45" s="17" t="s">
        <v>12</v>
      </c>
      <c r="E45" s="17" t="s">
        <v>12</v>
      </c>
      <c r="F45" s="29" t="str">
        <f>IF(Tableau224567[[#This Row],[Q &gt; F]]="","","Q")</f>
        <v/>
      </c>
      <c r="G45" s="10" t="s">
        <v>12</v>
      </c>
      <c r="H45" s="3" t="s">
        <v>3</v>
      </c>
      <c r="I45" s="3" t="s">
        <v>3</v>
      </c>
      <c r="J45" s="3" t="s">
        <v>3</v>
      </c>
      <c r="K45" s="30" t="str">
        <f>IF(Tableau224567[[#This Row],[Pnt{Q}(/1000)]]=0,"",RANK(Tableau224567[[#This Row],[Pnt{Q}(/1000)]],Tableau224567[Pnt{Q}(/1000)]))</f>
        <v/>
      </c>
      <c r="L45" s="30">
        <f>IFERROR(Tableau224567[[#This Row],[Pnt{QV}(/500)]]+Tableau224567[[#This Row],[Pnt{QB}/500]],0)</f>
        <v>0</v>
      </c>
      <c r="M45" s="31">
        <f>IFERROR((Tableau224567[[#This Row],[Pnt{QV}]]/$N$52)*500,0)</f>
        <v>0</v>
      </c>
      <c r="N45" s="31">
        <f>SUM(Tableau224567[[#This Row],[Pnt{QV1}]],Tableau224567[[#This Row],[Pnt{QV2}]],Tableau224567[[#This Row],[Pnt{QV3}]])</f>
        <v>0</v>
      </c>
      <c r="O45" s="2">
        <f>IFERROR(((Tableau224567[[#This Row],[Prs{QV1}]]/P$52)*1000)+IF(Tableau224567[[#This Row],[Vlr{QV1}]]="o",2,0),0)</f>
        <v>0</v>
      </c>
      <c r="P45" s="11" t="s">
        <v>12</v>
      </c>
      <c r="Q45" s="4" t="s">
        <v>3</v>
      </c>
      <c r="R45" s="163">
        <f>IFERROR(((Tableau224567[[#This Row],[Prs{QV2}]]/S$52)*1000)+IF(Tableau224567[[#This Row],[Vlr{QV2}]]="o",2,0),0)</f>
        <v>0</v>
      </c>
      <c r="S45" s="11" t="s">
        <v>12</v>
      </c>
      <c r="T45" s="4" t="s">
        <v>3</v>
      </c>
      <c r="U45" s="163">
        <f>IFERROR(((Tableau224567[[#This Row],[Prs{QV3}]]/V$52)*1000)+IF(Tableau224567[[#This Row],[Vlr{QV3}]]="o",2,0),0)</f>
        <v>0</v>
      </c>
      <c r="V45" s="11" t="s">
        <v>12</v>
      </c>
      <c r="W45" s="4" t="s">
        <v>3</v>
      </c>
      <c r="X45" s="32">
        <f>IF((Tableau224567[[#This Row],[Pnt{QB}]]/Y$52)*500=0,0,(Tableau224567[[#This Row],[Pnt{QB}]]/Y$52)*500)</f>
        <v>0</v>
      </c>
      <c r="Y45" s="33">
        <f>Tableau224567[[#This Row],[Pnt{QB1}]]+Tableau224567[[#This Row],[Pnt{QB2}]]+Tableau224567[[#This Row],[Pnt{QB3}]]+Tableau224567[[#This Row],[Pnt{QB4}]]+Tableau224567[[#This Row],[Pnt{QB5}]]+Tableau224567[[#This Row],[Pnt{QB6}]]+Tableau224567[[#This Row],[Pnt{QB7}]]+Tableau224567[[#This Row],[Pnt{QB8}]]+Tableau224567[[#This Row],[Pnt{QB9}]]+Tableau224567[[#This Row],[Pnt{QB10}]]+Tableau224567[[#This Row],[Pnt{QB11}]]+Tableau224567[[#This Row],[Pnt{QB12}]]+Tableau224567[[#This Row],[Pnt{QB13}]]+Tableau224567[[#This Row],[Pnt{QB14}]]+Tableau224567[[#This Row],[Pnt{QB15}]]+Tableau224567[[#This Row],[Pnt{QB16}]]+Tableau224567[[#This Row],[Pnt{QB17}]]+Tableau224567[[#This Row],[Pnt{QB18}]]+Tableau224567[[#This Row],[Pnt{QB19}]]+Tableau224567[[#This Row],[Pnt{QB20}]]+Tableau224567[[#This Row],[Pnt{QB21}]]+Tableau224567[[#This Row],[Pnt{QB22}]]+Tableau224567[[#This Row],[Pnt{QB23}]]+Tableau224567[[#This Row],[Pnt{QB24}]]+Tableau224567[[#This Row],[Pnt{QB25}]]+Tableau224567[[#This Row],[Pnt{QB26}]]+Tableau224567[[#This Row],[Pnt{QB27}]]+Tableau224567[[#This Row],[Pnt{QB28}]]+Tableau224567[[#This Row],[Pnt{QB29}]]+Tableau224567[[#This Row],[Pnt{QB30}]]</f>
        <v>0</v>
      </c>
      <c r="Z45" s="33">
        <f>IF(Tableau224567[[#This Row],[Blq{QB1}]]="o",(1000/AA$52),0)</f>
        <v>0</v>
      </c>
      <c r="AA45" s="4" t="s">
        <v>3</v>
      </c>
      <c r="AB45" s="33">
        <f>IF(Tableau224567[[#This Row],[Blq{QB2}]]="o",(1000/AC$52),0)</f>
        <v>0</v>
      </c>
      <c r="AC45" s="4" t="s">
        <v>3</v>
      </c>
      <c r="AD45" s="33">
        <f>IF(Tableau224567[[#This Row],[Blq{QB3}]]="o",(1000/AE$52),0)</f>
        <v>0</v>
      </c>
      <c r="AE45" s="4" t="s">
        <v>3</v>
      </c>
      <c r="AF45" s="33">
        <f>IF(Tableau224567[[#This Row],[Blq{QB4}]]="o",(1000/AG$52),0)</f>
        <v>0</v>
      </c>
      <c r="AG45" s="4" t="s">
        <v>3</v>
      </c>
      <c r="AH45" s="33">
        <f>IF(Tableau224567[[#This Row],[Blq{QB5}]]="o",(1000/AI$52),0)</f>
        <v>0</v>
      </c>
      <c r="AI45" s="4" t="s">
        <v>3</v>
      </c>
      <c r="AJ45" s="33">
        <f>IF(Tableau224567[[#This Row],[Blq{QB6}]]="o",(1000/AK$52),0)</f>
        <v>0</v>
      </c>
      <c r="AK45" s="4" t="s">
        <v>3</v>
      </c>
      <c r="AL45" s="33">
        <f>IF(Tableau224567[[#This Row],[Blq{QB7}]]="o",(1000/AM$52),0)</f>
        <v>0</v>
      </c>
      <c r="AM45" s="4" t="s">
        <v>3</v>
      </c>
      <c r="AN45" s="33">
        <f>IF(Tableau224567[[#This Row],[Blq{QB8}]]="o",(1000/AO$52),0)</f>
        <v>0</v>
      </c>
      <c r="AO45" s="4" t="s">
        <v>3</v>
      </c>
      <c r="AP45" s="33">
        <f>IF(Tableau224567[[#This Row],[Blq{QB9}]]="o",(1000/AQ$52),0)</f>
        <v>0</v>
      </c>
      <c r="AQ45" s="4" t="s">
        <v>3</v>
      </c>
      <c r="AR45" s="33">
        <f>IF(Tableau224567[[#This Row],[Blq{QB10}]]="o",(1000/AS$52),0)</f>
        <v>0</v>
      </c>
      <c r="AS45" s="4" t="s">
        <v>3</v>
      </c>
      <c r="AT45" s="33">
        <f>IF(Tableau224567[[#This Row],[Blq{QB11}]]="o",(1000/AU$52),0)</f>
        <v>0</v>
      </c>
      <c r="AU45" s="4" t="s">
        <v>3</v>
      </c>
      <c r="AV45" s="33">
        <f>IF(Tableau224567[[#This Row],[Blq{QB12}]]="o",(1000/AW$52),0)</f>
        <v>0</v>
      </c>
      <c r="AW45" s="4" t="s">
        <v>3</v>
      </c>
      <c r="AX45" s="33">
        <f>IF(Tableau224567[[#This Row],[Blq{QB13}]]="o",(1000/AY$52),0)</f>
        <v>0</v>
      </c>
      <c r="AY45" s="4" t="s">
        <v>3</v>
      </c>
      <c r="AZ45" s="33">
        <f>IF(Tableau224567[[#This Row],[Blq{QB14}]]="o",(1000/BA$52),0)</f>
        <v>0</v>
      </c>
      <c r="BA45" s="4" t="s">
        <v>3</v>
      </c>
      <c r="BB45" s="33">
        <f>IF(Tableau224567[[#This Row],[Blq{QB15}]]="o",(1000/BC$52),0)</f>
        <v>0</v>
      </c>
      <c r="BC45" s="4" t="s">
        <v>3</v>
      </c>
      <c r="BD45" s="33">
        <f>IF(Tableau224567[[#This Row],[Blq{QB16}]]="o",(1000/BE$52),0)</f>
        <v>0</v>
      </c>
      <c r="BE45" s="4" t="s">
        <v>3</v>
      </c>
      <c r="BF45" s="33">
        <f>IF(Tableau224567[[#This Row],[Blq{QB17}]]="o",(1000/BG$52),0)</f>
        <v>0</v>
      </c>
      <c r="BG45" s="4" t="s">
        <v>3</v>
      </c>
      <c r="BH45" s="33">
        <f>IF(Tableau224567[[#This Row],[Blq{QB18}]]="o",(1000/BI$52),0)</f>
        <v>0</v>
      </c>
      <c r="BI45" s="4" t="s">
        <v>3</v>
      </c>
      <c r="BJ45" s="33">
        <f>IF(Tableau224567[[#This Row],[Blq{QB19}]]="o",(1000/BK$52),0)</f>
        <v>0</v>
      </c>
      <c r="BK45" s="4" t="s">
        <v>3</v>
      </c>
      <c r="BL45" s="33">
        <f>IF(Tableau224567[[#This Row],[Blq{QB20}]]="o",(1000/BM$52),0)</f>
        <v>0</v>
      </c>
      <c r="BM45" s="4" t="s">
        <v>3</v>
      </c>
      <c r="BN45" s="33">
        <f>IF(Tableau224567[[#This Row],[Blq{QB21}]]="o",(1000/BO$52),0)</f>
        <v>0</v>
      </c>
      <c r="BO45" s="4" t="s">
        <v>3</v>
      </c>
      <c r="BP45" s="33">
        <f>IF(Tableau224567[[#This Row],[Blq{QB22}]]="o",(1000/BQ$52),0)</f>
        <v>0</v>
      </c>
      <c r="BQ45" s="4" t="s">
        <v>3</v>
      </c>
      <c r="BR45" s="33">
        <f>IF(Tableau224567[[#This Row],[Blq{QB23}]]="o",(1000/BS$52),0)</f>
        <v>0</v>
      </c>
      <c r="BS45" s="4" t="s">
        <v>3</v>
      </c>
      <c r="BT45" s="33">
        <f>IF(Tableau224567[[#This Row],[Blq{QB24}]]="o",(1000/BU$52),0)</f>
        <v>0</v>
      </c>
      <c r="BU45" s="4" t="s">
        <v>3</v>
      </c>
      <c r="BV45" s="33">
        <f>IF(Tableau224567[[#This Row],[Blq{QB25}]]="o",(1000/BW$52),0)</f>
        <v>0</v>
      </c>
      <c r="BW45" s="4" t="s">
        <v>3</v>
      </c>
      <c r="BX45" s="33">
        <f>IF(Tableau224567[[#This Row],[Blq{QB26}]]="o",(1000/BY$52),0)</f>
        <v>0</v>
      </c>
      <c r="BY45" s="4" t="s">
        <v>3</v>
      </c>
      <c r="BZ45" s="33">
        <f>IF(Tableau224567[[#This Row],[Blq{QB27}]]="o",(1000/CA$52),0)</f>
        <v>0</v>
      </c>
      <c r="CA45" s="4" t="s">
        <v>3</v>
      </c>
      <c r="CB45" s="33">
        <f>IF(Tableau224567[[#This Row],[Blq{QB28}]]="o",(1000/CC$52),0)</f>
        <v>0</v>
      </c>
      <c r="CC45" s="4" t="s">
        <v>3</v>
      </c>
      <c r="CD45" s="33">
        <f>IF(Tableau224567[[#This Row],[Blq{QB29}]]="o",(1000/CE$52),0)</f>
        <v>0</v>
      </c>
      <c r="CE45" s="4" t="s">
        <v>3</v>
      </c>
      <c r="CF45" s="33">
        <f>IF(Tableau224567[[#This Row],[Blq{QB30}]]="o",(1000/CG$52),0)</f>
        <v>0</v>
      </c>
      <c r="CG45" s="4" t="s">
        <v>3</v>
      </c>
      <c r="CH45" s="26">
        <f>IFERROR((8-Tableau224567[[#This Row],[Plc{Q}]])/100,0)</f>
        <v>0</v>
      </c>
      <c r="CI45" s="25" t="str">
        <f>IF(OR(1=Tableau224567[[#This Row],[Plc{Q}]],2=Tableau224567[[#This Row],[Plc{Q}]],3=Tableau224567[[#This Row],[Plc{Q}]],4=Tableau224567[[#This Row],[Plc{Q}]],5=Tableau224567[[#This Row],[Plc{Q}]],6=Tableau224567[[#This Row],[Plc{Q}]],7=Tableau224567[[#This Row],[Plc{Q}]],8=Tableau224567[[#This Row],[Plc{Q}]]),"Qualifié(e)","")</f>
        <v/>
      </c>
      <c r="CJ45" s="34" t="str">
        <f>IF(Tableau224567[[#This Row],[Pnt{F}/1000]]=0,"",RANK(Tableau224567[[#This Row],[Pnt{F}/1000]],Tableau224567[Pnt{F}/1000]))</f>
        <v/>
      </c>
      <c r="CK45" s="35">
        <f>IFERROR(Tableau224567[[#This Row],[Pnt{FV}/500]]+Tableau224567[[#This Row],[Pnt{FB}/500]]+Tableau224567[[#This Row],[Bns{Q}]],0)</f>
        <v>0</v>
      </c>
      <c r="CL45" s="32">
        <f>IFERROR((Tableau224567[[#This Row],[Pnt{FV}]]/$CM$52)*500,0)</f>
        <v>0</v>
      </c>
      <c r="CM45" s="186">
        <f>IFERROR(((Tableau224567[[#This Row],[Prs{FV}]]/CN$52)*1000)+IF(Tableau224567[[#This Row],[Vlr{FV}]]="o",2,0),0)</f>
        <v>0</v>
      </c>
      <c r="CN45" s="11" t="s">
        <v>12</v>
      </c>
      <c r="CO45" s="4" t="s">
        <v>3</v>
      </c>
      <c r="CP45" s="32">
        <f>(Tableau224567[[#This Row],[Pnt{FB}]]/CQ$52)*500</f>
        <v>0</v>
      </c>
      <c r="CQ45" s="33">
        <f>Tableau224567[[#This Row],[Pnt{FBlq}]]+Tableau224567[[#This Row],[Pnt{FEss}]]</f>
        <v>0</v>
      </c>
      <c r="CR45" s="33">
        <f>IF(Tableau224567[[#This Row],[Blq{F}]]="n",0,IF(Tableau224567[[#This Row],[Blq{F}]]="Z1",100,IF(Tableau224567[[#This Row],[Blq{F}]]="Z2",200,IF(Tableau224567[[#This Row],[Blq{F}]]="Top",300,0))))</f>
        <v>0</v>
      </c>
      <c r="CS45" s="4" t="s">
        <v>3</v>
      </c>
      <c r="CT45" s="25">
        <f>IFERROR((100-(Tableau224567[[#This Row],[Ess{F}]])),0)</f>
        <v>0</v>
      </c>
      <c r="CU45" s="11" t="s">
        <v>12</v>
      </c>
      <c r="CV45" s="28" t="str">
        <f>IF(Tableau224567[[#This Row],[Fnl]]="Q",Tableau224567[[#This Row],[Plc{F}]],Tableau224567[[#This Row],[Plc{Q}]])</f>
        <v/>
      </c>
      <c r="CW45" s="28" t="str">
        <f>IF(Tableau224567[[#This Row],[Place]]=1,"Or",IF(Tableau224567[[#This Row],[Place]]=2,"Argent",IF(Tableau224567[[#This Row],[Place]]=3,"Bronze","")))</f>
        <v/>
      </c>
    </row>
    <row r="46" spans="1:101" x14ac:dyDescent="0.2">
      <c r="A46" s="33" t="str">
        <f>Tableau224567[[#This Row],[Plc{Q}]]</f>
        <v/>
      </c>
      <c r="B46" s="33" t="str">
        <f>Tableau224567[[#This Row],[Place]]</f>
        <v/>
      </c>
      <c r="C46" s="16" t="s">
        <v>12</v>
      </c>
      <c r="D46" s="17" t="s">
        <v>12</v>
      </c>
      <c r="E46" s="17" t="s">
        <v>12</v>
      </c>
      <c r="F46" s="29" t="str">
        <f>IF(Tableau224567[[#This Row],[Q &gt; F]]="","","Q")</f>
        <v/>
      </c>
      <c r="G46" s="10" t="s">
        <v>12</v>
      </c>
      <c r="H46" s="3" t="s">
        <v>3</v>
      </c>
      <c r="I46" s="3" t="s">
        <v>3</v>
      </c>
      <c r="J46" s="3" t="s">
        <v>3</v>
      </c>
      <c r="K46" s="30" t="str">
        <f>IF(Tableau224567[[#This Row],[Pnt{Q}(/1000)]]=0,"",RANK(Tableau224567[[#This Row],[Pnt{Q}(/1000)]],Tableau224567[Pnt{Q}(/1000)]))</f>
        <v/>
      </c>
      <c r="L46" s="30">
        <f>IFERROR(Tableau224567[[#This Row],[Pnt{QV}(/500)]]+Tableau224567[[#This Row],[Pnt{QB}/500]],0)</f>
        <v>0</v>
      </c>
      <c r="M46" s="31">
        <f>IFERROR((Tableau224567[[#This Row],[Pnt{QV}]]/$N$52)*500,0)</f>
        <v>0</v>
      </c>
      <c r="N46" s="31">
        <f>SUM(Tableau224567[[#This Row],[Pnt{QV1}]],Tableau224567[[#This Row],[Pnt{QV2}]],Tableau224567[[#This Row],[Pnt{QV3}]])</f>
        <v>0</v>
      </c>
      <c r="O46" s="2">
        <f>IFERROR(((Tableau224567[[#This Row],[Prs{QV1}]]/P$52)*1000)+IF(Tableau224567[[#This Row],[Vlr{QV1}]]="o",2,0),0)</f>
        <v>0</v>
      </c>
      <c r="P46" s="11" t="s">
        <v>12</v>
      </c>
      <c r="Q46" s="4" t="s">
        <v>3</v>
      </c>
      <c r="R46" s="163">
        <f>IFERROR(((Tableau224567[[#This Row],[Prs{QV2}]]/S$52)*1000)+IF(Tableau224567[[#This Row],[Vlr{QV2}]]="o",2,0),0)</f>
        <v>0</v>
      </c>
      <c r="S46" s="11" t="s">
        <v>12</v>
      </c>
      <c r="T46" s="4" t="s">
        <v>3</v>
      </c>
      <c r="U46" s="163">
        <f>IFERROR(((Tableau224567[[#This Row],[Prs{QV3}]]/V$52)*1000)+IF(Tableau224567[[#This Row],[Vlr{QV3}]]="o",2,0),0)</f>
        <v>0</v>
      </c>
      <c r="V46" s="11" t="s">
        <v>12</v>
      </c>
      <c r="W46" s="4" t="s">
        <v>3</v>
      </c>
      <c r="X46" s="32">
        <f>IF((Tableau224567[[#This Row],[Pnt{QB}]]/Y$52)*500=0,0,(Tableau224567[[#This Row],[Pnt{QB}]]/Y$52)*500)</f>
        <v>0</v>
      </c>
      <c r="Y46" s="33">
        <f>Tableau224567[[#This Row],[Pnt{QB1}]]+Tableau224567[[#This Row],[Pnt{QB2}]]+Tableau224567[[#This Row],[Pnt{QB3}]]+Tableau224567[[#This Row],[Pnt{QB4}]]+Tableau224567[[#This Row],[Pnt{QB5}]]+Tableau224567[[#This Row],[Pnt{QB6}]]+Tableau224567[[#This Row],[Pnt{QB7}]]+Tableau224567[[#This Row],[Pnt{QB8}]]+Tableau224567[[#This Row],[Pnt{QB9}]]+Tableau224567[[#This Row],[Pnt{QB10}]]+Tableau224567[[#This Row],[Pnt{QB11}]]+Tableau224567[[#This Row],[Pnt{QB12}]]+Tableau224567[[#This Row],[Pnt{QB13}]]+Tableau224567[[#This Row],[Pnt{QB14}]]+Tableau224567[[#This Row],[Pnt{QB15}]]+Tableau224567[[#This Row],[Pnt{QB16}]]+Tableau224567[[#This Row],[Pnt{QB17}]]+Tableau224567[[#This Row],[Pnt{QB18}]]+Tableau224567[[#This Row],[Pnt{QB19}]]+Tableau224567[[#This Row],[Pnt{QB20}]]+Tableau224567[[#This Row],[Pnt{QB21}]]+Tableau224567[[#This Row],[Pnt{QB22}]]+Tableau224567[[#This Row],[Pnt{QB23}]]+Tableau224567[[#This Row],[Pnt{QB24}]]+Tableau224567[[#This Row],[Pnt{QB25}]]+Tableau224567[[#This Row],[Pnt{QB26}]]+Tableau224567[[#This Row],[Pnt{QB27}]]+Tableau224567[[#This Row],[Pnt{QB28}]]+Tableau224567[[#This Row],[Pnt{QB29}]]+Tableau224567[[#This Row],[Pnt{QB30}]]</f>
        <v>0</v>
      </c>
      <c r="Z46" s="33">
        <f>IF(Tableau224567[[#This Row],[Blq{QB1}]]="o",(1000/AA$52),0)</f>
        <v>0</v>
      </c>
      <c r="AA46" s="4" t="s">
        <v>3</v>
      </c>
      <c r="AB46" s="33">
        <f>IF(Tableau224567[[#This Row],[Blq{QB2}]]="o",(1000/AC$52),0)</f>
        <v>0</v>
      </c>
      <c r="AC46" s="4" t="s">
        <v>3</v>
      </c>
      <c r="AD46" s="33">
        <f>IF(Tableau224567[[#This Row],[Blq{QB3}]]="o",(1000/AE$52),0)</f>
        <v>0</v>
      </c>
      <c r="AE46" s="4" t="s">
        <v>3</v>
      </c>
      <c r="AF46" s="33">
        <f>IF(Tableau224567[[#This Row],[Blq{QB4}]]="o",(1000/AG$52),0)</f>
        <v>0</v>
      </c>
      <c r="AG46" s="4" t="s">
        <v>3</v>
      </c>
      <c r="AH46" s="33">
        <f>IF(Tableau224567[[#This Row],[Blq{QB5}]]="o",(1000/AI$52),0)</f>
        <v>0</v>
      </c>
      <c r="AI46" s="4" t="s">
        <v>3</v>
      </c>
      <c r="AJ46" s="33">
        <f>IF(Tableau224567[[#This Row],[Blq{QB6}]]="o",(1000/AK$52),0)</f>
        <v>0</v>
      </c>
      <c r="AK46" s="4" t="s">
        <v>3</v>
      </c>
      <c r="AL46" s="33">
        <f>IF(Tableau224567[[#This Row],[Blq{QB7}]]="o",(1000/AM$52),0)</f>
        <v>0</v>
      </c>
      <c r="AM46" s="4" t="s">
        <v>3</v>
      </c>
      <c r="AN46" s="33">
        <f>IF(Tableau224567[[#This Row],[Blq{QB8}]]="o",(1000/AO$52),0)</f>
        <v>0</v>
      </c>
      <c r="AO46" s="4" t="s">
        <v>3</v>
      </c>
      <c r="AP46" s="33">
        <f>IF(Tableau224567[[#This Row],[Blq{QB9}]]="o",(1000/AQ$52),0)</f>
        <v>0</v>
      </c>
      <c r="AQ46" s="4" t="s">
        <v>3</v>
      </c>
      <c r="AR46" s="33">
        <f>IF(Tableau224567[[#This Row],[Blq{QB10}]]="o",(1000/AS$52),0)</f>
        <v>0</v>
      </c>
      <c r="AS46" s="4" t="s">
        <v>3</v>
      </c>
      <c r="AT46" s="33">
        <f>IF(Tableau224567[[#This Row],[Blq{QB11}]]="o",(1000/AU$52),0)</f>
        <v>0</v>
      </c>
      <c r="AU46" s="4" t="s">
        <v>3</v>
      </c>
      <c r="AV46" s="33">
        <f>IF(Tableau224567[[#This Row],[Blq{QB12}]]="o",(1000/AW$52),0)</f>
        <v>0</v>
      </c>
      <c r="AW46" s="4" t="s">
        <v>3</v>
      </c>
      <c r="AX46" s="33">
        <f>IF(Tableau224567[[#This Row],[Blq{QB13}]]="o",(1000/AY$52),0)</f>
        <v>0</v>
      </c>
      <c r="AY46" s="4" t="s">
        <v>3</v>
      </c>
      <c r="AZ46" s="33">
        <f>IF(Tableau224567[[#This Row],[Blq{QB14}]]="o",(1000/BA$52),0)</f>
        <v>0</v>
      </c>
      <c r="BA46" s="4" t="s">
        <v>3</v>
      </c>
      <c r="BB46" s="33">
        <f>IF(Tableau224567[[#This Row],[Blq{QB15}]]="o",(1000/BC$52),0)</f>
        <v>0</v>
      </c>
      <c r="BC46" s="4" t="s">
        <v>3</v>
      </c>
      <c r="BD46" s="33">
        <f>IF(Tableau224567[[#This Row],[Blq{QB16}]]="o",(1000/BE$52),0)</f>
        <v>0</v>
      </c>
      <c r="BE46" s="4" t="s">
        <v>3</v>
      </c>
      <c r="BF46" s="33">
        <f>IF(Tableau224567[[#This Row],[Blq{QB17}]]="o",(1000/BG$52),0)</f>
        <v>0</v>
      </c>
      <c r="BG46" s="4" t="s">
        <v>3</v>
      </c>
      <c r="BH46" s="33">
        <f>IF(Tableau224567[[#This Row],[Blq{QB18}]]="o",(1000/BI$52),0)</f>
        <v>0</v>
      </c>
      <c r="BI46" s="4" t="s">
        <v>3</v>
      </c>
      <c r="BJ46" s="33">
        <f>IF(Tableau224567[[#This Row],[Blq{QB19}]]="o",(1000/BK$52),0)</f>
        <v>0</v>
      </c>
      <c r="BK46" s="4" t="s">
        <v>3</v>
      </c>
      <c r="BL46" s="33">
        <f>IF(Tableau224567[[#This Row],[Blq{QB20}]]="o",(1000/BM$52),0)</f>
        <v>0</v>
      </c>
      <c r="BM46" s="4" t="s">
        <v>3</v>
      </c>
      <c r="BN46" s="33">
        <f>IF(Tableau224567[[#This Row],[Blq{QB21}]]="o",(1000/BO$52),0)</f>
        <v>0</v>
      </c>
      <c r="BO46" s="4" t="s">
        <v>3</v>
      </c>
      <c r="BP46" s="33">
        <f>IF(Tableau224567[[#This Row],[Blq{QB22}]]="o",(1000/BQ$52),0)</f>
        <v>0</v>
      </c>
      <c r="BQ46" s="4" t="s">
        <v>3</v>
      </c>
      <c r="BR46" s="33">
        <f>IF(Tableau224567[[#This Row],[Blq{QB23}]]="o",(1000/BS$52),0)</f>
        <v>0</v>
      </c>
      <c r="BS46" s="4" t="s">
        <v>3</v>
      </c>
      <c r="BT46" s="33">
        <f>IF(Tableau224567[[#This Row],[Blq{QB24}]]="o",(1000/BU$52),0)</f>
        <v>0</v>
      </c>
      <c r="BU46" s="4" t="s">
        <v>3</v>
      </c>
      <c r="BV46" s="33">
        <f>IF(Tableau224567[[#This Row],[Blq{QB25}]]="o",(1000/BW$52),0)</f>
        <v>0</v>
      </c>
      <c r="BW46" s="4" t="s">
        <v>3</v>
      </c>
      <c r="BX46" s="33">
        <f>IF(Tableau224567[[#This Row],[Blq{QB26}]]="o",(1000/BY$52),0)</f>
        <v>0</v>
      </c>
      <c r="BY46" s="4" t="s">
        <v>3</v>
      </c>
      <c r="BZ46" s="33">
        <f>IF(Tableau224567[[#This Row],[Blq{QB27}]]="o",(1000/CA$52),0)</f>
        <v>0</v>
      </c>
      <c r="CA46" s="4" t="s">
        <v>3</v>
      </c>
      <c r="CB46" s="33">
        <f>IF(Tableau224567[[#This Row],[Blq{QB28}]]="o",(1000/CC$52),0)</f>
        <v>0</v>
      </c>
      <c r="CC46" s="4" t="s">
        <v>3</v>
      </c>
      <c r="CD46" s="33">
        <f>IF(Tableau224567[[#This Row],[Blq{QB29}]]="o",(1000/CE$52),0)</f>
        <v>0</v>
      </c>
      <c r="CE46" s="4" t="s">
        <v>3</v>
      </c>
      <c r="CF46" s="33">
        <f>IF(Tableau224567[[#This Row],[Blq{QB30}]]="o",(1000/CG$52),0)</f>
        <v>0</v>
      </c>
      <c r="CG46" s="4" t="s">
        <v>3</v>
      </c>
      <c r="CH46" s="26">
        <f>IFERROR((8-Tableau224567[[#This Row],[Plc{Q}]])/100,0)</f>
        <v>0</v>
      </c>
      <c r="CI46" s="25" t="str">
        <f>IF(OR(1=Tableau224567[[#This Row],[Plc{Q}]],2=Tableau224567[[#This Row],[Plc{Q}]],3=Tableau224567[[#This Row],[Plc{Q}]],4=Tableau224567[[#This Row],[Plc{Q}]],5=Tableau224567[[#This Row],[Plc{Q}]],6=Tableau224567[[#This Row],[Plc{Q}]],7=Tableau224567[[#This Row],[Plc{Q}]],8=Tableau224567[[#This Row],[Plc{Q}]]),"Qualifié(e)","")</f>
        <v/>
      </c>
      <c r="CJ46" s="34" t="str">
        <f>IF(Tableau224567[[#This Row],[Pnt{F}/1000]]=0,"",RANK(Tableau224567[[#This Row],[Pnt{F}/1000]],Tableau224567[Pnt{F}/1000]))</f>
        <v/>
      </c>
      <c r="CK46" s="35">
        <f>IFERROR(Tableau224567[[#This Row],[Pnt{FV}/500]]+Tableau224567[[#This Row],[Pnt{FB}/500]]+Tableau224567[[#This Row],[Bns{Q}]],0)</f>
        <v>0</v>
      </c>
      <c r="CL46" s="32">
        <f>IFERROR((Tableau224567[[#This Row],[Pnt{FV}]]/$CM$52)*500,0)</f>
        <v>0</v>
      </c>
      <c r="CM46" s="186">
        <f>IFERROR(((Tableau224567[[#This Row],[Prs{FV}]]/CN$52)*1000)+IF(Tableau224567[[#This Row],[Vlr{FV}]]="o",2,0),0)</f>
        <v>0</v>
      </c>
      <c r="CN46" s="11" t="s">
        <v>12</v>
      </c>
      <c r="CO46" s="4" t="s">
        <v>3</v>
      </c>
      <c r="CP46" s="32">
        <f>(Tableau224567[[#This Row],[Pnt{FB}]]/CQ$52)*500</f>
        <v>0</v>
      </c>
      <c r="CQ46" s="33">
        <f>Tableau224567[[#This Row],[Pnt{FBlq}]]+Tableau224567[[#This Row],[Pnt{FEss}]]</f>
        <v>0</v>
      </c>
      <c r="CR46" s="33">
        <f>IF(Tableau224567[[#This Row],[Blq{F}]]="n",0,IF(Tableau224567[[#This Row],[Blq{F}]]="Z1",100,IF(Tableau224567[[#This Row],[Blq{F}]]="Z2",200,IF(Tableau224567[[#This Row],[Blq{F}]]="Top",300,0))))</f>
        <v>0</v>
      </c>
      <c r="CS46" s="4" t="s">
        <v>3</v>
      </c>
      <c r="CT46" s="25">
        <f>IFERROR((100-(Tableau224567[[#This Row],[Ess{F}]])),0)</f>
        <v>0</v>
      </c>
      <c r="CU46" s="11" t="s">
        <v>12</v>
      </c>
      <c r="CV46" s="28" t="str">
        <f>IF(Tableau224567[[#This Row],[Fnl]]="Q",Tableau224567[[#This Row],[Plc{F}]],Tableau224567[[#This Row],[Plc{Q}]])</f>
        <v/>
      </c>
      <c r="CW46" s="28" t="str">
        <f>IF(Tableau224567[[#This Row],[Place]]=1,"Or",IF(Tableau224567[[#This Row],[Place]]=2,"Argent",IF(Tableau224567[[#This Row],[Place]]=3,"Bronze","")))</f>
        <v/>
      </c>
    </row>
    <row r="47" spans="1:101" x14ac:dyDescent="0.2">
      <c r="A47" s="33" t="str">
        <f>Tableau224567[[#This Row],[Plc{Q}]]</f>
        <v/>
      </c>
      <c r="B47" s="33" t="str">
        <f>Tableau224567[[#This Row],[Place]]</f>
        <v/>
      </c>
      <c r="C47" s="16" t="s">
        <v>12</v>
      </c>
      <c r="D47" s="17" t="s">
        <v>12</v>
      </c>
      <c r="E47" s="17" t="s">
        <v>12</v>
      </c>
      <c r="F47" s="29" t="str">
        <f>IF(Tableau224567[[#This Row],[Q &gt; F]]="","","Q")</f>
        <v/>
      </c>
      <c r="G47" s="10" t="s">
        <v>12</v>
      </c>
      <c r="H47" s="3" t="s">
        <v>3</v>
      </c>
      <c r="I47" s="3" t="s">
        <v>3</v>
      </c>
      <c r="J47" s="3" t="s">
        <v>3</v>
      </c>
      <c r="K47" s="30" t="str">
        <f>IF(Tableau224567[[#This Row],[Pnt{Q}(/1000)]]=0,"",RANK(Tableau224567[[#This Row],[Pnt{Q}(/1000)]],Tableau224567[Pnt{Q}(/1000)]))</f>
        <v/>
      </c>
      <c r="L47" s="30">
        <f>IFERROR(Tableau224567[[#This Row],[Pnt{QV}(/500)]]+Tableau224567[[#This Row],[Pnt{QB}/500]],0)</f>
        <v>0</v>
      </c>
      <c r="M47" s="31">
        <f>IFERROR((Tableau224567[[#This Row],[Pnt{QV}]]/$N$52)*500,0)</f>
        <v>0</v>
      </c>
      <c r="N47" s="31">
        <f>SUM(Tableau224567[[#This Row],[Pnt{QV1}]],Tableau224567[[#This Row],[Pnt{QV2}]],Tableau224567[[#This Row],[Pnt{QV3}]])</f>
        <v>0</v>
      </c>
      <c r="O47" s="2">
        <f>IFERROR(((Tableau224567[[#This Row],[Prs{QV1}]]/P$52)*1000)+IF(Tableau224567[[#This Row],[Vlr{QV1}]]="o",2,0),0)</f>
        <v>0</v>
      </c>
      <c r="P47" s="11" t="s">
        <v>12</v>
      </c>
      <c r="Q47" s="4" t="s">
        <v>3</v>
      </c>
      <c r="R47" s="163">
        <f>IFERROR(((Tableau224567[[#This Row],[Prs{QV2}]]/S$52)*1000)+IF(Tableau224567[[#This Row],[Vlr{QV2}]]="o",2,0),0)</f>
        <v>0</v>
      </c>
      <c r="S47" s="11" t="s">
        <v>12</v>
      </c>
      <c r="T47" s="4" t="s">
        <v>3</v>
      </c>
      <c r="U47" s="163">
        <f>IFERROR(((Tableau224567[[#This Row],[Prs{QV3}]]/V$52)*1000)+IF(Tableau224567[[#This Row],[Vlr{QV3}]]="o",2,0),0)</f>
        <v>0</v>
      </c>
      <c r="V47" s="11" t="s">
        <v>12</v>
      </c>
      <c r="W47" s="4" t="s">
        <v>3</v>
      </c>
      <c r="X47" s="32">
        <f>IF((Tableau224567[[#This Row],[Pnt{QB}]]/Y$52)*500=0,0,(Tableau224567[[#This Row],[Pnt{QB}]]/Y$52)*500)</f>
        <v>0</v>
      </c>
      <c r="Y47" s="33">
        <f>Tableau224567[[#This Row],[Pnt{QB1}]]+Tableau224567[[#This Row],[Pnt{QB2}]]+Tableau224567[[#This Row],[Pnt{QB3}]]+Tableau224567[[#This Row],[Pnt{QB4}]]+Tableau224567[[#This Row],[Pnt{QB5}]]+Tableau224567[[#This Row],[Pnt{QB6}]]+Tableau224567[[#This Row],[Pnt{QB7}]]+Tableau224567[[#This Row],[Pnt{QB8}]]+Tableau224567[[#This Row],[Pnt{QB9}]]+Tableau224567[[#This Row],[Pnt{QB10}]]+Tableau224567[[#This Row],[Pnt{QB11}]]+Tableau224567[[#This Row],[Pnt{QB12}]]+Tableau224567[[#This Row],[Pnt{QB13}]]+Tableau224567[[#This Row],[Pnt{QB14}]]+Tableau224567[[#This Row],[Pnt{QB15}]]+Tableau224567[[#This Row],[Pnt{QB16}]]+Tableau224567[[#This Row],[Pnt{QB17}]]+Tableau224567[[#This Row],[Pnt{QB18}]]+Tableau224567[[#This Row],[Pnt{QB19}]]+Tableau224567[[#This Row],[Pnt{QB20}]]+Tableau224567[[#This Row],[Pnt{QB21}]]+Tableau224567[[#This Row],[Pnt{QB22}]]+Tableau224567[[#This Row],[Pnt{QB23}]]+Tableau224567[[#This Row],[Pnt{QB24}]]+Tableau224567[[#This Row],[Pnt{QB25}]]+Tableau224567[[#This Row],[Pnt{QB26}]]+Tableau224567[[#This Row],[Pnt{QB27}]]+Tableau224567[[#This Row],[Pnt{QB28}]]+Tableau224567[[#This Row],[Pnt{QB29}]]+Tableau224567[[#This Row],[Pnt{QB30}]]</f>
        <v>0</v>
      </c>
      <c r="Z47" s="33">
        <f>IF(Tableau224567[[#This Row],[Blq{QB1}]]="o",(1000/AA$52),0)</f>
        <v>0</v>
      </c>
      <c r="AA47" s="4" t="s">
        <v>3</v>
      </c>
      <c r="AB47" s="33">
        <f>IF(Tableau224567[[#This Row],[Blq{QB2}]]="o",(1000/AC$52),0)</f>
        <v>0</v>
      </c>
      <c r="AC47" s="4" t="s">
        <v>3</v>
      </c>
      <c r="AD47" s="33">
        <f>IF(Tableau224567[[#This Row],[Blq{QB3}]]="o",(1000/AE$52),0)</f>
        <v>0</v>
      </c>
      <c r="AE47" s="4" t="s">
        <v>3</v>
      </c>
      <c r="AF47" s="33">
        <f>IF(Tableau224567[[#This Row],[Blq{QB4}]]="o",(1000/AG$52),0)</f>
        <v>0</v>
      </c>
      <c r="AG47" s="4" t="s">
        <v>3</v>
      </c>
      <c r="AH47" s="33">
        <f>IF(Tableau224567[[#This Row],[Blq{QB5}]]="o",(1000/AI$52),0)</f>
        <v>0</v>
      </c>
      <c r="AI47" s="4" t="s">
        <v>3</v>
      </c>
      <c r="AJ47" s="33">
        <f>IF(Tableau224567[[#This Row],[Blq{QB6}]]="o",(1000/AK$52),0)</f>
        <v>0</v>
      </c>
      <c r="AK47" s="4" t="s">
        <v>3</v>
      </c>
      <c r="AL47" s="33">
        <f>IF(Tableau224567[[#This Row],[Blq{QB7}]]="o",(1000/AM$52),0)</f>
        <v>0</v>
      </c>
      <c r="AM47" s="4" t="s">
        <v>3</v>
      </c>
      <c r="AN47" s="33">
        <f>IF(Tableau224567[[#This Row],[Blq{QB8}]]="o",(1000/AO$52),0)</f>
        <v>0</v>
      </c>
      <c r="AO47" s="4" t="s">
        <v>3</v>
      </c>
      <c r="AP47" s="33">
        <f>IF(Tableau224567[[#This Row],[Blq{QB9}]]="o",(1000/AQ$52),0)</f>
        <v>0</v>
      </c>
      <c r="AQ47" s="4" t="s">
        <v>3</v>
      </c>
      <c r="AR47" s="33">
        <f>IF(Tableau224567[[#This Row],[Blq{QB10}]]="o",(1000/AS$52),0)</f>
        <v>0</v>
      </c>
      <c r="AS47" s="4" t="s">
        <v>3</v>
      </c>
      <c r="AT47" s="33">
        <f>IF(Tableau224567[[#This Row],[Blq{QB11}]]="o",(1000/AU$52),0)</f>
        <v>0</v>
      </c>
      <c r="AU47" s="4" t="s">
        <v>3</v>
      </c>
      <c r="AV47" s="33">
        <f>IF(Tableau224567[[#This Row],[Blq{QB12}]]="o",(1000/AW$52),0)</f>
        <v>0</v>
      </c>
      <c r="AW47" s="4" t="s">
        <v>3</v>
      </c>
      <c r="AX47" s="33">
        <f>IF(Tableau224567[[#This Row],[Blq{QB13}]]="o",(1000/AY$52),0)</f>
        <v>0</v>
      </c>
      <c r="AY47" s="4" t="s">
        <v>3</v>
      </c>
      <c r="AZ47" s="33">
        <f>IF(Tableau224567[[#This Row],[Blq{QB14}]]="o",(1000/BA$52),0)</f>
        <v>0</v>
      </c>
      <c r="BA47" s="4" t="s">
        <v>3</v>
      </c>
      <c r="BB47" s="33">
        <f>IF(Tableau224567[[#This Row],[Blq{QB15}]]="o",(1000/BC$52),0)</f>
        <v>0</v>
      </c>
      <c r="BC47" s="4" t="s">
        <v>3</v>
      </c>
      <c r="BD47" s="33">
        <f>IF(Tableau224567[[#This Row],[Blq{QB16}]]="o",(1000/BE$52),0)</f>
        <v>0</v>
      </c>
      <c r="BE47" s="4" t="s">
        <v>3</v>
      </c>
      <c r="BF47" s="33">
        <f>IF(Tableau224567[[#This Row],[Blq{QB17}]]="o",(1000/BG$52),0)</f>
        <v>0</v>
      </c>
      <c r="BG47" s="4" t="s">
        <v>3</v>
      </c>
      <c r="BH47" s="33">
        <f>IF(Tableau224567[[#This Row],[Blq{QB18}]]="o",(1000/BI$52),0)</f>
        <v>0</v>
      </c>
      <c r="BI47" s="4" t="s">
        <v>3</v>
      </c>
      <c r="BJ47" s="33">
        <f>IF(Tableau224567[[#This Row],[Blq{QB19}]]="o",(1000/BK$52),0)</f>
        <v>0</v>
      </c>
      <c r="BK47" s="4" t="s">
        <v>3</v>
      </c>
      <c r="BL47" s="33">
        <f>IF(Tableau224567[[#This Row],[Blq{QB20}]]="o",(1000/BM$52),0)</f>
        <v>0</v>
      </c>
      <c r="BM47" s="4" t="s">
        <v>3</v>
      </c>
      <c r="BN47" s="33">
        <f>IF(Tableau224567[[#This Row],[Blq{QB21}]]="o",(1000/BO$52),0)</f>
        <v>0</v>
      </c>
      <c r="BO47" s="4" t="s">
        <v>3</v>
      </c>
      <c r="BP47" s="33">
        <f>IF(Tableau224567[[#This Row],[Blq{QB22}]]="o",(1000/BQ$52),0)</f>
        <v>0</v>
      </c>
      <c r="BQ47" s="4" t="s">
        <v>3</v>
      </c>
      <c r="BR47" s="33">
        <f>IF(Tableau224567[[#This Row],[Blq{QB23}]]="o",(1000/BS$52),0)</f>
        <v>0</v>
      </c>
      <c r="BS47" s="4" t="s">
        <v>3</v>
      </c>
      <c r="BT47" s="33">
        <f>IF(Tableau224567[[#This Row],[Blq{QB24}]]="o",(1000/BU$52),0)</f>
        <v>0</v>
      </c>
      <c r="BU47" s="4" t="s">
        <v>3</v>
      </c>
      <c r="BV47" s="33">
        <f>IF(Tableau224567[[#This Row],[Blq{QB25}]]="o",(1000/BW$52),0)</f>
        <v>0</v>
      </c>
      <c r="BW47" s="4" t="s">
        <v>3</v>
      </c>
      <c r="BX47" s="33">
        <f>IF(Tableau224567[[#This Row],[Blq{QB26}]]="o",(1000/BY$52),0)</f>
        <v>0</v>
      </c>
      <c r="BY47" s="4" t="s">
        <v>3</v>
      </c>
      <c r="BZ47" s="33">
        <f>IF(Tableau224567[[#This Row],[Blq{QB27}]]="o",(1000/CA$52),0)</f>
        <v>0</v>
      </c>
      <c r="CA47" s="4" t="s">
        <v>3</v>
      </c>
      <c r="CB47" s="33">
        <f>IF(Tableau224567[[#This Row],[Blq{QB28}]]="o",(1000/CC$52),0)</f>
        <v>0</v>
      </c>
      <c r="CC47" s="4" t="s">
        <v>3</v>
      </c>
      <c r="CD47" s="33">
        <f>IF(Tableau224567[[#This Row],[Blq{QB29}]]="o",(1000/CE$52),0)</f>
        <v>0</v>
      </c>
      <c r="CE47" s="4" t="s">
        <v>3</v>
      </c>
      <c r="CF47" s="33">
        <f>IF(Tableau224567[[#This Row],[Blq{QB30}]]="o",(1000/CG$52),0)</f>
        <v>0</v>
      </c>
      <c r="CG47" s="4" t="s">
        <v>3</v>
      </c>
      <c r="CH47" s="26">
        <f>IFERROR((8-Tableau224567[[#This Row],[Plc{Q}]])/100,0)</f>
        <v>0</v>
      </c>
      <c r="CI47" s="25" t="str">
        <f>IF(OR(1=Tableau224567[[#This Row],[Plc{Q}]],2=Tableau224567[[#This Row],[Plc{Q}]],3=Tableau224567[[#This Row],[Plc{Q}]],4=Tableau224567[[#This Row],[Plc{Q}]],5=Tableau224567[[#This Row],[Plc{Q}]],6=Tableau224567[[#This Row],[Plc{Q}]],7=Tableau224567[[#This Row],[Plc{Q}]],8=Tableau224567[[#This Row],[Plc{Q}]]),"Qualifié(e)","")</f>
        <v/>
      </c>
      <c r="CJ47" s="34" t="str">
        <f>IF(Tableau224567[[#This Row],[Pnt{F}/1000]]=0,"",RANK(Tableau224567[[#This Row],[Pnt{F}/1000]],Tableau224567[Pnt{F}/1000]))</f>
        <v/>
      </c>
      <c r="CK47" s="35">
        <f>IFERROR(Tableau224567[[#This Row],[Pnt{FV}/500]]+Tableau224567[[#This Row],[Pnt{FB}/500]]+Tableau224567[[#This Row],[Bns{Q}]],0)</f>
        <v>0</v>
      </c>
      <c r="CL47" s="32">
        <f>IFERROR((Tableau224567[[#This Row],[Pnt{FV}]]/$CM$52)*500,0)</f>
        <v>0</v>
      </c>
      <c r="CM47" s="186">
        <f>IFERROR(((Tableau224567[[#This Row],[Prs{FV}]]/CN$52)*1000)+IF(Tableau224567[[#This Row],[Vlr{FV}]]="o",2,0),0)</f>
        <v>0</v>
      </c>
      <c r="CN47" s="11" t="s">
        <v>12</v>
      </c>
      <c r="CO47" s="4" t="s">
        <v>3</v>
      </c>
      <c r="CP47" s="32">
        <f>(Tableau224567[[#This Row],[Pnt{FB}]]/CQ$52)*500</f>
        <v>0</v>
      </c>
      <c r="CQ47" s="33">
        <f>Tableau224567[[#This Row],[Pnt{FBlq}]]+Tableau224567[[#This Row],[Pnt{FEss}]]</f>
        <v>0</v>
      </c>
      <c r="CR47" s="33">
        <f>IF(Tableau224567[[#This Row],[Blq{F}]]="n",0,IF(Tableau224567[[#This Row],[Blq{F}]]="Z1",100,IF(Tableau224567[[#This Row],[Blq{F}]]="Z2",200,IF(Tableau224567[[#This Row],[Blq{F}]]="Top",300,0))))</f>
        <v>0</v>
      </c>
      <c r="CS47" s="4" t="s">
        <v>3</v>
      </c>
      <c r="CT47" s="25">
        <f>IFERROR((100-(Tableau224567[[#This Row],[Ess{F}]])),0)</f>
        <v>0</v>
      </c>
      <c r="CU47" s="11" t="s">
        <v>12</v>
      </c>
      <c r="CV47" s="28" t="str">
        <f>IF(Tableau224567[[#This Row],[Fnl]]="Q",Tableau224567[[#This Row],[Plc{F}]],Tableau224567[[#This Row],[Plc{Q}]])</f>
        <v/>
      </c>
      <c r="CW47" s="28" t="str">
        <f>IF(Tableau224567[[#This Row],[Place]]=1,"Or",IF(Tableau224567[[#This Row],[Place]]=2,"Argent",IF(Tableau224567[[#This Row],[Place]]=3,"Bronze","")))</f>
        <v/>
      </c>
    </row>
    <row r="48" spans="1:101" x14ac:dyDescent="0.2">
      <c r="A48" s="33" t="str">
        <f>Tableau224567[[#This Row],[Plc{Q}]]</f>
        <v/>
      </c>
      <c r="B48" s="33" t="str">
        <f>Tableau224567[[#This Row],[Place]]</f>
        <v/>
      </c>
      <c r="C48" s="16" t="s">
        <v>12</v>
      </c>
      <c r="D48" s="17" t="s">
        <v>12</v>
      </c>
      <c r="E48" s="17" t="s">
        <v>12</v>
      </c>
      <c r="F48" s="29" t="str">
        <f>IF(Tableau224567[[#This Row],[Q &gt; F]]="","","Q")</f>
        <v/>
      </c>
      <c r="G48" s="10" t="s">
        <v>12</v>
      </c>
      <c r="H48" s="3" t="s">
        <v>3</v>
      </c>
      <c r="I48" s="3" t="s">
        <v>3</v>
      </c>
      <c r="J48" s="3" t="s">
        <v>3</v>
      </c>
      <c r="K48" s="30" t="str">
        <f>IF(Tableau224567[[#This Row],[Pnt{Q}(/1000)]]=0,"",RANK(Tableau224567[[#This Row],[Pnt{Q}(/1000)]],Tableau224567[Pnt{Q}(/1000)]))</f>
        <v/>
      </c>
      <c r="L48" s="30">
        <f>IFERROR(Tableau224567[[#This Row],[Pnt{QV}(/500)]]+Tableau224567[[#This Row],[Pnt{QB}/500]],0)</f>
        <v>0</v>
      </c>
      <c r="M48" s="31">
        <f>IFERROR((Tableau224567[[#This Row],[Pnt{QV}]]/$N$52)*500,0)</f>
        <v>0</v>
      </c>
      <c r="N48" s="31">
        <f>SUM(Tableau224567[[#This Row],[Pnt{QV1}]],Tableau224567[[#This Row],[Pnt{QV2}]],Tableau224567[[#This Row],[Pnt{QV3}]])</f>
        <v>0</v>
      </c>
      <c r="O48" s="2">
        <f>IFERROR(((Tableau224567[[#This Row],[Prs{QV1}]]/P$52)*1000)+IF(Tableau224567[[#This Row],[Vlr{QV1}]]="o",2,0),0)</f>
        <v>0</v>
      </c>
      <c r="P48" s="11" t="s">
        <v>12</v>
      </c>
      <c r="Q48" s="4" t="s">
        <v>3</v>
      </c>
      <c r="R48" s="163">
        <f>IFERROR(((Tableau224567[[#This Row],[Prs{QV2}]]/S$52)*1000)+IF(Tableau224567[[#This Row],[Vlr{QV2}]]="o",2,0),0)</f>
        <v>0</v>
      </c>
      <c r="S48" s="11" t="s">
        <v>12</v>
      </c>
      <c r="T48" s="4" t="s">
        <v>3</v>
      </c>
      <c r="U48" s="163">
        <f>IFERROR(((Tableau224567[[#This Row],[Prs{QV3}]]/V$52)*1000)+IF(Tableau224567[[#This Row],[Vlr{QV3}]]="o",2,0),0)</f>
        <v>0</v>
      </c>
      <c r="V48" s="11" t="s">
        <v>12</v>
      </c>
      <c r="W48" s="4" t="s">
        <v>3</v>
      </c>
      <c r="X48" s="32">
        <f>IF((Tableau224567[[#This Row],[Pnt{QB}]]/Y$52)*500=0,0,(Tableau224567[[#This Row],[Pnt{QB}]]/Y$52)*500)</f>
        <v>0</v>
      </c>
      <c r="Y48" s="33">
        <f>Tableau224567[[#This Row],[Pnt{QB1}]]+Tableau224567[[#This Row],[Pnt{QB2}]]+Tableau224567[[#This Row],[Pnt{QB3}]]+Tableau224567[[#This Row],[Pnt{QB4}]]+Tableau224567[[#This Row],[Pnt{QB5}]]+Tableau224567[[#This Row],[Pnt{QB6}]]+Tableau224567[[#This Row],[Pnt{QB7}]]+Tableau224567[[#This Row],[Pnt{QB8}]]+Tableau224567[[#This Row],[Pnt{QB9}]]+Tableau224567[[#This Row],[Pnt{QB10}]]+Tableau224567[[#This Row],[Pnt{QB11}]]+Tableau224567[[#This Row],[Pnt{QB12}]]+Tableau224567[[#This Row],[Pnt{QB13}]]+Tableau224567[[#This Row],[Pnt{QB14}]]+Tableau224567[[#This Row],[Pnt{QB15}]]+Tableau224567[[#This Row],[Pnt{QB16}]]+Tableau224567[[#This Row],[Pnt{QB17}]]+Tableau224567[[#This Row],[Pnt{QB18}]]+Tableau224567[[#This Row],[Pnt{QB19}]]+Tableau224567[[#This Row],[Pnt{QB20}]]+Tableau224567[[#This Row],[Pnt{QB21}]]+Tableau224567[[#This Row],[Pnt{QB22}]]+Tableau224567[[#This Row],[Pnt{QB23}]]+Tableau224567[[#This Row],[Pnt{QB24}]]+Tableau224567[[#This Row],[Pnt{QB25}]]+Tableau224567[[#This Row],[Pnt{QB26}]]+Tableau224567[[#This Row],[Pnt{QB27}]]+Tableau224567[[#This Row],[Pnt{QB28}]]+Tableau224567[[#This Row],[Pnt{QB29}]]+Tableau224567[[#This Row],[Pnt{QB30}]]</f>
        <v>0</v>
      </c>
      <c r="Z48" s="33">
        <f>IF(Tableau224567[[#This Row],[Blq{QB1}]]="o",(1000/AA$52),0)</f>
        <v>0</v>
      </c>
      <c r="AA48" s="4" t="s">
        <v>3</v>
      </c>
      <c r="AB48" s="33">
        <f>IF(Tableau224567[[#This Row],[Blq{QB2}]]="o",(1000/AC$52),0)</f>
        <v>0</v>
      </c>
      <c r="AC48" s="4" t="s">
        <v>3</v>
      </c>
      <c r="AD48" s="33">
        <f>IF(Tableau224567[[#This Row],[Blq{QB3}]]="o",(1000/AE$52),0)</f>
        <v>0</v>
      </c>
      <c r="AE48" s="4" t="s">
        <v>3</v>
      </c>
      <c r="AF48" s="33">
        <f>IF(Tableau224567[[#This Row],[Blq{QB4}]]="o",(1000/AG$52),0)</f>
        <v>0</v>
      </c>
      <c r="AG48" s="4" t="s">
        <v>3</v>
      </c>
      <c r="AH48" s="33">
        <f>IF(Tableau224567[[#This Row],[Blq{QB5}]]="o",(1000/AI$52),0)</f>
        <v>0</v>
      </c>
      <c r="AI48" s="4" t="s">
        <v>3</v>
      </c>
      <c r="AJ48" s="33">
        <f>IF(Tableau224567[[#This Row],[Blq{QB6}]]="o",(1000/AK$52),0)</f>
        <v>0</v>
      </c>
      <c r="AK48" s="4" t="s">
        <v>3</v>
      </c>
      <c r="AL48" s="33">
        <f>IF(Tableau224567[[#This Row],[Blq{QB7}]]="o",(1000/AM$52),0)</f>
        <v>0</v>
      </c>
      <c r="AM48" s="4" t="s">
        <v>3</v>
      </c>
      <c r="AN48" s="33">
        <f>IF(Tableau224567[[#This Row],[Blq{QB8}]]="o",(1000/AO$52),0)</f>
        <v>0</v>
      </c>
      <c r="AO48" s="4" t="s">
        <v>3</v>
      </c>
      <c r="AP48" s="33">
        <f>IF(Tableau224567[[#This Row],[Blq{QB9}]]="o",(1000/AQ$52),0)</f>
        <v>0</v>
      </c>
      <c r="AQ48" s="4" t="s">
        <v>3</v>
      </c>
      <c r="AR48" s="33">
        <f>IF(Tableau224567[[#This Row],[Blq{QB10}]]="o",(1000/AS$52),0)</f>
        <v>0</v>
      </c>
      <c r="AS48" s="4" t="s">
        <v>3</v>
      </c>
      <c r="AT48" s="33">
        <f>IF(Tableau224567[[#This Row],[Blq{QB11}]]="o",(1000/AU$52),0)</f>
        <v>0</v>
      </c>
      <c r="AU48" s="4" t="s">
        <v>3</v>
      </c>
      <c r="AV48" s="33">
        <f>IF(Tableau224567[[#This Row],[Blq{QB12}]]="o",(1000/AW$52),0)</f>
        <v>0</v>
      </c>
      <c r="AW48" s="4" t="s">
        <v>3</v>
      </c>
      <c r="AX48" s="33">
        <f>IF(Tableau224567[[#This Row],[Blq{QB13}]]="o",(1000/AY$52),0)</f>
        <v>0</v>
      </c>
      <c r="AY48" s="4" t="s">
        <v>3</v>
      </c>
      <c r="AZ48" s="33">
        <f>IF(Tableau224567[[#This Row],[Blq{QB14}]]="o",(1000/BA$52),0)</f>
        <v>0</v>
      </c>
      <c r="BA48" s="4" t="s">
        <v>3</v>
      </c>
      <c r="BB48" s="33">
        <f>IF(Tableau224567[[#This Row],[Blq{QB15}]]="o",(1000/BC$52),0)</f>
        <v>0</v>
      </c>
      <c r="BC48" s="4" t="s">
        <v>3</v>
      </c>
      <c r="BD48" s="33">
        <f>IF(Tableau224567[[#This Row],[Blq{QB16}]]="o",(1000/BE$52),0)</f>
        <v>0</v>
      </c>
      <c r="BE48" s="4" t="s">
        <v>3</v>
      </c>
      <c r="BF48" s="33">
        <f>IF(Tableau224567[[#This Row],[Blq{QB17}]]="o",(1000/BG$52),0)</f>
        <v>0</v>
      </c>
      <c r="BG48" s="4" t="s">
        <v>3</v>
      </c>
      <c r="BH48" s="33">
        <f>IF(Tableau224567[[#This Row],[Blq{QB18}]]="o",(1000/BI$52),0)</f>
        <v>0</v>
      </c>
      <c r="BI48" s="4" t="s">
        <v>3</v>
      </c>
      <c r="BJ48" s="33">
        <f>IF(Tableau224567[[#This Row],[Blq{QB19}]]="o",(1000/BK$52),0)</f>
        <v>0</v>
      </c>
      <c r="BK48" s="4" t="s">
        <v>3</v>
      </c>
      <c r="BL48" s="33">
        <f>IF(Tableau224567[[#This Row],[Blq{QB20}]]="o",(1000/BM$52),0)</f>
        <v>0</v>
      </c>
      <c r="BM48" s="4" t="s">
        <v>3</v>
      </c>
      <c r="BN48" s="33">
        <f>IF(Tableau224567[[#This Row],[Blq{QB21}]]="o",(1000/BO$52),0)</f>
        <v>0</v>
      </c>
      <c r="BO48" s="4" t="s">
        <v>3</v>
      </c>
      <c r="BP48" s="33">
        <f>IF(Tableau224567[[#This Row],[Blq{QB22}]]="o",(1000/BQ$52),0)</f>
        <v>0</v>
      </c>
      <c r="BQ48" s="4" t="s">
        <v>3</v>
      </c>
      <c r="BR48" s="33">
        <f>IF(Tableau224567[[#This Row],[Blq{QB23}]]="o",(1000/BS$52),0)</f>
        <v>0</v>
      </c>
      <c r="BS48" s="4" t="s">
        <v>3</v>
      </c>
      <c r="BT48" s="33">
        <f>IF(Tableau224567[[#This Row],[Blq{QB24}]]="o",(1000/BU$52),0)</f>
        <v>0</v>
      </c>
      <c r="BU48" s="4" t="s">
        <v>3</v>
      </c>
      <c r="BV48" s="33">
        <f>IF(Tableau224567[[#This Row],[Blq{QB25}]]="o",(1000/BW$52),0)</f>
        <v>0</v>
      </c>
      <c r="BW48" s="4" t="s">
        <v>3</v>
      </c>
      <c r="BX48" s="33">
        <f>IF(Tableau224567[[#This Row],[Blq{QB26}]]="o",(1000/BY$52),0)</f>
        <v>0</v>
      </c>
      <c r="BY48" s="4" t="s">
        <v>3</v>
      </c>
      <c r="BZ48" s="33">
        <f>IF(Tableau224567[[#This Row],[Blq{QB27}]]="o",(1000/CA$52),0)</f>
        <v>0</v>
      </c>
      <c r="CA48" s="4" t="s">
        <v>3</v>
      </c>
      <c r="CB48" s="33">
        <f>IF(Tableau224567[[#This Row],[Blq{QB28}]]="o",(1000/CC$52),0)</f>
        <v>0</v>
      </c>
      <c r="CC48" s="4" t="s">
        <v>3</v>
      </c>
      <c r="CD48" s="33">
        <f>IF(Tableau224567[[#This Row],[Blq{QB29}]]="o",(1000/CE$52),0)</f>
        <v>0</v>
      </c>
      <c r="CE48" s="4" t="s">
        <v>3</v>
      </c>
      <c r="CF48" s="33">
        <f>IF(Tableau224567[[#This Row],[Blq{QB30}]]="o",(1000/CG$52),0)</f>
        <v>0</v>
      </c>
      <c r="CG48" s="4" t="s">
        <v>3</v>
      </c>
      <c r="CH48" s="26">
        <f>IFERROR((8-Tableau224567[[#This Row],[Plc{Q}]])/100,0)</f>
        <v>0</v>
      </c>
      <c r="CI48" s="25" t="str">
        <f>IF(OR(1=Tableau224567[[#This Row],[Plc{Q}]],2=Tableau224567[[#This Row],[Plc{Q}]],3=Tableau224567[[#This Row],[Plc{Q}]],4=Tableau224567[[#This Row],[Plc{Q}]],5=Tableau224567[[#This Row],[Plc{Q}]],6=Tableau224567[[#This Row],[Plc{Q}]],7=Tableau224567[[#This Row],[Plc{Q}]],8=Tableau224567[[#This Row],[Plc{Q}]]),"Qualifié(e)","")</f>
        <v/>
      </c>
      <c r="CJ48" s="34" t="str">
        <f>IF(Tableau224567[[#This Row],[Pnt{F}/1000]]=0,"",RANK(Tableau224567[[#This Row],[Pnt{F}/1000]],Tableau224567[Pnt{F}/1000]))</f>
        <v/>
      </c>
      <c r="CK48" s="35">
        <f>IFERROR(Tableau224567[[#This Row],[Pnt{FV}/500]]+Tableau224567[[#This Row],[Pnt{FB}/500]]+Tableau224567[[#This Row],[Bns{Q}]],0)</f>
        <v>0</v>
      </c>
      <c r="CL48" s="32">
        <f>IFERROR((Tableau224567[[#This Row],[Pnt{FV}]]/$CM$52)*500,0)</f>
        <v>0</v>
      </c>
      <c r="CM48" s="186">
        <f>IFERROR(((Tableau224567[[#This Row],[Prs{FV}]]/CN$52)*1000)+IF(Tableau224567[[#This Row],[Vlr{FV}]]="o",2,0),0)</f>
        <v>0</v>
      </c>
      <c r="CN48" s="11" t="s">
        <v>12</v>
      </c>
      <c r="CO48" s="4" t="s">
        <v>3</v>
      </c>
      <c r="CP48" s="32">
        <f>(Tableau224567[[#This Row],[Pnt{FB}]]/CQ$52)*500</f>
        <v>0</v>
      </c>
      <c r="CQ48" s="33">
        <f>Tableau224567[[#This Row],[Pnt{FBlq}]]+Tableau224567[[#This Row],[Pnt{FEss}]]</f>
        <v>0</v>
      </c>
      <c r="CR48" s="33">
        <f>IF(Tableau224567[[#This Row],[Blq{F}]]="n",0,IF(Tableau224567[[#This Row],[Blq{F}]]="Z1",100,IF(Tableau224567[[#This Row],[Blq{F}]]="Z2",200,IF(Tableau224567[[#This Row],[Blq{F}]]="Top",300,0))))</f>
        <v>0</v>
      </c>
      <c r="CS48" s="4" t="s">
        <v>3</v>
      </c>
      <c r="CT48" s="25">
        <f>IFERROR((100-(Tableau224567[[#This Row],[Ess{F}]])),0)</f>
        <v>0</v>
      </c>
      <c r="CU48" s="11" t="s">
        <v>12</v>
      </c>
      <c r="CV48" s="28" t="str">
        <f>IF(Tableau224567[[#This Row],[Fnl]]="Q",Tableau224567[[#This Row],[Plc{F}]],Tableau224567[[#This Row],[Plc{Q}]])</f>
        <v/>
      </c>
      <c r="CW48" s="28" t="str">
        <f>IF(Tableau224567[[#This Row],[Place]]=1,"Or",IF(Tableau224567[[#This Row],[Place]]=2,"Argent",IF(Tableau224567[[#This Row],[Place]]=3,"Bronze","")))</f>
        <v/>
      </c>
    </row>
    <row r="49" spans="1:101" x14ac:dyDescent="0.2">
      <c r="A49" s="33" t="str">
        <f>Tableau224567[[#This Row],[Plc{Q}]]</f>
        <v/>
      </c>
      <c r="B49" s="33" t="str">
        <f>Tableau224567[[#This Row],[Place]]</f>
        <v/>
      </c>
      <c r="C49" s="16" t="s">
        <v>12</v>
      </c>
      <c r="D49" s="17" t="s">
        <v>12</v>
      </c>
      <c r="E49" s="17" t="s">
        <v>12</v>
      </c>
      <c r="F49" s="29" t="str">
        <f>IF(Tableau224567[[#This Row],[Q &gt; F]]="","","Q")</f>
        <v/>
      </c>
      <c r="G49" s="10" t="s">
        <v>12</v>
      </c>
      <c r="H49" s="3" t="s">
        <v>3</v>
      </c>
      <c r="I49" s="3" t="s">
        <v>3</v>
      </c>
      <c r="J49" s="3" t="s">
        <v>3</v>
      </c>
      <c r="K49" s="30" t="str">
        <f>IF(Tableau224567[[#This Row],[Pnt{Q}(/1000)]]=0,"",RANK(Tableau224567[[#This Row],[Pnt{Q}(/1000)]],Tableau224567[Pnt{Q}(/1000)]))</f>
        <v/>
      </c>
      <c r="L49" s="30">
        <f>IFERROR(Tableau224567[[#This Row],[Pnt{QV}(/500)]]+Tableau224567[[#This Row],[Pnt{QB}/500]],0)</f>
        <v>0</v>
      </c>
      <c r="M49" s="31">
        <f>IFERROR((Tableau224567[[#This Row],[Pnt{QV}]]/$N$52)*500,0)</f>
        <v>0</v>
      </c>
      <c r="N49" s="31">
        <f>SUM(Tableau224567[[#This Row],[Pnt{QV1}]],Tableau224567[[#This Row],[Pnt{QV2}]],Tableau224567[[#This Row],[Pnt{QV3}]])</f>
        <v>0</v>
      </c>
      <c r="O49" s="2">
        <f>IFERROR(((Tableau224567[[#This Row],[Prs{QV1}]]/P$52)*1000)+IF(Tableau224567[[#This Row],[Vlr{QV1}]]="o",2,0),0)</f>
        <v>0</v>
      </c>
      <c r="P49" s="11" t="s">
        <v>12</v>
      </c>
      <c r="Q49" s="4" t="s">
        <v>3</v>
      </c>
      <c r="R49" s="163">
        <f>IFERROR(((Tableau224567[[#This Row],[Prs{QV2}]]/S$52)*1000)+IF(Tableau224567[[#This Row],[Vlr{QV2}]]="o",2,0),0)</f>
        <v>0</v>
      </c>
      <c r="S49" s="11" t="s">
        <v>12</v>
      </c>
      <c r="T49" s="4" t="s">
        <v>3</v>
      </c>
      <c r="U49" s="163">
        <f>IFERROR(((Tableau224567[[#This Row],[Prs{QV3}]]/V$52)*1000)+IF(Tableau224567[[#This Row],[Vlr{QV3}]]="o",2,0),0)</f>
        <v>0</v>
      </c>
      <c r="V49" s="11" t="s">
        <v>12</v>
      </c>
      <c r="W49" s="4" t="s">
        <v>3</v>
      </c>
      <c r="X49" s="32">
        <f>IF((Tableau224567[[#This Row],[Pnt{QB}]]/Y$52)*500=0,0,(Tableau224567[[#This Row],[Pnt{QB}]]/Y$52)*500)</f>
        <v>0</v>
      </c>
      <c r="Y49" s="33">
        <f>Tableau224567[[#This Row],[Pnt{QB1}]]+Tableau224567[[#This Row],[Pnt{QB2}]]+Tableau224567[[#This Row],[Pnt{QB3}]]+Tableau224567[[#This Row],[Pnt{QB4}]]+Tableau224567[[#This Row],[Pnt{QB5}]]+Tableau224567[[#This Row],[Pnt{QB6}]]+Tableau224567[[#This Row],[Pnt{QB7}]]+Tableau224567[[#This Row],[Pnt{QB8}]]+Tableau224567[[#This Row],[Pnt{QB9}]]+Tableau224567[[#This Row],[Pnt{QB10}]]+Tableau224567[[#This Row],[Pnt{QB11}]]+Tableau224567[[#This Row],[Pnt{QB12}]]+Tableau224567[[#This Row],[Pnt{QB13}]]+Tableau224567[[#This Row],[Pnt{QB14}]]+Tableau224567[[#This Row],[Pnt{QB15}]]+Tableau224567[[#This Row],[Pnt{QB16}]]+Tableau224567[[#This Row],[Pnt{QB17}]]+Tableau224567[[#This Row],[Pnt{QB18}]]+Tableau224567[[#This Row],[Pnt{QB19}]]+Tableau224567[[#This Row],[Pnt{QB20}]]+Tableau224567[[#This Row],[Pnt{QB21}]]+Tableau224567[[#This Row],[Pnt{QB22}]]+Tableau224567[[#This Row],[Pnt{QB23}]]+Tableau224567[[#This Row],[Pnt{QB24}]]+Tableau224567[[#This Row],[Pnt{QB25}]]+Tableau224567[[#This Row],[Pnt{QB26}]]+Tableau224567[[#This Row],[Pnt{QB27}]]+Tableau224567[[#This Row],[Pnt{QB28}]]+Tableau224567[[#This Row],[Pnt{QB29}]]+Tableau224567[[#This Row],[Pnt{QB30}]]</f>
        <v>0</v>
      </c>
      <c r="Z49" s="33">
        <f>IF(Tableau224567[[#This Row],[Blq{QB1}]]="o",(1000/AA$52),0)</f>
        <v>0</v>
      </c>
      <c r="AA49" s="4" t="s">
        <v>3</v>
      </c>
      <c r="AB49" s="33">
        <f>IF(Tableau224567[[#This Row],[Blq{QB2}]]="o",(1000/AC$52),0)</f>
        <v>0</v>
      </c>
      <c r="AC49" s="4" t="s">
        <v>3</v>
      </c>
      <c r="AD49" s="33">
        <f>IF(Tableau224567[[#This Row],[Blq{QB3}]]="o",(1000/AE$52),0)</f>
        <v>0</v>
      </c>
      <c r="AE49" s="4" t="s">
        <v>3</v>
      </c>
      <c r="AF49" s="33">
        <f>IF(Tableau224567[[#This Row],[Blq{QB4}]]="o",(1000/AG$52),0)</f>
        <v>0</v>
      </c>
      <c r="AG49" s="4" t="s">
        <v>3</v>
      </c>
      <c r="AH49" s="33">
        <f>IF(Tableau224567[[#This Row],[Blq{QB5}]]="o",(1000/AI$52),0)</f>
        <v>0</v>
      </c>
      <c r="AI49" s="4" t="s">
        <v>3</v>
      </c>
      <c r="AJ49" s="33">
        <f>IF(Tableau224567[[#This Row],[Blq{QB6}]]="o",(1000/AK$52),0)</f>
        <v>0</v>
      </c>
      <c r="AK49" s="4" t="s">
        <v>3</v>
      </c>
      <c r="AL49" s="33">
        <f>IF(Tableau224567[[#This Row],[Blq{QB7}]]="o",(1000/AM$52),0)</f>
        <v>0</v>
      </c>
      <c r="AM49" s="4" t="s">
        <v>3</v>
      </c>
      <c r="AN49" s="33">
        <f>IF(Tableau224567[[#This Row],[Blq{QB8}]]="o",(1000/AO$52),0)</f>
        <v>0</v>
      </c>
      <c r="AO49" s="4" t="s">
        <v>3</v>
      </c>
      <c r="AP49" s="33">
        <f>IF(Tableau224567[[#This Row],[Blq{QB9}]]="o",(1000/AQ$52),0)</f>
        <v>0</v>
      </c>
      <c r="AQ49" s="4" t="s">
        <v>3</v>
      </c>
      <c r="AR49" s="33">
        <f>IF(Tableau224567[[#This Row],[Blq{QB10}]]="o",(1000/AS$52),0)</f>
        <v>0</v>
      </c>
      <c r="AS49" s="4" t="s">
        <v>3</v>
      </c>
      <c r="AT49" s="33">
        <f>IF(Tableau224567[[#This Row],[Blq{QB11}]]="o",(1000/AU$52),0)</f>
        <v>0</v>
      </c>
      <c r="AU49" s="4" t="s">
        <v>3</v>
      </c>
      <c r="AV49" s="33">
        <f>IF(Tableau224567[[#This Row],[Blq{QB12}]]="o",(1000/AW$52),0)</f>
        <v>0</v>
      </c>
      <c r="AW49" s="4" t="s">
        <v>3</v>
      </c>
      <c r="AX49" s="33">
        <f>IF(Tableau224567[[#This Row],[Blq{QB13}]]="o",(1000/AY$52),0)</f>
        <v>0</v>
      </c>
      <c r="AY49" s="4" t="s">
        <v>3</v>
      </c>
      <c r="AZ49" s="33">
        <f>IF(Tableau224567[[#This Row],[Blq{QB14}]]="o",(1000/BA$52),0)</f>
        <v>0</v>
      </c>
      <c r="BA49" s="4" t="s">
        <v>3</v>
      </c>
      <c r="BB49" s="33">
        <f>IF(Tableau224567[[#This Row],[Blq{QB15}]]="o",(1000/BC$52),0)</f>
        <v>0</v>
      </c>
      <c r="BC49" s="4" t="s">
        <v>3</v>
      </c>
      <c r="BD49" s="33">
        <f>IF(Tableau224567[[#This Row],[Blq{QB16}]]="o",(1000/BE$52),0)</f>
        <v>0</v>
      </c>
      <c r="BE49" s="4" t="s">
        <v>3</v>
      </c>
      <c r="BF49" s="33">
        <f>IF(Tableau224567[[#This Row],[Blq{QB17}]]="o",(1000/BG$52),0)</f>
        <v>0</v>
      </c>
      <c r="BG49" s="4" t="s">
        <v>3</v>
      </c>
      <c r="BH49" s="33">
        <f>IF(Tableau224567[[#This Row],[Blq{QB18}]]="o",(1000/BI$52),0)</f>
        <v>0</v>
      </c>
      <c r="BI49" s="4" t="s">
        <v>3</v>
      </c>
      <c r="BJ49" s="33">
        <f>IF(Tableau224567[[#This Row],[Blq{QB19}]]="o",(1000/BK$52),0)</f>
        <v>0</v>
      </c>
      <c r="BK49" s="4" t="s">
        <v>3</v>
      </c>
      <c r="BL49" s="33">
        <f>IF(Tableau224567[[#This Row],[Blq{QB20}]]="o",(1000/BM$52),0)</f>
        <v>0</v>
      </c>
      <c r="BM49" s="4" t="s">
        <v>3</v>
      </c>
      <c r="BN49" s="33">
        <f>IF(Tableau224567[[#This Row],[Blq{QB21}]]="o",(1000/BO$52),0)</f>
        <v>0</v>
      </c>
      <c r="BO49" s="4" t="s">
        <v>3</v>
      </c>
      <c r="BP49" s="33">
        <f>IF(Tableau224567[[#This Row],[Blq{QB22}]]="o",(1000/BQ$52),0)</f>
        <v>0</v>
      </c>
      <c r="BQ49" s="4" t="s">
        <v>3</v>
      </c>
      <c r="BR49" s="33">
        <f>IF(Tableau224567[[#This Row],[Blq{QB23}]]="o",(1000/BS$52),0)</f>
        <v>0</v>
      </c>
      <c r="BS49" s="4" t="s">
        <v>3</v>
      </c>
      <c r="BT49" s="33">
        <f>IF(Tableau224567[[#This Row],[Blq{QB24}]]="o",(1000/BU$52),0)</f>
        <v>0</v>
      </c>
      <c r="BU49" s="4" t="s">
        <v>3</v>
      </c>
      <c r="BV49" s="33">
        <f>IF(Tableau224567[[#This Row],[Blq{QB25}]]="o",(1000/BW$52),0)</f>
        <v>0</v>
      </c>
      <c r="BW49" s="4" t="s">
        <v>3</v>
      </c>
      <c r="BX49" s="33">
        <f>IF(Tableau224567[[#This Row],[Blq{QB26}]]="o",(1000/BY$52),0)</f>
        <v>0</v>
      </c>
      <c r="BY49" s="4" t="s">
        <v>3</v>
      </c>
      <c r="BZ49" s="33">
        <f>IF(Tableau224567[[#This Row],[Blq{QB27}]]="o",(1000/CA$52),0)</f>
        <v>0</v>
      </c>
      <c r="CA49" s="4" t="s">
        <v>3</v>
      </c>
      <c r="CB49" s="33">
        <f>IF(Tableau224567[[#This Row],[Blq{QB28}]]="o",(1000/CC$52),0)</f>
        <v>0</v>
      </c>
      <c r="CC49" s="4" t="s">
        <v>3</v>
      </c>
      <c r="CD49" s="33">
        <f>IF(Tableau224567[[#This Row],[Blq{QB29}]]="o",(1000/CE$52),0)</f>
        <v>0</v>
      </c>
      <c r="CE49" s="4" t="s">
        <v>3</v>
      </c>
      <c r="CF49" s="33">
        <f>IF(Tableau224567[[#This Row],[Blq{QB30}]]="o",(1000/CG$52),0)</f>
        <v>0</v>
      </c>
      <c r="CG49" s="4" t="s">
        <v>3</v>
      </c>
      <c r="CH49" s="26">
        <f>IFERROR((8-Tableau224567[[#This Row],[Plc{Q}]])/100,0)</f>
        <v>0</v>
      </c>
      <c r="CI49" s="25" t="str">
        <f>IF(OR(1=Tableau224567[[#This Row],[Plc{Q}]],2=Tableau224567[[#This Row],[Plc{Q}]],3=Tableau224567[[#This Row],[Plc{Q}]],4=Tableau224567[[#This Row],[Plc{Q}]],5=Tableau224567[[#This Row],[Plc{Q}]],6=Tableau224567[[#This Row],[Plc{Q}]],7=Tableau224567[[#This Row],[Plc{Q}]],8=Tableau224567[[#This Row],[Plc{Q}]]),"Qualifié(e)","")</f>
        <v/>
      </c>
      <c r="CJ49" s="34" t="str">
        <f>IF(Tableau224567[[#This Row],[Pnt{F}/1000]]=0,"",RANK(Tableau224567[[#This Row],[Pnt{F}/1000]],Tableau224567[Pnt{F}/1000]))</f>
        <v/>
      </c>
      <c r="CK49" s="35">
        <f>IFERROR(Tableau224567[[#This Row],[Pnt{FV}/500]]+Tableau224567[[#This Row],[Pnt{FB}/500]]+Tableau224567[[#This Row],[Bns{Q}]],0)</f>
        <v>0</v>
      </c>
      <c r="CL49" s="32">
        <f>IFERROR((Tableau224567[[#This Row],[Pnt{FV}]]/$CM$52)*500,0)</f>
        <v>0</v>
      </c>
      <c r="CM49" s="186">
        <f>IFERROR(((Tableau224567[[#This Row],[Prs{FV}]]/CN$52)*1000)+IF(Tableau224567[[#This Row],[Vlr{FV}]]="o",2,0),0)</f>
        <v>0</v>
      </c>
      <c r="CN49" s="11" t="s">
        <v>12</v>
      </c>
      <c r="CO49" s="4" t="s">
        <v>3</v>
      </c>
      <c r="CP49" s="32">
        <f>(Tableau224567[[#This Row],[Pnt{FB}]]/CQ$52)*500</f>
        <v>0</v>
      </c>
      <c r="CQ49" s="33">
        <f>Tableau224567[[#This Row],[Pnt{FBlq}]]+Tableau224567[[#This Row],[Pnt{FEss}]]</f>
        <v>0</v>
      </c>
      <c r="CR49" s="33">
        <f>IF(Tableau224567[[#This Row],[Blq{F}]]="n",0,IF(Tableau224567[[#This Row],[Blq{F}]]="Z1",100,IF(Tableau224567[[#This Row],[Blq{F}]]="Z2",200,IF(Tableau224567[[#This Row],[Blq{F}]]="Top",300,0))))</f>
        <v>0</v>
      </c>
      <c r="CS49" s="4" t="s">
        <v>3</v>
      </c>
      <c r="CT49" s="25">
        <f>IFERROR((100-(Tableau224567[[#This Row],[Ess{F}]])),0)</f>
        <v>0</v>
      </c>
      <c r="CU49" s="11" t="s">
        <v>12</v>
      </c>
      <c r="CV49" s="28" t="str">
        <f>IF(Tableau224567[[#This Row],[Fnl]]="Q",Tableau224567[[#This Row],[Plc{F}]],Tableau224567[[#This Row],[Plc{Q}]])</f>
        <v/>
      </c>
      <c r="CW49" s="28" t="str">
        <f>IF(Tableau224567[[#This Row],[Place]]=1,"Or",IF(Tableau224567[[#This Row],[Place]]=2,"Argent",IF(Tableau224567[[#This Row],[Place]]=3,"Bronze","")))</f>
        <v/>
      </c>
    </row>
    <row r="51" spans="1:101" s="25" customFormat="1" hidden="1" x14ac:dyDescent="0.2">
      <c r="C51" s="48"/>
      <c r="D51" s="49"/>
      <c r="E51" s="49"/>
      <c r="F51" s="36"/>
      <c r="G51" s="4"/>
      <c r="H51" s="3"/>
      <c r="I51" s="4"/>
      <c r="J51" s="4"/>
      <c r="K51" s="28"/>
      <c r="L51" s="37"/>
      <c r="M51" s="21"/>
      <c r="N51" s="21" t="s">
        <v>139</v>
      </c>
      <c r="O51" s="21"/>
      <c r="P51" s="43" t="s">
        <v>143</v>
      </c>
      <c r="Q51" s="4"/>
      <c r="R51" s="21"/>
      <c r="S51" s="43" t="s">
        <v>143</v>
      </c>
      <c r="T51" s="4"/>
      <c r="U51" s="21"/>
      <c r="V51" s="43" t="s">
        <v>143</v>
      </c>
      <c r="W51" s="4"/>
      <c r="Y51" s="25" t="s">
        <v>105</v>
      </c>
      <c r="AA51" s="4" t="s">
        <v>29</v>
      </c>
      <c r="AC51" s="4" t="s">
        <v>29</v>
      </c>
      <c r="AE51" s="4" t="s">
        <v>29</v>
      </c>
      <c r="AG51" s="4" t="s">
        <v>29</v>
      </c>
      <c r="AI51" s="4" t="s">
        <v>29</v>
      </c>
      <c r="AK51" s="4" t="s">
        <v>29</v>
      </c>
      <c r="AM51" s="4" t="s">
        <v>29</v>
      </c>
      <c r="AO51" s="4" t="s">
        <v>29</v>
      </c>
      <c r="AQ51" s="4" t="s">
        <v>29</v>
      </c>
      <c r="AS51" s="4" t="s">
        <v>29</v>
      </c>
      <c r="AU51" s="4" t="s">
        <v>29</v>
      </c>
      <c r="AW51" s="4" t="s">
        <v>29</v>
      </c>
      <c r="AY51" s="4" t="s">
        <v>29</v>
      </c>
      <c r="BA51" s="4" t="s">
        <v>29</v>
      </c>
      <c r="BC51" s="4" t="s">
        <v>29</v>
      </c>
      <c r="BE51" s="4" t="s">
        <v>29</v>
      </c>
      <c r="BG51" s="4" t="s">
        <v>29</v>
      </c>
      <c r="BI51" s="4" t="s">
        <v>29</v>
      </c>
      <c r="BK51" s="4" t="s">
        <v>29</v>
      </c>
      <c r="BM51" s="4" t="s">
        <v>29</v>
      </c>
      <c r="BO51" s="4" t="s">
        <v>29</v>
      </c>
      <c r="BQ51" s="4" t="s">
        <v>29</v>
      </c>
      <c r="BS51" s="4" t="s">
        <v>29</v>
      </c>
      <c r="BU51" s="4" t="s">
        <v>29</v>
      </c>
      <c r="BW51" s="4" t="s">
        <v>29</v>
      </c>
      <c r="BY51" s="4" t="s">
        <v>29</v>
      </c>
      <c r="CA51" s="4" t="s">
        <v>29</v>
      </c>
      <c r="CC51" s="4" t="s">
        <v>29</v>
      </c>
      <c r="CE51" s="4" t="s">
        <v>29</v>
      </c>
      <c r="CG51" s="4" t="s">
        <v>29</v>
      </c>
      <c r="CJ51" s="28"/>
      <c r="CK51" s="20"/>
      <c r="CM51" s="21" t="s">
        <v>22</v>
      </c>
      <c r="CN51" s="43" t="s">
        <v>143</v>
      </c>
      <c r="CO51" s="4"/>
      <c r="CQ51" s="25" t="s">
        <v>105</v>
      </c>
      <c r="CS51" s="4"/>
      <c r="CU51" s="4"/>
      <c r="CV51" s="28"/>
      <c r="CW51" s="28"/>
    </row>
    <row r="52" spans="1:101" s="38" customFormat="1" hidden="1" x14ac:dyDescent="0.2">
      <c r="C52" s="48"/>
      <c r="D52" s="49"/>
      <c r="E52" s="49"/>
      <c r="F52" s="36"/>
      <c r="G52" s="42"/>
      <c r="H52" s="46"/>
      <c r="I52" s="42"/>
      <c r="J52" s="42"/>
      <c r="K52" s="39"/>
      <c r="L52" s="36"/>
      <c r="M52" s="22"/>
      <c r="N52" s="165">
        <f>MAX(N2:N49)</f>
        <v>0</v>
      </c>
      <c r="O52" s="22"/>
      <c r="P52" s="43">
        <f>MAX(P2:P49)</f>
        <v>0</v>
      </c>
      <c r="Q52" s="43"/>
      <c r="R52" s="43"/>
      <c r="S52" s="43">
        <f t="shared" ref="S52" si="0">MAX(S2:S49)</f>
        <v>0</v>
      </c>
      <c r="T52" s="43"/>
      <c r="U52" s="43"/>
      <c r="V52" s="43">
        <f>MAX(V2:V49)</f>
        <v>0</v>
      </c>
      <c r="W52" s="43"/>
      <c r="X52" s="22"/>
      <c r="Y52" s="22">
        <f>IF(MAX(Tableau224567[Pnt{QB}])=0,1,MAX(Tableau224567[Pnt{QB}]))</f>
        <v>1</v>
      </c>
      <c r="AA52" s="42">
        <f>COUNTIF(Tableau224567[Blq{QB1}],"o")</f>
        <v>0</v>
      </c>
      <c r="AC52" s="42">
        <f>COUNTIF(Tableau224567[Blq{QB2}],"o")</f>
        <v>0</v>
      </c>
      <c r="AE52" s="42">
        <f>COUNTIF(Tableau224567[Blq{QB3}],"o")</f>
        <v>0</v>
      </c>
      <c r="AG52" s="42">
        <f>COUNTIF(Tableau224567[Blq{QB4}],"o")</f>
        <v>0</v>
      </c>
      <c r="AI52" s="42">
        <f>COUNTIF(Tableau224567[Blq{QB5}],"o")</f>
        <v>0</v>
      </c>
      <c r="AK52" s="42">
        <f>COUNTIF(Tableau224567[Blq{QB6}],"o")</f>
        <v>0</v>
      </c>
      <c r="AM52" s="42">
        <f>COUNTIF(Tableau224567[Blq{QB7}],"o")</f>
        <v>0</v>
      </c>
      <c r="AO52" s="42">
        <f>COUNTIF(Tableau224567[Blq{QB8}],"o")</f>
        <v>0</v>
      </c>
      <c r="AQ52" s="42">
        <f>COUNTIF(Tableau224567[Blq{QB9}],"o")</f>
        <v>0</v>
      </c>
      <c r="AS52" s="42">
        <f>COUNTIF(Tableau224567[Blq{QB10}],"o")</f>
        <v>0</v>
      </c>
      <c r="AU52" s="42">
        <f>COUNTIF(Tableau224567[Blq{QB11}],"o")</f>
        <v>0</v>
      </c>
      <c r="AW52" s="42">
        <f>COUNTIF(Tableau224567[Blq{QB12}],"o")</f>
        <v>0</v>
      </c>
      <c r="AY52" s="42">
        <f>COUNTIF(Tableau224567[Blq{QB13}],"o")</f>
        <v>0</v>
      </c>
      <c r="BA52" s="42">
        <f>COUNTIF(Tableau224567[Blq{QB14}],"o")</f>
        <v>0</v>
      </c>
      <c r="BC52" s="42">
        <f>COUNTIF(Tableau224567[Blq{QB15}],"o")</f>
        <v>0</v>
      </c>
      <c r="BE52" s="42">
        <f>COUNTIF(Tableau224567[Blq{QB16}],"o")</f>
        <v>0</v>
      </c>
      <c r="BG52" s="42">
        <f>COUNTIF(Tableau224567[Blq{QB17}],"o")</f>
        <v>0</v>
      </c>
      <c r="BI52" s="42">
        <f>COUNTIF(Tableau224567[Blq{QB18}],"o")</f>
        <v>0</v>
      </c>
      <c r="BK52" s="42">
        <f>COUNTIF(Tableau224567[Blq{QB19}],"o")</f>
        <v>0</v>
      </c>
      <c r="BM52" s="42">
        <f>COUNTIF(Tableau224567[Blq{QB20}],"o")</f>
        <v>0</v>
      </c>
      <c r="BO52" s="42">
        <f>COUNTIF(Tableau224567[Blq{QB21}],"o")</f>
        <v>0</v>
      </c>
      <c r="BQ52" s="42">
        <f>COUNTIF(Tableau224567[Blq{QB22}],"o")</f>
        <v>0</v>
      </c>
      <c r="BS52" s="42">
        <f>COUNTIF(Tableau224567[Blq{QB23}],"o")</f>
        <v>0</v>
      </c>
      <c r="BU52" s="42">
        <f>COUNTIF(Tableau224567[Blq{QB24}],"o")</f>
        <v>0</v>
      </c>
      <c r="BW52" s="42">
        <f>COUNTIF(Tableau224567[Blq{QB25}],"o")</f>
        <v>0</v>
      </c>
      <c r="BY52" s="42">
        <f>COUNTIF(Tableau224567[Blq{QB26}],"o")</f>
        <v>0</v>
      </c>
      <c r="CA52" s="42">
        <f>COUNTIF(Tableau224567[Blq{QB27}],"o")</f>
        <v>0</v>
      </c>
      <c r="CC52" s="42">
        <f>COUNTIF(Tableau224567[Blq{QB28}],"o")</f>
        <v>0</v>
      </c>
      <c r="CE52" s="42">
        <f>COUNTIF(Tableau224567[Blq{QB29}],"o")</f>
        <v>0</v>
      </c>
      <c r="CG52" s="42">
        <f>COUNTIF(Tableau224567[Blq{QB30}],"o")</f>
        <v>0</v>
      </c>
      <c r="CJ52" s="39"/>
      <c r="CK52" s="40"/>
      <c r="CM52" s="22">
        <f>IF(MAX(Tableau224567[Pnt{FV}])=0,1,MAX(Tableau224567[Pnt{FV}]))</f>
        <v>1</v>
      </c>
      <c r="CN52" s="43">
        <f>MAX(CN2:CN49)</f>
        <v>0</v>
      </c>
      <c r="CO52" s="42"/>
      <c r="CQ52" s="38">
        <f>IF(MAX(Tableau224567[Pnt{FB}])=0,1,MAX(Tableau224567[Pnt{FB}]))</f>
        <v>1</v>
      </c>
      <c r="CS52" s="42"/>
      <c r="CU52" s="42"/>
      <c r="CV52" s="39"/>
      <c r="CW52" s="39"/>
    </row>
  </sheetData>
  <sheetProtection sheet="1" objects="1" scenarios="1" sort="0" autoFilter="0"/>
  <conditionalFormatting sqref="A1:XFD1048576">
    <cfRule type="cellIs" dxfId="326" priority="7" operator="equal">
      <formula>"_"</formula>
    </cfRule>
    <cfRule type="cellIs" dxfId="325" priority="8" operator="equal">
      <formula>"top"</formula>
    </cfRule>
    <cfRule type="cellIs" dxfId="324" priority="9" operator="equal">
      <formula>"n"</formula>
    </cfRule>
    <cfRule type="cellIs" dxfId="323" priority="10" operator="equal">
      <formula>"o"</formula>
    </cfRule>
  </conditionalFormatting>
  <conditionalFormatting sqref="A1:XFD1048576">
    <cfRule type="cellIs" dxfId="322" priority="5" operator="equal">
      <formula>"Z2"</formula>
    </cfRule>
    <cfRule type="cellIs" dxfId="321" priority="6" operator="equal">
      <formula>"Z1"</formula>
    </cfRule>
  </conditionalFormatting>
  <conditionalFormatting sqref="F2:F49">
    <cfRule type="cellIs" dxfId="320" priority="4" operator="notEqual">
      <formula>"Q"</formula>
    </cfRule>
  </conditionalFormatting>
  <conditionalFormatting sqref="CW2:CW49">
    <cfRule type="cellIs" dxfId="319" priority="1" operator="equal">
      <formula>"Bronze"</formula>
    </cfRule>
    <cfRule type="cellIs" dxfId="318" priority="2" operator="equal">
      <formula>"Argent"</formula>
    </cfRule>
    <cfRule type="cellIs" dxfId="317" priority="3" operator="equal">
      <formula>"Or"</formula>
    </cfRule>
  </conditionalFormatting>
  <pageMargins left="0.7" right="0.7" top="0.75" bottom="0.75" header="0.3" footer="0.3"/>
  <pageSetup paperSize="9" orientation="portrait" horizontalDpi="0" verticalDpi="0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6">
        <x14:dataValidation type="list" allowBlank="1" showInputMessage="1" showErrorMessage="1">
          <x14:formula1>
            <xm:f>Dnn!$A$1:$A$3</xm:f>
          </x14:formula1>
          <xm:sqref>CE2:CE49</xm:sqref>
        </x14:dataValidation>
        <x14:dataValidation type="list" allowBlank="1" showInputMessage="1" showErrorMessage="1">
          <x14:formula1>
            <xm:f>Dnn!$A$1:$A$3</xm:f>
          </x14:formula1>
          <xm:sqref>CC2:CC49</xm:sqref>
        </x14:dataValidation>
        <x14:dataValidation type="list" allowBlank="1" showInputMessage="1" showErrorMessage="1">
          <x14:formula1>
            <xm:f>Dnn!$A$1:$A$3</xm:f>
          </x14:formula1>
          <xm:sqref>CG2:CG49</xm:sqref>
        </x14:dataValidation>
        <x14:dataValidation type="list" allowBlank="1" showInputMessage="1" showErrorMessage="1">
          <x14:formula1>
            <xm:f>Dnn!$A$1:$A$3</xm:f>
          </x14:formula1>
          <xm:sqref>H2:J49</xm:sqref>
        </x14:dataValidation>
        <x14:dataValidation type="list" allowBlank="1" showInputMessage="1" showErrorMessage="1">
          <x14:formula1>
            <xm:f>Dnn!$A$1:$A$3</xm:f>
          </x14:formula1>
          <xm:sqref>CA2:CA49</xm:sqref>
        </x14:dataValidation>
        <x14:dataValidation type="list" allowBlank="1" showInputMessage="1" showErrorMessage="1">
          <x14:formula1>
            <xm:f>Dnn!$A$1:$A$3</xm:f>
          </x14:formula1>
          <xm:sqref>AG2:AG49</xm:sqref>
        </x14:dataValidation>
        <x14:dataValidation type="list" allowBlank="1" showInputMessage="1" showErrorMessage="1">
          <x14:formula1>
            <xm:f>Dnn!$A$1:$A$3</xm:f>
          </x14:formula1>
          <xm:sqref>AI2:AI49</xm:sqref>
        </x14:dataValidation>
        <x14:dataValidation type="list" allowBlank="1" showInputMessage="1" showErrorMessage="1">
          <x14:formula1>
            <xm:f>Dnn!$A$1:$A$3</xm:f>
          </x14:formula1>
          <xm:sqref>AK2:AK49</xm:sqref>
        </x14:dataValidation>
        <x14:dataValidation type="list" allowBlank="1" showInputMessage="1" showErrorMessage="1">
          <x14:formula1>
            <xm:f>Dnn!$A$1:$A$3</xm:f>
          </x14:formula1>
          <xm:sqref>AM2:AM49</xm:sqref>
        </x14:dataValidation>
        <x14:dataValidation type="list" allowBlank="1" showInputMessage="1" showErrorMessage="1">
          <x14:formula1>
            <xm:f>Dnn!$A$1:$A$3</xm:f>
          </x14:formula1>
          <xm:sqref>AO2:AO49</xm:sqref>
        </x14:dataValidation>
        <x14:dataValidation type="list" allowBlank="1" showInputMessage="1" showErrorMessage="1">
          <x14:formula1>
            <xm:f>Dnn!$A$1:$A$3</xm:f>
          </x14:formula1>
          <xm:sqref>AQ2:AQ49</xm:sqref>
        </x14:dataValidation>
        <x14:dataValidation type="list" allowBlank="1" showInputMessage="1" showErrorMessage="1">
          <x14:formula1>
            <xm:f>Dnn!$A$1:$A$3</xm:f>
          </x14:formula1>
          <xm:sqref>AS2:AS49</xm:sqref>
        </x14:dataValidation>
        <x14:dataValidation type="list" allowBlank="1" showInputMessage="1" showErrorMessage="1">
          <x14:formula1>
            <xm:f>Dnn!$A$1:$A$3</xm:f>
          </x14:formula1>
          <xm:sqref>AU2:AU49</xm:sqref>
        </x14:dataValidation>
        <x14:dataValidation type="list" allowBlank="1" showInputMessage="1" showErrorMessage="1">
          <x14:formula1>
            <xm:f>Dnn!$A$1:$A$3</xm:f>
          </x14:formula1>
          <xm:sqref>AW2:AW49</xm:sqref>
        </x14:dataValidation>
        <x14:dataValidation type="list" allowBlank="1" showInputMessage="1" showErrorMessage="1">
          <x14:formula1>
            <xm:f>Dnn!$A$1:$A$3</xm:f>
          </x14:formula1>
          <xm:sqref>AY2:AY49</xm:sqref>
        </x14:dataValidation>
        <x14:dataValidation type="list" allowBlank="1" showInputMessage="1" showErrorMessage="1">
          <x14:formula1>
            <xm:f>Dnn!$A$1:$A$3</xm:f>
          </x14:formula1>
          <xm:sqref>BA2:BA49</xm:sqref>
        </x14:dataValidation>
        <x14:dataValidation type="list" allowBlank="1" showInputMessage="1" showErrorMessage="1">
          <x14:formula1>
            <xm:f>Dnn!$A$1:$A$3</xm:f>
          </x14:formula1>
          <xm:sqref>BC2:BC49</xm:sqref>
        </x14:dataValidation>
        <x14:dataValidation type="list" allowBlank="1" showInputMessage="1" showErrorMessage="1">
          <x14:formula1>
            <xm:f>Dnn!$A$1:$A$3</xm:f>
          </x14:formula1>
          <xm:sqref>BE2:BE49</xm:sqref>
        </x14:dataValidation>
        <x14:dataValidation type="list" allowBlank="1" showInputMessage="1" showErrorMessage="1">
          <x14:formula1>
            <xm:f>Dnn!$A$1:$A$3</xm:f>
          </x14:formula1>
          <xm:sqref>BG2:BG49</xm:sqref>
        </x14:dataValidation>
        <x14:dataValidation type="list" allowBlank="1" showInputMessage="1" showErrorMessage="1">
          <x14:formula1>
            <xm:f>Dnn!$A$1:$A$3</xm:f>
          </x14:formula1>
          <xm:sqref>BI2:BI49</xm:sqref>
        </x14:dataValidation>
        <x14:dataValidation type="list" allowBlank="1" showInputMessage="1" showErrorMessage="1">
          <x14:formula1>
            <xm:f>Dnn!$A$1:$A$3</xm:f>
          </x14:formula1>
          <xm:sqref>BK2:BK49</xm:sqref>
        </x14:dataValidation>
        <x14:dataValidation type="list" allowBlank="1" showInputMessage="1" showErrorMessage="1">
          <x14:formula1>
            <xm:f>Dnn!$A$1:$A$3</xm:f>
          </x14:formula1>
          <xm:sqref>BM2:BM49</xm:sqref>
        </x14:dataValidation>
        <x14:dataValidation type="list" allowBlank="1" showInputMessage="1" showErrorMessage="1">
          <x14:formula1>
            <xm:f>Dnn!$A$1:$A$3</xm:f>
          </x14:formula1>
          <xm:sqref>BO2:BO49</xm:sqref>
        </x14:dataValidation>
        <x14:dataValidation type="list" allowBlank="1" showInputMessage="1" showErrorMessage="1">
          <x14:formula1>
            <xm:f>Dnn!$A$1:$A$3</xm:f>
          </x14:formula1>
          <xm:sqref>BQ2:BQ49</xm:sqref>
        </x14:dataValidation>
        <x14:dataValidation type="list" allowBlank="1" showInputMessage="1" showErrorMessage="1">
          <x14:formula1>
            <xm:f>Dnn!$A$1:$A$3</xm:f>
          </x14:formula1>
          <xm:sqref>BS2:BS49</xm:sqref>
        </x14:dataValidation>
        <x14:dataValidation type="list" allowBlank="1" showInputMessage="1" showErrorMessage="1">
          <x14:formula1>
            <xm:f>Dnn!$A$1:$A$3</xm:f>
          </x14:formula1>
          <xm:sqref>BU2:BU49</xm:sqref>
        </x14:dataValidation>
        <x14:dataValidation type="list" allowBlank="1" showInputMessage="1" showErrorMessage="1">
          <x14:formula1>
            <xm:f>Dnn!$A$1:$A$3</xm:f>
          </x14:formula1>
          <xm:sqref>BW2:BW49</xm:sqref>
        </x14:dataValidation>
        <x14:dataValidation type="list" allowBlank="1" showInputMessage="1" showErrorMessage="1">
          <x14:formula1>
            <xm:f>Dnn!$A$1:$A$3</xm:f>
          </x14:formula1>
          <xm:sqref>BY2:BY49</xm:sqref>
        </x14:dataValidation>
        <x14:dataValidation type="list" allowBlank="1" showInputMessage="1" showErrorMessage="1">
          <x14:formula1>
            <xm:f>Dnn!$A$1:$A$3</xm:f>
          </x14:formula1>
          <xm:sqref>AE2:AE49</xm:sqref>
        </x14:dataValidation>
        <x14:dataValidation type="list" allowBlank="1" showInputMessage="1" showErrorMessage="1">
          <x14:formula1>
            <xm:f>Dnn!$A$1:$A$3</xm:f>
          </x14:formula1>
          <xm:sqref>AC2:AC49</xm:sqref>
        </x14:dataValidation>
        <x14:dataValidation type="list" allowBlank="1" showInputMessage="1" showErrorMessage="1">
          <x14:formula1>
            <xm:f>Dnn!$A$1:$A$3</xm:f>
          </x14:formula1>
          <xm:sqref>AA2:AA49</xm:sqref>
        </x14:dataValidation>
        <x14:dataValidation type="list" allowBlank="1" showInputMessage="1" showErrorMessage="1">
          <x14:formula1>
            <xm:f>Dnn!$A$1:$A$4</xm:f>
          </x14:formula1>
          <xm:sqref>Q2:Q49</xm:sqref>
        </x14:dataValidation>
        <x14:dataValidation type="list" allowBlank="1" showInputMessage="1" showErrorMessage="1">
          <x14:formula1>
            <xm:f>Dnn!$A$1:$A$4</xm:f>
          </x14:formula1>
          <xm:sqref>T2:T49</xm:sqref>
        </x14:dataValidation>
        <x14:dataValidation type="list" allowBlank="1" showInputMessage="1" showErrorMessage="1">
          <x14:formula1>
            <xm:f>Dnn!$A$1:$A$4</xm:f>
          </x14:formula1>
          <xm:sqref>W2:W49</xm:sqref>
        </x14:dataValidation>
        <x14:dataValidation type="list" allowBlank="1" showInputMessage="1" showErrorMessage="1">
          <x14:formula1>
            <xm:f>Dnn!$A$1:$A$4</xm:f>
          </x14:formula1>
          <xm:sqref>CO2:CO49</xm:sqref>
        </x14:dataValidation>
        <x14:dataValidation type="list" allowBlank="1" showInputMessage="1" showErrorMessage="1">
          <x14:formula1>
            <xm:f>Dnn!$B$1:$B$5</xm:f>
          </x14:formula1>
          <xm:sqref>CS2:CS49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9300"/>
  </sheetPr>
  <dimension ref="A1:CW52"/>
  <sheetViews>
    <sheetView workbookViewId="0">
      <pane xSplit="6" ySplit="1" topLeftCell="G2" activePane="bottomRight" state="frozen"/>
      <selection activeCell="F61" sqref="F61"/>
      <selection pane="topRight" activeCell="F61" sqref="F61"/>
      <selection pane="bottomLeft" activeCell="F61" sqref="F61"/>
      <selection pane="bottomRight" activeCell="P15" sqref="P15"/>
    </sheetView>
  </sheetViews>
  <sheetFormatPr baseColWidth="10" defaultRowHeight="16" x14ac:dyDescent="0.2"/>
  <cols>
    <col min="1" max="2" width="7.140625" style="33" hidden="1" customWidth="1"/>
    <col min="3" max="3" width="6.5703125" style="50" bestFit="1" customWidth="1"/>
    <col min="4" max="5" width="11.140625" style="51" customWidth="1"/>
    <col min="6" max="6" width="6.28515625" style="36" bestFit="1" customWidth="1"/>
    <col min="7" max="7" width="18.42578125" style="47" bestFit="1" customWidth="1"/>
    <col min="8" max="8" width="11.140625" style="3" customWidth="1"/>
    <col min="9" max="10" width="11.140625" style="5" customWidth="1"/>
    <col min="11" max="11" width="9.42578125" style="34" customWidth="1"/>
    <col min="12" max="12" width="16.5703125" style="41" bestFit="1" customWidth="1"/>
    <col min="13" max="13" width="16.5703125" style="23" customWidth="1"/>
    <col min="14" max="14" width="10.42578125" style="23" hidden="1" customWidth="1"/>
    <col min="15" max="15" width="11.42578125" style="23" hidden="1" customWidth="1"/>
    <col min="16" max="16" width="11.42578125" style="44" customWidth="1"/>
    <col min="17" max="17" width="11.42578125" style="4" bestFit="1" customWidth="1"/>
    <col min="18" max="18" width="11.42578125" style="164" hidden="1" customWidth="1"/>
    <col min="19" max="19" width="11.42578125" style="45" bestFit="1" customWidth="1"/>
    <col min="20" max="20" width="11.42578125" style="5" bestFit="1" customWidth="1"/>
    <col min="21" max="21" width="11.42578125" style="164" hidden="1" customWidth="1"/>
    <col min="22" max="22" width="11.42578125" style="45" bestFit="1" customWidth="1"/>
    <col min="23" max="23" width="12.140625" style="5" customWidth="1"/>
    <col min="24" max="24" width="12.140625" style="33" customWidth="1"/>
    <col min="25" max="25" width="12" style="33" hidden="1" customWidth="1"/>
    <col min="26" max="26" width="11.42578125" style="33" hidden="1" customWidth="1"/>
    <col min="27" max="27" width="12.140625" style="4" customWidth="1"/>
    <col min="28" max="28" width="12.140625" style="33" hidden="1" customWidth="1"/>
    <col min="29" max="29" width="12.140625" style="5" customWidth="1"/>
    <col min="30" max="30" width="11.42578125" style="33" hidden="1" customWidth="1"/>
    <col min="31" max="31" width="11.42578125" style="5" bestFit="1" customWidth="1"/>
    <col min="32" max="32" width="11.42578125" style="33" hidden="1" customWidth="1"/>
    <col min="33" max="33" width="10.7109375" style="5"/>
    <col min="34" max="34" width="10.7109375" style="33" hidden="1" customWidth="1"/>
    <col min="35" max="35" width="10.7109375" style="5"/>
    <col min="36" max="36" width="10.7109375" style="33" hidden="1" customWidth="1"/>
    <col min="37" max="37" width="10.7109375" style="5"/>
    <col min="38" max="38" width="10.7109375" style="33" hidden="1" customWidth="1"/>
    <col min="39" max="39" width="10.7109375" style="5"/>
    <col min="40" max="40" width="10.7109375" style="33" hidden="1" customWidth="1"/>
    <col min="41" max="41" width="10.7109375" style="5"/>
    <col min="42" max="42" width="10.7109375" style="33" hidden="1" customWidth="1"/>
    <col min="43" max="43" width="10.7109375" style="5"/>
    <col min="44" max="44" width="10.7109375" style="33" hidden="1" customWidth="1"/>
    <col min="45" max="45" width="10.7109375" style="5"/>
    <col min="46" max="46" width="10.7109375" style="33" hidden="1" customWidth="1"/>
    <col min="47" max="47" width="10.7109375" style="5"/>
    <col min="48" max="48" width="10.7109375" style="33" hidden="1" customWidth="1"/>
    <col min="49" max="49" width="10.7109375" style="5"/>
    <col min="50" max="50" width="10.7109375" style="33" hidden="1" customWidth="1"/>
    <col min="51" max="51" width="10.7109375" style="5"/>
    <col min="52" max="52" width="10.7109375" style="33" hidden="1" customWidth="1"/>
    <col min="53" max="53" width="10.7109375" style="5"/>
    <col min="54" max="54" width="10.7109375" style="33" hidden="1" customWidth="1"/>
    <col min="55" max="55" width="10.7109375" style="5"/>
    <col min="56" max="56" width="10.7109375" style="33" hidden="1" customWidth="1"/>
    <col min="57" max="57" width="10.7109375" style="5"/>
    <col min="58" max="58" width="10.7109375" style="33" hidden="1" customWidth="1"/>
    <col min="59" max="59" width="10.7109375" style="5"/>
    <col min="60" max="60" width="10.7109375" style="33" hidden="1" customWidth="1"/>
    <col min="61" max="61" width="10.7109375" style="5"/>
    <col min="62" max="62" width="10.7109375" style="33" hidden="1" customWidth="1"/>
    <col min="63" max="63" width="10.7109375" style="5"/>
    <col min="64" max="64" width="10.7109375" style="33" hidden="1" customWidth="1"/>
    <col min="65" max="65" width="10.7109375" style="5"/>
    <col min="66" max="66" width="10.7109375" style="33" hidden="1" customWidth="1"/>
    <col min="67" max="67" width="10.7109375" style="5"/>
    <col min="68" max="68" width="10.7109375" style="33" hidden="1" customWidth="1"/>
    <col min="69" max="69" width="10.7109375" style="5"/>
    <col min="70" max="70" width="10.7109375" style="33" hidden="1" customWidth="1"/>
    <col min="71" max="71" width="10.7109375" style="5"/>
    <col min="72" max="72" width="10.7109375" style="33" hidden="1" customWidth="1"/>
    <col min="73" max="73" width="10.7109375" style="5"/>
    <col min="74" max="74" width="10.7109375" style="33" hidden="1" customWidth="1"/>
    <col min="75" max="75" width="10.7109375" style="5"/>
    <col min="76" max="76" width="10.7109375" style="33" hidden="1" customWidth="1"/>
    <col min="77" max="77" width="10.7109375" style="5"/>
    <col min="78" max="78" width="10.7109375" style="33" hidden="1" customWidth="1"/>
    <col min="79" max="79" width="10.7109375" style="5"/>
    <col min="80" max="80" width="12.42578125" style="33" hidden="1" customWidth="1"/>
    <col min="81" max="81" width="12.42578125" style="5" bestFit="1" customWidth="1"/>
    <col min="82" max="82" width="12.42578125" style="33" hidden="1" customWidth="1"/>
    <col min="83" max="83" width="10.7109375" style="5"/>
    <col min="84" max="84" width="10.7109375" style="33" hidden="1" customWidth="1"/>
    <col min="85" max="85" width="10.7109375" style="5"/>
    <col min="86" max="86" width="9.42578125" style="33" hidden="1" customWidth="1"/>
    <col min="87" max="87" width="12.28515625" style="33" bestFit="1" customWidth="1"/>
    <col min="88" max="88" width="9.42578125" style="28" bestFit="1" customWidth="1"/>
    <col min="89" max="89" width="14.5703125" style="35" bestFit="1" customWidth="1"/>
    <col min="90" max="90" width="14.5703125" style="33" customWidth="1"/>
    <col min="91" max="91" width="14.5703125" style="33" hidden="1" customWidth="1"/>
    <col min="92" max="92" width="10.7109375" style="4" customWidth="1"/>
    <col min="93" max="93" width="10.7109375" style="4"/>
    <col min="94" max="94" width="14.5703125" style="33" bestFit="1" customWidth="1"/>
    <col min="95" max="96" width="10.42578125" style="33" hidden="1" customWidth="1"/>
    <col min="97" max="97" width="9.42578125" style="4" bestFit="1" customWidth="1"/>
    <col min="98" max="98" width="12.42578125" style="25" hidden="1" customWidth="1"/>
    <col min="99" max="99" width="9.42578125" style="4" bestFit="1" customWidth="1"/>
    <col min="100" max="100" width="8.42578125" style="28" bestFit="1" customWidth="1"/>
    <col min="101" max="101" width="11.42578125" style="28" bestFit="1" customWidth="1"/>
    <col min="102" max="16384" width="10.7109375" style="33"/>
  </cols>
  <sheetData>
    <row r="1" spans="1:101" s="6" customFormat="1" x14ac:dyDescent="0.2">
      <c r="A1" s="89" t="s">
        <v>86</v>
      </c>
      <c r="B1" s="89" t="s">
        <v>89</v>
      </c>
      <c r="C1" s="14" t="s">
        <v>4</v>
      </c>
      <c r="D1" s="15" t="s">
        <v>0</v>
      </c>
      <c r="E1" s="15" t="s">
        <v>8</v>
      </c>
      <c r="F1" s="24" t="s">
        <v>96</v>
      </c>
      <c r="G1" s="9" t="s">
        <v>1</v>
      </c>
      <c r="H1" s="13" t="s">
        <v>9</v>
      </c>
      <c r="I1" s="12" t="s">
        <v>7</v>
      </c>
      <c r="J1" s="12" t="s">
        <v>2</v>
      </c>
      <c r="K1" s="18" t="s">
        <v>86</v>
      </c>
      <c r="L1" s="18" t="s">
        <v>19</v>
      </c>
      <c r="M1" s="8" t="s">
        <v>18</v>
      </c>
      <c r="N1" s="7" t="s">
        <v>138</v>
      </c>
      <c r="O1" s="7" t="s">
        <v>17</v>
      </c>
      <c r="P1" s="9" t="s">
        <v>11</v>
      </c>
      <c r="Q1" s="12" t="s">
        <v>10</v>
      </c>
      <c r="R1" s="7" t="s">
        <v>20</v>
      </c>
      <c r="S1" s="9" t="s">
        <v>13</v>
      </c>
      <c r="T1" s="12" t="s">
        <v>14</v>
      </c>
      <c r="U1" s="7" t="s">
        <v>21</v>
      </c>
      <c r="V1" s="9" t="s">
        <v>15</v>
      </c>
      <c r="W1" s="12" t="s">
        <v>16</v>
      </c>
      <c r="X1" s="8" t="s">
        <v>85</v>
      </c>
      <c r="Y1" s="7" t="s">
        <v>84</v>
      </c>
      <c r="Z1" s="7" t="s">
        <v>23</v>
      </c>
      <c r="AA1" s="12" t="s">
        <v>24</v>
      </c>
      <c r="AB1" s="7" t="s">
        <v>25</v>
      </c>
      <c r="AC1" s="12" t="s">
        <v>27</v>
      </c>
      <c r="AD1" s="7" t="s">
        <v>26</v>
      </c>
      <c r="AE1" s="12" t="s">
        <v>28</v>
      </c>
      <c r="AF1" s="7" t="s">
        <v>30</v>
      </c>
      <c r="AG1" s="12" t="s">
        <v>31</v>
      </c>
      <c r="AH1" s="7" t="s">
        <v>33</v>
      </c>
      <c r="AI1" s="12" t="s">
        <v>32</v>
      </c>
      <c r="AJ1" s="7" t="s">
        <v>35</v>
      </c>
      <c r="AK1" s="12" t="s">
        <v>34</v>
      </c>
      <c r="AL1" s="7" t="s">
        <v>36</v>
      </c>
      <c r="AM1" s="12" t="s">
        <v>37</v>
      </c>
      <c r="AN1" s="7" t="s">
        <v>38</v>
      </c>
      <c r="AO1" s="12" t="s">
        <v>39</v>
      </c>
      <c r="AP1" s="7" t="s">
        <v>40</v>
      </c>
      <c r="AQ1" s="12" t="s">
        <v>41</v>
      </c>
      <c r="AR1" s="7" t="s">
        <v>42</v>
      </c>
      <c r="AS1" s="12" t="s">
        <v>43</v>
      </c>
      <c r="AT1" s="7" t="s">
        <v>44</v>
      </c>
      <c r="AU1" s="12" t="s">
        <v>45</v>
      </c>
      <c r="AV1" s="7" t="s">
        <v>46</v>
      </c>
      <c r="AW1" s="12" t="s">
        <v>47</v>
      </c>
      <c r="AX1" s="7" t="s">
        <v>48</v>
      </c>
      <c r="AY1" s="12" t="s">
        <v>49</v>
      </c>
      <c r="AZ1" s="7" t="s">
        <v>50</v>
      </c>
      <c r="BA1" s="12" t="s">
        <v>51</v>
      </c>
      <c r="BB1" s="7" t="s">
        <v>52</v>
      </c>
      <c r="BC1" s="12" t="s">
        <v>53</v>
      </c>
      <c r="BD1" s="7" t="s">
        <v>54</v>
      </c>
      <c r="BE1" s="12" t="s">
        <v>55</v>
      </c>
      <c r="BF1" s="7" t="s">
        <v>56</v>
      </c>
      <c r="BG1" s="12" t="s">
        <v>57</v>
      </c>
      <c r="BH1" s="7" t="s">
        <v>58</v>
      </c>
      <c r="BI1" s="12" t="s">
        <v>59</v>
      </c>
      <c r="BJ1" s="7" t="s">
        <v>60</v>
      </c>
      <c r="BK1" s="12" t="s">
        <v>61</v>
      </c>
      <c r="BL1" s="7" t="s">
        <v>62</v>
      </c>
      <c r="BM1" s="12" t="s">
        <v>63</v>
      </c>
      <c r="BN1" s="7" t="s">
        <v>64</v>
      </c>
      <c r="BO1" s="12" t="s">
        <v>65</v>
      </c>
      <c r="BP1" s="7" t="s">
        <v>66</v>
      </c>
      <c r="BQ1" s="12" t="s">
        <v>67</v>
      </c>
      <c r="BR1" s="7" t="s">
        <v>68</v>
      </c>
      <c r="BS1" s="12" t="s">
        <v>69</v>
      </c>
      <c r="BT1" s="7" t="s">
        <v>70</v>
      </c>
      <c r="BU1" s="12" t="s">
        <v>71</v>
      </c>
      <c r="BV1" s="7" t="s">
        <v>72</v>
      </c>
      <c r="BW1" s="12" t="s">
        <v>73</v>
      </c>
      <c r="BX1" s="7" t="s">
        <v>74</v>
      </c>
      <c r="BY1" s="12" t="s">
        <v>75</v>
      </c>
      <c r="BZ1" s="7" t="s">
        <v>76</v>
      </c>
      <c r="CA1" s="12" t="s">
        <v>77</v>
      </c>
      <c r="CB1" s="7" t="s">
        <v>78</v>
      </c>
      <c r="CC1" s="12" t="s">
        <v>79</v>
      </c>
      <c r="CD1" s="7" t="s">
        <v>80</v>
      </c>
      <c r="CE1" s="12" t="s">
        <v>81</v>
      </c>
      <c r="CF1" s="7" t="s">
        <v>82</v>
      </c>
      <c r="CG1" s="12" t="s">
        <v>83</v>
      </c>
      <c r="CH1" s="7" t="s">
        <v>95</v>
      </c>
      <c r="CI1" s="8" t="s">
        <v>87</v>
      </c>
      <c r="CJ1" s="18" t="s">
        <v>89</v>
      </c>
      <c r="CK1" s="27" t="s">
        <v>90</v>
      </c>
      <c r="CL1" s="6" t="s">
        <v>91</v>
      </c>
      <c r="CM1" s="7" t="s">
        <v>92</v>
      </c>
      <c r="CN1" s="9" t="s">
        <v>93</v>
      </c>
      <c r="CO1" s="12" t="s">
        <v>94</v>
      </c>
      <c r="CP1" s="6" t="s">
        <v>97</v>
      </c>
      <c r="CQ1" s="7" t="s">
        <v>98</v>
      </c>
      <c r="CR1" s="7" t="s">
        <v>103</v>
      </c>
      <c r="CS1" s="12" t="s">
        <v>99</v>
      </c>
      <c r="CT1" s="7" t="s">
        <v>104</v>
      </c>
      <c r="CU1" s="9" t="s">
        <v>102</v>
      </c>
      <c r="CV1" s="19" t="s">
        <v>106</v>
      </c>
      <c r="CW1" s="19" t="s">
        <v>107</v>
      </c>
    </row>
    <row r="2" spans="1:101" x14ac:dyDescent="0.2">
      <c r="A2" s="33">
        <f>Tableau2245678[[#This Row],[Plc{Q}]]</f>
        <v>12</v>
      </c>
      <c r="B2" s="33">
        <f>Tableau2245678[[#This Row],[Place]]</f>
        <v>12</v>
      </c>
      <c r="C2" s="16">
        <v>1</v>
      </c>
      <c r="D2" s="17" t="s">
        <v>218</v>
      </c>
      <c r="E2" s="17" t="s">
        <v>227</v>
      </c>
      <c r="F2" s="29" t="str">
        <f>IF(Tableau2245678[[#This Row],[Q &gt; F]]="","","Q")</f>
        <v/>
      </c>
      <c r="G2" s="10" t="s">
        <v>242</v>
      </c>
      <c r="H2" s="3" t="s">
        <v>3</v>
      </c>
      <c r="I2" s="3" t="s">
        <v>3</v>
      </c>
      <c r="J2" s="3" t="s">
        <v>3</v>
      </c>
      <c r="K2" s="30">
        <f>IF(Tableau2245678[[#This Row],[Pnt{Q}(/1000)]]=0,"",RANK(Tableau2245678[[#This Row],[Pnt{Q}(/1000)]],Tableau2245678[Pnt{Q}(/1000)]))</f>
        <v>12</v>
      </c>
      <c r="L2" s="30">
        <f>IFERROR(Tableau2245678[[#This Row],[Pnt{QV}(/500)]]+Tableau2245678[[#This Row],[Pnt{QB}/500]],0)</f>
        <v>238.09523809523807</v>
      </c>
      <c r="M2" s="31">
        <f>IFERROR((Tableau2245678[[#This Row],[Pnt{QV}]]/$N$52)*500,0)</f>
        <v>238.09523809523807</v>
      </c>
      <c r="N2" s="31">
        <f>SUM(Tableau2245678[[#This Row],[Pnt{QV1}]],Tableau2245678[[#This Row],[Pnt{QV2}]],Tableau2245678[[#This Row],[Pnt{QV3}]])</f>
        <v>476.19047619047615</v>
      </c>
      <c r="O2" s="2">
        <f>IFERROR(((Tableau2245678[[#This Row],[Prs{QV1}]]/P$52)*1000)+IF(Tableau2245678[[#This Row],[Vlr{QV1}]]="o",2,0),0)</f>
        <v>476.19047619047615</v>
      </c>
      <c r="P2" s="11">
        <v>10</v>
      </c>
      <c r="Q2" s="4" t="s">
        <v>3</v>
      </c>
      <c r="R2" s="2">
        <f>IFERROR(((Tableau2245678[[#This Row],[Prs{QV2}]]/S$52)*1000)+IF(Tableau2245678[[#This Row],[Vlr{QV2}]]="o",2,0),0)</f>
        <v>0</v>
      </c>
      <c r="S2" s="11" t="s">
        <v>12</v>
      </c>
      <c r="T2" s="4" t="s">
        <v>3</v>
      </c>
      <c r="U2" s="2">
        <f>IFERROR(((Tableau2245678[[#This Row],[Prs{QV3}]]/V$52)*1000)+IF(Tableau2245678[[#This Row],[Vlr{QV3}]]="o",2,0),0)</f>
        <v>0</v>
      </c>
      <c r="V2" s="11" t="s">
        <v>12</v>
      </c>
      <c r="W2" s="4" t="s">
        <v>3</v>
      </c>
      <c r="X2" s="32">
        <f>IF((Tableau2245678[[#This Row],[Pnt{QB}]]/Y$52)*500=0,0,(Tableau2245678[[#This Row],[Pnt{QB}]]/Y$52)*500)</f>
        <v>0</v>
      </c>
      <c r="Y2" s="33">
        <f>Tableau2245678[[#This Row],[Pnt{QB1}]]+Tableau2245678[[#This Row],[Pnt{QB2}]]+Tableau2245678[[#This Row],[Pnt{QB3}]]+Tableau2245678[[#This Row],[Pnt{QB4}]]+Tableau2245678[[#This Row],[Pnt{QB5}]]+Tableau2245678[[#This Row],[Pnt{QB6}]]+Tableau2245678[[#This Row],[Pnt{QB7}]]+Tableau2245678[[#This Row],[Pnt{QB8}]]+Tableau2245678[[#This Row],[Pnt{QB9}]]+Tableau2245678[[#This Row],[Pnt{QB10}]]+Tableau2245678[[#This Row],[Pnt{QB11}]]+Tableau2245678[[#This Row],[Pnt{QB12}]]+Tableau2245678[[#This Row],[Pnt{QB13}]]+Tableau2245678[[#This Row],[Pnt{QB14}]]+Tableau2245678[[#This Row],[Pnt{QB15}]]+Tableau2245678[[#This Row],[Pnt{QB16}]]+Tableau2245678[[#This Row],[Pnt{QB17}]]+Tableau2245678[[#This Row],[Pnt{QB18}]]+Tableau2245678[[#This Row],[Pnt{QB19}]]+Tableau2245678[[#This Row],[Pnt{QB20}]]+Tableau2245678[[#This Row],[Pnt{QB21}]]+Tableau2245678[[#This Row],[Pnt{QB22}]]+Tableau2245678[[#This Row],[Pnt{QB23}]]+Tableau2245678[[#This Row],[Pnt{QB24}]]+Tableau2245678[[#This Row],[Pnt{QB25}]]+Tableau2245678[[#This Row],[Pnt{QB26}]]+Tableau2245678[[#This Row],[Pnt{QB27}]]+Tableau2245678[[#This Row],[Pnt{QB28}]]+Tableau2245678[[#This Row],[Pnt{QB29}]]+Tableau2245678[[#This Row],[Pnt{QB30}]]</f>
        <v>0</v>
      </c>
      <c r="Z2" s="33">
        <f>IF(Tableau2245678[[#This Row],[Blq{QB1}]]="o",(1000/AA$52),0)</f>
        <v>0</v>
      </c>
      <c r="AA2" s="4" t="s">
        <v>3</v>
      </c>
      <c r="AB2" s="33">
        <f>IF(Tableau2245678[[#This Row],[Blq{QB2}]]="o",(1000/AC$52),0)</f>
        <v>0</v>
      </c>
      <c r="AC2" s="4" t="s">
        <v>3</v>
      </c>
      <c r="AD2" s="33">
        <f>IF(Tableau2245678[[#This Row],[Blq{QB3}]]="o",(1000/AE$52),0)</f>
        <v>0</v>
      </c>
      <c r="AE2" s="4" t="s">
        <v>3</v>
      </c>
      <c r="AF2" s="33">
        <f>IF(Tableau2245678[[#This Row],[Blq{QB4}]]="o",(1000/AG$52),0)</f>
        <v>0</v>
      </c>
      <c r="AG2" s="4" t="s">
        <v>3</v>
      </c>
      <c r="AH2" s="33">
        <f>IF(Tableau2245678[[#This Row],[Blq{QB5}]]="o",(1000/AI$52),0)</f>
        <v>0</v>
      </c>
      <c r="AI2" s="4" t="s">
        <v>3</v>
      </c>
      <c r="AJ2" s="33">
        <f>IF(Tableau2245678[[#This Row],[Blq{QB6}]]="o",(1000/AK$52),0)</f>
        <v>0</v>
      </c>
      <c r="AK2" s="4" t="s">
        <v>3</v>
      </c>
      <c r="AL2" s="33">
        <f>IF(Tableau2245678[[#This Row],[Blq{QB7}]]="o",(1000/AM$52),0)</f>
        <v>0</v>
      </c>
      <c r="AM2" s="4" t="s">
        <v>3</v>
      </c>
      <c r="AN2" s="33">
        <f>IF(Tableau2245678[[#This Row],[Blq{QB8}]]="o",(1000/AO$52),0)</f>
        <v>0</v>
      </c>
      <c r="AO2" s="4" t="s">
        <v>3</v>
      </c>
      <c r="AP2" s="33">
        <f>IF(Tableau2245678[[#This Row],[Blq{QB9}]]="o",(1000/AQ$52),0)</f>
        <v>0</v>
      </c>
      <c r="AQ2" s="4" t="s">
        <v>3</v>
      </c>
      <c r="AR2" s="33">
        <f>IF(Tableau2245678[[#This Row],[Blq{QB10}]]="o",(1000/AS$52),0)</f>
        <v>0</v>
      </c>
      <c r="AS2" s="4" t="s">
        <v>3</v>
      </c>
      <c r="AT2" s="33">
        <f>IF(Tableau2245678[[#This Row],[Blq{QB11}]]="o",(1000/AU$52),0)</f>
        <v>0</v>
      </c>
      <c r="AU2" s="4" t="s">
        <v>3</v>
      </c>
      <c r="AV2" s="33">
        <f>IF(Tableau2245678[[#This Row],[Blq{QB12}]]="o",(1000/AW$52),0)</f>
        <v>0</v>
      </c>
      <c r="AW2" s="4" t="s">
        <v>3</v>
      </c>
      <c r="AX2" s="33">
        <f>IF(Tableau2245678[[#This Row],[Blq{QB13}]]="o",(1000/AY$52),0)</f>
        <v>0</v>
      </c>
      <c r="AY2" s="4" t="s">
        <v>3</v>
      </c>
      <c r="AZ2" s="33">
        <f>IF(Tableau2245678[[#This Row],[Blq{QB14}]]="o",(1000/BA$52),0)</f>
        <v>0</v>
      </c>
      <c r="BA2" s="4" t="s">
        <v>3</v>
      </c>
      <c r="BB2" s="33">
        <f>IF(Tableau2245678[[#This Row],[Blq{QB15}]]="o",(1000/BC$52),0)</f>
        <v>0</v>
      </c>
      <c r="BC2" s="4" t="s">
        <v>3</v>
      </c>
      <c r="BD2" s="33">
        <f>IF(Tableau2245678[[#This Row],[Blq{QB16}]]="o",(1000/BE$52),0)</f>
        <v>0</v>
      </c>
      <c r="BE2" s="4" t="s">
        <v>3</v>
      </c>
      <c r="BF2" s="33">
        <f>IF(Tableau2245678[[#This Row],[Blq{QB17}]]="o",(1000/BG$52),0)</f>
        <v>0</v>
      </c>
      <c r="BG2" s="4" t="s">
        <v>3</v>
      </c>
      <c r="BH2" s="33">
        <f>IF(Tableau2245678[[#This Row],[Blq{QB18}]]="o",(1000/BI$52),0)</f>
        <v>0</v>
      </c>
      <c r="BI2" s="4" t="s">
        <v>3</v>
      </c>
      <c r="BJ2" s="33">
        <f>IF(Tableau2245678[[#This Row],[Blq{QB19}]]="o",(1000/BK$52),0)</f>
        <v>0</v>
      </c>
      <c r="BK2" s="4" t="s">
        <v>3</v>
      </c>
      <c r="BL2" s="33">
        <f>IF(Tableau2245678[[#This Row],[Blq{QB20}]]="o",(1000/BM$52),0)</f>
        <v>0</v>
      </c>
      <c r="BM2" s="4" t="s">
        <v>3</v>
      </c>
      <c r="BN2" s="33">
        <f>IF(Tableau2245678[[#This Row],[Blq{QB21}]]="o",(1000/BO$52),0)</f>
        <v>0</v>
      </c>
      <c r="BO2" s="4" t="s">
        <v>3</v>
      </c>
      <c r="BP2" s="33">
        <f>IF(Tableau2245678[[#This Row],[Blq{QB22}]]="o",(1000/BQ$52),0)</f>
        <v>0</v>
      </c>
      <c r="BQ2" s="4" t="s">
        <v>3</v>
      </c>
      <c r="BR2" s="33">
        <f>IF(Tableau2245678[[#This Row],[Blq{QB23}]]="o",(1000/BS$52),0)</f>
        <v>0</v>
      </c>
      <c r="BS2" s="4" t="s">
        <v>3</v>
      </c>
      <c r="BT2" s="33">
        <f>IF(Tableau2245678[[#This Row],[Blq{QB24}]]="o",(1000/BU$52),0)</f>
        <v>0</v>
      </c>
      <c r="BU2" s="4" t="s">
        <v>3</v>
      </c>
      <c r="BV2" s="33">
        <f>IF(Tableau2245678[[#This Row],[Blq{QB25}]]="o",(1000/BW$52),0)</f>
        <v>0</v>
      </c>
      <c r="BW2" s="4" t="s">
        <v>3</v>
      </c>
      <c r="BX2" s="33">
        <f>IF(Tableau2245678[[#This Row],[Blq{QB26}]]="o",(1000/BY$52),0)</f>
        <v>0</v>
      </c>
      <c r="BY2" s="4" t="s">
        <v>3</v>
      </c>
      <c r="BZ2" s="33">
        <f>IF(Tableau2245678[[#This Row],[Blq{QB27}]]="o",(1000/CA$52),0)</f>
        <v>0</v>
      </c>
      <c r="CA2" s="4" t="s">
        <v>3</v>
      </c>
      <c r="CB2" s="33">
        <f>IF(Tableau2245678[[#This Row],[Blq{QB28}]]="o",(1000/CC$52),0)</f>
        <v>0</v>
      </c>
      <c r="CC2" s="4" t="s">
        <v>3</v>
      </c>
      <c r="CD2" s="33">
        <f>IF(Tableau2245678[[#This Row],[Blq{QB29}]]="o",(1000/CE$52),0)</f>
        <v>0</v>
      </c>
      <c r="CE2" s="4" t="s">
        <v>3</v>
      </c>
      <c r="CF2" s="33">
        <f>IF(Tableau2245678[[#This Row],[Blq{QB30}]]="o",(1000/CG$52),0)</f>
        <v>0</v>
      </c>
      <c r="CG2" s="4" t="s">
        <v>3</v>
      </c>
      <c r="CH2" s="26">
        <f>IFERROR((8-Tableau2245678[[#This Row],[Plc{Q}]])/100,0)</f>
        <v>-0.04</v>
      </c>
      <c r="CI2" s="25" t="str">
        <f>IF(OR(1=Tableau2245678[[#This Row],[Plc{Q}]],2=Tableau2245678[[#This Row],[Plc{Q}]],3=Tableau2245678[[#This Row],[Plc{Q}]],4=Tableau2245678[[#This Row],[Plc{Q}]],5=Tableau2245678[[#This Row],[Plc{Q}]],6=Tableau2245678[[#This Row],[Plc{Q}]],7=Tableau2245678[[#This Row],[Plc{Q}]],8=Tableau2245678[[#This Row],[Plc{Q}]]),"Qualifié(e)","")</f>
        <v/>
      </c>
      <c r="CJ2" s="34">
        <f>IF(Tableau2245678[[#This Row],[Pnt{F}/1000]]=0,"",RANK(Tableau2245678[[#This Row],[Pnt{F}/1000]],Tableau2245678[Pnt{F}/1000]))</f>
        <v>48</v>
      </c>
      <c r="CK2" s="35">
        <f>IFERROR(Tableau2245678[[#This Row],[Pnt{FV}/500]]+Tableau2245678[[#This Row],[Pnt{FB}/500]]+Tableau2245678[[#This Row],[Bns{Q}]],0)</f>
        <v>-0.04</v>
      </c>
      <c r="CL2" s="31">
        <f>IFERROR((Tableau2245678[[#This Row],[Pnt{FV}]]/$CM$52)*500,0)</f>
        <v>0</v>
      </c>
      <c r="CM2" s="2">
        <f>IFERROR(((Tableau2245678[[#This Row],[Prs{FV}]]/CN$52)*1000)+IF(Tableau2245678[[#This Row],[Vlr{FV}]]="o",2,0),0)</f>
        <v>0</v>
      </c>
      <c r="CN2" s="11" t="s">
        <v>12</v>
      </c>
      <c r="CO2" s="4" t="s">
        <v>3</v>
      </c>
      <c r="CP2" s="32">
        <f>(Tableau2245678[[#This Row],[Pnt{FB}]]/CQ$52)*500</f>
        <v>0</v>
      </c>
      <c r="CQ2" s="33">
        <f>Tableau2245678[[#This Row],[Pnt{FBlq}]]+Tableau2245678[[#This Row],[Pnt{FEss}]]</f>
        <v>0</v>
      </c>
      <c r="CR2" s="33">
        <f>IF(Tableau2245678[[#This Row],[Blq{F}]]="n",0,IF(Tableau2245678[[#This Row],[Blq{F}]]="Z1",100,IF(Tableau2245678[[#This Row],[Blq{F}]]="Z2",200,IF(Tableau2245678[[#This Row],[Blq{F}]]="Top",300,0))))</f>
        <v>0</v>
      </c>
      <c r="CS2" s="4" t="s">
        <v>3</v>
      </c>
      <c r="CT2" s="25">
        <f>IFERROR((100-(Tableau2245678[[#This Row],[Ess{F}]])),0)</f>
        <v>0</v>
      </c>
      <c r="CU2" s="11" t="s">
        <v>12</v>
      </c>
      <c r="CV2" s="28">
        <f>IF(Tableau2245678[[#This Row],[Fnl]]="Q",Tableau2245678[[#This Row],[Plc{F}]],Tableau2245678[[#This Row],[Plc{Q}]])</f>
        <v>12</v>
      </c>
      <c r="CW2" s="28" t="str">
        <f>IF(Tableau2245678[[#This Row],[Place]]=1,"Or",IF(Tableau2245678[[#This Row],[Place]]=2,"Argent",IF(Tableau2245678[[#This Row],[Place]]=3,"Bronze","")))</f>
        <v/>
      </c>
    </row>
    <row r="3" spans="1:101" x14ac:dyDescent="0.2">
      <c r="A3" s="33">
        <f>Tableau2245678[[#This Row],[Plc{Q}]]</f>
        <v>11</v>
      </c>
      <c r="B3" s="33">
        <f>Tableau2245678[[#This Row],[Place]]</f>
        <v>11</v>
      </c>
      <c r="C3" s="16">
        <v>2</v>
      </c>
      <c r="D3" s="17" t="s">
        <v>219</v>
      </c>
      <c r="E3" s="17" t="s">
        <v>228</v>
      </c>
      <c r="F3" s="29" t="str">
        <f>IF(Tableau2245678[[#This Row],[Q &gt; F]]="","","Q")</f>
        <v/>
      </c>
      <c r="G3" s="10" t="s">
        <v>243</v>
      </c>
      <c r="H3" s="3" t="s">
        <v>3</v>
      </c>
      <c r="I3" s="3" t="s">
        <v>3</v>
      </c>
      <c r="J3" s="3" t="s">
        <v>3</v>
      </c>
      <c r="K3" s="30">
        <f>IF(Tableau2245678[[#This Row],[Pnt{Q}(/1000)]]=0,"",RANK(Tableau2245678[[#This Row],[Pnt{Q}(/1000)]],Tableau2245678[Pnt{Q}(/1000)]))</f>
        <v>11</v>
      </c>
      <c r="L3" s="30">
        <f>IFERROR(Tableau2245678[[#This Row],[Pnt{QV}(/500)]]+Tableau2245678[[#This Row],[Pnt{QB}/500]],0)</f>
        <v>261.90476190476193</v>
      </c>
      <c r="M3" s="31">
        <f>IFERROR((Tableau2245678[[#This Row],[Pnt{QV}]]/$N$52)*500,0)</f>
        <v>261.90476190476193</v>
      </c>
      <c r="N3" s="31">
        <f>SUM(Tableau2245678[[#This Row],[Pnt{QV1}]],Tableau2245678[[#This Row],[Pnt{QV2}]],Tableau2245678[[#This Row],[Pnt{QV3}]])</f>
        <v>523.80952380952385</v>
      </c>
      <c r="O3" s="2">
        <f>IFERROR(((Tableau2245678[[#This Row],[Prs{QV1}]]/P$52)*1000)+IF(Tableau2245678[[#This Row],[Vlr{QV1}]]="o",2,0),0)</f>
        <v>523.80952380952385</v>
      </c>
      <c r="P3" s="11">
        <v>11</v>
      </c>
      <c r="Q3" s="4" t="s">
        <v>3</v>
      </c>
      <c r="R3" s="163">
        <f>IFERROR(((Tableau2245678[[#This Row],[Prs{QV2}]]/S$52)*1000)+IF(Tableau2245678[[#This Row],[Vlr{QV2}]]="o",2,0),0)</f>
        <v>0</v>
      </c>
      <c r="S3" s="11" t="s">
        <v>12</v>
      </c>
      <c r="T3" s="4" t="s">
        <v>3</v>
      </c>
      <c r="U3" s="163">
        <f>IFERROR(((Tableau2245678[[#This Row],[Prs{QV3}]]/V$52)*1000)+IF(Tableau2245678[[#This Row],[Vlr{QV3}]]="o",2,0),0)</f>
        <v>0</v>
      </c>
      <c r="V3" s="11" t="s">
        <v>12</v>
      </c>
      <c r="W3" s="4" t="s">
        <v>3</v>
      </c>
      <c r="X3" s="32">
        <f>IF((Tableau2245678[[#This Row],[Pnt{QB}]]/Y$52)*500=0,0,(Tableau2245678[[#This Row],[Pnt{QB}]]/Y$52)*500)</f>
        <v>0</v>
      </c>
      <c r="Y3" s="33">
        <f>Tableau2245678[[#This Row],[Pnt{QB1}]]+Tableau2245678[[#This Row],[Pnt{QB2}]]+Tableau2245678[[#This Row],[Pnt{QB3}]]+Tableau2245678[[#This Row],[Pnt{QB4}]]+Tableau2245678[[#This Row],[Pnt{QB5}]]+Tableau2245678[[#This Row],[Pnt{QB6}]]+Tableau2245678[[#This Row],[Pnt{QB7}]]+Tableau2245678[[#This Row],[Pnt{QB8}]]+Tableau2245678[[#This Row],[Pnt{QB9}]]+Tableau2245678[[#This Row],[Pnt{QB10}]]+Tableau2245678[[#This Row],[Pnt{QB11}]]+Tableau2245678[[#This Row],[Pnt{QB12}]]+Tableau2245678[[#This Row],[Pnt{QB13}]]+Tableau2245678[[#This Row],[Pnt{QB14}]]+Tableau2245678[[#This Row],[Pnt{QB15}]]+Tableau2245678[[#This Row],[Pnt{QB16}]]+Tableau2245678[[#This Row],[Pnt{QB17}]]+Tableau2245678[[#This Row],[Pnt{QB18}]]+Tableau2245678[[#This Row],[Pnt{QB19}]]+Tableau2245678[[#This Row],[Pnt{QB20}]]+Tableau2245678[[#This Row],[Pnt{QB21}]]+Tableau2245678[[#This Row],[Pnt{QB22}]]+Tableau2245678[[#This Row],[Pnt{QB23}]]+Tableau2245678[[#This Row],[Pnt{QB24}]]+Tableau2245678[[#This Row],[Pnt{QB25}]]+Tableau2245678[[#This Row],[Pnt{QB26}]]+Tableau2245678[[#This Row],[Pnt{QB27}]]+Tableau2245678[[#This Row],[Pnt{QB28}]]+Tableau2245678[[#This Row],[Pnt{QB29}]]+Tableau2245678[[#This Row],[Pnt{QB30}]]</f>
        <v>0</v>
      </c>
      <c r="Z3" s="33">
        <f>IF(Tableau2245678[[#This Row],[Blq{QB1}]]="o",(1000/AA$52),0)</f>
        <v>0</v>
      </c>
      <c r="AA3" s="4" t="s">
        <v>3</v>
      </c>
      <c r="AB3" s="33">
        <f>IF(Tableau2245678[[#This Row],[Blq{QB2}]]="o",(1000/AC$52),0)</f>
        <v>0</v>
      </c>
      <c r="AC3" s="4" t="s">
        <v>3</v>
      </c>
      <c r="AD3" s="33">
        <f>IF(Tableau2245678[[#This Row],[Blq{QB3}]]="o",(1000/AE$52),0)</f>
        <v>0</v>
      </c>
      <c r="AE3" s="4" t="s">
        <v>3</v>
      </c>
      <c r="AF3" s="33">
        <f>IF(Tableau2245678[[#This Row],[Blq{QB4}]]="o",(1000/AG$52),0)</f>
        <v>0</v>
      </c>
      <c r="AG3" s="4" t="s">
        <v>3</v>
      </c>
      <c r="AH3" s="33">
        <f>IF(Tableau2245678[[#This Row],[Blq{QB5}]]="o",(1000/AI$52),0)</f>
        <v>0</v>
      </c>
      <c r="AI3" s="4" t="s">
        <v>3</v>
      </c>
      <c r="AJ3" s="33">
        <f>IF(Tableau2245678[[#This Row],[Blq{QB6}]]="o",(1000/AK$52),0)</f>
        <v>0</v>
      </c>
      <c r="AK3" s="4" t="s">
        <v>3</v>
      </c>
      <c r="AL3" s="33">
        <f>IF(Tableau2245678[[#This Row],[Blq{QB7}]]="o",(1000/AM$52),0)</f>
        <v>0</v>
      </c>
      <c r="AM3" s="4" t="s">
        <v>3</v>
      </c>
      <c r="AN3" s="33">
        <f>IF(Tableau2245678[[#This Row],[Blq{QB8}]]="o",(1000/AO$52),0)</f>
        <v>0</v>
      </c>
      <c r="AO3" s="4" t="s">
        <v>3</v>
      </c>
      <c r="AP3" s="33">
        <f>IF(Tableau2245678[[#This Row],[Blq{QB9}]]="o",(1000/AQ$52),0)</f>
        <v>0</v>
      </c>
      <c r="AQ3" s="4" t="s">
        <v>3</v>
      </c>
      <c r="AR3" s="33">
        <f>IF(Tableau2245678[[#This Row],[Blq{QB10}]]="o",(1000/AS$52),0)</f>
        <v>0</v>
      </c>
      <c r="AS3" s="4" t="s">
        <v>3</v>
      </c>
      <c r="AT3" s="33">
        <f>IF(Tableau2245678[[#This Row],[Blq{QB11}]]="o",(1000/AU$52),0)</f>
        <v>0</v>
      </c>
      <c r="AU3" s="4" t="s">
        <v>3</v>
      </c>
      <c r="AV3" s="33">
        <f>IF(Tableau2245678[[#This Row],[Blq{QB12}]]="o",(1000/AW$52),0)</f>
        <v>0</v>
      </c>
      <c r="AW3" s="4" t="s">
        <v>3</v>
      </c>
      <c r="AX3" s="33">
        <f>IF(Tableau2245678[[#This Row],[Blq{QB13}]]="o",(1000/AY$52),0)</f>
        <v>0</v>
      </c>
      <c r="AY3" s="4" t="s">
        <v>3</v>
      </c>
      <c r="AZ3" s="33">
        <f>IF(Tableau2245678[[#This Row],[Blq{QB14}]]="o",(1000/BA$52),0)</f>
        <v>0</v>
      </c>
      <c r="BA3" s="4" t="s">
        <v>3</v>
      </c>
      <c r="BB3" s="33">
        <f>IF(Tableau2245678[[#This Row],[Blq{QB15}]]="o",(1000/BC$52),0)</f>
        <v>0</v>
      </c>
      <c r="BC3" s="4" t="s">
        <v>3</v>
      </c>
      <c r="BD3" s="33">
        <f>IF(Tableau2245678[[#This Row],[Blq{QB16}]]="o",(1000/BE$52),0)</f>
        <v>0</v>
      </c>
      <c r="BE3" s="4" t="s">
        <v>3</v>
      </c>
      <c r="BF3" s="33">
        <f>IF(Tableau2245678[[#This Row],[Blq{QB17}]]="o",(1000/BG$52),0)</f>
        <v>0</v>
      </c>
      <c r="BG3" s="4" t="s">
        <v>3</v>
      </c>
      <c r="BH3" s="33">
        <f>IF(Tableau2245678[[#This Row],[Blq{QB18}]]="o",(1000/BI$52),0)</f>
        <v>0</v>
      </c>
      <c r="BI3" s="4" t="s">
        <v>3</v>
      </c>
      <c r="BJ3" s="33">
        <f>IF(Tableau2245678[[#This Row],[Blq{QB19}]]="o",(1000/BK$52),0)</f>
        <v>0</v>
      </c>
      <c r="BK3" s="4" t="s">
        <v>3</v>
      </c>
      <c r="BL3" s="33">
        <f>IF(Tableau2245678[[#This Row],[Blq{QB20}]]="o",(1000/BM$52),0)</f>
        <v>0</v>
      </c>
      <c r="BM3" s="4" t="s">
        <v>3</v>
      </c>
      <c r="BN3" s="33">
        <f>IF(Tableau2245678[[#This Row],[Blq{QB21}]]="o",(1000/BO$52),0)</f>
        <v>0</v>
      </c>
      <c r="BO3" s="4" t="s">
        <v>3</v>
      </c>
      <c r="BP3" s="33">
        <f>IF(Tableau2245678[[#This Row],[Blq{QB22}]]="o",(1000/BQ$52),0)</f>
        <v>0</v>
      </c>
      <c r="BQ3" s="4" t="s">
        <v>3</v>
      </c>
      <c r="BR3" s="33">
        <f>IF(Tableau2245678[[#This Row],[Blq{QB23}]]="o",(1000/BS$52),0)</f>
        <v>0</v>
      </c>
      <c r="BS3" s="4" t="s">
        <v>3</v>
      </c>
      <c r="BT3" s="33">
        <f>IF(Tableau2245678[[#This Row],[Blq{QB24}]]="o",(1000/BU$52),0)</f>
        <v>0</v>
      </c>
      <c r="BU3" s="4" t="s">
        <v>3</v>
      </c>
      <c r="BV3" s="33">
        <f>IF(Tableau2245678[[#This Row],[Blq{QB25}]]="o",(1000/BW$52),0)</f>
        <v>0</v>
      </c>
      <c r="BW3" s="4" t="s">
        <v>3</v>
      </c>
      <c r="BX3" s="33">
        <f>IF(Tableau2245678[[#This Row],[Blq{QB26}]]="o",(1000/BY$52),0)</f>
        <v>0</v>
      </c>
      <c r="BY3" s="4" t="s">
        <v>3</v>
      </c>
      <c r="BZ3" s="33">
        <f>IF(Tableau2245678[[#This Row],[Blq{QB27}]]="o",(1000/CA$52),0)</f>
        <v>0</v>
      </c>
      <c r="CA3" s="4" t="s">
        <v>3</v>
      </c>
      <c r="CB3" s="33">
        <f>IF(Tableau2245678[[#This Row],[Blq{QB28}]]="o",(1000/CC$52),0)</f>
        <v>0</v>
      </c>
      <c r="CC3" s="4" t="s">
        <v>3</v>
      </c>
      <c r="CD3" s="33">
        <f>IF(Tableau2245678[[#This Row],[Blq{QB29}]]="o",(1000/CE$52),0)</f>
        <v>0</v>
      </c>
      <c r="CE3" s="4" t="s">
        <v>3</v>
      </c>
      <c r="CF3" s="33">
        <f>IF(Tableau2245678[[#This Row],[Blq{QB30}]]="o",(1000/CG$52),0)</f>
        <v>0</v>
      </c>
      <c r="CG3" s="4" t="s">
        <v>3</v>
      </c>
      <c r="CH3" s="26">
        <f>IFERROR((8-Tableau2245678[[#This Row],[Plc{Q}]])/100,0)</f>
        <v>-0.03</v>
      </c>
      <c r="CI3" s="25" t="str">
        <f>IF(OR(1=Tableau2245678[[#This Row],[Plc{Q}]],2=Tableau2245678[[#This Row],[Plc{Q}]],3=Tableau2245678[[#This Row],[Plc{Q}]],4=Tableau2245678[[#This Row],[Plc{Q}]],5=Tableau2245678[[#This Row],[Plc{Q}]],6=Tableau2245678[[#This Row],[Plc{Q}]],7=Tableau2245678[[#This Row],[Plc{Q}]],8=Tableau2245678[[#This Row],[Plc{Q}]]),"Qualifié(e)","")</f>
        <v/>
      </c>
      <c r="CJ3" s="34">
        <f>IF(Tableau2245678[[#This Row],[Pnt{F}/1000]]=0,"",RANK(Tableau2245678[[#This Row],[Pnt{F}/1000]],Tableau2245678[Pnt{F}/1000]))</f>
        <v>47</v>
      </c>
      <c r="CK3" s="35">
        <f>IFERROR(Tableau2245678[[#This Row],[Pnt{FV}/500]]+Tableau2245678[[#This Row],[Pnt{FB}/500]]+Tableau2245678[[#This Row],[Bns{Q}]],0)</f>
        <v>-0.03</v>
      </c>
      <c r="CL3" s="32">
        <f>IFERROR((Tableau2245678[[#This Row],[Pnt{FV}]]/$CM$52)*500,0)</f>
        <v>0</v>
      </c>
      <c r="CM3" s="186">
        <f>IFERROR(((Tableau2245678[[#This Row],[Prs{FV}]]/CN$52)*1000)+IF(Tableau2245678[[#This Row],[Vlr{FV}]]="o",2,0),0)</f>
        <v>0</v>
      </c>
      <c r="CN3" s="11" t="s">
        <v>12</v>
      </c>
      <c r="CO3" s="4" t="s">
        <v>3</v>
      </c>
      <c r="CP3" s="32">
        <f>(Tableau2245678[[#This Row],[Pnt{FB}]]/CQ$52)*500</f>
        <v>0</v>
      </c>
      <c r="CQ3" s="33">
        <f>Tableau2245678[[#This Row],[Pnt{FBlq}]]+Tableau2245678[[#This Row],[Pnt{FEss}]]</f>
        <v>0</v>
      </c>
      <c r="CR3" s="33">
        <f>IF(Tableau2245678[[#This Row],[Blq{F}]]="n",0,IF(Tableau2245678[[#This Row],[Blq{F}]]="Z1",100,IF(Tableau2245678[[#This Row],[Blq{F}]]="Z2",200,IF(Tableau2245678[[#This Row],[Blq{F}]]="Top",300,0))))</f>
        <v>0</v>
      </c>
      <c r="CS3" s="4" t="s">
        <v>3</v>
      </c>
      <c r="CT3" s="25">
        <f>IFERROR((100-(Tableau2245678[[#This Row],[Ess{F}]])),0)</f>
        <v>0</v>
      </c>
      <c r="CU3" s="11" t="s">
        <v>12</v>
      </c>
      <c r="CV3" s="28">
        <f>IF(Tableau2245678[[#This Row],[Fnl]]="Q",Tableau2245678[[#This Row],[Plc{F}]],Tableau2245678[[#This Row],[Plc{Q}]])</f>
        <v>11</v>
      </c>
      <c r="CW3" s="28" t="str">
        <f>IF(Tableau2245678[[#This Row],[Place]]=1,"Or",IF(Tableau2245678[[#This Row],[Place]]=2,"Argent",IF(Tableau2245678[[#This Row],[Place]]=3,"Bronze","")))</f>
        <v/>
      </c>
    </row>
    <row r="4" spans="1:101" x14ac:dyDescent="0.2">
      <c r="A4" s="33">
        <f>Tableau2245678[[#This Row],[Plc{Q}]]</f>
        <v>10</v>
      </c>
      <c r="B4" s="33">
        <f>Tableau2245678[[#This Row],[Place]]</f>
        <v>10</v>
      </c>
      <c r="C4" s="16">
        <v>3</v>
      </c>
      <c r="D4" s="17" t="s">
        <v>220</v>
      </c>
      <c r="E4" s="17" t="s">
        <v>229</v>
      </c>
      <c r="F4" s="29" t="str">
        <f>IF(Tableau2245678[[#This Row],[Q &gt; F]]="","","Q")</f>
        <v/>
      </c>
      <c r="G4" s="10" t="s">
        <v>244</v>
      </c>
      <c r="H4" s="3" t="s">
        <v>3</v>
      </c>
      <c r="I4" s="3" t="s">
        <v>3</v>
      </c>
      <c r="J4" s="3" t="s">
        <v>3</v>
      </c>
      <c r="K4" s="30">
        <f>IF(Tableau2245678[[#This Row],[Pnt{Q}(/1000)]]=0,"",RANK(Tableau2245678[[#This Row],[Pnt{Q}(/1000)]],Tableau2245678[Pnt{Q}(/1000)]))</f>
        <v>10</v>
      </c>
      <c r="L4" s="30">
        <f>IFERROR(Tableau2245678[[#This Row],[Pnt{QV}(/500)]]+Tableau2245678[[#This Row],[Pnt{QB}/500]],0)</f>
        <v>285.71428571428572</v>
      </c>
      <c r="M4" s="31">
        <f>IFERROR((Tableau2245678[[#This Row],[Pnt{QV}]]/$N$52)*500,0)</f>
        <v>285.71428571428572</v>
      </c>
      <c r="N4" s="31">
        <f>SUM(Tableau2245678[[#This Row],[Pnt{QV1}]],Tableau2245678[[#This Row],[Pnt{QV2}]],Tableau2245678[[#This Row],[Pnt{QV3}]])</f>
        <v>571.42857142857144</v>
      </c>
      <c r="O4" s="2">
        <f>IFERROR(((Tableau2245678[[#This Row],[Prs{QV1}]]/P$52)*1000)+IF(Tableau2245678[[#This Row],[Vlr{QV1}]]="o",2,0),0)</f>
        <v>571.42857142857144</v>
      </c>
      <c r="P4" s="11">
        <v>12</v>
      </c>
      <c r="Q4" s="4" t="s">
        <v>3</v>
      </c>
      <c r="R4" s="163">
        <f>IFERROR(((Tableau2245678[[#This Row],[Prs{QV2}]]/S$52)*1000)+IF(Tableau2245678[[#This Row],[Vlr{QV2}]]="o",2,0),0)</f>
        <v>0</v>
      </c>
      <c r="S4" s="11" t="s">
        <v>12</v>
      </c>
      <c r="T4" s="4" t="s">
        <v>3</v>
      </c>
      <c r="U4" s="163">
        <f>IFERROR(((Tableau2245678[[#This Row],[Prs{QV3}]]/V$52)*1000)+IF(Tableau2245678[[#This Row],[Vlr{QV3}]]="o",2,0),0)</f>
        <v>0</v>
      </c>
      <c r="V4" s="11" t="s">
        <v>12</v>
      </c>
      <c r="W4" s="4" t="s">
        <v>3</v>
      </c>
      <c r="X4" s="32">
        <f>IF((Tableau2245678[[#This Row],[Pnt{QB}]]/Y$52)*500=0,0,(Tableau2245678[[#This Row],[Pnt{QB}]]/Y$52)*500)</f>
        <v>0</v>
      </c>
      <c r="Y4" s="33">
        <f>Tableau2245678[[#This Row],[Pnt{QB1}]]+Tableau2245678[[#This Row],[Pnt{QB2}]]+Tableau2245678[[#This Row],[Pnt{QB3}]]+Tableau2245678[[#This Row],[Pnt{QB4}]]+Tableau2245678[[#This Row],[Pnt{QB5}]]+Tableau2245678[[#This Row],[Pnt{QB6}]]+Tableau2245678[[#This Row],[Pnt{QB7}]]+Tableau2245678[[#This Row],[Pnt{QB8}]]+Tableau2245678[[#This Row],[Pnt{QB9}]]+Tableau2245678[[#This Row],[Pnt{QB10}]]+Tableau2245678[[#This Row],[Pnt{QB11}]]+Tableau2245678[[#This Row],[Pnt{QB12}]]+Tableau2245678[[#This Row],[Pnt{QB13}]]+Tableau2245678[[#This Row],[Pnt{QB14}]]+Tableau2245678[[#This Row],[Pnt{QB15}]]+Tableau2245678[[#This Row],[Pnt{QB16}]]+Tableau2245678[[#This Row],[Pnt{QB17}]]+Tableau2245678[[#This Row],[Pnt{QB18}]]+Tableau2245678[[#This Row],[Pnt{QB19}]]+Tableau2245678[[#This Row],[Pnt{QB20}]]+Tableau2245678[[#This Row],[Pnt{QB21}]]+Tableau2245678[[#This Row],[Pnt{QB22}]]+Tableau2245678[[#This Row],[Pnt{QB23}]]+Tableau2245678[[#This Row],[Pnt{QB24}]]+Tableau2245678[[#This Row],[Pnt{QB25}]]+Tableau2245678[[#This Row],[Pnt{QB26}]]+Tableau2245678[[#This Row],[Pnt{QB27}]]+Tableau2245678[[#This Row],[Pnt{QB28}]]+Tableau2245678[[#This Row],[Pnt{QB29}]]+Tableau2245678[[#This Row],[Pnt{QB30}]]</f>
        <v>0</v>
      </c>
      <c r="Z4" s="33">
        <f>IF(Tableau2245678[[#This Row],[Blq{QB1}]]="o",(1000/AA$52),0)</f>
        <v>0</v>
      </c>
      <c r="AA4" s="4" t="s">
        <v>3</v>
      </c>
      <c r="AB4" s="33">
        <f>IF(Tableau2245678[[#This Row],[Blq{QB2}]]="o",(1000/AC$52),0)</f>
        <v>0</v>
      </c>
      <c r="AC4" s="4" t="s">
        <v>3</v>
      </c>
      <c r="AD4" s="33">
        <f>IF(Tableau2245678[[#This Row],[Blq{QB3}]]="o",(1000/AE$52),0)</f>
        <v>0</v>
      </c>
      <c r="AE4" s="4" t="s">
        <v>3</v>
      </c>
      <c r="AF4" s="33">
        <f>IF(Tableau2245678[[#This Row],[Blq{QB4}]]="o",(1000/AG$52),0)</f>
        <v>0</v>
      </c>
      <c r="AG4" s="4" t="s">
        <v>3</v>
      </c>
      <c r="AH4" s="33">
        <f>IF(Tableau2245678[[#This Row],[Blq{QB5}]]="o",(1000/AI$52),0)</f>
        <v>0</v>
      </c>
      <c r="AI4" s="4" t="s">
        <v>3</v>
      </c>
      <c r="AJ4" s="33">
        <f>IF(Tableau2245678[[#This Row],[Blq{QB6}]]="o",(1000/AK$52),0)</f>
        <v>0</v>
      </c>
      <c r="AK4" s="4" t="s">
        <v>3</v>
      </c>
      <c r="AL4" s="33">
        <f>IF(Tableau2245678[[#This Row],[Blq{QB7}]]="o",(1000/AM$52),0)</f>
        <v>0</v>
      </c>
      <c r="AM4" s="4" t="s">
        <v>3</v>
      </c>
      <c r="AN4" s="33">
        <f>IF(Tableau2245678[[#This Row],[Blq{QB8}]]="o",(1000/AO$52),0)</f>
        <v>0</v>
      </c>
      <c r="AO4" s="4" t="s">
        <v>3</v>
      </c>
      <c r="AP4" s="33">
        <f>IF(Tableau2245678[[#This Row],[Blq{QB9}]]="o",(1000/AQ$52),0)</f>
        <v>0</v>
      </c>
      <c r="AQ4" s="4" t="s">
        <v>3</v>
      </c>
      <c r="AR4" s="33">
        <f>IF(Tableau2245678[[#This Row],[Blq{QB10}]]="o",(1000/AS$52),0)</f>
        <v>0</v>
      </c>
      <c r="AS4" s="4" t="s">
        <v>3</v>
      </c>
      <c r="AT4" s="33">
        <f>IF(Tableau2245678[[#This Row],[Blq{QB11}]]="o",(1000/AU$52),0)</f>
        <v>0</v>
      </c>
      <c r="AU4" s="4" t="s">
        <v>3</v>
      </c>
      <c r="AV4" s="33">
        <f>IF(Tableau2245678[[#This Row],[Blq{QB12}]]="o",(1000/AW$52),0)</f>
        <v>0</v>
      </c>
      <c r="AW4" s="4" t="s">
        <v>3</v>
      </c>
      <c r="AX4" s="33">
        <f>IF(Tableau2245678[[#This Row],[Blq{QB13}]]="o",(1000/AY$52),0)</f>
        <v>0</v>
      </c>
      <c r="AY4" s="4" t="s">
        <v>3</v>
      </c>
      <c r="AZ4" s="33">
        <f>IF(Tableau2245678[[#This Row],[Blq{QB14}]]="o",(1000/BA$52),0)</f>
        <v>0</v>
      </c>
      <c r="BA4" s="4" t="s">
        <v>3</v>
      </c>
      <c r="BB4" s="33">
        <f>IF(Tableau2245678[[#This Row],[Blq{QB15}]]="o",(1000/BC$52),0)</f>
        <v>0</v>
      </c>
      <c r="BC4" s="4" t="s">
        <v>3</v>
      </c>
      <c r="BD4" s="33">
        <f>IF(Tableau2245678[[#This Row],[Blq{QB16}]]="o",(1000/BE$52),0)</f>
        <v>0</v>
      </c>
      <c r="BE4" s="4" t="s">
        <v>3</v>
      </c>
      <c r="BF4" s="33">
        <f>IF(Tableau2245678[[#This Row],[Blq{QB17}]]="o",(1000/BG$52),0)</f>
        <v>0</v>
      </c>
      <c r="BG4" s="4" t="s">
        <v>3</v>
      </c>
      <c r="BH4" s="33">
        <f>IF(Tableau2245678[[#This Row],[Blq{QB18}]]="o",(1000/BI$52),0)</f>
        <v>0</v>
      </c>
      <c r="BI4" s="4" t="s">
        <v>3</v>
      </c>
      <c r="BJ4" s="33">
        <f>IF(Tableau2245678[[#This Row],[Blq{QB19}]]="o",(1000/BK$52),0)</f>
        <v>0</v>
      </c>
      <c r="BK4" s="4" t="s">
        <v>3</v>
      </c>
      <c r="BL4" s="33">
        <f>IF(Tableau2245678[[#This Row],[Blq{QB20}]]="o",(1000/BM$52),0)</f>
        <v>0</v>
      </c>
      <c r="BM4" s="4" t="s">
        <v>3</v>
      </c>
      <c r="BN4" s="33">
        <f>IF(Tableau2245678[[#This Row],[Blq{QB21}]]="o",(1000/BO$52),0)</f>
        <v>0</v>
      </c>
      <c r="BO4" s="4" t="s">
        <v>3</v>
      </c>
      <c r="BP4" s="33">
        <f>IF(Tableau2245678[[#This Row],[Blq{QB22}]]="o",(1000/BQ$52),0)</f>
        <v>0</v>
      </c>
      <c r="BQ4" s="4" t="s">
        <v>3</v>
      </c>
      <c r="BR4" s="33">
        <f>IF(Tableau2245678[[#This Row],[Blq{QB23}]]="o",(1000/BS$52),0)</f>
        <v>0</v>
      </c>
      <c r="BS4" s="4" t="s">
        <v>3</v>
      </c>
      <c r="BT4" s="33">
        <f>IF(Tableau2245678[[#This Row],[Blq{QB24}]]="o",(1000/BU$52),0)</f>
        <v>0</v>
      </c>
      <c r="BU4" s="4" t="s">
        <v>3</v>
      </c>
      <c r="BV4" s="33">
        <f>IF(Tableau2245678[[#This Row],[Blq{QB25}]]="o",(1000/BW$52),0)</f>
        <v>0</v>
      </c>
      <c r="BW4" s="4" t="s">
        <v>3</v>
      </c>
      <c r="BX4" s="33">
        <f>IF(Tableau2245678[[#This Row],[Blq{QB26}]]="o",(1000/BY$52),0)</f>
        <v>0</v>
      </c>
      <c r="BY4" s="4" t="s">
        <v>3</v>
      </c>
      <c r="BZ4" s="33">
        <f>IF(Tableau2245678[[#This Row],[Blq{QB27}]]="o",(1000/CA$52),0)</f>
        <v>0</v>
      </c>
      <c r="CA4" s="4" t="s">
        <v>3</v>
      </c>
      <c r="CB4" s="33">
        <f>IF(Tableau2245678[[#This Row],[Blq{QB28}]]="o",(1000/CC$52),0)</f>
        <v>0</v>
      </c>
      <c r="CC4" s="4" t="s">
        <v>3</v>
      </c>
      <c r="CD4" s="33">
        <f>IF(Tableau2245678[[#This Row],[Blq{QB29}]]="o",(1000/CE$52),0)</f>
        <v>0</v>
      </c>
      <c r="CE4" s="4" t="s">
        <v>3</v>
      </c>
      <c r="CF4" s="33">
        <f>IF(Tableau2245678[[#This Row],[Blq{QB30}]]="o",(1000/CG$52),0)</f>
        <v>0</v>
      </c>
      <c r="CG4" s="4" t="s">
        <v>3</v>
      </c>
      <c r="CH4" s="26">
        <f>IFERROR((8-Tableau2245678[[#This Row],[Plc{Q}]])/100,0)</f>
        <v>-0.02</v>
      </c>
      <c r="CI4" s="25" t="str">
        <f>IF(OR(1=Tableau2245678[[#This Row],[Plc{Q}]],2=Tableau2245678[[#This Row],[Plc{Q}]],3=Tableau2245678[[#This Row],[Plc{Q}]],4=Tableau2245678[[#This Row],[Plc{Q}]],5=Tableau2245678[[#This Row],[Plc{Q}]],6=Tableau2245678[[#This Row],[Plc{Q}]],7=Tableau2245678[[#This Row],[Plc{Q}]],8=Tableau2245678[[#This Row],[Plc{Q}]]),"Qualifié(e)","")</f>
        <v/>
      </c>
      <c r="CJ4" s="34">
        <f>IF(Tableau2245678[[#This Row],[Pnt{F}/1000]]=0,"",RANK(Tableau2245678[[#This Row],[Pnt{F}/1000]],Tableau2245678[Pnt{F}/1000]))</f>
        <v>46</v>
      </c>
      <c r="CK4" s="35">
        <f>IFERROR(Tableau2245678[[#This Row],[Pnt{FV}/500]]+Tableau2245678[[#This Row],[Pnt{FB}/500]]+Tableau2245678[[#This Row],[Bns{Q}]],0)</f>
        <v>-0.02</v>
      </c>
      <c r="CL4" s="32">
        <f>IFERROR((Tableau2245678[[#This Row],[Pnt{FV}]]/$CM$52)*500,0)</f>
        <v>0</v>
      </c>
      <c r="CM4" s="186">
        <f>IFERROR(((Tableau2245678[[#This Row],[Prs{FV}]]/CN$52)*1000)+IF(Tableau2245678[[#This Row],[Vlr{FV}]]="o",2,0),0)</f>
        <v>0</v>
      </c>
      <c r="CN4" s="11" t="s">
        <v>12</v>
      </c>
      <c r="CO4" s="4" t="s">
        <v>3</v>
      </c>
      <c r="CP4" s="32">
        <f>(Tableau2245678[[#This Row],[Pnt{FB}]]/CQ$52)*500</f>
        <v>0</v>
      </c>
      <c r="CQ4" s="33">
        <f>Tableau2245678[[#This Row],[Pnt{FBlq}]]+Tableau2245678[[#This Row],[Pnt{FEss}]]</f>
        <v>0</v>
      </c>
      <c r="CR4" s="33">
        <f>IF(Tableau2245678[[#This Row],[Blq{F}]]="n",0,IF(Tableau2245678[[#This Row],[Blq{F}]]="Z1",100,IF(Tableau2245678[[#This Row],[Blq{F}]]="Z2",200,IF(Tableau2245678[[#This Row],[Blq{F}]]="Top",300,0))))</f>
        <v>0</v>
      </c>
      <c r="CS4" s="4" t="s">
        <v>3</v>
      </c>
      <c r="CT4" s="25">
        <f>IFERROR((100-(Tableau2245678[[#This Row],[Ess{F}]])),0)</f>
        <v>0</v>
      </c>
      <c r="CU4" s="11" t="s">
        <v>12</v>
      </c>
      <c r="CV4" s="28">
        <f>IF(Tableau2245678[[#This Row],[Fnl]]="Q",Tableau2245678[[#This Row],[Plc{F}]],Tableau2245678[[#This Row],[Plc{Q}]])</f>
        <v>10</v>
      </c>
      <c r="CW4" s="28" t="str">
        <f>IF(Tableau2245678[[#This Row],[Place]]=1,"Or",IF(Tableau2245678[[#This Row],[Place]]=2,"Argent",IF(Tableau2245678[[#This Row],[Place]]=3,"Bronze","")))</f>
        <v/>
      </c>
    </row>
    <row r="5" spans="1:101" x14ac:dyDescent="0.2">
      <c r="A5" s="33">
        <f>Tableau2245678[[#This Row],[Plc{Q}]]</f>
        <v>9</v>
      </c>
      <c r="B5" s="33">
        <f>Tableau2245678[[#This Row],[Place]]</f>
        <v>9</v>
      </c>
      <c r="C5" s="16">
        <v>4</v>
      </c>
      <c r="D5" s="17" t="s">
        <v>221</v>
      </c>
      <c r="E5" s="17" t="s">
        <v>230</v>
      </c>
      <c r="F5" s="29" t="str">
        <f>IF(Tableau2245678[[#This Row],[Q &gt; F]]="","","Q")</f>
        <v/>
      </c>
      <c r="G5" s="10" t="s">
        <v>245</v>
      </c>
      <c r="H5" s="3" t="s">
        <v>3</v>
      </c>
      <c r="I5" s="3" t="s">
        <v>3</v>
      </c>
      <c r="J5" s="3" t="s">
        <v>3</v>
      </c>
      <c r="K5" s="30">
        <f>IF(Tableau2245678[[#This Row],[Pnt{Q}(/1000)]]=0,"",RANK(Tableau2245678[[#This Row],[Pnt{Q}(/1000)]],Tableau2245678[Pnt{Q}(/1000)]))</f>
        <v>9</v>
      </c>
      <c r="L5" s="30">
        <f>IFERROR(Tableau2245678[[#This Row],[Pnt{QV}(/500)]]+Tableau2245678[[#This Row],[Pnt{QB}/500]],0)</f>
        <v>309.52380952380952</v>
      </c>
      <c r="M5" s="31">
        <f>IFERROR((Tableau2245678[[#This Row],[Pnt{QV}]]/$N$52)*500,0)</f>
        <v>309.52380952380952</v>
      </c>
      <c r="N5" s="31">
        <f>SUM(Tableau2245678[[#This Row],[Pnt{QV1}]],Tableau2245678[[#This Row],[Pnt{QV2}]],Tableau2245678[[#This Row],[Pnt{QV3}]])</f>
        <v>619.04761904761904</v>
      </c>
      <c r="O5" s="2">
        <f>IFERROR(((Tableau2245678[[#This Row],[Prs{QV1}]]/P$52)*1000)+IF(Tableau2245678[[#This Row],[Vlr{QV1}]]="o",2,0),0)</f>
        <v>619.04761904761904</v>
      </c>
      <c r="P5" s="11">
        <v>13</v>
      </c>
      <c r="Q5" s="4" t="s">
        <v>3</v>
      </c>
      <c r="R5" s="163">
        <f>IFERROR(((Tableau2245678[[#This Row],[Prs{QV2}]]/S$52)*1000)+IF(Tableau2245678[[#This Row],[Vlr{QV2}]]="o",2,0),0)</f>
        <v>0</v>
      </c>
      <c r="S5" s="11" t="s">
        <v>12</v>
      </c>
      <c r="T5" s="4" t="s">
        <v>3</v>
      </c>
      <c r="U5" s="163">
        <f>IFERROR(((Tableau2245678[[#This Row],[Prs{QV3}]]/V$52)*1000)+IF(Tableau2245678[[#This Row],[Vlr{QV3}]]="o",2,0),0)</f>
        <v>0</v>
      </c>
      <c r="V5" s="11" t="s">
        <v>12</v>
      </c>
      <c r="W5" s="4" t="s">
        <v>3</v>
      </c>
      <c r="X5" s="32">
        <f>IF((Tableau2245678[[#This Row],[Pnt{QB}]]/Y$52)*500=0,0,(Tableau2245678[[#This Row],[Pnt{QB}]]/Y$52)*500)</f>
        <v>0</v>
      </c>
      <c r="Y5" s="33">
        <f>Tableau2245678[[#This Row],[Pnt{QB1}]]+Tableau2245678[[#This Row],[Pnt{QB2}]]+Tableau2245678[[#This Row],[Pnt{QB3}]]+Tableau2245678[[#This Row],[Pnt{QB4}]]+Tableau2245678[[#This Row],[Pnt{QB5}]]+Tableau2245678[[#This Row],[Pnt{QB6}]]+Tableau2245678[[#This Row],[Pnt{QB7}]]+Tableau2245678[[#This Row],[Pnt{QB8}]]+Tableau2245678[[#This Row],[Pnt{QB9}]]+Tableau2245678[[#This Row],[Pnt{QB10}]]+Tableau2245678[[#This Row],[Pnt{QB11}]]+Tableau2245678[[#This Row],[Pnt{QB12}]]+Tableau2245678[[#This Row],[Pnt{QB13}]]+Tableau2245678[[#This Row],[Pnt{QB14}]]+Tableau2245678[[#This Row],[Pnt{QB15}]]+Tableau2245678[[#This Row],[Pnt{QB16}]]+Tableau2245678[[#This Row],[Pnt{QB17}]]+Tableau2245678[[#This Row],[Pnt{QB18}]]+Tableau2245678[[#This Row],[Pnt{QB19}]]+Tableau2245678[[#This Row],[Pnt{QB20}]]+Tableau2245678[[#This Row],[Pnt{QB21}]]+Tableau2245678[[#This Row],[Pnt{QB22}]]+Tableau2245678[[#This Row],[Pnt{QB23}]]+Tableau2245678[[#This Row],[Pnt{QB24}]]+Tableau2245678[[#This Row],[Pnt{QB25}]]+Tableau2245678[[#This Row],[Pnt{QB26}]]+Tableau2245678[[#This Row],[Pnt{QB27}]]+Tableau2245678[[#This Row],[Pnt{QB28}]]+Tableau2245678[[#This Row],[Pnt{QB29}]]+Tableau2245678[[#This Row],[Pnt{QB30}]]</f>
        <v>0</v>
      </c>
      <c r="Z5" s="33">
        <f>IF(Tableau2245678[[#This Row],[Blq{QB1}]]="o",(1000/AA$52),0)</f>
        <v>0</v>
      </c>
      <c r="AA5" s="4" t="s">
        <v>3</v>
      </c>
      <c r="AB5" s="33">
        <f>IF(Tableau2245678[[#This Row],[Blq{QB2}]]="o",(1000/AC$52),0)</f>
        <v>0</v>
      </c>
      <c r="AC5" s="4" t="s">
        <v>3</v>
      </c>
      <c r="AD5" s="33">
        <f>IF(Tableau2245678[[#This Row],[Blq{QB3}]]="o",(1000/AE$52),0)</f>
        <v>0</v>
      </c>
      <c r="AE5" s="4" t="s">
        <v>3</v>
      </c>
      <c r="AF5" s="33">
        <f>IF(Tableau2245678[[#This Row],[Blq{QB4}]]="o",(1000/AG$52),0)</f>
        <v>0</v>
      </c>
      <c r="AG5" s="4" t="s">
        <v>3</v>
      </c>
      <c r="AH5" s="33">
        <f>IF(Tableau2245678[[#This Row],[Blq{QB5}]]="o",(1000/AI$52),0)</f>
        <v>0</v>
      </c>
      <c r="AI5" s="4" t="s">
        <v>3</v>
      </c>
      <c r="AJ5" s="33">
        <f>IF(Tableau2245678[[#This Row],[Blq{QB6}]]="o",(1000/AK$52),0)</f>
        <v>0</v>
      </c>
      <c r="AK5" s="4" t="s">
        <v>3</v>
      </c>
      <c r="AL5" s="33">
        <f>IF(Tableau2245678[[#This Row],[Blq{QB7}]]="o",(1000/AM$52),0)</f>
        <v>0</v>
      </c>
      <c r="AM5" s="4" t="s">
        <v>3</v>
      </c>
      <c r="AN5" s="33">
        <f>IF(Tableau2245678[[#This Row],[Blq{QB8}]]="o",(1000/AO$52),0)</f>
        <v>0</v>
      </c>
      <c r="AO5" s="4" t="s">
        <v>3</v>
      </c>
      <c r="AP5" s="33">
        <f>IF(Tableau2245678[[#This Row],[Blq{QB9}]]="o",(1000/AQ$52),0)</f>
        <v>0</v>
      </c>
      <c r="AQ5" s="4" t="s">
        <v>3</v>
      </c>
      <c r="AR5" s="33">
        <f>IF(Tableau2245678[[#This Row],[Blq{QB10}]]="o",(1000/AS$52),0)</f>
        <v>0</v>
      </c>
      <c r="AS5" s="4" t="s">
        <v>3</v>
      </c>
      <c r="AT5" s="33">
        <f>IF(Tableau2245678[[#This Row],[Blq{QB11}]]="o",(1000/AU$52),0)</f>
        <v>0</v>
      </c>
      <c r="AU5" s="4" t="s">
        <v>3</v>
      </c>
      <c r="AV5" s="33">
        <f>IF(Tableau2245678[[#This Row],[Blq{QB12}]]="o",(1000/AW$52),0)</f>
        <v>0</v>
      </c>
      <c r="AW5" s="4" t="s">
        <v>3</v>
      </c>
      <c r="AX5" s="33">
        <f>IF(Tableau2245678[[#This Row],[Blq{QB13}]]="o",(1000/AY$52),0)</f>
        <v>0</v>
      </c>
      <c r="AY5" s="4" t="s">
        <v>3</v>
      </c>
      <c r="AZ5" s="33">
        <f>IF(Tableau2245678[[#This Row],[Blq{QB14}]]="o",(1000/BA$52),0)</f>
        <v>0</v>
      </c>
      <c r="BA5" s="4" t="s">
        <v>3</v>
      </c>
      <c r="BB5" s="33">
        <f>IF(Tableau2245678[[#This Row],[Blq{QB15}]]="o",(1000/BC$52),0)</f>
        <v>0</v>
      </c>
      <c r="BC5" s="4" t="s">
        <v>3</v>
      </c>
      <c r="BD5" s="33">
        <f>IF(Tableau2245678[[#This Row],[Blq{QB16}]]="o",(1000/BE$52),0)</f>
        <v>0</v>
      </c>
      <c r="BE5" s="4" t="s">
        <v>3</v>
      </c>
      <c r="BF5" s="33">
        <f>IF(Tableau2245678[[#This Row],[Blq{QB17}]]="o",(1000/BG$52),0)</f>
        <v>0</v>
      </c>
      <c r="BG5" s="4" t="s">
        <v>3</v>
      </c>
      <c r="BH5" s="33">
        <f>IF(Tableau2245678[[#This Row],[Blq{QB18}]]="o",(1000/BI$52),0)</f>
        <v>0</v>
      </c>
      <c r="BI5" s="4" t="s">
        <v>3</v>
      </c>
      <c r="BJ5" s="33">
        <f>IF(Tableau2245678[[#This Row],[Blq{QB19}]]="o",(1000/BK$52),0)</f>
        <v>0</v>
      </c>
      <c r="BK5" s="4" t="s">
        <v>3</v>
      </c>
      <c r="BL5" s="33">
        <f>IF(Tableau2245678[[#This Row],[Blq{QB20}]]="o",(1000/BM$52),0)</f>
        <v>0</v>
      </c>
      <c r="BM5" s="4" t="s">
        <v>3</v>
      </c>
      <c r="BN5" s="33">
        <f>IF(Tableau2245678[[#This Row],[Blq{QB21}]]="o",(1000/BO$52),0)</f>
        <v>0</v>
      </c>
      <c r="BO5" s="4" t="s">
        <v>3</v>
      </c>
      <c r="BP5" s="33">
        <f>IF(Tableau2245678[[#This Row],[Blq{QB22}]]="o",(1000/BQ$52),0)</f>
        <v>0</v>
      </c>
      <c r="BQ5" s="4" t="s">
        <v>3</v>
      </c>
      <c r="BR5" s="33">
        <f>IF(Tableau2245678[[#This Row],[Blq{QB23}]]="o",(1000/BS$52),0)</f>
        <v>0</v>
      </c>
      <c r="BS5" s="4" t="s">
        <v>3</v>
      </c>
      <c r="BT5" s="33">
        <f>IF(Tableau2245678[[#This Row],[Blq{QB24}]]="o",(1000/BU$52),0)</f>
        <v>0</v>
      </c>
      <c r="BU5" s="4" t="s">
        <v>3</v>
      </c>
      <c r="BV5" s="33">
        <f>IF(Tableau2245678[[#This Row],[Blq{QB25}]]="o",(1000/BW$52),0)</f>
        <v>0</v>
      </c>
      <c r="BW5" s="4" t="s">
        <v>3</v>
      </c>
      <c r="BX5" s="33">
        <f>IF(Tableau2245678[[#This Row],[Blq{QB26}]]="o",(1000/BY$52),0)</f>
        <v>0</v>
      </c>
      <c r="BY5" s="4" t="s">
        <v>3</v>
      </c>
      <c r="BZ5" s="33">
        <f>IF(Tableau2245678[[#This Row],[Blq{QB27}]]="o",(1000/CA$52),0)</f>
        <v>0</v>
      </c>
      <c r="CA5" s="4" t="s">
        <v>3</v>
      </c>
      <c r="CB5" s="33">
        <f>IF(Tableau2245678[[#This Row],[Blq{QB28}]]="o",(1000/CC$52),0)</f>
        <v>0</v>
      </c>
      <c r="CC5" s="4" t="s">
        <v>3</v>
      </c>
      <c r="CD5" s="33">
        <f>IF(Tableau2245678[[#This Row],[Blq{QB29}]]="o",(1000/CE$52),0)</f>
        <v>0</v>
      </c>
      <c r="CE5" s="4" t="s">
        <v>3</v>
      </c>
      <c r="CF5" s="33">
        <f>IF(Tableau2245678[[#This Row],[Blq{QB30}]]="o",(1000/CG$52),0)</f>
        <v>0</v>
      </c>
      <c r="CG5" s="4" t="s">
        <v>3</v>
      </c>
      <c r="CH5" s="26">
        <f>IFERROR((8-Tableau2245678[[#This Row],[Plc{Q}]])/100,0)</f>
        <v>-0.01</v>
      </c>
      <c r="CI5" s="25" t="str">
        <f>IF(OR(1=Tableau2245678[[#This Row],[Plc{Q}]],2=Tableau2245678[[#This Row],[Plc{Q}]],3=Tableau2245678[[#This Row],[Plc{Q}]],4=Tableau2245678[[#This Row],[Plc{Q}]],5=Tableau2245678[[#This Row],[Plc{Q}]],6=Tableau2245678[[#This Row],[Plc{Q}]],7=Tableau2245678[[#This Row],[Plc{Q}]],8=Tableau2245678[[#This Row],[Plc{Q}]]),"Qualifié(e)","")</f>
        <v/>
      </c>
      <c r="CJ5" s="34">
        <f>IF(Tableau2245678[[#This Row],[Pnt{F}/1000]]=0,"",RANK(Tableau2245678[[#This Row],[Pnt{F}/1000]],Tableau2245678[Pnt{F}/1000]))</f>
        <v>45</v>
      </c>
      <c r="CK5" s="35">
        <f>IFERROR(Tableau2245678[[#This Row],[Pnt{FV}/500]]+Tableau2245678[[#This Row],[Pnt{FB}/500]]+Tableau2245678[[#This Row],[Bns{Q}]],0)</f>
        <v>-0.01</v>
      </c>
      <c r="CL5" s="32">
        <f>IFERROR((Tableau2245678[[#This Row],[Pnt{FV}]]/$CM$52)*500,0)</f>
        <v>0</v>
      </c>
      <c r="CM5" s="186">
        <f>IFERROR(((Tableau2245678[[#This Row],[Prs{FV}]]/CN$52)*1000)+IF(Tableau2245678[[#This Row],[Vlr{FV}]]="o",2,0),0)</f>
        <v>0</v>
      </c>
      <c r="CN5" s="11" t="s">
        <v>12</v>
      </c>
      <c r="CO5" s="4" t="s">
        <v>3</v>
      </c>
      <c r="CP5" s="32">
        <f>(Tableau2245678[[#This Row],[Pnt{FB}]]/CQ$52)*500</f>
        <v>0</v>
      </c>
      <c r="CQ5" s="33">
        <f>Tableau2245678[[#This Row],[Pnt{FBlq}]]+Tableau2245678[[#This Row],[Pnt{FEss}]]</f>
        <v>0</v>
      </c>
      <c r="CR5" s="33">
        <f>IF(Tableau2245678[[#This Row],[Blq{F}]]="n",0,IF(Tableau2245678[[#This Row],[Blq{F}]]="Z1",100,IF(Tableau2245678[[#This Row],[Blq{F}]]="Z2",200,IF(Tableau2245678[[#This Row],[Blq{F}]]="Top",300,0))))</f>
        <v>0</v>
      </c>
      <c r="CS5" s="4" t="s">
        <v>3</v>
      </c>
      <c r="CT5" s="25">
        <f>IFERROR((100-(Tableau2245678[[#This Row],[Ess{F}]])),0)</f>
        <v>0</v>
      </c>
      <c r="CU5" s="11" t="s">
        <v>12</v>
      </c>
      <c r="CV5" s="28">
        <f>IF(Tableau2245678[[#This Row],[Fnl]]="Q",Tableau2245678[[#This Row],[Plc{F}]],Tableau2245678[[#This Row],[Plc{Q}]])</f>
        <v>9</v>
      </c>
      <c r="CW5" s="28" t="str">
        <f>IF(Tableau2245678[[#This Row],[Place]]=1,"Or",IF(Tableau2245678[[#This Row],[Place]]=2,"Argent",IF(Tableau2245678[[#This Row],[Place]]=3,"Bronze","")))</f>
        <v/>
      </c>
    </row>
    <row r="6" spans="1:101" x14ac:dyDescent="0.2">
      <c r="A6" s="33">
        <f>Tableau2245678[[#This Row],[Plc{Q}]]</f>
        <v>8</v>
      </c>
      <c r="B6" s="33" t="str">
        <f>Tableau2245678[[#This Row],[Place]]</f>
        <v/>
      </c>
      <c r="C6" s="16">
        <v>5</v>
      </c>
      <c r="D6" s="17" t="s">
        <v>222</v>
      </c>
      <c r="E6" s="17" t="s">
        <v>231</v>
      </c>
      <c r="F6" s="29" t="str">
        <f>IF(Tableau2245678[[#This Row],[Q &gt; F]]="","","Q")</f>
        <v>Q</v>
      </c>
      <c r="G6" s="10" t="s">
        <v>246</v>
      </c>
      <c r="H6" s="3" t="s">
        <v>3</v>
      </c>
      <c r="I6" s="3" t="s">
        <v>3</v>
      </c>
      <c r="J6" s="3" t="s">
        <v>3</v>
      </c>
      <c r="K6" s="30">
        <f>IF(Tableau2245678[[#This Row],[Pnt{Q}(/1000)]]=0,"",RANK(Tableau2245678[[#This Row],[Pnt{Q}(/1000)]],Tableau2245678[Pnt{Q}(/1000)]))</f>
        <v>8</v>
      </c>
      <c r="L6" s="30">
        <f>IFERROR(Tableau2245678[[#This Row],[Pnt{QV}(/500)]]+Tableau2245678[[#This Row],[Pnt{QB}/500]],0)</f>
        <v>333.33333333333331</v>
      </c>
      <c r="M6" s="31">
        <f>IFERROR((Tableau2245678[[#This Row],[Pnt{QV}]]/$N$52)*500,0)</f>
        <v>333.33333333333331</v>
      </c>
      <c r="N6" s="31">
        <f>SUM(Tableau2245678[[#This Row],[Pnt{QV1}]],Tableau2245678[[#This Row],[Pnt{QV2}]],Tableau2245678[[#This Row],[Pnt{QV3}]])</f>
        <v>666.66666666666663</v>
      </c>
      <c r="O6" s="2">
        <f>IFERROR(((Tableau2245678[[#This Row],[Prs{QV1}]]/P$52)*1000)+IF(Tableau2245678[[#This Row],[Vlr{QV1}]]="o",2,0),0)</f>
        <v>666.66666666666663</v>
      </c>
      <c r="P6" s="11">
        <v>14</v>
      </c>
      <c r="Q6" s="4" t="s">
        <v>3</v>
      </c>
      <c r="R6" s="163">
        <f>IFERROR(((Tableau2245678[[#This Row],[Prs{QV2}]]/S$52)*1000)+IF(Tableau2245678[[#This Row],[Vlr{QV2}]]="o",2,0),0)</f>
        <v>0</v>
      </c>
      <c r="S6" s="11" t="s">
        <v>12</v>
      </c>
      <c r="T6" s="4" t="s">
        <v>3</v>
      </c>
      <c r="U6" s="163">
        <f>IFERROR(((Tableau2245678[[#This Row],[Prs{QV3}]]/V$52)*1000)+IF(Tableau2245678[[#This Row],[Vlr{QV3}]]="o",2,0),0)</f>
        <v>0</v>
      </c>
      <c r="V6" s="11" t="s">
        <v>12</v>
      </c>
      <c r="W6" s="4" t="s">
        <v>3</v>
      </c>
      <c r="X6" s="32">
        <f>IF((Tableau2245678[[#This Row],[Pnt{QB}]]/Y$52)*500=0,0,(Tableau2245678[[#This Row],[Pnt{QB}]]/Y$52)*500)</f>
        <v>0</v>
      </c>
      <c r="Y6" s="33">
        <f>Tableau2245678[[#This Row],[Pnt{QB1}]]+Tableau2245678[[#This Row],[Pnt{QB2}]]+Tableau2245678[[#This Row],[Pnt{QB3}]]+Tableau2245678[[#This Row],[Pnt{QB4}]]+Tableau2245678[[#This Row],[Pnt{QB5}]]+Tableau2245678[[#This Row],[Pnt{QB6}]]+Tableau2245678[[#This Row],[Pnt{QB7}]]+Tableau2245678[[#This Row],[Pnt{QB8}]]+Tableau2245678[[#This Row],[Pnt{QB9}]]+Tableau2245678[[#This Row],[Pnt{QB10}]]+Tableau2245678[[#This Row],[Pnt{QB11}]]+Tableau2245678[[#This Row],[Pnt{QB12}]]+Tableau2245678[[#This Row],[Pnt{QB13}]]+Tableau2245678[[#This Row],[Pnt{QB14}]]+Tableau2245678[[#This Row],[Pnt{QB15}]]+Tableau2245678[[#This Row],[Pnt{QB16}]]+Tableau2245678[[#This Row],[Pnt{QB17}]]+Tableau2245678[[#This Row],[Pnt{QB18}]]+Tableau2245678[[#This Row],[Pnt{QB19}]]+Tableau2245678[[#This Row],[Pnt{QB20}]]+Tableau2245678[[#This Row],[Pnt{QB21}]]+Tableau2245678[[#This Row],[Pnt{QB22}]]+Tableau2245678[[#This Row],[Pnt{QB23}]]+Tableau2245678[[#This Row],[Pnt{QB24}]]+Tableau2245678[[#This Row],[Pnt{QB25}]]+Tableau2245678[[#This Row],[Pnt{QB26}]]+Tableau2245678[[#This Row],[Pnt{QB27}]]+Tableau2245678[[#This Row],[Pnt{QB28}]]+Tableau2245678[[#This Row],[Pnt{QB29}]]+Tableau2245678[[#This Row],[Pnt{QB30}]]</f>
        <v>0</v>
      </c>
      <c r="Z6" s="33">
        <f>IF(Tableau2245678[[#This Row],[Blq{QB1}]]="o",(1000/AA$52),0)</f>
        <v>0</v>
      </c>
      <c r="AA6" s="4" t="s">
        <v>3</v>
      </c>
      <c r="AB6" s="33">
        <f>IF(Tableau2245678[[#This Row],[Blq{QB2}]]="o",(1000/AC$52),0)</f>
        <v>0</v>
      </c>
      <c r="AC6" s="4" t="s">
        <v>3</v>
      </c>
      <c r="AD6" s="33">
        <f>IF(Tableau2245678[[#This Row],[Blq{QB3}]]="o",(1000/AE$52),0)</f>
        <v>0</v>
      </c>
      <c r="AE6" s="4" t="s">
        <v>3</v>
      </c>
      <c r="AF6" s="33">
        <f>IF(Tableau2245678[[#This Row],[Blq{QB4}]]="o",(1000/AG$52),0)</f>
        <v>0</v>
      </c>
      <c r="AG6" s="4" t="s">
        <v>3</v>
      </c>
      <c r="AH6" s="33">
        <f>IF(Tableau2245678[[#This Row],[Blq{QB5}]]="o",(1000/AI$52),0)</f>
        <v>0</v>
      </c>
      <c r="AI6" s="4" t="s">
        <v>3</v>
      </c>
      <c r="AJ6" s="33">
        <f>IF(Tableau2245678[[#This Row],[Blq{QB6}]]="o",(1000/AK$52),0)</f>
        <v>0</v>
      </c>
      <c r="AK6" s="4" t="s">
        <v>3</v>
      </c>
      <c r="AL6" s="33">
        <f>IF(Tableau2245678[[#This Row],[Blq{QB7}]]="o",(1000/AM$52),0)</f>
        <v>0</v>
      </c>
      <c r="AM6" s="4" t="s">
        <v>3</v>
      </c>
      <c r="AN6" s="33">
        <f>IF(Tableau2245678[[#This Row],[Blq{QB8}]]="o",(1000/AO$52),0)</f>
        <v>0</v>
      </c>
      <c r="AO6" s="4" t="s">
        <v>3</v>
      </c>
      <c r="AP6" s="33">
        <f>IF(Tableau2245678[[#This Row],[Blq{QB9}]]="o",(1000/AQ$52),0)</f>
        <v>0</v>
      </c>
      <c r="AQ6" s="4" t="s">
        <v>3</v>
      </c>
      <c r="AR6" s="33">
        <f>IF(Tableau2245678[[#This Row],[Blq{QB10}]]="o",(1000/AS$52),0)</f>
        <v>0</v>
      </c>
      <c r="AS6" s="4" t="s">
        <v>3</v>
      </c>
      <c r="AT6" s="33">
        <f>IF(Tableau2245678[[#This Row],[Blq{QB11}]]="o",(1000/AU$52),0)</f>
        <v>0</v>
      </c>
      <c r="AU6" s="4" t="s">
        <v>3</v>
      </c>
      <c r="AV6" s="33">
        <f>IF(Tableau2245678[[#This Row],[Blq{QB12}]]="o",(1000/AW$52),0)</f>
        <v>0</v>
      </c>
      <c r="AW6" s="4" t="s">
        <v>3</v>
      </c>
      <c r="AX6" s="33">
        <f>IF(Tableau2245678[[#This Row],[Blq{QB13}]]="o",(1000/AY$52),0)</f>
        <v>0</v>
      </c>
      <c r="AY6" s="4" t="s">
        <v>3</v>
      </c>
      <c r="AZ6" s="33">
        <f>IF(Tableau2245678[[#This Row],[Blq{QB14}]]="o",(1000/BA$52),0)</f>
        <v>0</v>
      </c>
      <c r="BA6" s="4" t="s">
        <v>3</v>
      </c>
      <c r="BB6" s="33">
        <f>IF(Tableau2245678[[#This Row],[Blq{QB15}]]="o",(1000/BC$52),0)</f>
        <v>0</v>
      </c>
      <c r="BC6" s="4" t="s">
        <v>3</v>
      </c>
      <c r="BD6" s="33">
        <f>IF(Tableau2245678[[#This Row],[Blq{QB16}]]="o",(1000/BE$52),0)</f>
        <v>0</v>
      </c>
      <c r="BE6" s="4" t="s">
        <v>3</v>
      </c>
      <c r="BF6" s="33">
        <f>IF(Tableau2245678[[#This Row],[Blq{QB17}]]="o",(1000/BG$52),0)</f>
        <v>0</v>
      </c>
      <c r="BG6" s="4" t="s">
        <v>3</v>
      </c>
      <c r="BH6" s="33">
        <f>IF(Tableau2245678[[#This Row],[Blq{QB18}]]="o",(1000/BI$52),0)</f>
        <v>0</v>
      </c>
      <c r="BI6" s="4" t="s">
        <v>3</v>
      </c>
      <c r="BJ6" s="33">
        <f>IF(Tableau2245678[[#This Row],[Blq{QB19}]]="o",(1000/BK$52),0)</f>
        <v>0</v>
      </c>
      <c r="BK6" s="4" t="s">
        <v>3</v>
      </c>
      <c r="BL6" s="33">
        <f>IF(Tableau2245678[[#This Row],[Blq{QB20}]]="o",(1000/BM$52),0)</f>
        <v>0</v>
      </c>
      <c r="BM6" s="4" t="s">
        <v>3</v>
      </c>
      <c r="BN6" s="33">
        <f>IF(Tableau2245678[[#This Row],[Blq{QB21}]]="o",(1000/BO$52),0)</f>
        <v>0</v>
      </c>
      <c r="BO6" s="4" t="s">
        <v>3</v>
      </c>
      <c r="BP6" s="33">
        <f>IF(Tableau2245678[[#This Row],[Blq{QB22}]]="o",(1000/BQ$52),0)</f>
        <v>0</v>
      </c>
      <c r="BQ6" s="4" t="s">
        <v>3</v>
      </c>
      <c r="BR6" s="33">
        <f>IF(Tableau2245678[[#This Row],[Blq{QB23}]]="o",(1000/BS$52),0)</f>
        <v>0</v>
      </c>
      <c r="BS6" s="4" t="s">
        <v>3</v>
      </c>
      <c r="BT6" s="33">
        <f>IF(Tableau2245678[[#This Row],[Blq{QB24}]]="o",(1000/BU$52),0)</f>
        <v>0</v>
      </c>
      <c r="BU6" s="4" t="s">
        <v>3</v>
      </c>
      <c r="BV6" s="33">
        <f>IF(Tableau2245678[[#This Row],[Blq{QB25}]]="o",(1000/BW$52),0)</f>
        <v>0</v>
      </c>
      <c r="BW6" s="4" t="s">
        <v>3</v>
      </c>
      <c r="BX6" s="33">
        <f>IF(Tableau2245678[[#This Row],[Blq{QB26}]]="o",(1000/BY$52),0)</f>
        <v>0</v>
      </c>
      <c r="BY6" s="4" t="s">
        <v>3</v>
      </c>
      <c r="BZ6" s="33">
        <f>IF(Tableau2245678[[#This Row],[Blq{QB27}]]="o",(1000/CA$52),0)</f>
        <v>0</v>
      </c>
      <c r="CA6" s="4" t="s">
        <v>3</v>
      </c>
      <c r="CB6" s="33">
        <f>IF(Tableau2245678[[#This Row],[Blq{QB28}]]="o",(1000/CC$52),0)</f>
        <v>0</v>
      </c>
      <c r="CC6" s="4" t="s">
        <v>3</v>
      </c>
      <c r="CD6" s="33">
        <f>IF(Tableau2245678[[#This Row],[Blq{QB29}]]="o",(1000/CE$52),0)</f>
        <v>0</v>
      </c>
      <c r="CE6" s="4" t="s">
        <v>3</v>
      </c>
      <c r="CF6" s="33">
        <f>IF(Tableau2245678[[#This Row],[Blq{QB30}]]="o",(1000/CG$52),0)</f>
        <v>0</v>
      </c>
      <c r="CG6" s="4" t="s">
        <v>3</v>
      </c>
      <c r="CH6" s="26">
        <f>IFERROR((8-Tableau2245678[[#This Row],[Plc{Q}]])/100,0)</f>
        <v>0</v>
      </c>
      <c r="CI6" s="25" t="str">
        <f>IF(OR(1=Tableau2245678[[#This Row],[Plc{Q}]],2=Tableau2245678[[#This Row],[Plc{Q}]],3=Tableau2245678[[#This Row],[Plc{Q}]],4=Tableau2245678[[#This Row],[Plc{Q}]],5=Tableau2245678[[#This Row],[Plc{Q}]],6=Tableau2245678[[#This Row],[Plc{Q}]],7=Tableau2245678[[#This Row],[Plc{Q}]],8=Tableau2245678[[#This Row],[Plc{Q}]]),"Qualifié(e)","")</f>
        <v>Qualifié(e)</v>
      </c>
      <c r="CJ6" s="34" t="str">
        <f>IF(Tableau2245678[[#This Row],[Pnt{F}/1000]]=0,"",RANK(Tableau2245678[[#This Row],[Pnt{F}/1000]],Tableau2245678[Pnt{F}/1000]))</f>
        <v/>
      </c>
      <c r="CK6" s="35">
        <f>IFERROR(Tableau2245678[[#This Row],[Pnt{FV}/500]]+Tableau2245678[[#This Row],[Pnt{FB}/500]]+Tableau2245678[[#This Row],[Bns{Q}]],0)</f>
        <v>0</v>
      </c>
      <c r="CL6" s="32">
        <f>IFERROR((Tableau2245678[[#This Row],[Pnt{FV}]]/$CM$52)*500,0)</f>
        <v>0</v>
      </c>
      <c r="CM6" s="186">
        <f>IFERROR(((Tableau2245678[[#This Row],[Prs{FV}]]/CN$52)*1000)+IF(Tableau2245678[[#This Row],[Vlr{FV}]]="o",2,0),0)</f>
        <v>0</v>
      </c>
      <c r="CN6" s="11" t="s">
        <v>12</v>
      </c>
      <c r="CO6" s="4" t="s">
        <v>3</v>
      </c>
      <c r="CP6" s="32">
        <f>(Tableau2245678[[#This Row],[Pnt{FB}]]/CQ$52)*500</f>
        <v>0</v>
      </c>
      <c r="CQ6" s="33">
        <f>Tableau2245678[[#This Row],[Pnt{FBlq}]]+Tableau2245678[[#This Row],[Pnt{FEss}]]</f>
        <v>0</v>
      </c>
      <c r="CR6" s="33">
        <f>IF(Tableau2245678[[#This Row],[Blq{F}]]="n",0,IF(Tableau2245678[[#This Row],[Blq{F}]]="Z1",100,IF(Tableau2245678[[#This Row],[Blq{F}]]="Z2",200,IF(Tableau2245678[[#This Row],[Blq{F}]]="Top",300,0))))</f>
        <v>0</v>
      </c>
      <c r="CS6" s="4" t="s">
        <v>3</v>
      </c>
      <c r="CT6" s="25">
        <f>IFERROR((100-(Tableau2245678[[#This Row],[Ess{F}]])),0)</f>
        <v>0</v>
      </c>
      <c r="CU6" s="11" t="s">
        <v>12</v>
      </c>
      <c r="CV6" s="28" t="str">
        <f>IF(Tableau2245678[[#This Row],[Fnl]]="Q",Tableau2245678[[#This Row],[Plc{F}]],Tableau2245678[[#This Row],[Plc{Q}]])</f>
        <v/>
      </c>
      <c r="CW6" s="28" t="str">
        <f>IF(Tableau2245678[[#This Row],[Place]]=1,"Or",IF(Tableau2245678[[#This Row],[Place]]=2,"Argent",IF(Tableau2245678[[#This Row],[Place]]=3,"Bronze","")))</f>
        <v/>
      </c>
    </row>
    <row r="7" spans="1:101" x14ac:dyDescent="0.2">
      <c r="A7" s="33">
        <f>Tableau2245678[[#This Row],[Plc{Q}]]</f>
        <v>7</v>
      </c>
      <c r="B7" s="33">
        <f>Tableau2245678[[#This Row],[Place]]</f>
        <v>7</v>
      </c>
      <c r="C7" s="16">
        <v>6</v>
      </c>
      <c r="D7" s="17" t="s">
        <v>223</v>
      </c>
      <c r="E7" s="17" t="s">
        <v>232</v>
      </c>
      <c r="F7" s="29" t="str">
        <f>IF(Tableau2245678[[#This Row],[Q &gt; F]]="","","Q")</f>
        <v>Q</v>
      </c>
      <c r="G7" s="10" t="s">
        <v>247</v>
      </c>
      <c r="H7" s="3" t="s">
        <v>3</v>
      </c>
      <c r="I7" s="3" t="s">
        <v>3</v>
      </c>
      <c r="J7" s="3" t="s">
        <v>3</v>
      </c>
      <c r="K7" s="30">
        <f>IF(Tableau2245678[[#This Row],[Pnt{Q}(/1000)]]=0,"",RANK(Tableau2245678[[#This Row],[Pnt{Q}(/1000)]],Tableau2245678[Pnt{Q}(/1000)]))</f>
        <v>7</v>
      </c>
      <c r="L7" s="30">
        <f>IFERROR(Tableau2245678[[#This Row],[Pnt{QV}(/500)]]+Tableau2245678[[#This Row],[Pnt{QB}/500]],0)</f>
        <v>357.14285714285717</v>
      </c>
      <c r="M7" s="31">
        <f>IFERROR((Tableau2245678[[#This Row],[Pnt{QV}]]/$N$52)*500,0)</f>
        <v>357.14285714285717</v>
      </c>
      <c r="N7" s="31">
        <f>SUM(Tableau2245678[[#This Row],[Pnt{QV1}]],Tableau2245678[[#This Row],[Pnt{QV2}]],Tableau2245678[[#This Row],[Pnt{QV3}]])</f>
        <v>714.28571428571433</v>
      </c>
      <c r="O7" s="2">
        <f>IFERROR(((Tableau2245678[[#This Row],[Prs{QV1}]]/P$52)*1000)+IF(Tableau2245678[[#This Row],[Vlr{QV1}]]="o",2,0),0)</f>
        <v>714.28571428571433</v>
      </c>
      <c r="P7" s="11">
        <v>15</v>
      </c>
      <c r="Q7" s="4" t="s">
        <v>3</v>
      </c>
      <c r="R7" s="163">
        <f>IFERROR(((Tableau2245678[[#This Row],[Prs{QV2}]]/S$52)*1000)+IF(Tableau2245678[[#This Row],[Vlr{QV2}]]="o",2,0),0)</f>
        <v>0</v>
      </c>
      <c r="S7" s="11" t="s">
        <v>12</v>
      </c>
      <c r="T7" s="4" t="s">
        <v>3</v>
      </c>
      <c r="U7" s="163">
        <f>IFERROR(((Tableau2245678[[#This Row],[Prs{QV3}]]/V$52)*1000)+IF(Tableau2245678[[#This Row],[Vlr{QV3}]]="o",2,0),0)</f>
        <v>0</v>
      </c>
      <c r="V7" s="11" t="s">
        <v>12</v>
      </c>
      <c r="W7" s="4" t="s">
        <v>3</v>
      </c>
      <c r="X7" s="32">
        <f>IF((Tableau2245678[[#This Row],[Pnt{QB}]]/Y$52)*500=0,0,(Tableau2245678[[#This Row],[Pnt{QB}]]/Y$52)*500)</f>
        <v>0</v>
      </c>
      <c r="Y7" s="33">
        <f>Tableau2245678[[#This Row],[Pnt{QB1}]]+Tableau2245678[[#This Row],[Pnt{QB2}]]+Tableau2245678[[#This Row],[Pnt{QB3}]]+Tableau2245678[[#This Row],[Pnt{QB4}]]+Tableau2245678[[#This Row],[Pnt{QB5}]]+Tableau2245678[[#This Row],[Pnt{QB6}]]+Tableau2245678[[#This Row],[Pnt{QB7}]]+Tableau2245678[[#This Row],[Pnt{QB8}]]+Tableau2245678[[#This Row],[Pnt{QB9}]]+Tableau2245678[[#This Row],[Pnt{QB10}]]+Tableau2245678[[#This Row],[Pnt{QB11}]]+Tableau2245678[[#This Row],[Pnt{QB12}]]+Tableau2245678[[#This Row],[Pnt{QB13}]]+Tableau2245678[[#This Row],[Pnt{QB14}]]+Tableau2245678[[#This Row],[Pnt{QB15}]]+Tableau2245678[[#This Row],[Pnt{QB16}]]+Tableau2245678[[#This Row],[Pnt{QB17}]]+Tableau2245678[[#This Row],[Pnt{QB18}]]+Tableau2245678[[#This Row],[Pnt{QB19}]]+Tableau2245678[[#This Row],[Pnt{QB20}]]+Tableau2245678[[#This Row],[Pnt{QB21}]]+Tableau2245678[[#This Row],[Pnt{QB22}]]+Tableau2245678[[#This Row],[Pnt{QB23}]]+Tableau2245678[[#This Row],[Pnt{QB24}]]+Tableau2245678[[#This Row],[Pnt{QB25}]]+Tableau2245678[[#This Row],[Pnt{QB26}]]+Tableau2245678[[#This Row],[Pnt{QB27}]]+Tableau2245678[[#This Row],[Pnt{QB28}]]+Tableau2245678[[#This Row],[Pnt{QB29}]]+Tableau2245678[[#This Row],[Pnt{QB30}]]</f>
        <v>0</v>
      </c>
      <c r="Z7" s="33">
        <f>IF(Tableau2245678[[#This Row],[Blq{QB1}]]="o",(1000/AA$52),0)</f>
        <v>0</v>
      </c>
      <c r="AA7" s="4" t="s">
        <v>3</v>
      </c>
      <c r="AB7" s="33">
        <f>IF(Tableau2245678[[#This Row],[Blq{QB2}]]="o",(1000/AC$52),0)</f>
        <v>0</v>
      </c>
      <c r="AC7" s="4" t="s">
        <v>3</v>
      </c>
      <c r="AD7" s="33">
        <f>IF(Tableau2245678[[#This Row],[Blq{QB3}]]="o",(1000/AE$52),0)</f>
        <v>0</v>
      </c>
      <c r="AE7" s="4" t="s">
        <v>3</v>
      </c>
      <c r="AF7" s="33">
        <f>IF(Tableau2245678[[#This Row],[Blq{QB4}]]="o",(1000/AG$52),0)</f>
        <v>0</v>
      </c>
      <c r="AG7" s="4" t="s">
        <v>3</v>
      </c>
      <c r="AH7" s="33">
        <f>IF(Tableau2245678[[#This Row],[Blq{QB5}]]="o",(1000/AI$52),0)</f>
        <v>0</v>
      </c>
      <c r="AI7" s="4" t="s">
        <v>3</v>
      </c>
      <c r="AJ7" s="33">
        <f>IF(Tableau2245678[[#This Row],[Blq{QB6}]]="o",(1000/AK$52),0)</f>
        <v>0</v>
      </c>
      <c r="AK7" s="4" t="s">
        <v>3</v>
      </c>
      <c r="AL7" s="33">
        <f>IF(Tableau2245678[[#This Row],[Blq{QB7}]]="o",(1000/AM$52),0)</f>
        <v>0</v>
      </c>
      <c r="AM7" s="4" t="s">
        <v>3</v>
      </c>
      <c r="AN7" s="33">
        <f>IF(Tableau2245678[[#This Row],[Blq{QB8}]]="o",(1000/AO$52),0)</f>
        <v>0</v>
      </c>
      <c r="AO7" s="4" t="s">
        <v>3</v>
      </c>
      <c r="AP7" s="33">
        <f>IF(Tableau2245678[[#This Row],[Blq{QB9}]]="o",(1000/AQ$52),0)</f>
        <v>0</v>
      </c>
      <c r="AQ7" s="4" t="s">
        <v>3</v>
      </c>
      <c r="AR7" s="33">
        <f>IF(Tableau2245678[[#This Row],[Blq{QB10}]]="o",(1000/AS$52),0)</f>
        <v>0</v>
      </c>
      <c r="AS7" s="4" t="s">
        <v>3</v>
      </c>
      <c r="AT7" s="33">
        <f>IF(Tableau2245678[[#This Row],[Blq{QB11}]]="o",(1000/AU$52),0)</f>
        <v>0</v>
      </c>
      <c r="AU7" s="4" t="s">
        <v>3</v>
      </c>
      <c r="AV7" s="33">
        <f>IF(Tableau2245678[[#This Row],[Blq{QB12}]]="o",(1000/AW$52),0)</f>
        <v>0</v>
      </c>
      <c r="AW7" s="4" t="s">
        <v>3</v>
      </c>
      <c r="AX7" s="33">
        <f>IF(Tableau2245678[[#This Row],[Blq{QB13}]]="o",(1000/AY$52),0)</f>
        <v>0</v>
      </c>
      <c r="AY7" s="4" t="s">
        <v>3</v>
      </c>
      <c r="AZ7" s="33">
        <f>IF(Tableau2245678[[#This Row],[Blq{QB14}]]="o",(1000/BA$52),0)</f>
        <v>0</v>
      </c>
      <c r="BA7" s="4" t="s">
        <v>3</v>
      </c>
      <c r="BB7" s="33">
        <f>IF(Tableau2245678[[#This Row],[Blq{QB15}]]="o",(1000/BC$52),0)</f>
        <v>0</v>
      </c>
      <c r="BC7" s="4" t="s">
        <v>3</v>
      </c>
      <c r="BD7" s="33">
        <f>IF(Tableau2245678[[#This Row],[Blq{QB16}]]="o",(1000/BE$52),0)</f>
        <v>0</v>
      </c>
      <c r="BE7" s="4" t="s">
        <v>3</v>
      </c>
      <c r="BF7" s="33">
        <f>IF(Tableau2245678[[#This Row],[Blq{QB17}]]="o",(1000/BG$52),0)</f>
        <v>0</v>
      </c>
      <c r="BG7" s="4" t="s">
        <v>3</v>
      </c>
      <c r="BH7" s="33">
        <f>IF(Tableau2245678[[#This Row],[Blq{QB18}]]="o",(1000/BI$52),0)</f>
        <v>0</v>
      </c>
      <c r="BI7" s="4" t="s">
        <v>3</v>
      </c>
      <c r="BJ7" s="33">
        <f>IF(Tableau2245678[[#This Row],[Blq{QB19}]]="o",(1000/BK$52),0)</f>
        <v>0</v>
      </c>
      <c r="BK7" s="4" t="s">
        <v>3</v>
      </c>
      <c r="BL7" s="33">
        <f>IF(Tableau2245678[[#This Row],[Blq{QB20}]]="o",(1000/BM$52),0)</f>
        <v>0</v>
      </c>
      <c r="BM7" s="4" t="s">
        <v>3</v>
      </c>
      <c r="BN7" s="33">
        <f>IF(Tableau2245678[[#This Row],[Blq{QB21}]]="o",(1000/BO$52),0)</f>
        <v>0</v>
      </c>
      <c r="BO7" s="4" t="s">
        <v>3</v>
      </c>
      <c r="BP7" s="33">
        <f>IF(Tableau2245678[[#This Row],[Blq{QB22}]]="o",(1000/BQ$52),0)</f>
        <v>0</v>
      </c>
      <c r="BQ7" s="4" t="s">
        <v>3</v>
      </c>
      <c r="BR7" s="33">
        <f>IF(Tableau2245678[[#This Row],[Blq{QB23}]]="o",(1000/BS$52),0)</f>
        <v>0</v>
      </c>
      <c r="BS7" s="4" t="s">
        <v>3</v>
      </c>
      <c r="BT7" s="33">
        <f>IF(Tableau2245678[[#This Row],[Blq{QB24}]]="o",(1000/BU$52),0)</f>
        <v>0</v>
      </c>
      <c r="BU7" s="4" t="s">
        <v>3</v>
      </c>
      <c r="BV7" s="33">
        <f>IF(Tableau2245678[[#This Row],[Blq{QB25}]]="o",(1000/BW$52),0)</f>
        <v>0</v>
      </c>
      <c r="BW7" s="4" t="s">
        <v>3</v>
      </c>
      <c r="BX7" s="33">
        <f>IF(Tableau2245678[[#This Row],[Blq{QB26}]]="o",(1000/BY$52),0)</f>
        <v>0</v>
      </c>
      <c r="BY7" s="4" t="s">
        <v>3</v>
      </c>
      <c r="BZ7" s="33">
        <f>IF(Tableau2245678[[#This Row],[Blq{QB27}]]="o",(1000/CA$52),0)</f>
        <v>0</v>
      </c>
      <c r="CA7" s="4" t="s">
        <v>3</v>
      </c>
      <c r="CB7" s="33">
        <f>IF(Tableau2245678[[#This Row],[Blq{QB28}]]="o",(1000/CC$52),0)</f>
        <v>0</v>
      </c>
      <c r="CC7" s="4" t="s">
        <v>3</v>
      </c>
      <c r="CD7" s="33">
        <f>IF(Tableau2245678[[#This Row],[Blq{QB29}]]="o",(1000/CE$52),0)</f>
        <v>0</v>
      </c>
      <c r="CE7" s="4" t="s">
        <v>3</v>
      </c>
      <c r="CF7" s="33">
        <f>IF(Tableau2245678[[#This Row],[Blq{QB30}]]="o",(1000/CG$52),0)</f>
        <v>0</v>
      </c>
      <c r="CG7" s="4" t="s">
        <v>3</v>
      </c>
      <c r="CH7" s="26">
        <f>IFERROR((8-Tableau2245678[[#This Row],[Plc{Q}]])/100,0)</f>
        <v>0.01</v>
      </c>
      <c r="CI7" s="25" t="str">
        <f>IF(OR(1=Tableau2245678[[#This Row],[Plc{Q}]],2=Tableau2245678[[#This Row],[Plc{Q}]],3=Tableau2245678[[#This Row],[Plc{Q}]],4=Tableau2245678[[#This Row],[Plc{Q}]],5=Tableau2245678[[#This Row],[Plc{Q}]],6=Tableau2245678[[#This Row],[Plc{Q}]],7=Tableau2245678[[#This Row],[Plc{Q}]],8=Tableau2245678[[#This Row],[Plc{Q}]]),"Qualifié(e)","")</f>
        <v>Qualifié(e)</v>
      </c>
      <c r="CJ7" s="34">
        <f>IF(Tableau2245678[[#This Row],[Pnt{F}/1000]]=0,"",RANK(Tableau2245678[[#This Row],[Pnt{F}/1000]],Tableau2245678[Pnt{F}/1000]))</f>
        <v>7</v>
      </c>
      <c r="CK7" s="35">
        <f>IFERROR(Tableau2245678[[#This Row],[Pnt{FV}/500]]+Tableau2245678[[#This Row],[Pnt{FB}/500]]+Tableau2245678[[#This Row],[Bns{Q}]],0)</f>
        <v>0.01</v>
      </c>
      <c r="CL7" s="32">
        <f>IFERROR((Tableau2245678[[#This Row],[Pnt{FV}]]/$CM$52)*500,0)</f>
        <v>0</v>
      </c>
      <c r="CM7" s="186">
        <f>IFERROR(((Tableau2245678[[#This Row],[Prs{FV}]]/CN$52)*1000)+IF(Tableau2245678[[#This Row],[Vlr{FV}]]="o",2,0),0)</f>
        <v>0</v>
      </c>
      <c r="CN7" s="11" t="s">
        <v>12</v>
      </c>
      <c r="CO7" s="4" t="s">
        <v>3</v>
      </c>
      <c r="CP7" s="32">
        <f>(Tableau2245678[[#This Row],[Pnt{FB}]]/CQ$52)*500</f>
        <v>0</v>
      </c>
      <c r="CQ7" s="33">
        <f>Tableau2245678[[#This Row],[Pnt{FBlq}]]+Tableau2245678[[#This Row],[Pnt{FEss}]]</f>
        <v>0</v>
      </c>
      <c r="CR7" s="33">
        <f>IF(Tableau2245678[[#This Row],[Blq{F}]]="n",0,IF(Tableau2245678[[#This Row],[Blq{F}]]="Z1",100,IF(Tableau2245678[[#This Row],[Blq{F}]]="Z2",200,IF(Tableau2245678[[#This Row],[Blq{F}]]="Top",300,0))))</f>
        <v>0</v>
      </c>
      <c r="CS7" s="4" t="s">
        <v>3</v>
      </c>
      <c r="CT7" s="25">
        <f>IFERROR((100-(Tableau2245678[[#This Row],[Ess{F}]])),0)</f>
        <v>0</v>
      </c>
      <c r="CU7" s="11" t="s">
        <v>12</v>
      </c>
      <c r="CV7" s="28">
        <f>IF(Tableau2245678[[#This Row],[Fnl]]="Q",Tableau2245678[[#This Row],[Plc{F}]],Tableau2245678[[#This Row],[Plc{Q}]])</f>
        <v>7</v>
      </c>
      <c r="CW7" s="28" t="str">
        <f>IF(Tableau2245678[[#This Row],[Place]]=1,"Or",IF(Tableau2245678[[#This Row],[Place]]=2,"Argent",IF(Tableau2245678[[#This Row],[Place]]=3,"Bronze","")))</f>
        <v/>
      </c>
    </row>
    <row r="8" spans="1:101" x14ac:dyDescent="0.2">
      <c r="A8" s="33">
        <f>Tableau2245678[[#This Row],[Plc{Q}]]</f>
        <v>6</v>
      </c>
      <c r="B8" s="33">
        <f>Tableau2245678[[#This Row],[Place]]</f>
        <v>6</v>
      </c>
      <c r="C8" s="16">
        <v>7</v>
      </c>
      <c r="D8" s="17" t="s">
        <v>224</v>
      </c>
      <c r="E8" s="17" t="s">
        <v>233</v>
      </c>
      <c r="F8" s="29" t="str">
        <f>IF(Tableau2245678[[#This Row],[Q &gt; F]]="","","Q")</f>
        <v>Q</v>
      </c>
      <c r="G8" s="10" t="s">
        <v>248</v>
      </c>
      <c r="H8" s="3" t="s">
        <v>3</v>
      </c>
      <c r="I8" s="3" t="s">
        <v>3</v>
      </c>
      <c r="J8" s="3" t="s">
        <v>3</v>
      </c>
      <c r="K8" s="30">
        <f>IF(Tableau2245678[[#This Row],[Pnt{Q}(/1000)]]=0,"",RANK(Tableau2245678[[#This Row],[Pnt{Q}(/1000)]],Tableau2245678[Pnt{Q}(/1000)]))</f>
        <v>6</v>
      </c>
      <c r="L8" s="30">
        <f>IFERROR(Tableau2245678[[#This Row],[Pnt{QV}(/500)]]+Tableau2245678[[#This Row],[Pnt{QB}/500]],0)</f>
        <v>380.95238095238091</v>
      </c>
      <c r="M8" s="31">
        <f>IFERROR((Tableau2245678[[#This Row],[Pnt{QV}]]/$N$52)*500,0)</f>
        <v>380.95238095238091</v>
      </c>
      <c r="N8" s="31">
        <f>SUM(Tableau2245678[[#This Row],[Pnt{QV1}]],Tableau2245678[[#This Row],[Pnt{QV2}]],Tableau2245678[[#This Row],[Pnt{QV3}]])</f>
        <v>761.90476190476181</v>
      </c>
      <c r="O8" s="2">
        <f>IFERROR(((Tableau2245678[[#This Row],[Prs{QV1}]]/P$52)*1000)+IF(Tableau2245678[[#This Row],[Vlr{QV1}]]="o",2,0),0)</f>
        <v>761.90476190476181</v>
      </c>
      <c r="P8" s="11">
        <v>16</v>
      </c>
      <c r="Q8" s="4" t="s">
        <v>3</v>
      </c>
      <c r="R8" s="163">
        <f>IFERROR(((Tableau2245678[[#This Row],[Prs{QV2}]]/S$52)*1000)+IF(Tableau2245678[[#This Row],[Vlr{QV2}]]="o",2,0),0)</f>
        <v>0</v>
      </c>
      <c r="S8" s="11" t="s">
        <v>12</v>
      </c>
      <c r="T8" s="4" t="s">
        <v>3</v>
      </c>
      <c r="U8" s="163">
        <f>IFERROR(((Tableau2245678[[#This Row],[Prs{QV3}]]/V$52)*1000)+IF(Tableau2245678[[#This Row],[Vlr{QV3}]]="o",2,0),0)</f>
        <v>0</v>
      </c>
      <c r="V8" s="11" t="s">
        <v>12</v>
      </c>
      <c r="W8" s="4" t="s">
        <v>3</v>
      </c>
      <c r="X8" s="32">
        <f>IF((Tableau2245678[[#This Row],[Pnt{QB}]]/Y$52)*500=0,0,(Tableau2245678[[#This Row],[Pnt{QB}]]/Y$52)*500)</f>
        <v>0</v>
      </c>
      <c r="Y8" s="33">
        <f>Tableau2245678[[#This Row],[Pnt{QB1}]]+Tableau2245678[[#This Row],[Pnt{QB2}]]+Tableau2245678[[#This Row],[Pnt{QB3}]]+Tableau2245678[[#This Row],[Pnt{QB4}]]+Tableau2245678[[#This Row],[Pnt{QB5}]]+Tableau2245678[[#This Row],[Pnt{QB6}]]+Tableau2245678[[#This Row],[Pnt{QB7}]]+Tableau2245678[[#This Row],[Pnt{QB8}]]+Tableau2245678[[#This Row],[Pnt{QB9}]]+Tableau2245678[[#This Row],[Pnt{QB10}]]+Tableau2245678[[#This Row],[Pnt{QB11}]]+Tableau2245678[[#This Row],[Pnt{QB12}]]+Tableau2245678[[#This Row],[Pnt{QB13}]]+Tableau2245678[[#This Row],[Pnt{QB14}]]+Tableau2245678[[#This Row],[Pnt{QB15}]]+Tableau2245678[[#This Row],[Pnt{QB16}]]+Tableau2245678[[#This Row],[Pnt{QB17}]]+Tableau2245678[[#This Row],[Pnt{QB18}]]+Tableau2245678[[#This Row],[Pnt{QB19}]]+Tableau2245678[[#This Row],[Pnt{QB20}]]+Tableau2245678[[#This Row],[Pnt{QB21}]]+Tableau2245678[[#This Row],[Pnt{QB22}]]+Tableau2245678[[#This Row],[Pnt{QB23}]]+Tableau2245678[[#This Row],[Pnt{QB24}]]+Tableau2245678[[#This Row],[Pnt{QB25}]]+Tableau2245678[[#This Row],[Pnt{QB26}]]+Tableau2245678[[#This Row],[Pnt{QB27}]]+Tableau2245678[[#This Row],[Pnt{QB28}]]+Tableau2245678[[#This Row],[Pnt{QB29}]]+Tableau2245678[[#This Row],[Pnt{QB30}]]</f>
        <v>0</v>
      </c>
      <c r="Z8" s="33">
        <f>IF(Tableau2245678[[#This Row],[Blq{QB1}]]="o",(1000/AA$52),0)</f>
        <v>0</v>
      </c>
      <c r="AA8" s="4" t="s">
        <v>3</v>
      </c>
      <c r="AB8" s="33">
        <f>IF(Tableau2245678[[#This Row],[Blq{QB2}]]="o",(1000/AC$52),0)</f>
        <v>0</v>
      </c>
      <c r="AC8" s="4" t="s">
        <v>3</v>
      </c>
      <c r="AD8" s="33">
        <f>IF(Tableau2245678[[#This Row],[Blq{QB3}]]="o",(1000/AE$52),0)</f>
        <v>0</v>
      </c>
      <c r="AE8" s="4" t="s">
        <v>3</v>
      </c>
      <c r="AF8" s="33">
        <f>IF(Tableau2245678[[#This Row],[Blq{QB4}]]="o",(1000/AG$52),0)</f>
        <v>0</v>
      </c>
      <c r="AG8" s="4" t="s">
        <v>3</v>
      </c>
      <c r="AH8" s="33">
        <f>IF(Tableau2245678[[#This Row],[Blq{QB5}]]="o",(1000/AI$52),0)</f>
        <v>0</v>
      </c>
      <c r="AI8" s="4" t="s">
        <v>3</v>
      </c>
      <c r="AJ8" s="33">
        <f>IF(Tableau2245678[[#This Row],[Blq{QB6}]]="o",(1000/AK$52),0)</f>
        <v>0</v>
      </c>
      <c r="AK8" s="4" t="s">
        <v>3</v>
      </c>
      <c r="AL8" s="33">
        <f>IF(Tableau2245678[[#This Row],[Blq{QB7}]]="o",(1000/AM$52),0)</f>
        <v>0</v>
      </c>
      <c r="AM8" s="4" t="s">
        <v>3</v>
      </c>
      <c r="AN8" s="33">
        <f>IF(Tableau2245678[[#This Row],[Blq{QB8}]]="o",(1000/AO$52),0)</f>
        <v>0</v>
      </c>
      <c r="AO8" s="4" t="s">
        <v>3</v>
      </c>
      <c r="AP8" s="33">
        <f>IF(Tableau2245678[[#This Row],[Blq{QB9}]]="o",(1000/AQ$52),0)</f>
        <v>0</v>
      </c>
      <c r="AQ8" s="4" t="s">
        <v>3</v>
      </c>
      <c r="AR8" s="33">
        <f>IF(Tableau2245678[[#This Row],[Blq{QB10}]]="o",(1000/AS$52),0)</f>
        <v>0</v>
      </c>
      <c r="AS8" s="4" t="s">
        <v>3</v>
      </c>
      <c r="AT8" s="33">
        <f>IF(Tableau2245678[[#This Row],[Blq{QB11}]]="o",(1000/AU$52),0)</f>
        <v>0</v>
      </c>
      <c r="AU8" s="4" t="s">
        <v>3</v>
      </c>
      <c r="AV8" s="33">
        <f>IF(Tableau2245678[[#This Row],[Blq{QB12}]]="o",(1000/AW$52),0)</f>
        <v>0</v>
      </c>
      <c r="AW8" s="4" t="s">
        <v>3</v>
      </c>
      <c r="AX8" s="33">
        <f>IF(Tableau2245678[[#This Row],[Blq{QB13}]]="o",(1000/AY$52),0)</f>
        <v>0</v>
      </c>
      <c r="AY8" s="4" t="s">
        <v>3</v>
      </c>
      <c r="AZ8" s="33">
        <f>IF(Tableau2245678[[#This Row],[Blq{QB14}]]="o",(1000/BA$52),0)</f>
        <v>0</v>
      </c>
      <c r="BA8" s="4" t="s">
        <v>3</v>
      </c>
      <c r="BB8" s="33">
        <f>IF(Tableau2245678[[#This Row],[Blq{QB15}]]="o",(1000/BC$52),0)</f>
        <v>0</v>
      </c>
      <c r="BC8" s="4" t="s">
        <v>3</v>
      </c>
      <c r="BD8" s="33">
        <f>IF(Tableau2245678[[#This Row],[Blq{QB16}]]="o",(1000/BE$52),0)</f>
        <v>0</v>
      </c>
      <c r="BE8" s="4" t="s">
        <v>3</v>
      </c>
      <c r="BF8" s="33">
        <f>IF(Tableau2245678[[#This Row],[Blq{QB17}]]="o",(1000/BG$52),0)</f>
        <v>0</v>
      </c>
      <c r="BG8" s="4" t="s">
        <v>3</v>
      </c>
      <c r="BH8" s="33">
        <f>IF(Tableau2245678[[#This Row],[Blq{QB18}]]="o",(1000/BI$52),0)</f>
        <v>0</v>
      </c>
      <c r="BI8" s="4" t="s">
        <v>3</v>
      </c>
      <c r="BJ8" s="33">
        <f>IF(Tableau2245678[[#This Row],[Blq{QB19}]]="o",(1000/BK$52),0)</f>
        <v>0</v>
      </c>
      <c r="BK8" s="4" t="s">
        <v>3</v>
      </c>
      <c r="BL8" s="33">
        <f>IF(Tableau2245678[[#This Row],[Blq{QB20}]]="o",(1000/BM$52),0)</f>
        <v>0</v>
      </c>
      <c r="BM8" s="4" t="s">
        <v>3</v>
      </c>
      <c r="BN8" s="33">
        <f>IF(Tableau2245678[[#This Row],[Blq{QB21}]]="o",(1000/BO$52),0)</f>
        <v>0</v>
      </c>
      <c r="BO8" s="4" t="s">
        <v>3</v>
      </c>
      <c r="BP8" s="33">
        <f>IF(Tableau2245678[[#This Row],[Blq{QB22}]]="o",(1000/BQ$52),0)</f>
        <v>0</v>
      </c>
      <c r="BQ8" s="4" t="s">
        <v>3</v>
      </c>
      <c r="BR8" s="33">
        <f>IF(Tableau2245678[[#This Row],[Blq{QB23}]]="o",(1000/BS$52),0)</f>
        <v>0</v>
      </c>
      <c r="BS8" s="4" t="s">
        <v>3</v>
      </c>
      <c r="BT8" s="33">
        <f>IF(Tableau2245678[[#This Row],[Blq{QB24}]]="o",(1000/BU$52),0)</f>
        <v>0</v>
      </c>
      <c r="BU8" s="4" t="s">
        <v>3</v>
      </c>
      <c r="BV8" s="33">
        <f>IF(Tableau2245678[[#This Row],[Blq{QB25}]]="o",(1000/BW$52),0)</f>
        <v>0</v>
      </c>
      <c r="BW8" s="4" t="s">
        <v>3</v>
      </c>
      <c r="BX8" s="33">
        <f>IF(Tableau2245678[[#This Row],[Blq{QB26}]]="o",(1000/BY$52),0)</f>
        <v>0</v>
      </c>
      <c r="BY8" s="4" t="s">
        <v>3</v>
      </c>
      <c r="BZ8" s="33">
        <f>IF(Tableau2245678[[#This Row],[Blq{QB27}]]="o",(1000/CA$52),0)</f>
        <v>0</v>
      </c>
      <c r="CA8" s="4" t="s">
        <v>3</v>
      </c>
      <c r="CB8" s="33">
        <f>IF(Tableau2245678[[#This Row],[Blq{QB28}]]="o",(1000/CC$52),0)</f>
        <v>0</v>
      </c>
      <c r="CC8" s="4" t="s">
        <v>3</v>
      </c>
      <c r="CD8" s="33">
        <f>IF(Tableau2245678[[#This Row],[Blq{QB29}]]="o",(1000/CE$52),0)</f>
        <v>0</v>
      </c>
      <c r="CE8" s="4" t="s">
        <v>3</v>
      </c>
      <c r="CF8" s="33">
        <f>IF(Tableau2245678[[#This Row],[Blq{QB30}]]="o",(1000/CG$52),0)</f>
        <v>0</v>
      </c>
      <c r="CG8" s="4" t="s">
        <v>3</v>
      </c>
      <c r="CH8" s="26">
        <f>IFERROR((8-Tableau2245678[[#This Row],[Plc{Q}]])/100,0)</f>
        <v>0.02</v>
      </c>
      <c r="CI8" s="25" t="str">
        <f>IF(OR(1=Tableau2245678[[#This Row],[Plc{Q}]],2=Tableau2245678[[#This Row],[Plc{Q}]],3=Tableau2245678[[#This Row],[Plc{Q}]],4=Tableau2245678[[#This Row],[Plc{Q}]],5=Tableau2245678[[#This Row],[Plc{Q}]],6=Tableau2245678[[#This Row],[Plc{Q}]],7=Tableau2245678[[#This Row],[Plc{Q}]],8=Tableau2245678[[#This Row],[Plc{Q}]]),"Qualifié(e)","")</f>
        <v>Qualifié(e)</v>
      </c>
      <c r="CJ8" s="34">
        <f>IF(Tableau2245678[[#This Row],[Pnt{F}/1000]]=0,"",RANK(Tableau2245678[[#This Row],[Pnt{F}/1000]],Tableau2245678[Pnt{F}/1000]))</f>
        <v>6</v>
      </c>
      <c r="CK8" s="35">
        <f>IFERROR(Tableau2245678[[#This Row],[Pnt{FV}/500]]+Tableau2245678[[#This Row],[Pnt{FB}/500]]+Tableau2245678[[#This Row],[Bns{Q}]],0)</f>
        <v>0.02</v>
      </c>
      <c r="CL8" s="32">
        <f>IFERROR((Tableau2245678[[#This Row],[Pnt{FV}]]/$CM$52)*500,0)</f>
        <v>0</v>
      </c>
      <c r="CM8" s="186">
        <f>IFERROR(((Tableau2245678[[#This Row],[Prs{FV}]]/CN$52)*1000)+IF(Tableau2245678[[#This Row],[Vlr{FV}]]="o",2,0),0)</f>
        <v>0</v>
      </c>
      <c r="CN8" s="11" t="s">
        <v>12</v>
      </c>
      <c r="CO8" s="4" t="s">
        <v>3</v>
      </c>
      <c r="CP8" s="32">
        <f>(Tableau2245678[[#This Row],[Pnt{FB}]]/CQ$52)*500</f>
        <v>0</v>
      </c>
      <c r="CQ8" s="33">
        <f>Tableau2245678[[#This Row],[Pnt{FBlq}]]+Tableau2245678[[#This Row],[Pnt{FEss}]]</f>
        <v>0</v>
      </c>
      <c r="CR8" s="33">
        <f>IF(Tableau2245678[[#This Row],[Blq{F}]]="n",0,IF(Tableau2245678[[#This Row],[Blq{F}]]="Z1",100,IF(Tableau2245678[[#This Row],[Blq{F}]]="Z2",200,IF(Tableau2245678[[#This Row],[Blq{F}]]="Top",300,0))))</f>
        <v>0</v>
      </c>
      <c r="CS8" s="4" t="s">
        <v>3</v>
      </c>
      <c r="CT8" s="25">
        <f>IFERROR((100-(Tableau2245678[[#This Row],[Ess{F}]])),0)</f>
        <v>0</v>
      </c>
      <c r="CU8" s="11" t="s">
        <v>12</v>
      </c>
      <c r="CV8" s="28">
        <f>IF(Tableau2245678[[#This Row],[Fnl]]="Q",Tableau2245678[[#This Row],[Plc{F}]],Tableau2245678[[#This Row],[Plc{Q}]])</f>
        <v>6</v>
      </c>
      <c r="CW8" s="28" t="str">
        <f>IF(Tableau2245678[[#This Row],[Place]]=1,"Or",IF(Tableau2245678[[#This Row],[Place]]=2,"Argent",IF(Tableau2245678[[#This Row],[Place]]=3,"Bronze","")))</f>
        <v/>
      </c>
    </row>
    <row r="9" spans="1:101" x14ac:dyDescent="0.2">
      <c r="A9" s="33">
        <f>Tableau2245678[[#This Row],[Plc{Q}]]</f>
        <v>5</v>
      </c>
      <c r="B9" s="33">
        <f>Tableau2245678[[#This Row],[Place]]</f>
        <v>5</v>
      </c>
      <c r="C9" s="16">
        <v>8</v>
      </c>
      <c r="D9" s="17" t="s">
        <v>225</v>
      </c>
      <c r="E9" s="17" t="s">
        <v>234</v>
      </c>
      <c r="F9" s="36" t="str">
        <f>IF(Tableau2245678[[#This Row],[Q &gt; F]]="","","Q")</f>
        <v>Q</v>
      </c>
      <c r="G9" s="10" t="s">
        <v>249</v>
      </c>
      <c r="H9" s="3" t="s">
        <v>3</v>
      </c>
      <c r="I9" s="3" t="s">
        <v>3</v>
      </c>
      <c r="J9" s="3" t="s">
        <v>3</v>
      </c>
      <c r="K9" s="30">
        <f>IF(Tableau2245678[[#This Row],[Pnt{Q}(/1000)]]=0,"",RANK(Tableau2245678[[#This Row],[Pnt{Q}(/1000)]],Tableau2245678[Pnt{Q}(/1000)]))</f>
        <v>5</v>
      </c>
      <c r="L9" s="30">
        <f>IFERROR(Tableau2245678[[#This Row],[Pnt{QV}(/500)]]+Tableau2245678[[#This Row],[Pnt{QB}/500]],0)</f>
        <v>404.76190476190476</v>
      </c>
      <c r="M9" s="31">
        <f>IFERROR((Tableau2245678[[#This Row],[Pnt{QV}]]/$N$52)*500,0)</f>
        <v>404.76190476190476</v>
      </c>
      <c r="N9" s="31">
        <f>SUM(Tableau2245678[[#This Row],[Pnt{QV1}]],Tableau2245678[[#This Row],[Pnt{QV2}]],Tableau2245678[[#This Row],[Pnt{QV3}]])</f>
        <v>809.52380952380952</v>
      </c>
      <c r="O9" s="2">
        <f>IFERROR(((Tableau2245678[[#This Row],[Prs{QV1}]]/P$52)*1000)+IF(Tableau2245678[[#This Row],[Vlr{QV1}]]="o",2,0),0)</f>
        <v>809.52380952380952</v>
      </c>
      <c r="P9" s="11">
        <v>17</v>
      </c>
      <c r="Q9" s="4" t="s">
        <v>3</v>
      </c>
      <c r="R9" s="163">
        <f>IFERROR(((Tableau2245678[[#This Row],[Prs{QV2}]]/S$52)*1000)+IF(Tableau2245678[[#This Row],[Vlr{QV2}]]="o",2,0),0)</f>
        <v>0</v>
      </c>
      <c r="S9" s="11" t="s">
        <v>12</v>
      </c>
      <c r="T9" s="4" t="s">
        <v>3</v>
      </c>
      <c r="U9" s="163">
        <f>IFERROR(((Tableau2245678[[#This Row],[Prs{QV3}]]/V$52)*1000)+IF(Tableau2245678[[#This Row],[Vlr{QV3}]]="o",2,0),0)</f>
        <v>0</v>
      </c>
      <c r="V9" s="11" t="s">
        <v>12</v>
      </c>
      <c r="W9" s="4" t="s">
        <v>3</v>
      </c>
      <c r="X9" s="32">
        <f>IF((Tableau2245678[[#This Row],[Pnt{QB}]]/Y$52)*500=0,0,(Tableau2245678[[#This Row],[Pnt{QB}]]/Y$52)*500)</f>
        <v>0</v>
      </c>
      <c r="Y9" s="33">
        <f>Tableau2245678[[#This Row],[Pnt{QB1}]]+Tableau2245678[[#This Row],[Pnt{QB2}]]+Tableau2245678[[#This Row],[Pnt{QB3}]]+Tableau2245678[[#This Row],[Pnt{QB4}]]+Tableau2245678[[#This Row],[Pnt{QB5}]]+Tableau2245678[[#This Row],[Pnt{QB6}]]+Tableau2245678[[#This Row],[Pnt{QB7}]]+Tableau2245678[[#This Row],[Pnt{QB8}]]+Tableau2245678[[#This Row],[Pnt{QB9}]]+Tableau2245678[[#This Row],[Pnt{QB10}]]+Tableau2245678[[#This Row],[Pnt{QB11}]]+Tableau2245678[[#This Row],[Pnt{QB12}]]+Tableau2245678[[#This Row],[Pnt{QB13}]]+Tableau2245678[[#This Row],[Pnt{QB14}]]+Tableau2245678[[#This Row],[Pnt{QB15}]]+Tableau2245678[[#This Row],[Pnt{QB16}]]+Tableau2245678[[#This Row],[Pnt{QB17}]]+Tableau2245678[[#This Row],[Pnt{QB18}]]+Tableau2245678[[#This Row],[Pnt{QB19}]]+Tableau2245678[[#This Row],[Pnt{QB20}]]+Tableau2245678[[#This Row],[Pnt{QB21}]]+Tableau2245678[[#This Row],[Pnt{QB22}]]+Tableau2245678[[#This Row],[Pnt{QB23}]]+Tableau2245678[[#This Row],[Pnt{QB24}]]+Tableau2245678[[#This Row],[Pnt{QB25}]]+Tableau2245678[[#This Row],[Pnt{QB26}]]+Tableau2245678[[#This Row],[Pnt{QB27}]]+Tableau2245678[[#This Row],[Pnt{QB28}]]+Tableau2245678[[#This Row],[Pnt{QB29}]]+Tableau2245678[[#This Row],[Pnt{QB30}]]</f>
        <v>0</v>
      </c>
      <c r="Z9" s="33">
        <f>IF(Tableau2245678[[#This Row],[Blq{QB1}]]="o",(1000/AA$52),0)</f>
        <v>0</v>
      </c>
      <c r="AA9" s="4" t="s">
        <v>3</v>
      </c>
      <c r="AB9" s="33">
        <f>IF(Tableau2245678[[#This Row],[Blq{QB2}]]="o",(1000/AC$52),0)</f>
        <v>0</v>
      </c>
      <c r="AC9" s="4" t="s">
        <v>3</v>
      </c>
      <c r="AD9" s="33">
        <f>IF(Tableau2245678[[#This Row],[Blq{QB3}]]="o",(1000/AE$52),0)</f>
        <v>0</v>
      </c>
      <c r="AE9" s="4" t="s">
        <v>3</v>
      </c>
      <c r="AF9" s="33">
        <f>IF(Tableau2245678[[#This Row],[Blq{QB4}]]="o",(1000/AG$52),0)</f>
        <v>0</v>
      </c>
      <c r="AG9" s="4" t="s">
        <v>3</v>
      </c>
      <c r="AH9" s="33">
        <f>IF(Tableau2245678[[#This Row],[Blq{QB5}]]="o",(1000/AI$52),0)</f>
        <v>0</v>
      </c>
      <c r="AI9" s="4" t="s">
        <v>3</v>
      </c>
      <c r="AJ9" s="33">
        <f>IF(Tableau2245678[[#This Row],[Blq{QB6}]]="o",(1000/AK$52),0)</f>
        <v>0</v>
      </c>
      <c r="AK9" s="4" t="s">
        <v>3</v>
      </c>
      <c r="AL9" s="33">
        <f>IF(Tableau2245678[[#This Row],[Blq{QB7}]]="o",(1000/AM$52),0)</f>
        <v>0</v>
      </c>
      <c r="AM9" s="4" t="s">
        <v>3</v>
      </c>
      <c r="AN9" s="33">
        <f>IF(Tableau2245678[[#This Row],[Blq{QB8}]]="o",(1000/AO$52),0)</f>
        <v>0</v>
      </c>
      <c r="AO9" s="4" t="s">
        <v>3</v>
      </c>
      <c r="AP9" s="33">
        <f>IF(Tableau2245678[[#This Row],[Blq{QB9}]]="o",(1000/AQ$52),0)</f>
        <v>0</v>
      </c>
      <c r="AQ9" s="4" t="s">
        <v>3</v>
      </c>
      <c r="AR9" s="33">
        <f>IF(Tableau2245678[[#This Row],[Blq{QB10}]]="o",(1000/AS$52),0)</f>
        <v>0</v>
      </c>
      <c r="AS9" s="4" t="s">
        <v>3</v>
      </c>
      <c r="AT9" s="33">
        <f>IF(Tableau2245678[[#This Row],[Blq{QB11}]]="o",(1000/AU$52),0)</f>
        <v>0</v>
      </c>
      <c r="AU9" s="4" t="s">
        <v>3</v>
      </c>
      <c r="AV9" s="33">
        <f>IF(Tableau2245678[[#This Row],[Blq{QB12}]]="o",(1000/AW$52),0)</f>
        <v>0</v>
      </c>
      <c r="AW9" s="4" t="s">
        <v>3</v>
      </c>
      <c r="AX9" s="33">
        <f>IF(Tableau2245678[[#This Row],[Blq{QB13}]]="o",(1000/AY$52),0)</f>
        <v>0</v>
      </c>
      <c r="AY9" s="4" t="s">
        <v>3</v>
      </c>
      <c r="AZ9" s="33">
        <f>IF(Tableau2245678[[#This Row],[Blq{QB14}]]="o",(1000/BA$52),0)</f>
        <v>0</v>
      </c>
      <c r="BA9" s="4" t="s">
        <v>3</v>
      </c>
      <c r="BB9" s="33">
        <f>IF(Tableau2245678[[#This Row],[Blq{QB15}]]="o",(1000/BC$52),0)</f>
        <v>0</v>
      </c>
      <c r="BC9" s="4" t="s">
        <v>3</v>
      </c>
      <c r="BD9" s="33">
        <f>IF(Tableau2245678[[#This Row],[Blq{QB16}]]="o",(1000/BE$52),0)</f>
        <v>0</v>
      </c>
      <c r="BE9" s="4" t="s">
        <v>3</v>
      </c>
      <c r="BF9" s="33">
        <f>IF(Tableau2245678[[#This Row],[Blq{QB17}]]="o",(1000/BG$52),0)</f>
        <v>0</v>
      </c>
      <c r="BG9" s="4" t="s">
        <v>3</v>
      </c>
      <c r="BH9" s="33">
        <f>IF(Tableau2245678[[#This Row],[Blq{QB18}]]="o",(1000/BI$52),0)</f>
        <v>0</v>
      </c>
      <c r="BI9" s="4" t="s">
        <v>3</v>
      </c>
      <c r="BJ9" s="33">
        <f>IF(Tableau2245678[[#This Row],[Blq{QB19}]]="o",(1000/BK$52),0)</f>
        <v>0</v>
      </c>
      <c r="BK9" s="4" t="s">
        <v>3</v>
      </c>
      <c r="BL9" s="33">
        <f>IF(Tableau2245678[[#This Row],[Blq{QB20}]]="o",(1000/BM$52),0)</f>
        <v>0</v>
      </c>
      <c r="BM9" s="4" t="s">
        <v>3</v>
      </c>
      <c r="BN9" s="33">
        <f>IF(Tableau2245678[[#This Row],[Blq{QB21}]]="o",(1000/BO$52),0)</f>
        <v>0</v>
      </c>
      <c r="BO9" s="4" t="s">
        <v>3</v>
      </c>
      <c r="BP9" s="33">
        <f>IF(Tableau2245678[[#This Row],[Blq{QB22}]]="o",(1000/BQ$52),0)</f>
        <v>0</v>
      </c>
      <c r="BQ9" s="4" t="s">
        <v>3</v>
      </c>
      <c r="BR9" s="33">
        <f>IF(Tableau2245678[[#This Row],[Blq{QB23}]]="o",(1000/BS$52),0)</f>
        <v>0</v>
      </c>
      <c r="BS9" s="4" t="s">
        <v>3</v>
      </c>
      <c r="BT9" s="33">
        <f>IF(Tableau2245678[[#This Row],[Blq{QB24}]]="o",(1000/BU$52),0)</f>
        <v>0</v>
      </c>
      <c r="BU9" s="4" t="s">
        <v>3</v>
      </c>
      <c r="BV9" s="33">
        <f>IF(Tableau2245678[[#This Row],[Blq{QB25}]]="o",(1000/BW$52),0)</f>
        <v>0</v>
      </c>
      <c r="BW9" s="4" t="s">
        <v>3</v>
      </c>
      <c r="BX9" s="33">
        <f>IF(Tableau2245678[[#This Row],[Blq{QB26}]]="o",(1000/BY$52),0)</f>
        <v>0</v>
      </c>
      <c r="BY9" s="4" t="s">
        <v>3</v>
      </c>
      <c r="BZ9" s="33">
        <f>IF(Tableau2245678[[#This Row],[Blq{QB27}]]="o",(1000/CA$52),0)</f>
        <v>0</v>
      </c>
      <c r="CA9" s="4" t="s">
        <v>3</v>
      </c>
      <c r="CB9" s="33">
        <f>IF(Tableau2245678[[#This Row],[Blq{QB28}]]="o",(1000/CC$52),0)</f>
        <v>0</v>
      </c>
      <c r="CC9" s="4" t="s">
        <v>3</v>
      </c>
      <c r="CD9" s="33">
        <f>IF(Tableau2245678[[#This Row],[Blq{QB29}]]="o",(1000/CE$52),0)</f>
        <v>0</v>
      </c>
      <c r="CE9" s="4" t="s">
        <v>3</v>
      </c>
      <c r="CF9" s="33">
        <f>IF(Tableau2245678[[#This Row],[Blq{QB30}]]="o",(1000/CG$52),0)</f>
        <v>0</v>
      </c>
      <c r="CG9" s="4" t="s">
        <v>3</v>
      </c>
      <c r="CH9" s="26">
        <f>IFERROR((8-Tableau2245678[[#This Row],[Plc{Q}]])/100,0)</f>
        <v>0.03</v>
      </c>
      <c r="CI9" s="25" t="str">
        <f>IF(OR(1=Tableau2245678[[#This Row],[Plc{Q}]],2=Tableau2245678[[#This Row],[Plc{Q}]],3=Tableau2245678[[#This Row],[Plc{Q}]],4=Tableau2245678[[#This Row],[Plc{Q}]],5=Tableau2245678[[#This Row],[Plc{Q}]],6=Tableau2245678[[#This Row],[Plc{Q}]],7=Tableau2245678[[#This Row],[Plc{Q}]],8=Tableau2245678[[#This Row],[Plc{Q}]]),"Qualifié(e)","")</f>
        <v>Qualifié(e)</v>
      </c>
      <c r="CJ9" s="34">
        <f>IF(Tableau2245678[[#This Row],[Pnt{F}/1000]]=0,"",RANK(Tableau2245678[[#This Row],[Pnt{F}/1000]],Tableau2245678[Pnt{F}/1000]))</f>
        <v>5</v>
      </c>
      <c r="CK9" s="35">
        <f>IFERROR(Tableau2245678[[#This Row],[Pnt{FV}/500]]+Tableau2245678[[#This Row],[Pnt{FB}/500]]+Tableau2245678[[#This Row],[Bns{Q}]],0)</f>
        <v>0.03</v>
      </c>
      <c r="CL9" s="32">
        <f>IFERROR((Tableau2245678[[#This Row],[Pnt{FV}]]/$CM$52)*500,0)</f>
        <v>0</v>
      </c>
      <c r="CM9" s="186">
        <f>IFERROR(((Tableau2245678[[#This Row],[Prs{FV}]]/CN$52)*1000)+IF(Tableau2245678[[#This Row],[Vlr{FV}]]="o",2,0),0)</f>
        <v>0</v>
      </c>
      <c r="CN9" s="11" t="s">
        <v>12</v>
      </c>
      <c r="CO9" s="4" t="s">
        <v>3</v>
      </c>
      <c r="CP9" s="32">
        <f>(Tableau2245678[[#This Row],[Pnt{FB}]]/CQ$52)*500</f>
        <v>0</v>
      </c>
      <c r="CQ9" s="33">
        <f>Tableau2245678[[#This Row],[Pnt{FBlq}]]+Tableau2245678[[#This Row],[Pnt{FEss}]]</f>
        <v>0</v>
      </c>
      <c r="CR9" s="33">
        <f>IF(Tableau2245678[[#This Row],[Blq{F}]]="n",0,IF(Tableau2245678[[#This Row],[Blq{F}]]="Z1",100,IF(Tableau2245678[[#This Row],[Blq{F}]]="Z2",200,IF(Tableau2245678[[#This Row],[Blq{F}]]="Top",300,0))))</f>
        <v>0</v>
      </c>
      <c r="CS9" s="4" t="s">
        <v>3</v>
      </c>
      <c r="CT9" s="25">
        <f>IFERROR((100-(Tableau2245678[[#This Row],[Ess{F}]])),0)</f>
        <v>0</v>
      </c>
      <c r="CU9" s="11" t="s">
        <v>12</v>
      </c>
      <c r="CV9" s="28">
        <f>IF(Tableau2245678[[#This Row],[Fnl]]="Q",Tableau2245678[[#This Row],[Plc{F}]],Tableau2245678[[#This Row],[Plc{Q}]])</f>
        <v>5</v>
      </c>
      <c r="CW9" s="28" t="str">
        <f>IF(Tableau2245678[[#This Row],[Place]]=1,"Or",IF(Tableau2245678[[#This Row],[Place]]=2,"Argent",IF(Tableau2245678[[#This Row],[Place]]=3,"Bronze","")))</f>
        <v/>
      </c>
    </row>
    <row r="10" spans="1:101" x14ac:dyDescent="0.2">
      <c r="A10" s="33">
        <f>Tableau2245678[[#This Row],[Plc{Q}]]</f>
        <v>4</v>
      </c>
      <c r="B10" s="33">
        <f>Tableau2245678[[#This Row],[Place]]</f>
        <v>4</v>
      </c>
      <c r="C10" s="16">
        <v>9</v>
      </c>
      <c r="D10" s="17" t="s">
        <v>226</v>
      </c>
      <c r="E10" s="17" t="s">
        <v>235</v>
      </c>
      <c r="F10" s="29" t="str">
        <f>IF(Tableau2245678[[#This Row],[Q &gt; F]]="","","Q")</f>
        <v>Q</v>
      </c>
      <c r="G10" s="10" t="s">
        <v>250</v>
      </c>
      <c r="H10" s="3" t="s">
        <v>3</v>
      </c>
      <c r="I10" s="3" t="s">
        <v>3</v>
      </c>
      <c r="J10" s="3" t="s">
        <v>3</v>
      </c>
      <c r="K10" s="30">
        <f>IF(Tableau2245678[[#This Row],[Pnt{Q}(/1000)]]=0,"",RANK(Tableau2245678[[#This Row],[Pnt{Q}(/1000)]],Tableau2245678[Pnt{Q}(/1000)]))</f>
        <v>4</v>
      </c>
      <c r="L10" s="30">
        <f>IFERROR(Tableau2245678[[#This Row],[Pnt{QV}(/500)]]+Tableau2245678[[#This Row],[Pnt{QB}/500]],0)</f>
        <v>428.57142857142856</v>
      </c>
      <c r="M10" s="31">
        <f>IFERROR((Tableau2245678[[#This Row],[Pnt{QV}]]/$N$52)*500,0)</f>
        <v>428.57142857142856</v>
      </c>
      <c r="N10" s="31">
        <f>SUM(Tableau2245678[[#This Row],[Pnt{QV1}]],Tableau2245678[[#This Row],[Pnt{QV2}]],Tableau2245678[[#This Row],[Pnt{QV3}]])</f>
        <v>857.14285714285711</v>
      </c>
      <c r="O10" s="2">
        <f>IFERROR(((Tableau2245678[[#This Row],[Prs{QV1}]]/P$52)*1000)+IF(Tableau2245678[[#This Row],[Vlr{QV1}]]="o",2,0),0)</f>
        <v>857.14285714285711</v>
      </c>
      <c r="P10" s="11">
        <v>18</v>
      </c>
      <c r="Q10" s="4" t="s">
        <v>3</v>
      </c>
      <c r="R10" s="163">
        <f>IFERROR(((Tableau2245678[[#This Row],[Prs{QV2}]]/S$52)*1000)+IF(Tableau2245678[[#This Row],[Vlr{QV2}]]="o",2,0),0)</f>
        <v>0</v>
      </c>
      <c r="S10" s="11" t="s">
        <v>12</v>
      </c>
      <c r="T10" s="4" t="s">
        <v>3</v>
      </c>
      <c r="U10" s="163">
        <f>IFERROR(((Tableau2245678[[#This Row],[Prs{QV3}]]/V$52)*1000)+IF(Tableau2245678[[#This Row],[Vlr{QV3}]]="o",2,0),0)</f>
        <v>0</v>
      </c>
      <c r="V10" s="11" t="s">
        <v>12</v>
      </c>
      <c r="W10" s="4" t="s">
        <v>3</v>
      </c>
      <c r="X10" s="32">
        <f>IF((Tableau2245678[[#This Row],[Pnt{QB}]]/Y$52)*500=0,0,(Tableau2245678[[#This Row],[Pnt{QB}]]/Y$52)*500)</f>
        <v>0</v>
      </c>
      <c r="Y10" s="33">
        <f>Tableau2245678[[#This Row],[Pnt{QB1}]]+Tableau2245678[[#This Row],[Pnt{QB2}]]+Tableau2245678[[#This Row],[Pnt{QB3}]]+Tableau2245678[[#This Row],[Pnt{QB4}]]+Tableau2245678[[#This Row],[Pnt{QB5}]]+Tableau2245678[[#This Row],[Pnt{QB6}]]+Tableau2245678[[#This Row],[Pnt{QB7}]]+Tableau2245678[[#This Row],[Pnt{QB8}]]+Tableau2245678[[#This Row],[Pnt{QB9}]]+Tableau2245678[[#This Row],[Pnt{QB10}]]+Tableau2245678[[#This Row],[Pnt{QB11}]]+Tableau2245678[[#This Row],[Pnt{QB12}]]+Tableau2245678[[#This Row],[Pnt{QB13}]]+Tableau2245678[[#This Row],[Pnt{QB14}]]+Tableau2245678[[#This Row],[Pnt{QB15}]]+Tableau2245678[[#This Row],[Pnt{QB16}]]+Tableau2245678[[#This Row],[Pnt{QB17}]]+Tableau2245678[[#This Row],[Pnt{QB18}]]+Tableau2245678[[#This Row],[Pnt{QB19}]]+Tableau2245678[[#This Row],[Pnt{QB20}]]+Tableau2245678[[#This Row],[Pnt{QB21}]]+Tableau2245678[[#This Row],[Pnt{QB22}]]+Tableau2245678[[#This Row],[Pnt{QB23}]]+Tableau2245678[[#This Row],[Pnt{QB24}]]+Tableau2245678[[#This Row],[Pnt{QB25}]]+Tableau2245678[[#This Row],[Pnt{QB26}]]+Tableau2245678[[#This Row],[Pnt{QB27}]]+Tableau2245678[[#This Row],[Pnt{QB28}]]+Tableau2245678[[#This Row],[Pnt{QB29}]]+Tableau2245678[[#This Row],[Pnt{QB30}]]</f>
        <v>0</v>
      </c>
      <c r="Z10" s="33">
        <f>IF(Tableau2245678[[#This Row],[Blq{QB1}]]="o",(1000/AA$52),0)</f>
        <v>0</v>
      </c>
      <c r="AA10" s="4" t="s">
        <v>3</v>
      </c>
      <c r="AB10" s="33">
        <f>IF(Tableau2245678[[#This Row],[Blq{QB2}]]="o",(1000/AC$52),0)</f>
        <v>0</v>
      </c>
      <c r="AC10" s="4" t="s">
        <v>3</v>
      </c>
      <c r="AD10" s="33">
        <f>IF(Tableau2245678[[#This Row],[Blq{QB3}]]="o",(1000/AE$52),0)</f>
        <v>0</v>
      </c>
      <c r="AE10" s="4" t="s">
        <v>3</v>
      </c>
      <c r="AF10" s="33">
        <f>IF(Tableau2245678[[#This Row],[Blq{QB4}]]="o",(1000/AG$52),0)</f>
        <v>0</v>
      </c>
      <c r="AG10" s="4" t="s">
        <v>3</v>
      </c>
      <c r="AH10" s="33">
        <f>IF(Tableau2245678[[#This Row],[Blq{QB5}]]="o",(1000/AI$52),0)</f>
        <v>0</v>
      </c>
      <c r="AI10" s="4" t="s">
        <v>3</v>
      </c>
      <c r="AJ10" s="33">
        <f>IF(Tableau2245678[[#This Row],[Blq{QB6}]]="o",(1000/AK$52),0)</f>
        <v>0</v>
      </c>
      <c r="AK10" s="4" t="s">
        <v>3</v>
      </c>
      <c r="AL10" s="33">
        <f>IF(Tableau2245678[[#This Row],[Blq{QB7}]]="o",(1000/AM$52),0)</f>
        <v>0</v>
      </c>
      <c r="AM10" s="4" t="s">
        <v>3</v>
      </c>
      <c r="AN10" s="33">
        <f>IF(Tableau2245678[[#This Row],[Blq{QB8}]]="o",(1000/AO$52),0)</f>
        <v>0</v>
      </c>
      <c r="AO10" s="4" t="s">
        <v>3</v>
      </c>
      <c r="AP10" s="33">
        <f>IF(Tableau2245678[[#This Row],[Blq{QB9}]]="o",(1000/AQ$52),0)</f>
        <v>0</v>
      </c>
      <c r="AQ10" s="4" t="s">
        <v>3</v>
      </c>
      <c r="AR10" s="33">
        <f>IF(Tableau2245678[[#This Row],[Blq{QB10}]]="o",(1000/AS$52),0)</f>
        <v>0</v>
      </c>
      <c r="AS10" s="4" t="s">
        <v>3</v>
      </c>
      <c r="AT10" s="33">
        <f>IF(Tableau2245678[[#This Row],[Blq{QB11}]]="o",(1000/AU$52),0)</f>
        <v>0</v>
      </c>
      <c r="AU10" s="4" t="s">
        <v>3</v>
      </c>
      <c r="AV10" s="33">
        <f>IF(Tableau2245678[[#This Row],[Blq{QB12}]]="o",(1000/AW$52),0)</f>
        <v>0</v>
      </c>
      <c r="AW10" s="4" t="s">
        <v>3</v>
      </c>
      <c r="AX10" s="33">
        <f>IF(Tableau2245678[[#This Row],[Blq{QB13}]]="o",(1000/AY$52),0)</f>
        <v>0</v>
      </c>
      <c r="AY10" s="4" t="s">
        <v>3</v>
      </c>
      <c r="AZ10" s="33">
        <f>IF(Tableau2245678[[#This Row],[Blq{QB14}]]="o",(1000/BA$52),0)</f>
        <v>0</v>
      </c>
      <c r="BA10" s="4" t="s">
        <v>3</v>
      </c>
      <c r="BB10" s="33">
        <f>IF(Tableau2245678[[#This Row],[Blq{QB15}]]="o",(1000/BC$52),0)</f>
        <v>0</v>
      </c>
      <c r="BC10" s="4" t="s">
        <v>3</v>
      </c>
      <c r="BD10" s="33">
        <f>IF(Tableau2245678[[#This Row],[Blq{QB16}]]="o",(1000/BE$52),0)</f>
        <v>0</v>
      </c>
      <c r="BE10" s="4" t="s">
        <v>3</v>
      </c>
      <c r="BF10" s="33">
        <f>IF(Tableau2245678[[#This Row],[Blq{QB17}]]="o",(1000/BG$52),0)</f>
        <v>0</v>
      </c>
      <c r="BG10" s="4" t="s">
        <v>3</v>
      </c>
      <c r="BH10" s="33">
        <f>IF(Tableau2245678[[#This Row],[Blq{QB18}]]="o",(1000/BI$52),0)</f>
        <v>0</v>
      </c>
      <c r="BI10" s="4" t="s">
        <v>3</v>
      </c>
      <c r="BJ10" s="33">
        <f>IF(Tableau2245678[[#This Row],[Blq{QB19}]]="o",(1000/BK$52),0)</f>
        <v>0</v>
      </c>
      <c r="BK10" s="4" t="s">
        <v>3</v>
      </c>
      <c r="BL10" s="33">
        <f>IF(Tableau2245678[[#This Row],[Blq{QB20}]]="o",(1000/BM$52),0)</f>
        <v>0</v>
      </c>
      <c r="BM10" s="4" t="s">
        <v>3</v>
      </c>
      <c r="BN10" s="33">
        <f>IF(Tableau2245678[[#This Row],[Blq{QB21}]]="o",(1000/BO$52),0)</f>
        <v>0</v>
      </c>
      <c r="BO10" s="4" t="s">
        <v>3</v>
      </c>
      <c r="BP10" s="33">
        <f>IF(Tableau2245678[[#This Row],[Blq{QB22}]]="o",(1000/BQ$52),0)</f>
        <v>0</v>
      </c>
      <c r="BQ10" s="4" t="s">
        <v>3</v>
      </c>
      <c r="BR10" s="33">
        <f>IF(Tableau2245678[[#This Row],[Blq{QB23}]]="o",(1000/BS$52),0)</f>
        <v>0</v>
      </c>
      <c r="BS10" s="4" t="s">
        <v>3</v>
      </c>
      <c r="BT10" s="33">
        <f>IF(Tableau2245678[[#This Row],[Blq{QB24}]]="o",(1000/BU$52),0)</f>
        <v>0</v>
      </c>
      <c r="BU10" s="4" t="s">
        <v>3</v>
      </c>
      <c r="BV10" s="33">
        <f>IF(Tableau2245678[[#This Row],[Blq{QB25}]]="o",(1000/BW$52),0)</f>
        <v>0</v>
      </c>
      <c r="BW10" s="4" t="s">
        <v>3</v>
      </c>
      <c r="BX10" s="33">
        <f>IF(Tableau2245678[[#This Row],[Blq{QB26}]]="o",(1000/BY$52),0)</f>
        <v>0</v>
      </c>
      <c r="BY10" s="4" t="s">
        <v>3</v>
      </c>
      <c r="BZ10" s="33">
        <f>IF(Tableau2245678[[#This Row],[Blq{QB27}]]="o",(1000/CA$52),0)</f>
        <v>0</v>
      </c>
      <c r="CA10" s="4" t="s">
        <v>3</v>
      </c>
      <c r="CB10" s="33">
        <f>IF(Tableau2245678[[#This Row],[Blq{QB28}]]="o",(1000/CC$52),0)</f>
        <v>0</v>
      </c>
      <c r="CC10" s="4" t="s">
        <v>3</v>
      </c>
      <c r="CD10" s="33">
        <f>IF(Tableau2245678[[#This Row],[Blq{QB29}]]="o",(1000/CE$52),0)</f>
        <v>0</v>
      </c>
      <c r="CE10" s="4" t="s">
        <v>3</v>
      </c>
      <c r="CF10" s="33">
        <f>IF(Tableau2245678[[#This Row],[Blq{QB30}]]="o",(1000/CG$52),0)</f>
        <v>0</v>
      </c>
      <c r="CG10" s="4" t="s">
        <v>3</v>
      </c>
      <c r="CH10" s="26">
        <f>IFERROR((8-Tableau2245678[[#This Row],[Plc{Q}]])/100,0)</f>
        <v>0.04</v>
      </c>
      <c r="CI10" s="25" t="str">
        <f>IF(OR(1=Tableau2245678[[#This Row],[Plc{Q}]],2=Tableau2245678[[#This Row],[Plc{Q}]],3=Tableau2245678[[#This Row],[Plc{Q}]],4=Tableau2245678[[#This Row],[Plc{Q}]],5=Tableau2245678[[#This Row],[Plc{Q}]],6=Tableau2245678[[#This Row],[Plc{Q}]],7=Tableau2245678[[#This Row],[Plc{Q}]],8=Tableau2245678[[#This Row],[Plc{Q}]]),"Qualifié(e)","")</f>
        <v>Qualifié(e)</v>
      </c>
      <c r="CJ10" s="34">
        <f>IF(Tableau2245678[[#This Row],[Pnt{F}/1000]]=0,"",RANK(Tableau2245678[[#This Row],[Pnt{F}/1000]],Tableau2245678[Pnt{F}/1000]))</f>
        <v>4</v>
      </c>
      <c r="CK10" s="35">
        <f>IFERROR(Tableau2245678[[#This Row],[Pnt{FV}/500]]+Tableau2245678[[#This Row],[Pnt{FB}/500]]+Tableau2245678[[#This Row],[Bns{Q}]],0)</f>
        <v>0.04</v>
      </c>
      <c r="CL10" s="32">
        <f>IFERROR((Tableau2245678[[#This Row],[Pnt{FV}]]/$CM$52)*500,0)</f>
        <v>0</v>
      </c>
      <c r="CM10" s="186">
        <f>IFERROR(((Tableau2245678[[#This Row],[Prs{FV}]]/CN$52)*1000)+IF(Tableau2245678[[#This Row],[Vlr{FV}]]="o",2,0),0)</f>
        <v>0</v>
      </c>
      <c r="CN10" s="11" t="s">
        <v>12</v>
      </c>
      <c r="CO10" s="4" t="s">
        <v>3</v>
      </c>
      <c r="CP10" s="32">
        <f>(Tableau2245678[[#This Row],[Pnt{FB}]]/CQ$52)*500</f>
        <v>0</v>
      </c>
      <c r="CQ10" s="33">
        <f>Tableau2245678[[#This Row],[Pnt{FBlq}]]+Tableau2245678[[#This Row],[Pnt{FEss}]]</f>
        <v>0</v>
      </c>
      <c r="CR10" s="33">
        <f>IF(Tableau2245678[[#This Row],[Blq{F}]]="n",0,IF(Tableau2245678[[#This Row],[Blq{F}]]="Z1",100,IF(Tableau2245678[[#This Row],[Blq{F}]]="Z2",200,IF(Tableau2245678[[#This Row],[Blq{F}]]="Top",300,0))))</f>
        <v>0</v>
      </c>
      <c r="CS10" s="4" t="s">
        <v>3</v>
      </c>
      <c r="CT10" s="25">
        <f>IFERROR((100-(Tableau2245678[[#This Row],[Ess{F}]])),0)</f>
        <v>0</v>
      </c>
      <c r="CU10" s="11" t="s">
        <v>12</v>
      </c>
      <c r="CV10" s="28">
        <f>IF(Tableau2245678[[#This Row],[Fnl]]="Q",Tableau2245678[[#This Row],[Plc{F}]],Tableau2245678[[#This Row],[Plc{Q}]])</f>
        <v>4</v>
      </c>
      <c r="CW10" s="28" t="str">
        <f>IF(Tableau2245678[[#This Row],[Place]]=1,"Or",IF(Tableau2245678[[#This Row],[Place]]=2,"Argent",IF(Tableau2245678[[#This Row],[Place]]=3,"Bronze","")))</f>
        <v/>
      </c>
    </row>
    <row r="11" spans="1:101" x14ac:dyDescent="0.2">
      <c r="A11" s="33">
        <f>Tableau2245678[[#This Row],[Plc{Q}]]</f>
        <v>3</v>
      </c>
      <c r="B11" s="33">
        <f>Tableau2245678[[#This Row],[Place]]</f>
        <v>3</v>
      </c>
      <c r="C11" s="16">
        <v>10</v>
      </c>
      <c r="D11" s="17" t="s">
        <v>236</v>
      </c>
      <c r="E11" s="17" t="s">
        <v>237</v>
      </c>
      <c r="F11" s="29" t="str">
        <f>IF(Tableau2245678[[#This Row],[Q &gt; F]]="","","Q")</f>
        <v>Q</v>
      </c>
      <c r="G11" s="10" t="s">
        <v>251</v>
      </c>
      <c r="H11" s="3" t="s">
        <v>3</v>
      </c>
      <c r="I11" s="3" t="s">
        <v>3</v>
      </c>
      <c r="J11" s="3" t="s">
        <v>3</v>
      </c>
      <c r="K11" s="30">
        <f>IF(Tableau2245678[[#This Row],[Pnt{Q}(/1000)]]=0,"",RANK(Tableau2245678[[#This Row],[Pnt{Q}(/1000)]],Tableau2245678[Pnt{Q}(/1000)]))</f>
        <v>3</v>
      </c>
      <c r="L11" s="30">
        <f>IFERROR(Tableau2245678[[#This Row],[Pnt{QV}(/500)]]+Tableau2245678[[#This Row],[Pnt{QB}/500]],0)</f>
        <v>452.38095238095241</v>
      </c>
      <c r="M11" s="31">
        <f>IFERROR((Tableau2245678[[#This Row],[Pnt{QV}]]/$N$52)*500,0)</f>
        <v>452.38095238095241</v>
      </c>
      <c r="N11" s="31">
        <f>SUM(Tableau2245678[[#This Row],[Pnt{QV1}]],Tableau2245678[[#This Row],[Pnt{QV2}]],Tableau2245678[[#This Row],[Pnt{QV3}]])</f>
        <v>904.76190476190482</v>
      </c>
      <c r="O11" s="2">
        <f>IFERROR(((Tableau2245678[[#This Row],[Prs{QV1}]]/P$52)*1000)+IF(Tableau2245678[[#This Row],[Vlr{QV1}]]="o",2,0),0)</f>
        <v>904.76190476190482</v>
      </c>
      <c r="P11" s="11">
        <v>19</v>
      </c>
      <c r="Q11" s="4" t="s">
        <v>3</v>
      </c>
      <c r="R11" s="163">
        <f>IFERROR(((Tableau2245678[[#This Row],[Prs{QV2}]]/S$52)*1000)+IF(Tableau2245678[[#This Row],[Vlr{QV2}]]="o",2,0),0)</f>
        <v>0</v>
      </c>
      <c r="S11" s="11" t="s">
        <v>12</v>
      </c>
      <c r="T11" s="4" t="s">
        <v>3</v>
      </c>
      <c r="U11" s="163">
        <f>IFERROR(((Tableau2245678[[#This Row],[Prs{QV3}]]/V$52)*1000)+IF(Tableau2245678[[#This Row],[Vlr{QV3}]]="o",2,0),0)</f>
        <v>0</v>
      </c>
      <c r="V11" s="11" t="s">
        <v>12</v>
      </c>
      <c r="W11" s="4" t="s">
        <v>3</v>
      </c>
      <c r="X11" s="32">
        <f>IF((Tableau2245678[[#This Row],[Pnt{QB}]]/Y$52)*500=0,0,(Tableau2245678[[#This Row],[Pnt{QB}]]/Y$52)*500)</f>
        <v>0</v>
      </c>
      <c r="Y11" s="33">
        <f>Tableau2245678[[#This Row],[Pnt{QB1}]]+Tableau2245678[[#This Row],[Pnt{QB2}]]+Tableau2245678[[#This Row],[Pnt{QB3}]]+Tableau2245678[[#This Row],[Pnt{QB4}]]+Tableau2245678[[#This Row],[Pnt{QB5}]]+Tableau2245678[[#This Row],[Pnt{QB6}]]+Tableau2245678[[#This Row],[Pnt{QB7}]]+Tableau2245678[[#This Row],[Pnt{QB8}]]+Tableau2245678[[#This Row],[Pnt{QB9}]]+Tableau2245678[[#This Row],[Pnt{QB10}]]+Tableau2245678[[#This Row],[Pnt{QB11}]]+Tableau2245678[[#This Row],[Pnt{QB12}]]+Tableau2245678[[#This Row],[Pnt{QB13}]]+Tableau2245678[[#This Row],[Pnt{QB14}]]+Tableau2245678[[#This Row],[Pnt{QB15}]]+Tableau2245678[[#This Row],[Pnt{QB16}]]+Tableau2245678[[#This Row],[Pnt{QB17}]]+Tableau2245678[[#This Row],[Pnt{QB18}]]+Tableau2245678[[#This Row],[Pnt{QB19}]]+Tableau2245678[[#This Row],[Pnt{QB20}]]+Tableau2245678[[#This Row],[Pnt{QB21}]]+Tableau2245678[[#This Row],[Pnt{QB22}]]+Tableau2245678[[#This Row],[Pnt{QB23}]]+Tableau2245678[[#This Row],[Pnt{QB24}]]+Tableau2245678[[#This Row],[Pnt{QB25}]]+Tableau2245678[[#This Row],[Pnt{QB26}]]+Tableau2245678[[#This Row],[Pnt{QB27}]]+Tableau2245678[[#This Row],[Pnt{QB28}]]+Tableau2245678[[#This Row],[Pnt{QB29}]]+Tableau2245678[[#This Row],[Pnt{QB30}]]</f>
        <v>0</v>
      </c>
      <c r="Z11" s="33">
        <f>IF(Tableau2245678[[#This Row],[Blq{QB1}]]="o",(1000/AA$52),0)</f>
        <v>0</v>
      </c>
      <c r="AA11" s="4" t="s">
        <v>3</v>
      </c>
      <c r="AB11" s="33">
        <f>IF(Tableau2245678[[#This Row],[Blq{QB2}]]="o",(1000/AC$52),0)</f>
        <v>0</v>
      </c>
      <c r="AC11" s="4" t="s">
        <v>3</v>
      </c>
      <c r="AD11" s="33">
        <f>IF(Tableau2245678[[#This Row],[Blq{QB3}]]="o",(1000/AE$52),0)</f>
        <v>0</v>
      </c>
      <c r="AE11" s="4" t="s">
        <v>3</v>
      </c>
      <c r="AF11" s="33">
        <f>IF(Tableau2245678[[#This Row],[Blq{QB4}]]="o",(1000/AG$52),0)</f>
        <v>0</v>
      </c>
      <c r="AG11" s="4" t="s">
        <v>3</v>
      </c>
      <c r="AH11" s="33">
        <f>IF(Tableau2245678[[#This Row],[Blq{QB5}]]="o",(1000/AI$52),0)</f>
        <v>0</v>
      </c>
      <c r="AI11" s="4" t="s">
        <v>3</v>
      </c>
      <c r="AJ11" s="33">
        <f>IF(Tableau2245678[[#This Row],[Blq{QB6}]]="o",(1000/AK$52),0)</f>
        <v>0</v>
      </c>
      <c r="AK11" s="4" t="s">
        <v>3</v>
      </c>
      <c r="AL11" s="33">
        <f>IF(Tableau2245678[[#This Row],[Blq{QB7}]]="o",(1000/AM$52),0)</f>
        <v>0</v>
      </c>
      <c r="AM11" s="4" t="s">
        <v>3</v>
      </c>
      <c r="AN11" s="33">
        <f>IF(Tableau2245678[[#This Row],[Blq{QB8}]]="o",(1000/AO$52),0)</f>
        <v>0</v>
      </c>
      <c r="AO11" s="4" t="s">
        <v>3</v>
      </c>
      <c r="AP11" s="33">
        <f>IF(Tableau2245678[[#This Row],[Blq{QB9}]]="o",(1000/AQ$52),0)</f>
        <v>0</v>
      </c>
      <c r="AQ11" s="4" t="s">
        <v>3</v>
      </c>
      <c r="AR11" s="33">
        <f>IF(Tableau2245678[[#This Row],[Blq{QB10}]]="o",(1000/AS$52),0)</f>
        <v>0</v>
      </c>
      <c r="AS11" s="4" t="s">
        <v>3</v>
      </c>
      <c r="AT11" s="33">
        <f>IF(Tableau2245678[[#This Row],[Blq{QB11}]]="o",(1000/AU$52),0)</f>
        <v>0</v>
      </c>
      <c r="AU11" s="4" t="s">
        <v>3</v>
      </c>
      <c r="AV11" s="33">
        <f>IF(Tableau2245678[[#This Row],[Blq{QB12}]]="o",(1000/AW$52),0)</f>
        <v>0</v>
      </c>
      <c r="AW11" s="4" t="s">
        <v>3</v>
      </c>
      <c r="AX11" s="33">
        <f>IF(Tableau2245678[[#This Row],[Blq{QB13}]]="o",(1000/AY$52),0)</f>
        <v>0</v>
      </c>
      <c r="AY11" s="4" t="s">
        <v>3</v>
      </c>
      <c r="AZ11" s="33">
        <f>IF(Tableau2245678[[#This Row],[Blq{QB14}]]="o",(1000/BA$52),0)</f>
        <v>0</v>
      </c>
      <c r="BA11" s="4" t="s">
        <v>3</v>
      </c>
      <c r="BB11" s="33">
        <f>IF(Tableau2245678[[#This Row],[Blq{QB15}]]="o",(1000/BC$52),0)</f>
        <v>0</v>
      </c>
      <c r="BC11" s="4" t="s">
        <v>3</v>
      </c>
      <c r="BD11" s="33">
        <f>IF(Tableau2245678[[#This Row],[Blq{QB16}]]="o",(1000/BE$52),0)</f>
        <v>0</v>
      </c>
      <c r="BE11" s="4" t="s">
        <v>3</v>
      </c>
      <c r="BF11" s="33">
        <f>IF(Tableau2245678[[#This Row],[Blq{QB17}]]="o",(1000/BG$52),0)</f>
        <v>0</v>
      </c>
      <c r="BG11" s="4" t="s">
        <v>3</v>
      </c>
      <c r="BH11" s="33">
        <f>IF(Tableau2245678[[#This Row],[Blq{QB18}]]="o",(1000/BI$52),0)</f>
        <v>0</v>
      </c>
      <c r="BI11" s="4" t="s">
        <v>3</v>
      </c>
      <c r="BJ11" s="33">
        <f>IF(Tableau2245678[[#This Row],[Blq{QB19}]]="o",(1000/BK$52),0)</f>
        <v>0</v>
      </c>
      <c r="BK11" s="4" t="s">
        <v>3</v>
      </c>
      <c r="BL11" s="33">
        <f>IF(Tableau2245678[[#This Row],[Blq{QB20}]]="o",(1000/BM$52),0)</f>
        <v>0</v>
      </c>
      <c r="BM11" s="4" t="s">
        <v>3</v>
      </c>
      <c r="BN11" s="33">
        <f>IF(Tableau2245678[[#This Row],[Blq{QB21}]]="o",(1000/BO$52),0)</f>
        <v>0</v>
      </c>
      <c r="BO11" s="4" t="s">
        <v>3</v>
      </c>
      <c r="BP11" s="33">
        <f>IF(Tableau2245678[[#This Row],[Blq{QB22}]]="o",(1000/BQ$52),0)</f>
        <v>0</v>
      </c>
      <c r="BQ11" s="4" t="s">
        <v>3</v>
      </c>
      <c r="BR11" s="33">
        <f>IF(Tableau2245678[[#This Row],[Blq{QB23}]]="o",(1000/BS$52),0)</f>
        <v>0</v>
      </c>
      <c r="BS11" s="4" t="s">
        <v>3</v>
      </c>
      <c r="BT11" s="33">
        <f>IF(Tableau2245678[[#This Row],[Blq{QB24}]]="o",(1000/BU$52),0)</f>
        <v>0</v>
      </c>
      <c r="BU11" s="4" t="s">
        <v>3</v>
      </c>
      <c r="BV11" s="33">
        <f>IF(Tableau2245678[[#This Row],[Blq{QB25}]]="o",(1000/BW$52),0)</f>
        <v>0</v>
      </c>
      <c r="BW11" s="4" t="s">
        <v>3</v>
      </c>
      <c r="BX11" s="33">
        <f>IF(Tableau2245678[[#This Row],[Blq{QB26}]]="o",(1000/BY$52),0)</f>
        <v>0</v>
      </c>
      <c r="BY11" s="4" t="s">
        <v>3</v>
      </c>
      <c r="BZ11" s="33">
        <f>IF(Tableau2245678[[#This Row],[Blq{QB27}]]="o",(1000/CA$52),0)</f>
        <v>0</v>
      </c>
      <c r="CA11" s="4" t="s">
        <v>3</v>
      </c>
      <c r="CB11" s="33">
        <f>IF(Tableau2245678[[#This Row],[Blq{QB28}]]="o",(1000/CC$52),0)</f>
        <v>0</v>
      </c>
      <c r="CC11" s="4" t="s">
        <v>3</v>
      </c>
      <c r="CD11" s="33">
        <f>IF(Tableau2245678[[#This Row],[Blq{QB29}]]="o",(1000/CE$52),0)</f>
        <v>0</v>
      </c>
      <c r="CE11" s="4" t="s">
        <v>3</v>
      </c>
      <c r="CF11" s="33">
        <f>IF(Tableau2245678[[#This Row],[Blq{QB30}]]="o",(1000/CG$52),0)</f>
        <v>0</v>
      </c>
      <c r="CG11" s="4" t="s">
        <v>3</v>
      </c>
      <c r="CH11" s="26">
        <f>IFERROR((8-Tableau2245678[[#This Row],[Plc{Q}]])/100,0)</f>
        <v>0.05</v>
      </c>
      <c r="CI11" s="25" t="str">
        <f>IF(OR(1=Tableau2245678[[#This Row],[Plc{Q}]],2=Tableau2245678[[#This Row],[Plc{Q}]],3=Tableau2245678[[#This Row],[Plc{Q}]],4=Tableau2245678[[#This Row],[Plc{Q}]],5=Tableau2245678[[#This Row],[Plc{Q}]],6=Tableau2245678[[#This Row],[Plc{Q}]],7=Tableau2245678[[#This Row],[Plc{Q}]],8=Tableau2245678[[#This Row],[Plc{Q}]]),"Qualifié(e)","")</f>
        <v>Qualifié(e)</v>
      </c>
      <c r="CJ11" s="34">
        <f>IF(Tableau2245678[[#This Row],[Pnt{F}/1000]]=0,"",RANK(Tableau2245678[[#This Row],[Pnt{F}/1000]],Tableau2245678[Pnt{F}/1000]))</f>
        <v>3</v>
      </c>
      <c r="CK11" s="35">
        <f>IFERROR(Tableau2245678[[#This Row],[Pnt{FV}/500]]+Tableau2245678[[#This Row],[Pnt{FB}/500]]+Tableau2245678[[#This Row],[Bns{Q}]],0)</f>
        <v>0.05</v>
      </c>
      <c r="CL11" s="32">
        <f>IFERROR((Tableau2245678[[#This Row],[Pnt{FV}]]/$CM$52)*500,0)</f>
        <v>0</v>
      </c>
      <c r="CM11" s="186">
        <f>IFERROR(((Tableau2245678[[#This Row],[Prs{FV}]]/CN$52)*1000)+IF(Tableau2245678[[#This Row],[Vlr{FV}]]="o",2,0),0)</f>
        <v>0</v>
      </c>
      <c r="CN11" s="11" t="s">
        <v>12</v>
      </c>
      <c r="CO11" s="4" t="s">
        <v>3</v>
      </c>
      <c r="CP11" s="32">
        <f>(Tableau2245678[[#This Row],[Pnt{FB}]]/CQ$52)*500</f>
        <v>0</v>
      </c>
      <c r="CQ11" s="33">
        <f>Tableau2245678[[#This Row],[Pnt{FBlq}]]+Tableau2245678[[#This Row],[Pnt{FEss}]]</f>
        <v>0</v>
      </c>
      <c r="CR11" s="33">
        <f>IF(Tableau2245678[[#This Row],[Blq{F}]]="n",0,IF(Tableau2245678[[#This Row],[Blq{F}]]="Z1",100,IF(Tableau2245678[[#This Row],[Blq{F}]]="Z2",200,IF(Tableau2245678[[#This Row],[Blq{F}]]="Top",300,0))))</f>
        <v>0</v>
      </c>
      <c r="CS11" s="4" t="s">
        <v>3</v>
      </c>
      <c r="CT11" s="25">
        <f>IFERROR((100-(Tableau2245678[[#This Row],[Ess{F}]])),0)</f>
        <v>0</v>
      </c>
      <c r="CU11" s="11" t="s">
        <v>12</v>
      </c>
      <c r="CV11" s="28">
        <f>IF(Tableau2245678[[#This Row],[Fnl]]="Q",Tableau2245678[[#This Row],[Plc{F}]],Tableau2245678[[#This Row],[Plc{Q}]])</f>
        <v>3</v>
      </c>
      <c r="CW11" s="28" t="str">
        <f>IF(Tableau2245678[[#This Row],[Place]]=1,"Or",IF(Tableau2245678[[#This Row],[Place]]=2,"Argent",IF(Tableau2245678[[#This Row],[Place]]=3,"Bronze","")))</f>
        <v>Bronze</v>
      </c>
    </row>
    <row r="12" spans="1:101" x14ac:dyDescent="0.2">
      <c r="A12" s="33">
        <f>Tableau2245678[[#This Row],[Plc{Q}]]</f>
        <v>2</v>
      </c>
      <c r="B12" s="33">
        <f>Tableau2245678[[#This Row],[Place]]</f>
        <v>2</v>
      </c>
      <c r="C12" s="16">
        <v>11</v>
      </c>
      <c r="D12" s="17" t="s">
        <v>238</v>
      </c>
      <c r="E12" s="17" t="s">
        <v>239</v>
      </c>
      <c r="F12" s="29" t="str">
        <f>IF(Tableau2245678[[#This Row],[Q &gt; F]]="","","Q")</f>
        <v>Q</v>
      </c>
      <c r="G12" s="10" t="s">
        <v>252</v>
      </c>
      <c r="H12" s="3" t="s">
        <v>3</v>
      </c>
      <c r="I12" s="3" t="s">
        <v>3</v>
      </c>
      <c r="J12" s="3" t="s">
        <v>3</v>
      </c>
      <c r="K12" s="30">
        <f>IF(Tableau2245678[[#This Row],[Pnt{Q}(/1000)]]=0,"",RANK(Tableau2245678[[#This Row],[Pnt{Q}(/1000)]],Tableau2245678[Pnt{Q}(/1000)]))</f>
        <v>2</v>
      </c>
      <c r="L12" s="30">
        <f>IFERROR(Tableau2245678[[#This Row],[Pnt{QV}(/500)]]+Tableau2245678[[#This Row],[Pnt{QB}/500]],0)</f>
        <v>476.19047619047615</v>
      </c>
      <c r="M12" s="31">
        <f>IFERROR((Tableau2245678[[#This Row],[Pnt{QV}]]/$N$52)*500,0)</f>
        <v>476.19047619047615</v>
      </c>
      <c r="N12" s="31">
        <f>SUM(Tableau2245678[[#This Row],[Pnt{QV1}]],Tableau2245678[[#This Row],[Pnt{QV2}]],Tableau2245678[[#This Row],[Pnt{QV3}]])</f>
        <v>952.38095238095229</v>
      </c>
      <c r="O12" s="2">
        <f>IFERROR(((Tableau2245678[[#This Row],[Prs{QV1}]]/P$52)*1000)+IF(Tableau2245678[[#This Row],[Vlr{QV1}]]="o",2,0),0)</f>
        <v>952.38095238095229</v>
      </c>
      <c r="P12" s="11">
        <v>20</v>
      </c>
      <c r="Q12" s="4" t="s">
        <v>3</v>
      </c>
      <c r="R12" s="163">
        <f>IFERROR(((Tableau2245678[[#This Row],[Prs{QV2}]]/S$52)*1000)+IF(Tableau2245678[[#This Row],[Vlr{QV2}]]="o",2,0),0)</f>
        <v>0</v>
      </c>
      <c r="S12" s="11" t="s">
        <v>12</v>
      </c>
      <c r="T12" s="4" t="s">
        <v>3</v>
      </c>
      <c r="U12" s="163">
        <f>IFERROR(((Tableau2245678[[#This Row],[Prs{QV3}]]/V$52)*1000)+IF(Tableau2245678[[#This Row],[Vlr{QV3}]]="o",2,0),0)</f>
        <v>0</v>
      </c>
      <c r="V12" s="11" t="s">
        <v>12</v>
      </c>
      <c r="W12" s="4" t="s">
        <v>3</v>
      </c>
      <c r="X12" s="32">
        <f>IF((Tableau2245678[[#This Row],[Pnt{QB}]]/Y$52)*500=0,0,(Tableau2245678[[#This Row],[Pnt{QB}]]/Y$52)*500)</f>
        <v>0</v>
      </c>
      <c r="Y12" s="33">
        <f>Tableau2245678[[#This Row],[Pnt{QB1}]]+Tableau2245678[[#This Row],[Pnt{QB2}]]+Tableau2245678[[#This Row],[Pnt{QB3}]]+Tableau2245678[[#This Row],[Pnt{QB4}]]+Tableau2245678[[#This Row],[Pnt{QB5}]]+Tableau2245678[[#This Row],[Pnt{QB6}]]+Tableau2245678[[#This Row],[Pnt{QB7}]]+Tableau2245678[[#This Row],[Pnt{QB8}]]+Tableau2245678[[#This Row],[Pnt{QB9}]]+Tableau2245678[[#This Row],[Pnt{QB10}]]+Tableau2245678[[#This Row],[Pnt{QB11}]]+Tableau2245678[[#This Row],[Pnt{QB12}]]+Tableau2245678[[#This Row],[Pnt{QB13}]]+Tableau2245678[[#This Row],[Pnt{QB14}]]+Tableau2245678[[#This Row],[Pnt{QB15}]]+Tableau2245678[[#This Row],[Pnt{QB16}]]+Tableau2245678[[#This Row],[Pnt{QB17}]]+Tableau2245678[[#This Row],[Pnt{QB18}]]+Tableau2245678[[#This Row],[Pnt{QB19}]]+Tableau2245678[[#This Row],[Pnt{QB20}]]+Tableau2245678[[#This Row],[Pnt{QB21}]]+Tableau2245678[[#This Row],[Pnt{QB22}]]+Tableau2245678[[#This Row],[Pnt{QB23}]]+Tableau2245678[[#This Row],[Pnt{QB24}]]+Tableau2245678[[#This Row],[Pnt{QB25}]]+Tableau2245678[[#This Row],[Pnt{QB26}]]+Tableau2245678[[#This Row],[Pnt{QB27}]]+Tableau2245678[[#This Row],[Pnt{QB28}]]+Tableau2245678[[#This Row],[Pnt{QB29}]]+Tableau2245678[[#This Row],[Pnt{QB30}]]</f>
        <v>0</v>
      </c>
      <c r="Z12" s="33">
        <f>IF(Tableau2245678[[#This Row],[Blq{QB1}]]="o",(1000/AA$52),0)</f>
        <v>0</v>
      </c>
      <c r="AA12" s="4" t="s">
        <v>3</v>
      </c>
      <c r="AB12" s="33">
        <f>IF(Tableau2245678[[#This Row],[Blq{QB2}]]="o",(1000/AC$52),0)</f>
        <v>0</v>
      </c>
      <c r="AC12" s="4" t="s">
        <v>3</v>
      </c>
      <c r="AD12" s="33">
        <f>IF(Tableau2245678[[#This Row],[Blq{QB3}]]="o",(1000/AE$52),0)</f>
        <v>0</v>
      </c>
      <c r="AE12" s="4" t="s">
        <v>3</v>
      </c>
      <c r="AF12" s="33">
        <f>IF(Tableau2245678[[#This Row],[Blq{QB4}]]="o",(1000/AG$52),0)</f>
        <v>0</v>
      </c>
      <c r="AG12" s="4" t="s">
        <v>3</v>
      </c>
      <c r="AH12" s="33">
        <f>IF(Tableau2245678[[#This Row],[Blq{QB5}]]="o",(1000/AI$52),0)</f>
        <v>0</v>
      </c>
      <c r="AI12" s="4" t="s">
        <v>3</v>
      </c>
      <c r="AJ12" s="33">
        <f>IF(Tableau2245678[[#This Row],[Blq{QB6}]]="o",(1000/AK$52),0)</f>
        <v>0</v>
      </c>
      <c r="AK12" s="4" t="s">
        <v>3</v>
      </c>
      <c r="AL12" s="33">
        <f>IF(Tableau2245678[[#This Row],[Blq{QB7}]]="o",(1000/AM$52),0)</f>
        <v>0</v>
      </c>
      <c r="AM12" s="4" t="s">
        <v>3</v>
      </c>
      <c r="AN12" s="33">
        <f>IF(Tableau2245678[[#This Row],[Blq{QB8}]]="o",(1000/AO$52),0)</f>
        <v>0</v>
      </c>
      <c r="AO12" s="4" t="s">
        <v>3</v>
      </c>
      <c r="AP12" s="33">
        <f>IF(Tableau2245678[[#This Row],[Blq{QB9}]]="o",(1000/AQ$52),0)</f>
        <v>0</v>
      </c>
      <c r="AQ12" s="4" t="s">
        <v>3</v>
      </c>
      <c r="AR12" s="33">
        <f>IF(Tableau2245678[[#This Row],[Blq{QB10}]]="o",(1000/AS$52),0)</f>
        <v>0</v>
      </c>
      <c r="AS12" s="4" t="s">
        <v>3</v>
      </c>
      <c r="AT12" s="33">
        <f>IF(Tableau2245678[[#This Row],[Blq{QB11}]]="o",(1000/AU$52),0)</f>
        <v>0</v>
      </c>
      <c r="AU12" s="4" t="s">
        <v>3</v>
      </c>
      <c r="AV12" s="33">
        <f>IF(Tableau2245678[[#This Row],[Blq{QB12}]]="o",(1000/AW$52),0)</f>
        <v>0</v>
      </c>
      <c r="AW12" s="4" t="s">
        <v>3</v>
      </c>
      <c r="AX12" s="33">
        <f>IF(Tableau2245678[[#This Row],[Blq{QB13}]]="o",(1000/AY$52),0)</f>
        <v>0</v>
      </c>
      <c r="AY12" s="4" t="s">
        <v>3</v>
      </c>
      <c r="AZ12" s="33">
        <f>IF(Tableau2245678[[#This Row],[Blq{QB14}]]="o",(1000/BA$52),0)</f>
        <v>0</v>
      </c>
      <c r="BA12" s="4" t="s">
        <v>3</v>
      </c>
      <c r="BB12" s="33">
        <f>IF(Tableau2245678[[#This Row],[Blq{QB15}]]="o",(1000/BC$52),0)</f>
        <v>0</v>
      </c>
      <c r="BC12" s="4" t="s">
        <v>3</v>
      </c>
      <c r="BD12" s="33">
        <f>IF(Tableau2245678[[#This Row],[Blq{QB16}]]="o",(1000/BE$52),0)</f>
        <v>0</v>
      </c>
      <c r="BE12" s="4" t="s">
        <v>3</v>
      </c>
      <c r="BF12" s="33">
        <f>IF(Tableau2245678[[#This Row],[Blq{QB17}]]="o",(1000/BG$52),0)</f>
        <v>0</v>
      </c>
      <c r="BG12" s="4" t="s">
        <v>3</v>
      </c>
      <c r="BH12" s="33">
        <f>IF(Tableau2245678[[#This Row],[Blq{QB18}]]="o",(1000/BI$52),0)</f>
        <v>0</v>
      </c>
      <c r="BI12" s="4" t="s">
        <v>3</v>
      </c>
      <c r="BJ12" s="33">
        <f>IF(Tableau2245678[[#This Row],[Blq{QB19}]]="o",(1000/BK$52),0)</f>
        <v>0</v>
      </c>
      <c r="BK12" s="4" t="s">
        <v>3</v>
      </c>
      <c r="BL12" s="33">
        <f>IF(Tableau2245678[[#This Row],[Blq{QB20}]]="o",(1000/BM$52),0)</f>
        <v>0</v>
      </c>
      <c r="BM12" s="4" t="s">
        <v>3</v>
      </c>
      <c r="BN12" s="33">
        <f>IF(Tableau2245678[[#This Row],[Blq{QB21}]]="o",(1000/BO$52),0)</f>
        <v>0</v>
      </c>
      <c r="BO12" s="4" t="s">
        <v>3</v>
      </c>
      <c r="BP12" s="33">
        <f>IF(Tableau2245678[[#This Row],[Blq{QB22}]]="o",(1000/BQ$52),0)</f>
        <v>0</v>
      </c>
      <c r="BQ12" s="4" t="s">
        <v>3</v>
      </c>
      <c r="BR12" s="33">
        <f>IF(Tableau2245678[[#This Row],[Blq{QB23}]]="o",(1000/BS$52),0)</f>
        <v>0</v>
      </c>
      <c r="BS12" s="4" t="s">
        <v>3</v>
      </c>
      <c r="BT12" s="33">
        <f>IF(Tableau2245678[[#This Row],[Blq{QB24}]]="o",(1000/BU$52),0)</f>
        <v>0</v>
      </c>
      <c r="BU12" s="4" t="s">
        <v>3</v>
      </c>
      <c r="BV12" s="33">
        <f>IF(Tableau2245678[[#This Row],[Blq{QB25}]]="o",(1000/BW$52),0)</f>
        <v>0</v>
      </c>
      <c r="BW12" s="4" t="s">
        <v>3</v>
      </c>
      <c r="BX12" s="33">
        <f>IF(Tableau2245678[[#This Row],[Blq{QB26}]]="o",(1000/BY$52),0)</f>
        <v>0</v>
      </c>
      <c r="BY12" s="4" t="s">
        <v>3</v>
      </c>
      <c r="BZ12" s="33">
        <f>IF(Tableau2245678[[#This Row],[Blq{QB27}]]="o",(1000/CA$52),0)</f>
        <v>0</v>
      </c>
      <c r="CA12" s="4" t="s">
        <v>3</v>
      </c>
      <c r="CB12" s="33">
        <f>IF(Tableau2245678[[#This Row],[Blq{QB28}]]="o",(1000/CC$52),0)</f>
        <v>0</v>
      </c>
      <c r="CC12" s="4" t="s">
        <v>3</v>
      </c>
      <c r="CD12" s="33">
        <f>IF(Tableau2245678[[#This Row],[Blq{QB29}]]="o",(1000/CE$52),0)</f>
        <v>0</v>
      </c>
      <c r="CE12" s="4" t="s">
        <v>3</v>
      </c>
      <c r="CF12" s="33">
        <f>IF(Tableau2245678[[#This Row],[Blq{QB30}]]="o",(1000/CG$52),0)</f>
        <v>0</v>
      </c>
      <c r="CG12" s="4" t="s">
        <v>3</v>
      </c>
      <c r="CH12" s="26">
        <f>IFERROR((8-Tableau2245678[[#This Row],[Plc{Q}]])/100,0)</f>
        <v>0.06</v>
      </c>
      <c r="CI12" s="25" t="str">
        <f>IF(OR(1=Tableau2245678[[#This Row],[Plc{Q}]],2=Tableau2245678[[#This Row],[Plc{Q}]],3=Tableau2245678[[#This Row],[Plc{Q}]],4=Tableau2245678[[#This Row],[Plc{Q}]],5=Tableau2245678[[#This Row],[Plc{Q}]],6=Tableau2245678[[#This Row],[Plc{Q}]],7=Tableau2245678[[#This Row],[Plc{Q}]],8=Tableau2245678[[#This Row],[Plc{Q}]]),"Qualifié(e)","")</f>
        <v>Qualifié(e)</v>
      </c>
      <c r="CJ12" s="34">
        <f>IF(Tableau2245678[[#This Row],[Pnt{F}/1000]]=0,"",RANK(Tableau2245678[[#This Row],[Pnt{F}/1000]],Tableau2245678[Pnt{F}/1000]))</f>
        <v>2</v>
      </c>
      <c r="CK12" s="35">
        <f>IFERROR(Tableau2245678[[#This Row],[Pnt{FV}/500]]+Tableau2245678[[#This Row],[Pnt{FB}/500]]+Tableau2245678[[#This Row],[Bns{Q}]],0)</f>
        <v>0.06</v>
      </c>
      <c r="CL12" s="32">
        <f>IFERROR((Tableau2245678[[#This Row],[Pnt{FV}]]/$CM$52)*500,0)</f>
        <v>0</v>
      </c>
      <c r="CM12" s="186">
        <f>IFERROR(((Tableau2245678[[#This Row],[Prs{FV}]]/CN$52)*1000)+IF(Tableau2245678[[#This Row],[Vlr{FV}]]="o",2,0),0)</f>
        <v>0</v>
      </c>
      <c r="CN12" s="11" t="s">
        <v>12</v>
      </c>
      <c r="CO12" s="4" t="s">
        <v>3</v>
      </c>
      <c r="CP12" s="32">
        <f>(Tableau2245678[[#This Row],[Pnt{FB}]]/CQ$52)*500</f>
        <v>0</v>
      </c>
      <c r="CQ12" s="33">
        <f>Tableau2245678[[#This Row],[Pnt{FBlq}]]+Tableau2245678[[#This Row],[Pnt{FEss}]]</f>
        <v>0</v>
      </c>
      <c r="CR12" s="33">
        <f>IF(Tableau2245678[[#This Row],[Blq{F}]]="n",0,IF(Tableau2245678[[#This Row],[Blq{F}]]="Z1",100,IF(Tableau2245678[[#This Row],[Blq{F}]]="Z2",200,IF(Tableau2245678[[#This Row],[Blq{F}]]="Top",300,0))))</f>
        <v>0</v>
      </c>
      <c r="CS12" s="4" t="s">
        <v>3</v>
      </c>
      <c r="CT12" s="25">
        <f>IFERROR((100-(Tableau2245678[[#This Row],[Ess{F}]])),0)</f>
        <v>0</v>
      </c>
      <c r="CU12" s="11" t="s">
        <v>12</v>
      </c>
      <c r="CV12" s="28">
        <f>IF(Tableau2245678[[#This Row],[Fnl]]="Q",Tableau2245678[[#This Row],[Plc{F}]],Tableau2245678[[#This Row],[Plc{Q}]])</f>
        <v>2</v>
      </c>
      <c r="CW12" s="28" t="str">
        <f>IF(Tableau2245678[[#This Row],[Place]]=1,"Or",IF(Tableau2245678[[#This Row],[Place]]=2,"Argent",IF(Tableau2245678[[#This Row],[Place]]=3,"Bronze","")))</f>
        <v>Argent</v>
      </c>
    </row>
    <row r="13" spans="1:101" x14ac:dyDescent="0.2">
      <c r="A13" s="33">
        <f>Tableau2245678[[#This Row],[Plc{Q}]]</f>
        <v>1</v>
      </c>
      <c r="B13" s="33">
        <f>Tableau2245678[[#This Row],[Place]]</f>
        <v>1</v>
      </c>
      <c r="C13" s="16">
        <v>12</v>
      </c>
      <c r="D13" s="17" t="s">
        <v>240</v>
      </c>
      <c r="E13" s="17" t="s">
        <v>241</v>
      </c>
      <c r="F13" s="29" t="str">
        <f>IF(Tableau2245678[[#This Row],[Q &gt; F]]="","","Q")</f>
        <v>Q</v>
      </c>
      <c r="G13" s="10" t="s">
        <v>253</v>
      </c>
      <c r="H13" s="3" t="s">
        <v>3</v>
      </c>
      <c r="I13" s="3" t="s">
        <v>3</v>
      </c>
      <c r="J13" s="3" t="s">
        <v>3</v>
      </c>
      <c r="K13" s="30">
        <f>IF(Tableau2245678[[#This Row],[Pnt{Q}(/1000)]]=0,"",RANK(Tableau2245678[[#This Row],[Pnt{Q}(/1000)]],Tableau2245678[Pnt{Q}(/1000)]))</f>
        <v>1</v>
      </c>
      <c r="L13" s="30">
        <f>IFERROR(Tableau2245678[[#This Row],[Pnt{QV}(/500)]]+Tableau2245678[[#This Row],[Pnt{QB}/500]],0)</f>
        <v>500</v>
      </c>
      <c r="M13" s="31">
        <f>IFERROR((Tableau2245678[[#This Row],[Pnt{QV}]]/$N$52)*500,0)</f>
        <v>500</v>
      </c>
      <c r="N13" s="31">
        <f>SUM(Tableau2245678[[#This Row],[Pnt{QV1}]],Tableau2245678[[#This Row],[Pnt{QV2}]],Tableau2245678[[#This Row],[Pnt{QV3}]])</f>
        <v>1000</v>
      </c>
      <c r="O13" s="2">
        <f>IFERROR(((Tableau2245678[[#This Row],[Prs{QV1}]]/P$52)*1000)+IF(Tableau2245678[[#This Row],[Vlr{QV1}]]="o",2,0),0)</f>
        <v>1000</v>
      </c>
      <c r="P13" s="11">
        <v>21</v>
      </c>
      <c r="Q13" s="4" t="s">
        <v>3</v>
      </c>
      <c r="R13" s="163">
        <f>IFERROR(((Tableau2245678[[#This Row],[Prs{QV2}]]/S$52)*1000)+IF(Tableau2245678[[#This Row],[Vlr{QV2}]]="o",2,0),0)</f>
        <v>0</v>
      </c>
      <c r="S13" s="11" t="s">
        <v>12</v>
      </c>
      <c r="T13" s="4" t="s">
        <v>3</v>
      </c>
      <c r="U13" s="163">
        <f>IFERROR(((Tableau2245678[[#This Row],[Prs{QV3}]]/V$52)*1000)+IF(Tableau2245678[[#This Row],[Vlr{QV3}]]="o",2,0),0)</f>
        <v>0</v>
      </c>
      <c r="V13" s="11" t="s">
        <v>12</v>
      </c>
      <c r="W13" s="4" t="s">
        <v>3</v>
      </c>
      <c r="X13" s="32">
        <f>IF((Tableau2245678[[#This Row],[Pnt{QB}]]/Y$52)*500=0,0,(Tableau2245678[[#This Row],[Pnt{QB}]]/Y$52)*500)</f>
        <v>0</v>
      </c>
      <c r="Y13" s="33">
        <f>Tableau2245678[[#This Row],[Pnt{QB1}]]+Tableau2245678[[#This Row],[Pnt{QB2}]]+Tableau2245678[[#This Row],[Pnt{QB3}]]+Tableau2245678[[#This Row],[Pnt{QB4}]]+Tableau2245678[[#This Row],[Pnt{QB5}]]+Tableau2245678[[#This Row],[Pnt{QB6}]]+Tableau2245678[[#This Row],[Pnt{QB7}]]+Tableau2245678[[#This Row],[Pnt{QB8}]]+Tableau2245678[[#This Row],[Pnt{QB9}]]+Tableau2245678[[#This Row],[Pnt{QB10}]]+Tableau2245678[[#This Row],[Pnt{QB11}]]+Tableau2245678[[#This Row],[Pnt{QB12}]]+Tableau2245678[[#This Row],[Pnt{QB13}]]+Tableau2245678[[#This Row],[Pnt{QB14}]]+Tableau2245678[[#This Row],[Pnt{QB15}]]+Tableau2245678[[#This Row],[Pnt{QB16}]]+Tableau2245678[[#This Row],[Pnt{QB17}]]+Tableau2245678[[#This Row],[Pnt{QB18}]]+Tableau2245678[[#This Row],[Pnt{QB19}]]+Tableau2245678[[#This Row],[Pnt{QB20}]]+Tableau2245678[[#This Row],[Pnt{QB21}]]+Tableau2245678[[#This Row],[Pnt{QB22}]]+Tableau2245678[[#This Row],[Pnt{QB23}]]+Tableau2245678[[#This Row],[Pnt{QB24}]]+Tableau2245678[[#This Row],[Pnt{QB25}]]+Tableau2245678[[#This Row],[Pnt{QB26}]]+Tableau2245678[[#This Row],[Pnt{QB27}]]+Tableau2245678[[#This Row],[Pnt{QB28}]]+Tableau2245678[[#This Row],[Pnt{QB29}]]+Tableau2245678[[#This Row],[Pnt{QB30}]]</f>
        <v>0</v>
      </c>
      <c r="Z13" s="33">
        <f>IF(Tableau2245678[[#This Row],[Blq{QB1}]]="o",(1000/AA$52),0)</f>
        <v>0</v>
      </c>
      <c r="AA13" s="4" t="s">
        <v>3</v>
      </c>
      <c r="AB13" s="33">
        <f>IF(Tableau2245678[[#This Row],[Blq{QB2}]]="o",(1000/AC$52),0)</f>
        <v>0</v>
      </c>
      <c r="AC13" s="4" t="s">
        <v>3</v>
      </c>
      <c r="AD13" s="33">
        <f>IF(Tableau2245678[[#This Row],[Blq{QB3}]]="o",(1000/AE$52),0)</f>
        <v>0</v>
      </c>
      <c r="AE13" s="4" t="s">
        <v>3</v>
      </c>
      <c r="AF13" s="33">
        <f>IF(Tableau2245678[[#This Row],[Blq{QB4}]]="o",(1000/AG$52),0)</f>
        <v>0</v>
      </c>
      <c r="AG13" s="4" t="s">
        <v>3</v>
      </c>
      <c r="AH13" s="33">
        <f>IF(Tableau2245678[[#This Row],[Blq{QB5}]]="o",(1000/AI$52),0)</f>
        <v>0</v>
      </c>
      <c r="AI13" s="4" t="s">
        <v>3</v>
      </c>
      <c r="AJ13" s="33">
        <f>IF(Tableau2245678[[#This Row],[Blq{QB6}]]="o",(1000/AK$52),0)</f>
        <v>0</v>
      </c>
      <c r="AK13" s="4" t="s">
        <v>3</v>
      </c>
      <c r="AL13" s="33">
        <f>IF(Tableau2245678[[#This Row],[Blq{QB7}]]="o",(1000/AM$52),0)</f>
        <v>0</v>
      </c>
      <c r="AM13" s="4" t="s">
        <v>3</v>
      </c>
      <c r="AN13" s="33">
        <f>IF(Tableau2245678[[#This Row],[Blq{QB8}]]="o",(1000/AO$52),0)</f>
        <v>0</v>
      </c>
      <c r="AO13" s="4" t="s">
        <v>3</v>
      </c>
      <c r="AP13" s="33">
        <f>IF(Tableau2245678[[#This Row],[Blq{QB9}]]="o",(1000/AQ$52),0)</f>
        <v>0</v>
      </c>
      <c r="AQ13" s="4" t="s">
        <v>3</v>
      </c>
      <c r="AR13" s="33">
        <f>IF(Tableau2245678[[#This Row],[Blq{QB10}]]="o",(1000/AS$52),0)</f>
        <v>0</v>
      </c>
      <c r="AS13" s="4" t="s">
        <v>3</v>
      </c>
      <c r="AT13" s="33">
        <f>IF(Tableau2245678[[#This Row],[Blq{QB11}]]="o",(1000/AU$52),0)</f>
        <v>0</v>
      </c>
      <c r="AU13" s="4" t="s">
        <v>3</v>
      </c>
      <c r="AV13" s="33">
        <f>IF(Tableau2245678[[#This Row],[Blq{QB12}]]="o",(1000/AW$52),0)</f>
        <v>0</v>
      </c>
      <c r="AW13" s="4" t="s">
        <v>3</v>
      </c>
      <c r="AX13" s="33">
        <f>IF(Tableau2245678[[#This Row],[Blq{QB13}]]="o",(1000/AY$52),0)</f>
        <v>0</v>
      </c>
      <c r="AY13" s="4" t="s">
        <v>3</v>
      </c>
      <c r="AZ13" s="33">
        <f>IF(Tableau2245678[[#This Row],[Blq{QB14}]]="o",(1000/BA$52),0)</f>
        <v>0</v>
      </c>
      <c r="BA13" s="4" t="s">
        <v>3</v>
      </c>
      <c r="BB13" s="33">
        <f>IF(Tableau2245678[[#This Row],[Blq{QB15}]]="o",(1000/BC$52),0)</f>
        <v>0</v>
      </c>
      <c r="BC13" s="4" t="s">
        <v>3</v>
      </c>
      <c r="BD13" s="33">
        <f>IF(Tableau2245678[[#This Row],[Blq{QB16}]]="o",(1000/BE$52),0)</f>
        <v>0</v>
      </c>
      <c r="BE13" s="4" t="s">
        <v>3</v>
      </c>
      <c r="BF13" s="33">
        <f>IF(Tableau2245678[[#This Row],[Blq{QB17}]]="o",(1000/BG$52),0)</f>
        <v>0</v>
      </c>
      <c r="BG13" s="4" t="s">
        <v>3</v>
      </c>
      <c r="BH13" s="33">
        <f>IF(Tableau2245678[[#This Row],[Blq{QB18}]]="o",(1000/BI$52),0)</f>
        <v>0</v>
      </c>
      <c r="BI13" s="4" t="s">
        <v>3</v>
      </c>
      <c r="BJ13" s="33">
        <f>IF(Tableau2245678[[#This Row],[Blq{QB19}]]="o",(1000/BK$52),0)</f>
        <v>0</v>
      </c>
      <c r="BK13" s="4" t="s">
        <v>3</v>
      </c>
      <c r="BL13" s="33">
        <f>IF(Tableau2245678[[#This Row],[Blq{QB20}]]="o",(1000/BM$52),0)</f>
        <v>0</v>
      </c>
      <c r="BM13" s="4" t="s">
        <v>3</v>
      </c>
      <c r="BN13" s="33">
        <f>IF(Tableau2245678[[#This Row],[Blq{QB21}]]="o",(1000/BO$52),0)</f>
        <v>0</v>
      </c>
      <c r="BO13" s="4" t="s">
        <v>3</v>
      </c>
      <c r="BP13" s="33">
        <f>IF(Tableau2245678[[#This Row],[Blq{QB22}]]="o",(1000/BQ$52),0)</f>
        <v>0</v>
      </c>
      <c r="BQ13" s="4" t="s">
        <v>3</v>
      </c>
      <c r="BR13" s="33">
        <f>IF(Tableau2245678[[#This Row],[Blq{QB23}]]="o",(1000/BS$52),0)</f>
        <v>0</v>
      </c>
      <c r="BS13" s="4" t="s">
        <v>3</v>
      </c>
      <c r="BT13" s="33">
        <f>IF(Tableau2245678[[#This Row],[Blq{QB24}]]="o",(1000/BU$52),0)</f>
        <v>0</v>
      </c>
      <c r="BU13" s="4" t="s">
        <v>3</v>
      </c>
      <c r="BV13" s="33">
        <f>IF(Tableau2245678[[#This Row],[Blq{QB25}]]="o",(1000/BW$52),0)</f>
        <v>0</v>
      </c>
      <c r="BW13" s="4" t="s">
        <v>3</v>
      </c>
      <c r="BX13" s="33">
        <f>IF(Tableau2245678[[#This Row],[Blq{QB26}]]="o",(1000/BY$52),0)</f>
        <v>0</v>
      </c>
      <c r="BY13" s="4" t="s">
        <v>3</v>
      </c>
      <c r="BZ13" s="33">
        <f>IF(Tableau2245678[[#This Row],[Blq{QB27}]]="o",(1000/CA$52),0)</f>
        <v>0</v>
      </c>
      <c r="CA13" s="4" t="s">
        <v>3</v>
      </c>
      <c r="CB13" s="33">
        <f>IF(Tableau2245678[[#This Row],[Blq{QB28}]]="o",(1000/CC$52),0)</f>
        <v>0</v>
      </c>
      <c r="CC13" s="4" t="s">
        <v>3</v>
      </c>
      <c r="CD13" s="33">
        <f>IF(Tableau2245678[[#This Row],[Blq{QB29}]]="o",(1000/CE$52),0)</f>
        <v>0</v>
      </c>
      <c r="CE13" s="4" t="s">
        <v>3</v>
      </c>
      <c r="CF13" s="33">
        <f>IF(Tableau2245678[[#This Row],[Blq{QB30}]]="o",(1000/CG$52),0)</f>
        <v>0</v>
      </c>
      <c r="CG13" s="4" t="s">
        <v>3</v>
      </c>
      <c r="CH13" s="26">
        <f>IFERROR((8-Tableau2245678[[#This Row],[Plc{Q}]])/100,0)</f>
        <v>7.0000000000000007E-2</v>
      </c>
      <c r="CI13" s="25" t="str">
        <f>IF(OR(1=Tableau2245678[[#This Row],[Plc{Q}]],2=Tableau2245678[[#This Row],[Plc{Q}]],3=Tableau2245678[[#This Row],[Plc{Q}]],4=Tableau2245678[[#This Row],[Plc{Q}]],5=Tableau2245678[[#This Row],[Plc{Q}]],6=Tableau2245678[[#This Row],[Plc{Q}]],7=Tableau2245678[[#This Row],[Plc{Q}]],8=Tableau2245678[[#This Row],[Plc{Q}]]),"Qualifié(e)","")</f>
        <v>Qualifié(e)</v>
      </c>
      <c r="CJ13" s="34">
        <f>IF(Tableau2245678[[#This Row],[Pnt{F}/1000]]=0,"",RANK(Tableau2245678[[#This Row],[Pnt{F}/1000]],Tableau2245678[Pnt{F}/1000]))</f>
        <v>1</v>
      </c>
      <c r="CK13" s="35">
        <f>IFERROR(Tableau2245678[[#This Row],[Pnt{FV}/500]]+Tableau2245678[[#This Row],[Pnt{FB}/500]]+Tableau2245678[[#This Row],[Bns{Q}]],0)</f>
        <v>7.0000000000000007E-2</v>
      </c>
      <c r="CL13" s="32">
        <f>IFERROR((Tableau2245678[[#This Row],[Pnt{FV}]]/$CM$52)*500,0)</f>
        <v>0</v>
      </c>
      <c r="CM13" s="186">
        <f>IFERROR(((Tableau2245678[[#This Row],[Prs{FV}]]/CN$52)*1000)+IF(Tableau2245678[[#This Row],[Vlr{FV}]]="o",2,0),0)</f>
        <v>0</v>
      </c>
      <c r="CN13" s="11" t="s">
        <v>12</v>
      </c>
      <c r="CO13" s="4" t="s">
        <v>3</v>
      </c>
      <c r="CP13" s="32">
        <f>(Tableau2245678[[#This Row],[Pnt{FB}]]/CQ$52)*500</f>
        <v>0</v>
      </c>
      <c r="CQ13" s="33">
        <f>Tableau2245678[[#This Row],[Pnt{FBlq}]]+Tableau2245678[[#This Row],[Pnt{FEss}]]</f>
        <v>0</v>
      </c>
      <c r="CR13" s="33">
        <f>IF(Tableau2245678[[#This Row],[Blq{F}]]="n",0,IF(Tableau2245678[[#This Row],[Blq{F}]]="Z1",100,IF(Tableau2245678[[#This Row],[Blq{F}]]="Z2",200,IF(Tableau2245678[[#This Row],[Blq{F}]]="Top",300,0))))</f>
        <v>0</v>
      </c>
      <c r="CS13" s="4" t="s">
        <v>3</v>
      </c>
      <c r="CT13" s="25">
        <f>IFERROR((100-(Tableau2245678[[#This Row],[Ess{F}]])),0)</f>
        <v>0</v>
      </c>
      <c r="CU13" s="11" t="s">
        <v>12</v>
      </c>
      <c r="CV13" s="28">
        <f>IF(Tableau2245678[[#This Row],[Fnl]]="Q",Tableau2245678[[#This Row],[Plc{F}]],Tableau2245678[[#This Row],[Plc{Q}]])</f>
        <v>1</v>
      </c>
      <c r="CW13" s="28" t="str">
        <f>IF(Tableau2245678[[#This Row],[Place]]=1,"Or",IF(Tableau2245678[[#This Row],[Place]]=2,"Argent",IF(Tableau2245678[[#This Row],[Place]]=3,"Bronze","")))</f>
        <v>Or</v>
      </c>
    </row>
    <row r="14" spans="1:101" x14ac:dyDescent="0.2">
      <c r="A14" s="33" t="str">
        <f>Tableau2245678[[#This Row],[Plc{Q}]]</f>
        <v/>
      </c>
      <c r="B14" s="33" t="str">
        <f>Tableau2245678[[#This Row],[Place]]</f>
        <v/>
      </c>
      <c r="C14" s="16" t="s">
        <v>12</v>
      </c>
      <c r="D14" s="17" t="s">
        <v>12</v>
      </c>
      <c r="E14" s="17" t="s">
        <v>12</v>
      </c>
      <c r="F14" s="29" t="str">
        <f>IF(Tableau2245678[[#This Row],[Q &gt; F]]="","","Q")</f>
        <v/>
      </c>
      <c r="G14" s="10" t="s">
        <v>12</v>
      </c>
      <c r="H14" s="3" t="s">
        <v>3</v>
      </c>
      <c r="I14" s="3" t="s">
        <v>3</v>
      </c>
      <c r="J14" s="3" t="s">
        <v>3</v>
      </c>
      <c r="K14" s="30" t="str">
        <f>IF(Tableau2245678[[#This Row],[Pnt{Q}(/1000)]]=0,"",RANK(Tableau2245678[[#This Row],[Pnt{Q}(/1000)]],Tableau2245678[Pnt{Q}(/1000)]))</f>
        <v/>
      </c>
      <c r="L14" s="30">
        <f>IFERROR(Tableau2245678[[#This Row],[Pnt{QV}(/500)]]+Tableau2245678[[#This Row],[Pnt{QB}/500]],0)</f>
        <v>0</v>
      </c>
      <c r="M14" s="31">
        <f>IFERROR((Tableau2245678[[#This Row],[Pnt{QV}]]/$N$52)*500,0)</f>
        <v>0</v>
      </c>
      <c r="N14" s="31">
        <f>SUM(Tableau2245678[[#This Row],[Pnt{QV1}]],Tableau2245678[[#This Row],[Pnt{QV2}]],Tableau2245678[[#This Row],[Pnt{QV3}]])</f>
        <v>0</v>
      </c>
      <c r="O14" s="2">
        <f>IFERROR(((Tableau2245678[[#This Row],[Prs{QV1}]]/P$52)*1000)+IF(Tableau2245678[[#This Row],[Vlr{QV1}]]="o",2,0),0)</f>
        <v>0</v>
      </c>
      <c r="P14" s="11" t="s">
        <v>12</v>
      </c>
      <c r="Q14" s="4" t="s">
        <v>3</v>
      </c>
      <c r="R14" s="163">
        <f>IFERROR(((Tableau2245678[[#This Row],[Prs{QV2}]]/S$52)*1000)+IF(Tableau2245678[[#This Row],[Vlr{QV2}]]="o",2,0),0)</f>
        <v>0</v>
      </c>
      <c r="S14" s="11" t="s">
        <v>12</v>
      </c>
      <c r="T14" s="4" t="s">
        <v>3</v>
      </c>
      <c r="U14" s="163">
        <f>IFERROR(((Tableau2245678[[#This Row],[Prs{QV3}]]/V$52)*1000)+IF(Tableau2245678[[#This Row],[Vlr{QV3}]]="o",2,0),0)</f>
        <v>0</v>
      </c>
      <c r="V14" s="11" t="s">
        <v>12</v>
      </c>
      <c r="W14" s="4" t="s">
        <v>3</v>
      </c>
      <c r="X14" s="32">
        <f>IF((Tableau2245678[[#This Row],[Pnt{QB}]]/Y$52)*500=0,0,(Tableau2245678[[#This Row],[Pnt{QB}]]/Y$52)*500)</f>
        <v>0</v>
      </c>
      <c r="Y14" s="33">
        <f>Tableau2245678[[#This Row],[Pnt{QB1}]]+Tableau2245678[[#This Row],[Pnt{QB2}]]+Tableau2245678[[#This Row],[Pnt{QB3}]]+Tableau2245678[[#This Row],[Pnt{QB4}]]+Tableau2245678[[#This Row],[Pnt{QB5}]]+Tableau2245678[[#This Row],[Pnt{QB6}]]+Tableau2245678[[#This Row],[Pnt{QB7}]]+Tableau2245678[[#This Row],[Pnt{QB8}]]+Tableau2245678[[#This Row],[Pnt{QB9}]]+Tableau2245678[[#This Row],[Pnt{QB10}]]+Tableau2245678[[#This Row],[Pnt{QB11}]]+Tableau2245678[[#This Row],[Pnt{QB12}]]+Tableau2245678[[#This Row],[Pnt{QB13}]]+Tableau2245678[[#This Row],[Pnt{QB14}]]+Tableau2245678[[#This Row],[Pnt{QB15}]]+Tableau2245678[[#This Row],[Pnt{QB16}]]+Tableau2245678[[#This Row],[Pnt{QB17}]]+Tableau2245678[[#This Row],[Pnt{QB18}]]+Tableau2245678[[#This Row],[Pnt{QB19}]]+Tableau2245678[[#This Row],[Pnt{QB20}]]+Tableau2245678[[#This Row],[Pnt{QB21}]]+Tableau2245678[[#This Row],[Pnt{QB22}]]+Tableau2245678[[#This Row],[Pnt{QB23}]]+Tableau2245678[[#This Row],[Pnt{QB24}]]+Tableau2245678[[#This Row],[Pnt{QB25}]]+Tableau2245678[[#This Row],[Pnt{QB26}]]+Tableau2245678[[#This Row],[Pnt{QB27}]]+Tableau2245678[[#This Row],[Pnt{QB28}]]+Tableau2245678[[#This Row],[Pnt{QB29}]]+Tableau2245678[[#This Row],[Pnt{QB30}]]</f>
        <v>0</v>
      </c>
      <c r="Z14" s="33">
        <f>IF(Tableau2245678[[#This Row],[Blq{QB1}]]="o",(1000/AA$52),0)</f>
        <v>0</v>
      </c>
      <c r="AA14" s="4" t="s">
        <v>3</v>
      </c>
      <c r="AB14" s="33">
        <f>IF(Tableau2245678[[#This Row],[Blq{QB2}]]="o",(1000/AC$52),0)</f>
        <v>0</v>
      </c>
      <c r="AC14" s="4" t="s">
        <v>3</v>
      </c>
      <c r="AD14" s="33">
        <f>IF(Tableau2245678[[#This Row],[Blq{QB3}]]="o",(1000/AE$52),0)</f>
        <v>0</v>
      </c>
      <c r="AE14" s="4" t="s">
        <v>3</v>
      </c>
      <c r="AF14" s="33">
        <f>IF(Tableau2245678[[#This Row],[Blq{QB4}]]="o",(1000/AG$52),0)</f>
        <v>0</v>
      </c>
      <c r="AG14" s="4" t="s">
        <v>3</v>
      </c>
      <c r="AH14" s="33">
        <f>IF(Tableau2245678[[#This Row],[Blq{QB5}]]="o",(1000/AI$52),0)</f>
        <v>0</v>
      </c>
      <c r="AI14" s="4" t="s">
        <v>3</v>
      </c>
      <c r="AJ14" s="33">
        <f>IF(Tableau2245678[[#This Row],[Blq{QB6}]]="o",(1000/AK$52),0)</f>
        <v>0</v>
      </c>
      <c r="AK14" s="4" t="s">
        <v>3</v>
      </c>
      <c r="AL14" s="33">
        <f>IF(Tableau2245678[[#This Row],[Blq{QB7}]]="o",(1000/AM$52),0)</f>
        <v>0</v>
      </c>
      <c r="AM14" s="4" t="s">
        <v>3</v>
      </c>
      <c r="AN14" s="33">
        <f>IF(Tableau2245678[[#This Row],[Blq{QB8}]]="o",(1000/AO$52),0)</f>
        <v>0</v>
      </c>
      <c r="AO14" s="4" t="s">
        <v>3</v>
      </c>
      <c r="AP14" s="33">
        <f>IF(Tableau2245678[[#This Row],[Blq{QB9}]]="o",(1000/AQ$52),0)</f>
        <v>0</v>
      </c>
      <c r="AQ14" s="4" t="s">
        <v>3</v>
      </c>
      <c r="AR14" s="33">
        <f>IF(Tableau2245678[[#This Row],[Blq{QB10}]]="o",(1000/AS$52),0)</f>
        <v>0</v>
      </c>
      <c r="AS14" s="4" t="s">
        <v>3</v>
      </c>
      <c r="AT14" s="33">
        <f>IF(Tableau2245678[[#This Row],[Blq{QB11}]]="o",(1000/AU$52),0)</f>
        <v>0</v>
      </c>
      <c r="AU14" s="4" t="s">
        <v>3</v>
      </c>
      <c r="AV14" s="33">
        <f>IF(Tableau2245678[[#This Row],[Blq{QB12}]]="o",(1000/AW$52),0)</f>
        <v>0</v>
      </c>
      <c r="AW14" s="4" t="s">
        <v>3</v>
      </c>
      <c r="AX14" s="33">
        <f>IF(Tableau2245678[[#This Row],[Blq{QB13}]]="o",(1000/AY$52),0)</f>
        <v>0</v>
      </c>
      <c r="AY14" s="4" t="s">
        <v>3</v>
      </c>
      <c r="AZ14" s="33">
        <f>IF(Tableau2245678[[#This Row],[Blq{QB14}]]="o",(1000/BA$52),0)</f>
        <v>0</v>
      </c>
      <c r="BA14" s="4" t="s">
        <v>3</v>
      </c>
      <c r="BB14" s="33">
        <f>IF(Tableau2245678[[#This Row],[Blq{QB15}]]="o",(1000/BC$52),0)</f>
        <v>0</v>
      </c>
      <c r="BC14" s="4" t="s">
        <v>3</v>
      </c>
      <c r="BD14" s="33">
        <f>IF(Tableau2245678[[#This Row],[Blq{QB16}]]="o",(1000/BE$52),0)</f>
        <v>0</v>
      </c>
      <c r="BE14" s="4" t="s">
        <v>3</v>
      </c>
      <c r="BF14" s="33">
        <f>IF(Tableau2245678[[#This Row],[Blq{QB17}]]="o",(1000/BG$52),0)</f>
        <v>0</v>
      </c>
      <c r="BG14" s="4" t="s">
        <v>3</v>
      </c>
      <c r="BH14" s="33">
        <f>IF(Tableau2245678[[#This Row],[Blq{QB18}]]="o",(1000/BI$52),0)</f>
        <v>0</v>
      </c>
      <c r="BI14" s="4" t="s">
        <v>3</v>
      </c>
      <c r="BJ14" s="33">
        <f>IF(Tableau2245678[[#This Row],[Blq{QB19}]]="o",(1000/BK$52),0)</f>
        <v>0</v>
      </c>
      <c r="BK14" s="4" t="s">
        <v>3</v>
      </c>
      <c r="BL14" s="33">
        <f>IF(Tableau2245678[[#This Row],[Blq{QB20}]]="o",(1000/BM$52),0)</f>
        <v>0</v>
      </c>
      <c r="BM14" s="4" t="s">
        <v>3</v>
      </c>
      <c r="BN14" s="33">
        <f>IF(Tableau2245678[[#This Row],[Blq{QB21}]]="o",(1000/BO$52),0)</f>
        <v>0</v>
      </c>
      <c r="BO14" s="4" t="s">
        <v>3</v>
      </c>
      <c r="BP14" s="33">
        <f>IF(Tableau2245678[[#This Row],[Blq{QB22}]]="o",(1000/BQ$52),0)</f>
        <v>0</v>
      </c>
      <c r="BQ14" s="4" t="s">
        <v>3</v>
      </c>
      <c r="BR14" s="33">
        <f>IF(Tableau2245678[[#This Row],[Blq{QB23}]]="o",(1000/BS$52),0)</f>
        <v>0</v>
      </c>
      <c r="BS14" s="4" t="s">
        <v>3</v>
      </c>
      <c r="BT14" s="33">
        <f>IF(Tableau2245678[[#This Row],[Blq{QB24}]]="o",(1000/BU$52),0)</f>
        <v>0</v>
      </c>
      <c r="BU14" s="4" t="s">
        <v>3</v>
      </c>
      <c r="BV14" s="33">
        <f>IF(Tableau2245678[[#This Row],[Blq{QB25}]]="o",(1000/BW$52),0)</f>
        <v>0</v>
      </c>
      <c r="BW14" s="4" t="s">
        <v>3</v>
      </c>
      <c r="BX14" s="33">
        <f>IF(Tableau2245678[[#This Row],[Blq{QB26}]]="o",(1000/BY$52),0)</f>
        <v>0</v>
      </c>
      <c r="BY14" s="4" t="s">
        <v>3</v>
      </c>
      <c r="BZ14" s="33">
        <f>IF(Tableau2245678[[#This Row],[Blq{QB27}]]="o",(1000/CA$52),0)</f>
        <v>0</v>
      </c>
      <c r="CA14" s="4" t="s">
        <v>3</v>
      </c>
      <c r="CB14" s="33">
        <f>IF(Tableau2245678[[#This Row],[Blq{QB28}]]="o",(1000/CC$52),0)</f>
        <v>0</v>
      </c>
      <c r="CC14" s="4" t="s">
        <v>3</v>
      </c>
      <c r="CD14" s="33">
        <f>IF(Tableau2245678[[#This Row],[Blq{QB29}]]="o",(1000/CE$52),0)</f>
        <v>0</v>
      </c>
      <c r="CE14" s="4" t="s">
        <v>3</v>
      </c>
      <c r="CF14" s="33">
        <f>IF(Tableau2245678[[#This Row],[Blq{QB30}]]="o",(1000/CG$52),0)</f>
        <v>0</v>
      </c>
      <c r="CG14" s="4" t="s">
        <v>3</v>
      </c>
      <c r="CH14" s="26">
        <f>IFERROR((8-Tableau2245678[[#This Row],[Plc{Q}]])/100,0)</f>
        <v>0</v>
      </c>
      <c r="CI14" s="25" t="str">
        <f>IF(OR(1=Tableau2245678[[#This Row],[Plc{Q}]],2=Tableau2245678[[#This Row],[Plc{Q}]],3=Tableau2245678[[#This Row],[Plc{Q}]],4=Tableau2245678[[#This Row],[Plc{Q}]],5=Tableau2245678[[#This Row],[Plc{Q}]],6=Tableau2245678[[#This Row],[Plc{Q}]],7=Tableau2245678[[#This Row],[Plc{Q}]],8=Tableau2245678[[#This Row],[Plc{Q}]]),"Qualifié(e)","")</f>
        <v/>
      </c>
      <c r="CJ14" s="34" t="str">
        <f>IF(Tableau2245678[[#This Row],[Pnt{F}/1000]]=0,"",RANK(Tableau2245678[[#This Row],[Pnt{F}/1000]],Tableau2245678[Pnt{F}/1000]))</f>
        <v/>
      </c>
      <c r="CK14" s="35">
        <f>IFERROR(Tableau2245678[[#This Row],[Pnt{FV}/500]]+Tableau2245678[[#This Row],[Pnt{FB}/500]]+Tableau2245678[[#This Row],[Bns{Q}]],0)</f>
        <v>0</v>
      </c>
      <c r="CL14" s="32">
        <f>IFERROR((Tableau2245678[[#This Row],[Pnt{FV}]]/$CM$52)*500,0)</f>
        <v>0</v>
      </c>
      <c r="CM14" s="186">
        <f>IFERROR(((Tableau2245678[[#This Row],[Prs{FV}]]/CN$52)*1000)+IF(Tableau2245678[[#This Row],[Vlr{FV}]]="o",2,0),0)</f>
        <v>0</v>
      </c>
      <c r="CN14" s="11" t="s">
        <v>12</v>
      </c>
      <c r="CO14" s="4" t="s">
        <v>3</v>
      </c>
      <c r="CP14" s="32">
        <f>(Tableau2245678[[#This Row],[Pnt{FB}]]/CQ$52)*500</f>
        <v>0</v>
      </c>
      <c r="CQ14" s="33">
        <f>Tableau2245678[[#This Row],[Pnt{FBlq}]]+Tableau2245678[[#This Row],[Pnt{FEss}]]</f>
        <v>0</v>
      </c>
      <c r="CR14" s="33">
        <f>IF(Tableau2245678[[#This Row],[Blq{F}]]="n",0,IF(Tableau2245678[[#This Row],[Blq{F}]]="Z1",100,IF(Tableau2245678[[#This Row],[Blq{F}]]="Z2",200,IF(Tableau2245678[[#This Row],[Blq{F}]]="Top",300,0))))</f>
        <v>0</v>
      </c>
      <c r="CS14" s="4" t="s">
        <v>3</v>
      </c>
      <c r="CT14" s="25">
        <f>IFERROR((100-(Tableau2245678[[#This Row],[Ess{F}]])),0)</f>
        <v>0</v>
      </c>
      <c r="CU14" s="11" t="s">
        <v>12</v>
      </c>
      <c r="CV14" s="28" t="str">
        <f>IF(Tableau2245678[[#This Row],[Fnl]]="Q",Tableau2245678[[#This Row],[Plc{F}]],Tableau2245678[[#This Row],[Plc{Q}]])</f>
        <v/>
      </c>
      <c r="CW14" s="28" t="str">
        <f>IF(Tableau2245678[[#This Row],[Place]]=1,"Or",IF(Tableau2245678[[#This Row],[Place]]=2,"Argent",IF(Tableau2245678[[#This Row],[Place]]=3,"Bronze","")))</f>
        <v/>
      </c>
    </row>
    <row r="15" spans="1:101" x14ac:dyDescent="0.2">
      <c r="A15" s="33" t="str">
        <f>Tableau2245678[[#This Row],[Plc{Q}]]</f>
        <v/>
      </c>
      <c r="B15" s="33" t="str">
        <f>Tableau2245678[[#This Row],[Place]]</f>
        <v/>
      </c>
      <c r="C15" s="16" t="s">
        <v>12</v>
      </c>
      <c r="D15" s="17" t="s">
        <v>12</v>
      </c>
      <c r="E15" s="17" t="s">
        <v>12</v>
      </c>
      <c r="F15" s="29" t="str">
        <f>IF(Tableau2245678[[#This Row],[Q &gt; F]]="","","Q")</f>
        <v/>
      </c>
      <c r="G15" s="10" t="s">
        <v>12</v>
      </c>
      <c r="H15" s="3" t="s">
        <v>3</v>
      </c>
      <c r="I15" s="3" t="s">
        <v>3</v>
      </c>
      <c r="J15" s="3" t="s">
        <v>3</v>
      </c>
      <c r="K15" s="30" t="str">
        <f>IF(Tableau2245678[[#This Row],[Pnt{Q}(/1000)]]=0,"",RANK(Tableau2245678[[#This Row],[Pnt{Q}(/1000)]],Tableau2245678[Pnt{Q}(/1000)]))</f>
        <v/>
      </c>
      <c r="L15" s="30">
        <f>IFERROR(Tableau2245678[[#This Row],[Pnt{QV}(/500)]]+Tableau2245678[[#This Row],[Pnt{QB}/500]],0)</f>
        <v>0</v>
      </c>
      <c r="M15" s="31">
        <f>IFERROR((Tableau2245678[[#This Row],[Pnt{QV}]]/$N$52)*500,0)</f>
        <v>0</v>
      </c>
      <c r="N15" s="31">
        <f>SUM(Tableau2245678[[#This Row],[Pnt{QV1}]],Tableau2245678[[#This Row],[Pnt{QV2}]],Tableau2245678[[#This Row],[Pnt{QV3}]])</f>
        <v>0</v>
      </c>
      <c r="O15" s="2">
        <f>IFERROR(((Tableau2245678[[#This Row],[Prs{QV1}]]/P$52)*1000)+IF(Tableau2245678[[#This Row],[Vlr{QV1}]]="o",2,0),0)</f>
        <v>0</v>
      </c>
      <c r="P15" s="11" t="s">
        <v>12</v>
      </c>
      <c r="Q15" s="4" t="s">
        <v>3</v>
      </c>
      <c r="R15" s="163">
        <f>IFERROR(((Tableau2245678[[#This Row],[Prs{QV2}]]/S$52)*1000)+IF(Tableau2245678[[#This Row],[Vlr{QV2}]]="o",2,0),0)</f>
        <v>0</v>
      </c>
      <c r="S15" s="11" t="s">
        <v>12</v>
      </c>
      <c r="T15" s="4" t="s">
        <v>3</v>
      </c>
      <c r="U15" s="163">
        <f>IFERROR(((Tableau2245678[[#This Row],[Prs{QV3}]]/V$52)*1000)+IF(Tableau2245678[[#This Row],[Vlr{QV3}]]="o",2,0),0)</f>
        <v>0</v>
      </c>
      <c r="V15" s="11" t="s">
        <v>12</v>
      </c>
      <c r="W15" s="4" t="s">
        <v>3</v>
      </c>
      <c r="X15" s="32">
        <f>IF((Tableau2245678[[#This Row],[Pnt{QB}]]/Y$52)*500=0,0,(Tableau2245678[[#This Row],[Pnt{QB}]]/Y$52)*500)</f>
        <v>0</v>
      </c>
      <c r="Y15" s="33">
        <f>Tableau2245678[[#This Row],[Pnt{QB1}]]+Tableau2245678[[#This Row],[Pnt{QB2}]]+Tableau2245678[[#This Row],[Pnt{QB3}]]+Tableau2245678[[#This Row],[Pnt{QB4}]]+Tableau2245678[[#This Row],[Pnt{QB5}]]+Tableau2245678[[#This Row],[Pnt{QB6}]]+Tableau2245678[[#This Row],[Pnt{QB7}]]+Tableau2245678[[#This Row],[Pnt{QB8}]]+Tableau2245678[[#This Row],[Pnt{QB9}]]+Tableau2245678[[#This Row],[Pnt{QB10}]]+Tableau2245678[[#This Row],[Pnt{QB11}]]+Tableau2245678[[#This Row],[Pnt{QB12}]]+Tableau2245678[[#This Row],[Pnt{QB13}]]+Tableau2245678[[#This Row],[Pnt{QB14}]]+Tableau2245678[[#This Row],[Pnt{QB15}]]+Tableau2245678[[#This Row],[Pnt{QB16}]]+Tableau2245678[[#This Row],[Pnt{QB17}]]+Tableau2245678[[#This Row],[Pnt{QB18}]]+Tableau2245678[[#This Row],[Pnt{QB19}]]+Tableau2245678[[#This Row],[Pnt{QB20}]]+Tableau2245678[[#This Row],[Pnt{QB21}]]+Tableau2245678[[#This Row],[Pnt{QB22}]]+Tableau2245678[[#This Row],[Pnt{QB23}]]+Tableau2245678[[#This Row],[Pnt{QB24}]]+Tableau2245678[[#This Row],[Pnt{QB25}]]+Tableau2245678[[#This Row],[Pnt{QB26}]]+Tableau2245678[[#This Row],[Pnt{QB27}]]+Tableau2245678[[#This Row],[Pnt{QB28}]]+Tableau2245678[[#This Row],[Pnt{QB29}]]+Tableau2245678[[#This Row],[Pnt{QB30}]]</f>
        <v>0</v>
      </c>
      <c r="Z15" s="33">
        <f>IF(Tableau2245678[[#This Row],[Blq{QB1}]]="o",(1000/AA$52),0)</f>
        <v>0</v>
      </c>
      <c r="AA15" s="4" t="s">
        <v>3</v>
      </c>
      <c r="AB15" s="33">
        <f>IF(Tableau2245678[[#This Row],[Blq{QB2}]]="o",(1000/AC$52),0)</f>
        <v>0</v>
      </c>
      <c r="AC15" s="4" t="s">
        <v>3</v>
      </c>
      <c r="AD15" s="33">
        <f>IF(Tableau2245678[[#This Row],[Blq{QB3}]]="o",(1000/AE$52),0)</f>
        <v>0</v>
      </c>
      <c r="AE15" s="4" t="s">
        <v>3</v>
      </c>
      <c r="AF15" s="33">
        <f>IF(Tableau2245678[[#This Row],[Blq{QB4}]]="o",(1000/AG$52),0)</f>
        <v>0</v>
      </c>
      <c r="AG15" s="4" t="s">
        <v>3</v>
      </c>
      <c r="AH15" s="33">
        <f>IF(Tableau2245678[[#This Row],[Blq{QB5}]]="o",(1000/AI$52),0)</f>
        <v>0</v>
      </c>
      <c r="AI15" s="4" t="s">
        <v>3</v>
      </c>
      <c r="AJ15" s="33">
        <f>IF(Tableau2245678[[#This Row],[Blq{QB6}]]="o",(1000/AK$52),0)</f>
        <v>0</v>
      </c>
      <c r="AK15" s="4" t="s">
        <v>3</v>
      </c>
      <c r="AL15" s="33">
        <f>IF(Tableau2245678[[#This Row],[Blq{QB7}]]="o",(1000/AM$52),0)</f>
        <v>0</v>
      </c>
      <c r="AM15" s="4" t="s">
        <v>3</v>
      </c>
      <c r="AN15" s="33">
        <f>IF(Tableau2245678[[#This Row],[Blq{QB8}]]="o",(1000/AO$52),0)</f>
        <v>0</v>
      </c>
      <c r="AO15" s="4" t="s">
        <v>3</v>
      </c>
      <c r="AP15" s="33">
        <f>IF(Tableau2245678[[#This Row],[Blq{QB9}]]="o",(1000/AQ$52),0)</f>
        <v>0</v>
      </c>
      <c r="AQ15" s="4" t="s">
        <v>3</v>
      </c>
      <c r="AR15" s="33">
        <f>IF(Tableau2245678[[#This Row],[Blq{QB10}]]="o",(1000/AS$52),0)</f>
        <v>0</v>
      </c>
      <c r="AS15" s="4" t="s">
        <v>3</v>
      </c>
      <c r="AT15" s="33">
        <f>IF(Tableau2245678[[#This Row],[Blq{QB11}]]="o",(1000/AU$52),0)</f>
        <v>0</v>
      </c>
      <c r="AU15" s="4" t="s">
        <v>3</v>
      </c>
      <c r="AV15" s="33">
        <f>IF(Tableau2245678[[#This Row],[Blq{QB12}]]="o",(1000/AW$52),0)</f>
        <v>0</v>
      </c>
      <c r="AW15" s="4" t="s">
        <v>3</v>
      </c>
      <c r="AX15" s="33">
        <f>IF(Tableau2245678[[#This Row],[Blq{QB13}]]="o",(1000/AY$52),0)</f>
        <v>0</v>
      </c>
      <c r="AY15" s="4" t="s">
        <v>3</v>
      </c>
      <c r="AZ15" s="33">
        <f>IF(Tableau2245678[[#This Row],[Blq{QB14}]]="o",(1000/BA$52),0)</f>
        <v>0</v>
      </c>
      <c r="BA15" s="4" t="s">
        <v>3</v>
      </c>
      <c r="BB15" s="33">
        <f>IF(Tableau2245678[[#This Row],[Blq{QB15}]]="o",(1000/BC$52),0)</f>
        <v>0</v>
      </c>
      <c r="BC15" s="4" t="s">
        <v>3</v>
      </c>
      <c r="BD15" s="33">
        <f>IF(Tableau2245678[[#This Row],[Blq{QB16}]]="o",(1000/BE$52),0)</f>
        <v>0</v>
      </c>
      <c r="BE15" s="4" t="s">
        <v>3</v>
      </c>
      <c r="BF15" s="33">
        <f>IF(Tableau2245678[[#This Row],[Blq{QB17}]]="o",(1000/BG$52),0)</f>
        <v>0</v>
      </c>
      <c r="BG15" s="4" t="s">
        <v>3</v>
      </c>
      <c r="BH15" s="33">
        <f>IF(Tableau2245678[[#This Row],[Blq{QB18}]]="o",(1000/BI$52),0)</f>
        <v>0</v>
      </c>
      <c r="BI15" s="4" t="s">
        <v>3</v>
      </c>
      <c r="BJ15" s="33">
        <f>IF(Tableau2245678[[#This Row],[Blq{QB19}]]="o",(1000/BK$52),0)</f>
        <v>0</v>
      </c>
      <c r="BK15" s="4" t="s">
        <v>3</v>
      </c>
      <c r="BL15" s="33">
        <f>IF(Tableau2245678[[#This Row],[Blq{QB20}]]="o",(1000/BM$52),0)</f>
        <v>0</v>
      </c>
      <c r="BM15" s="4" t="s">
        <v>3</v>
      </c>
      <c r="BN15" s="33">
        <f>IF(Tableau2245678[[#This Row],[Blq{QB21}]]="o",(1000/BO$52),0)</f>
        <v>0</v>
      </c>
      <c r="BO15" s="4" t="s">
        <v>3</v>
      </c>
      <c r="BP15" s="33">
        <f>IF(Tableau2245678[[#This Row],[Blq{QB22}]]="o",(1000/BQ$52),0)</f>
        <v>0</v>
      </c>
      <c r="BQ15" s="4" t="s">
        <v>3</v>
      </c>
      <c r="BR15" s="33">
        <f>IF(Tableau2245678[[#This Row],[Blq{QB23}]]="o",(1000/BS$52),0)</f>
        <v>0</v>
      </c>
      <c r="BS15" s="4" t="s">
        <v>3</v>
      </c>
      <c r="BT15" s="33">
        <f>IF(Tableau2245678[[#This Row],[Blq{QB24}]]="o",(1000/BU$52),0)</f>
        <v>0</v>
      </c>
      <c r="BU15" s="4" t="s">
        <v>3</v>
      </c>
      <c r="BV15" s="33">
        <f>IF(Tableau2245678[[#This Row],[Blq{QB25}]]="o",(1000/BW$52),0)</f>
        <v>0</v>
      </c>
      <c r="BW15" s="4" t="s">
        <v>3</v>
      </c>
      <c r="BX15" s="33">
        <f>IF(Tableau2245678[[#This Row],[Blq{QB26}]]="o",(1000/BY$52),0)</f>
        <v>0</v>
      </c>
      <c r="BY15" s="4" t="s">
        <v>3</v>
      </c>
      <c r="BZ15" s="33">
        <f>IF(Tableau2245678[[#This Row],[Blq{QB27}]]="o",(1000/CA$52),0)</f>
        <v>0</v>
      </c>
      <c r="CA15" s="4" t="s">
        <v>3</v>
      </c>
      <c r="CB15" s="33">
        <f>IF(Tableau2245678[[#This Row],[Blq{QB28}]]="o",(1000/CC$52),0)</f>
        <v>0</v>
      </c>
      <c r="CC15" s="4" t="s">
        <v>3</v>
      </c>
      <c r="CD15" s="33">
        <f>IF(Tableau2245678[[#This Row],[Blq{QB29}]]="o",(1000/CE$52),0)</f>
        <v>0</v>
      </c>
      <c r="CE15" s="4" t="s">
        <v>3</v>
      </c>
      <c r="CF15" s="33">
        <f>IF(Tableau2245678[[#This Row],[Blq{QB30}]]="o",(1000/CG$52),0)</f>
        <v>0</v>
      </c>
      <c r="CG15" s="4" t="s">
        <v>3</v>
      </c>
      <c r="CH15" s="26">
        <f>IFERROR((8-Tableau2245678[[#This Row],[Plc{Q}]])/100,0)</f>
        <v>0</v>
      </c>
      <c r="CI15" s="25" t="str">
        <f>IF(OR(1=Tableau2245678[[#This Row],[Plc{Q}]],2=Tableau2245678[[#This Row],[Plc{Q}]],3=Tableau2245678[[#This Row],[Plc{Q}]],4=Tableau2245678[[#This Row],[Plc{Q}]],5=Tableau2245678[[#This Row],[Plc{Q}]],6=Tableau2245678[[#This Row],[Plc{Q}]],7=Tableau2245678[[#This Row],[Plc{Q}]],8=Tableau2245678[[#This Row],[Plc{Q}]]),"Qualifié(e)","")</f>
        <v/>
      </c>
      <c r="CJ15" s="34" t="str">
        <f>IF(Tableau2245678[[#This Row],[Pnt{F}/1000]]=0,"",RANK(Tableau2245678[[#This Row],[Pnt{F}/1000]],Tableau2245678[Pnt{F}/1000]))</f>
        <v/>
      </c>
      <c r="CK15" s="35">
        <f>IFERROR(Tableau2245678[[#This Row],[Pnt{FV}/500]]+Tableau2245678[[#This Row],[Pnt{FB}/500]]+Tableau2245678[[#This Row],[Bns{Q}]],0)</f>
        <v>0</v>
      </c>
      <c r="CL15" s="32">
        <f>IFERROR((Tableau2245678[[#This Row],[Pnt{FV}]]/$CM$52)*500,0)</f>
        <v>0</v>
      </c>
      <c r="CM15" s="186">
        <f>IFERROR(((Tableau2245678[[#This Row],[Prs{FV}]]/CN$52)*1000)+IF(Tableau2245678[[#This Row],[Vlr{FV}]]="o",2,0),0)</f>
        <v>0</v>
      </c>
      <c r="CN15" s="11" t="s">
        <v>12</v>
      </c>
      <c r="CO15" s="4" t="s">
        <v>3</v>
      </c>
      <c r="CP15" s="32">
        <f>(Tableau2245678[[#This Row],[Pnt{FB}]]/CQ$52)*500</f>
        <v>0</v>
      </c>
      <c r="CQ15" s="33">
        <f>Tableau2245678[[#This Row],[Pnt{FBlq}]]+Tableau2245678[[#This Row],[Pnt{FEss}]]</f>
        <v>0</v>
      </c>
      <c r="CR15" s="33">
        <f>IF(Tableau2245678[[#This Row],[Blq{F}]]="n",0,IF(Tableau2245678[[#This Row],[Blq{F}]]="Z1",100,IF(Tableau2245678[[#This Row],[Blq{F}]]="Z2",200,IF(Tableau2245678[[#This Row],[Blq{F}]]="Top",300,0))))</f>
        <v>0</v>
      </c>
      <c r="CS15" s="4" t="s">
        <v>3</v>
      </c>
      <c r="CT15" s="25">
        <f>IFERROR((100-(Tableau2245678[[#This Row],[Ess{F}]])),0)</f>
        <v>0</v>
      </c>
      <c r="CU15" s="11" t="s">
        <v>12</v>
      </c>
      <c r="CV15" s="28" t="str">
        <f>IF(Tableau2245678[[#This Row],[Fnl]]="Q",Tableau2245678[[#This Row],[Plc{F}]],Tableau2245678[[#This Row],[Plc{Q}]])</f>
        <v/>
      </c>
      <c r="CW15" s="28" t="str">
        <f>IF(Tableau2245678[[#This Row],[Place]]=1,"Or",IF(Tableau2245678[[#This Row],[Place]]=2,"Argent",IF(Tableau2245678[[#This Row],[Place]]=3,"Bronze","")))</f>
        <v/>
      </c>
    </row>
    <row r="16" spans="1:101" x14ac:dyDescent="0.2">
      <c r="A16" s="33" t="str">
        <f>Tableau2245678[[#This Row],[Plc{Q}]]</f>
        <v/>
      </c>
      <c r="B16" s="33" t="str">
        <f>Tableau2245678[[#This Row],[Place]]</f>
        <v/>
      </c>
      <c r="C16" s="16" t="s">
        <v>12</v>
      </c>
      <c r="D16" s="17" t="s">
        <v>12</v>
      </c>
      <c r="E16" s="17" t="s">
        <v>12</v>
      </c>
      <c r="F16" s="29" t="str">
        <f>IF(Tableau2245678[[#This Row],[Q &gt; F]]="","","Q")</f>
        <v/>
      </c>
      <c r="G16" s="10" t="s">
        <v>12</v>
      </c>
      <c r="H16" s="3" t="s">
        <v>3</v>
      </c>
      <c r="I16" s="3" t="s">
        <v>3</v>
      </c>
      <c r="J16" s="3" t="s">
        <v>3</v>
      </c>
      <c r="K16" s="30" t="str">
        <f>IF(Tableau2245678[[#This Row],[Pnt{Q}(/1000)]]=0,"",RANK(Tableau2245678[[#This Row],[Pnt{Q}(/1000)]],Tableau2245678[Pnt{Q}(/1000)]))</f>
        <v/>
      </c>
      <c r="L16" s="30">
        <f>IFERROR(Tableau2245678[[#This Row],[Pnt{QV}(/500)]]+Tableau2245678[[#This Row],[Pnt{QB}/500]],0)</f>
        <v>0</v>
      </c>
      <c r="M16" s="31">
        <f>IFERROR((Tableau2245678[[#This Row],[Pnt{QV}]]/$N$52)*500,0)</f>
        <v>0</v>
      </c>
      <c r="N16" s="31">
        <f>SUM(Tableau2245678[[#This Row],[Pnt{QV1}]],Tableau2245678[[#This Row],[Pnt{QV2}]],Tableau2245678[[#This Row],[Pnt{QV3}]])</f>
        <v>0</v>
      </c>
      <c r="O16" s="2">
        <f>IFERROR(((Tableau2245678[[#This Row],[Prs{QV1}]]/P$52)*1000)+IF(Tableau2245678[[#This Row],[Vlr{QV1}]]="o",2,0),0)</f>
        <v>0</v>
      </c>
      <c r="P16" s="11" t="s">
        <v>12</v>
      </c>
      <c r="Q16" s="4" t="s">
        <v>3</v>
      </c>
      <c r="R16" s="163">
        <f>IFERROR(((Tableau2245678[[#This Row],[Prs{QV2}]]/S$52)*1000)+IF(Tableau2245678[[#This Row],[Vlr{QV2}]]="o",2,0),0)</f>
        <v>0</v>
      </c>
      <c r="S16" s="11" t="s">
        <v>12</v>
      </c>
      <c r="T16" s="4" t="s">
        <v>3</v>
      </c>
      <c r="U16" s="163">
        <f>IFERROR(((Tableau2245678[[#This Row],[Prs{QV3}]]/V$52)*1000)+IF(Tableau2245678[[#This Row],[Vlr{QV3}]]="o",2,0),0)</f>
        <v>0</v>
      </c>
      <c r="V16" s="11" t="s">
        <v>12</v>
      </c>
      <c r="W16" s="4" t="s">
        <v>3</v>
      </c>
      <c r="X16" s="32">
        <f>IF((Tableau2245678[[#This Row],[Pnt{QB}]]/Y$52)*500=0,0,(Tableau2245678[[#This Row],[Pnt{QB}]]/Y$52)*500)</f>
        <v>0</v>
      </c>
      <c r="Y16" s="33">
        <f>Tableau2245678[[#This Row],[Pnt{QB1}]]+Tableau2245678[[#This Row],[Pnt{QB2}]]+Tableau2245678[[#This Row],[Pnt{QB3}]]+Tableau2245678[[#This Row],[Pnt{QB4}]]+Tableau2245678[[#This Row],[Pnt{QB5}]]+Tableau2245678[[#This Row],[Pnt{QB6}]]+Tableau2245678[[#This Row],[Pnt{QB7}]]+Tableau2245678[[#This Row],[Pnt{QB8}]]+Tableau2245678[[#This Row],[Pnt{QB9}]]+Tableau2245678[[#This Row],[Pnt{QB10}]]+Tableau2245678[[#This Row],[Pnt{QB11}]]+Tableau2245678[[#This Row],[Pnt{QB12}]]+Tableau2245678[[#This Row],[Pnt{QB13}]]+Tableau2245678[[#This Row],[Pnt{QB14}]]+Tableau2245678[[#This Row],[Pnt{QB15}]]+Tableau2245678[[#This Row],[Pnt{QB16}]]+Tableau2245678[[#This Row],[Pnt{QB17}]]+Tableau2245678[[#This Row],[Pnt{QB18}]]+Tableau2245678[[#This Row],[Pnt{QB19}]]+Tableau2245678[[#This Row],[Pnt{QB20}]]+Tableau2245678[[#This Row],[Pnt{QB21}]]+Tableau2245678[[#This Row],[Pnt{QB22}]]+Tableau2245678[[#This Row],[Pnt{QB23}]]+Tableau2245678[[#This Row],[Pnt{QB24}]]+Tableau2245678[[#This Row],[Pnt{QB25}]]+Tableau2245678[[#This Row],[Pnt{QB26}]]+Tableau2245678[[#This Row],[Pnt{QB27}]]+Tableau2245678[[#This Row],[Pnt{QB28}]]+Tableau2245678[[#This Row],[Pnt{QB29}]]+Tableau2245678[[#This Row],[Pnt{QB30}]]</f>
        <v>0</v>
      </c>
      <c r="Z16" s="33">
        <f>IF(Tableau2245678[[#This Row],[Blq{QB1}]]="o",(1000/AA$52),0)</f>
        <v>0</v>
      </c>
      <c r="AA16" s="4" t="s">
        <v>3</v>
      </c>
      <c r="AB16" s="33">
        <f>IF(Tableau2245678[[#This Row],[Blq{QB2}]]="o",(1000/AC$52),0)</f>
        <v>0</v>
      </c>
      <c r="AC16" s="4" t="s">
        <v>3</v>
      </c>
      <c r="AD16" s="33">
        <f>IF(Tableau2245678[[#This Row],[Blq{QB3}]]="o",(1000/AE$52),0)</f>
        <v>0</v>
      </c>
      <c r="AE16" s="4" t="s">
        <v>3</v>
      </c>
      <c r="AF16" s="33">
        <f>IF(Tableau2245678[[#This Row],[Blq{QB4}]]="o",(1000/AG$52),0)</f>
        <v>0</v>
      </c>
      <c r="AG16" s="4" t="s">
        <v>3</v>
      </c>
      <c r="AH16" s="33">
        <f>IF(Tableau2245678[[#This Row],[Blq{QB5}]]="o",(1000/AI$52),0)</f>
        <v>0</v>
      </c>
      <c r="AI16" s="4" t="s">
        <v>3</v>
      </c>
      <c r="AJ16" s="33">
        <f>IF(Tableau2245678[[#This Row],[Blq{QB6}]]="o",(1000/AK$52),0)</f>
        <v>0</v>
      </c>
      <c r="AK16" s="4" t="s">
        <v>3</v>
      </c>
      <c r="AL16" s="33">
        <f>IF(Tableau2245678[[#This Row],[Blq{QB7}]]="o",(1000/AM$52),0)</f>
        <v>0</v>
      </c>
      <c r="AM16" s="4" t="s">
        <v>3</v>
      </c>
      <c r="AN16" s="33">
        <f>IF(Tableau2245678[[#This Row],[Blq{QB8}]]="o",(1000/AO$52),0)</f>
        <v>0</v>
      </c>
      <c r="AO16" s="4" t="s">
        <v>3</v>
      </c>
      <c r="AP16" s="33">
        <f>IF(Tableau2245678[[#This Row],[Blq{QB9}]]="o",(1000/AQ$52),0)</f>
        <v>0</v>
      </c>
      <c r="AQ16" s="4" t="s">
        <v>3</v>
      </c>
      <c r="AR16" s="33">
        <f>IF(Tableau2245678[[#This Row],[Blq{QB10}]]="o",(1000/AS$52),0)</f>
        <v>0</v>
      </c>
      <c r="AS16" s="4" t="s">
        <v>3</v>
      </c>
      <c r="AT16" s="33">
        <f>IF(Tableau2245678[[#This Row],[Blq{QB11}]]="o",(1000/AU$52),0)</f>
        <v>0</v>
      </c>
      <c r="AU16" s="4" t="s">
        <v>3</v>
      </c>
      <c r="AV16" s="33">
        <f>IF(Tableau2245678[[#This Row],[Blq{QB12}]]="o",(1000/AW$52),0)</f>
        <v>0</v>
      </c>
      <c r="AW16" s="4" t="s">
        <v>3</v>
      </c>
      <c r="AX16" s="33">
        <f>IF(Tableau2245678[[#This Row],[Blq{QB13}]]="o",(1000/AY$52),0)</f>
        <v>0</v>
      </c>
      <c r="AY16" s="4" t="s">
        <v>3</v>
      </c>
      <c r="AZ16" s="33">
        <f>IF(Tableau2245678[[#This Row],[Blq{QB14}]]="o",(1000/BA$52),0)</f>
        <v>0</v>
      </c>
      <c r="BA16" s="4" t="s">
        <v>3</v>
      </c>
      <c r="BB16" s="33">
        <f>IF(Tableau2245678[[#This Row],[Blq{QB15}]]="o",(1000/BC$52),0)</f>
        <v>0</v>
      </c>
      <c r="BC16" s="4" t="s">
        <v>3</v>
      </c>
      <c r="BD16" s="33">
        <f>IF(Tableau2245678[[#This Row],[Blq{QB16}]]="o",(1000/BE$52),0)</f>
        <v>0</v>
      </c>
      <c r="BE16" s="4" t="s">
        <v>3</v>
      </c>
      <c r="BF16" s="33">
        <f>IF(Tableau2245678[[#This Row],[Blq{QB17}]]="o",(1000/BG$52),0)</f>
        <v>0</v>
      </c>
      <c r="BG16" s="4" t="s">
        <v>3</v>
      </c>
      <c r="BH16" s="33">
        <f>IF(Tableau2245678[[#This Row],[Blq{QB18}]]="o",(1000/BI$52),0)</f>
        <v>0</v>
      </c>
      <c r="BI16" s="4" t="s">
        <v>3</v>
      </c>
      <c r="BJ16" s="33">
        <f>IF(Tableau2245678[[#This Row],[Blq{QB19}]]="o",(1000/BK$52),0)</f>
        <v>0</v>
      </c>
      <c r="BK16" s="4" t="s">
        <v>3</v>
      </c>
      <c r="BL16" s="33">
        <f>IF(Tableau2245678[[#This Row],[Blq{QB20}]]="o",(1000/BM$52),0)</f>
        <v>0</v>
      </c>
      <c r="BM16" s="4" t="s">
        <v>3</v>
      </c>
      <c r="BN16" s="33">
        <f>IF(Tableau2245678[[#This Row],[Blq{QB21}]]="o",(1000/BO$52),0)</f>
        <v>0</v>
      </c>
      <c r="BO16" s="4" t="s">
        <v>3</v>
      </c>
      <c r="BP16" s="33">
        <f>IF(Tableau2245678[[#This Row],[Blq{QB22}]]="o",(1000/BQ$52),0)</f>
        <v>0</v>
      </c>
      <c r="BQ16" s="4" t="s">
        <v>3</v>
      </c>
      <c r="BR16" s="33">
        <f>IF(Tableau2245678[[#This Row],[Blq{QB23}]]="o",(1000/BS$52),0)</f>
        <v>0</v>
      </c>
      <c r="BS16" s="4" t="s">
        <v>3</v>
      </c>
      <c r="BT16" s="33">
        <f>IF(Tableau2245678[[#This Row],[Blq{QB24}]]="o",(1000/BU$52),0)</f>
        <v>0</v>
      </c>
      <c r="BU16" s="4" t="s">
        <v>3</v>
      </c>
      <c r="BV16" s="33">
        <f>IF(Tableau2245678[[#This Row],[Blq{QB25}]]="o",(1000/BW$52),0)</f>
        <v>0</v>
      </c>
      <c r="BW16" s="4" t="s">
        <v>3</v>
      </c>
      <c r="BX16" s="33">
        <f>IF(Tableau2245678[[#This Row],[Blq{QB26}]]="o",(1000/BY$52),0)</f>
        <v>0</v>
      </c>
      <c r="BY16" s="4" t="s">
        <v>3</v>
      </c>
      <c r="BZ16" s="33">
        <f>IF(Tableau2245678[[#This Row],[Blq{QB27}]]="o",(1000/CA$52),0)</f>
        <v>0</v>
      </c>
      <c r="CA16" s="4" t="s">
        <v>3</v>
      </c>
      <c r="CB16" s="33">
        <f>IF(Tableau2245678[[#This Row],[Blq{QB28}]]="o",(1000/CC$52),0)</f>
        <v>0</v>
      </c>
      <c r="CC16" s="4" t="s">
        <v>3</v>
      </c>
      <c r="CD16" s="33">
        <f>IF(Tableau2245678[[#This Row],[Blq{QB29}]]="o",(1000/CE$52),0)</f>
        <v>0</v>
      </c>
      <c r="CE16" s="4" t="s">
        <v>3</v>
      </c>
      <c r="CF16" s="33">
        <f>IF(Tableau2245678[[#This Row],[Blq{QB30}]]="o",(1000/CG$52),0)</f>
        <v>0</v>
      </c>
      <c r="CG16" s="4" t="s">
        <v>3</v>
      </c>
      <c r="CH16" s="26">
        <f>IFERROR((8-Tableau2245678[[#This Row],[Plc{Q}]])/100,0)</f>
        <v>0</v>
      </c>
      <c r="CI16" s="25" t="str">
        <f>IF(OR(1=Tableau2245678[[#This Row],[Plc{Q}]],2=Tableau2245678[[#This Row],[Plc{Q}]],3=Tableau2245678[[#This Row],[Plc{Q}]],4=Tableau2245678[[#This Row],[Plc{Q}]],5=Tableau2245678[[#This Row],[Plc{Q}]],6=Tableau2245678[[#This Row],[Plc{Q}]],7=Tableau2245678[[#This Row],[Plc{Q}]],8=Tableau2245678[[#This Row],[Plc{Q}]]),"Qualifié(e)","")</f>
        <v/>
      </c>
      <c r="CJ16" s="34" t="str">
        <f>IF(Tableau2245678[[#This Row],[Pnt{F}/1000]]=0,"",RANK(Tableau2245678[[#This Row],[Pnt{F}/1000]],Tableau2245678[Pnt{F}/1000]))</f>
        <v/>
      </c>
      <c r="CK16" s="35">
        <f>IFERROR(Tableau2245678[[#This Row],[Pnt{FV}/500]]+Tableau2245678[[#This Row],[Pnt{FB}/500]]+Tableau2245678[[#This Row],[Bns{Q}]],0)</f>
        <v>0</v>
      </c>
      <c r="CL16" s="32">
        <f>IFERROR((Tableau2245678[[#This Row],[Pnt{FV}]]/$CM$52)*500,0)</f>
        <v>0</v>
      </c>
      <c r="CM16" s="186">
        <f>IFERROR(((Tableau2245678[[#This Row],[Prs{FV}]]/CN$52)*1000)+IF(Tableau2245678[[#This Row],[Vlr{FV}]]="o",2,0),0)</f>
        <v>0</v>
      </c>
      <c r="CN16" s="11" t="s">
        <v>12</v>
      </c>
      <c r="CO16" s="4" t="s">
        <v>3</v>
      </c>
      <c r="CP16" s="32">
        <f>(Tableau2245678[[#This Row],[Pnt{FB}]]/CQ$52)*500</f>
        <v>0</v>
      </c>
      <c r="CQ16" s="33">
        <f>Tableau2245678[[#This Row],[Pnt{FBlq}]]+Tableau2245678[[#This Row],[Pnt{FEss}]]</f>
        <v>0</v>
      </c>
      <c r="CR16" s="33">
        <f>IF(Tableau2245678[[#This Row],[Blq{F}]]="n",0,IF(Tableau2245678[[#This Row],[Blq{F}]]="Z1",100,IF(Tableau2245678[[#This Row],[Blq{F}]]="Z2",200,IF(Tableau2245678[[#This Row],[Blq{F}]]="Top",300,0))))</f>
        <v>0</v>
      </c>
      <c r="CS16" s="4" t="s">
        <v>3</v>
      </c>
      <c r="CT16" s="25">
        <f>IFERROR((100-(Tableau2245678[[#This Row],[Ess{F}]])),0)</f>
        <v>0</v>
      </c>
      <c r="CU16" s="11" t="s">
        <v>12</v>
      </c>
      <c r="CV16" s="28" t="str">
        <f>IF(Tableau2245678[[#This Row],[Fnl]]="Q",Tableau2245678[[#This Row],[Plc{F}]],Tableau2245678[[#This Row],[Plc{Q}]])</f>
        <v/>
      </c>
      <c r="CW16" s="28" t="str">
        <f>IF(Tableau2245678[[#This Row],[Place]]=1,"Or",IF(Tableau2245678[[#This Row],[Place]]=2,"Argent",IF(Tableau2245678[[#This Row],[Place]]=3,"Bronze","")))</f>
        <v/>
      </c>
    </row>
    <row r="17" spans="1:101" x14ac:dyDescent="0.2">
      <c r="A17" s="33" t="str">
        <f>Tableau2245678[[#This Row],[Plc{Q}]]</f>
        <v/>
      </c>
      <c r="B17" s="33" t="str">
        <f>Tableau2245678[[#This Row],[Place]]</f>
        <v/>
      </c>
      <c r="C17" s="16" t="s">
        <v>12</v>
      </c>
      <c r="D17" s="17" t="s">
        <v>12</v>
      </c>
      <c r="E17" s="17" t="s">
        <v>12</v>
      </c>
      <c r="F17" s="29" t="str">
        <f>IF(Tableau2245678[[#This Row],[Q &gt; F]]="","","Q")</f>
        <v/>
      </c>
      <c r="G17" s="10" t="s">
        <v>12</v>
      </c>
      <c r="H17" s="3" t="s">
        <v>3</v>
      </c>
      <c r="I17" s="3" t="s">
        <v>3</v>
      </c>
      <c r="J17" s="3" t="s">
        <v>3</v>
      </c>
      <c r="K17" s="30" t="str">
        <f>IF(Tableau2245678[[#This Row],[Pnt{Q}(/1000)]]=0,"",RANK(Tableau2245678[[#This Row],[Pnt{Q}(/1000)]],Tableau2245678[Pnt{Q}(/1000)]))</f>
        <v/>
      </c>
      <c r="L17" s="30">
        <f>IFERROR(Tableau2245678[[#This Row],[Pnt{QV}(/500)]]+Tableau2245678[[#This Row],[Pnt{QB}/500]],0)</f>
        <v>0</v>
      </c>
      <c r="M17" s="31">
        <f>IFERROR((Tableau2245678[[#This Row],[Pnt{QV}]]/$N$52)*500,0)</f>
        <v>0</v>
      </c>
      <c r="N17" s="31">
        <f>SUM(Tableau2245678[[#This Row],[Pnt{QV1}]],Tableau2245678[[#This Row],[Pnt{QV2}]],Tableau2245678[[#This Row],[Pnt{QV3}]])</f>
        <v>0</v>
      </c>
      <c r="O17" s="2">
        <f>IFERROR(((Tableau2245678[[#This Row],[Prs{QV1}]]/P$52)*1000)+IF(Tableau2245678[[#This Row],[Vlr{QV1}]]="o",2,0),0)</f>
        <v>0</v>
      </c>
      <c r="P17" s="11" t="s">
        <v>12</v>
      </c>
      <c r="Q17" s="4" t="s">
        <v>3</v>
      </c>
      <c r="R17" s="163">
        <f>IFERROR(((Tableau2245678[[#This Row],[Prs{QV2}]]/S$52)*1000)+IF(Tableau2245678[[#This Row],[Vlr{QV2}]]="o",2,0),0)</f>
        <v>0</v>
      </c>
      <c r="S17" s="11" t="s">
        <v>12</v>
      </c>
      <c r="T17" s="4" t="s">
        <v>3</v>
      </c>
      <c r="U17" s="163">
        <f>IFERROR(((Tableau2245678[[#This Row],[Prs{QV3}]]/V$52)*1000)+IF(Tableau2245678[[#This Row],[Vlr{QV3}]]="o",2,0),0)</f>
        <v>0</v>
      </c>
      <c r="V17" s="11" t="s">
        <v>12</v>
      </c>
      <c r="W17" s="4" t="s">
        <v>3</v>
      </c>
      <c r="X17" s="32">
        <f>IF((Tableau2245678[[#This Row],[Pnt{QB}]]/Y$52)*500=0,0,(Tableau2245678[[#This Row],[Pnt{QB}]]/Y$52)*500)</f>
        <v>0</v>
      </c>
      <c r="Y17" s="33">
        <f>Tableau2245678[[#This Row],[Pnt{QB1}]]+Tableau2245678[[#This Row],[Pnt{QB2}]]+Tableau2245678[[#This Row],[Pnt{QB3}]]+Tableau2245678[[#This Row],[Pnt{QB4}]]+Tableau2245678[[#This Row],[Pnt{QB5}]]+Tableau2245678[[#This Row],[Pnt{QB6}]]+Tableau2245678[[#This Row],[Pnt{QB7}]]+Tableau2245678[[#This Row],[Pnt{QB8}]]+Tableau2245678[[#This Row],[Pnt{QB9}]]+Tableau2245678[[#This Row],[Pnt{QB10}]]+Tableau2245678[[#This Row],[Pnt{QB11}]]+Tableau2245678[[#This Row],[Pnt{QB12}]]+Tableau2245678[[#This Row],[Pnt{QB13}]]+Tableau2245678[[#This Row],[Pnt{QB14}]]+Tableau2245678[[#This Row],[Pnt{QB15}]]+Tableau2245678[[#This Row],[Pnt{QB16}]]+Tableau2245678[[#This Row],[Pnt{QB17}]]+Tableau2245678[[#This Row],[Pnt{QB18}]]+Tableau2245678[[#This Row],[Pnt{QB19}]]+Tableau2245678[[#This Row],[Pnt{QB20}]]+Tableau2245678[[#This Row],[Pnt{QB21}]]+Tableau2245678[[#This Row],[Pnt{QB22}]]+Tableau2245678[[#This Row],[Pnt{QB23}]]+Tableau2245678[[#This Row],[Pnt{QB24}]]+Tableau2245678[[#This Row],[Pnt{QB25}]]+Tableau2245678[[#This Row],[Pnt{QB26}]]+Tableau2245678[[#This Row],[Pnt{QB27}]]+Tableau2245678[[#This Row],[Pnt{QB28}]]+Tableau2245678[[#This Row],[Pnt{QB29}]]+Tableau2245678[[#This Row],[Pnt{QB30}]]</f>
        <v>0</v>
      </c>
      <c r="Z17" s="33">
        <f>IF(Tableau2245678[[#This Row],[Blq{QB1}]]="o",(1000/AA$52),0)</f>
        <v>0</v>
      </c>
      <c r="AA17" s="4" t="s">
        <v>3</v>
      </c>
      <c r="AB17" s="33">
        <f>IF(Tableau2245678[[#This Row],[Blq{QB2}]]="o",(1000/AC$52),0)</f>
        <v>0</v>
      </c>
      <c r="AC17" s="4" t="s">
        <v>3</v>
      </c>
      <c r="AD17" s="33">
        <f>IF(Tableau2245678[[#This Row],[Blq{QB3}]]="o",(1000/AE$52),0)</f>
        <v>0</v>
      </c>
      <c r="AE17" s="4" t="s">
        <v>3</v>
      </c>
      <c r="AF17" s="33">
        <f>IF(Tableau2245678[[#This Row],[Blq{QB4}]]="o",(1000/AG$52),0)</f>
        <v>0</v>
      </c>
      <c r="AG17" s="4" t="s">
        <v>3</v>
      </c>
      <c r="AH17" s="33">
        <f>IF(Tableau2245678[[#This Row],[Blq{QB5}]]="o",(1000/AI$52),0)</f>
        <v>0</v>
      </c>
      <c r="AI17" s="4" t="s">
        <v>3</v>
      </c>
      <c r="AJ17" s="33">
        <f>IF(Tableau2245678[[#This Row],[Blq{QB6}]]="o",(1000/AK$52),0)</f>
        <v>0</v>
      </c>
      <c r="AK17" s="4" t="s">
        <v>3</v>
      </c>
      <c r="AL17" s="33">
        <f>IF(Tableau2245678[[#This Row],[Blq{QB7}]]="o",(1000/AM$52),0)</f>
        <v>0</v>
      </c>
      <c r="AM17" s="4" t="s">
        <v>3</v>
      </c>
      <c r="AN17" s="33">
        <f>IF(Tableau2245678[[#This Row],[Blq{QB8}]]="o",(1000/AO$52),0)</f>
        <v>0</v>
      </c>
      <c r="AO17" s="4" t="s">
        <v>3</v>
      </c>
      <c r="AP17" s="33">
        <f>IF(Tableau2245678[[#This Row],[Blq{QB9}]]="o",(1000/AQ$52),0)</f>
        <v>0</v>
      </c>
      <c r="AQ17" s="4" t="s">
        <v>3</v>
      </c>
      <c r="AR17" s="33">
        <f>IF(Tableau2245678[[#This Row],[Blq{QB10}]]="o",(1000/AS$52),0)</f>
        <v>0</v>
      </c>
      <c r="AS17" s="4" t="s">
        <v>3</v>
      </c>
      <c r="AT17" s="33">
        <f>IF(Tableau2245678[[#This Row],[Blq{QB11}]]="o",(1000/AU$52),0)</f>
        <v>0</v>
      </c>
      <c r="AU17" s="4" t="s">
        <v>3</v>
      </c>
      <c r="AV17" s="33">
        <f>IF(Tableau2245678[[#This Row],[Blq{QB12}]]="o",(1000/AW$52),0)</f>
        <v>0</v>
      </c>
      <c r="AW17" s="4" t="s">
        <v>3</v>
      </c>
      <c r="AX17" s="33">
        <f>IF(Tableau2245678[[#This Row],[Blq{QB13}]]="o",(1000/AY$52),0)</f>
        <v>0</v>
      </c>
      <c r="AY17" s="4" t="s">
        <v>3</v>
      </c>
      <c r="AZ17" s="33">
        <f>IF(Tableau2245678[[#This Row],[Blq{QB14}]]="o",(1000/BA$52),0)</f>
        <v>0</v>
      </c>
      <c r="BA17" s="4" t="s">
        <v>3</v>
      </c>
      <c r="BB17" s="33">
        <f>IF(Tableau2245678[[#This Row],[Blq{QB15}]]="o",(1000/BC$52),0)</f>
        <v>0</v>
      </c>
      <c r="BC17" s="4" t="s">
        <v>3</v>
      </c>
      <c r="BD17" s="33">
        <f>IF(Tableau2245678[[#This Row],[Blq{QB16}]]="o",(1000/BE$52),0)</f>
        <v>0</v>
      </c>
      <c r="BE17" s="4" t="s">
        <v>3</v>
      </c>
      <c r="BF17" s="33">
        <f>IF(Tableau2245678[[#This Row],[Blq{QB17}]]="o",(1000/BG$52),0)</f>
        <v>0</v>
      </c>
      <c r="BG17" s="4" t="s">
        <v>3</v>
      </c>
      <c r="BH17" s="33">
        <f>IF(Tableau2245678[[#This Row],[Blq{QB18}]]="o",(1000/BI$52),0)</f>
        <v>0</v>
      </c>
      <c r="BI17" s="4" t="s">
        <v>3</v>
      </c>
      <c r="BJ17" s="33">
        <f>IF(Tableau2245678[[#This Row],[Blq{QB19}]]="o",(1000/BK$52),0)</f>
        <v>0</v>
      </c>
      <c r="BK17" s="4" t="s">
        <v>3</v>
      </c>
      <c r="BL17" s="33">
        <f>IF(Tableau2245678[[#This Row],[Blq{QB20}]]="o",(1000/BM$52),0)</f>
        <v>0</v>
      </c>
      <c r="BM17" s="4" t="s">
        <v>3</v>
      </c>
      <c r="BN17" s="33">
        <f>IF(Tableau2245678[[#This Row],[Blq{QB21}]]="o",(1000/BO$52),0)</f>
        <v>0</v>
      </c>
      <c r="BO17" s="4" t="s">
        <v>3</v>
      </c>
      <c r="BP17" s="33">
        <f>IF(Tableau2245678[[#This Row],[Blq{QB22}]]="o",(1000/BQ$52),0)</f>
        <v>0</v>
      </c>
      <c r="BQ17" s="4" t="s">
        <v>3</v>
      </c>
      <c r="BR17" s="33">
        <f>IF(Tableau2245678[[#This Row],[Blq{QB23}]]="o",(1000/BS$52),0)</f>
        <v>0</v>
      </c>
      <c r="BS17" s="4" t="s">
        <v>3</v>
      </c>
      <c r="BT17" s="33">
        <f>IF(Tableau2245678[[#This Row],[Blq{QB24}]]="o",(1000/BU$52),0)</f>
        <v>0</v>
      </c>
      <c r="BU17" s="4" t="s">
        <v>3</v>
      </c>
      <c r="BV17" s="33">
        <f>IF(Tableau2245678[[#This Row],[Blq{QB25}]]="o",(1000/BW$52),0)</f>
        <v>0</v>
      </c>
      <c r="BW17" s="4" t="s">
        <v>3</v>
      </c>
      <c r="BX17" s="33">
        <f>IF(Tableau2245678[[#This Row],[Blq{QB26}]]="o",(1000/BY$52),0)</f>
        <v>0</v>
      </c>
      <c r="BY17" s="4" t="s">
        <v>3</v>
      </c>
      <c r="BZ17" s="33">
        <f>IF(Tableau2245678[[#This Row],[Blq{QB27}]]="o",(1000/CA$52),0)</f>
        <v>0</v>
      </c>
      <c r="CA17" s="4" t="s">
        <v>3</v>
      </c>
      <c r="CB17" s="33">
        <f>IF(Tableau2245678[[#This Row],[Blq{QB28}]]="o",(1000/CC$52),0)</f>
        <v>0</v>
      </c>
      <c r="CC17" s="4" t="s">
        <v>3</v>
      </c>
      <c r="CD17" s="33">
        <f>IF(Tableau2245678[[#This Row],[Blq{QB29}]]="o",(1000/CE$52),0)</f>
        <v>0</v>
      </c>
      <c r="CE17" s="4" t="s">
        <v>3</v>
      </c>
      <c r="CF17" s="33">
        <f>IF(Tableau2245678[[#This Row],[Blq{QB30}]]="o",(1000/CG$52),0)</f>
        <v>0</v>
      </c>
      <c r="CG17" s="4" t="s">
        <v>3</v>
      </c>
      <c r="CH17" s="26">
        <f>IFERROR((8-Tableau2245678[[#This Row],[Plc{Q}]])/100,0)</f>
        <v>0</v>
      </c>
      <c r="CI17" s="25" t="str">
        <f>IF(OR(1=Tableau2245678[[#This Row],[Plc{Q}]],2=Tableau2245678[[#This Row],[Plc{Q}]],3=Tableau2245678[[#This Row],[Plc{Q}]],4=Tableau2245678[[#This Row],[Plc{Q}]],5=Tableau2245678[[#This Row],[Plc{Q}]],6=Tableau2245678[[#This Row],[Plc{Q}]],7=Tableau2245678[[#This Row],[Plc{Q}]],8=Tableau2245678[[#This Row],[Plc{Q}]]),"Qualifié(e)","")</f>
        <v/>
      </c>
      <c r="CJ17" s="34" t="str">
        <f>IF(Tableau2245678[[#This Row],[Pnt{F}/1000]]=0,"",RANK(Tableau2245678[[#This Row],[Pnt{F}/1000]],Tableau2245678[Pnt{F}/1000]))</f>
        <v/>
      </c>
      <c r="CK17" s="35">
        <f>IFERROR(Tableau2245678[[#This Row],[Pnt{FV}/500]]+Tableau2245678[[#This Row],[Pnt{FB}/500]]+Tableau2245678[[#This Row],[Bns{Q}]],0)</f>
        <v>0</v>
      </c>
      <c r="CL17" s="32">
        <f>IFERROR((Tableau2245678[[#This Row],[Pnt{FV}]]/$CM$52)*500,0)</f>
        <v>0</v>
      </c>
      <c r="CM17" s="186">
        <f>IFERROR(((Tableau2245678[[#This Row],[Prs{FV}]]/CN$52)*1000)+IF(Tableau2245678[[#This Row],[Vlr{FV}]]="o",2,0),0)</f>
        <v>0</v>
      </c>
      <c r="CN17" s="11" t="s">
        <v>12</v>
      </c>
      <c r="CO17" s="4" t="s">
        <v>3</v>
      </c>
      <c r="CP17" s="32">
        <f>(Tableau2245678[[#This Row],[Pnt{FB}]]/CQ$52)*500</f>
        <v>0</v>
      </c>
      <c r="CQ17" s="33">
        <f>Tableau2245678[[#This Row],[Pnt{FBlq}]]+Tableau2245678[[#This Row],[Pnt{FEss}]]</f>
        <v>0</v>
      </c>
      <c r="CR17" s="33">
        <f>IF(Tableau2245678[[#This Row],[Blq{F}]]="n",0,IF(Tableau2245678[[#This Row],[Blq{F}]]="Z1",100,IF(Tableau2245678[[#This Row],[Blq{F}]]="Z2",200,IF(Tableau2245678[[#This Row],[Blq{F}]]="Top",300,0))))</f>
        <v>0</v>
      </c>
      <c r="CS17" s="4" t="s">
        <v>3</v>
      </c>
      <c r="CT17" s="25">
        <f>IFERROR((100-(Tableau2245678[[#This Row],[Ess{F}]])),0)</f>
        <v>0</v>
      </c>
      <c r="CU17" s="11" t="s">
        <v>12</v>
      </c>
      <c r="CV17" s="28" t="str">
        <f>IF(Tableau2245678[[#This Row],[Fnl]]="Q",Tableau2245678[[#This Row],[Plc{F}]],Tableau2245678[[#This Row],[Plc{Q}]])</f>
        <v/>
      </c>
      <c r="CW17" s="28" t="str">
        <f>IF(Tableau2245678[[#This Row],[Place]]=1,"Or",IF(Tableau2245678[[#This Row],[Place]]=2,"Argent",IF(Tableau2245678[[#This Row],[Place]]=3,"Bronze","")))</f>
        <v/>
      </c>
    </row>
    <row r="18" spans="1:101" x14ac:dyDescent="0.2">
      <c r="A18" s="33" t="str">
        <f>Tableau2245678[[#This Row],[Plc{Q}]]</f>
        <v/>
      </c>
      <c r="B18" s="33" t="str">
        <f>Tableau2245678[[#This Row],[Place]]</f>
        <v/>
      </c>
      <c r="C18" s="16" t="s">
        <v>12</v>
      </c>
      <c r="D18" s="17" t="s">
        <v>12</v>
      </c>
      <c r="E18" s="17" t="s">
        <v>12</v>
      </c>
      <c r="F18" s="29" t="str">
        <f>IF(Tableau2245678[[#This Row],[Q &gt; F]]="","","Q")</f>
        <v/>
      </c>
      <c r="G18" s="10" t="s">
        <v>12</v>
      </c>
      <c r="H18" s="3" t="s">
        <v>3</v>
      </c>
      <c r="I18" s="3" t="s">
        <v>3</v>
      </c>
      <c r="J18" s="3" t="s">
        <v>3</v>
      </c>
      <c r="K18" s="30" t="str">
        <f>IF(Tableau2245678[[#This Row],[Pnt{Q}(/1000)]]=0,"",RANK(Tableau2245678[[#This Row],[Pnt{Q}(/1000)]],Tableau2245678[Pnt{Q}(/1000)]))</f>
        <v/>
      </c>
      <c r="L18" s="30">
        <f>IFERROR(Tableau2245678[[#This Row],[Pnt{QV}(/500)]]+Tableau2245678[[#This Row],[Pnt{QB}/500]],0)</f>
        <v>0</v>
      </c>
      <c r="M18" s="31">
        <f>IFERROR((Tableau2245678[[#This Row],[Pnt{QV}]]/$N$52)*500,0)</f>
        <v>0</v>
      </c>
      <c r="N18" s="31">
        <f>SUM(Tableau2245678[[#This Row],[Pnt{QV1}]],Tableau2245678[[#This Row],[Pnt{QV2}]],Tableau2245678[[#This Row],[Pnt{QV3}]])</f>
        <v>0</v>
      </c>
      <c r="O18" s="2">
        <f>IFERROR(((Tableau2245678[[#This Row],[Prs{QV1}]]/P$52)*1000)+IF(Tableau2245678[[#This Row],[Vlr{QV1}]]="o",2,0),0)</f>
        <v>0</v>
      </c>
      <c r="P18" s="11" t="s">
        <v>12</v>
      </c>
      <c r="Q18" s="4" t="s">
        <v>3</v>
      </c>
      <c r="R18" s="163">
        <f>IFERROR(((Tableau2245678[[#This Row],[Prs{QV2}]]/S$52)*1000)+IF(Tableau2245678[[#This Row],[Vlr{QV2}]]="o",2,0),0)</f>
        <v>0</v>
      </c>
      <c r="S18" s="11" t="s">
        <v>12</v>
      </c>
      <c r="T18" s="4" t="s">
        <v>3</v>
      </c>
      <c r="U18" s="163">
        <f>IFERROR(((Tableau2245678[[#This Row],[Prs{QV3}]]/V$52)*1000)+IF(Tableau2245678[[#This Row],[Vlr{QV3}]]="o",2,0),0)</f>
        <v>0</v>
      </c>
      <c r="V18" s="11" t="s">
        <v>12</v>
      </c>
      <c r="W18" s="4" t="s">
        <v>3</v>
      </c>
      <c r="X18" s="32">
        <f>IF((Tableau2245678[[#This Row],[Pnt{QB}]]/Y$52)*500=0,0,(Tableau2245678[[#This Row],[Pnt{QB}]]/Y$52)*500)</f>
        <v>0</v>
      </c>
      <c r="Y18" s="33">
        <f>Tableau2245678[[#This Row],[Pnt{QB1}]]+Tableau2245678[[#This Row],[Pnt{QB2}]]+Tableau2245678[[#This Row],[Pnt{QB3}]]+Tableau2245678[[#This Row],[Pnt{QB4}]]+Tableau2245678[[#This Row],[Pnt{QB5}]]+Tableau2245678[[#This Row],[Pnt{QB6}]]+Tableau2245678[[#This Row],[Pnt{QB7}]]+Tableau2245678[[#This Row],[Pnt{QB8}]]+Tableau2245678[[#This Row],[Pnt{QB9}]]+Tableau2245678[[#This Row],[Pnt{QB10}]]+Tableau2245678[[#This Row],[Pnt{QB11}]]+Tableau2245678[[#This Row],[Pnt{QB12}]]+Tableau2245678[[#This Row],[Pnt{QB13}]]+Tableau2245678[[#This Row],[Pnt{QB14}]]+Tableau2245678[[#This Row],[Pnt{QB15}]]+Tableau2245678[[#This Row],[Pnt{QB16}]]+Tableau2245678[[#This Row],[Pnt{QB17}]]+Tableau2245678[[#This Row],[Pnt{QB18}]]+Tableau2245678[[#This Row],[Pnt{QB19}]]+Tableau2245678[[#This Row],[Pnt{QB20}]]+Tableau2245678[[#This Row],[Pnt{QB21}]]+Tableau2245678[[#This Row],[Pnt{QB22}]]+Tableau2245678[[#This Row],[Pnt{QB23}]]+Tableau2245678[[#This Row],[Pnt{QB24}]]+Tableau2245678[[#This Row],[Pnt{QB25}]]+Tableau2245678[[#This Row],[Pnt{QB26}]]+Tableau2245678[[#This Row],[Pnt{QB27}]]+Tableau2245678[[#This Row],[Pnt{QB28}]]+Tableau2245678[[#This Row],[Pnt{QB29}]]+Tableau2245678[[#This Row],[Pnt{QB30}]]</f>
        <v>0</v>
      </c>
      <c r="Z18" s="33">
        <f>IF(Tableau2245678[[#This Row],[Blq{QB1}]]="o",(1000/AA$52),0)</f>
        <v>0</v>
      </c>
      <c r="AA18" s="4" t="s">
        <v>3</v>
      </c>
      <c r="AB18" s="33">
        <f>IF(Tableau2245678[[#This Row],[Blq{QB2}]]="o",(1000/AC$52),0)</f>
        <v>0</v>
      </c>
      <c r="AC18" s="4" t="s">
        <v>3</v>
      </c>
      <c r="AD18" s="33">
        <f>IF(Tableau2245678[[#This Row],[Blq{QB3}]]="o",(1000/AE$52),0)</f>
        <v>0</v>
      </c>
      <c r="AE18" s="4" t="s">
        <v>3</v>
      </c>
      <c r="AF18" s="33">
        <f>IF(Tableau2245678[[#This Row],[Blq{QB4}]]="o",(1000/AG$52),0)</f>
        <v>0</v>
      </c>
      <c r="AG18" s="4" t="s">
        <v>3</v>
      </c>
      <c r="AH18" s="33">
        <f>IF(Tableau2245678[[#This Row],[Blq{QB5}]]="o",(1000/AI$52),0)</f>
        <v>0</v>
      </c>
      <c r="AI18" s="4" t="s">
        <v>3</v>
      </c>
      <c r="AJ18" s="33">
        <f>IF(Tableau2245678[[#This Row],[Blq{QB6}]]="o",(1000/AK$52),0)</f>
        <v>0</v>
      </c>
      <c r="AK18" s="4" t="s">
        <v>3</v>
      </c>
      <c r="AL18" s="33">
        <f>IF(Tableau2245678[[#This Row],[Blq{QB7}]]="o",(1000/AM$52),0)</f>
        <v>0</v>
      </c>
      <c r="AM18" s="4" t="s">
        <v>3</v>
      </c>
      <c r="AN18" s="33">
        <f>IF(Tableau2245678[[#This Row],[Blq{QB8}]]="o",(1000/AO$52),0)</f>
        <v>0</v>
      </c>
      <c r="AO18" s="4" t="s">
        <v>3</v>
      </c>
      <c r="AP18" s="33">
        <f>IF(Tableau2245678[[#This Row],[Blq{QB9}]]="o",(1000/AQ$52),0)</f>
        <v>0</v>
      </c>
      <c r="AQ18" s="4" t="s">
        <v>3</v>
      </c>
      <c r="AR18" s="33">
        <f>IF(Tableau2245678[[#This Row],[Blq{QB10}]]="o",(1000/AS$52),0)</f>
        <v>0</v>
      </c>
      <c r="AS18" s="4" t="s">
        <v>3</v>
      </c>
      <c r="AT18" s="33">
        <f>IF(Tableau2245678[[#This Row],[Blq{QB11}]]="o",(1000/AU$52),0)</f>
        <v>0</v>
      </c>
      <c r="AU18" s="4" t="s">
        <v>3</v>
      </c>
      <c r="AV18" s="33">
        <f>IF(Tableau2245678[[#This Row],[Blq{QB12}]]="o",(1000/AW$52),0)</f>
        <v>0</v>
      </c>
      <c r="AW18" s="4" t="s">
        <v>3</v>
      </c>
      <c r="AX18" s="33">
        <f>IF(Tableau2245678[[#This Row],[Blq{QB13}]]="o",(1000/AY$52),0)</f>
        <v>0</v>
      </c>
      <c r="AY18" s="4" t="s">
        <v>3</v>
      </c>
      <c r="AZ18" s="33">
        <f>IF(Tableau2245678[[#This Row],[Blq{QB14}]]="o",(1000/BA$52),0)</f>
        <v>0</v>
      </c>
      <c r="BA18" s="4" t="s">
        <v>3</v>
      </c>
      <c r="BB18" s="33">
        <f>IF(Tableau2245678[[#This Row],[Blq{QB15}]]="o",(1000/BC$52),0)</f>
        <v>0</v>
      </c>
      <c r="BC18" s="4" t="s">
        <v>3</v>
      </c>
      <c r="BD18" s="33">
        <f>IF(Tableau2245678[[#This Row],[Blq{QB16}]]="o",(1000/BE$52),0)</f>
        <v>0</v>
      </c>
      <c r="BE18" s="4" t="s">
        <v>3</v>
      </c>
      <c r="BF18" s="33">
        <f>IF(Tableau2245678[[#This Row],[Blq{QB17}]]="o",(1000/BG$52),0)</f>
        <v>0</v>
      </c>
      <c r="BG18" s="4" t="s">
        <v>3</v>
      </c>
      <c r="BH18" s="33">
        <f>IF(Tableau2245678[[#This Row],[Blq{QB18}]]="o",(1000/BI$52),0)</f>
        <v>0</v>
      </c>
      <c r="BI18" s="4" t="s">
        <v>3</v>
      </c>
      <c r="BJ18" s="33">
        <f>IF(Tableau2245678[[#This Row],[Blq{QB19}]]="o",(1000/BK$52),0)</f>
        <v>0</v>
      </c>
      <c r="BK18" s="4" t="s">
        <v>3</v>
      </c>
      <c r="BL18" s="33">
        <f>IF(Tableau2245678[[#This Row],[Blq{QB20}]]="o",(1000/BM$52),0)</f>
        <v>0</v>
      </c>
      <c r="BM18" s="4" t="s">
        <v>3</v>
      </c>
      <c r="BN18" s="33">
        <f>IF(Tableau2245678[[#This Row],[Blq{QB21}]]="o",(1000/BO$52),0)</f>
        <v>0</v>
      </c>
      <c r="BO18" s="4" t="s">
        <v>3</v>
      </c>
      <c r="BP18" s="33">
        <f>IF(Tableau2245678[[#This Row],[Blq{QB22}]]="o",(1000/BQ$52),0)</f>
        <v>0</v>
      </c>
      <c r="BQ18" s="4" t="s">
        <v>3</v>
      </c>
      <c r="BR18" s="33">
        <f>IF(Tableau2245678[[#This Row],[Blq{QB23}]]="o",(1000/BS$52),0)</f>
        <v>0</v>
      </c>
      <c r="BS18" s="4" t="s">
        <v>3</v>
      </c>
      <c r="BT18" s="33">
        <f>IF(Tableau2245678[[#This Row],[Blq{QB24}]]="o",(1000/BU$52),0)</f>
        <v>0</v>
      </c>
      <c r="BU18" s="4" t="s">
        <v>3</v>
      </c>
      <c r="BV18" s="33">
        <f>IF(Tableau2245678[[#This Row],[Blq{QB25}]]="o",(1000/BW$52),0)</f>
        <v>0</v>
      </c>
      <c r="BW18" s="4" t="s">
        <v>3</v>
      </c>
      <c r="BX18" s="33">
        <f>IF(Tableau2245678[[#This Row],[Blq{QB26}]]="o",(1000/BY$52),0)</f>
        <v>0</v>
      </c>
      <c r="BY18" s="4" t="s">
        <v>3</v>
      </c>
      <c r="BZ18" s="33">
        <f>IF(Tableau2245678[[#This Row],[Blq{QB27}]]="o",(1000/CA$52),0)</f>
        <v>0</v>
      </c>
      <c r="CA18" s="4" t="s">
        <v>3</v>
      </c>
      <c r="CB18" s="33">
        <f>IF(Tableau2245678[[#This Row],[Blq{QB28}]]="o",(1000/CC$52),0)</f>
        <v>0</v>
      </c>
      <c r="CC18" s="4" t="s">
        <v>3</v>
      </c>
      <c r="CD18" s="33">
        <f>IF(Tableau2245678[[#This Row],[Blq{QB29}]]="o",(1000/CE$52),0)</f>
        <v>0</v>
      </c>
      <c r="CE18" s="4" t="s">
        <v>3</v>
      </c>
      <c r="CF18" s="33">
        <f>IF(Tableau2245678[[#This Row],[Blq{QB30}]]="o",(1000/CG$52),0)</f>
        <v>0</v>
      </c>
      <c r="CG18" s="4" t="s">
        <v>3</v>
      </c>
      <c r="CH18" s="26">
        <f>IFERROR((8-Tableau2245678[[#This Row],[Plc{Q}]])/100,0)</f>
        <v>0</v>
      </c>
      <c r="CI18" s="25" t="str">
        <f>IF(OR(1=Tableau2245678[[#This Row],[Plc{Q}]],2=Tableau2245678[[#This Row],[Plc{Q}]],3=Tableau2245678[[#This Row],[Plc{Q}]],4=Tableau2245678[[#This Row],[Plc{Q}]],5=Tableau2245678[[#This Row],[Plc{Q}]],6=Tableau2245678[[#This Row],[Plc{Q}]],7=Tableau2245678[[#This Row],[Plc{Q}]],8=Tableau2245678[[#This Row],[Plc{Q}]]),"Qualifié(e)","")</f>
        <v/>
      </c>
      <c r="CJ18" s="34" t="str">
        <f>IF(Tableau2245678[[#This Row],[Pnt{F}/1000]]=0,"",RANK(Tableau2245678[[#This Row],[Pnt{F}/1000]],Tableau2245678[Pnt{F}/1000]))</f>
        <v/>
      </c>
      <c r="CK18" s="35">
        <f>IFERROR(Tableau2245678[[#This Row],[Pnt{FV}/500]]+Tableau2245678[[#This Row],[Pnt{FB}/500]]+Tableau2245678[[#This Row],[Bns{Q}]],0)</f>
        <v>0</v>
      </c>
      <c r="CL18" s="32">
        <f>IFERROR((Tableau2245678[[#This Row],[Pnt{FV}]]/$CM$52)*500,0)</f>
        <v>0</v>
      </c>
      <c r="CM18" s="186">
        <f>IFERROR(((Tableau2245678[[#This Row],[Prs{FV}]]/CN$52)*1000)+IF(Tableau2245678[[#This Row],[Vlr{FV}]]="o",2,0),0)</f>
        <v>0</v>
      </c>
      <c r="CN18" s="11" t="s">
        <v>12</v>
      </c>
      <c r="CO18" s="4" t="s">
        <v>3</v>
      </c>
      <c r="CP18" s="32">
        <f>(Tableau2245678[[#This Row],[Pnt{FB}]]/CQ$52)*500</f>
        <v>0</v>
      </c>
      <c r="CQ18" s="33">
        <f>Tableau2245678[[#This Row],[Pnt{FBlq}]]+Tableau2245678[[#This Row],[Pnt{FEss}]]</f>
        <v>0</v>
      </c>
      <c r="CR18" s="33">
        <f>IF(Tableau2245678[[#This Row],[Blq{F}]]="n",0,IF(Tableau2245678[[#This Row],[Blq{F}]]="Z1",100,IF(Tableau2245678[[#This Row],[Blq{F}]]="Z2",200,IF(Tableau2245678[[#This Row],[Blq{F}]]="Top",300,0))))</f>
        <v>0</v>
      </c>
      <c r="CS18" s="4" t="s">
        <v>3</v>
      </c>
      <c r="CT18" s="25">
        <f>IFERROR((100-(Tableau2245678[[#This Row],[Ess{F}]])),0)</f>
        <v>0</v>
      </c>
      <c r="CU18" s="11" t="s">
        <v>12</v>
      </c>
      <c r="CV18" s="28" t="str">
        <f>IF(Tableau2245678[[#This Row],[Fnl]]="Q",Tableau2245678[[#This Row],[Plc{F}]],Tableau2245678[[#This Row],[Plc{Q}]])</f>
        <v/>
      </c>
      <c r="CW18" s="28" t="str">
        <f>IF(Tableau2245678[[#This Row],[Place]]=1,"Or",IF(Tableau2245678[[#This Row],[Place]]=2,"Argent",IF(Tableau2245678[[#This Row],[Place]]=3,"Bronze","")))</f>
        <v/>
      </c>
    </row>
    <row r="19" spans="1:101" x14ac:dyDescent="0.2">
      <c r="A19" s="33" t="str">
        <f>Tableau2245678[[#This Row],[Plc{Q}]]</f>
        <v/>
      </c>
      <c r="B19" s="33" t="str">
        <f>Tableau2245678[[#This Row],[Place]]</f>
        <v/>
      </c>
      <c r="C19" s="16" t="s">
        <v>12</v>
      </c>
      <c r="D19" s="17" t="s">
        <v>12</v>
      </c>
      <c r="E19" s="17" t="s">
        <v>12</v>
      </c>
      <c r="F19" s="29" t="str">
        <f>IF(Tableau2245678[[#This Row],[Q &gt; F]]="","","Q")</f>
        <v/>
      </c>
      <c r="G19" s="10" t="s">
        <v>12</v>
      </c>
      <c r="H19" s="3" t="s">
        <v>3</v>
      </c>
      <c r="I19" s="3" t="s">
        <v>3</v>
      </c>
      <c r="J19" s="3" t="s">
        <v>3</v>
      </c>
      <c r="K19" s="30" t="str">
        <f>IF(Tableau2245678[[#This Row],[Pnt{Q}(/1000)]]=0,"",RANK(Tableau2245678[[#This Row],[Pnt{Q}(/1000)]],Tableau2245678[Pnt{Q}(/1000)]))</f>
        <v/>
      </c>
      <c r="L19" s="30">
        <f>IFERROR(Tableau2245678[[#This Row],[Pnt{QV}(/500)]]+Tableau2245678[[#This Row],[Pnt{QB}/500]],0)</f>
        <v>0</v>
      </c>
      <c r="M19" s="31">
        <f>IFERROR((Tableau2245678[[#This Row],[Pnt{QV}]]/$N$52)*500,0)</f>
        <v>0</v>
      </c>
      <c r="N19" s="31">
        <f>SUM(Tableau2245678[[#This Row],[Pnt{QV1}]],Tableau2245678[[#This Row],[Pnt{QV2}]],Tableau2245678[[#This Row],[Pnt{QV3}]])</f>
        <v>0</v>
      </c>
      <c r="O19" s="2">
        <f>IFERROR(((Tableau2245678[[#This Row],[Prs{QV1}]]/P$52)*1000)+IF(Tableau2245678[[#This Row],[Vlr{QV1}]]="o",2,0),0)</f>
        <v>0</v>
      </c>
      <c r="P19" s="11" t="s">
        <v>12</v>
      </c>
      <c r="Q19" s="4" t="s">
        <v>3</v>
      </c>
      <c r="R19" s="163">
        <f>IFERROR(((Tableau2245678[[#This Row],[Prs{QV2}]]/S$52)*1000)+IF(Tableau2245678[[#This Row],[Vlr{QV2}]]="o",2,0),0)</f>
        <v>0</v>
      </c>
      <c r="S19" s="11" t="s">
        <v>12</v>
      </c>
      <c r="T19" s="4" t="s">
        <v>3</v>
      </c>
      <c r="U19" s="163">
        <f>IFERROR(((Tableau2245678[[#This Row],[Prs{QV3}]]/V$52)*1000)+IF(Tableau2245678[[#This Row],[Vlr{QV3}]]="o",2,0),0)</f>
        <v>0</v>
      </c>
      <c r="V19" s="11" t="s">
        <v>12</v>
      </c>
      <c r="W19" s="4" t="s">
        <v>3</v>
      </c>
      <c r="X19" s="32">
        <f>IF((Tableau2245678[[#This Row],[Pnt{QB}]]/Y$52)*500=0,0,(Tableau2245678[[#This Row],[Pnt{QB}]]/Y$52)*500)</f>
        <v>0</v>
      </c>
      <c r="Y19" s="33">
        <f>Tableau2245678[[#This Row],[Pnt{QB1}]]+Tableau2245678[[#This Row],[Pnt{QB2}]]+Tableau2245678[[#This Row],[Pnt{QB3}]]+Tableau2245678[[#This Row],[Pnt{QB4}]]+Tableau2245678[[#This Row],[Pnt{QB5}]]+Tableau2245678[[#This Row],[Pnt{QB6}]]+Tableau2245678[[#This Row],[Pnt{QB7}]]+Tableau2245678[[#This Row],[Pnt{QB8}]]+Tableau2245678[[#This Row],[Pnt{QB9}]]+Tableau2245678[[#This Row],[Pnt{QB10}]]+Tableau2245678[[#This Row],[Pnt{QB11}]]+Tableau2245678[[#This Row],[Pnt{QB12}]]+Tableau2245678[[#This Row],[Pnt{QB13}]]+Tableau2245678[[#This Row],[Pnt{QB14}]]+Tableau2245678[[#This Row],[Pnt{QB15}]]+Tableau2245678[[#This Row],[Pnt{QB16}]]+Tableau2245678[[#This Row],[Pnt{QB17}]]+Tableau2245678[[#This Row],[Pnt{QB18}]]+Tableau2245678[[#This Row],[Pnt{QB19}]]+Tableau2245678[[#This Row],[Pnt{QB20}]]+Tableau2245678[[#This Row],[Pnt{QB21}]]+Tableau2245678[[#This Row],[Pnt{QB22}]]+Tableau2245678[[#This Row],[Pnt{QB23}]]+Tableau2245678[[#This Row],[Pnt{QB24}]]+Tableau2245678[[#This Row],[Pnt{QB25}]]+Tableau2245678[[#This Row],[Pnt{QB26}]]+Tableau2245678[[#This Row],[Pnt{QB27}]]+Tableau2245678[[#This Row],[Pnt{QB28}]]+Tableau2245678[[#This Row],[Pnt{QB29}]]+Tableau2245678[[#This Row],[Pnt{QB30}]]</f>
        <v>0</v>
      </c>
      <c r="Z19" s="33">
        <f>IF(Tableau2245678[[#This Row],[Blq{QB1}]]="o",(1000/AA$52),0)</f>
        <v>0</v>
      </c>
      <c r="AA19" s="4" t="s">
        <v>3</v>
      </c>
      <c r="AB19" s="33">
        <f>IF(Tableau2245678[[#This Row],[Blq{QB2}]]="o",(1000/AC$52),0)</f>
        <v>0</v>
      </c>
      <c r="AC19" s="4" t="s">
        <v>3</v>
      </c>
      <c r="AD19" s="33">
        <f>IF(Tableau2245678[[#This Row],[Blq{QB3}]]="o",(1000/AE$52),0)</f>
        <v>0</v>
      </c>
      <c r="AE19" s="4" t="s">
        <v>3</v>
      </c>
      <c r="AF19" s="33">
        <f>IF(Tableau2245678[[#This Row],[Blq{QB4}]]="o",(1000/AG$52),0)</f>
        <v>0</v>
      </c>
      <c r="AG19" s="4" t="s">
        <v>3</v>
      </c>
      <c r="AH19" s="33">
        <f>IF(Tableau2245678[[#This Row],[Blq{QB5}]]="o",(1000/AI$52),0)</f>
        <v>0</v>
      </c>
      <c r="AI19" s="4" t="s">
        <v>3</v>
      </c>
      <c r="AJ19" s="33">
        <f>IF(Tableau2245678[[#This Row],[Blq{QB6}]]="o",(1000/AK$52),0)</f>
        <v>0</v>
      </c>
      <c r="AK19" s="4" t="s">
        <v>3</v>
      </c>
      <c r="AL19" s="33">
        <f>IF(Tableau2245678[[#This Row],[Blq{QB7}]]="o",(1000/AM$52),0)</f>
        <v>0</v>
      </c>
      <c r="AM19" s="4" t="s">
        <v>3</v>
      </c>
      <c r="AN19" s="33">
        <f>IF(Tableau2245678[[#This Row],[Blq{QB8}]]="o",(1000/AO$52),0)</f>
        <v>0</v>
      </c>
      <c r="AO19" s="4" t="s">
        <v>3</v>
      </c>
      <c r="AP19" s="33">
        <f>IF(Tableau2245678[[#This Row],[Blq{QB9}]]="o",(1000/AQ$52),0)</f>
        <v>0</v>
      </c>
      <c r="AQ19" s="4" t="s">
        <v>3</v>
      </c>
      <c r="AR19" s="33">
        <f>IF(Tableau2245678[[#This Row],[Blq{QB10}]]="o",(1000/AS$52),0)</f>
        <v>0</v>
      </c>
      <c r="AS19" s="4" t="s">
        <v>3</v>
      </c>
      <c r="AT19" s="33">
        <f>IF(Tableau2245678[[#This Row],[Blq{QB11}]]="o",(1000/AU$52),0)</f>
        <v>0</v>
      </c>
      <c r="AU19" s="4" t="s">
        <v>3</v>
      </c>
      <c r="AV19" s="33">
        <f>IF(Tableau2245678[[#This Row],[Blq{QB12}]]="o",(1000/AW$52),0)</f>
        <v>0</v>
      </c>
      <c r="AW19" s="4" t="s">
        <v>3</v>
      </c>
      <c r="AX19" s="33">
        <f>IF(Tableau2245678[[#This Row],[Blq{QB13}]]="o",(1000/AY$52),0)</f>
        <v>0</v>
      </c>
      <c r="AY19" s="4" t="s">
        <v>3</v>
      </c>
      <c r="AZ19" s="33">
        <f>IF(Tableau2245678[[#This Row],[Blq{QB14}]]="o",(1000/BA$52),0)</f>
        <v>0</v>
      </c>
      <c r="BA19" s="4" t="s">
        <v>3</v>
      </c>
      <c r="BB19" s="33">
        <f>IF(Tableau2245678[[#This Row],[Blq{QB15}]]="o",(1000/BC$52),0)</f>
        <v>0</v>
      </c>
      <c r="BC19" s="4" t="s">
        <v>3</v>
      </c>
      <c r="BD19" s="33">
        <f>IF(Tableau2245678[[#This Row],[Blq{QB16}]]="o",(1000/BE$52),0)</f>
        <v>0</v>
      </c>
      <c r="BE19" s="4" t="s">
        <v>3</v>
      </c>
      <c r="BF19" s="33">
        <f>IF(Tableau2245678[[#This Row],[Blq{QB17}]]="o",(1000/BG$52),0)</f>
        <v>0</v>
      </c>
      <c r="BG19" s="4" t="s">
        <v>3</v>
      </c>
      <c r="BH19" s="33">
        <f>IF(Tableau2245678[[#This Row],[Blq{QB18}]]="o",(1000/BI$52),0)</f>
        <v>0</v>
      </c>
      <c r="BI19" s="4" t="s">
        <v>3</v>
      </c>
      <c r="BJ19" s="33">
        <f>IF(Tableau2245678[[#This Row],[Blq{QB19}]]="o",(1000/BK$52),0)</f>
        <v>0</v>
      </c>
      <c r="BK19" s="4" t="s">
        <v>3</v>
      </c>
      <c r="BL19" s="33">
        <f>IF(Tableau2245678[[#This Row],[Blq{QB20}]]="o",(1000/BM$52),0)</f>
        <v>0</v>
      </c>
      <c r="BM19" s="4" t="s">
        <v>3</v>
      </c>
      <c r="BN19" s="33">
        <f>IF(Tableau2245678[[#This Row],[Blq{QB21}]]="o",(1000/BO$52),0)</f>
        <v>0</v>
      </c>
      <c r="BO19" s="4" t="s">
        <v>3</v>
      </c>
      <c r="BP19" s="33">
        <f>IF(Tableau2245678[[#This Row],[Blq{QB22}]]="o",(1000/BQ$52),0)</f>
        <v>0</v>
      </c>
      <c r="BQ19" s="4" t="s">
        <v>3</v>
      </c>
      <c r="BR19" s="33">
        <f>IF(Tableau2245678[[#This Row],[Blq{QB23}]]="o",(1000/BS$52),0)</f>
        <v>0</v>
      </c>
      <c r="BS19" s="4" t="s">
        <v>3</v>
      </c>
      <c r="BT19" s="33">
        <f>IF(Tableau2245678[[#This Row],[Blq{QB24}]]="o",(1000/BU$52),0)</f>
        <v>0</v>
      </c>
      <c r="BU19" s="4" t="s">
        <v>3</v>
      </c>
      <c r="BV19" s="33">
        <f>IF(Tableau2245678[[#This Row],[Blq{QB25}]]="o",(1000/BW$52),0)</f>
        <v>0</v>
      </c>
      <c r="BW19" s="4" t="s">
        <v>3</v>
      </c>
      <c r="BX19" s="33">
        <f>IF(Tableau2245678[[#This Row],[Blq{QB26}]]="o",(1000/BY$52),0)</f>
        <v>0</v>
      </c>
      <c r="BY19" s="4" t="s">
        <v>3</v>
      </c>
      <c r="BZ19" s="33">
        <f>IF(Tableau2245678[[#This Row],[Blq{QB27}]]="o",(1000/CA$52),0)</f>
        <v>0</v>
      </c>
      <c r="CA19" s="4" t="s">
        <v>3</v>
      </c>
      <c r="CB19" s="33">
        <f>IF(Tableau2245678[[#This Row],[Blq{QB28}]]="o",(1000/CC$52),0)</f>
        <v>0</v>
      </c>
      <c r="CC19" s="4" t="s">
        <v>3</v>
      </c>
      <c r="CD19" s="33">
        <f>IF(Tableau2245678[[#This Row],[Blq{QB29}]]="o",(1000/CE$52),0)</f>
        <v>0</v>
      </c>
      <c r="CE19" s="4" t="s">
        <v>3</v>
      </c>
      <c r="CF19" s="33">
        <f>IF(Tableau2245678[[#This Row],[Blq{QB30}]]="o",(1000/CG$52),0)</f>
        <v>0</v>
      </c>
      <c r="CG19" s="4" t="s">
        <v>3</v>
      </c>
      <c r="CH19" s="26">
        <f>IFERROR((8-Tableau2245678[[#This Row],[Plc{Q}]])/100,0)</f>
        <v>0</v>
      </c>
      <c r="CI19" s="25" t="str">
        <f>IF(OR(1=Tableau2245678[[#This Row],[Plc{Q}]],2=Tableau2245678[[#This Row],[Plc{Q}]],3=Tableau2245678[[#This Row],[Plc{Q}]],4=Tableau2245678[[#This Row],[Plc{Q}]],5=Tableau2245678[[#This Row],[Plc{Q}]],6=Tableau2245678[[#This Row],[Plc{Q}]],7=Tableau2245678[[#This Row],[Plc{Q}]],8=Tableau2245678[[#This Row],[Plc{Q}]]),"Qualifié(e)","")</f>
        <v/>
      </c>
      <c r="CJ19" s="34" t="str">
        <f>IF(Tableau2245678[[#This Row],[Pnt{F}/1000]]=0,"",RANK(Tableau2245678[[#This Row],[Pnt{F}/1000]],Tableau2245678[Pnt{F}/1000]))</f>
        <v/>
      </c>
      <c r="CK19" s="35">
        <f>IFERROR(Tableau2245678[[#This Row],[Pnt{FV}/500]]+Tableau2245678[[#This Row],[Pnt{FB}/500]]+Tableau2245678[[#This Row],[Bns{Q}]],0)</f>
        <v>0</v>
      </c>
      <c r="CL19" s="32">
        <f>IFERROR((Tableau2245678[[#This Row],[Pnt{FV}]]/$CM$52)*500,0)</f>
        <v>0</v>
      </c>
      <c r="CM19" s="186">
        <f>IFERROR(((Tableau2245678[[#This Row],[Prs{FV}]]/CN$52)*1000)+IF(Tableau2245678[[#This Row],[Vlr{FV}]]="o",2,0),0)</f>
        <v>0</v>
      </c>
      <c r="CN19" s="11" t="s">
        <v>12</v>
      </c>
      <c r="CO19" s="4" t="s">
        <v>3</v>
      </c>
      <c r="CP19" s="32">
        <f>(Tableau2245678[[#This Row],[Pnt{FB}]]/CQ$52)*500</f>
        <v>0</v>
      </c>
      <c r="CQ19" s="33">
        <f>Tableau2245678[[#This Row],[Pnt{FBlq}]]+Tableau2245678[[#This Row],[Pnt{FEss}]]</f>
        <v>0</v>
      </c>
      <c r="CR19" s="33">
        <f>IF(Tableau2245678[[#This Row],[Blq{F}]]="n",0,IF(Tableau2245678[[#This Row],[Blq{F}]]="Z1",100,IF(Tableau2245678[[#This Row],[Blq{F}]]="Z2",200,IF(Tableau2245678[[#This Row],[Blq{F}]]="Top",300,0))))</f>
        <v>0</v>
      </c>
      <c r="CS19" s="4" t="s">
        <v>3</v>
      </c>
      <c r="CT19" s="25">
        <f>IFERROR((100-(Tableau2245678[[#This Row],[Ess{F}]])),0)</f>
        <v>0</v>
      </c>
      <c r="CU19" s="11" t="s">
        <v>12</v>
      </c>
      <c r="CV19" s="28" t="str">
        <f>IF(Tableau2245678[[#This Row],[Fnl]]="Q",Tableau2245678[[#This Row],[Plc{F}]],Tableau2245678[[#This Row],[Plc{Q}]])</f>
        <v/>
      </c>
      <c r="CW19" s="28" t="str">
        <f>IF(Tableau2245678[[#This Row],[Place]]=1,"Or",IF(Tableau2245678[[#This Row],[Place]]=2,"Argent",IF(Tableau2245678[[#This Row],[Place]]=3,"Bronze","")))</f>
        <v/>
      </c>
    </row>
    <row r="20" spans="1:101" x14ac:dyDescent="0.2">
      <c r="A20" s="33" t="str">
        <f>Tableau2245678[[#This Row],[Plc{Q}]]</f>
        <v/>
      </c>
      <c r="B20" s="33" t="str">
        <f>Tableau2245678[[#This Row],[Place]]</f>
        <v/>
      </c>
      <c r="C20" s="16" t="s">
        <v>12</v>
      </c>
      <c r="D20" s="17" t="s">
        <v>12</v>
      </c>
      <c r="E20" s="17" t="s">
        <v>12</v>
      </c>
      <c r="F20" s="29" t="str">
        <f>IF(Tableau2245678[[#This Row],[Q &gt; F]]="","","Q")</f>
        <v/>
      </c>
      <c r="G20" s="10" t="s">
        <v>12</v>
      </c>
      <c r="H20" s="3" t="s">
        <v>3</v>
      </c>
      <c r="I20" s="3" t="s">
        <v>3</v>
      </c>
      <c r="J20" s="3" t="s">
        <v>3</v>
      </c>
      <c r="K20" s="30" t="str">
        <f>IF(Tableau2245678[[#This Row],[Pnt{Q}(/1000)]]=0,"",RANK(Tableau2245678[[#This Row],[Pnt{Q}(/1000)]],Tableau2245678[Pnt{Q}(/1000)]))</f>
        <v/>
      </c>
      <c r="L20" s="30">
        <f>IFERROR(Tableau2245678[[#This Row],[Pnt{QV}(/500)]]+Tableau2245678[[#This Row],[Pnt{QB}/500]],0)</f>
        <v>0</v>
      </c>
      <c r="M20" s="31">
        <f>IFERROR((Tableau2245678[[#This Row],[Pnt{QV}]]/$N$52)*500,0)</f>
        <v>0</v>
      </c>
      <c r="N20" s="31">
        <f>SUM(Tableau2245678[[#This Row],[Pnt{QV1}]],Tableau2245678[[#This Row],[Pnt{QV2}]],Tableau2245678[[#This Row],[Pnt{QV3}]])</f>
        <v>0</v>
      </c>
      <c r="O20" s="2">
        <f>IFERROR(((Tableau2245678[[#This Row],[Prs{QV1}]]/P$52)*1000)+IF(Tableau2245678[[#This Row],[Vlr{QV1}]]="o",2,0),0)</f>
        <v>0</v>
      </c>
      <c r="P20" s="11" t="s">
        <v>12</v>
      </c>
      <c r="Q20" s="4" t="s">
        <v>3</v>
      </c>
      <c r="R20" s="163">
        <f>IFERROR(((Tableau2245678[[#This Row],[Prs{QV2}]]/S$52)*1000)+IF(Tableau2245678[[#This Row],[Vlr{QV2}]]="o",2,0),0)</f>
        <v>0</v>
      </c>
      <c r="S20" s="11" t="s">
        <v>12</v>
      </c>
      <c r="T20" s="4" t="s">
        <v>3</v>
      </c>
      <c r="U20" s="163">
        <f>IFERROR(((Tableau2245678[[#This Row],[Prs{QV3}]]/V$52)*1000)+IF(Tableau2245678[[#This Row],[Vlr{QV3}]]="o",2,0),0)</f>
        <v>0</v>
      </c>
      <c r="V20" s="11" t="s">
        <v>12</v>
      </c>
      <c r="W20" s="4" t="s">
        <v>3</v>
      </c>
      <c r="X20" s="32">
        <f>IF((Tableau2245678[[#This Row],[Pnt{QB}]]/Y$52)*500=0,0,(Tableau2245678[[#This Row],[Pnt{QB}]]/Y$52)*500)</f>
        <v>0</v>
      </c>
      <c r="Y20" s="33">
        <f>Tableau2245678[[#This Row],[Pnt{QB1}]]+Tableau2245678[[#This Row],[Pnt{QB2}]]+Tableau2245678[[#This Row],[Pnt{QB3}]]+Tableau2245678[[#This Row],[Pnt{QB4}]]+Tableau2245678[[#This Row],[Pnt{QB5}]]+Tableau2245678[[#This Row],[Pnt{QB6}]]+Tableau2245678[[#This Row],[Pnt{QB7}]]+Tableau2245678[[#This Row],[Pnt{QB8}]]+Tableau2245678[[#This Row],[Pnt{QB9}]]+Tableau2245678[[#This Row],[Pnt{QB10}]]+Tableau2245678[[#This Row],[Pnt{QB11}]]+Tableau2245678[[#This Row],[Pnt{QB12}]]+Tableau2245678[[#This Row],[Pnt{QB13}]]+Tableau2245678[[#This Row],[Pnt{QB14}]]+Tableau2245678[[#This Row],[Pnt{QB15}]]+Tableau2245678[[#This Row],[Pnt{QB16}]]+Tableau2245678[[#This Row],[Pnt{QB17}]]+Tableau2245678[[#This Row],[Pnt{QB18}]]+Tableau2245678[[#This Row],[Pnt{QB19}]]+Tableau2245678[[#This Row],[Pnt{QB20}]]+Tableau2245678[[#This Row],[Pnt{QB21}]]+Tableau2245678[[#This Row],[Pnt{QB22}]]+Tableau2245678[[#This Row],[Pnt{QB23}]]+Tableau2245678[[#This Row],[Pnt{QB24}]]+Tableau2245678[[#This Row],[Pnt{QB25}]]+Tableau2245678[[#This Row],[Pnt{QB26}]]+Tableau2245678[[#This Row],[Pnt{QB27}]]+Tableau2245678[[#This Row],[Pnt{QB28}]]+Tableau2245678[[#This Row],[Pnt{QB29}]]+Tableau2245678[[#This Row],[Pnt{QB30}]]</f>
        <v>0</v>
      </c>
      <c r="Z20" s="33">
        <f>IF(Tableau2245678[[#This Row],[Blq{QB1}]]="o",(1000/AA$52),0)</f>
        <v>0</v>
      </c>
      <c r="AA20" s="4" t="s">
        <v>3</v>
      </c>
      <c r="AB20" s="33">
        <f>IF(Tableau2245678[[#This Row],[Blq{QB2}]]="o",(1000/AC$52),0)</f>
        <v>0</v>
      </c>
      <c r="AC20" s="4" t="s">
        <v>3</v>
      </c>
      <c r="AD20" s="33">
        <f>IF(Tableau2245678[[#This Row],[Blq{QB3}]]="o",(1000/AE$52),0)</f>
        <v>0</v>
      </c>
      <c r="AE20" s="4" t="s">
        <v>3</v>
      </c>
      <c r="AF20" s="33">
        <f>IF(Tableau2245678[[#This Row],[Blq{QB4}]]="o",(1000/AG$52),0)</f>
        <v>0</v>
      </c>
      <c r="AG20" s="4" t="s">
        <v>3</v>
      </c>
      <c r="AH20" s="33">
        <f>IF(Tableau2245678[[#This Row],[Blq{QB5}]]="o",(1000/AI$52),0)</f>
        <v>0</v>
      </c>
      <c r="AI20" s="4" t="s">
        <v>3</v>
      </c>
      <c r="AJ20" s="33">
        <f>IF(Tableau2245678[[#This Row],[Blq{QB6}]]="o",(1000/AK$52),0)</f>
        <v>0</v>
      </c>
      <c r="AK20" s="4" t="s">
        <v>3</v>
      </c>
      <c r="AL20" s="33">
        <f>IF(Tableau2245678[[#This Row],[Blq{QB7}]]="o",(1000/AM$52),0)</f>
        <v>0</v>
      </c>
      <c r="AM20" s="4" t="s">
        <v>3</v>
      </c>
      <c r="AN20" s="33">
        <f>IF(Tableau2245678[[#This Row],[Blq{QB8}]]="o",(1000/AO$52),0)</f>
        <v>0</v>
      </c>
      <c r="AO20" s="4" t="s">
        <v>3</v>
      </c>
      <c r="AP20" s="33">
        <f>IF(Tableau2245678[[#This Row],[Blq{QB9}]]="o",(1000/AQ$52),0)</f>
        <v>0</v>
      </c>
      <c r="AQ20" s="4" t="s">
        <v>3</v>
      </c>
      <c r="AR20" s="33">
        <f>IF(Tableau2245678[[#This Row],[Blq{QB10}]]="o",(1000/AS$52),0)</f>
        <v>0</v>
      </c>
      <c r="AS20" s="4" t="s">
        <v>3</v>
      </c>
      <c r="AT20" s="33">
        <f>IF(Tableau2245678[[#This Row],[Blq{QB11}]]="o",(1000/AU$52),0)</f>
        <v>0</v>
      </c>
      <c r="AU20" s="4" t="s">
        <v>3</v>
      </c>
      <c r="AV20" s="33">
        <f>IF(Tableau2245678[[#This Row],[Blq{QB12}]]="o",(1000/AW$52),0)</f>
        <v>0</v>
      </c>
      <c r="AW20" s="4" t="s">
        <v>3</v>
      </c>
      <c r="AX20" s="33">
        <f>IF(Tableau2245678[[#This Row],[Blq{QB13}]]="o",(1000/AY$52),0)</f>
        <v>0</v>
      </c>
      <c r="AY20" s="4" t="s">
        <v>3</v>
      </c>
      <c r="AZ20" s="33">
        <f>IF(Tableau2245678[[#This Row],[Blq{QB14}]]="o",(1000/BA$52),0)</f>
        <v>0</v>
      </c>
      <c r="BA20" s="4" t="s">
        <v>3</v>
      </c>
      <c r="BB20" s="33">
        <f>IF(Tableau2245678[[#This Row],[Blq{QB15}]]="o",(1000/BC$52),0)</f>
        <v>0</v>
      </c>
      <c r="BC20" s="4" t="s">
        <v>3</v>
      </c>
      <c r="BD20" s="33">
        <f>IF(Tableau2245678[[#This Row],[Blq{QB16}]]="o",(1000/BE$52),0)</f>
        <v>0</v>
      </c>
      <c r="BE20" s="4" t="s">
        <v>3</v>
      </c>
      <c r="BF20" s="33">
        <f>IF(Tableau2245678[[#This Row],[Blq{QB17}]]="o",(1000/BG$52),0)</f>
        <v>0</v>
      </c>
      <c r="BG20" s="4" t="s">
        <v>3</v>
      </c>
      <c r="BH20" s="33">
        <f>IF(Tableau2245678[[#This Row],[Blq{QB18}]]="o",(1000/BI$52),0)</f>
        <v>0</v>
      </c>
      <c r="BI20" s="4" t="s">
        <v>3</v>
      </c>
      <c r="BJ20" s="33">
        <f>IF(Tableau2245678[[#This Row],[Blq{QB19}]]="o",(1000/BK$52),0)</f>
        <v>0</v>
      </c>
      <c r="BK20" s="4" t="s">
        <v>3</v>
      </c>
      <c r="BL20" s="33">
        <f>IF(Tableau2245678[[#This Row],[Blq{QB20}]]="o",(1000/BM$52),0)</f>
        <v>0</v>
      </c>
      <c r="BM20" s="4" t="s">
        <v>3</v>
      </c>
      <c r="BN20" s="33">
        <f>IF(Tableau2245678[[#This Row],[Blq{QB21}]]="o",(1000/BO$52),0)</f>
        <v>0</v>
      </c>
      <c r="BO20" s="4" t="s">
        <v>3</v>
      </c>
      <c r="BP20" s="33">
        <f>IF(Tableau2245678[[#This Row],[Blq{QB22}]]="o",(1000/BQ$52),0)</f>
        <v>0</v>
      </c>
      <c r="BQ20" s="4" t="s">
        <v>3</v>
      </c>
      <c r="BR20" s="33">
        <f>IF(Tableau2245678[[#This Row],[Blq{QB23}]]="o",(1000/BS$52),0)</f>
        <v>0</v>
      </c>
      <c r="BS20" s="4" t="s">
        <v>3</v>
      </c>
      <c r="BT20" s="33">
        <f>IF(Tableau2245678[[#This Row],[Blq{QB24}]]="o",(1000/BU$52),0)</f>
        <v>0</v>
      </c>
      <c r="BU20" s="4" t="s">
        <v>3</v>
      </c>
      <c r="BV20" s="33">
        <f>IF(Tableau2245678[[#This Row],[Blq{QB25}]]="o",(1000/BW$52),0)</f>
        <v>0</v>
      </c>
      <c r="BW20" s="4" t="s">
        <v>3</v>
      </c>
      <c r="BX20" s="33">
        <f>IF(Tableau2245678[[#This Row],[Blq{QB26}]]="o",(1000/BY$52),0)</f>
        <v>0</v>
      </c>
      <c r="BY20" s="4" t="s">
        <v>3</v>
      </c>
      <c r="BZ20" s="33">
        <f>IF(Tableau2245678[[#This Row],[Blq{QB27}]]="o",(1000/CA$52),0)</f>
        <v>0</v>
      </c>
      <c r="CA20" s="4" t="s">
        <v>3</v>
      </c>
      <c r="CB20" s="33">
        <f>IF(Tableau2245678[[#This Row],[Blq{QB28}]]="o",(1000/CC$52),0)</f>
        <v>0</v>
      </c>
      <c r="CC20" s="4" t="s">
        <v>3</v>
      </c>
      <c r="CD20" s="33">
        <f>IF(Tableau2245678[[#This Row],[Blq{QB29}]]="o",(1000/CE$52),0)</f>
        <v>0</v>
      </c>
      <c r="CE20" s="4" t="s">
        <v>3</v>
      </c>
      <c r="CF20" s="33">
        <f>IF(Tableau2245678[[#This Row],[Blq{QB30}]]="o",(1000/CG$52),0)</f>
        <v>0</v>
      </c>
      <c r="CG20" s="4" t="s">
        <v>3</v>
      </c>
      <c r="CH20" s="26">
        <f>IFERROR((8-Tableau2245678[[#This Row],[Plc{Q}]])/100,0)</f>
        <v>0</v>
      </c>
      <c r="CI20" s="25" t="str">
        <f>IF(OR(1=Tableau2245678[[#This Row],[Plc{Q}]],2=Tableau2245678[[#This Row],[Plc{Q}]],3=Tableau2245678[[#This Row],[Plc{Q}]],4=Tableau2245678[[#This Row],[Plc{Q}]],5=Tableau2245678[[#This Row],[Plc{Q}]],6=Tableau2245678[[#This Row],[Plc{Q}]],7=Tableau2245678[[#This Row],[Plc{Q}]],8=Tableau2245678[[#This Row],[Plc{Q}]]),"Qualifié(e)","")</f>
        <v/>
      </c>
      <c r="CJ20" s="34" t="str">
        <f>IF(Tableau2245678[[#This Row],[Pnt{F}/1000]]=0,"",RANK(Tableau2245678[[#This Row],[Pnt{F}/1000]],Tableau2245678[Pnt{F}/1000]))</f>
        <v/>
      </c>
      <c r="CK20" s="35">
        <f>IFERROR(Tableau2245678[[#This Row],[Pnt{FV}/500]]+Tableau2245678[[#This Row],[Pnt{FB}/500]]+Tableau2245678[[#This Row],[Bns{Q}]],0)</f>
        <v>0</v>
      </c>
      <c r="CL20" s="32">
        <f>IFERROR((Tableau2245678[[#This Row],[Pnt{FV}]]/$CM$52)*500,0)</f>
        <v>0</v>
      </c>
      <c r="CM20" s="186">
        <f>IFERROR(((Tableau2245678[[#This Row],[Prs{FV}]]/CN$52)*1000)+IF(Tableau2245678[[#This Row],[Vlr{FV}]]="o",2,0),0)</f>
        <v>0</v>
      </c>
      <c r="CN20" s="11" t="s">
        <v>12</v>
      </c>
      <c r="CO20" s="4" t="s">
        <v>3</v>
      </c>
      <c r="CP20" s="32">
        <f>(Tableau2245678[[#This Row],[Pnt{FB}]]/CQ$52)*500</f>
        <v>0</v>
      </c>
      <c r="CQ20" s="33">
        <f>Tableau2245678[[#This Row],[Pnt{FBlq}]]+Tableau2245678[[#This Row],[Pnt{FEss}]]</f>
        <v>0</v>
      </c>
      <c r="CR20" s="33">
        <f>IF(Tableau2245678[[#This Row],[Blq{F}]]="n",0,IF(Tableau2245678[[#This Row],[Blq{F}]]="Z1",100,IF(Tableau2245678[[#This Row],[Blq{F}]]="Z2",200,IF(Tableau2245678[[#This Row],[Blq{F}]]="Top",300,0))))</f>
        <v>0</v>
      </c>
      <c r="CS20" s="4" t="s">
        <v>3</v>
      </c>
      <c r="CT20" s="25">
        <f>IFERROR((100-(Tableau2245678[[#This Row],[Ess{F}]])),0)</f>
        <v>0</v>
      </c>
      <c r="CU20" s="11" t="s">
        <v>12</v>
      </c>
      <c r="CV20" s="28" t="str">
        <f>IF(Tableau2245678[[#This Row],[Fnl]]="Q",Tableau2245678[[#This Row],[Plc{F}]],Tableau2245678[[#This Row],[Plc{Q}]])</f>
        <v/>
      </c>
      <c r="CW20" s="28" t="str">
        <f>IF(Tableau2245678[[#This Row],[Place]]=1,"Or",IF(Tableau2245678[[#This Row],[Place]]=2,"Argent",IF(Tableau2245678[[#This Row],[Place]]=3,"Bronze","")))</f>
        <v/>
      </c>
    </row>
    <row r="21" spans="1:101" x14ac:dyDescent="0.2">
      <c r="A21" s="33" t="str">
        <f>Tableau2245678[[#This Row],[Plc{Q}]]</f>
        <v/>
      </c>
      <c r="B21" s="33" t="str">
        <f>Tableau2245678[[#This Row],[Place]]</f>
        <v/>
      </c>
      <c r="C21" s="16" t="s">
        <v>12</v>
      </c>
      <c r="D21" s="17" t="s">
        <v>12</v>
      </c>
      <c r="E21" s="17" t="s">
        <v>12</v>
      </c>
      <c r="F21" s="29" t="str">
        <f>IF(Tableau2245678[[#This Row],[Q &gt; F]]="","","Q")</f>
        <v/>
      </c>
      <c r="G21" s="10" t="s">
        <v>12</v>
      </c>
      <c r="H21" s="3" t="s">
        <v>3</v>
      </c>
      <c r="I21" s="3" t="s">
        <v>3</v>
      </c>
      <c r="J21" s="3" t="s">
        <v>3</v>
      </c>
      <c r="K21" s="30" t="str">
        <f>IF(Tableau2245678[[#This Row],[Pnt{Q}(/1000)]]=0,"",RANK(Tableau2245678[[#This Row],[Pnt{Q}(/1000)]],Tableau2245678[Pnt{Q}(/1000)]))</f>
        <v/>
      </c>
      <c r="L21" s="30">
        <f>IFERROR(Tableau2245678[[#This Row],[Pnt{QV}(/500)]]+Tableau2245678[[#This Row],[Pnt{QB}/500]],0)</f>
        <v>0</v>
      </c>
      <c r="M21" s="31">
        <f>IFERROR((Tableau2245678[[#This Row],[Pnt{QV}]]/$N$52)*500,0)</f>
        <v>0</v>
      </c>
      <c r="N21" s="31">
        <f>SUM(Tableau2245678[[#This Row],[Pnt{QV1}]],Tableau2245678[[#This Row],[Pnt{QV2}]],Tableau2245678[[#This Row],[Pnt{QV3}]])</f>
        <v>0</v>
      </c>
      <c r="O21" s="2">
        <f>IFERROR(((Tableau2245678[[#This Row],[Prs{QV1}]]/P$52)*1000)+IF(Tableau2245678[[#This Row],[Vlr{QV1}]]="o",2,0),0)</f>
        <v>0</v>
      </c>
      <c r="P21" s="11" t="s">
        <v>12</v>
      </c>
      <c r="Q21" s="4" t="s">
        <v>3</v>
      </c>
      <c r="R21" s="163">
        <f>IFERROR(((Tableau2245678[[#This Row],[Prs{QV2}]]/S$52)*1000)+IF(Tableau2245678[[#This Row],[Vlr{QV2}]]="o",2,0),0)</f>
        <v>0</v>
      </c>
      <c r="S21" s="11" t="s">
        <v>12</v>
      </c>
      <c r="T21" s="4" t="s">
        <v>3</v>
      </c>
      <c r="U21" s="163">
        <f>IFERROR(((Tableau2245678[[#This Row],[Prs{QV3}]]/V$52)*1000)+IF(Tableau2245678[[#This Row],[Vlr{QV3}]]="o",2,0),0)</f>
        <v>0</v>
      </c>
      <c r="V21" s="11" t="s">
        <v>12</v>
      </c>
      <c r="W21" s="4" t="s">
        <v>3</v>
      </c>
      <c r="X21" s="32">
        <f>IF((Tableau2245678[[#This Row],[Pnt{QB}]]/Y$52)*500=0,0,(Tableau2245678[[#This Row],[Pnt{QB}]]/Y$52)*500)</f>
        <v>0</v>
      </c>
      <c r="Y21" s="33">
        <f>Tableau2245678[[#This Row],[Pnt{QB1}]]+Tableau2245678[[#This Row],[Pnt{QB2}]]+Tableau2245678[[#This Row],[Pnt{QB3}]]+Tableau2245678[[#This Row],[Pnt{QB4}]]+Tableau2245678[[#This Row],[Pnt{QB5}]]+Tableau2245678[[#This Row],[Pnt{QB6}]]+Tableau2245678[[#This Row],[Pnt{QB7}]]+Tableau2245678[[#This Row],[Pnt{QB8}]]+Tableau2245678[[#This Row],[Pnt{QB9}]]+Tableau2245678[[#This Row],[Pnt{QB10}]]+Tableau2245678[[#This Row],[Pnt{QB11}]]+Tableau2245678[[#This Row],[Pnt{QB12}]]+Tableau2245678[[#This Row],[Pnt{QB13}]]+Tableau2245678[[#This Row],[Pnt{QB14}]]+Tableau2245678[[#This Row],[Pnt{QB15}]]+Tableau2245678[[#This Row],[Pnt{QB16}]]+Tableau2245678[[#This Row],[Pnt{QB17}]]+Tableau2245678[[#This Row],[Pnt{QB18}]]+Tableau2245678[[#This Row],[Pnt{QB19}]]+Tableau2245678[[#This Row],[Pnt{QB20}]]+Tableau2245678[[#This Row],[Pnt{QB21}]]+Tableau2245678[[#This Row],[Pnt{QB22}]]+Tableau2245678[[#This Row],[Pnt{QB23}]]+Tableau2245678[[#This Row],[Pnt{QB24}]]+Tableau2245678[[#This Row],[Pnt{QB25}]]+Tableau2245678[[#This Row],[Pnt{QB26}]]+Tableau2245678[[#This Row],[Pnt{QB27}]]+Tableau2245678[[#This Row],[Pnt{QB28}]]+Tableau2245678[[#This Row],[Pnt{QB29}]]+Tableau2245678[[#This Row],[Pnt{QB30}]]</f>
        <v>0</v>
      </c>
      <c r="Z21" s="33">
        <f>IF(Tableau2245678[[#This Row],[Blq{QB1}]]="o",(1000/AA$52),0)</f>
        <v>0</v>
      </c>
      <c r="AA21" s="4" t="s">
        <v>3</v>
      </c>
      <c r="AB21" s="33">
        <f>IF(Tableau2245678[[#This Row],[Blq{QB2}]]="o",(1000/AC$52),0)</f>
        <v>0</v>
      </c>
      <c r="AC21" s="4" t="s">
        <v>3</v>
      </c>
      <c r="AD21" s="33">
        <f>IF(Tableau2245678[[#This Row],[Blq{QB3}]]="o",(1000/AE$52),0)</f>
        <v>0</v>
      </c>
      <c r="AE21" s="4" t="s">
        <v>3</v>
      </c>
      <c r="AF21" s="33">
        <f>IF(Tableau2245678[[#This Row],[Blq{QB4}]]="o",(1000/AG$52),0)</f>
        <v>0</v>
      </c>
      <c r="AG21" s="4" t="s">
        <v>3</v>
      </c>
      <c r="AH21" s="33">
        <f>IF(Tableau2245678[[#This Row],[Blq{QB5}]]="o",(1000/AI$52),0)</f>
        <v>0</v>
      </c>
      <c r="AI21" s="4" t="s">
        <v>3</v>
      </c>
      <c r="AJ21" s="33">
        <f>IF(Tableau2245678[[#This Row],[Blq{QB6}]]="o",(1000/AK$52),0)</f>
        <v>0</v>
      </c>
      <c r="AK21" s="4" t="s">
        <v>3</v>
      </c>
      <c r="AL21" s="33">
        <f>IF(Tableau2245678[[#This Row],[Blq{QB7}]]="o",(1000/AM$52),0)</f>
        <v>0</v>
      </c>
      <c r="AM21" s="4" t="s">
        <v>3</v>
      </c>
      <c r="AN21" s="33">
        <f>IF(Tableau2245678[[#This Row],[Blq{QB8}]]="o",(1000/AO$52),0)</f>
        <v>0</v>
      </c>
      <c r="AO21" s="4" t="s">
        <v>3</v>
      </c>
      <c r="AP21" s="33">
        <f>IF(Tableau2245678[[#This Row],[Blq{QB9}]]="o",(1000/AQ$52),0)</f>
        <v>0</v>
      </c>
      <c r="AQ21" s="4" t="s">
        <v>3</v>
      </c>
      <c r="AR21" s="33">
        <f>IF(Tableau2245678[[#This Row],[Blq{QB10}]]="o",(1000/AS$52),0)</f>
        <v>0</v>
      </c>
      <c r="AS21" s="4" t="s">
        <v>3</v>
      </c>
      <c r="AT21" s="33">
        <f>IF(Tableau2245678[[#This Row],[Blq{QB11}]]="o",(1000/AU$52),0)</f>
        <v>0</v>
      </c>
      <c r="AU21" s="4" t="s">
        <v>3</v>
      </c>
      <c r="AV21" s="33">
        <f>IF(Tableau2245678[[#This Row],[Blq{QB12}]]="o",(1000/AW$52),0)</f>
        <v>0</v>
      </c>
      <c r="AW21" s="4" t="s">
        <v>3</v>
      </c>
      <c r="AX21" s="33">
        <f>IF(Tableau2245678[[#This Row],[Blq{QB13}]]="o",(1000/AY$52),0)</f>
        <v>0</v>
      </c>
      <c r="AY21" s="4" t="s">
        <v>3</v>
      </c>
      <c r="AZ21" s="33">
        <f>IF(Tableau2245678[[#This Row],[Blq{QB14}]]="o",(1000/BA$52),0)</f>
        <v>0</v>
      </c>
      <c r="BA21" s="4" t="s">
        <v>3</v>
      </c>
      <c r="BB21" s="33">
        <f>IF(Tableau2245678[[#This Row],[Blq{QB15}]]="o",(1000/BC$52),0)</f>
        <v>0</v>
      </c>
      <c r="BC21" s="4" t="s">
        <v>3</v>
      </c>
      <c r="BD21" s="33">
        <f>IF(Tableau2245678[[#This Row],[Blq{QB16}]]="o",(1000/BE$52),0)</f>
        <v>0</v>
      </c>
      <c r="BE21" s="4" t="s">
        <v>3</v>
      </c>
      <c r="BF21" s="33">
        <f>IF(Tableau2245678[[#This Row],[Blq{QB17}]]="o",(1000/BG$52),0)</f>
        <v>0</v>
      </c>
      <c r="BG21" s="4" t="s">
        <v>3</v>
      </c>
      <c r="BH21" s="33">
        <f>IF(Tableau2245678[[#This Row],[Blq{QB18}]]="o",(1000/BI$52),0)</f>
        <v>0</v>
      </c>
      <c r="BI21" s="4" t="s">
        <v>3</v>
      </c>
      <c r="BJ21" s="33">
        <f>IF(Tableau2245678[[#This Row],[Blq{QB19}]]="o",(1000/BK$52),0)</f>
        <v>0</v>
      </c>
      <c r="BK21" s="4" t="s">
        <v>3</v>
      </c>
      <c r="BL21" s="33">
        <f>IF(Tableau2245678[[#This Row],[Blq{QB20}]]="o",(1000/BM$52),0)</f>
        <v>0</v>
      </c>
      <c r="BM21" s="4" t="s">
        <v>3</v>
      </c>
      <c r="BN21" s="33">
        <f>IF(Tableau2245678[[#This Row],[Blq{QB21}]]="o",(1000/BO$52),0)</f>
        <v>0</v>
      </c>
      <c r="BO21" s="4" t="s">
        <v>3</v>
      </c>
      <c r="BP21" s="33">
        <f>IF(Tableau2245678[[#This Row],[Blq{QB22}]]="o",(1000/BQ$52),0)</f>
        <v>0</v>
      </c>
      <c r="BQ21" s="4" t="s">
        <v>3</v>
      </c>
      <c r="BR21" s="33">
        <f>IF(Tableau2245678[[#This Row],[Blq{QB23}]]="o",(1000/BS$52),0)</f>
        <v>0</v>
      </c>
      <c r="BS21" s="4" t="s">
        <v>3</v>
      </c>
      <c r="BT21" s="33">
        <f>IF(Tableau2245678[[#This Row],[Blq{QB24}]]="o",(1000/BU$52),0)</f>
        <v>0</v>
      </c>
      <c r="BU21" s="4" t="s">
        <v>3</v>
      </c>
      <c r="BV21" s="33">
        <f>IF(Tableau2245678[[#This Row],[Blq{QB25}]]="o",(1000/BW$52),0)</f>
        <v>0</v>
      </c>
      <c r="BW21" s="4" t="s">
        <v>3</v>
      </c>
      <c r="BX21" s="33">
        <f>IF(Tableau2245678[[#This Row],[Blq{QB26}]]="o",(1000/BY$52),0)</f>
        <v>0</v>
      </c>
      <c r="BY21" s="4" t="s">
        <v>3</v>
      </c>
      <c r="BZ21" s="33">
        <f>IF(Tableau2245678[[#This Row],[Blq{QB27}]]="o",(1000/CA$52),0)</f>
        <v>0</v>
      </c>
      <c r="CA21" s="4" t="s">
        <v>3</v>
      </c>
      <c r="CB21" s="33">
        <f>IF(Tableau2245678[[#This Row],[Blq{QB28}]]="o",(1000/CC$52),0)</f>
        <v>0</v>
      </c>
      <c r="CC21" s="4" t="s">
        <v>3</v>
      </c>
      <c r="CD21" s="33">
        <f>IF(Tableau2245678[[#This Row],[Blq{QB29}]]="o",(1000/CE$52),0)</f>
        <v>0</v>
      </c>
      <c r="CE21" s="4" t="s">
        <v>3</v>
      </c>
      <c r="CF21" s="33">
        <f>IF(Tableau2245678[[#This Row],[Blq{QB30}]]="o",(1000/CG$52),0)</f>
        <v>0</v>
      </c>
      <c r="CG21" s="4" t="s">
        <v>3</v>
      </c>
      <c r="CH21" s="26">
        <f>IFERROR((8-Tableau2245678[[#This Row],[Plc{Q}]])/100,0)</f>
        <v>0</v>
      </c>
      <c r="CI21" s="25" t="str">
        <f>IF(OR(1=Tableau2245678[[#This Row],[Plc{Q}]],2=Tableau2245678[[#This Row],[Plc{Q}]],3=Tableau2245678[[#This Row],[Plc{Q}]],4=Tableau2245678[[#This Row],[Plc{Q}]],5=Tableau2245678[[#This Row],[Plc{Q}]],6=Tableau2245678[[#This Row],[Plc{Q}]],7=Tableau2245678[[#This Row],[Plc{Q}]],8=Tableau2245678[[#This Row],[Plc{Q}]]),"Qualifié(e)","")</f>
        <v/>
      </c>
      <c r="CJ21" s="34" t="str">
        <f>IF(Tableau2245678[[#This Row],[Pnt{F}/1000]]=0,"",RANK(Tableau2245678[[#This Row],[Pnt{F}/1000]],Tableau2245678[Pnt{F}/1000]))</f>
        <v/>
      </c>
      <c r="CK21" s="35">
        <f>IFERROR(Tableau2245678[[#This Row],[Pnt{FV}/500]]+Tableau2245678[[#This Row],[Pnt{FB}/500]]+Tableau2245678[[#This Row],[Bns{Q}]],0)</f>
        <v>0</v>
      </c>
      <c r="CL21" s="32">
        <f>IFERROR((Tableau2245678[[#This Row],[Pnt{FV}]]/$CM$52)*500,0)</f>
        <v>0</v>
      </c>
      <c r="CM21" s="186">
        <f>IFERROR(((Tableau2245678[[#This Row],[Prs{FV}]]/CN$52)*1000)+IF(Tableau2245678[[#This Row],[Vlr{FV}]]="o",2,0),0)</f>
        <v>0</v>
      </c>
      <c r="CN21" s="11" t="s">
        <v>12</v>
      </c>
      <c r="CO21" s="4" t="s">
        <v>3</v>
      </c>
      <c r="CP21" s="32">
        <f>(Tableau2245678[[#This Row],[Pnt{FB}]]/CQ$52)*500</f>
        <v>0</v>
      </c>
      <c r="CQ21" s="33">
        <f>Tableau2245678[[#This Row],[Pnt{FBlq}]]+Tableau2245678[[#This Row],[Pnt{FEss}]]</f>
        <v>0</v>
      </c>
      <c r="CR21" s="33">
        <f>IF(Tableau2245678[[#This Row],[Blq{F}]]="n",0,IF(Tableau2245678[[#This Row],[Blq{F}]]="Z1",100,IF(Tableau2245678[[#This Row],[Blq{F}]]="Z2",200,IF(Tableau2245678[[#This Row],[Blq{F}]]="Top",300,0))))</f>
        <v>0</v>
      </c>
      <c r="CS21" s="4" t="s">
        <v>3</v>
      </c>
      <c r="CT21" s="25">
        <f>IFERROR((100-(Tableau2245678[[#This Row],[Ess{F}]])),0)</f>
        <v>0</v>
      </c>
      <c r="CU21" s="11" t="s">
        <v>12</v>
      </c>
      <c r="CV21" s="28" t="str">
        <f>IF(Tableau2245678[[#This Row],[Fnl]]="Q",Tableau2245678[[#This Row],[Plc{F}]],Tableau2245678[[#This Row],[Plc{Q}]])</f>
        <v/>
      </c>
      <c r="CW21" s="28" t="str">
        <f>IF(Tableau2245678[[#This Row],[Place]]=1,"Or",IF(Tableau2245678[[#This Row],[Place]]=2,"Argent",IF(Tableau2245678[[#This Row],[Place]]=3,"Bronze","")))</f>
        <v/>
      </c>
    </row>
    <row r="22" spans="1:101" x14ac:dyDescent="0.2">
      <c r="A22" s="33" t="str">
        <f>Tableau2245678[[#This Row],[Plc{Q}]]</f>
        <v/>
      </c>
      <c r="B22" s="33" t="str">
        <f>Tableau2245678[[#This Row],[Place]]</f>
        <v/>
      </c>
      <c r="C22" s="16" t="s">
        <v>12</v>
      </c>
      <c r="D22" s="17" t="s">
        <v>12</v>
      </c>
      <c r="E22" s="17" t="s">
        <v>12</v>
      </c>
      <c r="F22" s="29" t="str">
        <f>IF(Tableau2245678[[#This Row],[Q &gt; F]]="","","Q")</f>
        <v/>
      </c>
      <c r="G22" s="10" t="s">
        <v>12</v>
      </c>
      <c r="H22" s="3" t="s">
        <v>3</v>
      </c>
      <c r="I22" s="3" t="s">
        <v>3</v>
      </c>
      <c r="J22" s="3" t="s">
        <v>3</v>
      </c>
      <c r="K22" s="30" t="str">
        <f>IF(Tableau2245678[[#This Row],[Pnt{Q}(/1000)]]=0,"",RANK(Tableau2245678[[#This Row],[Pnt{Q}(/1000)]],Tableau2245678[Pnt{Q}(/1000)]))</f>
        <v/>
      </c>
      <c r="L22" s="30">
        <f>IFERROR(Tableau2245678[[#This Row],[Pnt{QV}(/500)]]+Tableau2245678[[#This Row],[Pnt{QB}/500]],0)</f>
        <v>0</v>
      </c>
      <c r="M22" s="31">
        <f>IFERROR((Tableau2245678[[#This Row],[Pnt{QV}]]/$N$52)*500,0)</f>
        <v>0</v>
      </c>
      <c r="N22" s="31">
        <f>SUM(Tableau2245678[[#This Row],[Pnt{QV1}]],Tableau2245678[[#This Row],[Pnt{QV2}]],Tableau2245678[[#This Row],[Pnt{QV3}]])</f>
        <v>0</v>
      </c>
      <c r="O22" s="2">
        <f>IFERROR(((Tableau2245678[[#This Row],[Prs{QV1}]]/P$52)*1000)+IF(Tableau2245678[[#This Row],[Vlr{QV1}]]="o",2,0),0)</f>
        <v>0</v>
      </c>
      <c r="P22" s="11" t="s">
        <v>12</v>
      </c>
      <c r="Q22" s="4" t="s">
        <v>3</v>
      </c>
      <c r="R22" s="163">
        <f>IFERROR(((Tableau2245678[[#This Row],[Prs{QV2}]]/S$52)*1000)+IF(Tableau2245678[[#This Row],[Vlr{QV2}]]="o",2,0),0)</f>
        <v>0</v>
      </c>
      <c r="S22" s="11" t="s">
        <v>12</v>
      </c>
      <c r="T22" s="4" t="s">
        <v>3</v>
      </c>
      <c r="U22" s="163">
        <f>IFERROR(((Tableau2245678[[#This Row],[Prs{QV3}]]/V$52)*1000)+IF(Tableau2245678[[#This Row],[Vlr{QV3}]]="o",2,0),0)</f>
        <v>0</v>
      </c>
      <c r="V22" s="11" t="s">
        <v>12</v>
      </c>
      <c r="W22" s="4" t="s">
        <v>3</v>
      </c>
      <c r="X22" s="32">
        <f>IF((Tableau2245678[[#This Row],[Pnt{QB}]]/Y$52)*500=0,0,(Tableau2245678[[#This Row],[Pnt{QB}]]/Y$52)*500)</f>
        <v>0</v>
      </c>
      <c r="Y22" s="33">
        <f>Tableau2245678[[#This Row],[Pnt{QB1}]]+Tableau2245678[[#This Row],[Pnt{QB2}]]+Tableau2245678[[#This Row],[Pnt{QB3}]]+Tableau2245678[[#This Row],[Pnt{QB4}]]+Tableau2245678[[#This Row],[Pnt{QB5}]]+Tableau2245678[[#This Row],[Pnt{QB6}]]+Tableau2245678[[#This Row],[Pnt{QB7}]]+Tableau2245678[[#This Row],[Pnt{QB8}]]+Tableau2245678[[#This Row],[Pnt{QB9}]]+Tableau2245678[[#This Row],[Pnt{QB10}]]+Tableau2245678[[#This Row],[Pnt{QB11}]]+Tableau2245678[[#This Row],[Pnt{QB12}]]+Tableau2245678[[#This Row],[Pnt{QB13}]]+Tableau2245678[[#This Row],[Pnt{QB14}]]+Tableau2245678[[#This Row],[Pnt{QB15}]]+Tableau2245678[[#This Row],[Pnt{QB16}]]+Tableau2245678[[#This Row],[Pnt{QB17}]]+Tableau2245678[[#This Row],[Pnt{QB18}]]+Tableau2245678[[#This Row],[Pnt{QB19}]]+Tableau2245678[[#This Row],[Pnt{QB20}]]+Tableau2245678[[#This Row],[Pnt{QB21}]]+Tableau2245678[[#This Row],[Pnt{QB22}]]+Tableau2245678[[#This Row],[Pnt{QB23}]]+Tableau2245678[[#This Row],[Pnt{QB24}]]+Tableau2245678[[#This Row],[Pnt{QB25}]]+Tableau2245678[[#This Row],[Pnt{QB26}]]+Tableau2245678[[#This Row],[Pnt{QB27}]]+Tableau2245678[[#This Row],[Pnt{QB28}]]+Tableau2245678[[#This Row],[Pnt{QB29}]]+Tableau2245678[[#This Row],[Pnt{QB30}]]</f>
        <v>0</v>
      </c>
      <c r="Z22" s="33">
        <f>IF(Tableau2245678[[#This Row],[Blq{QB1}]]="o",(1000/AA$52),0)</f>
        <v>0</v>
      </c>
      <c r="AA22" s="4" t="s">
        <v>3</v>
      </c>
      <c r="AB22" s="33">
        <f>IF(Tableau2245678[[#This Row],[Blq{QB2}]]="o",(1000/AC$52),0)</f>
        <v>0</v>
      </c>
      <c r="AC22" s="4" t="s">
        <v>3</v>
      </c>
      <c r="AD22" s="33">
        <f>IF(Tableau2245678[[#This Row],[Blq{QB3}]]="o",(1000/AE$52),0)</f>
        <v>0</v>
      </c>
      <c r="AE22" s="4" t="s">
        <v>3</v>
      </c>
      <c r="AF22" s="33">
        <f>IF(Tableau2245678[[#This Row],[Blq{QB4}]]="o",(1000/AG$52),0)</f>
        <v>0</v>
      </c>
      <c r="AG22" s="4" t="s">
        <v>3</v>
      </c>
      <c r="AH22" s="33">
        <f>IF(Tableau2245678[[#This Row],[Blq{QB5}]]="o",(1000/AI$52),0)</f>
        <v>0</v>
      </c>
      <c r="AI22" s="4" t="s">
        <v>3</v>
      </c>
      <c r="AJ22" s="33">
        <f>IF(Tableau2245678[[#This Row],[Blq{QB6}]]="o",(1000/AK$52),0)</f>
        <v>0</v>
      </c>
      <c r="AK22" s="4" t="s">
        <v>3</v>
      </c>
      <c r="AL22" s="33">
        <f>IF(Tableau2245678[[#This Row],[Blq{QB7}]]="o",(1000/AM$52),0)</f>
        <v>0</v>
      </c>
      <c r="AM22" s="4" t="s">
        <v>3</v>
      </c>
      <c r="AN22" s="33">
        <f>IF(Tableau2245678[[#This Row],[Blq{QB8}]]="o",(1000/AO$52),0)</f>
        <v>0</v>
      </c>
      <c r="AO22" s="4" t="s">
        <v>3</v>
      </c>
      <c r="AP22" s="33">
        <f>IF(Tableau2245678[[#This Row],[Blq{QB9}]]="o",(1000/AQ$52),0)</f>
        <v>0</v>
      </c>
      <c r="AQ22" s="4" t="s">
        <v>3</v>
      </c>
      <c r="AR22" s="33">
        <f>IF(Tableau2245678[[#This Row],[Blq{QB10}]]="o",(1000/AS$52),0)</f>
        <v>0</v>
      </c>
      <c r="AS22" s="4" t="s">
        <v>3</v>
      </c>
      <c r="AT22" s="33">
        <f>IF(Tableau2245678[[#This Row],[Blq{QB11}]]="o",(1000/AU$52),0)</f>
        <v>0</v>
      </c>
      <c r="AU22" s="4" t="s">
        <v>3</v>
      </c>
      <c r="AV22" s="33">
        <f>IF(Tableau2245678[[#This Row],[Blq{QB12}]]="o",(1000/AW$52),0)</f>
        <v>0</v>
      </c>
      <c r="AW22" s="4" t="s">
        <v>3</v>
      </c>
      <c r="AX22" s="33">
        <f>IF(Tableau2245678[[#This Row],[Blq{QB13}]]="o",(1000/AY$52),0)</f>
        <v>0</v>
      </c>
      <c r="AY22" s="4" t="s">
        <v>3</v>
      </c>
      <c r="AZ22" s="33">
        <f>IF(Tableau2245678[[#This Row],[Blq{QB14}]]="o",(1000/BA$52),0)</f>
        <v>0</v>
      </c>
      <c r="BA22" s="4" t="s">
        <v>3</v>
      </c>
      <c r="BB22" s="33">
        <f>IF(Tableau2245678[[#This Row],[Blq{QB15}]]="o",(1000/BC$52),0)</f>
        <v>0</v>
      </c>
      <c r="BC22" s="4" t="s">
        <v>3</v>
      </c>
      <c r="BD22" s="33">
        <f>IF(Tableau2245678[[#This Row],[Blq{QB16}]]="o",(1000/BE$52),0)</f>
        <v>0</v>
      </c>
      <c r="BE22" s="4" t="s">
        <v>3</v>
      </c>
      <c r="BF22" s="33">
        <f>IF(Tableau2245678[[#This Row],[Blq{QB17}]]="o",(1000/BG$52),0)</f>
        <v>0</v>
      </c>
      <c r="BG22" s="4" t="s">
        <v>3</v>
      </c>
      <c r="BH22" s="33">
        <f>IF(Tableau2245678[[#This Row],[Blq{QB18}]]="o",(1000/BI$52),0)</f>
        <v>0</v>
      </c>
      <c r="BI22" s="4" t="s">
        <v>3</v>
      </c>
      <c r="BJ22" s="33">
        <f>IF(Tableau2245678[[#This Row],[Blq{QB19}]]="o",(1000/BK$52),0)</f>
        <v>0</v>
      </c>
      <c r="BK22" s="4" t="s">
        <v>3</v>
      </c>
      <c r="BL22" s="33">
        <f>IF(Tableau2245678[[#This Row],[Blq{QB20}]]="o",(1000/BM$52),0)</f>
        <v>0</v>
      </c>
      <c r="BM22" s="4" t="s">
        <v>3</v>
      </c>
      <c r="BN22" s="33">
        <f>IF(Tableau2245678[[#This Row],[Blq{QB21}]]="o",(1000/BO$52),0)</f>
        <v>0</v>
      </c>
      <c r="BO22" s="4" t="s">
        <v>3</v>
      </c>
      <c r="BP22" s="33">
        <f>IF(Tableau2245678[[#This Row],[Blq{QB22}]]="o",(1000/BQ$52),0)</f>
        <v>0</v>
      </c>
      <c r="BQ22" s="4" t="s">
        <v>3</v>
      </c>
      <c r="BR22" s="33">
        <f>IF(Tableau2245678[[#This Row],[Blq{QB23}]]="o",(1000/BS$52),0)</f>
        <v>0</v>
      </c>
      <c r="BS22" s="4" t="s">
        <v>3</v>
      </c>
      <c r="BT22" s="33">
        <f>IF(Tableau2245678[[#This Row],[Blq{QB24}]]="o",(1000/BU$52),0)</f>
        <v>0</v>
      </c>
      <c r="BU22" s="4" t="s">
        <v>3</v>
      </c>
      <c r="BV22" s="33">
        <f>IF(Tableau2245678[[#This Row],[Blq{QB25}]]="o",(1000/BW$52),0)</f>
        <v>0</v>
      </c>
      <c r="BW22" s="4" t="s">
        <v>3</v>
      </c>
      <c r="BX22" s="33">
        <f>IF(Tableau2245678[[#This Row],[Blq{QB26}]]="o",(1000/BY$52),0)</f>
        <v>0</v>
      </c>
      <c r="BY22" s="4" t="s">
        <v>3</v>
      </c>
      <c r="BZ22" s="33">
        <f>IF(Tableau2245678[[#This Row],[Blq{QB27}]]="o",(1000/CA$52),0)</f>
        <v>0</v>
      </c>
      <c r="CA22" s="4" t="s">
        <v>3</v>
      </c>
      <c r="CB22" s="33">
        <f>IF(Tableau2245678[[#This Row],[Blq{QB28}]]="o",(1000/CC$52),0)</f>
        <v>0</v>
      </c>
      <c r="CC22" s="4" t="s">
        <v>3</v>
      </c>
      <c r="CD22" s="33">
        <f>IF(Tableau2245678[[#This Row],[Blq{QB29}]]="o",(1000/CE$52),0)</f>
        <v>0</v>
      </c>
      <c r="CE22" s="4" t="s">
        <v>3</v>
      </c>
      <c r="CF22" s="33">
        <f>IF(Tableau2245678[[#This Row],[Blq{QB30}]]="o",(1000/CG$52),0)</f>
        <v>0</v>
      </c>
      <c r="CG22" s="4" t="s">
        <v>3</v>
      </c>
      <c r="CH22" s="26">
        <f>IFERROR((8-Tableau2245678[[#This Row],[Plc{Q}]])/100,0)</f>
        <v>0</v>
      </c>
      <c r="CI22" s="25" t="str">
        <f>IF(OR(1=Tableau2245678[[#This Row],[Plc{Q}]],2=Tableau2245678[[#This Row],[Plc{Q}]],3=Tableau2245678[[#This Row],[Plc{Q}]],4=Tableau2245678[[#This Row],[Plc{Q}]],5=Tableau2245678[[#This Row],[Plc{Q}]],6=Tableau2245678[[#This Row],[Plc{Q}]],7=Tableau2245678[[#This Row],[Plc{Q}]],8=Tableau2245678[[#This Row],[Plc{Q}]]),"Qualifié(e)","")</f>
        <v/>
      </c>
      <c r="CJ22" s="34" t="str">
        <f>IF(Tableau2245678[[#This Row],[Pnt{F}/1000]]=0,"",RANK(Tableau2245678[[#This Row],[Pnt{F}/1000]],Tableau2245678[Pnt{F}/1000]))</f>
        <v/>
      </c>
      <c r="CK22" s="35">
        <f>IFERROR(Tableau2245678[[#This Row],[Pnt{FV}/500]]+Tableau2245678[[#This Row],[Pnt{FB}/500]]+Tableau2245678[[#This Row],[Bns{Q}]],0)</f>
        <v>0</v>
      </c>
      <c r="CL22" s="32">
        <f>IFERROR((Tableau2245678[[#This Row],[Pnt{FV}]]/$CM$52)*500,0)</f>
        <v>0</v>
      </c>
      <c r="CM22" s="186">
        <f>IFERROR(((Tableau2245678[[#This Row],[Prs{FV}]]/CN$52)*1000)+IF(Tableau2245678[[#This Row],[Vlr{FV}]]="o",2,0),0)</f>
        <v>0</v>
      </c>
      <c r="CN22" s="11" t="s">
        <v>12</v>
      </c>
      <c r="CO22" s="4" t="s">
        <v>3</v>
      </c>
      <c r="CP22" s="32">
        <f>(Tableau2245678[[#This Row],[Pnt{FB}]]/CQ$52)*500</f>
        <v>0</v>
      </c>
      <c r="CQ22" s="33">
        <f>Tableau2245678[[#This Row],[Pnt{FBlq}]]+Tableau2245678[[#This Row],[Pnt{FEss}]]</f>
        <v>0</v>
      </c>
      <c r="CR22" s="33">
        <f>IF(Tableau2245678[[#This Row],[Blq{F}]]="n",0,IF(Tableau2245678[[#This Row],[Blq{F}]]="Z1",100,IF(Tableau2245678[[#This Row],[Blq{F}]]="Z2",200,IF(Tableau2245678[[#This Row],[Blq{F}]]="Top",300,0))))</f>
        <v>0</v>
      </c>
      <c r="CS22" s="4" t="s">
        <v>3</v>
      </c>
      <c r="CT22" s="25">
        <f>IFERROR((100-(Tableau2245678[[#This Row],[Ess{F}]])),0)</f>
        <v>0</v>
      </c>
      <c r="CU22" s="11" t="s">
        <v>12</v>
      </c>
      <c r="CV22" s="28" t="str">
        <f>IF(Tableau2245678[[#This Row],[Fnl]]="Q",Tableau2245678[[#This Row],[Plc{F}]],Tableau2245678[[#This Row],[Plc{Q}]])</f>
        <v/>
      </c>
      <c r="CW22" s="28" t="str">
        <f>IF(Tableau2245678[[#This Row],[Place]]=1,"Or",IF(Tableau2245678[[#This Row],[Place]]=2,"Argent",IF(Tableau2245678[[#This Row],[Place]]=3,"Bronze","")))</f>
        <v/>
      </c>
    </row>
    <row r="23" spans="1:101" x14ac:dyDescent="0.2">
      <c r="A23" s="33" t="str">
        <f>Tableau2245678[[#This Row],[Plc{Q}]]</f>
        <v/>
      </c>
      <c r="B23" s="33" t="str">
        <f>Tableau2245678[[#This Row],[Place]]</f>
        <v/>
      </c>
      <c r="C23" s="16" t="s">
        <v>12</v>
      </c>
      <c r="D23" s="17" t="s">
        <v>12</v>
      </c>
      <c r="E23" s="17" t="s">
        <v>12</v>
      </c>
      <c r="F23" s="29" t="str">
        <f>IF(Tableau2245678[[#This Row],[Q &gt; F]]="","","Q")</f>
        <v/>
      </c>
      <c r="G23" s="10" t="s">
        <v>12</v>
      </c>
      <c r="H23" s="3" t="s">
        <v>3</v>
      </c>
      <c r="I23" s="3" t="s">
        <v>3</v>
      </c>
      <c r="J23" s="3" t="s">
        <v>3</v>
      </c>
      <c r="K23" s="30" t="str">
        <f>IF(Tableau2245678[[#This Row],[Pnt{Q}(/1000)]]=0,"",RANK(Tableau2245678[[#This Row],[Pnt{Q}(/1000)]],Tableau2245678[Pnt{Q}(/1000)]))</f>
        <v/>
      </c>
      <c r="L23" s="30">
        <f>IFERROR(Tableau2245678[[#This Row],[Pnt{QV}(/500)]]+Tableau2245678[[#This Row],[Pnt{QB}/500]],0)</f>
        <v>0</v>
      </c>
      <c r="M23" s="31">
        <f>IFERROR((Tableau2245678[[#This Row],[Pnt{QV}]]/$N$52)*500,0)</f>
        <v>0</v>
      </c>
      <c r="N23" s="31">
        <f>SUM(Tableau2245678[[#This Row],[Pnt{QV1}]],Tableau2245678[[#This Row],[Pnt{QV2}]],Tableau2245678[[#This Row],[Pnt{QV3}]])</f>
        <v>0</v>
      </c>
      <c r="O23" s="2">
        <f>IFERROR(((Tableau2245678[[#This Row],[Prs{QV1}]]/P$52)*1000)+IF(Tableau2245678[[#This Row],[Vlr{QV1}]]="o",2,0),0)</f>
        <v>0</v>
      </c>
      <c r="P23" s="11" t="s">
        <v>12</v>
      </c>
      <c r="Q23" s="4" t="s">
        <v>3</v>
      </c>
      <c r="R23" s="163">
        <f>IFERROR(((Tableau2245678[[#This Row],[Prs{QV2}]]/S$52)*1000)+IF(Tableau2245678[[#This Row],[Vlr{QV2}]]="o",2,0),0)</f>
        <v>0</v>
      </c>
      <c r="S23" s="11" t="s">
        <v>12</v>
      </c>
      <c r="T23" s="4" t="s">
        <v>3</v>
      </c>
      <c r="U23" s="163">
        <f>IFERROR(((Tableau2245678[[#This Row],[Prs{QV3}]]/V$52)*1000)+IF(Tableau2245678[[#This Row],[Vlr{QV3}]]="o",2,0),0)</f>
        <v>0</v>
      </c>
      <c r="V23" s="11" t="s">
        <v>12</v>
      </c>
      <c r="W23" s="4" t="s">
        <v>3</v>
      </c>
      <c r="X23" s="32">
        <f>IF((Tableau2245678[[#This Row],[Pnt{QB}]]/Y$52)*500=0,0,(Tableau2245678[[#This Row],[Pnt{QB}]]/Y$52)*500)</f>
        <v>0</v>
      </c>
      <c r="Y23" s="33">
        <f>Tableau2245678[[#This Row],[Pnt{QB1}]]+Tableau2245678[[#This Row],[Pnt{QB2}]]+Tableau2245678[[#This Row],[Pnt{QB3}]]+Tableau2245678[[#This Row],[Pnt{QB4}]]+Tableau2245678[[#This Row],[Pnt{QB5}]]+Tableau2245678[[#This Row],[Pnt{QB6}]]+Tableau2245678[[#This Row],[Pnt{QB7}]]+Tableau2245678[[#This Row],[Pnt{QB8}]]+Tableau2245678[[#This Row],[Pnt{QB9}]]+Tableau2245678[[#This Row],[Pnt{QB10}]]+Tableau2245678[[#This Row],[Pnt{QB11}]]+Tableau2245678[[#This Row],[Pnt{QB12}]]+Tableau2245678[[#This Row],[Pnt{QB13}]]+Tableau2245678[[#This Row],[Pnt{QB14}]]+Tableau2245678[[#This Row],[Pnt{QB15}]]+Tableau2245678[[#This Row],[Pnt{QB16}]]+Tableau2245678[[#This Row],[Pnt{QB17}]]+Tableau2245678[[#This Row],[Pnt{QB18}]]+Tableau2245678[[#This Row],[Pnt{QB19}]]+Tableau2245678[[#This Row],[Pnt{QB20}]]+Tableau2245678[[#This Row],[Pnt{QB21}]]+Tableau2245678[[#This Row],[Pnt{QB22}]]+Tableau2245678[[#This Row],[Pnt{QB23}]]+Tableau2245678[[#This Row],[Pnt{QB24}]]+Tableau2245678[[#This Row],[Pnt{QB25}]]+Tableau2245678[[#This Row],[Pnt{QB26}]]+Tableau2245678[[#This Row],[Pnt{QB27}]]+Tableau2245678[[#This Row],[Pnt{QB28}]]+Tableau2245678[[#This Row],[Pnt{QB29}]]+Tableau2245678[[#This Row],[Pnt{QB30}]]</f>
        <v>0</v>
      </c>
      <c r="Z23" s="33">
        <f>IF(Tableau2245678[[#This Row],[Blq{QB1}]]="o",(1000/AA$52),0)</f>
        <v>0</v>
      </c>
      <c r="AA23" s="4" t="s">
        <v>3</v>
      </c>
      <c r="AB23" s="33">
        <f>IF(Tableau2245678[[#This Row],[Blq{QB2}]]="o",(1000/AC$52),0)</f>
        <v>0</v>
      </c>
      <c r="AC23" s="4" t="s">
        <v>3</v>
      </c>
      <c r="AD23" s="33">
        <f>IF(Tableau2245678[[#This Row],[Blq{QB3}]]="o",(1000/AE$52),0)</f>
        <v>0</v>
      </c>
      <c r="AE23" s="4" t="s">
        <v>3</v>
      </c>
      <c r="AF23" s="33">
        <f>IF(Tableau2245678[[#This Row],[Blq{QB4}]]="o",(1000/AG$52),0)</f>
        <v>0</v>
      </c>
      <c r="AG23" s="4" t="s">
        <v>3</v>
      </c>
      <c r="AH23" s="33">
        <f>IF(Tableau2245678[[#This Row],[Blq{QB5}]]="o",(1000/AI$52),0)</f>
        <v>0</v>
      </c>
      <c r="AI23" s="4" t="s">
        <v>3</v>
      </c>
      <c r="AJ23" s="33">
        <f>IF(Tableau2245678[[#This Row],[Blq{QB6}]]="o",(1000/AK$52),0)</f>
        <v>0</v>
      </c>
      <c r="AK23" s="4" t="s">
        <v>3</v>
      </c>
      <c r="AL23" s="33">
        <f>IF(Tableau2245678[[#This Row],[Blq{QB7}]]="o",(1000/AM$52),0)</f>
        <v>0</v>
      </c>
      <c r="AM23" s="4" t="s">
        <v>3</v>
      </c>
      <c r="AN23" s="33">
        <f>IF(Tableau2245678[[#This Row],[Blq{QB8}]]="o",(1000/AO$52),0)</f>
        <v>0</v>
      </c>
      <c r="AO23" s="4" t="s">
        <v>3</v>
      </c>
      <c r="AP23" s="33">
        <f>IF(Tableau2245678[[#This Row],[Blq{QB9}]]="o",(1000/AQ$52),0)</f>
        <v>0</v>
      </c>
      <c r="AQ23" s="4" t="s">
        <v>3</v>
      </c>
      <c r="AR23" s="33">
        <f>IF(Tableau2245678[[#This Row],[Blq{QB10}]]="o",(1000/AS$52),0)</f>
        <v>0</v>
      </c>
      <c r="AS23" s="4" t="s">
        <v>3</v>
      </c>
      <c r="AT23" s="33">
        <f>IF(Tableau2245678[[#This Row],[Blq{QB11}]]="o",(1000/AU$52),0)</f>
        <v>0</v>
      </c>
      <c r="AU23" s="4" t="s">
        <v>3</v>
      </c>
      <c r="AV23" s="33">
        <f>IF(Tableau2245678[[#This Row],[Blq{QB12}]]="o",(1000/AW$52),0)</f>
        <v>0</v>
      </c>
      <c r="AW23" s="4" t="s">
        <v>3</v>
      </c>
      <c r="AX23" s="33">
        <f>IF(Tableau2245678[[#This Row],[Blq{QB13}]]="o",(1000/AY$52),0)</f>
        <v>0</v>
      </c>
      <c r="AY23" s="4" t="s">
        <v>3</v>
      </c>
      <c r="AZ23" s="33">
        <f>IF(Tableau2245678[[#This Row],[Blq{QB14}]]="o",(1000/BA$52),0)</f>
        <v>0</v>
      </c>
      <c r="BA23" s="4" t="s">
        <v>3</v>
      </c>
      <c r="BB23" s="33">
        <f>IF(Tableau2245678[[#This Row],[Blq{QB15}]]="o",(1000/BC$52),0)</f>
        <v>0</v>
      </c>
      <c r="BC23" s="4" t="s">
        <v>3</v>
      </c>
      <c r="BD23" s="33">
        <f>IF(Tableau2245678[[#This Row],[Blq{QB16}]]="o",(1000/BE$52),0)</f>
        <v>0</v>
      </c>
      <c r="BE23" s="4" t="s">
        <v>3</v>
      </c>
      <c r="BF23" s="33">
        <f>IF(Tableau2245678[[#This Row],[Blq{QB17}]]="o",(1000/BG$52),0)</f>
        <v>0</v>
      </c>
      <c r="BG23" s="4" t="s">
        <v>3</v>
      </c>
      <c r="BH23" s="33">
        <f>IF(Tableau2245678[[#This Row],[Blq{QB18}]]="o",(1000/BI$52),0)</f>
        <v>0</v>
      </c>
      <c r="BI23" s="4" t="s">
        <v>3</v>
      </c>
      <c r="BJ23" s="33">
        <f>IF(Tableau2245678[[#This Row],[Blq{QB19}]]="o",(1000/BK$52),0)</f>
        <v>0</v>
      </c>
      <c r="BK23" s="4" t="s">
        <v>3</v>
      </c>
      <c r="BL23" s="33">
        <f>IF(Tableau2245678[[#This Row],[Blq{QB20}]]="o",(1000/BM$52),0)</f>
        <v>0</v>
      </c>
      <c r="BM23" s="4" t="s">
        <v>3</v>
      </c>
      <c r="BN23" s="33">
        <f>IF(Tableau2245678[[#This Row],[Blq{QB21}]]="o",(1000/BO$52),0)</f>
        <v>0</v>
      </c>
      <c r="BO23" s="4" t="s">
        <v>3</v>
      </c>
      <c r="BP23" s="33">
        <f>IF(Tableau2245678[[#This Row],[Blq{QB22}]]="o",(1000/BQ$52),0)</f>
        <v>0</v>
      </c>
      <c r="BQ23" s="4" t="s">
        <v>3</v>
      </c>
      <c r="BR23" s="33">
        <f>IF(Tableau2245678[[#This Row],[Blq{QB23}]]="o",(1000/BS$52),0)</f>
        <v>0</v>
      </c>
      <c r="BS23" s="4" t="s">
        <v>3</v>
      </c>
      <c r="BT23" s="33">
        <f>IF(Tableau2245678[[#This Row],[Blq{QB24}]]="o",(1000/BU$52),0)</f>
        <v>0</v>
      </c>
      <c r="BU23" s="4" t="s">
        <v>3</v>
      </c>
      <c r="BV23" s="33">
        <f>IF(Tableau2245678[[#This Row],[Blq{QB25}]]="o",(1000/BW$52),0)</f>
        <v>0</v>
      </c>
      <c r="BW23" s="4" t="s">
        <v>3</v>
      </c>
      <c r="BX23" s="33">
        <f>IF(Tableau2245678[[#This Row],[Blq{QB26}]]="o",(1000/BY$52),0)</f>
        <v>0</v>
      </c>
      <c r="BY23" s="4" t="s">
        <v>3</v>
      </c>
      <c r="BZ23" s="33">
        <f>IF(Tableau2245678[[#This Row],[Blq{QB27}]]="o",(1000/CA$52),0)</f>
        <v>0</v>
      </c>
      <c r="CA23" s="4" t="s">
        <v>3</v>
      </c>
      <c r="CB23" s="33">
        <f>IF(Tableau2245678[[#This Row],[Blq{QB28}]]="o",(1000/CC$52),0)</f>
        <v>0</v>
      </c>
      <c r="CC23" s="4" t="s">
        <v>3</v>
      </c>
      <c r="CD23" s="33">
        <f>IF(Tableau2245678[[#This Row],[Blq{QB29}]]="o",(1000/CE$52),0)</f>
        <v>0</v>
      </c>
      <c r="CE23" s="4" t="s">
        <v>3</v>
      </c>
      <c r="CF23" s="33">
        <f>IF(Tableau2245678[[#This Row],[Blq{QB30}]]="o",(1000/CG$52),0)</f>
        <v>0</v>
      </c>
      <c r="CG23" s="4" t="s">
        <v>3</v>
      </c>
      <c r="CH23" s="26">
        <f>IFERROR((8-Tableau2245678[[#This Row],[Plc{Q}]])/100,0)</f>
        <v>0</v>
      </c>
      <c r="CI23" s="25" t="str">
        <f>IF(OR(1=Tableau2245678[[#This Row],[Plc{Q}]],2=Tableau2245678[[#This Row],[Plc{Q}]],3=Tableau2245678[[#This Row],[Plc{Q}]],4=Tableau2245678[[#This Row],[Plc{Q}]],5=Tableau2245678[[#This Row],[Plc{Q}]],6=Tableau2245678[[#This Row],[Plc{Q}]],7=Tableau2245678[[#This Row],[Plc{Q}]],8=Tableau2245678[[#This Row],[Plc{Q}]]),"Qualifié(e)","")</f>
        <v/>
      </c>
      <c r="CJ23" s="34" t="str">
        <f>IF(Tableau2245678[[#This Row],[Pnt{F}/1000]]=0,"",RANK(Tableau2245678[[#This Row],[Pnt{F}/1000]],Tableau2245678[Pnt{F}/1000]))</f>
        <v/>
      </c>
      <c r="CK23" s="35">
        <f>IFERROR(Tableau2245678[[#This Row],[Pnt{FV}/500]]+Tableau2245678[[#This Row],[Pnt{FB}/500]]+Tableau2245678[[#This Row],[Bns{Q}]],0)</f>
        <v>0</v>
      </c>
      <c r="CL23" s="32">
        <f>IFERROR((Tableau2245678[[#This Row],[Pnt{FV}]]/$CM$52)*500,0)</f>
        <v>0</v>
      </c>
      <c r="CM23" s="186">
        <f>IFERROR(((Tableau2245678[[#This Row],[Prs{FV}]]/CN$52)*1000)+IF(Tableau2245678[[#This Row],[Vlr{FV}]]="o",2,0),0)</f>
        <v>0</v>
      </c>
      <c r="CN23" s="11" t="s">
        <v>12</v>
      </c>
      <c r="CO23" s="4" t="s">
        <v>3</v>
      </c>
      <c r="CP23" s="32">
        <f>(Tableau2245678[[#This Row],[Pnt{FB}]]/CQ$52)*500</f>
        <v>0</v>
      </c>
      <c r="CQ23" s="33">
        <f>Tableau2245678[[#This Row],[Pnt{FBlq}]]+Tableau2245678[[#This Row],[Pnt{FEss}]]</f>
        <v>0</v>
      </c>
      <c r="CR23" s="33">
        <f>IF(Tableau2245678[[#This Row],[Blq{F}]]="n",0,IF(Tableau2245678[[#This Row],[Blq{F}]]="Z1",100,IF(Tableau2245678[[#This Row],[Blq{F}]]="Z2",200,IF(Tableau2245678[[#This Row],[Blq{F}]]="Top",300,0))))</f>
        <v>0</v>
      </c>
      <c r="CS23" s="4" t="s">
        <v>3</v>
      </c>
      <c r="CT23" s="25">
        <f>IFERROR((100-(Tableau2245678[[#This Row],[Ess{F}]])),0)</f>
        <v>0</v>
      </c>
      <c r="CU23" s="11" t="s">
        <v>12</v>
      </c>
      <c r="CV23" s="28" t="str">
        <f>IF(Tableau2245678[[#This Row],[Fnl]]="Q",Tableau2245678[[#This Row],[Plc{F}]],Tableau2245678[[#This Row],[Plc{Q}]])</f>
        <v/>
      </c>
      <c r="CW23" s="28" t="str">
        <f>IF(Tableau2245678[[#This Row],[Place]]=1,"Or",IF(Tableau2245678[[#This Row],[Place]]=2,"Argent",IF(Tableau2245678[[#This Row],[Place]]=3,"Bronze","")))</f>
        <v/>
      </c>
    </row>
    <row r="24" spans="1:101" x14ac:dyDescent="0.2">
      <c r="A24" s="33" t="str">
        <f>Tableau2245678[[#This Row],[Plc{Q}]]</f>
        <v/>
      </c>
      <c r="B24" s="33" t="str">
        <f>Tableau2245678[[#This Row],[Place]]</f>
        <v/>
      </c>
      <c r="C24" s="16" t="s">
        <v>12</v>
      </c>
      <c r="D24" s="17" t="s">
        <v>12</v>
      </c>
      <c r="E24" s="17" t="s">
        <v>12</v>
      </c>
      <c r="F24" s="29" t="str">
        <f>IF(Tableau2245678[[#This Row],[Q &gt; F]]="","","Q")</f>
        <v/>
      </c>
      <c r="G24" s="10" t="s">
        <v>12</v>
      </c>
      <c r="H24" s="3" t="s">
        <v>3</v>
      </c>
      <c r="I24" s="3" t="s">
        <v>3</v>
      </c>
      <c r="J24" s="3" t="s">
        <v>3</v>
      </c>
      <c r="K24" s="30" t="str">
        <f>IF(Tableau2245678[[#This Row],[Pnt{Q}(/1000)]]=0,"",RANK(Tableau2245678[[#This Row],[Pnt{Q}(/1000)]],Tableau2245678[Pnt{Q}(/1000)]))</f>
        <v/>
      </c>
      <c r="L24" s="30">
        <f>IFERROR(Tableau2245678[[#This Row],[Pnt{QV}(/500)]]+Tableau2245678[[#This Row],[Pnt{QB}/500]],0)</f>
        <v>0</v>
      </c>
      <c r="M24" s="31">
        <f>IFERROR((Tableau2245678[[#This Row],[Pnt{QV}]]/$N$52)*500,0)</f>
        <v>0</v>
      </c>
      <c r="N24" s="31">
        <f>SUM(Tableau2245678[[#This Row],[Pnt{QV1}]],Tableau2245678[[#This Row],[Pnt{QV2}]],Tableau2245678[[#This Row],[Pnt{QV3}]])</f>
        <v>0</v>
      </c>
      <c r="O24" s="2">
        <f>IFERROR(((Tableau2245678[[#This Row],[Prs{QV1}]]/P$52)*1000)+IF(Tableau2245678[[#This Row],[Vlr{QV1}]]="o",2,0),0)</f>
        <v>0</v>
      </c>
      <c r="P24" s="11" t="s">
        <v>12</v>
      </c>
      <c r="Q24" s="4" t="s">
        <v>3</v>
      </c>
      <c r="R24" s="163">
        <f>IFERROR(((Tableau2245678[[#This Row],[Prs{QV2}]]/S$52)*1000)+IF(Tableau2245678[[#This Row],[Vlr{QV2}]]="o",2,0),0)</f>
        <v>0</v>
      </c>
      <c r="S24" s="11" t="s">
        <v>12</v>
      </c>
      <c r="T24" s="4" t="s">
        <v>3</v>
      </c>
      <c r="U24" s="163">
        <f>IFERROR(((Tableau2245678[[#This Row],[Prs{QV3}]]/V$52)*1000)+IF(Tableau2245678[[#This Row],[Vlr{QV3}]]="o",2,0),0)</f>
        <v>0</v>
      </c>
      <c r="V24" s="11" t="s">
        <v>12</v>
      </c>
      <c r="W24" s="4" t="s">
        <v>3</v>
      </c>
      <c r="X24" s="32">
        <f>IF((Tableau2245678[[#This Row],[Pnt{QB}]]/Y$52)*500=0,0,(Tableau2245678[[#This Row],[Pnt{QB}]]/Y$52)*500)</f>
        <v>0</v>
      </c>
      <c r="Y24" s="33">
        <f>Tableau2245678[[#This Row],[Pnt{QB1}]]+Tableau2245678[[#This Row],[Pnt{QB2}]]+Tableau2245678[[#This Row],[Pnt{QB3}]]+Tableau2245678[[#This Row],[Pnt{QB4}]]+Tableau2245678[[#This Row],[Pnt{QB5}]]+Tableau2245678[[#This Row],[Pnt{QB6}]]+Tableau2245678[[#This Row],[Pnt{QB7}]]+Tableau2245678[[#This Row],[Pnt{QB8}]]+Tableau2245678[[#This Row],[Pnt{QB9}]]+Tableau2245678[[#This Row],[Pnt{QB10}]]+Tableau2245678[[#This Row],[Pnt{QB11}]]+Tableau2245678[[#This Row],[Pnt{QB12}]]+Tableau2245678[[#This Row],[Pnt{QB13}]]+Tableau2245678[[#This Row],[Pnt{QB14}]]+Tableau2245678[[#This Row],[Pnt{QB15}]]+Tableau2245678[[#This Row],[Pnt{QB16}]]+Tableau2245678[[#This Row],[Pnt{QB17}]]+Tableau2245678[[#This Row],[Pnt{QB18}]]+Tableau2245678[[#This Row],[Pnt{QB19}]]+Tableau2245678[[#This Row],[Pnt{QB20}]]+Tableau2245678[[#This Row],[Pnt{QB21}]]+Tableau2245678[[#This Row],[Pnt{QB22}]]+Tableau2245678[[#This Row],[Pnt{QB23}]]+Tableau2245678[[#This Row],[Pnt{QB24}]]+Tableau2245678[[#This Row],[Pnt{QB25}]]+Tableau2245678[[#This Row],[Pnt{QB26}]]+Tableau2245678[[#This Row],[Pnt{QB27}]]+Tableau2245678[[#This Row],[Pnt{QB28}]]+Tableau2245678[[#This Row],[Pnt{QB29}]]+Tableau2245678[[#This Row],[Pnt{QB30}]]</f>
        <v>0</v>
      </c>
      <c r="Z24" s="33">
        <f>IF(Tableau2245678[[#This Row],[Blq{QB1}]]="o",(1000/AA$52),0)</f>
        <v>0</v>
      </c>
      <c r="AA24" s="4" t="s">
        <v>3</v>
      </c>
      <c r="AB24" s="33">
        <f>IF(Tableau2245678[[#This Row],[Blq{QB2}]]="o",(1000/AC$52),0)</f>
        <v>0</v>
      </c>
      <c r="AC24" s="4" t="s">
        <v>3</v>
      </c>
      <c r="AD24" s="33">
        <f>IF(Tableau2245678[[#This Row],[Blq{QB3}]]="o",(1000/AE$52),0)</f>
        <v>0</v>
      </c>
      <c r="AE24" s="4" t="s">
        <v>3</v>
      </c>
      <c r="AF24" s="33">
        <f>IF(Tableau2245678[[#This Row],[Blq{QB4}]]="o",(1000/AG$52),0)</f>
        <v>0</v>
      </c>
      <c r="AG24" s="4" t="s">
        <v>3</v>
      </c>
      <c r="AH24" s="33">
        <f>IF(Tableau2245678[[#This Row],[Blq{QB5}]]="o",(1000/AI$52),0)</f>
        <v>0</v>
      </c>
      <c r="AI24" s="4" t="s">
        <v>3</v>
      </c>
      <c r="AJ24" s="33">
        <f>IF(Tableau2245678[[#This Row],[Blq{QB6}]]="o",(1000/AK$52),0)</f>
        <v>0</v>
      </c>
      <c r="AK24" s="4" t="s">
        <v>3</v>
      </c>
      <c r="AL24" s="33">
        <f>IF(Tableau2245678[[#This Row],[Blq{QB7}]]="o",(1000/AM$52),0)</f>
        <v>0</v>
      </c>
      <c r="AM24" s="4" t="s">
        <v>3</v>
      </c>
      <c r="AN24" s="33">
        <f>IF(Tableau2245678[[#This Row],[Blq{QB8}]]="o",(1000/AO$52),0)</f>
        <v>0</v>
      </c>
      <c r="AO24" s="4" t="s">
        <v>3</v>
      </c>
      <c r="AP24" s="33">
        <f>IF(Tableau2245678[[#This Row],[Blq{QB9}]]="o",(1000/AQ$52),0)</f>
        <v>0</v>
      </c>
      <c r="AQ24" s="4" t="s">
        <v>3</v>
      </c>
      <c r="AR24" s="33">
        <f>IF(Tableau2245678[[#This Row],[Blq{QB10}]]="o",(1000/AS$52),0)</f>
        <v>0</v>
      </c>
      <c r="AS24" s="4" t="s">
        <v>3</v>
      </c>
      <c r="AT24" s="33">
        <f>IF(Tableau2245678[[#This Row],[Blq{QB11}]]="o",(1000/AU$52),0)</f>
        <v>0</v>
      </c>
      <c r="AU24" s="4" t="s">
        <v>3</v>
      </c>
      <c r="AV24" s="33">
        <f>IF(Tableau2245678[[#This Row],[Blq{QB12}]]="o",(1000/AW$52),0)</f>
        <v>0</v>
      </c>
      <c r="AW24" s="4" t="s">
        <v>3</v>
      </c>
      <c r="AX24" s="33">
        <f>IF(Tableau2245678[[#This Row],[Blq{QB13}]]="o",(1000/AY$52),0)</f>
        <v>0</v>
      </c>
      <c r="AY24" s="4" t="s">
        <v>3</v>
      </c>
      <c r="AZ24" s="33">
        <f>IF(Tableau2245678[[#This Row],[Blq{QB14}]]="o",(1000/BA$52),0)</f>
        <v>0</v>
      </c>
      <c r="BA24" s="4" t="s">
        <v>3</v>
      </c>
      <c r="BB24" s="33">
        <f>IF(Tableau2245678[[#This Row],[Blq{QB15}]]="o",(1000/BC$52),0)</f>
        <v>0</v>
      </c>
      <c r="BC24" s="4" t="s">
        <v>3</v>
      </c>
      <c r="BD24" s="33">
        <f>IF(Tableau2245678[[#This Row],[Blq{QB16}]]="o",(1000/BE$52),0)</f>
        <v>0</v>
      </c>
      <c r="BE24" s="4" t="s">
        <v>3</v>
      </c>
      <c r="BF24" s="33">
        <f>IF(Tableau2245678[[#This Row],[Blq{QB17}]]="o",(1000/BG$52),0)</f>
        <v>0</v>
      </c>
      <c r="BG24" s="4" t="s">
        <v>3</v>
      </c>
      <c r="BH24" s="33">
        <f>IF(Tableau2245678[[#This Row],[Blq{QB18}]]="o",(1000/BI$52),0)</f>
        <v>0</v>
      </c>
      <c r="BI24" s="4" t="s">
        <v>3</v>
      </c>
      <c r="BJ24" s="33">
        <f>IF(Tableau2245678[[#This Row],[Blq{QB19}]]="o",(1000/BK$52),0)</f>
        <v>0</v>
      </c>
      <c r="BK24" s="4" t="s">
        <v>3</v>
      </c>
      <c r="BL24" s="33">
        <f>IF(Tableau2245678[[#This Row],[Blq{QB20}]]="o",(1000/BM$52),0)</f>
        <v>0</v>
      </c>
      <c r="BM24" s="4" t="s">
        <v>3</v>
      </c>
      <c r="BN24" s="33">
        <f>IF(Tableau2245678[[#This Row],[Blq{QB21}]]="o",(1000/BO$52),0)</f>
        <v>0</v>
      </c>
      <c r="BO24" s="4" t="s">
        <v>3</v>
      </c>
      <c r="BP24" s="33">
        <f>IF(Tableau2245678[[#This Row],[Blq{QB22}]]="o",(1000/BQ$52),0)</f>
        <v>0</v>
      </c>
      <c r="BQ24" s="4" t="s">
        <v>3</v>
      </c>
      <c r="BR24" s="33">
        <f>IF(Tableau2245678[[#This Row],[Blq{QB23}]]="o",(1000/BS$52),0)</f>
        <v>0</v>
      </c>
      <c r="BS24" s="4" t="s">
        <v>3</v>
      </c>
      <c r="BT24" s="33">
        <f>IF(Tableau2245678[[#This Row],[Blq{QB24}]]="o",(1000/BU$52),0)</f>
        <v>0</v>
      </c>
      <c r="BU24" s="4" t="s">
        <v>3</v>
      </c>
      <c r="BV24" s="33">
        <f>IF(Tableau2245678[[#This Row],[Blq{QB25}]]="o",(1000/BW$52),0)</f>
        <v>0</v>
      </c>
      <c r="BW24" s="4" t="s">
        <v>3</v>
      </c>
      <c r="BX24" s="33">
        <f>IF(Tableau2245678[[#This Row],[Blq{QB26}]]="o",(1000/BY$52),0)</f>
        <v>0</v>
      </c>
      <c r="BY24" s="4" t="s">
        <v>3</v>
      </c>
      <c r="BZ24" s="33">
        <f>IF(Tableau2245678[[#This Row],[Blq{QB27}]]="o",(1000/CA$52),0)</f>
        <v>0</v>
      </c>
      <c r="CA24" s="4" t="s">
        <v>3</v>
      </c>
      <c r="CB24" s="33">
        <f>IF(Tableau2245678[[#This Row],[Blq{QB28}]]="o",(1000/CC$52),0)</f>
        <v>0</v>
      </c>
      <c r="CC24" s="4" t="s">
        <v>3</v>
      </c>
      <c r="CD24" s="33">
        <f>IF(Tableau2245678[[#This Row],[Blq{QB29}]]="o",(1000/CE$52),0)</f>
        <v>0</v>
      </c>
      <c r="CE24" s="4" t="s">
        <v>3</v>
      </c>
      <c r="CF24" s="33">
        <f>IF(Tableau2245678[[#This Row],[Blq{QB30}]]="o",(1000/CG$52),0)</f>
        <v>0</v>
      </c>
      <c r="CG24" s="4" t="s">
        <v>3</v>
      </c>
      <c r="CH24" s="26">
        <f>IFERROR((8-Tableau2245678[[#This Row],[Plc{Q}]])/100,0)</f>
        <v>0</v>
      </c>
      <c r="CI24" s="25" t="str">
        <f>IF(OR(1=Tableau2245678[[#This Row],[Plc{Q}]],2=Tableau2245678[[#This Row],[Plc{Q}]],3=Tableau2245678[[#This Row],[Plc{Q}]],4=Tableau2245678[[#This Row],[Plc{Q}]],5=Tableau2245678[[#This Row],[Plc{Q}]],6=Tableau2245678[[#This Row],[Plc{Q}]],7=Tableau2245678[[#This Row],[Plc{Q}]],8=Tableau2245678[[#This Row],[Plc{Q}]]),"Qualifié(e)","")</f>
        <v/>
      </c>
      <c r="CJ24" s="34" t="str">
        <f>IF(Tableau2245678[[#This Row],[Pnt{F}/1000]]=0,"",RANK(Tableau2245678[[#This Row],[Pnt{F}/1000]],Tableau2245678[Pnt{F}/1000]))</f>
        <v/>
      </c>
      <c r="CK24" s="35">
        <f>IFERROR(Tableau2245678[[#This Row],[Pnt{FV}/500]]+Tableau2245678[[#This Row],[Pnt{FB}/500]]+Tableau2245678[[#This Row],[Bns{Q}]],0)</f>
        <v>0</v>
      </c>
      <c r="CL24" s="32">
        <f>IFERROR((Tableau2245678[[#This Row],[Pnt{FV}]]/$CM$52)*500,0)</f>
        <v>0</v>
      </c>
      <c r="CM24" s="186">
        <f>IFERROR(((Tableau2245678[[#This Row],[Prs{FV}]]/CN$52)*1000)+IF(Tableau2245678[[#This Row],[Vlr{FV}]]="o",2,0),0)</f>
        <v>0</v>
      </c>
      <c r="CN24" s="11" t="s">
        <v>12</v>
      </c>
      <c r="CO24" s="4" t="s">
        <v>3</v>
      </c>
      <c r="CP24" s="32">
        <f>(Tableau2245678[[#This Row],[Pnt{FB}]]/CQ$52)*500</f>
        <v>0</v>
      </c>
      <c r="CQ24" s="33">
        <f>Tableau2245678[[#This Row],[Pnt{FBlq}]]+Tableau2245678[[#This Row],[Pnt{FEss}]]</f>
        <v>0</v>
      </c>
      <c r="CR24" s="33">
        <f>IF(Tableau2245678[[#This Row],[Blq{F}]]="n",0,IF(Tableau2245678[[#This Row],[Blq{F}]]="Z1",100,IF(Tableau2245678[[#This Row],[Blq{F}]]="Z2",200,IF(Tableau2245678[[#This Row],[Blq{F}]]="Top",300,0))))</f>
        <v>0</v>
      </c>
      <c r="CS24" s="4" t="s">
        <v>3</v>
      </c>
      <c r="CT24" s="25">
        <f>IFERROR((100-(Tableau2245678[[#This Row],[Ess{F}]])),0)</f>
        <v>0</v>
      </c>
      <c r="CU24" s="11" t="s">
        <v>12</v>
      </c>
      <c r="CV24" s="28" t="str">
        <f>IF(Tableau2245678[[#This Row],[Fnl]]="Q",Tableau2245678[[#This Row],[Plc{F}]],Tableau2245678[[#This Row],[Plc{Q}]])</f>
        <v/>
      </c>
      <c r="CW24" s="28" t="str">
        <f>IF(Tableau2245678[[#This Row],[Place]]=1,"Or",IF(Tableau2245678[[#This Row],[Place]]=2,"Argent",IF(Tableau2245678[[#This Row],[Place]]=3,"Bronze","")))</f>
        <v/>
      </c>
    </row>
    <row r="25" spans="1:101" x14ac:dyDescent="0.2">
      <c r="A25" s="33" t="str">
        <f>Tableau2245678[[#This Row],[Plc{Q}]]</f>
        <v/>
      </c>
      <c r="B25" s="33" t="str">
        <f>Tableau2245678[[#This Row],[Place]]</f>
        <v/>
      </c>
      <c r="C25" s="16" t="s">
        <v>12</v>
      </c>
      <c r="D25" s="17" t="s">
        <v>12</v>
      </c>
      <c r="E25" s="17" t="s">
        <v>12</v>
      </c>
      <c r="F25" s="29" t="str">
        <f>IF(Tableau2245678[[#This Row],[Q &gt; F]]="","","Q")</f>
        <v/>
      </c>
      <c r="G25" s="10" t="s">
        <v>12</v>
      </c>
      <c r="H25" s="3" t="s">
        <v>3</v>
      </c>
      <c r="I25" s="3" t="s">
        <v>3</v>
      </c>
      <c r="J25" s="3" t="s">
        <v>3</v>
      </c>
      <c r="K25" s="30" t="str">
        <f>IF(Tableau2245678[[#This Row],[Pnt{Q}(/1000)]]=0,"",RANK(Tableau2245678[[#This Row],[Pnt{Q}(/1000)]],Tableau2245678[Pnt{Q}(/1000)]))</f>
        <v/>
      </c>
      <c r="L25" s="30">
        <f>IFERROR(Tableau2245678[[#This Row],[Pnt{QV}(/500)]]+Tableau2245678[[#This Row],[Pnt{QB}/500]],0)</f>
        <v>0</v>
      </c>
      <c r="M25" s="31">
        <f>IFERROR((Tableau2245678[[#This Row],[Pnt{QV}]]/$N$52)*500,0)</f>
        <v>0</v>
      </c>
      <c r="N25" s="31">
        <f>SUM(Tableau2245678[[#This Row],[Pnt{QV1}]],Tableau2245678[[#This Row],[Pnt{QV2}]],Tableau2245678[[#This Row],[Pnt{QV3}]])</f>
        <v>0</v>
      </c>
      <c r="O25" s="2">
        <f>IFERROR(((Tableau2245678[[#This Row],[Prs{QV1}]]/P$52)*1000)+IF(Tableau2245678[[#This Row],[Vlr{QV1}]]="o",2,0),0)</f>
        <v>0</v>
      </c>
      <c r="P25" s="11" t="s">
        <v>12</v>
      </c>
      <c r="Q25" s="4" t="s">
        <v>3</v>
      </c>
      <c r="R25" s="163">
        <f>IFERROR(((Tableau2245678[[#This Row],[Prs{QV2}]]/S$52)*1000)+IF(Tableau2245678[[#This Row],[Vlr{QV2}]]="o",2,0),0)</f>
        <v>0</v>
      </c>
      <c r="S25" s="11" t="s">
        <v>12</v>
      </c>
      <c r="T25" s="4" t="s">
        <v>3</v>
      </c>
      <c r="U25" s="163">
        <f>IFERROR(((Tableau2245678[[#This Row],[Prs{QV3}]]/V$52)*1000)+IF(Tableau2245678[[#This Row],[Vlr{QV3}]]="o",2,0),0)</f>
        <v>0</v>
      </c>
      <c r="V25" s="11" t="s">
        <v>12</v>
      </c>
      <c r="W25" s="4" t="s">
        <v>3</v>
      </c>
      <c r="X25" s="32">
        <f>IF((Tableau2245678[[#This Row],[Pnt{QB}]]/Y$52)*500=0,0,(Tableau2245678[[#This Row],[Pnt{QB}]]/Y$52)*500)</f>
        <v>0</v>
      </c>
      <c r="Y25" s="33">
        <f>Tableau2245678[[#This Row],[Pnt{QB1}]]+Tableau2245678[[#This Row],[Pnt{QB2}]]+Tableau2245678[[#This Row],[Pnt{QB3}]]+Tableau2245678[[#This Row],[Pnt{QB4}]]+Tableau2245678[[#This Row],[Pnt{QB5}]]+Tableau2245678[[#This Row],[Pnt{QB6}]]+Tableau2245678[[#This Row],[Pnt{QB7}]]+Tableau2245678[[#This Row],[Pnt{QB8}]]+Tableau2245678[[#This Row],[Pnt{QB9}]]+Tableau2245678[[#This Row],[Pnt{QB10}]]+Tableau2245678[[#This Row],[Pnt{QB11}]]+Tableau2245678[[#This Row],[Pnt{QB12}]]+Tableau2245678[[#This Row],[Pnt{QB13}]]+Tableau2245678[[#This Row],[Pnt{QB14}]]+Tableau2245678[[#This Row],[Pnt{QB15}]]+Tableau2245678[[#This Row],[Pnt{QB16}]]+Tableau2245678[[#This Row],[Pnt{QB17}]]+Tableau2245678[[#This Row],[Pnt{QB18}]]+Tableau2245678[[#This Row],[Pnt{QB19}]]+Tableau2245678[[#This Row],[Pnt{QB20}]]+Tableau2245678[[#This Row],[Pnt{QB21}]]+Tableau2245678[[#This Row],[Pnt{QB22}]]+Tableau2245678[[#This Row],[Pnt{QB23}]]+Tableau2245678[[#This Row],[Pnt{QB24}]]+Tableau2245678[[#This Row],[Pnt{QB25}]]+Tableau2245678[[#This Row],[Pnt{QB26}]]+Tableau2245678[[#This Row],[Pnt{QB27}]]+Tableau2245678[[#This Row],[Pnt{QB28}]]+Tableau2245678[[#This Row],[Pnt{QB29}]]+Tableau2245678[[#This Row],[Pnt{QB30}]]</f>
        <v>0</v>
      </c>
      <c r="Z25" s="33">
        <f>IF(Tableau2245678[[#This Row],[Blq{QB1}]]="o",(1000/AA$52),0)</f>
        <v>0</v>
      </c>
      <c r="AA25" s="4" t="s">
        <v>3</v>
      </c>
      <c r="AB25" s="33">
        <f>IF(Tableau2245678[[#This Row],[Blq{QB2}]]="o",(1000/AC$52),0)</f>
        <v>0</v>
      </c>
      <c r="AC25" s="4" t="s">
        <v>3</v>
      </c>
      <c r="AD25" s="33">
        <f>IF(Tableau2245678[[#This Row],[Blq{QB3}]]="o",(1000/AE$52),0)</f>
        <v>0</v>
      </c>
      <c r="AE25" s="4" t="s">
        <v>3</v>
      </c>
      <c r="AF25" s="33">
        <f>IF(Tableau2245678[[#This Row],[Blq{QB4}]]="o",(1000/AG$52),0)</f>
        <v>0</v>
      </c>
      <c r="AG25" s="4" t="s">
        <v>3</v>
      </c>
      <c r="AH25" s="33">
        <f>IF(Tableau2245678[[#This Row],[Blq{QB5}]]="o",(1000/AI$52),0)</f>
        <v>0</v>
      </c>
      <c r="AI25" s="4" t="s">
        <v>3</v>
      </c>
      <c r="AJ25" s="33">
        <f>IF(Tableau2245678[[#This Row],[Blq{QB6}]]="o",(1000/AK$52),0)</f>
        <v>0</v>
      </c>
      <c r="AK25" s="4" t="s">
        <v>3</v>
      </c>
      <c r="AL25" s="33">
        <f>IF(Tableau2245678[[#This Row],[Blq{QB7}]]="o",(1000/AM$52),0)</f>
        <v>0</v>
      </c>
      <c r="AM25" s="4" t="s">
        <v>3</v>
      </c>
      <c r="AN25" s="33">
        <f>IF(Tableau2245678[[#This Row],[Blq{QB8}]]="o",(1000/AO$52),0)</f>
        <v>0</v>
      </c>
      <c r="AO25" s="4" t="s">
        <v>3</v>
      </c>
      <c r="AP25" s="33">
        <f>IF(Tableau2245678[[#This Row],[Blq{QB9}]]="o",(1000/AQ$52),0)</f>
        <v>0</v>
      </c>
      <c r="AQ25" s="4" t="s">
        <v>3</v>
      </c>
      <c r="AR25" s="33">
        <f>IF(Tableau2245678[[#This Row],[Blq{QB10}]]="o",(1000/AS$52),0)</f>
        <v>0</v>
      </c>
      <c r="AS25" s="4" t="s">
        <v>3</v>
      </c>
      <c r="AT25" s="33">
        <f>IF(Tableau2245678[[#This Row],[Blq{QB11}]]="o",(1000/AU$52),0)</f>
        <v>0</v>
      </c>
      <c r="AU25" s="4" t="s">
        <v>3</v>
      </c>
      <c r="AV25" s="33">
        <f>IF(Tableau2245678[[#This Row],[Blq{QB12}]]="o",(1000/AW$52),0)</f>
        <v>0</v>
      </c>
      <c r="AW25" s="4" t="s">
        <v>3</v>
      </c>
      <c r="AX25" s="33">
        <f>IF(Tableau2245678[[#This Row],[Blq{QB13}]]="o",(1000/AY$52),0)</f>
        <v>0</v>
      </c>
      <c r="AY25" s="4" t="s">
        <v>3</v>
      </c>
      <c r="AZ25" s="33">
        <f>IF(Tableau2245678[[#This Row],[Blq{QB14}]]="o",(1000/BA$52),0)</f>
        <v>0</v>
      </c>
      <c r="BA25" s="4" t="s">
        <v>3</v>
      </c>
      <c r="BB25" s="33">
        <f>IF(Tableau2245678[[#This Row],[Blq{QB15}]]="o",(1000/BC$52),0)</f>
        <v>0</v>
      </c>
      <c r="BC25" s="4" t="s">
        <v>3</v>
      </c>
      <c r="BD25" s="33">
        <f>IF(Tableau2245678[[#This Row],[Blq{QB16}]]="o",(1000/BE$52),0)</f>
        <v>0</v>
      </c>
      <c r="BE25" s="4" t="s">
        <v>3</v>
      </c>
      <c r="BF25" s="33">
        <f>IF(Tableau2245678[[#This Row],[Blq{QB17}]]="o",(1000/BG$52),0)</f>
        <v>0</v>
      </c>
      <c r="BG25" s="4" t="s">
        <v>3</v>
      </c>
      <c r="BH25" s="33">
        <f>IF(Tableau2245678[[#This Row],[Blq{QB18}]]="o",(1000/BI$52),0)</f>
        <v>0</v>
      </c>
      <c r="BI25" s="4" t="s">
        <v>3</v>
      </c>
      <c r="BJ25" s="33">
        <f>IF(Tableau2245678[[#This Row],[Blq{QB19}]]="o",(1000/BK$52),0)</f>
        <v>0</v>
      </c>
      <c r="BK25" s="4" t="s">
        <v>3</v>
      </c>
      <c r="BL25" s="33">
        <f>IF(Tableau2245678[[#This Row],[Blq{QB20}]]="o",(1000/BM$52),0)</f>
        <v>0</v>
      </c>
      <c r="BM25" s="4" t="s">
        <v>3</v>
      </c>
      <c r="BN25" s="33">
        <f>IF(Tableau2245678[[#This Row],[Blq{QB21}]]="o",(1000/BO$52),0)</f>
        <v>0</v>
      </c>
      <c r="BO25" s="4" t="s">
        <v>3</v>
      </c>
      <c r="BP25" s="33">
        <f>IF(Tableau2245678[[#This Row],[Blq{QB22}]]="o",(1000/BQ$52),0)</f>
        <v>0</v>
      </c>
      <c r="BQ25" s="4" t="s">
        <v>3</v>
      </c>
      <c r="BR25" s="33">
        <f>IF(Tableau2245678[[#This Row],[Blq{QB23}]]="o",(1000/BS$52),0)</f>
        <v>0</v>
      </c>
      <c r="BS25" s="4" t="s">
        <v>3</v>
      </c>
      <c r="BT25" s="33">
        <f>IF(Tableau2245678[[#This Row],[Blq{QB24}]]="o",(1000/BU$52),0)</f>
        <v>0</v>
      </c>
      <c r="BU25" s="4" t="s">
        <v>3</v>
      </c>
      <c r="BV25" s="33">
        <f>IF(Tableau2245678[[#This Row],[Blq{QB25}]]="o",(1000/BW$52),0)</f>
        <v>0</v>
      </c>
      <c r="BW25" s="4" t="s">
        <v>3</v>
      </c>
      <c r="BX25" s="33">
        <f>IF(Tableau2245678[[#This Row],[Blq{QB26}]]="o",(1000/BY$52),0)</f>
        <v>0</v>
      </c>
      <c r="BY25" s="4" t="s">
        <v>3</v>
      </c>
      <c r="BZ25" s="33">
        <f>IF(Tableau2245678[[#This Row],[Blq{QB27}]]="o",(1000/CA$52),0)</f>
        <v>0</v>
      </c>
      <c r="CA25" s="4" t="s">
        <v>3</v>
      </c>
      <c r="CB25" s="33">
        <f>IF(Tableau2245678[[#This Row],[Blq{QB28}]]="o",(1000/CC$52),0)</f>
        <v>0</v>
      </c>
      <c r="CC25" s="4" t="s">
        <v>3</v>
      </c>
      <c r="CD25" s="33">
        <f>IF(Tableau2245678[[#This Row],[Blq{QB29}]]="o",(1000/CE$52),0)</f>
        <v>0</v>
      </c>
      <c r="CE25" s="4" t="s">
        <v>3</v>
      </c>
      <c r="CF25" s="33">
        <f>IF(Tableau2245678[[#This Row],[Blq{QB30}]]="o",(1000/CG$52),0)</f>
        <v>0</v>
      </c>
      <c r="CG25" s="4" t="s">
        <v>3</v>
      </c>
      <c r="CH25" s="26">
        <f>IFERROR((8-Tableau2245678[[#This Row],[Plc{Q}]])/100,0)</f>
        <v>0</v>
      </c>
      <c r="CI25" s="25" t="str">
        <f>IF(OR(1=Tableau2245678[[#This Row],[Plc{Q}]],2=Tableau2245678[[#This Row],[Plc{Q}]],3=Tableau2245678[[#This Row],[Plc{Q}]],4=Tableau2245678[[#This Row],[Plc{Q}]],5=Tableau2245678[[#This Row],[Plc{Q}]],6=Tableau2245678[[#This Row],[Plc{Q}]],7=Tableau2245678[[#This Row],[Plc{Q}]],8=Tableau2245678[[#This Row],[Plc{Q}]]),"Qualifié(e)","")</f>
        <v/>
      </c>
      <c r="CJ25" s="34" t="str">
        <f>IF(Tableau2245678[[#This Row],[Pnt{F}/1000]]=0,"",RANK(Tableau2245678[[#This Row],[Pnt{F}/1000]],Tableau2245678[Pnt{F}/1000]))</f>
        <v/>
      </c>
      <c r="CK25" s="35">
        <f>IFERROR(Tableau2245678[[#This Row],[Pnt{FV}/500]]+Tableau2245678[[#This Row],[Pnt{FB}/500]]+Tableau2245678[[#This Row],[Bns{Q}]],0)</f>
        <v>0</v>
      </c>
      <c r="CL25" s="32">
        <f>IFERROR((Tableau2245678[[#This Row],[Pnt{FV}]]/$CM$52)*500,0)</f>
        <v>0</v>
      </c>
      <c r="CM25" s="186">
        <f>IFERROR(((Tableau2245678[[#This Row],[Prs{FV}]]/CN$52)*1000)+IF(Tableau2245678[[#This Row],[Vlr{FV}]]="o",2,0),0)</f>
        <v>0</v>
      </c>
      <c r="CN25" s="11" t="s">
        <v>12</v>
      </c>
      <c r="CO25" s="4" t="s">
        <v>3</v>
      </c>
      <c r="CP25" s="32">
        <f>(Tableau2245678[[#This Row],[Pnt{FB}]]/CQ$52)*500</f>
        <v>0</v>
      </c>
      <c r="CQ25" s="33">
        <f>Tableau2245678[[#This Row],[Pnt{FBlq}]]+Tableau2245678[[#This Row],[Pnt{FEss}]]</f>
        <v>0</v>
      </c>
      <c r="CR25" s="33">
        <f>IF(Tableau2245678[[#This Row],[Blq{F}]]="n",0,IF(Tableau2245678[[#This Row],[Blq{F}]]="Z1",100,IF(Tableau2245678[[#This Row],[Blq{F}]]="Z2",200,IF(Tableau2245678[[#This Row],[Blq{F}]]="Top",300,0))))</f>
        <v>0</v>
      </c>
      <c r="CS25" s="4" t="s">
        <v>3</v>
      </c>
      <c r="CT25" s="25">
        <f>IFERROR((100-(Tableau2245678[[#This Row],[Ess{F}]])),0)</f>
        <v>0</v>
      </c>
      <c r="CU25" s="11" t="s">
        <v>12</v>
      </c>
      <c r="CV25" s="28" t="str">
        <f>IF(Tableau2245678[[#This Row],[Fnl]]="Q",Tableau2245678[[#This Row],[Plc{F}]],Tableau2245678[[#This Row],[Plc{Q}]])</f>
        <v/>
      </c>
      <c r="CW25" s="28" t="str">
        <f>IF(Tableau2245678[[#This Row],[Place]]=1,"Or",IF(Tableau2245678[[#This Row],[Place]]=2,"Argent",IF(Tableau2245678[[#This Row],[Place]]=3,"Bronze","")))</f>
        <v/>
      </c>
    </row>
    <row r="26" spans="1:101" x14ac:dyDescent="0.2">
      <c r="A26" s="33" t="str">
        <f>Tableau2245678[[#This Row],[Plc{Q}]]</f>
        <v/>
      </c>
      <c r="B26" s="33" t="str">
        <f>Tableau2245678[[#This Row],[Place]]</f>
        <v/>
      </c>
      <c r="C26" s="16" t="s">
        <v>12</v>
      </c>
      <c r="D26" s="17" t="s">
        <v>12</v>
      </c>
      <c r="E26" s="17" t="s">
        <v>12</v>
      </c>
      <c r="F26" s="29" t="str">
        <f>IF(Tableau2245678[[#This Row],[Q &gt; F]]="","","Q")</f>
        <v/>
      </c>
      <c r="G26" s="10" t="s">
        <v>12</v>
      </c>
      <c r="H26" s="3" t="s">
        <v>3</v>
      </c>
      <c r="I26" s="3" t="s">
        <v>3</v>
      </c>
      <c r="J26" s="3" t="s">
        <v>3</v>
      </c>
      <c r="K26" s="30" t="str">
        <f>IF(Tableau2245678[[#This Row],[Pnt{Q}(/1000)]]=0,"",RANK(Tableau2245678[[#This Row],[Pnt{Q}(/1000)]],Tableau2245678[Pnt{Q}(/1000)]))</f>
        <v/>
      </c>
      <c r="L26" s="30">
        <f>IFERROR(Tableau2245678[[#This Row],[Pnt{QV}(/500)]]+Tableau2245678[[#This Row],[Pnt{QB}/500]],0)</f>
        <v>0</v>
      </c>
      <c r="M26" s="31">
        <f>IFERROR((Tableau2245678[[#This Row],[Pnt{QV}]]/$N$52)*500,0)</f>
        <v>0</v>
      </c>
      <c r="N26" s="31">
        <f>SUM(Tableau2245678[[#This Row],[Pnt{QV1}]],Tableau2245678[[#This Row],[Pnt{QV2}]],Tableau2245678[[#This Row],[Pnt{QV3}]])</f>
        <v>0</v>
      </c>
      <c r="O26" s="2">
        <f>IFERROR(((Tableau2245678[[#This Row],[Prs{QV1}]]/P$52)*1000)+IF(Tableau2245678[[#This Row],[Vlr{QV1}]]="o",2,0),0)</f>
        <v>0</v>
      </c>
      <c r="P26" s="11" t="s">
        <v>12</v>
      </c>
      <c r="Q26" s="4" t="s">
        <v>3</v>
      </c>
      <c r="R26" s="163">
        <f>IFERROR(((Tableau2245678[[#This Row],[Prs{QV2}]]/S$52)*1000)+IF(Tableau2245678[[#This Row],[Vlr{QV2}]]="o",2,0),0)</f>
        <v>0</v>
      </c>
      <c r="S26" s="11" t="s">
        <v>12</v>
      </c>
      <c r="T26" s="4" t="s">
        <v>3</v>
      </c>
      <c r="U26" s="163">
        <f>IFERROR(((Tableau2245678[[#This Row],[Prs{QV3}]]/V$52)*1000)+IF(Tableau2245678[[#This Row],[Vlr{QV3}]]="o",2,0),0)</f>
        <v>0</v>
      </c>
      <c r="V26" s="11" t="s">
        <v>12</v>
      </c>
      <c r="W26" s="4" t="s">
        <v>3</v>
      </c>
      <c r="X26" s="32">
        <f>IF((Tableau2245678[[#This Row],[Pnt{QB}]]/Y$52)*500=0,0,(Tableau2245678[[#This Row],[Pnt{QB}]]/Y$52)*500)</f>
        <v>0</v>
      </c>
      <c r="Y26" s="33">
        <f>Tableau2245678[[#This Row],[Pnt{QB1}]]+Tableau2245678[[#This Row],[Pnt{QB2}]]+Tableau2245678[[#This Row],[Pnt{QB3}]]+Tableau2245678[[#This Row],[Pnt{QB4}]]+Tableau2245678[[#This Row],[Pnt{QB5}]]+Tableau2245678[[#This Row],[Pnt{QB6}]]+Tableau2245678[[#This Row],[Pnt{QB7}]]+Tableau2245678[[#This Row],[Pnt{QB8}]]+Tableau2245678[[#This Row],[Pnt{QB9}]]+Tableau2245678[[#This Row],[Pnt{QB10}]]+Tableau2245678[[#This Row],[Pnt{QB11}]]+Tableau2245678[[#This Row],[Pnt{QB12}]]+Tableau2245678[[#This Row],[Pnt{QB13}]]+Tableau2245678[[#This Row],[Pnt{QB14}]]+Tableau2245678[[#This Row],[Pnt{QB15}]]+Tableau2245678[[#This Row],[Pnt{QB16}]]+Tableau2245678[[#This Row],[Pnt{QB17}]]+Tableau2245678[[#This Row],[Pnt{QB18}]]+Tableau2245678[[#This Row],[Pnt{QB19}]]+Tableau2245678[[#This Row],[Pnt{QB20}]]+Tableau2245678[[#This Row],[Pnt{QB21}]]+Tableau2245678[[#This Row],[Pnt{QB22}]]+Tableau2245678[[#This Row],[Pnt{QB23}]]+Tableau2245678[[#This Row],[Pnt{QB24}]]+Tableau2245678[[#This Row],[Pnt{QB25}]]+Tableau2245678[[#This Row],[Pnt{QB26}]]+Tableau2245678[[#This Row],[Pnt{QB27}]]+Tableau2245678[[#This Row],[Pnt{QB28}]]+Tableau2245678[[#This Row],[Pnt{QB29}]]+Tableau2245678[[#This Row],[Pnt{QB30}]]</f>
        <v>0</v>
      </c>
      <c r="Z26" s="33">
        <f>IF(Tableau2245678[[#This Row],[Blq{QB1}]]="o",(1000/AA$52),0)</f>
        <v>0</v>
      </c>
      <c r="AA26" s="4" t="s">
        <v>3</v>
      </c>
      <c r="AB26" s="33">
        <f>IF(Tableau2245678[[#This Row],[Blq{QB2}]]="o",(1000/AC$52),0)</f>
        <v>0</v>
      </c>
      <c r="AC26" s="4" t="s">
        <v>3</v>
      </c>
      <c r="AD26" s="33">
        <f>IF(Tableau2245678[[#This Row],[Blq{QB3}]]="o",(1000/AE$52),0)</f>
        <v>0</v>
      </c>
      <c r="AE26" s="4" t="s">
        <v>3</v>
      </c>
      <c r="AF26" s="33">
        <f>IF(Tableau2245678[[#This Row],[Blq{QB4}]]="o",(1000/AG$52),0)</f>
        <v>0</v>
      </c>
      <c r="AG26" s="4" t="s">
        <v>3</v>
      </c>
      <c r="AH26" s="33">
        <f>IF(Tableau2245678[[#This Row],[Blq{QB5}]]="o",(1000/AI$52),0)</f>
        <v>0</v>
      </c>
      <c r="AI26" s="4" t="s">
        <v>3</v>
      </c>
      <c r="AJ26" s="33">
        <f>IF(Tableau2245678[[#This Row],[Blq{QB6}]]="o",(1000/AK$52),0)</f>
        <v>0</v>
      </c>
      <c r="AK26" s="4" t="s">
        <v>3</v>
      </c>
      <c r="AL26" s="33">
        <f>IF(Tableau2245678[[#This Row],[Blq{QB7}]]="o",(1000/AM$52),0)</f>
        <v>0</v>
      </c>
      <c r="AM26" s="4" t="s">
        <v>3</v>
      </c>
      <c r="AN26" s="33">
        <f>IF(Tableau2245678[[#This Row],[Blq{QB8}]]="o",(1000/AO$52),0)</f>
        <v>0</v>
      </c>
      <c r="AO26" s="4" t="s">
        <v>3</v>
      </c>
      <c r="AP26" s="33">
        <f>IF(Tableau2245678[[#This Row],[Blq{QB9}]]="o",(1000/AQ$52),0)</f>
        <v>0</v>
      </c>
      <c r="AQ26" s="4" t="s">
        <v>3</v>
      </c>
      <c r="AR26" s="33">
        <f>IF(Tableau2245678[[#This Row],[Blq{QB10}]]="o",(1000/AS$52),0)</f>
        <v>0</v>
      </c>
      <c r="AS26" s="4" t="s">
        <v>3</v>
      </c>
      <c r="AT26" s="33">
        <f>IF(Tableau2245678[[#This Row],[Blq{QB11}]]="o",(1000/AU$52),0)</f>
        <v>0</v>
      </c>
      <c r="AU26" s="4" t="s">
        <v>3</v>
      </c>
      <c r="AV26" s="33">
        <f>IF(Tableau2245678[[#This Row],[Blq{QB12}]]="o",(1000/AW$52),0)</f>
        <v>0</v>
      </c>
      <c r="AW26" s="4" t="s">
        <v>3</v>
      </c>
      <c r="AX26" s="33">
        <f>IF(Tableau2245678[[#This Row],[Blq{QB13}]]="o",(1000/AY$52),0)</f>
        <v>0</v>
      </c>
      <c r="AY26" s="4" t="s">
        <v>3</v>
      </c>
      <c r="AZ26" s="33">
        <f>IF(Tableau2245678[[#This Row],[Blq{QB14}]]="o",(1000/BA$52),0)</f>
        <v>0</v>
      </c>
      <c r="BA26" s="4" t="s">
        <v>3</v>
      </c>
      <c r="BB26" s="33">
        <f>IF(Tableau2245678[[#This Row],[Blq{QB15}]]="o",(1000/BC$52),0)</f>
        <v>0</v>
      </c>
      <c r="BC26" s="4" t="s">
        <v>3</v>
      </c>
      <c r="BD26" s="33">
        <f>IF(Tableau2245678[[#This Row],[Blq{QB16}]]="o",(1000/BE$52),0)</f>
        <v>0</v>
      </c>
      <c r="BE26" s="4" t="s">
        <v>3</v>
      </c>
      <c r="BF26" s="33">
        <f>IF(Tableau2245678[[#This Row],[Blq{QB17}]]="o",(1000/BG$52),0)</f>
        <v>0</v>
      </c>
      <c r="BG26" s="4" t="s">
        <v>3</v>
      </c>
      <c r="BH26" s="33">
        <f>IF(Tableau2245678[[#This Row],[Blq{QB18}]]="o",(1000/BI$52),0)</f>
        <v>0</v>
      </c>
      <c r="BI26" s="4" t="s">
        <v>3</v>
      </c>
      <c r="BJ26" s="33">
        <f>IF(Tableau2245678[[#This Row],[Blq{QB19}]]="o",(1000/BK$52),0)</f>
        <v>0</v>
      </c>
      <c r="BK26" s="4" t="s">
        <v>3</v>
      </c>
      <c r="BL26" s="33">
        <f>IF(Tableau2245678[[#This Row],[Blq{QB20}]]="o",(1000/BM$52),0)</f>
        <v>0</v>
      </c>
      <c r="BM26" s="4" t="s">
        <v>3</v>
      </c>
      <c r="BN26" s="33">
        <f>IF(Tableau2245678[[#This Row],[Blq{QB21}]]="o",(1000/BO$52),0)</f>
        <v>0</v>
      </c>
      <c r="BO26" s="4" t="s">
        <v>3</v>
      </c>
      <c r="BP26" s="33">
        <f>IF(Tableau2245678[[#This Row],[Blq{QB22}]]="o",(1000/BQ$52),0)</f>
        <v>0</v>
      </c>
      <c r="BQ26" s="4" t="s">
        <v>3</v>
      </c>
      <c r="BR26" s="33">
        <f>IF(Tableau2245678[[#This Row],[Blq{QB23}]]="o",(1000/BS$52),0)</f>
        <v>0</v>
      </c>
      <c r="BS26" s="4" t="s">
        <v>3</v>
      </c>
      <c r="BT26" s="33">
        <f>IF(Tableau2245678[[#This Row],[Blq{QB24}]]="o",(1000/BU$52),0)</f>
        <v>0</v>
      </c>
      <c r="BU26" s="4" t="s">
        <v>3</v>
      </c>
      <c r="BV26" s="33">
        <f>IF(Tableau2245678[[#This Row],[Blq{QB25}]]="o",(1000/BW$52),0)</f>
        <v>0</v>
      </c>
      <c r="BW26" s="4" t="s">
        <v>3</v>
      </c>
      <c r="BX26" s="33">
        <f>IF(Tableau2245678[[#This Row],[Blq{QB26}]]="o",(1000/BY$52),0)</f>
        <v>0</v>
      </c>
      <c r="BY26" s="4" t="s">
        <v>3</v>
      </c>
      <c r="BZ26" s="33">
        <f>IF(Tableau2245678[[#This Row],[Blq{QB27}]]="o",(1000/CA$52),0)</f>
        <v>0</v>
      </c>
      <c r="CA26" s="4" t="s">
        <v>3</v>
      </c>
      <c r="CB26" s="33">
        <f>IF(Tableau2245678[[#This Row],[Blq{QB28}]]="o",(1000/CC$52),0)</f>
        <v>0</v>
      </c>
      <c r="CC26" s="4" t="s">
        <v>3</v>
      </c>
      <c r="CD26" s="33">
        <f>IF(Tableau2245678[[#This Row],[Blq{QB29}]]="o",(1000/CE$52),0)</f>
        <v>0</v>
      </c>
      <c r="CE26" s="4" t="s">
        <v>3</v>
      </c>
      <c r="CF26" s="33">
        <f>IF(Tableau2245678[[#This Row],[Blq{QB30}]]="o",(1000/CG$52),0)</f>
        <v>0</v>
      </c>
      <c r="CG26" s="4" t="s">
        <v>3</v>
      </c>
      <c r="CH26" s="26">
        <f>IFERROR((8-Tableau2245678[[#This Row],[Plc{Q}]])/100,0)</f>
        <v>0</v>
      </c>
      <c r="CI26" s="25" t="str">
        <f>IF(OR(1=Tableau2245678[[#This Row],[Plc{Q}]],2=Tableau2245678[[#This Row],[Plc{Q}]],3=Tableau2245678[[#This Row],[Plc{Q}]],4=Tableau2245678[[#This Row],[Plc{Q}]],5=Tableau2245678[[#This Row],[Plc{Q}]],6=Tableau2245678[[#This Row],[Plc{Q}]],7=Tableau2245678[[#This Row],[Plc{Q}]],8=Tableau2245678[[#This Row],[Plc{Q}]]),"Qualifié(e)","")</f>
        <v/>
      </c>
      <c r="CJ26" s="34" t="str">
        <f>IF(Tableau2245678[[#This Row],[Pnt{F}/1000]]=0,"",RANK(Tableau2245678[[#This Row],[Pnt{F}/1000]],Tableau2245678[Pnt{F}/1000]))</f>
        <v/>
      </c>
      <c r="CK26" s="35">
        <f>IFERROR(Tableau2245678[[#This Row],[Pnt{FV}/500]]+Tableau2245678[[#This Row],[Pnt{FB}/500]]+Tableau2245678[[#This Row],[Bns{Q}]],0)</f>
        <v>0</v>
      </c>
      <c r="CL26" s="32">
        <f>IFERROR((Tableau2245678[[#This Row],[Pnt{FV}]]/$CM$52)*500,0)</f>
        <v>0</v>
      </c>
      <c r="CM26" s="186">
        <f>IFERROR(((Tableau2245678[[#This Row],[Prs{FV}]]/CN$52)*1000)+IF(Tableau2245678[[#This Row],[Vlr{FV}]]="o",2,0),0)</f>
        <v>0</v>
      </c>
      <c r="CN26" s="11" t="s">
        <v>12</v>
      </c>
      <c r="CO26" s="4" t="s">
        <v>3</v>
      </c>
      <c r="CP26" s="32">
        <f>(Tableau2245678[[#This Row],[Pnt{FB}]]/CQ$52)*500</f>
        <v>0</v>
      </c>
      <c r="CQ26" s="33">
        <f>Tableau2245678[[#This Row],[Pnt{FBlq}]]+Tableau2245678[[#This Row],[Pnt{FEss}]]</f>
        <v>0</v>
      </c>
      <c r="CR26" s="33">
        <f>IF(Tableau2245678[[#This Row],[Blq{F}]]="n",0,IF(Tableau2245678[[#This Row],[Blq{F}]]="Z1",100,IF(Tableau2245678[[#This Row],[Blq{F}]]="Z2",200,IF(Tableau2245678[[#This Row],[Blq{F}]]="Top",300,0))))</f>
        <v>0</v>
      </c>
      <c r="CS26" s="4" t="s">
        <v>3</v>
      </c>
      <c r="CT26" s="25">
        <f>IFERROR((100-(Tableau2245678[[#This Row],[Ess{F}]])),0)</f>
        <v>0</v>
      </c>
      <c r="CU26" s="11" t="s">
        <v>12</v>
      </c>
      <c r="CV26" s="28" t="str">
        <f>IF(Tableau2245678[[#This Row],[Fnl]]="Q",Tableau2245678[[#This Row],[Plc{F}]],Tableau2245678[[#This Row],[Plc{Q}]])</f>
        <v/>
      </c>
      <c r="CW26" s="28" t="str">
        <f>IF(Tableau2245678[[#This Row],[Place]]=1,"Or",IF(Tableau2245678[[#This Row],[Place]]=2,"Argent",IF(Tableau2245678[[#This Row],[Place]]=3,"Bronze","")))</f>
        <v/>
      </c>
    </row>
    <row r="27" spans="1:101" x14ac:dyDescent="0.2">
      <c r="A27" s="33" t="str">
        <f>Tableau2245678[[#This Row],[Plc{Q}]]</f>
        <v/>
      </c>
      <c r="B27" s="33" t="str">
        <f>Tableau2245678[[#This Row],[Place]]</f>
        <v/>
      </c>
      <c r="C27" s="16" t="s">
        <v>12</v>
      </c>
      <c r="D27" s="17" t="s">
        <v>12</v>
      </c>
      <c r="E27" s="17" t="s">
        <v>12</v>
      </c>
      <c r="F27" s="29" t="str">
        <f>IF(Tableau2245678[[#This Row],[Q &gt; F]]="","","Q")</f>
        <v/>
      </c>
      <c r="G27" s="10" t="s">
        <v>12</v>
      </c>
      <c r="H27" s="3" t="s">
        <v>3</v>
      </c>
      <c r="I27" s="3" t="s">
        <v>3</v>
      </c>
      <c r="J27" s="3" t="s">
        <v>3</v>
      </c>
      <c r="K27" s="30" t="str">
        <f>IF(Tableau2245678[[#This Row],[Pnt{Q}(/1000)]]=0,"",RANK(Tableau2245678[[#This Row],[Pnt{Q}(/1000)]],Tableau2245678[Pnt{Q}(/1000)]))</f>
        <v/>
      </c>
      <c r="L27" s="30">
        <f>IFERROR(Tableau2245678[[#This Row],[Pnt{QV}(/500)]]+Tableau2245678[[#This Row],[Pnt{QB}/500]],0)</f>
        <v>0</v>
      </c>
      <c r="M27" s="31">
        <f>IFERROR((Tableau2245678[[#This Row],[Pnt{QV}]]/$N$52)*500,0)</f>
        <v>0</v>
      </c>
      <c r="N27" s="31">
        <f>SUM(Tableau2245678[[#This Row],[Pnt{QV1}]],Tableau2245678[[#This Row],[Pnt{QV2}]],Tableau2245678[[#This Row],[Pnt{QV3}]])</f>
        <v>0</v>
      </c>
      <c r="O27" s="2">
        <f>IFERROR(((Tableau2245678[[#This Row],[Prs{QV1}]]/P$52)*1000)+IF(Tableau2245678[[#This Row],[Vlr{QV1}]]="o",2,0),0)</f>
        <v>0</v>
      </c>
      <c r="P27" s="11" t="s">
        <v>12</v>
      </c>
      <c r="Q27" s="4" t="s">
        <v>3</v>
      </c>
      <c r="R27" s="163">
        <f>IFERROR(((Tableau2245678[[#This Row],[Prs{QV2}]]/S$52)*1000)+IF(Tableau2245678[[#This Row],[Vlr{QV2}]]="o",2,0),0)</f>
        <v>0</v>
      </c>
      <c r="S27" s="11" t="s">
        <v>12</v>
      </c>
      <c r="T27" s="4" t="s">
        <v>3</v>
      </c>
      <c r="U27" s="163">
        <f>IFERROR(((Tableau2245678[[#This Row],[Prs{QV3}]]/V$52)*1000)+IF(Tableau2245678[[#This Row],[Vlr{QV3}]]="o",2,0),0)</f>
        <v>0</v>
      </c>
      <c r="V27" s="11" t="s">
        <v>12</v>
      </c>
      <c r="W27" s="4" t="s">
        <v>3</v>
      </c>
      <c r="X27" s="32">
        <f>IF((Tableau2245678[[#This Row],[Pnt{QB}]]/Y$52)*500=0,0,(Tableau2245678[[#This Row],[Pnt{QB}]]/Y$52)*500)</f>
        <v>0</v>
      </c>
      <c r="Y27" s="33">
        <f>Tableau2245678[[#This Row],[Pnt{QB1}]]+Tableau2245678[[#This Row],[Pnt{QB2}]]+Tableau2245678[[#This Row],[Pnt{QB3}]]+Tableau2245678[[#This Row],[Pnt{QB4}]]+Tableau2245678[[#This Row],[Pnt{QB5}]]+Tableau2245678[[#This Row],[Pnt{QB6}]]+Tableau2245678[[#This Row],[Pnt{QB7}]]+Tableau2245678[[#This Row],[Pnt{QB8}]]+Tableau2245678[[#This Row],[Pnt{QB9}]]+Tableau2245678[[#This Row],[Pnt{QB10}]]+Tableau2245678[[#This Row],[Pnt{QB11}]]+Tableau2245678[[#This Row],[Pnt{QB12}]]+Tableau2245678[[#This Row],[Pnt{QB13}]]+Tableau2245678[[#This Row],[Pnt{QB14}]]+Tableau2245678[[#This Row],[Pnt{QB15}]]+Tableau2245678[[#This Row],[Pnt{QB16}]]+Tableau2245678[[#This Row],[Pnt{QB17}]]+Tableau2245678[[#This Row],[Pnt{QB18}]]+Tableau2245678[[#This Row],[Pnt{QB19}]]+Tableau2245678[[#This Row],[Pnt{QB20}]]+Tableau2245678[[#This Row],[Pnt{QB21}]]+Tableau2245678[[#This Row],[Pnt{QB22}]]+Tableau2245678[[#This Row],[Pnt{QB23}]]+Tableau2245678[[#This Row],[Pnt{QB24}]]+Tableau2245678[[#This Row],[Pnt{QB25}]]+Tableau2245678[[#This Row],[Pnt{QB26}]]+Tableau2245678[[#This Row],[Pnt{QB27}]]+Tableau2245678[[#This Row],[Pnt{QB28}]]+Tableau2245678[[#This Row],[Pnt{QB29}]]+Tableau2245678[[#This Row],[Pnt{QB30}]]</f>
        <v>0</v>
      </c>
      <c r="Z27" s="33">
        <f>IF(Tableau2245678[[#This Row],[Blq{QB1}]]="o",(1000/AA$52),0)</f>
        <v>0</v>
      </c>
      <c r="AA27" s="4" t="s">
        <v>3</v>
      </c>
      <c r="AB27" s="33">
        <f>IF(Tableau2245678[[#This Row],[Blq{QB2}]]="o",(1000/AC$52),0)</f>
        <v>0</v>
      </c>
      <c r="AC27" s="4" t="s">
        <v>3</v>
      </c>
      <c r="AD27" s="33">
        <f>IF(Tableau2245678[[#This Row],[Blq{QB3}]]="o",(1000/AE$52),0)</f>
        <v>0</v>
      </c>
      <c r="AE27" s="4" t="s">
        <v>3</v>
      </c>
      <c r="AF27" s="33">
        <f>IF(Tableau2245678[[#This Row],[Blq{QB4}]]="o",(1000/AG$52),0)</f>
        <v>0</v>
      </c>
      <c r="AG27" s="4" t="s">
        <v>3</v>
      </c>
      <c r="AH27" s="33">
        <f>IF(Tableau2245678[[#This Row],[Blq{QB5}]]="o",(1000/AI$52),0)</f>
        <v>0</v>
      </c>
      <c r="AI27" s="4" t="s">
        <v>3</v>
      </c>
      <c r="AJ27" s="33">
        <f>IF(Tableau2245678[[#This Row],[Blq{QB6}]]="o",(1000/AK$52),0)</f>
        <v>0</v>
      </c>
      <c r="AK27" s="4" t="s">
        <v>3</v>
      </c>
      <c r="AL27" s="33">
        <f>IF(Tableau2245678[[#This Row],[Blq{QB7}]]="o",(1000/AM$52),0)</f>
        <v>0</v>
      </c>
      <c r="AM27" s="4" t="s">
        <v>3</v>
      </c>
      <c r="AN27" s="33">
        <f>IF(Tableau2245678[[#This Row],[Blq{QB8}]]="o",(1000/AO$52),0)</f>
        <v>0</v>
      </c>
      <c r="AO27" s="4" t="s">
        <v>3</v>
      </c>
      <c r="AP27" s="33">
        <f>IF(Tableau2245678[[#This Row],[Blq{QB9}]]="o",(1000/AQ$52),0)</f>
        <v>0</v>
      </c>
      <c r="AQ27" s="4" t="s">
        <v>3</v>
      </c>
      <c r="AR27" s="33">
        <f>IF(Tableau2245678[[#This Row],[Blq{QB10}]]="o",(1000/AS$52),0)</f>
        <v>0</v>
      </c>
      <c r="AS27" s="4" t="s">
        <v>3</v>
      </c>
      <c r="AT27" s="33">
        <f>IF(Tableau2245678[[#This Row],[Blq{QB11}]]="o",(1000/AU$52),0)</f>
        <v>0</v>
      </c>
      <c r="AU27" s="4" t="s">
        <v>3</v>
      </c>
      <c r="AV27" s="33">
        <f>IF(Tableau2245678[[#This Row],[Blq{QB12}]]="o",(1000/AW$52),0)</f>
        <v>0</v>
      </c>
      <c r="AW27" s="4" t="s">
        <v>3</v>
      </c>
      <c r="AX27" s="33">
        <f>IF(Tableau2245678[[#This Row],[Blq{QB13}]]="o",(1000/AY$52),0)</f>
        <v>0</v>
      </c>
      <c r="AY27" s="4" t="s">
        <v>3</v>
      </c>
      <c r="AZ27" s="33">
        <f>IF(Tableau2245678[[#This Row],[Blq{QB14}]]="o",(1000/BA$52),0)</f>
        <v>0</v>
      </c>
      <c r="BA27" s="4" t="s">
        <v>3</v>
      </c>
      <c r="BB27" s="33">
        <f>IF(Tableau2245678[[#This Row],[Blq{QB15}]]="o",(1000/BC$52),0)</f>
        <v>0</v>
      </c>
      <c r="BC27" s="4" t="s">
        <v>3</v>
      </c>
      <c r="BD27" s="33">
        <f>IF(Tableau2245678[[#This Row],[Blq{QB16}]]="o",(1000/BE$52),0)</f>
        <v>0</v>
      </c>
      <c r="BE27" s="4" t="s">
        <v>3</v>
      </c>
      <c r="BF27" s="33">
        <f>IF(Tableau2245678[[#This Row],[Blq{QB17}]]="o",(1000/BG$52),0)</f>
        <v>0</v>
      </c>
      <c r="BG27" s="4" t="s">
        <v>3</v>
      </c>
      <c r="BH27" s="33">
        <f>IF(Tableau2245678[[#This Row],[Blq{QB18}]]="o",(1000/BI$52),0)</f>
        <v>0</v>
      </c>
      <c r="BI27" s="4" t="s">
        <v>3</v>
      </c>
      <c r="BJ27" s="33">
        <f>IF(Tableau2245678[[#This Row],[Blq{QB19}]]="o",(1000/BK$52),0)</f>
        <v>0</v>
      </c>
      <c r="BK27" s="4" t="s">
        <v>3</v>
      </c>
      <c r="BL27" s="33">
        <f>IF(Tableau2245678[[#This Row],[Blq{QB20}]]="o",(1000/BM$52),0)</f>
        <v>0</v>
      </c>
      <c r="BM27" s="4" t="s">
        <v>3</v>
      </c>
      <c r="BN27" s="33">
        <f>IF(Tableau2245678[[#This Row],[Blq{QB21}]]="o",(1000/BO$52),0)</f>
        <v>0</v>
      </c>
      <c r="BO27" s="4" t="s">
        <v>3</v>
      </c>
      <c r="BP27" s="33">
        <f>IF(Tableau2245678[[#This Row],[Blq{QB22}]]="o",(1000/BQ$52),0)</f>
        <v>0</v>
      </c>
      <c r="BQ27" s="4" t="s">
        <v>3</v>
      </c>
      <c r="BR27" s="33">
        <f>IF(Tableau2245678[[#This Row],[Blq{QB23}]]="o",(1000/BS$52),0)</f>
        <v>0</v>
      </c>
      <c r="BS27" s="4" t="s">
        <v>3</v>
      </c>
      <c r="BT27" s="33">
        <f>IF(Tableau2245678[[#This Row],[Blq{QB24}]]="o",(1000/BU$52),0)</f>
        <v>0</v>
      </c>
      <c r="BU27" s="4" t="s">
        <v>3</v>
      </c>
      <c r="BV27" s="33">
        <f>IF(Tableau2245678[[#This Row],[Blq{QB25}]]="o",(1000/BW$52),0)</f>
        <v>0</v>
      </c>
      <c r="BW27" s="4" t="s">
        <v>3</v>
      </c>
      <c r="BX27" s="33">
        <f>IF(Tableau2245678[[#This Row],[Blq{QB26}]]="o",(1000/BY$52),0)</f>
        <v>0</v>
      </c>
      <c r="BY27" s="4" t="s">
        <v>3</v>
      </c>
      <c r="BZ27" s="33">
        <f>IF(Tableau2245678[[#This Row],[Blq{QB27}]]="o",(1000/CA$52),0)</f>
        <v>0</v>
      </c>
      <c r="CA27" s="4" t="s">
        <v>3</v>
      </c>
      <c r="CB27" s="33">
        <f>IF(Tableau2245678[[#This Row],[Blq{QB28}]]="o",(1000/CC$52),0)</f>
        <v>0</v>
      </c>
      <c r="CC27" s="4" t="s">
        <v>3</v>
      </c>
      <c r="CD27" s="33">
        <f>IF(Tableau2245678[[#This Row],[Blq{QB29}]]="o",(1000/CE$52),0)</f>
        <v>0</v>
      </c>
      <c r="CE27" s="4" t="s">
        <v>3</v>
      </c>
      <c r="CF27" s="33">
        <f>IF(Tableau2245678[[#This Row],[Blq{QB30}]]="o",(1000/CG$52),0)</f>
        <v>0</v>
      </c>
      <c r="CG27" s="4" t="s">
        <v>3</v>
      </c>
      <c r="CH27" s="26">
        <f>IFERROR((8-Tableau2245678[[#This Row],[Plc{Q}]])/100,0)</f>
        <v>0</v>
      </c>
      <c r="CI27" s="25" t="str">
        <f>IF(OR(1=Tableau2245678[[#This Row],[Plc{Q}]],2=Tableau2245678[[#This Row],[Plc{Q}]],3=Tableau2245678[[#This Row],[Plc{Q}]],4=Tableau2245678[[#This Row],[Plc{Q}]],5=Tableau2245678[[#This Row],[Plc{Q}]],6=Tableau2245678[[#This Row],[Plc{Q}]],7=Tableau2245678[[#This Row],[Plc{Q}]],8=Tableau2245678[[#This Row],[Plc{Q}]]),"Qualifié(e)","")</f>
        <v/>
      </c>
      <c r="CJ27" s="34" t="str">
        <f>IF(Tableau2245678[[#This Row],[Pnt{F}/1000]]=0,"",RANK(Tableau2245678[[#This Row],[Pnt{F}/1000]],Tableau2245678[Pnt{F}/1000]))</f>
        <v/>
      </c>
      <c r="CK27" s="35">
        <f>IFERROR(Tableau2245678[[#This Row],[Pnt{FV}/500]]+Tableau2245678[[#This Row],[Pnt{FB}/500]]+Tableau2245678[[#This Row],[Bns{Q}]],0)</f>
        <v>0</v>
      </c>
      <c r="CL27" s="32">
        <f>IFERROR((Tableau2245678[[#This Row],[Pnt{FV}]]/$CM$52)*500,0)</f>
        <v>0</v>
      </c>
      <c r="CM27" s="186">
        <f>IFERROR(((Tableau2245678[[#This Row],[Prs{FV}]]/CN$52)*1000)+IF(Tableau2245678[[#This Row],[Vlr{FV}]]="o",2,0),0)</f>
        <v>0</v>
      </c>
      <c r="CN27" s="11" t="s">
        <v>12</v>
      </c>
      <c r="CO27" s="4" t="s">
        <v>3</v>
      </c>
      <c r="CP27" s="32">
        <f>(Tableau2245678[[#This Row],[Pnt{FB}]]/CQ$52)*500</f>
        <v>0</v>
      </c>
      <c r="CQ27" s="33">
        <f>Tableau2245678[[#This Row],[Pnt{FBlq}]]+Tableau2245678[[#This Row],[Pnt{FEss}]]</f>
        <v>0</v>
      </c>
      <c r="CR27" s="33">
        <f>IF(Tableau2245678[[#This Row],[Blq{F}]]="n",0,IF(Tableau2245678[[#This Row],[Blq{F}]]="Z1",100,IF(Tableau2245678[[#This Row],[Blq{F}]]="Z2",200,IF(Tableau2245678[[#This Row],[Blq{F}]]="Top",300,0))))</f>
        <v>0</v>
      </c>
      <c r="CS27" s="4" t="s">
        <v>3</v>
      </c>
      <c r="CT27" s="25">
        <f>IFERROR((100-(Tableau2245678[[#This Row],[Ess{F}]])),0)</f>
        <v>0</v>
      </c>
      <c r="CU27" s="11" t="s">
        <v>12</v>
      </c>
      <c r="CV27" s="28" t="str">
        <f>IF(Tableau2245678[[#This Row],[Fnl]]="Q",Tableau2245678[[#This Row],[Plc{F}]],Tableau2245678[[#This Row],[Plc{Q}]])</f>
        <v/>
      </c>
      <c r="CW27" s="28" t="str">
        <f>IF(Tableau2245678[[#This Row],[Place]]=1,"Or",IF(Tableau2245678[[#This Row],[Place]]=2,"Argent",IF(Tableau2245678[[#This Row],[Place]]=3,"Bronze","")))</f>
        <v/>
      </c>
    </row>
    <row r="28" spans="1:101" x14ac:dyDescent="0.2">
      <c r="A28" s="33" t="str">
        <f>Tableau2245678[[#This Row],[Plc{Q}]]</f>
        <v/>
      </c>
      <c r="B28" s="33" t="str">
        <f>Tableau2245678[[#This Row],[Place]]</f>
        <v/>
      </c>
      <c r="C28" s="16" t="s">
        <v>12</v>
      </c>
      <c r="D28" s="17" t="s">
        <v>12</v>
      </c>
      <c r="E28" s="17" t="s">
        <v>12</v>
      </c>
      <c r="F28" s="29" t="str">
        <f>IF(Tableau2245678[[#This Row],[Q &gt; F]]="","","Q")</f>
        <v/>
      </c>
      <c r="G28" s="10" t="s">
        <v>12</v>
      </c>
      <c r="H28" s="3" t="s">
        <v>3</v>
      </c>
      <c r="I28" s="3" t="s">
        <v>3</v>
      </c>
      <c r="J28" s="3" t="s">
        <v>3</v>
      </c>
      <c r="K28" s="30" t="str">
        <f>IF(Tableau2245678[[#This Row],[Pnt{Q}(/1000)]]=0,"",RANK(Tableau2245678[[#This Row],[Pnt{Q}(/1000)]],Tableau2245678[Pnt{Q}(/1000)]))</f>
        <v/>
      </c>
      <c r="L28" s="30">
        <f>IFERROR(Tableau2245678[[#This Row],[Pnt{QV}(/500)]]+Tableau2245678[[#This Row],[Pnt{QB}/500]],0)</f>
        <v>0</v>
      </c>
      <c r="M28" s="31">
        <f>IFERROR((Tableau2245678[[#This Row],[Pnt{QV}]]/$N$52)*500,0)</f>
        <v>0</v>
      </c>
      <c r="N28" s="31">
        <f>SUM(Tableau2245678[[#This Row],[Pnt{QV1}]],Tableau2245678[[#This Row],[Pnt{QV2}]],Tableau2245678[[#This Row],[Pnt{QV3}]])</f>
        <v>0</v>
      </c>
      <c r="O28" s="2">
        <f>IFERROR(((Tableau2245678[[#This Row],[Prs{QV1}]]/P$52)*1000)+IF(Tableau2245678[[#This Row],[Vlr{QV1}]]="o",2,0),0)</f>
        <v>0</v>
      </c>
      <c r="P28" s="11" t="s">
        <v>12</v>
      </c>
      <c r="Q28" s="4" t="s">
        <v>3</v>
      </c>
      <c r="R28" s="163">
        <f>IFERROR(((Tableau2245678[[#This Row],[Prs{QV2}]]/S$52)*1000)+IF(Tableau2245678[[#This Row],[Vlr{QV2}]]="o",2,0),0)</f>
        <v>0</v>
      </c>
      <c r="S28" s="11" t="s">
        <v>12</v>
      </c>
      <c r="T28" s="4" t="s">
        <v>3</v>
      </c>
      <c r="U28" s="163">
        <f>IFERROR(((Tableau2245678[[#This Row],[Prs{QV3}]]/V$52)*1000)+IF(Tableau2245678[[#This Row],[Vlr{QV3}]]="o",2,0),0)</f>
        <v>0</v>
      </c>
      <c r="V28" s="11" t="s">
        <v>12</v>
      </c>
      <c r="W28" s="4" t="s">
        <v>3</v>
      </c>
      <c r="X28" s="32">
        <f>IF((Tableau2245678[[#This Row],[Pnt{QB}]]/Y$52)*500=0,0,(Tableau2245678[[#This Row],[Pnt{QB}]]/Y$52)*500)</f>
        <v>0</v>
      </c>
      <c r="Y28" s="33">
        <f>Tableau2245678[[#This Row],[Pnt{QB1}]]+Tableau2245678[[#This Row],[Pnt{QB2}]]+Tableau2245678[[#This Row],[Pnt{QB3}]]+Tableau2245678[[#This Row],[Pnt{QB4}]]+Tableau2245678[[#This Row],[Pnt{QB5}]]+Tableau2245678[[#This Row],[Pnt{QB6}]]+Tableau2245678[[#This Row],[Pnt{QB7}]]+Tableau2245678[[#This Row],[Pnt{QB8}]]+Tableau2245678[[#This Row],[Pnt{QB9}]]+Tableau2245678[[#This Row],[Pnt{QB10}]]+Tableau2245678[[#This Row],[Pnt{QB11}]]+Tableau2245678[[#This Row],[Pnt{QB12}]]+Tableau2245678[[#This Row],[Pnt{QB13}]]+Tableau2245678[[#This Row],[Pnt{QB14}]]+Tableau2245678[[#This Row],[Pnt{QB15}]]+Tableau2245678[[#This Row],[Pnt{QB16}]]+Tableau2245678[[#This Row],[Pnt{QB17}]]+Tableau2245678[[#This Row],[Pnt{QB18}]]+Tableau2245678[[#This Row],[Pnt{QB19}]]+Tableau2245678[[#This Row],[Pnt{QB20}]]+Tableau2245678[[#This Row],[Pnt{QB21}]]+Tableau2245678[[#This Row],[Pnt{QB22}]]+Tableau2245678[[#This Row],[Pnt{QB23}]]+Tableau2245678[[#This Row],[Pnt{QB24}]]+Tableau2245678[[#This Row],[Pnt{QB25}]]+Tableau2245678[[#This Row],[Pnt{QB26}]]+Tableau2245678[[#This Row],[Pnt{QB27}]]+Tableau2245678[[#This Row],[Pnt{QB28}]]+Tableau2245678[[#This Row],[Pnt{QB29}]]+Tableau2245678[[#This Row],[Pnt{QB30}]]</f>
        <v>0</v>
      </c>
      <c r="Z28" s="33">
        <f>IF(Tableau2245678[[#This Row],[Blq{QB1}]]="o",(1000/AA$52),0)</f>
        <v>0</v>
      </c>
      <c r="AA28" s="4" t="s">
        <v>3</v>
      </c>
      <c r="AB28" s="33">
        <f>IF(Tableau2245678[[#This Row],[Blq{QB2}]]="o",(1000/AC$52),0)</f>
        <v>0</v>
      </c>
      <c r="AC28" s="4" t="s">
        <v>3</v>
      </c>
      <c r="AD28" s="33">
        <f>IF(Tableau2245678[[#This Row],[Blq{QB3}]]="o",(1000/AE$52),0)</f>
        <v>0</v>
      </c>
      <c r="AE28" s="4" t="s">
        <v>3</v>
      </c>
      <c r="AF28" s="33">
        <f>IF(Tableau2245678[[#This Row],[Blq{QB4}]]="o",(1000/AG$52),0)</f>
        <v>0</v>
      </c>
      <c r="AG28" s="4" t="s">
        <v>3</v>
      </c>
      <c r="AH28" s="33">
        <f>IF(Tableau2245678[[#This Row],[Blq{QB5}]]="o",(1000/AI$52),0)</f>
        <v>0</v>
      </c>
      <c r="AI28" s="4" t="s">
        <v>3</v>
      </c>
      <c r="AJ28" s="33">
        <f>IF(Tableau2245678[[#This Row],[Blq{QB6}]]="o",(1000/AK$52),0)</f>
        <v>0</v>
      </c>
      <c r="AK28" s="4" t="s">
        <v>3</v>
      </c>
      <c r="AL28" s="33">
        <f>IF(Tableau2245678[[#This Row],[Blq{QB7}]]="o",(1000/AM$52),0)</f>
        <v>0</v>
      </c>
      <c r="AM28" s="4" t="s">
        <v>3</v>
      </c>
      <c r="AN28" s="33">
        <f>IF(Tableau2245678[[#This Row],[Blq{QB8}]]="o",(1000/AO$52),0)</f>
        <v>0</v>
      </c>
      <c r="AO28" s="4" t="s">
        <v>3</v>
      </c>
      <c r="AP28" s="33">
        <f>IF(Tableau2245678[[#This Row],[Blq{QB9}]]="o",(1000/AQ$52),0)</f>
        <v>0</v>
      </c>
      <c r="AQ28" s="4" t="s">
        <v>3</v>
      </c>
      <c r="AR28" s="33">
        <f>IF(Tableau2245678[[#This Row],[Blq{QB10}]]="o",(1000/AS$52),0)</f>
        <v>0</v>
      </c>
      <c r="AS28" s="4" t="s">
        <v>3</v>
      </c>
      <c r="AT28" s="33">
        <f>IF(Tableau2245678[[#This Row],[Blq{QB11}]]="o",(1000/AU$52),0)</f>
        <v>0</v>
      </c>
      <c r="AU28" s="4" t="s">
        <v>3</v>
      </c>
      <c r="AV28" s="33">
        <f>IF(Tableau2245678[[#This Row],[Blq{QB12}]]="o",(1000/AW$52),0)</f>
        <v>0</v>
      </c>
      <c r="AW28" s="4" t="s">
        <v>3</v>
      </c>
      <c r="AX28" s="33">
        <f>IF(Tableau2245678[[#This Row],[Blq{QB13}]]="o",(1000/AY$52),0)</f>
        <v>0</v>
      </c>
      <c r="AY28" s="4" t="s">
        <v>3</v>
      </c>
      <c r="AZ28" s="33">
        <f>IF(Tableau2245678[[#This Row],[Blq{QB14}]]="o",(1000/BA$52),0)</f>
        <v>0</v>
      </c>
      <c r="BA28" s="4" t="s">
        <v>3</v>
      </c>
      <c r="BB28" s="33">
        <f>IF(Tableau2245678[[#This Row],[Blq{QB15}]]="o",(1000/BC$52),0)</f>
        <v>0</v>
      </c>
      <c r="BC28" s="4" t="s">
        <v>3</v>
      </c>
      <c r="BD28" s="33">
        <f>IF(Tableau2245678[[#This Row],[Blq{QB16}]]="o",(1000/BE$52),0)</f>
        <v>0</v>
      </c>
      <c r="BE28" s="4" t="s">
        <v>3</v>
      </c>
      <c r="BF28" s="33">
        <f>IF(Tableau2245678[[#This Row],[Blq{QB17}]]="o",(1000/BG$52),0)</f>
        <v>0</v>
      </c>
      <c r="BG28" s="4" t="s">
        <v>3</v>
      </c>
      <c r="BH28" s="33">
        <f>IF(Tableau2245678[[#This Row],[Blq{QB18}]]="o",(1000/BI$52),0)</f>
        <v>0</v>
      </c>
      <c r="BI28" s="4" t="s">
        <v>3</v>
      </c>
      <c r="BJ28" s="33">
        <f>IF(Tableau2245678[[#This Row],[Blq{QB19}]]="o",(1000/BK$52),0)</f>
        <v>0</v>
      </c>
      <c r="BK28" s="4" t="s">
        <v>3</v>
      </c>
      <c r="BL28" s="33">
        <f>IF(Tableau2245678[[#This Row],[Blq{QB20}]]="o",(1000/BM$52),0)</f>
        <v>0</v>
      </c>
      <c r="BM28" s="4" t="s">
        <v>3</v>
      </c>
      <c r="BN28" s="33">
        <f>IF(Tableau2245678[[#This Row],[Blq{QB21}]]="o",(1000/BO$52),0)</f>
        <v>0</v>
      </c>
      <c r="BO28" s="4" t="s">
        <v>3</v>
      </c>
      <c r="BP28" s="33">
        <f>IF(Tableau2245678[[#This Row],[Blq{QB22}]]="o",(1000/BQ$52),0)</f>
        <v>0</v>
      </c>
      <c r="BQ28" s="4" t="s">
        <v>3</v>
      </c>
      <c r="BR28" s="33">
        <f>IF(Tableau2245678[[#This Row],[Blq{QB23}]]="o",(1000/BS$52),0)</f>
        <v>0</v>
      </c>
      <c r="BS28" s="4" t="s">
        <v>3</v>
      </c>
      <c r="BT28" s="33">
        <f>IF(Tableau2245678[[#This Row],[Blq{QB24}]]="o",(1000/BU$52),0)</f>
        <v>0</v>
      </c>
      <c r="BU28" s="4" t="s">
        <v>3</v>
      </c>
      <c r="BV28" s="33">
        <f>IF(Tableau2245678[[#This Row],[Blq{QB25}]]="o",(1000/BW$52),0)</f>
        <v>0</v>
      </c>
      <c r="BW28" s="4" t="s">
        <v>3</v>
      </c>
      <c r="BX28" s="33">
        <f>IF(Tableau2245678[[#This Row],[Blq{QB26}]]="o",(1000/BY$52),0)</f>
        <v>0</v>
      </c>
      <c r="BY28" s="4" t="s">
        <v>3</v>
      </c>
      <c r="BZ28" s="33">
        <f>IF(Tableau2245678[[#This Row],[Blq{QB27}]]="o",(1000/CA$52),0)</f>
        <v>0</v>
      </c>
      <c r="CA28" s="4" t="s">
        <v>3</v>
      </c>
      <c r="CB28" s="33">
        <f>IF(Tableau2245678[[#This Row],[Blq{QB28}]]="o",(1000/CC$52),0)</f>
        <v>0</v>
      </c>
      <c r="CC28" s="4" t="s">
        <v>3</v>
      </c>
      <c r="CD28" s="33">
        <f>IF(Tableau2245678[[#This Row],[Blq{QB29}]]="o",(1000/CE$52),0)</f>
        <v>0</v>
      </c>
      <c r="CE28" s="4" t="s">
        <v>3</v>
      </c>
      <c r="CF28" s="33">
        <f>IF(Tableau2245678[[#This Row],[Blq{QB30}]]="o",(1000/CG$52),0)</f>
        <v>0</v>
      </c>
      <c r="CG28" s="4" t="s">
        <v>3</v>
      </c>
      <c r="CH28" s="26">
        <f>IFERROR((8-Tableau2245678[[#This Row],[Plc{Q}]])/100,0)</f>
        <v>0</v>
      </c>
      <c r="CI28" s="25" t="str">
        <f>IF(OR(1=Tableau2245678[[#This Row],[Plc{Q}]],2=Tableau2245678[[#This Row],[Plc{Q}]],3=Tableau2245678[[#This Row],[Plc{Q}]],4=Tableau2245678[[#This Row],[Plc{Q}]],5=Tableau2245678[[#This Row],[Plc{Q}]],6=Tableau2245678[[#This Row],[Plc{Q}]],7=Tableau2245678[[#This Row],[Plc{Q}]],8=Tableau2245678[[#This Row],[Plc{Q}]]),"Qualifié(e)","")</f>
        <v/>
      </c>
      <c r="CJ28" s="34" t="str">
        <f>IF(Tableau2245678[[#This Row],[Pnt{F}/1000]]=0,"",RANK(Tableau2245678[[#This Row],[Pnt{F}/1000]],Tableau2245678[Pnt{F}/1000]))</f>
        <v/>
      </c>
      <c r="CK28" s="35">
        <f>IFERROR(Tableau2245678[[#This Row],[Pnt{FV}/500]]+Tableau2245678[[#This Row],[Pnt{FB}/500]]+Tableau2245678[[#This Row],[Bns{Q}]],0)</f>
        <v>0</v>
      </c>
      <c r="CL28" s="32">
        <f>IFERROR((Tableau2245678[[#This Row],[Pnt{FV}]]/$CM$52)*500,0)</f>
        <v>0</v>
      </c>
      <c r="CM28" s="186">
        <f>IFERROR(((Tableau2245678[[#This Row],[Prs{FV}]]/CN$52)*1000)+IF(Tableau2245678[[#This Row],[Vlr{FV}]]="o",2,0),0)</f>
        <v>0</v>
      </c>
      <c r="CN28" s="11" t="s">
        <v>12</v>
      </c>
      <c r="CO28" s="4" t="s">
        <v>3</v>
      </c>
      <c r="CP28" s="32">
        <f>(Tableau2245678[[#This Row],[Pnt{FB}]]/CQ$52)*500</f>
        <v>0</v>
      </c>
      <c r="CQ28" s="33">
        <f>Tableau2245678[[#This Row],[Pnt{FBlq}]]+Tableau2245678[[#This Row],[Pnt{FEss}]]</f>
        <v>0</v>
      </c>
      <c r="CR28" s="33">
        <f>IF(Tableau2245678[[#This Row],[Blq{F}]]="n",0,IF(Tableau2245678[[#This Row],[Blq{F}]]="Z1",100,IF(Tableau2245678[[#This Row],[Blq{F}]]="Z2",200,IF(Tableau2245678[[#This Row],[Blq{F}]]="Top",300,0))))</f>
        <v>0</v>
      </c>
      <c r="CS28" s="4" t="s">
        <v>3</v>
      </c>
      <c r="CT28" s="25">
        <f>IFERROR((100-(Tableau2245678[[#This Row],[Ess{F}]])),0)</f>
        <v>0</v>
      </c>
      <c r="CU28" s="11" t="s">
        <v>12</v>
      </c>
      <c r="CV28" s="28" t="str">
        <f>IF(Tableau2245678[[#This Row],[Fnl]]="Q",Tableau2245678[[#This Row],[Plc{F}]],Tableau2245678[[#This Row],[Plc{Q}]])</f>
        <v/>
      </c>
      <c r="CW28" s="28" t="str">
        <f>IF(Tableau2245678[[#This Row],[Place]]=1,"Or",IF(Tableau2245678[[#This Row],[Place]]=2,"Argent",IF(Tableau2245678[[#This Row],[Place]]=3,"Bronze","")))</f>
        <v/>
      </c>
    </row>
    <row r="29" spans="1:101" x14ac:dyDescent="0.2">
      <c r="A29" s="33" t="str">
        <f>Tableau2245678[[#This Row],[Plc{Q}]]</f>
        <v/>
      </c>
      <c r="B29" s="33" t="str">
        <f>Tableau2245678[[#This Row],[Place]]</f>
        <v/>
      </c>
      <c r="C29" s="16" t="s">
        <v>12</v>
      </c>
      <c r="D29" s="17" t="s">
        <v>12</v>
      </c>
      <c r="E29" s="17" t="s">
        <v>12</v>
      </c>
      <c r="F29" s="29" t="str">
        <f>IF(Tableau2245678[[#This Row],[Q &gt; F]]="","","Q")</f>
        <v/>
      </c>
      <c r="G29" s="10" t="s">
        <v>12</v>
      </c>
      <c r="H29" s="3" t="s">
        <v>3</v>
      </c>
      <c r="I29" s="3" t="s">
        <v>3</v>
      </c>
      <c r="J29" s="3" t="s">
        <v>3</v>
      </c>
      <c r="K29" s="30" t="str">
        <f>IF(Tableau2245678[[#This Row],[Pnt{Q}(/1000)]]=0,"",RANK(Tableau2245678[[#This Row],[Pnt{Q}(/1000)]],Tableau2245678[Pnt{Q}(/1000)]))</f>
        <v/>
      </c>
      <c r="L29" s="30">
        <f>IFERROR(Tableau2245678[[#This Row],[Pnt{QV}(/500)]]+Tableau2245678[[#This Row],[Pnt{QB}/500]],0)</f>
        <v>0</v>
      </c>
      <c r="M29" s="31">
        <f>IFERROR((Tableau2245678[[#This Row],[Pnt{QV}]]/$N$52)*500,0)</f>
        <v>0</v>
      </c>
      <c r="N29" s="31">
        <f>SUM(Tableau2245678[[#This Row],[Pnt{QV1}]],Tableau2245678[[#This Row],[Pnt{QV2}]],Tableau2245678[[#This Row],[Pnt{QV3}]])</f>
        <v>0</v>
      </c>
      <c r="O29" s="2">
        <f>IFERROR(((Tableau2245678[[#This Row],[Prs{QV1}]]/P$52)*1000)+IF(Tableau2245678[[#This Row],[Vlr{QV1}]]="o",2,0),0)</f>
        <v>0</v>
      </c>
      <c r="P29" s="11" t="s">
        <v>12</v>
      </c>
      <c r="Q29" s="4" t="s">
        <v>3</v>
      </c>
      <c r="R29" s="163">
        <f>IFERROR(((Tableau2245678[[#This Row],[Prs{QV2}]]/S$52)*1000)+IF(Tableau2245678[[#This Row],[Vlr{QV2}]]="o",2,0),0)</f>
        <v>0</v>
      </c>
      <c r="S29" s="11" t="s">
        <v>12</v>
      </c>
      <c r="T29" s="4" t="s">
        <v>3</v>
      </c>
      <c r="U29" s="163">
        <f>IFERROR(((Tableau2245678[[#This Row],[Prs{QV3}]]/V$52)*1000)+IF(Tableau2245678[[#This Row],[Vlr{QV3}]]="o",2,0),0)</f>
        <v>0</v>
      </c>
      <c r="V29" s="11" t="s">
        <v>12</v>
      </c>
      <c r="W29" s="4" t="s">
        <v>3</v>
      </c>
      <c r="X29" s="32">
        <f>IF((Tableau2245678[[#This Row],[Pnt{QB}]]/Y$52)*500=0,0,(Tableau2245678[[#This Row],[Pnt{QB}]]/Y$52)*500)</f>
        <v>0</v>
      </c>
      <c r="Y29" s="33">
        <f>Tableau2245678[[#This Row],[Pnt{QB1}]]+Tableau2245678[[#This Row],[Pnt{QB2}]]+Tableau2245678[[#This Row],[Pnt{QB3}]]+Tableau2245678[[#This Row],[Pnt{QB4}]]+Tableau2245678[[#This Row],[Pnt{QB5}]]+Tableau2245678[[#This Row],[Pnt{QB6}]]+Tableau2245678[[#This Row],[Pnt{QB7}]]+Tableau2245678[[#This Row],[Pnt{QB8}]]+Tableau2245678[[#This Row],[Pnt{QB9}]]+Tableau2245678[[#This Row],[Pnt{QB10}]]+Tableau2245678[[#This Row],[Pnt{QB11}]]+Tableau2245678[[#This Row],[Pnt{QB12}]]+Tableau2245678[[#This Row],[Pnt{QB13}]]+Tableau2245678[[#This Row],[Pnt{QB14}]]+Tableau2245678[[#This Row],[Pnt{QB15}]]+Tableau2245678[[#This Row],[Pnt{QB16}]]+Tableau2245678[[#This Row],[Pnt{QB17}]]+Tableau2245678[[#This Row],[Pnt{QB18}]]+Tableau2245678[[#This Row],[Pnt{QB19}]]+Tableau2245678[[#This Row],[Pnt{QB20}]]+Tableau2245678[[#This Row],[Pnt{QB21}]]+Tableau2245678[[#This Row],[Pnt{QB22}]]+Tableau2245678[[#This Row],[Pnt{QB23}]]+Tableau2245678[[#This Row],[Pnt{QB24}]]+Tableau2245678[[#This Row],[Pnt{QB25}]]+Tableau2245678[[#This Row],[Pnt{QB26}]]+Tableau2245678[[#This Row],[Pnt{QB27}]]+Tableau2245678[[#This Row],[Pnt{QB28}]]+Tableau2245678[[#This Row],[Pnt{QB29}]]+Tableau2245678[[#This Row],[Pnt{QB30}]]</f>
        <v>0</v>
      </c>
      <c r="Z29" s="33">
        <f>IF(Tableau2245678[[#This Row],[Blq{QB1}]]="o",(1000/AA$52),0)</f>
        <v>0</v>
      </c>
      <c r="AA29" s="4" t="s">
        <v>3</v>
      </c>
      <c r="AB29" s="33">
        <f>IF(Tableau2245678[[#This Row],[Blq{QB2}]]="o",(1000/AC$52),0)</f>
        <v>0</v>
      </c>
      <c r="AC29" s="4" t="s">
        <v>3</v>
      </c>
      <c r="AD29" s="33">
        <f>IF(Tableau2245678[[#This Row],[Blq{QB3}]]="o",(1000/AE$52),0)</f>
        <v>0</v>
      </c>
      <c r="AE29" s="4" t="s">
        <v>3</v>
      </c>
      <c r="AF29" s="33">
        <f>IF(Tableau2245678[[#This Row],[Blq{QB4}]]="o",(1000/AG$52),0)</f>
        <v>0</v>
      </c>
      <c r="AG29" s="4" t="s">
        <v>3</v>
      </c>
      <c r="AH29" s="33">
        <f>IF(Tableau2245678[[#This Row],[Blq{QB5}]]="o",(1000/AI$52),0)</f>
        <v>0</v>
      </c>
      <c r="AI29" s="4" t="s">
        <v>3</v>
      </c>
      <c r="AJ29" s="33">
        <f>IF(Tableau2245678[[#This Row],[Blq{QB6}]]="o",(1000/AK$52),0)</f>
        <v>0</v>
      </c>
      <c r="AK29" s="4" t="s">
        <v>3</v>
      </c>
      <c r="AL29" s="33">
        <f>IF(Tableau2245678[[#This Row],[Blq{QB7}]]="o",(1000/AM$52),0)</f>
        <v>0</v>
      </c>
      <c r="AM29" s="4" t="s">
        <v>3</v>
      </c>
      <c r="AN29" s="33">
        <f>IF(Tableau2245678[[#This Row],[Blq{QB8}]]="o",(1000/AO$52),0)</f>
        <v>0</v>
      </c>
      <c r="AO29" s="4" t="s">
        <v>3</v>
      </c>
      <c r="AP29" s="33">
        <f>IF(Tableau2245678[[#This Row],[Blq{QB9}]]="o",(1000/AQ$52),0)</f>
        <v>0</v>
      </c>
      <c r="AQ29" s="4" t="s">
        <v>3</v>
      </c>
      <c r="AR29" s="33">
        <f>IF(Tableau2245678[[#This Row],[Blq{QB10}]]="o",(1000/AS$52),0)</f>
        <v>0</v>
      </c>
      <c r="AS29" s="4" t="s">
        <v>3</v>
      </c>
      <c r="AT29" s="33">
        <f>IF(Tableau2245678[[#This Row],[Blq{QB11}]]="o",(1000/AU$52),0)</f>
        <v>0</v>
      </c>
      <c r="AU29" s="4" t="s">
        <v>3</v>
      </c>
      <c r="AV29" s="33">
        <f>IF(Tableau2245678[[#This Row],[Blq{QB12}]]="o",(1000/AW$52),0)</f>
        <v>0</v>
      </c>
      <c r="AW29" s="4" t="s">
        <v>3</v>
      </c>
      <c r="AX29" s="33">
        <f>IF(Tableau2245678[[#This Row],[Blq{QB13}]]="o",(1000/AY$52),0)</f>
        <v>0</v>
      </c>
      <c r="AY29" s="4" t="s">
        <v>3</v>
      </c>
      <c r="AZ29" s="33">
        <f>IF(Tableau2245678[[#This Row],[Blq{QB14}]]="o",(1000/BA$52),0)</f>
        <v>0</v>
      </c>
      <c r="BA29" s="4" t="s">
        <v>3</v>
      </c>
      <c r="BB29" s="33">
        <f>IF(Tableau2245678[[#This Row],[Blq{QB15}]]="o",(1000/BC$52),0)</f>
        <v>0</v>
      </c>
      <c r="BC29" s="4" t="s">
        <v>3</v>
      </c>
      <c r="BD29" s="33">
        <f>IF(Tableau2245678[[#This Row],[Blq{QB16}]]="o",(1000/BE$52),0)</f>
        <v>0</v>
      </c>
      <c r="BE29" s="4" t="s">
        <v>3</v>
      </c>
      <c r="BF29" s="33">
        <f>IF(Tableau2245678[[#This Row],[Blq{QB17}]]="o",(1000/BG$52),0)</f>
        <v>0</v>
      </c>
      <c r="BG29" s="4" t="s">
        <v>3</v>
      </c>
      <c r="BH29" s="33">
        <f>IF(Tableau2245678[[#This Row],[Blq{QB18}]]="o",(1000/BI$52),0)</f>
        <v>0</v>
      </c>
      <c r="BI29" s="4" t="s">
        <v>3</v>
      </c>
      <c r="BJ29" s="33">
        <f>IF(Tableau2245678[[#This Row],[Blq{QB19}]]="o",(1000/BK$52),0)</f>
        <v>0</v>
      </c>
      <c r="BK29" s="4" t="s">
        <v>3</v>
      </c>
      <c r="BL29" s="33">
        <f>IF(Tableau2245678[[#This Row],[Blq{QB20}]]="o",(1000/BM$52),0)</f>
        <v>0</v>
      </c>
      <c r="BM29" s="4" t="s">
        <v>3</v>
      </c>
      <c r="BN29" s="33">
        <f>IF(Tableau2245678[[#This Row],[Blq{QB21}]]="o",(1000/BO$52),0)</f>
        <v>0</v>
      </c>
      <c r="BO29" s="4" t="s">
        <v>3</v>
      </c>
      <c r="BP29" s="33">
        <f>IF(Tableau2245678[[#This Row],[Blq{QB22}]]="o",(1000/BQ$52),0)</f>
        <v>0</v>
      </c>
      <c r="BQ29" s="4" t="s">
        <v>3</v>
      </c>
      <c r="BR29" s="33">
        <f>IF(Tableau2245678[[#This Row],[Blq{QB23}]]="o",(1000/BS$52),0)</f>
        <v>0</v>
      </c>
      <c r="BS29" s="4" t="s">
        <v>3</v>
      </c>
      <c r="BT29" s="33">
        <f>IF(Tableau2245678[[#This Row],[Blq{QB24}]]="o",(1000/BU$52),0)</f>
        <v>0</v>
      </c>
      <c r="BU29" s="4" t="s">
        <v>3</v>
      </c>
      <c r="BV29" s="33">
        <f>IF(Tableau2245678[[#This Row],[Blq{QB25}]]="o",(1000/BW$52),0)</f>
        <v>0</v>
      </c>
      <c r="BW29" s="4" t="s">
        <v>3</v>
      </c>
      <c r="BX29" s="33">
        <f>IF(Tableau2245678[[#This Row],[Blq{QB26}]]="o",(1000/BY$52),0)</f>
        <v>0</v>
      </c>
      <c r="BY29" s="4" t="s">
        <v>3</v>
      </c>
      <c r="BZ29" s="33">
        <f>IF(Tableau2245678[[#This Row],[Blq{QB27}]]="o",(1000/CA$52),0)</f>
        <v>0</v>
      </c>
      <c r="CA29" s="4" t="s">
        <v>3</v>
      </c>
      <c r="CB29" s="33">
        <f>IF(Tableau2245678[[#This Row],[Blq{QB28}]]="o",(1000/CC$52),0)</f>
        <v>0</v>
      </c>
      <c r="CC29" s="4" t="s">
        <v>3</v>
      </c>
      <c r="CD29" s="33">
        <f>IF(Tableau2245678[[#This Row],[Blq{QB29}]]="o",(1000/CE$52),0)</f>
        <v>0</v>
      </c>
      <c r="CE29" s="4" t="s">
        <v>3</v>
      </c>
      <c r="CF29" s="33">
        <f>IF(Tableau2245678[[#This Row],[Blq{QB30}]]="o",(1000/CG$52),0)</f>
        <v>0</v>
      </c>
      <c r="CG29" s="4" t="s">
        <v>3</v>
      </c>
      <c r="CH29" s="26">
        <f>IFERROR((8-Tableau2245678[[#This Row],[Plc{Q}]])/100,0)</f>
        <v>0</v>
      </c>
      <c r="CI29" s="25" t="str">
        <f>IF(OR(1=Tableau2245678[[#This Row],[Plc{Q}]],2=Tableau2245678[[#This Row],[Plc{Q}]],3=Tableau2245678[[#This Row],[Plc{Q}]],4=Tableau2245678[[#This Row],[Plc{Q}]],5=Tableau2245678[[#This Row],[Plc{Q}]],6=Tableau2245678[[#This Row],[Plc{Q}]],7=Tableau2245678[[#This Row],[Plc{Q}]],8=Tableau2245678[[#This Row],[Plc{Q}]]),"Qualifié(e)","")</f>
        <v/>
      </c>
      <c r="CJ29" s="34" t="str">
        <f>IF(Tableau2245678[[#This Row],[Pnt{F}/1000]]=0,"",RANK(Tableau2245678[[#This Row],[Pnt{F}/1000]],Tableau2245678[Pnt{F}/1000]))</f>
        <v/>
      </c>
      <c r="CK29" s="35">
        <f>IFERROR(Tableau2245678[[#This Row],[Pnt{FV}/500]]+Tableau2245678[[#This Row],[Pnt{FB}/500]]+Tableau2245678[[#This Row],[Bns{Q}]],0)</f>
        <v>0</v>
      </c>
      <c r="CL29" s="32">
        <f>IFERROR((Tableau2245678[[#This Row],[Pnt{FV}]]/$CM$52)*500,0)</f>
        <v>0</v>
      </c>
      <c r="CM29" s="186">
        <f>IFERROR(((Tableau2245678[[#This Row],[Prs{FV}]]/CN$52)*1000)+IF(Tableau2245678[[#This Row],[Vlr{FV}]]="o",2,0),0)</f>
        <v>0</v>
      </c>
      <c r="CN29" s="11" t="s">
        <v>12</v>
      </c>
      <c r="CO29" s="4" t="s">
        <v>3</v>
      </c>
      <c r="CP29" s="32">
        <f>(Tableau2245678[[#This Row],[Pnt{FB}]]/CQ$52)*500</f>
        <v>0</v>
      </c>
      <c r="CQ29" s="33">
        <f>Tableau2245678[[#This Row],[Pnt{FBlq}]]+Tableau2245678[[#This Row],[Pnt{FEss}]]</f>
        <v>0</v>
      </c>
      <c r="CR29" s="33">
        <f>IF(Tableau2245678[[#This Row],[Blq{F}]]="n",0,IF(Tableau2245678[[#This Row],[Blq{F}]]="Z1",100,IF(Tableau2245678[[#This Row],[Blq{F}]]="Z2",200,IF(Tableau2245678[[#This Row],[Blq{F}]]="Top",300,0))))</f>
        <v>0</v>
      </c>
      <c r="CS29" s="4" t="s">
        <v>3</v>
      </c>
      <c r="CT29" s="25">
        <f>IFERROR((100-(Tableau2245678[[#This Row],[Ess{F}]])),0)</f>
        <v>0</v>
      </c>
      <c r="CU29" s="11" t="s">
        <v>12</v>
      </c>
      <c r="CV29" s="28" t="str">
        <f>IF(Tableau2245678[[#This Row],[Fnl]]="Q",Tableau2245678[[#This Row],[Plc{F}]],Tableau2245678[[#This Row],[Plc{Q}]])</f>
        <v/>
      </c>
      <c r="CW29" s="28" t="str">
        <f>IF(Tableau2245678[[#This Row],[Place]]=1,"Or",IF(Tableau2245678[[#This Row],[Place]]=2,"Argent",IF(Tableau2245678[[#This Row],[Place]]=3,"Bronze","")))</f>
        <v/>
      </c>
    </row>
    <row r="30" spans="1:101" x14ac:dyDescent="0.2">
      <c r="A30" s="33" t="str">
        <f>Tableau2245678[[#This Row],[Plc{Q}]]</f>
        <v/>
      </c>
      <c r="B30" s="33" t="str">
        <f>Tableau2245678[[#This Row],[Place]]</f>
        <v/>
      </c>
      <c r="C30" s="16" t="s">
        <v>12</v>
      </c>
      <c r="D30" s="17" t="s">
        <v>12</v>
      </c>
      <c r="E30" s="17" t="s">
        <v>12</v>
      </c>
      <c r="F30" s="29" t="str">
        <f>IF(Tableau2245678[[#This Row],[Q &gt; F]]="","","Q")</f>
        <v/>
      </c>
      <c r="G30" s="10" t="s">
        <v>12</v>
      </c>
      <c r="H30" s="3" t="s">
        <v>3</v>
      </c>
      <c r="I30" s="3" t="s">
        <v>3</v>
      </c>
      <c r="J30" s="3" t="s">
        <v>3</v>
      </c>
      <c r="K30" s="30" t="str">
        <f>IF(Tableau2245678[[#This Row],[Pnt{Q}(/1000)]]=0,"",RANK(Tableau2245678[[#This Row],[Pnt{Q}(/1000)]],Tableau2245678[Pnt{Q}(/1000)]))</f>
        <v/>
      </c>
      <c r="L30" s="30">
        <f>IFERROR(Tableau2245678[[#This Row],[Pnt{QV}(/500)]]+Tableau2245678[[#This Row],[Pnt{QB}/500]],0)</f>
        <v>0</v>
      </c>
      <c r="M30" s="31">
        <f>IFERROR((Tableau2245678[[#This Row],[Pnt{QV}]]/$N$52)*500,0)</f>
        <v>0</v>
      </c>
      <c r="N30" s="31">
        <f>SUM(Tableau2245678[[#This Row],[Pnt{QV1}]],Tableau2245678[[#This Row],[Pnt{QV2}]],Tableau2245678[[#This Row],[Pnt{QV3}]])</f>
        <v>0</v>
      </c>
      <c r="O30" s="2">
        <f>IFERROR(((Tableau2245678[[#This Row],[Prs{QV1}]]/P$52)*1000)+IF(Tableau2245678[[#This Row],[Vlr{QV1}]]="o",2,0),0)</f>
        <v>0</v>
      </c>
      <c r="P30" s="11" t="s">
        <v>12</v>
      </c>
      <c r="Q30" s="4" t="s">
        <v>3</v>
      </c>
      <c r="R30" s="163">
        <f>IFERROR(((Tableau2245678[[#This Row],[Prs{QV2}]]/S$52)*1000)+IF(Tableau2245678[[#This Row],[Vlr{QV2}]]="o",2,0),0)</f>
        <v>0</v>
      </c>
      <c r="S30" s="11" t="s">
        <v>12</v>
      </c>
      <c r="T30" s="4" t="s">
        <v>3</v>
      </c>
      <c r="U30" s="163">
        <f>IFERROR(((Tableau2245678[[#This Row],[Prs{QV3}]]/V$52)*1000)+IF(Tableau2245678[[#This Row],[Vlr{QV3}]]="o",2,0),0)</f>
        <v>0</v>
      </c>
      <c r="V30" s="11" t="s">
        <v>12</v>
      </c>
      <c r="W30" s="4" t="s">
        <v>3</v>
      </c>
      <c r="X30" s="32">
        <f>IF((Tableau2245678[[#This Row],[Pnt{QB}]]/Y$52)*500=0,0,(Tableau2245678[[#This Row],[Pnt{QB}]]/Y$52)*500)</f>
        <v>0</v>
      </c>
      <c r="Y30" s="33">
        <f>Tableau2245678[[#This Row],[Pnt{QB1}]]+Tableau2245678[[#This Row],[Pnt{QB2}]]+Tableau2245678[[#This Row],[Pnt{QB3}]]+Tableau2245678[[#This Row],[Pnt{QB4}]]+Tableau2245678[[#This Row],[Pnt{QB5}]]+Tableau2245678[[#This Row],[Pnt{QB6}]]+Tableau2245678[[#This Row],[Pnt{QB7}]]+Tableau2245678[[#This Row],[Pnt{QB8}]]+Tableau2245678[[#This Row],[Pnt{QB9}]]+Tableau2245678[[#This Row],[Pnt{QB10}]]+Tableau2245678[[#This Row],[Pnt{QB11}]]+Tableau2245678[[#This Row],[Pnt{QB12}]]+Tableau2245678[[#This Row],[Pnt{QB13}]]+Tableau2245678[[#This Row],[Pnt{QB14}]]+Tableau2245678[[#This Row],[Pnt{QB15}]]+Tableau2245678[[#This Row],[Pnt{QB16}]]+Tableau2245678[[#This Row],[Pnt{QB17}]]+Tableau2245678[[#This Row],[Pnt{QB18}]]+Tableau2245678[[#This Row],[Pnt{QB19}]]+Tableau2245678[[#This Row],[Pnt{QB20}]]+Tableau2245678[[#This Row],[Pnt{QB21}]]+Tableau2245678[[#This Row],[Pnt{QB22}]]+Tableau2245678[[#This Row],[Pnt{QB23}]]+Tableau2245678[[#This Row],[Pnt{QB24}]]+Tableau2245678[[#This Row],[Pnt{QB25}]]+Tableau2245678[[#This Row],[Pnt{QB26}]]+Tableau2245678[[#This Row],[Pnt{QB27}]]+Tableau2245678[[#This Row],[Pnt{QB28}]]+Tableau2245678[[#This Row],[Pnt{QB29}]]+Tableau2245678[[#This Row],[Pnt{QB30}]]</f>
        <v>0</v>
      </c>
      <c r="Z30" s="33">
        <f>IF(Tableau2245678[[#This Row],[Blq{QB1}]]="o",(1000/AA$52),0)</f>
        <v>0</v>
      </c>
      <c r="AA30" s="4" t="s">
        <v>3</v>
      </c>
      <c r="AB30" s="33">
        <f>IF(Tableau2245678[[#This Row],[Blq{QB2}]]="o",(1000/AC$52),0)</f>
        <v>0</v>
      </c>
      <c r="AC30" s="4" t="s">
        <v>3</v>
      </c>
      <c r="AD30" s="33">
        <f>IF(Tableau2245678[[#This Row],[Blq{QB3}]]="o",(1000/AE$52),0)</f>
        <v>0</v>
      </c>
      <c r="AE30" s="4" t="s">
        <v>3</v>
      </c>
      <c r="AF30" s="33">
        <f>IF(Tableau2245678[[#This Row],[Blq{QB4}]]="o",(1000/AG$52),0)</f>
        <v>0</v>
      </c>
      <c r="AG30" s="4" t="s">
        <v>3</v>
      </c>
      <c r="AH30" s="33">
        <f>IF(Tableau2245678[[#This Row],[Blq{QB5}]]="o",(1000/AI$52),0)</f>
        <v>0</v>
      </c>
      <c r="AI30" s="4" t="s">
        <v>3</v>
      </c>
      <c r="AJ30" s="33">
        <f>IF(Tableau2245678[[#This Row],[Blq{QB6}]]="o",(1000/AK$52),0)</f>
        <v>0</v>
      </c>
      <c r="AK30" s="4" t="s">
        <v>3</v>
      </c>
      <c r="AL30" s="33">
        <f>IF(Tableau2245678[[#This Row],[Blq{QB7}]]="o",(1000/AM$52),0)</f>
        <v>0</v>
      </c>
      <c r="AM30" s="4" t="s">
        <v>3</v>
      </c>
      <c r="AN30" s="33">
        <f>IF(Tableau2245678[[#This Row],[Blq{QB8}]]="o",(1000/AO$52),0)</f>
        <v>0</v>
      </c>
      <c r="AO30" s="4" t="s">
        <v>3</v>
      </c>
      <c r="AP30" s="33">
        <f>IF(Tableau2245678[[#This Row],[Blq{QB9}]]="o",(1000/AQ$52),0)</f>
        <v>0</v>
      </c>
      <c r="AQ30" s="4" t="s">
        <v>3</v>
      </c>
      <c r="AR30" s="33">
        <f>IF(Tableau2245678[[#This Row],[Blq{QB10}]]="o",(1000/AS$52),0)</f>
        <v>0</v>
      </c>
      <c r="AS30" s="4" t="s">
        <v>3</v>
      </c>
      <c r="AT30" s="33">
        <f>IF(Tableau2245678[[#This Row],[Blq{QB11}]]="o",(1000/AU$52),0)</f>
        <v>0</v>
      </c>
      <c r="AU30" s="4" t="s">
        <v>3</v>
      </c>
      <c r="AV30" s="33">
        <f>IF(Tableau2245678[[#This Row],[Blq{QB12}]]="o",(1000/AW$52),0)</f>
        <v>0</v>
      </c>
      <c r="AW30" s="4" t="s">
        <v>3</v>
      </c>
      <c r="AX30" s="33">
        <f>IF(Tableau2245678[[#This Row],[Blq{QB13}]]="o",(1000/AY$52),0)</f>
        <v>0</v>
      </c>
      <c r="AY30" s="4" t="s">
        <v>3</v>
      </c>
      <c r="AZ30" s="33">
        <f>IF(Tableau2245678[[#This Row],[Blq{QB14}]]="o",(1000/BA$52),0)</f>
        <v>0</v>
      </c>
      <c r="BA30" s="4" t="s">
        <v>3</v>
      </c>
      <c r="BB30" s="33">
        <f>IF(Tableau2245678[[#This Row],[Blq{QB15}]]="o",(1000/BC$52),0)</f>
        <v>0</v>
      </c>
      <c r="BC30" s="4" t="s">
        <v>3</v>
      </c>
      <c r="BD30" s="33">
        <f>IF(Tableau2245678[[#This Row],[Blq{QB16}]]="o",(1000/BE$52),0)</f>
        <v>0</v>
      </c>
      <c r="BE30" s="4" t="s">
        <v>3</v>
      </c>
      <c r="BF30" s="33">
        <f>IF(Tableau2245678[[#This Row],[Blq{QB17}]]="o",(1000/BG$52),0)</f>
        <v>0</v>
      </c>
      <c r="BG30" s="4" t="s">
        <v>3</v>
      </c>
      <c r="BH30" s="33">
        <f>IF(Tableau2245678[[#This Row],[Blq{QB18}]]="o",(1000/BI$52),0)</f>
        <v>0</v>
      </c>
      <c r="BI30" s="4" t="s">
        <v>3</v>
      </c>
      <c r="BJ30" s="33">
        <f>IF(Tableau2245678[[#This Row],[Blq{QB19}]]="o",(1000/BK$52),0)</f>
        <v>0</v>
      </c>
      <c r="BK30" s="4" t="s">
        <v>3</v>
      </c>
      <c r="BL30" s="33">
        <f>IF(Tableau2245678[[#This Row],[Blq{QB20}]]="o",(1000/BM$52),0)</f>
        <v>0</v>
      </c>
      <c r="BM30" s="4" t="s">
        <v>3</v>
      </c>
      <c r="BN30" s="33">
        <f>IF(Tableau2245678[[#This Row],[Blq{QB21}]]="o",(1000/BO$52),0)</f>
        <v>0</v>
      </c>
      <c r="BO30" s="4" t="s">
        <v>3</v>
      </c>
      <c r="BP30" s="33">
        <f>IF(Tableau2245678[[#This Row],[Blq{QB22}]]="o",(1000/BQ$52),0)</f>
        <v>0</v>
      </c>
      <c r="BQ30" s="4" t="s">
        <v>3</v>
      </c>
      <c r="BR30" s="33">
        <f>IF(Tableau2245678[[#This Row],[Blq{QB23}]]="o",(1000/BS$52),0)</f>
        <v>0</v>
      </c>
      <c r="BS30" s="4" t="s">
        <v>3</v>
      </c>
      <c r="BT30" s="33">
        <f>IF(Tableau2245678[[#This Row],[Blq{QB24}]]="o",(1000/BU$52),0)</f>
        <v>0</v>
      </c>
      <c r="BU30" s="4" t="s">
        <v>3</v>
      </c>
      <c r="BV30" s="33">
        <f>IF(Tableau2245678[[#This Row],[Blq{QB25}]]="o",(1000/BW$52),0)</f>
        <v>0</v>
      </c>
      <c r="BW30" s="4" t="s">
        <v>3</v>
      </c>
      <c r="BX30" s="33">
        <f>IF(Tableau2245678[[#This Row],[Blq{QB26}]]="o",(1000/BY$52),0)</f>
        <v>0</v>
      </c>
      <c r="BY30" s="4" t="s">
        <v>3</v>
      </c>
      <c r="BZ30" s="33">
        <f>IF(Tableau2245678[[#This Row],[Blq{QB27}]]="o",(1000/CA$52),0)</f>
        <v>0</v>
      </c>
      <c r="CA30" s="4" t="s">
        <v>3</v>
      </c>
      <c r="CB30" s="33">
        <f>IF(Tableau2245678[[#This Row],[Blq{QB28}]]="o",(1000/CC$52),0)</f>
        <v>0</v>
      </c>
      <c r="CC30" s="4" t="s">
        <v>3</v>
      </c>
      <c r="CD30" s="33">
        <f>IF(Tableau2245678[[#This Row],[Blq{QB29}]]="o",(1000/CE$52),0)</f>
        <v>0</v>
      </c>
      <c r="CE30" s="4" t="s">
        <v>3</v>
      </c>
      <c r="CF30" s="33">
        <f>IF(Tableau2245678[[#This Row],[Blq{QB30}]]="o",(1000/CG$52),0)</f>
        <v>0</v>
      </c>
      <c r="CG30" s="4" t="s">
        <v>3</v>
      </c>
      <c r="CH30" s="26">
        <f>IFERROR((8-Tableau2245678[[#This Row],[Plc{Q}]])/100,0)</f>
        <v>0</v>
      </c>
      <c r="CI30" s="25" t="str">
        <f>IF(OR(1=Tableau2245678[[#This Row],[Plc{Q}]],2=Tableau2245678[[#This Row],[Plc{Q}]],3=Tableau2245678[[#This Row],[Plc{Q}]],4=Tableau2245678[[#This Row],[Plc{Q}]],5=Tableau2245678[[#This Row],[Plc{Q}]],6=Tableau2245678[[#This Row],[Plc{Q}]],7=Tableau2245678[[#This Row],[Plc{Q}]],8=Tableau2245678[[#This Row],[Plc{Q}]]),"Qualifié(e)","")</f>
        <v/>
      </c>
      <c r="CJ30" s="34" t="str">
        <f>IF(Tableau2245678[[#This Row],[Pnt{F}/1000]]=0,"",RANK(Tableau2245678[[#This Row],[Pnt{F}/1000]],Tableau2245678[Pnt{F}/1000]))</f>
        <v/>
      </c>
      <c r="CK30" s="35">
        <f>IFERROR(Tableau2245678[[#This Row],[Pnt{FV}/500]]+Tableau2245678[[#This Row],[Pnt{FB}/500]]+Tableau2245678[[#This Row],[Bns{Q}]],0)</f>
        <v>0</v>
      </c>
      <c r="CL30" s="32">
        <f>IFERROR((Tableau2245678[[#This Row],[Pnt{FV}]]/$CM$52)*500,0)</f>
        <v>0</v>
      </c>
      <c r="CM30" s="186">
        <f>IFERROR(((Tableau2245678[[#This Row],[Prs{FV}]]/CN$52)*1000)+IF(Tableau2245678[[#This Row],[Vlr{FV}]]="o",2,0),0)</f>
        <v>0</v>
      </c>
      <c r="CN30" s="11" t="s">
        <v>12</v>
      </c>
      <c r="CO30" s="4" t="s">
        <v>3</v>
      </c>
      <c r="CP30" s="32">
        <f>(Tableau2245678[[#This Row],[Pnt{FB}]]/CQ$52)*500</f>
        <v>0</v>
      </c>
      <c r="CQ30" s="33">
        <f>Tableau2245678[[#This Row],[Pnt{FBlq}]]+Tableau2245678[[#This Row],[Pnt{FEss}]]</f>
        <v>0</v>
      </c>
      <c r="CR30" s="33">
        <f>IF(Tableau2245678[[#This Row],[Blq{F}]]="n",0,IF(Tableau2245678[[#This Row],[Blq{F}]]="Z1",100,IF(Tableau2245678[[#This Row],[Blq{F}]]="Z2",200,IF(Tableau2245678[[#This Row],[Blq{F}]]="Top",300,0))))</f>
        <v>0</v>
      </c>
      <c r="CS30" s="4" t="s">
        <v>3</v>
      </c>
      <c r="CT30" s="25">
        <f>IFERROR((100-(Tableau2245678[[#This Row],[Ess{F}]])),0)</f>
        <v>0</v>
      </c>
      <c r="CU30" s="11" t="s">
        <v>12</v>
      </c>
      <c r="CV30" s="28" t="str">
        <f>IF(Tableau2245678[[#This Row],[Fnl]]="Q",Tableau2245678[[#This Row],[Plc{F}]],Tableau2245678[[#This Row],[Plc{Q}]])</f>
        <v/>
      </c>
      <c r="CW30" s="28" t="str">
        <f>IF(Tableau2245678[[#This Row],[Place]]=1,"Or",IF(Tableau2245678[[#This Row],[Place]]=2,"Argent",IF(Tableau2245678[[#This Row],[Place]]=3,"Bronze","")))</f>
        <v/>
      </c>
    </row>
    <row r="31" spans="1:101" x14ac:dyDescent="0.2">
      <c r="A31" s="33" t="str">
        <f>Tableau2245678[[#This Row],[Plc{Q}]]</f>
        <v/>
      </c>
      <c r="B31" s="33" t="str">
        <f>Tableau2245678[[#This Row],[Place]]</f>
        <v/>
      </c>
      <c r="C31" s="16" t="s">
        <v>12</v>
      </c>
      <c r="D31" s="17" t="s">
        <v>12</v>
      </c>
      <c r="E31" s="17" t="s">
        <v>12</v>
      </c>
      <c r="F31" s="29" t="str">
        <f>IF(Tableau2245678[[#This Row],[Q &gt; F]]="","","Q")</f>
        <v/>
      </c>
      <c r="G31" s="10" t="s">
        <v>12</v>
      </c>
      <c r="H31" s="3" t="s">
        <v>3</v>
      </c>
      <c r="I31" s="3" t="s">
        <v>3</v>
      </c>
      <c r="J31" s="3" t="s">
        <v>3</v>
      </c>
      <c r="K31" s="30" t="str">
        <f>IF(Tableau2245678[[#This Row],[Pnt{Q}(/1000)]]=0,"",RANK(Tableau2245678[[#This Row],[Pnt{Q}(/1000)]],Tableau2245678[Pnt{Q}(/1000)]))</f>
        <v/>
      </c>
      <c r="L31" s="30">
        <f>IFERROR(Tableau2245678[[#This Row],[Pnt{QV}(/500)]]+Tableau2245678[[#This Row],[Pnt{QB}/500]],0)</f>
        <v>0</v>
      </c>
      <c r="M31" s="31">
        <f>IFERROR((Tableau2245678[[#This Row],[Pnt{QV}]]/$N$52)*500,0)</f>
        <v>0</v>
      </c>
      <c r="N31" s="31">
        <f>SUM(Tableau2245678[[#This Row],[Pnt{QV1}]],Tableau2245678[[#This Row],[Pnt{QV2}]],Tableau2245678[[#This Row],[Pnt{QV3}]])</f>
        <v>0</v>
      </c>
      <c r="O31" s="2">
        <f>IFERROR(((Tableau2245678[[#This Row],[Prs{QV1}]]/P$52)*1000)+IF(Tableau2245678[[#This Row],[Vlr{QV1}]]="o",2,0),0)</f>
        <v>0</v>
      </c>
      <c r="P31" s="11" t="s">
        <v>12</v>
      </c>
      <c r="Q31" s="4" t="s">
        <v>3</v>
      </c>
      <c r="R31" s="163">
        <f>IFERROR(((Tableau2245678[[#This Row],[Prs{QV2}]]/S$52)*1000)+IF(Tableau2245678[[#This Row],[Vlr{QV2}]]="o",2,0),0)</f>
        <v>0</v>
      </c>
      <c r="S31" s="11" t="s">
        <v>12</v>
      </c>
      <c r="T31" s="4" t="s">
        <v>3</v>
      </c>
      <c r="U31" s="163">
        <f>IFERROR(((Tableau2245678[[#This Row],[Prs{QV3}]]/V$52)*1000)+IF(Tableau2245678[[#This Row],[Vlr{QV3}]]="o",2,0),0)</f>
        <v>0</v>
      </c>
      <c r="V31" s="11" t="s">
        <v>12</v>
      </c>
      <c r="W31" s="4" t="s">
        <v>3</v>
      </c>
      <c r="X31" s="32">
        <f>IF((Tableau2245678[[#This Row],[Pnt{QB}]]/Y$52)*500=0,0,(Tableau2245678[[#This Row],[Pnt{QB}]]/Y$52)*500)</f>
        <v>0</v>
      </c>
      <c r="Y31" s="33">
        <f>Tableau2245678[[#This Row],[Pnt{QB1}]]+Tableau2245678[[#This Row],[Pnt{QB2}]]+Tableau2245678[[#This Row],[Pnt{QB3}]]+Tableau2245678[[#This Row],[Pnt{QB4}]]+Tableau2245678[[#This Row],[Pnt{QB5}]]+Tableau2245678[[#This Row],[Pnt{QB6}]]+Tableau2245678[[#This Row],[Pnt{QB7}]]+Tableau2245678[[#This Row],[Pnt{QB8}]]+Tableau2245678[[#This Row],[Pnt{QB9}]]+Tableau2245678[[#This Row],[Pnt{QB10}]]+Tableau2245678[[#This Row],[Pnt{QB11}]]+Tableau2245678[[#This Row],[Pnt{QB12}]]+Tableau2245678[[#This Row],[Pnt{QB13}]]+Tableau2245678[[#This Row],[Pnt{QB14}]]+Tableau2245678[[#This Row],[Pnt{QB15}]]+Tableau2245678[[#This Row],[Pnt{QB16}]]+Tableau2245678[[#This Row],[Pnt{QB17}]]+Tableau2245678[[#This Row],[Pnt{QB18}]]+Tableau2245678[[#This Row],[Pnt{QB19}]]+Tableau2245678[[#This Row],[Pnt{QB20}]]+Tableau2245678[[#This Row],[Pnt{QB21}]]+Tableau2245678[[#This Row],[Pnt{QB22}]]+Tableau2245678[[#This Row],[Pnt{QB23}]]+Tableau2245678[[#This Row],[Pnt{QB24}]]+Tableau2245678[[#This Row],[Pnt{QB25}]]+Tableau2245678[[#This Row],[Pnt{QB26}]]+Tableau2245678[[#This Row],[Pnt{QB27}]]+Tableau2245678[[#This Row],[Pnt{QB28}]]+Tableau2245678[[#This Row],[Pnt{QB29}]]+Tableau2245678[[#This Row],[Pnt{QB30}]]</f>
        <v>0</v>
      </c>
      <c r="Z31" s="33">
        <f>IF(Tableau2245678[[#This Row],[Blq{QB1}]]="o",(1000/AA$52),0)</f>
        <v>0</v>
      </c>
      <c r="AA31" s="4" t="s">
        <v>3</v>
      </c>
      <c r="AB31" s="33">
        <f>IF(Tableau2245678[[#This Row],[Blq{QB2}]]="o",(1000/AC$52),0)</f>
        <v>0</v>
      </c>
      <c r="AC31" s="4" t="s">
        <v>3</v>
      </c>
      <c r="AD31" s="33">
        <f>IF(Tableau2245678[[#This Row],[Blq{QB3}]]="o",(1000/AE$52),0)</f>
        <v>0</v>
      </c>
      <c r="AE31" s="4" t="s">
        <v>3</v>
      </c>
      <c r="AF31" s="33">
        <f>IF(Tableau2245678[[#This Row],[Blq{QB4}]]="o",(1000/AG$52),0)</f>
        <v>0</v>
      </c>
      <c r="AG31" s="4" t="s">
        <v>3</v>
      </c>
      <c r="AH31" s="33">
        <f>IF(Tableau2245678[[#This Row],[Blq{QB5}]]="o",(1000/AI$52),0)</f>
        <v>0</v>
      </c>
      <c r="AI31" s="4" t="s">
        <v>3</v>
      </c>
      <c r="AJ31" s="33">
        <f>IF(Tableau2245678[[#This Row],[Blq{QB6}]]="o",(1000/AK$52),0)</f>
        <v>0</v>
      </c>
      <c r="AK31" s="4" t="s">
        <v>3</v>
      </c>
      <c r="AL31" s="33">
        <f>IF(Tableau2245678[[#This Row],[Blq{QB7}]]="o",(1000/AM$52),0)</f>
        <v>0</v>
      </c>
      <c r="AM31" s="4" t="s">
        <v>3</v>
      </c>
      <c r="AN31" s="33">
        <f>IF(Tableau2245678[[#This Row],[Blq{QB8}]]="o",(1000/AO$52),0)</f>
        <v>0</v>
      </c>
      <c r="AO31" s="4" t="s">
        <v>3</v>
      </c>
      <c r="AP31" s="33">
        <f>IF(Tableau2245678[[#This Row],[Blq{QB9}]]="o",(1000/AQ$52),0)</f>
        <v>0</v>
      </c>
      <c r="AQ31" s="4" t="s">
        <v>3</v>
      </c>
      <c r="AR31" s="33">
        <f>IF(Tableau2245678[[#This Row],[Blq{QB10}]]="o",(1000/AS$52),0)</f>
        <v>0</v>
      </c>
      <c r="AS31" s="4" t="s">
        <v>3</v>
      </c>
      <c r="AT31" s="33">
        <f>IF(Tableau2245678[[#This Row],[Blq{QB11}]]="o",(1000/AU$52),0)</f>
        <v>0</v>
      </c>
      <c r="AU31" s="4" t="s">
        <v>3</v>
      </c>
      <c r="AV31" s="33">
        <f>IF(Tableau2245678[[#This Row],[Blq{QB12}]]="o",(1000/AW$52),0)</f>
        <v>0</v>
      </c>
      <c r="AW31" s="4" t="s">
        <v>3</v>
      </c>
      <c r="AX31" s="33">
        <f>IF(Tableau2245678[[#This Row],[Blq{QB13}]]="o",(1000/AY$52),0)</f>
        <v>0</v>
      </c>
      <c r="AY31" s="4" t="s">
        <v>3</v>
      </c>
      <c r="AZ31" s="33">
        <f>IF(Tableau2245678[[#This Row],[Blq{QB14}]]="o",(1000/BA$52),0)</f>
        <v>0</v>
      </c>
      <c r="BA31" s="4" t="s">
        <v>3</v>
      </c>
      <c r="BB31" s="33">
        <f>IF(Tableau2245678[[#This Row],[Blq{QB15}]]="o",(1000/BC$52),0)</f>
        <v>0</v>
      </c>
      <c r="BC31" s="4" t="s">
        <v>3</v>
      </c>
      <c r="BD31" s="33">
        <f>IF(Tableau2245678[[#This Row],[Blq{QB16}]]="o",(1000/BE$52),0)</f>
        <v>0</v>
      </c>
      <c r="BE31" s="4" t="s">
        <v>3</v>
      </c>
      <c r="BF31" s="33">
        <f>IF(Tableau2245678[[#This Row],[Blq{QB17}]]="o",(1000/BG$52),0)</f>
        <v>0</v>
      </c>
      <c r="BG31" s="4" t="s">
        <v>3</v>
      </c>
      <c r="BH31" s="33">
        <f>IF(Tableau2245678[[#This Row],[Blq{QB18}]]="o",(1000/BI$52),0)</f>
        <v>0</v>
      </c>
      <c r="BI31" s="4" t="s">
        <v>3</v>
      </c>
      <c r="BJ31" s="33">
        <f>IF(Tableau2245678[[#This Row],[Blq{QB19}]]="o",(1000/BK$52),0)</f>
        <v>0</v>
      </c>
      <c r="BK31" s="4" t="s">
        <v>3</v>
      </c>
      <c r="BL31" s="33">
        <f>IF(Tableau2245678[[#This Row],[Blq{QB20}]]="o",(1000/BM$52),0)</f>
        <v>0</v>
      </c>
      <c r="BM31" s="4" t="s">
        <v>3</v>
      </c>
      <c r="BN31" s="33">
        <f>IF(Tableau2245678[[#This Row],[Blq{QB21}]]="o",(1000/BO$52),0)</f>
        <v>0</v>
      </c>
      <c r="BO31" s="4" t="s">
        <v>3</v>
      </c>
      <c r="BP31" s="33">
        <f>IF(Tableau2245678[[#This Row],[Blq{QB22}]]="o",(1000/BQ$52),0)</f>
        <v>0</v>
      </c>
      <c r="BQ31" s="4" t="s">
        <v>3</v>
      </c>
      <c r="BR31" s="33">
        <f>IF(Tableau2245678[[#This Row],[Blq{QB23}]]="o",(1000/BS$52),0)</f>
        <v>0</v>
      </c>
      <c r="BS31" s="4" t="s">
        <v>3</v>
      </c>
      <c r="BT31" s="33">
        <f>IF(Tableau2245678[[#This Row],[Blq{QB24}]]="o",(1000/BU$52),0)</f>
        <v>0</v>
      </c>
      <c r="BU31" s="4" t="s">
        <v>3</v>
      </c>
      <c r="BV31" s="33">
        <f>IF(Tableau2245678[[#This Row],[Blq{QB25}]]="o",(1000/BW$52),0)</f>
        <v>0</v>
      </c>
      <c r="BW31" s="4" t="s">
        <v>3</v>
      </c>
      <c r="BX31" s="33">
        <f>IF(Tableau2245678[[#This Row],[Blq{QB26}]]="o",(1000/BY$52),0)</f>
        <v>0</v>
      </c>
      <c r="BY31" s="4" t="s">
        <v>3</v>
      </c>
      <c r="BZ31" s="33">
        <f>IF(Tableau2245678[[#This Row],[Blq{QB27}]]="o",(1000/CA$52),0)</f>
        <v>0</v>
      </c>
      <c r="CA31" s="4" t="s">
        <v>3</v>
      </c>
      <c r="CB31" s="33">
        <f>IF(Tableau2245678[[#This Row],[Blq{QB28}]]="o",(1000/CC$52),0)</f>
        <v>0</v>
      </c>
      <c r="CC31" s="4" t="s">
        <v>3</v>
      </c>
      <c r="CD31" s="33">
        <f>IF(Tableau2245678[[#This Row],[Blq{QB29}]]="o",(1000/CE$52),0)</f>
        <v>0</v>
      </c>
      <c r="CE31" s="4" t="s">
        <v>3</v>
      </c>
      <c r="CF31" s="33">
        <f>IF(Tableau2245678[[#This Row],[Blq{QB30}]]="o",(1000/CG$52),0)</f>
        <v>0</v>
      </c>
      <c r="CG31" s="4" t="s">
        <v>3</v>
      </c>
      <c r="CH31" s="26">
        <f>IFERROR((8-Tableau2245678[[#This Row],[Plc{Q}]])/100,0)</f>
        <v>0</v>
      </c>
      <c r="CI31" s="25" t="str">
        <f>IF(OR(1=Tableau2245678[[#This Row],[Plc{Q}]],2=Tableau2245678[[#This Row],[Plc{Q}]],3=Tableau2245678[[#This Row],[Plc{Q}]],4=Tableau2245678[[#This Row],[Plc{Q}]],5=Tableau2245678[[#This Row],[Plc{Q}]],6=Tableau2245678[[#This Row],[Plc{Q}]],7=Tableau2245678[[#This Row],[Plc{Q}]],8=Tableau2245678[[#This Row],[Plc{Q}]]),"Qualifié(e)","")</f>
        <v/>
      </c>
      <c r="CJ31" s="34" t="str">
        <f>IF(Tableau2245678[[#This Row],[Pnt{F}/1000]]=0,"",RANK(Tableau2245678[[#This Row],[Pnt{F}/1000]],Tableau2245678[Pnt{F}/1000]))</f>
        <v/>
      </c>
      <c r="CK31" s="35">
        <f>IFERROR(Tableau2245678[[#This Row],[Pnt{FV}/500]]+Tableau2245678[[#This Row],[Pnt{FB}/500]]+Tableau2245678[[#This Row],[Bns{Q}]],0)</f>
        <v>0</v>
      </c>
      <c r="CL31" s="32">
        <f>IFERROR((Tableau2245678[[#This Row],[Pnt{FV}]]/$CM$52)*500,0)</f>
        <v>0</v>
      </c>
      <c r="CM31" s="186">
        <f>IFERROR(((Tableau2245678[[#This Row],[Prs{FV}]]/CN$52)*1000)+IF(Tableau2245678[[#This Row],[Vlr{FV}]]="o",2,0),0)</f>
        <v>0</v>
      </c>
      <c r="CN31" s="11" t="s">
        <v>12</v>
      </c>
      <c r="CO31" s="4" t="s">
        <v>3</v>
      </c>
      <c r="CP31" s="32">
        <f>(Tableau2245678[[#This Row],[Pnt{FB}]]/CQ$52)*500</f>
        <v>0</v>
      </c>
      <c r="CQ31" s="33">
        <f>Tableau2245678[[#This Row],[Pnt{FBlq}]]+Tableau2245678[[#This Row],[Pnt{FEss}]]</f>
        <v>0</v>
      </c>
      <c r="CR31" s="33">
        <f>IF(Tableau2245678[[#This Row],[Blq{F}]]="n",0,IF(Tableau2245678[[#This Row],[Blq{F}]]="Z1",100,IF(Tableau2245678[[#This Row],[Blq{F}]]="Z2",200,IF(Tableau2245678[[#This Row],[Blq{F}]]="Top",300,0))))</f>
        <v>0</v>
      </c>
      <c r="CS31" s="4" t="s">
        <v>3</v>
      </c>
      <c r="CT31" s="25">
        <f>IFERROR((100-(Tableau2245678[[#This Row],[Ess{F}]])),0)</f>
        <v>0</v>
      </c>
      <c r="CU31" s="11" t="s">
        <v>12</v>
      </c>
      <c r="CV31" s="28" t="str">
        <f>IF(Tableau2245678[[#This Row],[Fnl]]="Q",Tableau2245678[[#This Row],[Plc{F}]],Tableau2245678[[#This Row],[Plc{Q}]])</f>
        <v/>
      </c>
      <c r="CW31" s="28" t="str">
        <f>IF(Tableau2245678[[#This Row],[Place]]=1,"Or",IF(Tableau2245678[[#This Row],[Place]]=2,"Argent",IF(Tableau2245678[[#This Row],[Place]]=3,"Bronze","")))</f>
        <v/>
      </c>
    </row>
    <row r="32" spans="1:101" x14ac:dyDescent="0.2">
      <c r="A32" s="33" t="str">
        <f>Tableau2245678[[#This Row],[Plc{Q}]]</f>
        <v/>
      </c>
      <c r="B32" s="33" t="str">
        <f>Tableau2245678[[#This Row],[Place]]</f>
        <v/>
      </c>
      <c r="C32" s="16" t="s">
        <v>12</v>
      </c>
      <c r="D32" s="17" t="s">
        <v>12</v>
      </c>
      <c r="E32" s="17" t="s">
        <v>12</v>
      </c>
      <c r="F32" s="29" t="str">
        <f>IF(Tableau2245678[[#This Row],[Q &gt; F]]="","","Q")</f>
        <v/>
      </c>
      <c r="G32" s="10" t="s">
        <v>12</v>
      </c>
      <c r="H32" s="3" t="s">
        <v>3</v>
      </c>
      <c r="I32" s="3" t="s">
        <v>3</v>
      </c>
      <c r="J32" s="3" t="s">
        <v>3</v>
      </c>
      <c r="K32" s="30" t="str">
        <f>IF(Tableau2245678[[#This Row],[Pnt{Q}(/1000)]]=0,"",RANK(Tableau2245678[[#This Row],[Pnt{Q}(/1000)]],Tableau2245678[Pnt{Q}(/1000)]))</f>
        <v/>
      </c>
      <c r="L32" s="30">
        <f>IFERROR(Tableau2245678[[#This Row],[Pnt{QV}(/500)]]+Tableau2245678[[#This Row],[Pnt{QB}/500]],0)</f>
        <v>0</v>
      </c>
      <c r="M32" s="31">
        <f>IFERROR((Tableau2245678[[#This Row],[Pnt{QV}]]/$N$52)*500,0)</f>
        <v>0</v>
      </c>
      <c r="N32" s="31">
        <f>SUM(Tableau2245678[[#This Row],[Pnt{QV1}]],Tableau2245678[[#This Row],[Pnt{QV2}]],Tableau2245678[[#This Row],[Pnt{QV3}]])</f>
        <v>0</v>
      </c>
      <c r="O32" s="2">
        <f>IFERROR(((Tableau2245678[[#This Row],[Prs{QV1}]]/P$52)*1000)+IF(Tableau2245678[[#This Row],[Vlr{QV1}]]="o",2,0),0)</f>
        <v>0</v>
      </c>
      <c r="P32" s="11" t="s">
        <v>12</v>
      </c>
      <c r="Q32" s="4" t="s">
        <v>3</v>
      </c>
      <c r="R32" s="163">
        <f>IFERROR(((Tableau2245678[[#This Row],[Prs{QV2}]]/S$52)*1000)+IF(Tableau2245678[[#This Row],[Vlr{QV2}]]="o",2,0),0)</f>
        <v>0</v>
      </c>
      <c r="S32" s="11" t="s">
        <v>12</v>
      </c>
      <c r="T32" s="4" t="s">
        <v>3</v>
      </c>
      <c r="U32" s="163">
        <f>IFERROR(((Tableau2245678[[#This Row],[Prs{QV3}]]/V$52)*1000)+IF(Tableau2245678[[#This Row],[Vlr{QV3}]]="o",2,0),0)</f>
        <v>0</v>
      </c>
      <c r="V32" s="11" t="s">
        <v>12</v>
      </c>
      <c r="W32" s="4" t="s">
        <v>3</v>
      </c>
      <c r="X32" s="32">
        <f>IF((Tableau2245678[[#This Row],[Pnt{QB}]]/Y$52)*500=0,0,(Tableau2245678[[#This Row],[Pnt{QB}]]/Y$52)*500)</f>
        <v>0</v>
      </c>
      <c r="Y32" s="33">
        <f>Tableau2245678[[#This Row],[Pnt{QB1}]]+Tableau2245678[[#This Row],[Pnt{QB2}]]+Tableau2245678[[#This Row],[Pnt{QB3}]]+Tableau2245678[[#This Row],[Pnt{QB4}]]+Tableau2245678[[#This Row],[Pnt{QB5}]]+Tableau2245678[[#This Row],[Pnt{QB6}]]+Tableau2245678[[#This Row],[Pnt{QB7}]]+Tableau2245678[[#This Row],[Pnt{QB8}]]+Tableau2245678[[#This Row],[Pnt{QB9}]]+Tableau2245678[[#This Row],[Pnt{QB10}]]+Tableau2245678[[#This Row],[Pnt{QB11}]]+Tableau2245678[[#This Row],[Pnt{QB12}]]+Tableau2245678[[#This Row],[Pnt{QB13}]]+Tableau2245678[[#This Row],[Pnt{QB14}]]+Tableau2245678[[#This Row],[Pnt{QB15}]]+Tableau2245678[[#This Row],[Pnt{QB16}]]+Tableau2245678[[#This Row],[Pnt{QB17}]]+Tableau2245678[[#This Row],[Pnt{QB18}]]+Tableau2245678[[#This Row],[Pnt{QB19}]]+Tableau2245678[[#This Row],[Pnt{QB20}]]+Tableau2245678[[#This Row],[Pnt{QB21}]]+Tableau2245678[[#This Row],[Pnt{QB22}]]+Tableau2245678[[#This Row],[Pnt{QB23}]]+Tableau2245678[[#This Row],[Pnt{QB24}]]+Tableau2245678[[#This Row],[Pnt{QB25}]]+Tableau2245678[[#This Row],[Pnt{QB26}]]+Tableau2245678[[#This Row],[Pnt{QB27}]]+Tableau2245678[[#This Row],[Pnt{QB28}]]+Tableau2245678[[#This Row],[Pnt{QB29}]]+Tableau2245678[[#This Row],[Pnt{QB30}]]</f>
        <v>0</v>
      </c>
      <c r="Z32" s="33">
        <f>IF(Tableau2245678[[#This Row],[Blq{QB1}]]="o",(1000/AA$52),0)</f>
        <v>0</v>
      </c>
      <c r="AA32" s="4" t="s">
        <v>3</v>
      </c>
      <c r="AB32" s="33">
        <f>IF(Tableau2245678[[#This Row],[Blq{QB2}]]="o",(1000/AC$52),0)</f>
        <v>0</v>
      </c>
      <c r="AC32" s="4" t="s">
        <v>3</v>
      </c>
      <c r="AD32" s="33">
        <f>IF(Tableau2245678[[#This Row],[Blq{QB3}]]="o",(1000/AE$52),0)</f>
        <v>0</v>
      </c>
      <c r="AE32" s="4" t="s">
        <v>3</v>
      </c>
      <c r="AF32" s="33">
        <f>IF(Tableau2245678[[#This Row],[Blq{QB4}]]="o",(1000/AG$52),0)</f>
        <v>0</v>
      </c>
      <c r="AG32" s="4" t="s">
        <v>3</v>
      </c>
      <c r="AH32" s="33">
        <f>IF(Tableau2245678[[#This Row],[Blq{QB5}]]="o",(1000/AI$52),0)</f>
        <v>0</v>
      </c>
      <c r="AI32" s="4" t="s">
        <v>3</v>
      </c>
      <c r="AJ32" s="33">
        <f>IF(Tableau2245678[[#This Row],[Blq{QB6}]]="o",(1000/AK$52),0)</f>
        <v>0</v>
      </c>
      <c r="AK32" s="4" t="s">
        <v>3</v>
      </c>
      <c r="AL32" s="33">
        <f>IF(Tableau2245678[[#This Row],[Blq{QB7}]]="o",(1000/AM$52),0)</f>
        <v>0</v>
      </c>
      <c r="AM32" s="4" t="s">
        <v>3</v>
      </c>
      <c r="AN32" s="33">
        <f>IF(Tableau2245678[[#This Row],[Blq{QB8}]]="o",(1000/AO$52),0)</f>
        <v>0</v>
      </c>
      <c r="AO32" s="4" t="s">
        <v>3</v>
      </c>
      <c r="AP32" s="33">
        <f>IF(Tableau2245678[[#This Row],[Blq{QB9}]]="o",(1000/AQ$52),0)</f>
        <v>0</v>
      </c>
      <c r="AQ32" s="4" t="s">
        <v>3</v>
      </c>
      <c r="AR32" s="33">
        <f>IF(Tableau2245678[[#This Row],[Blq{QB10}]]="o",(1000/AS$52),0)</f>
        <v>0</v>
      </c>
      <c r="AS32" s="4" t="s">
        <v>3</v>
      </c>
      <c r="AT32" s="33">
        <f>IF(Tableau2245678[[#This Row],[Blq{QB11}]]="o",(1000/AU$52),0)</f>
        <v>0</v>
      </c>
      <c r="AU32" s="4" t="s">
        <v>3</v>
      </c>
      <c r="AV32" s="33">
        <f>IF(Tableau2245678[[#This Row],[Blq{QB12}]]="o",(1000/AW$52),0)</f>
        <v>0</v>
      </c>
      <c r="AW32" s="4" t="s">
        <v>3</v>
      </c>
      <c r="AX32" s="33">
        <f>IF(Tableau2245678[[#This Row],[Blq{QB13}]]="o",(1000/AY$52),0)</f>
        <v>0</v>
      </c>
      <c r="AY32" s="4" t="s">
        <v>3</v>
      </c>
      <c r="AZ32" s="33">
        <f>IF(Tableau2245678[[#This Row],[Blq{QB14}]]="o",(1000/BA$52),0)</f>
        <v>0</v>
      </c>
      <c r="BA32" s="4" t="s">
        <v>3</v>
      </c>
      <c r="BB32" s="33">
        <f>IF(Tableau2245678[[#This Row],[Blq{QB15}]]="o",(1000/BC$52),0)</f>
        <v>0</v>
      </c>
      <c r="BC32" s="4" t="s">
        <v>3</v>
      </c>
      <c r="BD32" s="33">
        <f>IF(Tableau2245678[[#This Row],[Blq{QB16}]]="o",(1000/BE$52),0)</f>
        <v>0</v>
      </c>
      <c r="BE32" s="4" t="s">
        <v>3</v>
      </c>
      <c r="BF32" s="33">
        <f>IF(Tableau2245678[[#This Row],[Blq{QB17}]]="o",(1000/BG$52),0)</f>
        <v>0</v>
      </c>
      <c r="BG32" s="4" t="s">
        <v>3</v>
      </c>
      <c r="BH32" s="33">
        <f>IF(Tableau2245678[[#This Row],[Blq{QB18}]]="o",(1000/BI$52),0)</f>
        <v>0</v>
      </c>
      <c r="BI32" s="4" t="s">
        <v>3</v>
      </c>
      <c r="BJ32" s="33">
        <f>IF(Tableau2245678[[#This Row],[Blq{QB19}]]="o",(1000/BK$52),0)</f>
        <v>0</v>
      </c>
      <c r="BK32" s="4" t="s">
        <v>3</v>
      </c>
      <c r="BL32" s="33">
        <f>IF(Tableau2245678[[#This Row],[Blq{QB20}]]="o",(1000/BM$52),0)</f>
        <v>0</v>
      </c>
      <c r="BM32" s="4" t="s">
        <v>3</v>
      </c>
      <c r="BN32" s="33">
        <f>IF(Tableau2245678[[#This Row],[Blq{QB21}]]="o",(1000/BO$52),0)</f>
        <v>0</v>
      </c>
      <c r="BO32" s="4" t="s">
        <v>3</v>
      </c>
      <c r="BP32" s="33">
        <f>IF(Tableau2245678[[#This Row],[Blq{QB22}]]="o",(1000/BQ$52),0)</f>
        <v>0</v>
      </c>
      <c r="BQ32" s="4" t="s">
        <v>3</v>
      </c>
      <c r="BR32" s="33">
        <f>IF(Tableau2245678[[#This Row],[Blq{QB23}]]="o",(1000/BS$52),0)</f>
        <v>0</v>
      </c>
      <c r="BS32" s="4" t="s">
        <v>3</v>
      </c>
      <c r="BT32" s="33">
        <f>IF(Tableau2245678[[#This Row],[Blq{QB24}]]="o",(1000/BU$52),0)</f>
        <v>0</v>
      </c>
      <c r="BU32" s="4" t="s">
        <v>3</v>
      </c>
      <c r="BV32" s="33">
        <f>IF(Tableau2245678[[#This Row],[Blq{QB25}]]="o",(1000/BW$52),0)</f>
        <v>0</v>
      </c>
      <c r="BW32" s="4" t="s">
        <v>3</v>
      </c>
      <c r="BX32" s="33">
        <f>IF(Tableau2245678[[#This Row],[Blq{QB26}]]="o",(1000/BY$52),0)</f>
        <v>0</v>
      </c>
      <c r="BY32" s="4" t="s">
        <v>3</v>
      </c>
      <c r="BZ32" s="33">
        <f>IF(Tableau2245678[[#This Row],[Blq{QB27}]]="o",(1000/CA$52),0)</f>
        <v>0</v>
      </c>
      <c r="CA32" s="4" t="s">
        <v>3</v>
      </c>
      <c r="CB32" s="33">
        <f>IF(Tableau2245678[[#This Row],[Blq{QB28}]]="o",(1000/CC$52),0)</f>
        <v>0</v>
      </c>
      <c r="CC32" s="4" t="s">
        <v>3</v>
      </c>
      <c r="CD32" s="33">
        <f>IF(Tableau2245678[[#This Row],[Blq{QB29}]]="o",(1000/CE$52),0)</f>
        <v>0</v>
      </c>
      <c r="CE32" s="4" t="s">
        <v>3</v>
      </c>
      <c r="CF32" s="33">
        <f>IF(Tableau2245678[[#This Row],[Blq{QB30}]]="o",(1000/CG$52),0)</f>
        <v>0</v>
      </c>
      <c r="CG32" s="4" t="s">
        <v>3</v>
      </c>
      <c r="CH32" s="26">
        <f>IFERROR((8-Tableau2245678[[#This Row],[Plc{Q}]])/100,0)</f>
        <v>0</v>
      </c>
      <c r="CI32" s="25" t="str">
        <f>IF(OR(1=Tableau2245678[[#This Row],[Plc{Q}]],2=Tableau2245678[[#This Row],[Plc{Q}]],3=Tableau2245678[[#This Row],[Plc{Q}]],4=Tableau2245678[[#This Row],[Plc{Q}]],5=Tableau2245678[[#This Row],[Plc{Q}]],6=Tableau2245678[[#This Row],[Plc{Q}]],7=Tableau2245678[[#This Row],[Plc{Q}]],8=Tableau2245678[[#This Row],[Plc{Q}]]),"Qualifié(e)","")</f>
        <v/>
      </c>
      <c r="CJ32" s="34" t="str">
        <f>IF(Tableau2245678[[#This Row],[Pnt{F}/1000]]=0,"",RANK(Tableau2245678[[#This Row],[Pnt{F}/1000]],Tableau2245678[Pnt{F}/1000]))</f>
        <v/>
      </c>
      <c r="CK32" s="35">
        <f>IFERROR(Tableau2245678[[#This Row],[Pnt{FV}/500]]+Tableau2245678[[#This Row],[Pnt{FB}/500]]+Tableau2245678[[#This Row],[Bns{Q}]],0)</f>
        <v>0</v>
      </c>
      <c r="CL32" s="32">
        <f>IFERROR((Tableau2245678[[#This Row],[Pnt{FV}]]/$CM$52)*500,0)</f>
        <v>0</v>
      </c>
      <c r="CM32" s="186">
        <f>IFERROR(((Tableau2245678[[#This Row],[Prs{FV}]]/CN$52)*1000)+IF(Tableau2245678[[#This Row],[Vlr{FV}]]="o",2,0),0)</f>
        <v>0</v>
      </c>
      <c r="CN32" s="11" t="s">
        <v>12</v>
      </c>
      <c r="CO32" s="4" t="s">
        <v>3</v>
      </c>
      <c r="CP32" s="32">
        <f>(Tableau2245678[[#This Row],[Pnt{FB}]]/CQ$52)*500</f>
        <v>0</v>
      </c>
      <c r="CQ32" s="33">
        <f>Tableau2245678[[#This Row],[Pnt{FBlq}]]+Tableau2245678[[#This Row],[Pnt{FEss}]]</f>
        <v>0</v>
      </c>
      <c r="CR32" s="33">
        <f>IF(Tableau2245678[[#This Row],[Blq{F}]]="n",0,IF(Tableau2245678[[#This Row],[Blq{F}]]="Z1",100,IF(Tableau2245678[[#This Row],[Blq{F}]]="Z2",200,IF(Tableau2245678[[#This Row],[Blq{F}]]="Top",300,0))))</f>
        <v>0</v>
      </c>
      <c r="CS32" s="4" t="s">
        <v>3</v>
      </c>
      <c r="CT32" s="25">
        <f>IFERROR((100-(Tableau2245678[[#This Row],[Ess{F}]])),0)</f>
        <v>0</v>
      </c>
      <c r="CU32" s="11" t="s">
        <v>12</v>
      </c>
      <c r="CV32" s="28" t="str">
        <f>IF(Tableau2245678[[#This Row],[Fnl]]="Q",Tableau2245678[[#This Row],[Plc{F}]],Tableau2245678[[#This Row],[Plc{Q}]])</f>
        <v/>
      </c>
      <c r="CW32" s="28" t="str">
        <f>IF(Tableau2245678[[#This Row],[Place]]=1,"Or",IF(Tableau2245678[[#This Row],[Place]]=2,"Argent",IF(Tableau2245678[[#This Row],[Place]]=3,"Bronze","")))</f>
        <v/>
      </c>
    </row>
    <row r="33" spans="1:101" x14ac:dyDescent="0.2">
      <c r="A33" s="33" t="str">
        <f>Tableau2245678[[#This Row],[Plc{Q}]]</f>
        <v/>
      </c>
      <c r="B33" s="33" t="str">
        <f>Tableau2245678[[#This Row],[Place]]</f>
        <v/>
      </c>
      <c r="C33" s="16" t="s">
        <v>12</v>
      </c>
      <c r="D33" s="17" t="s">
        <v>12</v>
      </c>
      <c r="E33" s="17" t="s">
        <v>12</v>
      </c>
      <c r="F33" s="29" t="str">
        <f>IF(Tableau2245678[[#This Row],[Q &gt; F]]="","","Q")</f>
        <v/>
      </c>
      <c r="G33" s="10" t="s">
        <v>12</v>
      </c>
      <c r="H33" s="3" t="s">
        <v>3</v>
      </c>
      <c r="I33" s="3" t="s">
        <v>3</v>
      </c>
      <c r="J33" s="3" t="s">
        <v>3</v>
      </c>
      <c r="K33" s="30" t="str">
        <f>IF(Tableau2245678[[#This Row],[Pnt{Q}(/1000)]]=0,"",RANK(Tableau2245678[[#This Row],[Pnt{Q}(/1000)]],Tableau2245678[Pnt{Q}(/1000)]))</f>
        <v/>
      </c>
      <c r="L33" s="30">
        <f>IFERROR(Tableau2245678[[#This Row],[Pnt{QV}(/500)]]+Tableau2245678[[#This Row],[Pnt{QB}/500]],0)</f>
        <v>0</v>
      </c>
      <c r="M33" s="31">
        <f>IFERROR((Tableau2245678[[#This Row],[Pnt{QV}]]/$N$52)*500,0)</f>
        <v>0</v>
      </c>
      <c r="N33" s="31">
        <f>SUM(Tableau2245678[[#This Row],[Pnt{QV1}]],Tableau2245678[[#This Row],[Pnt{QV2}]],Tableau2245678[[#This Row],[Pnt{QV3}]])</f>
        <v>0</v>
      </c>
      <c r="O33" s="2">
        <f>IFERROR(((Tableau2245678[[#This Row],[Prs{QV1}]]/P$52)*1000)+IF(Tableau2245678[[#This Row],[Vlr{QV1}]]="o",2,0),0)</f>
        <v>0</v>
      </c>
      <c r="P33" s="11" t="s">
        <v>12</v>
      </c>
      <c r="Q33" s="4" t="s">
        <v>3</v>
      </c>
      <c r="R33" s="163">
        <f>IFERROR(((Tableau2245678[[#This Row],[Prs{QV2}]]/S$52)*1000)+IF(Tableau2245678[[#This Row],[Vlr{QV2}]]="o",2,0),0)</f>
        <v>0</v>
      </c>
      <c r="S33" s="11" t="s">
        <v>12</v>
      </c>
      <c r="T33" s="4" t="s">
        <v>3</v>
      </c>
      <c r="U33" s="163">
        <f>IFERROR(((Tableau2245678[[#This Row],[Prs{QV3}]]/V$52)*1000)+IF(Tableau2245678[[#This Row],[Vlr{QV3}]]="o",2,0),0)</f>
        <v>0</v>
      </c>
      <c r="V33" s="11" t="s">
        <v>12</v>
      </c>
      <c r="W33" s="4" t="s">
        <v>3</v>
      </c>
      <c r="X33" s="32">
        <f>IF((Tableau2245678[[#This Row],[Pnt{QB}]]/Y$52)*500=0,0,(Tableau2245678[[#This Row],[Pnt{QB}]]/Y$52)*500)</f>
        <v>0</v>
      </c>
      <c r="Y33" s="33">
        <f>Tableau2245678[[#This Row],[Pnt{QB1}]]+Tableau2245678[[#This Row],[Pnt{QB2}]]+Tableau2245678[[#This Row],[Pnt{QB3}]]+Tableau2245678[[#This Row],[Pnt{QB4}]]+Tableau2245678[[#This Row],[Pnt{QB5}]]+Tableau2245678[[#This Row],[Pnt{QB6}]]+Tableau2245678[[#This Row],[Pnt{QB7}]]+Tableau2245678[[#This Row],[Pnt{QB8}]]+Tableau2245678[[#This Row],[Pnt{QB9}]]+Tableau2245678[[#This Row],[Pnt{QB10}]]+Tableau2245678[[#This Row],[Pnt{QB11}]]+Tableau2245678[[#This Row],[Pnt{QB12}]]+Tableau2245678[[#This Row],[Pnt{QB13}]]+Tableau2245678[[#This Row],[Pnt{QB14}]]+Tableau2245678[[#This Row],[Pnt{QB15}]]+Tableau2245678[[#This Row],[Pnt{QB16}]]+Tableau2245678[[#This Row],[Pnt{QB17}]]+Tableau2245678[[#This Row],[Pnt{QB18}]]+Tableau2245678[[#This Row],[Pnt{QB19}]]+Tableau2245678[[#This Row],[Pnt{QB20}]]+Tableau2245678[[#This Row],[Pnt{QB21}]]+Tableau2245678[[#This Row],[Pnt{QB22}]]+Tableau2245678[[#This Row],[Pnt{QB23}]]+Tableau2245678[[#This Row],[Pnt{QB24}]]+Tableau2245678[[#This Row],[Pnt{QB25}]]+Tableau2245678[[#This Row],[Pnt{QB26}]]+Tableau2245678[[#This Row],[Pnt{QB27}]]+Tableau2245678[[#This Row],[Pnt{QB28}]]+Tableau2245678[[#This Row],[Pnt{QB29}]]+Tableau2245678[[#This Row],[Pnt{QB30}]]</f>
        <v>0</v>
      </c>
      <c r="Z33" s="33">
        <f>IF(Tableau2245678[[#This Row],[Blq{QB1}]]="o",(1000/AA$52),0)</f>
        <v>0</v>
      </c>
      <c r="AA33" s="4" t="s">
        <v>3</v>
      </c>
      <c r="AB33" s="33">
        <f>IF(Tableau2245678[[#This Row],[Blq{QB2}]]="o",(1000/AC$52),0)</f>
        <v>0</v>
      </c>
      <c r="AC33" s="4" t="s">
        <v>3</v>
      </c>
      <c r="AD33" s="33">
        <f>IF(Tableau2245678[[#This Row],[Blq{QB3}]]="o",(1000/AE$52),0)</f>
        <v>0</v>
      </c>
      <c r="AE33" s="4" t="s">
        <v>3</v>
      </c>
      <c r="AF33" s="33">
        <f>IF(Tableau2245678[[#This Row],[Blq{QB4}]]="o",(1000/AG$52),0)</f>
        <v>0</v>
      </c>
      <c r="AG33" s="4" t="s">
        <v>3</v>
      </c>
      <c r="AH33" s="33">
        <f>IF(Tableau2245678[[#This Row],[Blq{QB5}]]="o",(1000/AI$52),0)</f>
        <v>0</v>
      </c>
      <c r="AI33" s="4" t="s">
        <v>3</v>
      </c>
      <c r="AJ33" s="33">
        <f>IF(Tableau2245678[[#This Row],[Blq{QB6}]]="o",(1000/AK$52),0)</f>
        <v>0</v>
      </c>
      <c r="AK33" s="4" t="s">
        <v>3</v>
      </c>
      <c r="AL33" s="33">
        <f>IF(Tableau2245678[[#This Row],[Blq{QB7}]]="o",(1000/AM$52),0)</f>
        <v>0</v>
      </c>
      <c r="AM33" s="4" t="s">
        <v>3</v>
      </c>
      <c r="AN33" s="33">
        <f>IF(Tableau2245678[[#This Row],[Blq{QB8}]]="o",(1000/AO$52),0)</f>
        <v>0</v>
      </c>
      <c r="AO33" s="4" t="s">
        <v>3</v>
      </c>
      <c r="AP33" s="33">
        <f>IF(Tableau2245678[[#This Row],[Blq{QB9}]]="o",(1000/AQ$52),0)</f>
        <v>0</v>
      </c>
      <c r="AQ33" s="4" t="s">
        <v>3</v>
      </c>
      <c r="AR33" s="33">
        <f>IF(Tableau2245678[[#This Row],[Blq{QB10}]]="o",(1000/AS$52),0)</f>
        <v>0</v>
      </c>
      <c r="AS33" s="4" t="s">
        <v>3</v>
      </c>
      <c r="AT33" s="33">
        <f>IF(Tableau2245678[[#This Row],[Blq{QB11}]]="o",(1000/AU$52),0)</f>
        <v>0</v>
      </c>
      <c r="AU33" s="4" t="s">
        <v>3</v>
      </c>
      <c r="AV33" s="33">
        <f>IF(Tableau2245678[[#This Row],[Blq{QB12}]]="o",(1000/AW$52),0)</f>
        <v>0</v>
      </c>
      <c r="AW33" s="4" t="s">
        <v>3</v>
      </c>
      <c r="AX33" s="33">
        <f>IF(Tableau2245678[[#This Row],[Blq{QB13}]]="o",(1000/AY$52),0)</f>
        <v>0</v>
      </c>
      <c r="AY33" s="4" t="s">
        <v>3</v>
      </c>
      <c r="AZ33" s="33">
        <f>IF(Tableau2245678[[#This Row],[Blq{QB14}]]="o",(1000/BA$52),0)</f>
        <v>0</v>
      </c>
      <c r="BA33" s="4" t="s">
        <v>3</v>
      </c>
      <c r="BB33" s="33">
        <f>IF(Tableau2245678[[#This Row],[Blq{QB15}]]="o",(1000/BC$52),0)</f>
        <v>0</v>
      </c>
      <c r="BC33" s="4" t="s">
        <v>3</v>
      </c>
      <c r="BD33" s="33">
        <f>IF(Tableau2245678[[#This Row],[Blq{QB16}]]="o",(1000/BE$52),0)</f>
        <v>0</v>
      </c>
      <c r="BE33" s="4" t="s">
        <v>3</v>
      </c>
      <c r="BF33" s="33">
        <f>IF(Tableau2245678[[#This Row],[Blq{QB17}]]="o",(1000/BG$52),0)</f>
        <v>0</v>
      </c>
      <c r="BG33" s="4" t="s">
        <v>3</v>
      </c>
      <c r="BH33" s="33">
        <f>IF(Tableau2245678[[#This Row],[Blq{QB18}]]="o",(1000/BI$52),0)</f>
        <v>0</v>
      </c>
      <c r="BI33" s="4" t="s">
        <v>3</v>
      </c>
      <c r="BJ33" s="33">
        <f>IF(Tableau2245678[[#This Row],[Blq{QB19}]]="o",(1000/BK$52),0)</f>
        <v>0</v>
      </c>
      <c r="BK33" s="4" t="s">
        <v>3</v>
      </c>
      <c r="BL33" s="33">
        <f>IF(Tableau2245678[[#This Row],[Blq{QB20}]]="o",(1000/BM$52),0)</f>
        <v>0</v>
      </c>
      <c r="BM33" s="4" t="s">
        <v>3</v>
      </c>
      <c r="BN33" s="33">
        <f>IF(Tableau2245678[[#This Row],[Blq{QB21}]]="o",(1000/BO$52),0)</f>
        <v>0</v>
      </c>
      <c r="BO33" s="4" t="s">
        <v>3</v>
      </c>
      <c r="BP33" s="33">
        <f>IF(Tableau2245678[[#This Row],[Blq{QB22}]]="o",(1000/BQ$52),0)</f>
        <v>0</v>
      </c>
      <c r="BQ33" s="4" t="s">
        <v>3</v>
      </c>
      <c r="BR33" s="33">
        <f>IF(Tableau2245678[[#This Row],[Blq{QB23}]]="o",(1000/BS$52),0)</f>
        <v>0</v>
      </c>
      <c r="BS33" s="4" t="s">
        <v>3</v>
      </c>
      <c r="BT33" s="33">
        <f>IF(Tableau2245678[[#This Row],[Blq{QB24}]]="o",(1000/BU$52),0)</f>
        <v>0</v>
      </c>
      <c r="BU33" s="4" t="s">
        <v>3</v>
      </c>
      <c r="BV33" s="33">
        <f>IF(Tableau2245678[[#This Row],[Blq{QB25}]]="o",(1000/BW$52),0)</f>
        <v>0</v>
      </c>
      <c r="BW33" s="4" t="s">
        <v>3</v>
      </c>
      <c r="BX33" s="33">
        <f>IF(Tableau2245678[[#This Row],[Blq{QB26}]]="o",(1000/BY$52),0)</f>
        <v>0</v>
      </c>
      <c r="BY33" s="4" t="s">
        <v>3</v>
      </c>
      <c r="BZ33" s="33">
        <f>IF(Tableau2245678[[#This Row],[Blq{QB27}]]="o",(1000/CA$52),0)</f>
        <v>0</v>
      </c>
      <c r="CA33" s="4" t="s">
        <v>3</v>
      </c>
      <c r="CB33" s="33">
        <f>IF(Tableau2245678[[#This Row],[Blq{QB28}]]="o",(1000/CC$52),0)</f>
        <v>0</v>
      </c>
      <c r="CC33" s="4" t="s">
        <v>3</v>
      </c>
      <c r="CD33" s="33">
        <f>IF(Tableau2245678[[#This Row],[Blq{QB29}]]="o",(1000/CE$52),0)</f>
        <v>0</v>
      </c>
      <c r="CE33" s="4" t="s">
        <v>3</v>
      </c>
      <c r="CF33" s="33">
        <f>IF(Tableau2245678[[#This Row],[Blq{QB30}]]="o",(1000/CG$52),0)</f>
        <v>0</v>
      </c>
      <c r="CG33" s="4" t="s">
        <v>3</v>
      </c>
      <c r="CH33" s="26">
        <f>IFERROR((8-Tableau2245678[[#This Row],[Plc{Q}]])/100,0)</f>
        <v>0</v>
      </c>
      <c r="CI33" s="25" t="str">
        <f>IF(OR(1=Tableau2245678[[#This Row],[Plc{Q}]],2=Tableau2245678[[#This Row],[Plc{Q}]],3=Tableau2245678[[#This Row],[Plc{Q}]],4=Tableau2245678[[#This Row],[Plc{Q}]],5=Tableau2245678[[#This Row],[Plc{Q}]],6=Tableau2245678[[#This Row],[Plc{Q}]],7=Tableau2245678[[#This Row],[Plc{Q}]],8=Tableau2245678[[#This Row],[Plc{Q}]]),"Qualifié(e)","")</f>
        <v/>
      </c>
      <c r="CJ33" s="34" t="str">
        <f>IF(Tableau2245678[[#This Row],[Pnt{F}/1000]]=0,"",RANK(Tableau2245678[[#This Row],[Pnt{F}/1000]],Tableau2245678[Pnt{F}/1000]))</f>
        <v/>
      </c>
      <c r="CK33" s="35">
        <f>IFERROR(Tableau2245678[[#This Row],[Pnt{FV}/500]]+Tableau2245678[[#This Row],[Pnt{FB}/500]]+Tableau2245678[[#This Row],[Bns{Q}]],0)</f>
        <v>0</v>
      </c>
      <c r="CL33" s="32">
        <f>IFERROR((Tableau2245678[[#This Row],[Pnt{FV}]]/$CM$52)*500,0)</f>
        <v>0</v>
      </c>
      <c r="CM33" s="186">
        <f>IFERROR(((Tableau2245678[[#This Row],[Prs{FV}]]/CN$52)*1000)+IF(Tableau2245678[[#This Row],[Vlr{FV}]]="o",2,0),0)</f>
        <v>0</v>
      </c>
      <c r="CN33" s="11" t="s">
        <v>12</v>
      </c>
      <c r="CO33" s="4" t="s">
        <v>3</v>
      </c>
      <c r="CP33" s="32">
        <f>(Tableau2245678[[#This Row],[Pnt{FB}]]/CQ$52)*500</f>
        <v>0</v>
      </c>
      <c r="CQ33" s="33">
        <f>Tableau2245678[[#This Row],[Pnt{FBlq}]]+Tableau2245678[[#This Row],[Pnt{FEss}]]</f>
        <v>0</v>
      </c>
      <c r="CR33" s="33">
        <f>IF(Tableau2245678[[#This Row],[Blq{F}]]="n",0,IF(Tableau2245678[[#This Row],[Blq{F}]]="Z1",100,IF(Tableau2245678[[#This Row],[Blq{F}]]="Z2",200,IF(Tableau2245678[[#This Row],[Blq{F}]]="Top",300,0))))</f>
        <v>0</v>
      </c>
      <c r="CS33" s="4" t="s">
        <v>3</v>
      </c>
      <c r="CT33" s="25">
        <f>IFERROR((100-(Tableau2245678[[#This Row],[Ess{F}]])),0)</f>
        <v>0</v>
      </c>
      <c r="CU33" s="11" t="s">
        <v>12</v>
      </c>
      <c r="CV33" s="28" t="str">
        <f>IF(Tableau2245678[[#This Row],[Fnl]]="Q",Tableau2245678[[#This Row],[Plc{F}]],Tableau2245678[[#This Row],[Plc{Q}]])</f>
        <v/>
      </c>
      <c r="CW33" s="28" t="str">
        <f>IF(Tableau2245678[[#This Row],[Place]]=1,"Or",IF(Tableau2245678[[#This Row],[Place]]=2,"Argent",IF(Tableau2245678[[#This Row],[Place]]=3,"Bronze","")))</f>
        <v/>
      </c>
    </row>
    <row r="34" spans="1:101" x14ac:dyDescent="0.2">
      <c r="A34" s="33" t="str">
        <f>Tableau2245678[[#This Row],[Plc{Q}]]</f>
        <v/>
      </c>
      <c r="B34" s="33" t="str">
        <f>Tableau2245678[[#This Row],[Place]]</f>
        <v/>
      </c>
      <c r="C34" s="16" t="s">
        <v>12</v>
      </c>
      <c r="D34" s="17" t="s">
        <v>12</v>
      </c>
      <c r="E34" s="17" t="s">
        <v>12</v>
      </c>
      <c r="F34" s="29" t="str">
        <f>IF(Tableau2245678[[#This Row],[Q &gt; F]]="","","Q")</f>
        <v/>
      </c>
      <c r="G34" s="10" t="s">
        <v>12</v>
      </c>
      <c r="H34" s="3" t="s">
        <v>3</v>
      </c>
      <c r="I34" s="3" t="s">
        <v>3</v>
      </c>
      <c r="J34" s="3" t="s">
        <v>3</v>
      </c>
      <c r="K34" s="30" t="str">
        <f>IF(Tableau2245678[[#This Row],[Pnt{Q}(/1000)]]=0,"",RANK(Tableau2245678[[#This Row],[Pnt{Q}(/1000)]],Tableau2245678[Pnt{Q}(/1000)]))</f>
        <v/>
      </c>
      <c r="L34" s="30">
        <f>IFERROR(Tableau2245678[[#This Row],[Pnt{QV}(/500)]]+Tableau2245678[[#This Row],[Pnt{QB}/500]],0)</f>
        <v>0</v>
      </c>
      <c r="M34" s="31">
        <f>IFERROR((Tableau2245678[[#This Row],[Pnt{QV}]]/$N$52)*500,0)</f>
        <v>0</v>
      </c>
      <c r="N34" s="31">
        <f>SUM(Tableau2245678[[#This Row],[Pnt{QV1}]],Tableau2245678[[#This Row],[Pnt{QV2}]],Tableau2245678[[#This Row],[Pnt{QV3}]])</f>
        <v>0</v>
      </c>
      <c r="O34" s="2">
        <f>IFERROR(((Tableau2245678[[#This Row],[Prs{QV1}]]/P$52)*1000)+IF(Tableau2245678[[#This Row],[Vlr{QV1}]]="o",2,0),0)</f>
        <v>0</v>
      </c>
      <c r="P34" s="11" t="s">
        <v>12</v>
      </c>
      <c r="Q34" s="4" t="s">
        <v>3</v>
      </c>
      <c r="R34" s="163">
        <f>IFERROR(((Tableau2245678[[#This Row],[Prs{QV2}]]/S$52)*1000)+IF(Tableau2245678[[#This Row],[Vlr{QV2}]]="o",2,0),0)</f>
        <v>0</v>
      </c>
      <c r="S34" s="11" t="s">
        <v>12</v>
      </c>
      <c r="T34" s="4" t="s">
        <v>3</v>
      </c>
      <c r="U34" s="163">
        <f>IFERROR(((Tableau2245678[[#This Row],[Prs{QV3}]]/V$52)*1000)+IF(Tableau2245678[[#This Row],[Vlr{QV3}]]="o",2,0),0)</f>
        <v>0</v>
      </c>
      <c r="V34" s="11" t="s">
        <v>12</v>
      </c>
      <c r="W34" s="4" t="s">
        <v>3</v>
      </c>
      <c r="X34" s="32">
        <f>IF((Tableau2245678[[#This Row],[Pnt{QB}]]/Y$52)*500=0,0,(Tableau2245678[[#This Row],[Pnt{QB}]]/Y$52)*500)</f>
        <v>0</v>
      </c>
      <c r="Y34" s="33">
        <f>Tableau2245678[[#This Row],[Pnt{QB1}]]+Tableau2245678[[#This Row],[Pnt{QB2}]]+Tableau2245678[[#This Row],[Pnt{QB3}]]+Tableau2245678[[#This Row],[Pnt{QB4}]]+Tableau2245678[[#This Row],[Pnt{QB5}]]+Tableau2245678[[#This Row],[Pnt{QB6}]]+Tableau2245678[[#This Row],[Pnt{QB7}]]+Tableau2245678[[#This Row],[Pnt{QB8}]]+Tableau2245678[[#This Row],[Pnt{QB9}]]+Tableau2245678[[#This Row],[Pnt{QB10}]]+Tableau2245678[[#This Row],[Pnt{QB11}]]+Tableau2245678[[#This Row],[Pnt{QB12}]]+Tableau2245678[[#This Row],[Pnt{QB13}]]+Tableau2245678[[#This Row],[Pnt{QB14}]]+Tableau2245678[[#This Row],[Pnt{QB15}]]+Tableau2245678[[#This Row],[Pnt{QB16}]]+Tableau2245678[[#This Row],[Pnt{QB17}]]+Tableau2245678[[#This Row],[Pnt{QB18}]]+Tableau2245678[[#This Row],[Pnt{QB19}]]+Tableau2245678[[#This Row],[Pnt{QB20}]]+Tableau2245678[[#This Row],[Pnt{QB21}]]+Tableau2245678[[#This Row],[Pnt{QB22}]]+Tableau2245678[[#This Row],[Pnt{QB23}]]+Tableau2245678[[#This Row],[Pnt{QB24}]]+Tableau2245678[[#This Row],[Pnt{QB25}]]+Tableau2245678[[#This Row],[Pnt{QB26}]]+Tableau2245678[[#This Row],[Pnt{QB27}]]+Tableau2245678[[#This Row],[Pnt{QB28}]]+Tableau2245678[[#This Row],[Pnt{QB29}]]+Tableau2245678[[#This Row],[Pnt{QB30}]]</f>
        <v>0</v>
      </c>
      <c r="Z34" s="33">
        <f>IF(Tableau2245678[[#This Row],[Blq{QB1}]]="o",(1000/AA$52),0)</f>
        <v>0</v>
      </c>
      <c r="AA34" s="4" t="s">
        <v>3</v>
      </c>
      <c r="AB34" s="33">
        <f>IF(Tableau2245678[[#This Row],[Blq{QB2}]]="o",(1000/AC$52),0)</f>
        <v>0</v>
      </c>
      <c r="AC34" s="4" t="s">
        <v>3</v>
      </c>
      <c r="AD34" s="33">
        <f>IF(Tableau2245678[[#This Row],[Blq{QB3}]]="o",(1000/AE$52),0)</f>
        <v>0</v>
      </c>
      <c r="AE34" s="4" t="s">
        <v>3</v>
      </c>
      <c r="AF34" s="33">
        <f>IF(Tableau2245678[[#This Row],[Blq{QB4}]]="o",(1000/AG$52),0)</f>
        <v>0</v>
      </c>
      <c r="AG34" s="4" t="s">
        <v>3</v>
      </c>
      <c r="AH34" s="33">
        <f>IF(Tableau2245678[[#This Row],[Blq{QB5}]]="o",(1000/AI$52),0)</f>
        <v>0</v>
      </c>
      <c r="AI34" s="4" t="s">
        <v>3</v>
      </c>
      <c r="AJ34" s="33">
        <f>IF(Tableau2245678[[#This Row],[Blq{QB6}]]="o",(1000/AK$52),0)</f>
        <v>0</v>
      </c>
      <c r="AK34" s="4" t="s">
        <v>3</v>
      </c>
      <c r="AL34" s="33">
        <f>IF(Tableau2245678[[#This Row],[Blq{QB7}]]="o",(1000/AM$52),0)</f>
        <v>0</v>
      </c>
      <c r="AM34" s="4" t="s">
        <v>3</v>
      </c>
      <c r="AN34" s="33">
        <f>IF(Tableau2245678[[#This Row],[Blq{QB8}]]="o",(1000/AO$52),0)</f>
        <v>0</v>
      </c>
      <c r="AO34" s="4" t="s">
        <v>3</v>
      </c>
      <c r="AP34" s="33">
        <f>IF(Tableau2245678[[#This Row],[Blq{QB9}]]="o",(1000/AQ$52),0)</f>
        <v>0</v>
      </c>
      <c r="AQ34" s="4" t="s">
        <v>3</v>
      </c>
      <c r="AR34" s="33">
        <f>IF(Tableau2245678[[#This Row],[Blq{QB10}]]="o",(1000/AS$52),0)</f>
        <v>0</v>
      </c>
      <c r="AS34" s="4" t="s">
        <v>3</v>
      </c>
      <c r="AT34" s="33">
        <f>IF(Tableau2245678[[#This Row],[Blq{QB11}]]="o",(1000/AU$52),0)</f>
        <v>0</v>
      </c>
      <c r="AU34" s="4" t="s">
        <v>3</v>
      </c>
      <c r="AV34" s="33">
        <f>IF(Tableau2245678[[#This Row],[Blq{QB12}]]="o",(1000/AW$52),0)</f>
        <v>0</v>
      </c>
      <c r="AW34" s="4" t="s">
        <v>3</v>
      </c>
      <c r="AX34" s="33">
        <f>IF(Tableau2245678[[#This Row],[Blq{QB13}]]="o",(1000/AY$52),0)</f>
        <v>0</v>
      </c>
      <c r="AY34" s="4" t="s">
        <v>3</v>
      </c>
      <c r="AZ34" s="33">
        <f>IF(Tableau2245678[[#This Row],[Blq{QB14}]]="o",(1000/BA$52),0)</f>
        <v>0</v>
      </c>
      <c r="BA34" s="4" t="s">
        <v>3</v>
      </c>
      <c r="BB34" s="33">
        <f>IF(Tableau2245678[[#This Row],[Blq{QB15}]]="o",(1000/BC$52),0)</f>
        <v>0</v>
      </c>
      <c r="BC34" s="4" t="s">
        <v>3</v>
      </c>
      <c r="BD34" s="33">
        <f>IF(Tableau2245678[[#This Row],[Blq{QB16}]]="o",(1000/BE$52),0)</f>
        <v>0</v>
      </c>
      <c r="BE34" s="4" t="s">
        <v>3</v>
      </c>
      <c r="BF34" s="33">
        <f>IF(Tableau2245678[[#This Row],[Blq{QB17}]]="o",(1000/BG$52),0)</f>
        <v>0</v>
      </c>
      <c r="BG34" s="4" t="s">
        <v>3</v>
      </c>
      <c r="BH34" s="33">
        <f>IF(Tableau2245678[[#This Row],[Blq{QB18}]]="o",(1000/BI$52),0)</f>
        <v>0</v>
      </c>
      <c r="BI34" s="4" t="s">
        <v>3</v>
      </c>
      <c r="BJ34" s="33">
        <f>IF(Tableau2245678[[#This Row],[Blq{QB19}]]="o",(1000/BK$52),0)</f>
        <v>0</v>
      </c>
      <c r="BK34" s="4" t="s">
        <v>3</v>
      </c>
      <c r="BL34" s="33">
        <f>IF(Tableau2245678[[#This Row],[Blq{QB20}]]="o",(1000/BM$52),0)</f>
        <v>0</v>
      </c>
      <c r="BM34" s="4" t="s">
        <v>3</v>
      </c>
      <c r="BN34" s="33">
        <f>IF(Tableau2245678[[#This Row],[Blq{QB21}]]="o",(1000/BO$52),0)</f>
        <v>0</v>
      </c>
      <c r="BO34" s="4" t="s">
        <v>3</v>
      </c>
      <c r="BP34" s="33">
        <f>IF(Tableau2245678[[#This Row],[Blq{QB22}]]="o",(1000/BQ$52),0)</f>
        <v>0</v>
      </c>
      <c r="BQ34" s="4" t="s">
        <v>3</v>
      </c>
      <c r="BR34" s="33">
        <f>IF(Tableau2245678[[#This Row],[Blq{QB23}]]="o",(1000/BS$52),0)</f>
        <v>0</v>
      </c>
      <c r="BS34" s="4" t="s">
        <v>3</v>
      </c>
      <c r="BT34" s="33">
        <f>IF(Tableau2245678[[#This Row],[Blq{QB24}]]="o",(1000/BU$52),0)</f>
        <v>0</v>
      </c>
      <c r="BU34" s="4" t="s">
        <v>3</v>
      </c>
      <c r="BV34" s="33">
        <f>IF(Tableau2245678[[#This Row],[Blq{QB25}]]="o",(1000/BW$52),0)</f>
        <v>0</v>
      </c>
      <c r="BW34" s="4" t="s">
        <v>3</v>
      </c>
      <c r="BX34" s="33">
        <f>IF(Tableau2245678[[#This Row],[Blq{QB26}]]="o",(1000/BY$52),0)</f>
        <v>0</v>
      </c>
      <c r="BY34" s="4" t="s">
        <v>3</v>
      </c>
      <c r="BZ34" s="33">
        <f>IF(Tableau2245678[[#This Row],[Blq{QB27}]]="o",(1000/CA$52),0)</f>
        <v>0</v>
      </c>
      <c r="CA34" s="4" t="s">
        <v>3</v>
      </c>
      <c r="CB34" s="33">
        <f>IF(Tableau2245678[[#This Row],[Blq{QB28}]]="o",(1000/CC$52),0)</f>
        <v>0</v>
      </c>
      <c r="CC34" s="4" t="s">
        <v>3</v>
      </c>
      <c r="CD34" s="33">
        <f>IF(Tableau2245678[[#This Row],[Blq{QB29}]]="o",(1000/CE$52),0)</f>
        <v>0</v>
      </c>
      <c r="CE34" s="4" t="s">
        <v>3</v>
      </c>
      <c r="CF34" s="33">
        <f>IF(Tableau2245678[[#This Row],[Blq{QB30}]]="o",(1000/CG$52),0)</f>
        <v>0</v>
      </c>
      <c r="CG34" s="4" t="s">
        <v>3</v>
      </c>
      <c r="CH34" s="26">
        <f>IFERROR((8-Tableau2245678[[#This Row],[Plc{Q}]])/100,0)</f>
        <v>0</v>
      </c>
      <c r="CI34" s="25" t="str">
        <f>IF(OR(1=Tableau2245678[[#This Row],[Plc{Q}]],2=Tableau2245678[[#This Row],[Plc{Q}]],3=Tableau2245678[[#This Row],[Plc{Q}]],4=Tableau2245678[[#This Row],[Plc{Q}]],5=Tableau2245678[[#This Row],[Plc{Q}]],6=Tableau2245678[[#This Row],[Plc{Q}]],7=Tableau2245678[[#This Row],[Plc{Q}]],8=Tableau2245678[[#This Row],[Plc{Q}]]),"Qualifié(e)","")</f>
        <v/>
      </c>
      <c r="CJ34" s="34" t="str">
        <f>IF(Tableau2245678[[#This Row],[Pnt{F}/1000]]=0,"",RANK(Tableau2245678[[#This Row],[Pnt{F}/1000]],Tableau2245678[Pnt{F}/1000]))</f>
        <v/>
      </c>
      <c r="CK34" s="35">
        <f>IFERROR(Tableau2245678[[#This Row],[Pnt{FV}/500]]+Tableau2245678[[#This Row],[Pnt{FB}/500]]+Tableau2245678[[#This Row],[Bns{Q}]],0)</f>
        <v>0</v>
      </c>
      <c r="CL34" s="32">
        <f>IFERROR((Tableau2245678[[#This Row],[Pnt{FV}]]/$CM$52)*500,0)</f>
        <v>0</v>
      </c>
      <c r="CM34" s="186">
        <f>IFERROR(((Tableau2245678[[#This Row],[Prs{FV}]]/CN$52)*1000)+IF(Tableau2245678[[#This Row],[Vlr{FV}]]="o",2,0),0)</f>
        <v>0</v>
      </c>
      <c r="CN34" s="11" t="s">
        <v>12</v>
      </c>
      <c r="CO34" s="4" t="s">
        <v>3</v>
      </c>
      <c r="CP34" s="32">
        <f>(Tableau2245678[[#This Row],[Pnt{FB}]]/CQ$52)*500</f>
        <v>0</v>
      </c>
      <c r="CQ34" s="33">
        <f>Tableau2245678[[#This Row],[Pnt{FBlq}]]+Tableau2245678[[#This Row],[Pnt{FEss}]]</f>
        <v>0</v>
      </c>
      <c r="CR34" s="33">
        <f>IF(Tableau2245678[[#This Row],[Blq{F}]]="n",0,IF(Tableau2245678[[#This Row],[Blq{F}]]="Z1",100,IF(Tableau2245678[[#This Row],[Blq{F}]]="Z2",200,IF(Tableau2245678[[#This Row],[Blq{F}]]="Top",300,0))))</f>
        <v>0</v>
      </c>
      <c r="CS34" s="4" t="s">
        <v>3</v>
      </c>
      <c r="CT34" s="25">
        <f>IFERROR((100-(Tableau2245678[[#This Row],[Ess{F}]])),0)</f>
        <v>0</v>
      </c>
      <c r="CU34" s="11" t="s">
        <v>12</v>
      </c>
      <c r="CV34" s="28" t="str">
        <f>IF(Tableau2245678[[#This Row],[Fnl]]="Q",Tableau2245678[[#This Row],[Plc{F}]],Tableau2245678[[#This Row],[Plc{Q}]])</f>
        <v/>
      </c>
      <c r="CW34" s="28" t="str">
        <f>IF(Tableau2245678[[#This Row],[Place]]=1,"Or",IF(Tableau2245678[[#This Row],[Place]]=2,"Argent",IF(Tableau2245678[[#This Row],[Place]]=3,"Bronze","")))</f>
        <v/>
      </c>
    </row>
    <row r="35" spans="1:101" x14ac:dyDescent="0.2">
      <c r="A35" s="33" t="str">
        <f>Tableau2245678[[#This Row],[Plc{Q}]]</f>
        <v/>
      </c>
      <c r="B35" s="33" t="str">
        <f>Tableau2245678[[#This Row],[Place]]</f>
        <v/>
      </c>
      <c r="C35" s="16" t="s">
        <v>12</v>
      </c>
      <c r="D35" s="17" t="s">
        <v>12</v>
      </c>
      <c r="E35" s="17" t="s">
        <v>12</v>
      </c>
      <c r="F35" s="29" t="str">
        <f>IF(Tableau2245678[[#This Row],[Q &gt; F]]="","","Q")</f>
        <v/>
      </c>
      <c r="G35" s="10" t="s">
        <v>12</v>
      </c>
      <c r="H35" s="3" t="s">
        <v>3</v>
      </c>
      <c r="I35" s="3" t="s">
        <v>3</v>
      </c>
      <c r="J35" s="3" t="s">
        <v>3</v>
      </c>
      <c r="K35" s="30" t="str">
        <f>IF(Tableau2245678[[#This Row],[Pnt{Q}(/1000)]]=0,"",RANK(Tableau2245678[[#This Row],[Pnt{Q}(/1000)]],Tableau2245678[Pnt{Q}(/1000)]))</f>
        <v/>
      </c>
      <c r="L35" s="30">
        <f>IFERROR(Tableau2245678[[#This Row],[Pnt{QV}(/500)]]+Tableau2245678[[#This Row],[Pnt{QB}/500]],0)</f>
        <v>0</v>
      </c>
      <c r="M35" s="31">
        <f>IFERROR((Tableau2245678[[#This Row],[Pnt{QV}]]/$N$52)*500,0)</f>
        <v>0</v>
      </c>
      <c r="N35" s="31">
        <f>SUM(Tableau2245678[[#This Row],[Pnt{QV1}]],Tableau2245678[[#This Row],[Pnt{QV2}]],Tableau2245678[[#This Row],[Pnt{QV3}]])</f>
        <v>0</v>
      </c>
      <c r="O35" s="2">
        <f>IFERROR(((Tableau2245678[[#This Row],[Prs{QV1}]]/P$52)*1000)+IF(Tableau2245678[[#This Row],[Vlr{QV1}]]="o",2,0),0)</f>
        <v>0</v>
      </c>
      <c r="P35" s="11" t="s">
        <v>12</v>
      </c>
      <c r="Q35" s="4" t="s">
        <v>3</v>
      </c>
      <c r="R35" s="163">
        <f>IFERROR(((Tableau2245678[[#This Row],[Prs{QV2}]]/S$52)*1000)+IF(Tableau2245678[[#This Row],[Vlr{QV2}]]="o",2,0),0)</f>
        <v>0</v>
      </c>
      <c r="S35" s="11" t="s">
        <v>12</v>
      </c>
      <c r="T35" s="4" t="s">
        <v>3</v>
      </c>
      <c r="U35" s="163">
        <f>IFERROR(((Tableau2245678[[#This Row],[Prs{QV3}]]/V$52)*1000)+IF(Tableau2245678[[#This Row],[Vlr{QV3}]]="o",2,0),0)</f>
        <v>0</v>
      </c>
      <c r="V35" s="11" t="s">
        <v>12</v>
      </c>
      <c r="W35" s="4" t="s">
        <v>3</v>
      </c>
      <c r="X35" s="32">
        <f>IF((Tableau2245678[[#This Row],[Pnt{QB}]]/Y$52)*500=0,0,(Tableau2245678[[#This Row],[Pnt{QB}]]/Y$52)*500)</f>
        <v>0</v>
      </c>
      <c r="Y35" s="33">
        <f>Tableau2245678[[#This Row],[Pnt{QB1}]]+Tableau2245678[[#This Row],[Pnt{QB2}]]+Tableau2245678[[#This Row],[Pnt{QB3}]]+Tableau2245678[[#This Row],[Pnt{QB4}]]+Tableau2245678[[#This Row],[Pnt{QB5}]]+Tableau2245678[[#This Row],[Pnt{QB6}]]+Tableau2245678[[#This Row],[Pnt{QB7}]]+Tableau2245678[[#This Row],[Pnt{QB8}]]+Tableau2245678[[#This Row],[Pnt{QB9}]]+Tableau2245678[[#This Row],[Pnt{QB10}]]+Tableau2245678[[#This Row],[Pnt{QB11}]]+Tableau2245678[[#This Row],[Pnt{QB12}]]+Tableau2245678[[#This Row],[Pnt{QB13}]]+Tableau2245678[[#This Row],[Pnt{QB14}]]+Tableau2245678[[#This Row],[Pnt{QB15}]]+Tableau2245678[[#This Row],[Pnt{QB16}]]+Tableau2245678[[#This Row],[Pnt{QB17}]]+Tableau2245678[[#This Row],[Pnt{QB18}]]+Tableau2245678[[#This Row],[Pnt{QB19}]]+Tableau2245678[[#This Row],[Pnt{QB20}]]+Tableau2245678[[#This Row],[Pnt{QB21}]]+Tableau2245678[[#This Row],[Pnt{QB22}]]+Tableau2245678[[#This Row],[Pnt{QB23}]]+Tableau2245678[[#This Row],[Pnt{QB24}]]+Tableau2245678[[#This Row],[Pnt{QB25}]]+Tableau2245678[[#This Row],[Pnt{QB26}]]+Tableau2245678[[#This Row],[Pnt{QB27}]]+Tableau2245678[[#This Row],[Pnt{QB28}]]+Tableau2245678[[#This Row],[Pnt{QB29}]]+Tableau2245678[[#This Row],[Pnt{QB30}]]</f>
        <v>0</v>
      </c>
      <c r="Z35" s="33">
        <f>IF(Tableau2245678[[#This Row],[Blq{QB1}]]="o",(1000/AA$52),0)</f>
        <v>0</v>
      </c>
      <c r="AA35" s="4" t="s">
        <v>3</v>
      </c>
      <c r="AB35" s="33">
        <f>IF(Tableau2245678[[#This Row],[Blq{QB2}]]="o",(1000/AC$52),0)</f>
        <v>0</v>
      </c>
      <c r="AC35" s="4" t="s">
        <v>3</v>
      </c>
      <c r="AD35" s="33">
        <f>IF(Tableau2245678[[#This Row],[Blq{QB3}]]="o",(1000/AE$52),0)</f>
        <v>0</v>
      </c>
      <c r="AE35" s="4" t="s">
        <v>3</v>
      </c>
      <c r="AF35" s="33">
        <f>IF(Tableau2245678[[#This Row],[Blq{QB4}]]="o",(1000/AG$52),0)</f>
        <v>0</v>
      </c>
      <c r="AG35" s="4" t="s">
        <v>3</v>
      </c>
      <c r="AH35" s="33">
        <f>IF(Tableau2245678[[#This Row],[Blq{QB5}]]="o",(1000/AI$52),0)</f>
        <v>0</v>
      </c>
      <c r="AI35" s="4" t="s">
        <v>3</v>
      </c>
      <c r="AJ35" s="33">
        <f>IF(Tableau2245678[[#This Row],[Blq{QB6}]]="o",(1000/AK$52),0)</f>
        <v>0</v>
      </c>
      <c r="AK35" s="4" t="s">
        <v>3</v>
      </c>
      <c r="AL35" s="33">
        <f>IF(Tableau2245678[[#This Row],[Blq{QB7}]]="o",(1000/AM$52),0)</f>
        <v>0</v>
      </c>
      <c r="AM35" s="4" t="s">
        <v>3</v>
      </c>
      <c r="AN35" s="33">
        <f>IF(Tableau2245678[[#This Row],[Blq{QB8}]]="o",(1000/AO$52),0)</f>
        <v>0</v>
      </c>
      <c r="AO35" s="4" t="s">
        <v>3</v>
      </c>
      <c r="AP35" s="33">
        <f>IF(Tableau2245678[[#This Row],[Blq{QB9}]]="o",(1000/AQ$52),0)</f>
        <v>0</v>
      </c>
      <c r="AQ35" s="4" t="s">
        <v>3</v>
      </c>
      <c r="AR35" s="33">
        <f>IF(Tableau2245678[[#This Row],[Blq{QB10}]]="o",(1000/AS$52),0)</f>
        <v>0</v>
      </c>
      <c r="AS35" s="4" t="s">
        <v>3</v>
      </c>
      <c r="AT35" s="33">
        <f>IF(Tableau2245678[[#This Row],[Blq{QB11}]]="o",(1000/AU$52),0)</f>
        <v>0</v>
      </c>
      <c r="AU35" s="4" t="s">
        <v>3</v>
      </c>
      <c r="AV35" s="33">
        <f>IF(Tableau2245678[[#This Row],[Blq{QB12}]]="o",(1000/AW$52),0)</f>
        <v>0</v>
      </c>
      <c r="AW35" s="4" t="s">
        <v>3</v>
      </c>
      <c r="AX35" s="33">
        <f>IF(Tableau2245678[[#This Row],[Blq{QB13}]]="o",(1000/AY$52),0)</f>
        <v>0</v>
      </c>
      <c r="AY35" s="4" t="s">
        <v>3</v>
      </c>
      <c r="AZ35" s="33">
        <f>IF(Tableau2245678[[#This Row],[Blq{QB14}]]="o",(1000/BA$52),0)</f>
        <v>0</v>
      </c>
      <c r="BA35" s="4" t="s">
        <v>3</v>
      </c>
      <c r="BB35" s="33">
        <f>IF(Tableau2245678[[#This Row],[Blq{QB15}]]="o",(1000/BC$52),0)</f>
        <v>0</v>
      </c>
      <c r="BC35" s="4" t="s">
        <v>3</v>
      </c>
      <c r="BD35" s="33">
        <f>IF(Tableau2245678[[#This Row],[Blq{QB16}]]="o",(1000/BE$52),0)</f>
        <v>0</v>
      </c>
      <c r="BE35" s="4" t="s">
        <v>3</v>
      </c>
      <c r="BF35" s="33">
        <f>IF(Tableau2245678[[#This Row],[Blq{QB17}]]="o",(1000/BG$52),0)</f>
        <v>0</v>
      </c>
      <c r="BG35" s="4" t="s">
        <v>3</v>
      </c>
      <c r="BH35" s="33">
        <f>IF(Tableau2245678[[#This Row],[Blq{QB18}]]="o",(1000/BI$52),0)</f>
        <v>0</v>
      </c>
      <c r="BI35" s="4" t="s">
        <v>3</v>
      </c>
      <c r="BJ35" s="33">
        <f>IF(Tableau2245678[[#This Row],[Blq{QB19}]]="o",(1000/BK$52),0)</f>
        <v>0</v>
      </c>
      <c r="BK35" s="4" t="s">
        <v>3</v>
      </c>
      <c r="BL35" s="33">
        <f>IF(Tableau2245678[[#This Row],[Blq{QB20}]]="o",(1000/BM$52),0)</f>
        <v>0</v>
      </c>
      <c r="BM35" s="4" t="s">
        <v>3</v>
      </c>
      <c r="BN35" s="33">
        <f>IF(Tableau2245678[[#This Row],[Blq{QB21}]]="o",(1000/BO$52),0)</f>
        <v>0</v>
      </c>
      <c r="BO35" s="4" t="s">
        <v>3</v>
      </c>
      <c r="BP35" s="33">
        <f>IF(Tableau2245678[[#This Row],[Blq{QB22}]]="o",(1000/BQ$52),0)</f>
        <v>0</v>
      </c>
      <c r="BQ35" s="4" t="s">
        <v>3</v>
      </c>
      <c r="BR35" s="33">
        <f>IF(Tableau2245678[[#This Row],[Blq{QB23}]]="o",(1000/BS$52),0)</f>
        <v>0</v>
      </c>
      <c r="BS35" s="4" t="s">
        <v>3</v>
      </c>
      <c r="BT35" s="33">
        <f>IF(Tableau2245678[[#This Row],[Blq{QB24}]]="o",(1000/BU$52),0)</f>
        <v>0</v>
      </c>
      <c r="BU35" s="4" t="s">
        <v>3</v>
      </c>
      <c r="BV35" s="33">
        <f>IF(Tableau2245678[[#This Row],[Blq{QB25}]]="o",(1000/BW$52),0)</f>
        <v>0</v>
      </c>
      <c r="BW35" s="4" t="s">
        <v>3</v>
      </c>
      <c r="BX35" s="33">
        <f>IF(Tableau2245678[[#This Row],[Blq{QB26}]]="o",(1000/BY$52),0)</f>
        <v>0</v>
      </c>
      <c r="BY35" s="4" t="s">
        <v>3</v>
      </c>
      <c r="BZ35" s="33">
        <f>IF(Tableau2245678[[#This Row],[Blq{QB27}]]="o",(1000/CA$52),0)</f>
        <v>0</v>
      </c>
      <c r="CA35" s="4" t="s">
        <v>3</v>
      </c>
      <c r="CB35" s="33">
        <f>IF(Tableau2245678[[#This Row],[Blq{QB28}]]="o",(1000/CC$52),0)</f>
        <v>0</v>
      </c>
      <c r="CC35" s="4" t="s">
        <v>3</v>
      </c>
      <c r="CD35" s="33">
        <f>IF(Tableau2245678[[#This Row],[Blq{QB29}]]="o",(1000/CE$52),0)</f>
        <v>0</v>
      </c>
      <c r="CE35" s="4" t="s">
        <v>3</v>
      </c>
      <c r="CF35" s="33">
        <f>IF(Tableau2245678[[#This Row],[Blq{QB30}]]="o",(1000/CG$52),0)</f>
        <v>0</v>
      </c>
      <c r="CG35" s="4" t="s">
        <v>3</v>
      </c>
      <c r="CH35" s="26">
        <f>IFERROR((8-Tableau2245678[[#This Row],[Plc{Q}]])/100,0)</f>
        <v>0</v>
      </c>
      <c r="CI35" s="25" t="str">
        <f>IF(OR(1=Tableau2245678[[#This Row],[Plc{Q}]],2=Tableau2245678[[#This Row],[Plc{Q}]],3=Tableau2245678[[#This Row],[Plc{Q}]],4=Tableau2245678[[#This Row],[Plc{Q}]],5=Tableau2245678[[#This Row],[Plc{Q}]],6=Tableau2245678[[#This Row],[Plc{Q}]],7=Tableau2245678[[#This Row],[Plc{Q}]],8=Tableau2245678[[#This Row],[Plc{Q}]]),"Qualifié(e)","")</f>
        <v/>
      </c>
      <c r="CJ35" s="34" t="str">
        <f>IF(Tableau2245678[[#This Row],[Pnt{F}/1000]]=0,"",RANK(Tableau2245678[[#This Row],[Pnt{F}/1000]],Tableau2245678[Pnt{F}/1000]))</f>
        <v/>
      </c>
      <c r="CK35" s="35">
        <f>IFERROR(Tableau2245678[[#This Row],[Pnt{FV}/500]]+Tableau2245678[[#This Row],[Pnt{FB}/500]]+Tableau2245678[[#This Row],[Bns{Q}]],0)</f>
        <v>0</v>
      </c>
      <c r="CL35" s="32">
        <f>IFERROR((Tableau2245678[[#This Row],[Pnt{FV}]]/$CM$52)*500,0)</f>
        <v>0</v>
      </c>
      <c r="CM35" s="186">
        <f>IFERROR(((Tableau2245678[[#This Row],[Prs{FV}]]/CN$52)*1000)+IF(Tableau2245678[[#This Row],[Vlr{FV}]]="o",2,0),0)</f>
        <v>0</v>
      </c>
      <c r="CN35" s="11" t="s">
        <v>12</v>
      </c>
      <c r="CO35" s="4" t="s">
        <v>3</v>
      </c>
      <c r="CP35" s="32">
        <f>(Tableau2245678[[#This Row],[Pnt{FB}]]/CQ$52)*500</f>
        <v>0</v>
      </c>
      <c r="CQ35" s="33">
        <f>Tableau2245678[[#This Row],[Pnt{FBlq}]]+Tableau2245678[[#This Row],[Pnt{FEss}]]</f>
        <v>0</v>
      </c>
      <c r="CR35" s="33">
        <f>IF(Tableau2245678[[#This Row],[Blq{F}]]="n",0,IF(Tableau2245678[[#This Row],[Blq{F}]]="Z1",100,IF(Tableau2245678[[#This Row],[Blq{F}]]="Z2",200,IF(Tableau2245678[[#This Row],[Blq{F}]]="Top",300,0))))</f>
        <v>0</v>
      </c>
      <c r="CS35" s="4" t="s">
        <v>3</v>
      </c>
      <c r="CT35" s="25">
        <f>IFERROR((100-(Tableau2245678[[#This Row],[Ess{F}]])),0)</f>
        <v>0</v>
      </c>
      <c r="CU35" s="11" t="s">
        <v>12</v>
      </c>
      <c r="CV35" s="28" t="str">
        <f>IF(Tableau2245678[[#This Row],[Fnl]]="Q",Tableau2245678[[#This Row],[Plc{F}]],Tableau2245678[[#This Row],[Plc{Q}]])</f>
        <v/>
      </c>
      <c r="CW35" s="28" t="str">
        <f>IF(Tableau2245678[[#This Row],[Place]]=1,"Or",IF(Tableau2245678[[#This Row],[Place]]=2,"Argent",IF(Tableau2245678[[#This Row],[Place]]=3,"Bronze","")))</f>
        <v/>
      </c>
    </row>
    <row r="36" spans="1:101" x14ac:dyDescent="0.2">
      <c r="A36" s="33" t="str">
        <f>Tableau2245678[[#This Row],[Plc{Q}]]</f>
        <v/>
      </c>
      <c r="B36" s="33" t="str">
        <f>Tableau2245678[[#This Row],[Place]]</f>
        <v/>
      </c>
      <c r="C36" s="16" t="s">
        <v>12</v>
      </c>
      <c r="D36" s="17" t="s">
        <v>12</v>
      </c>
      <c r="E36" s="17" t="s">
        <v>12</v>
      </c>
      <c r="F36" s="29" t="str">
        <f>IF(Tableau2245678[[#This Row],[Q &gt; F]]="","","Q")</f>
        <v/>
      </c>
      <c r="G36" s="10" t="s">
        <v>12</v>
      </c>
      <c r="H36" s="3" t="s">
        <v>3</v>
      </c>
      <c r="I36" s="3" t="s">
        <v>3</v>
      </c>
      <c r="J36" s="3" t="s">
        <v>3</v>
      </c>
      <c r="K36" s="30" t="str">
        <f>IF(Tableau2245678[[#This Row],[Pnt{Q}(/1000)]]=0,"",RANK(Tableau2245678[[#This Row],[Pnt{Q}(/1000)]],Tableau2245678[Pnt{Q}(/1000)]))</f>
        <v/>
      </c>
      <c r="L36" s="30">
        <f>IFERROR(Tableau2245678[[#This Row],[Pnt{QV}(/500)]]+Tableau2245678[[#This Row],[Pnt{QB}/500]],0)</f>
        <v>0</v>
      </c>
      <c r="M36" s="31">
        <f>IFERROR((Tableau2245678[[#This Row],[Pnt{QV}]]/$N$52)*500,0)</f>
        <v>0</v>
      </c>
      <c r="N36" s="31">
        <f>SUM(Tableau2245678[[#This Row],[Pnt{QV1}]],Tableau2245678[[#This Row],[Pnt{QV2}]],Tableau2245678[[#This Row],[Pnt{QV3}]])</f>
        <v>0</v>
      </c>
      <c r="O36" s="2">
        <f>IFERROR(((Tableau2245678[[#This Row],[Prs{QV1}]]/P$52)*1000)+IF(Tableau2245678[[#This Row],[Vlr{QV1}]]="o",2,0),0)</f>
        <v>0</v>
      </c>
      <c r="P36" s="11" t="s">
        <v>12</v>
      </c>
      <c r="Q36" s="4" t="s">
        <v>3</v>
      </c>
      <c r="R36" s="163">
        <f>IFERROR(((Tableau2245678[[#This Row],[Prs{QV2}]]/S$52)*1000)+IF(Tableau2245678[[#This Row],[Vlr{QV2}]]="o",2,0),0)</f>
        <v>0</v>
      </c>
      <c r="S36" s="11" t="s">
        <v>12</v>
      </c>
      <c r="T36" s="4" t="s">
        <v>3</v>
      </c>
      <c r="U36" s="163">
        <f>IFERROR(((Tableau2245678[[#This Row],[Prs{QV3}]]/V$52)*1000)+IF(Tableau2245678[[#This Row],[Vlr{QV3}]]="o",2,0),0)</f>
        <v>0</v>
      </c>
      <c r="V36" s="11" t="s">
        <v>12</v>
      </c>
      <c r="W36" s="4" t="s">
        <v>3</v>
      </c>
      <c r="X36" s="32">
        <f>IF((Tableau2245678[[#This Row],[Pnt{QB}]]/Y$52)*500=0,0,(Tableau2245678[[#This Row],[Pnt{QB}]]/Y$52)*500)</f>
        <v>0</v>
      </c>
      <c r="Y36" s="33">
        <f>Tableau2245678[[#This Row],[Pnt{QB1}]]+Tableau2245678[[#This Row],[Pnt{QB2}]]+Tableau2245678[[#This Row],[Pnt{QB3}]]+Tableau2245678[[#This Row],[Pnt{QB4}]]+Tableau2245678[[#This Row],[Pnt{QB5}]]+Tableau2245678[[#This Row],[Pnt{QB6}]]+Tableau2245678[[#This Row],[Pnt{QB7}]]+Tableau2245678[[#This Row],[Pnt{QB8}]]+Tableau2245678[[#This Row],[Pnt{QB9}]]+Tableau2245678[[#This Row],[Pnt{QB10}]]+Tableau2245678[[#This Row],[Pnt{QB11}]]+Tableau2245678[[#This Row],[Pnt{QB12}]]+Tableau2245678[[#This Row],[Pnt{QB13}]]+Tableau2245678[[#This Row],[Pnt{QB14}]]+Tableau2245678[[#This Row],[Pnt{QB15}]]+Tableau2245678[[#This Row],[Pnt{QB16}]]+Tableau2245678[[#This Row],[Pnt{QB17}]]+Tableau2245678[[#This Row],[Pnt{QB18}]]+Tableau2245678[[#This Row],[Pnt{QB19}]]+Tableau2245678[[#This Row],[Pnt{QB20}]]+Tableau2245678[[#This Row],[Pnt{QB21}]]+Tableau2245678[[#This Row],[Pnt{QB22}]]+Tableau2245678[[#This Row],[Pnt{QB23}]]+Tableau2245678[[#This Row],[Pnt{QB24}]]+Tableau2245678[[#This Row],[Pnt{QB25}]]+Tableau2245678[[#This Row],[Pnt{QB26}]]+Tableau2245678[[#This Row],[Pnt{QB27}]]+Tableau2245678[[#This Row],[Pnt{QB28}]]+Tableau2245678[[#This Row],[Pnt{QB29}]]+Tableau2245678[[#This Row],[Pnt{QB30}]]</f>
        <v>0</v>
      </c>
      <c r="Z36" s="33">
        <f>IF(Tableau2245678[[#This Row],[Blq{QB1}]]="o",(1000/AA$52),0)</f>
        <v>0</v>
      </c>
      <c r="AA36" s="4" t="s">
        <v>3</v>
      </c>
      <c r="AB36" s="33">
        <f>IF(Tableau2245678[[#This Row],[Blq{QB2}]]="o",(1000/AC$52),0)</f>
        <v>0</v>
      </c>
      <c r="AC36" s="4" t="s">
        <v>3</v>
      </c>
      <c r="AD36" s="33">
        <f>IF(Tableau2245678[[#This Row],[Blq{QB3}]]="o",(1000/AE$52),0)</f>
        <v>0</v>
      </c>
      <c r="AE36" s="4" t="s">
        <v>3</v>
      </c>
      <c r="AF36" s="33">
        <f>IF(Tableau2245678[[#This Row],[Blq{QB4}]]="o",(1000/AG$52),0)</f>
        <v>0</v>
      </c>
      <c r="AG36" s="4" t="s">
        <v>3</v>
      </c>
      <c r="AH36" s="33">
        <f>IF(Tableau2245678[[#This Row],[Blq{QB5}]]="o",(1000/AI$52),0)</f>
        <v>0</v>
      </c>
      <c r="AI36" s="4" t="s">
        <v>3</v>
      </c>
      <c r="AJ36" s="33">
        <f>IF(Tableau2245678[[#This Row],[Blq{QB6}]]="o",(1000/AK$52),0)</f>
        <v>0</v>
      </c>
      <c r="AK36" s="4" t="s">
        <v>3</v>
      </c>
      <c r="AL36" s="33">
        <f>IF(Tableau2245678[[#This Row],[Blq{QB7}]]="o",(1000/AM$52),0)</f>
        <v>0</v>
      </c>
      <c r="AM36" s="4" t="s">
        <v>3</v>
      </c>
      <c r="AN36" s="33">
        <f>IF(Tableau2245678[[#This Row],[Blq{QB8}]]="o",(1000/AO$52),0)</f>
        <v>0</v>
      </c>
      <c r="AO36" s="4" t="s">
        <v>3</v>
      </c>
      <c r="AP36" s="33">
        <f>IF(Tableau2245678[[#This Row],[Blq{QB9}]]="o",(1000/AQ$52),0)</f>
        <v>0</v>
      </c>
      <c r="AQ36" s="4" t="s">
        <v>3</v>
      </c>
      <c r="AR36" s="33">
        <f>IF(Tableau2245678[[#This Row],[Blq{QB10}]]="o",(1000/AS$52),0)</f>
        <v>0</v>
      </c>
      <c r="AS36" s="4" t="s">
        <v>3</v>
      </c>
      <c r="AT36" s="33">
        <f>IF(Tableau2245678[[#This Row],[Blq{QB11}]]="o",(1000/AU$52),0)</f>
        <v>0</v>
      </c>
      <c r="AU36" s="4" t="s">
        <v>3</v>
      </c>
      <c r="AV36" s="33">
        <f>IF(Tableau2245678[[#This Row],[Blq{QB12}]]="o",(1000/AW$52),0)</f>
        <v>0</v>
      </c>
      <c r="AW36" s="4" t="s">
        <v>3</v>
      </c>
      <c r="AX36" s="33">
        <f>IF(Tableau2245678[[#This Row],[Blq{QB13}]]="o",(1000/AY$52),0)</f>
        <v>0</v>
      </c>
      <c r="AY36" s="4" t="s">
        <v>3</v>
      </c>
      <c r="AZ36" s="33">
        <f>IF(Tableau2245678[[#This Row],[Blq{QB14}]]="o",(1000/BA$52),0)</f>
        <v>0</v>
      </c>
      <c r="BA36" s="4" t="s">
        <v>3</v>
      </c>
      <c r="BB36" s="33">
        <f>IF(Tableau2245678[[#This Row],[Blq{QB15}]]="o",(1000/BC$52),0)</f>
        <v>0</v>
      </c>
      <c r="BC36" s="4" t="s">
        <v>3</v>
      </c>
      <c r="BD36" s="33">
        <f>IF(Tableau2245678[[#This Row],[Blq{QB16}]]="o",(1000/BE$52),0)</f>
        <v>0</v>
      </c>
      <c r="BE36" s="4" t="s">
        <v>3</v>
      </c>
      <c r="BF36" s="33">
        <f>IF(Tableau2245678[[#This Row],[Blq{QB17}]]="o",(1000/BG$52),0)</f>
        <v>0</v>
      </c>
      <c r="BG36" s="4" t="s">
        <v>3</v>
      </c>
      <c r="BH36" s="33">
        <f>IF(Tableau2245678[[#This Row],[Blq{QB18}]]="o",(1000/BI$52),0)</f>
        <v>0</v>
      </c>
      <c r="BI36" s="4" t="s">
        <v>3</v>
      </c>
      <c r="BJ36" s="33">
        <f>IF(Tableau2245678[[#This Row],[Blq{QB19}]]="o",(1000/BK$52),0)</f>
        <v>0</v>
      </c>
      <c r="BK36" s="4" t="s">
        <v>3</v>
      </c>
      <c r="BL36" s="33">
        <f>IF(Tableau2245678[[#This Row],[Blq{QB20}]]="o",(1000/BM$52),0)</f>
        <v>0</v>
      </c>
      <c r="BM36" s="4" t="s">
        <v>3</v>
      </c>
      <c r="BN36" s="33">
        <f>IF(Tableau2245678[[#This Row],[Blq{QB21}]]="o",(1000/BO$52),0)</f>
        <v>0</v>
      </c>
      <c r="BO36" s="4" t="s">
        <v>3</v>
      </c>
      <c r="BP36" s="33">
        <f>IF(Tableau2245678[[#This Row],[Blq{QB22}]]="o",(1000/BQ$52),0)</f>
        <v>0</v>
      </c>
      <c r="BQ36" s="4" t="s">
        <v>3</v>
      </c>
      <c r="BR36" s="33">
        <f>IF(Tableau2245678[[#This Row],[Blq{QB23}]]="o",(1000/BS$52),0)</f>
        <v>0</v>
      </c>
      <c r="BS36" s="4" t="s">
        <v>3</v>
      </c>
      <c r="BT36" s="33">
        <f>IF(Tableau2245678[[#This Row],[Blq{QB24}]]="o",(1000/BU$52),0)</f>
        <v>0</v>
      </c>
      <c r="BU36" s="4" t="s">
        <v>3</v>
      </c>
      <c r="BV36" s="33">
        <f>IF(Tableau2245678[[#This Row],[Blq{QB25}]]="o",(1000/BW$52),0)</f>
        <v>0</v>
      </c>
      <c r="BW36" s="4" t="s">
        <v>3</v>
      </c>
      <c r="BX36" s="33">
        <f>IF(Tableau2245678[[#This Row],[Blq{QB26}]]="o",(1000/BY$52),0)</f>
        <v>0</v>
      </c>
      <c r="BY36" s="4" t="s">
        <v>3</v>
      </c>
      <c r="BZ36" s="33">
        <f>IF(Tableau2245678[[#This Row],[Blq{QB27}]]="o",(1000/CA$52),0)</f>
        <v>0</v>
      </c>
      <c r="CA36" s="4" t="s">
        <v>3</v>
      </c>
      <c r="CB36" s="33">
        <f>IF(Tableau2245678[[#This Row],[Blq{QB28}]]="o",(1000/CC$52),0)</f>
        <v>0</v>
      </c>
      <c r="CC36" s="4" t="s">
        <v>3</v>
      </c>
      <c r="CD36" s="33">
        <f>IF(Tableau2245678[[#This Row],[Blq{QB29}]]="o",(1000/CE$52),0)</f>
        <v>0</v>
      </c>
      <c r="CE36" s="4" t="s">
        <v>3</v>
      </c>
      <c r="CF36" s="33">
        <f>IF(Tableau2245678[[#This Row],[Blq{QB30}]]="o",(1000/CG$52),0)</f>
        <v>0</v>
      </c>
      <c r="CG36" s="4" t="s">
        <v>3</v>
      </c>
      <c r="CH36" s="26">
        <f>IFERROR((8-Tableau2245678[[#This Row],[Plc{Q}]])/100,0)</f>
        <v>0</v>
      </c>
      <c r="CI36" s="25" t="str">
        <f>IF(OR(1=Tableau2245678[[#This Row],[Plc{Q}]],2=Tableau2245678[[#This Row],[Plc{Q}]],3=Tableau2245678[[#This Row],[Plc{Q}]],4=Tableau2245678[[#This Row],[Plc{Q}]],5=Tableau2245678[[#This Row],[Plc{Q}]],6=Tableau2245678[[#This Row],[Plc{Q}]],7=Tableau2245678[[#This Row],[Plc{Q}]],8=Tableau2245678[[#This Row],[Plc{Q}]]),"Qualifié(e)","")</f>
        <v/>
      </c>
      <c r="CJ36" s="34" t="str">
        <f>IF(Tableau2245678[[#This Row],[Pnt{F}/1000]]=0,"",RANK(Tableau2245678[[#This Row],[Pnt{F}/1000]],Tableau2245678[Pnt{F}/1000]))</f>
        <v/>
      </c>
      <c r="CK36" s="35">
        <f>IFERROR(Tableau2245678[[#This Row],[Pnt{FV}/500]]+Tableau2245678[[#This Row],[Pnt{FB}/500]]+Tableau2245678[[#This Row],[Bns{Q}]],0)</f>
        <v>0</v>
      </c>
      <c r="CL36" s="32">
        <f>IFERROR((Tableau2245678[[#This Row],[Pnt{FV}]]/$CM$52)*500,0)</f>
        <v>0</v>
      </c>
      <c r="CM36" s="186">
        <f>IFERROR(((Tableau2245678[[#This Row],[Prs{FV}]]/CN$52)*1000)+IF(Tableau2245678[[#This Row],[Vlr{FV}]]="o",2,0),0)</f>
        <v>0</v>
      </c>
      <c r="CN36" s="11" t="s">
        <v>12</v>
      </c>
      <c r="CO36" s="4" t="s">
        <v>3</v>
      </c>
      <c r="CP36" s="32">
        <f>(Tableau2245678[[#This Row],[Pnt{FB}]]/CQ$52)*500</f>
        <v>0</v>
      </c>
      <c r="CQ36" s="33">
        <f>Tableau2245678[[#This Row],[Pnt{FBlq}]]+Tableau2245678[[#This Row],[Pnt{FEss}]]</f>
        <v>0</v>
      </c>
      <c r="CR36" s="33">
        <f>IF(Tableau2245678[[#This Row],[Blq{F}]]="n",0,IF(Tableau2245678[[#This Row],[Blq{F}]]="Z1",100,IF(Tableau2245678[[#This Row],[Blq{F}]]="Z2",200,IF(Tableau2245678[[#This Row],[Blq{F}]]="Top",300,0))))</f>
        <v>0</v>
      </c>
      <c r="CS36" s="4" t="s">
        <v>3</v>
      </c>
      <c r="CT36" s="25">
        <f>IFERROR((100-(Tableau2245678[[#This Row],[Ess{F}]])),0)</f>
        <v>0</v>
      </c>
      <c r="CU36" s="11" t="s">
        <v>12</v>
      </c>
      <c r="CV36" s="28" t="str">
        <f>IF(Tableau2245678[[#This Row],[Fnl]]="Q",Tableau2245678[[#This Row],[Plc{F}]],Tableau2245678[[#This Row],[Plc{Q}]])</f>
        <v/>
      </c>
      <c r="CW36" s="28" t="str">
        <f>IF(Tableau2245678[[#This Row],[Place]]=1,"Or",IF(Tableau2245678[[#This Row],[Place]]=2,"Argent",IF(Tableau2245678[[#This Row],[Place]]=3,"Bronze","")))</f>
        <v/>
      </c>
    </row>
    <row r="37" spans="1:101" x14ac:dyDescent="0.2">
      <c r="A37" s="33" t="str">
        <f>Tableau2245678[[#This Row],[Plc{Q}]]</f>
        <v/>
      </c>
      <c r="B37" s="33" t="str">
        <f>Tableau2245678[[#This Row],[Place]]</f>
        <v/>
      </c>
      <c r="C37" s="16" t="s">
        <v>12</v>
      </c>
      <c r="D37" s="17" t="s">
        <v>12</v>
      </c>
      <c r="E37" s="17" t="s">
        <v>12</v>
      </c>
      <c r="F37" s="29" t="str">
        <f>IF(Tableau2245678[[#This Row],[Q &gt; F]]="","","Q")</f>
        <v/>
      </c>
      <c r="G37" s="10" t="s">
        <v>12</v>
      </c>
      <c r="H37" s="3" t="s">
        <v>3</v>
      </c>
      <c r="I37" s="3" t="s">
        <v>3</v>
      </c>
      <c r="J37" s="3" t="s">
        <v>3</v>
      </c>
      <c r="K37" s="30" t="str">
        <f>IF(Tableau2245678[[#This Row],[Pnt{Q}(/1000)]]=0,"",RANK(Tableau2245678[[#This Row],[Pnt{Q}(/1000)]],Tableau2245678[Pnt{Q}(/1000)]))</f>
        <v/>
      </c>
      <c r="L37" s="30">
        <f>IFERROR(Tableau2245678[[#This Row],[Pnt{QV}(/500)]]+Tableau2245678[[#This Row],[Pnt{QB}/500]],0)</f>
        <v>0</v>
      </c>
      <c r="M37" s="31">
        <f>IFERROR((Tableau2245678[[#This Row],[Pnt{QV}]]/$N$52)*500,0)</f>
        <v>0</v>
      </c>
      <c r="N37" s="31">
        <f>SUM(Tableau2245678[[#This Row],[Pnt{QV1}]],Tableau2245678[[#This Row],[Pnt{QV2}]],Tableau2245678[[#This Row],[Pnt{QV3}]])</f>
        <v>0</v>
      </c>
      <c r="O37" s="2">
        <f>IFERROR(((Tableau2245678[[#This Row],[Prs{QV1}]]/P$52)*1000)+IF(Tableau2245678[[#This Row],[Vlr{QV1}]]="o",2,0),0)</f>
        <v>0</v>
      </c>
      <c r="P37" s="11" t="s">
        <v>12</v>
      </c>
      <c r="Q37" s="4" t="s">
        <v>3</v>
      </c>
      <c r="R37" s="163">
        <f>IFERROR(((Tableau2245678[[#This Row],[Prs{QV2}]]/S$52)*1000)+IF(Tableau2245678[[#This Row],[Vlr{QV2}]]="o",2,0),0)</f>
        <v>0</v>
      </c>
      <c r="S37" s="11" t="s">
        <v>12</v>
      </c>
      <c r="T37" s="4" t="s">
        <v>3</v>
      </c>
      <c r="U37" s="163">
        <f>IFERROR(((Tableau2245678[[#This Row],[Prs{QV3}]]/V$52)*1000)+IF(Tableau2245678[[#This Row],[Vlr{QV3}]]="o",2,0),0)</f>
        <v>0</v>
      </c>
      <c r="V37" s="11" t="s">
        <v>12</v>
      </c>
      <c r="W37" s="4" t="s">
        <v>3</v>
      </c>
      <c r="X37" s="32">
        <f>IF((Tableau2245678[[#This Row],[Pnt{QB}]]/Y$52)*500=0,0,(Tableau2245678[[#This Row],[Pnt{QB}]]/Y$52)*500)</f>
        <v>0</v>
      </c>
      <c r="Y37" s="33">
        <f>Tableau2245678[[#This Row],[Pnt{QB1}]]+Tableau2245678[[#This Row],[Pnt{QB2}]]+Tableau2245678[[#This Row],[Pnt{QB3}]]+Tableau2245678[[#This Row],[Pnt{QB4}]]+Tableau2245678[[#This Row],[Pnt{QB5}]]+Tableau2245678[[#This Row],[Pnt{QB6}]]+Tableau2245678[[#This Row],[Pnt{QB7}]]+Tableau2245678[[#This Row],[Pnt{QB8}]]+Tableau2245678[[#This Row],[Pnt{QB9}]]+Tableau2245678[[#This Row],[Pnt{QB10}]]+Tableau2245678[[#This Row],[Pnt{QB11}]]+Tableau2245678[[#This Row],[Pnt{QB12}]]+Tableau2245678[[#This Row],[Pnt{QB13}]]+Tableau2245678[[#This Row],[Pnt{QB14}]]+Tableau2245678[[#This Row],[Pnt{QB15}]]+Tableau2245678[[#This Row],[Pnt{QB16}]]+Tableau2245678[[#This Row],[Pnt{QB17}]]+Tableau2245678[[#This Row],[Pnt{QB18}]]+Tableau2245678[[#This Row],[Pnt{QB19}]]+Tableau2245678[[#This Row],[Pnt{QB20}]]+Tableau2245678[[#This Row],[Pnt{QB21}]]+Tableau2245678[[#This Row],[Pnt{QB22}]]+Tableau2245678[[#This Row],[Pnt{QB23}]]+Tableau2245678[[#This Row],[Pnt{QB24}]]+Tableau2245678[[#This Row],[Pnt{QB25}]]+Tableau2245678[[#This Row],[Pnt{QB26}]]+Tableau2245678[[#This Row],[Pnt{QB27}]]+Tableau2245678[[#This Row],[Pnt{QB28}]]+Tableau2245678[[#This Row],[Pnt{QB29}]]+Tableau2245678[[#This Row],[Pnt{QB30}]]</f>
        <v>0</v>
      </c>
      <c r="Z37" s="33">
        <f>IF(Tableau2245678[[#This Row],[Blq{QB1}]]="o",(1000/AA$52),0)</f>
        <v>0</v>
      </c>
      <c r="AA37" s="4" t="s">
        <v>3</v>
      </c>
      <c r="AB37" s="33">
        <f>IF(Tableau2245678[[#This Row],[Blq{QB2}]]="o",(1000/AC$52),0)</f>
        <v>0</v>
      </c>
      <c r="AC37" s="4" t="s">
        <v>3</v>
      </c>
      <c r="AD37" s="33">
        <f>IF(Tableau2245678[[#This Row],[Blq{QB3}]]="o",(1000/AE$52),0)</f>
        <v>0</v>
      </c>
      <c r="AE37" s="4" t="s">
        <v>3</v>
      </c>
      <c r="AF37" s="33">
        <f>IF(Tableau2245678[[#This Row],[Blq{QB4}]]="o",(1000/AG$52),0)</f>
        <v>0</v>
      </c>
      <c r="AG37" s="4" t="s">
        <v>3</v>
      </c>
      <c r="AH37" s="33">
        <f>IF(Tableau2245678[[#This Row],[Blq{QB5}]]="o",(1000/AI$52),0)</f>
        <v>0</v>
      </c>
      <c r="AI37" s="4" t="s">
        <v>3</v>
      </c>
      <c r="AJ37" s="33">
        <f>IF(Tableau2245678[[#This Row],[Blq{QB6}]]="o",(1000/AK$52),0)</f>
        <v>0</v>
      </c>
      <c r="AK37" s="4" t="s">
        <v>3</v>
      </c>
      <c r="AL37" s="33">
        <f>IF(Tableau2245678[[#This Row],[Blq{QB7}]]="o",(1000/AM$52),0)</f>
        <v>0</v>
      </c>
      <c r="AM37" s="4" t="s">
        <v>3</v>
      </c>
      <c r="AN37" s="33">
        <f>IF(Tableau2245678[[#This Row],[Blq{QB8}]]="o",(1000/AO$52),0)</f>
        <v>0</v>
      </c>
      <c r="AO37" s="4" t="s">
        <v>3</v>
      </c>
      <c r="AP37" s="33">
        <f>IF(Tableau2245678[[#This Row],[Blq{QB9}]]="o",(1000/AQ$52),0)</f>
        <v>0</v>
      </c>
      <c r="AQ37" s="4" t="s">
        <v>3</v>
      </c>
      <c r="AR37" s="33">
        <f>IF(Tableau2245678[[#This Row],[Blq{QB10}]]="o",(1000/AS$52),0)</f>
        <v>0</v>
      </c>
      <c r="AS37" s="4" t="s">
        <v>3</v>
      </c>
      <c r="AT37" s="33">
        <f>IF(Tableau2245678[[#This Row],[Blq{QB11}]]="o",(1000/AU$52),0)</f>
        <v>0</v>
      </c>
      <c r="AU37" s="4" t="s">
        <v>3</v>
      </c>
      <c r="AV37" s="33">
        <f>IF(Tableau2245678[[#This Row],[Blq{QB12}]]="o",(1000/AW$52),0)</f>
        <v>0</v>
      </c>
      <c r="AW37" s="4" t="s">
        <v>3</v>
      </c>
      <c r="AX37" s="33">
        <f>IF(Tableau2245678[[#This Row],[Blq{QB13}]]="o",(1000/AY$52),0)</f>
        <v>0</v>
      </c>
      <c r="AY37" s="4" t="s">
        <v>3</v>
      </c>
      <c r="AZ37" s="33">
        <f>IF(Tableau2245678[[#This Row],[Blq{QB14}]]="o",(1000/BA$52),0)</f>
        <v>0</v>
      </c>
      <c r="BA37" s="4" t="s">
        <v>3</v>
      </c>
      <c r="BB37" s="33">
        <f>IF(Tableau2245678[[#This Row],[Blq{QB15}]]="o",(1000/BC$52),0)</f>
        <v>0</v>
      </c>
      <c r="BC37" s="4" t="s">
        <v>3</v>
      </c>
      <c r="BD37" s="33">
        <f>IF(Tableau2245678[[#This Row],[Blq{QB16}]]="o",(1000/BE$52),0)</f>
        <v>0</v>
      </c>
      <c r="BE37" s="4" t="s">
        <v>3</v>
      </c>
      <c r="BF37" s="33">
        <f>IF(Tableau2245678[[#This Row],[Blq{QB17}]]="o",(1000/BG$52),0)</f>
        <v>0</v>
      </c>
      <c r="BG37" s="4" t="s">
        <v>3</v>
      </c>
      <c r="BH37" s="33">
        <f>IF(Tableau2245678[[#This Row],[Blq{QB18}]]="o",(1000/BI$52),0)</f>
        <v>0</v>
      </c>
      <c r="BI37" s="4" t="s">
        <v>3</v>
      </c>
      <c r="BJ37" s="33">
        <f>IF(Tableau2245678[[#This Row],[Blq{QB19}]]="o",(1000/BK$52),0)</f>
        <v>0</v>
      </c>
      <c r="BK37" s="4" t="s">
        <v>3</v>
      </c>
      <c r="BL37" s="33">
        <f>IF(Tableau2245678[[#This Row],[Blq{QB20}]]="o",(1000/BM$52),0)</f>
        <v>0</v>
      </c>
      <c r="BM37" s="4" t="s">
        <v>3</v>
      </c>
      <c r="BN37" s="33">
        <f>IF(Tableau2245678[[#This Row],[Blq{QB21}]]="o",(1000/BO$52),0)</f>
        <v>0</v>
      </c>
      <c r="BO37" s="4" t="s">
        <v>3</v>
      </c>
      <c r="BP37" s="33">
        <f>IF(Tableau2245678[[#This Row],[Blq{QB22}]]="o",(1000/BQ$52),0)</f>
        <v>0</v>
      </c>
      <c r="BQ37" s="4" t="s">
        <v>3</v>
      </c>
      <c r="BR37" s="33">
        <f>IF(Tableau2245678[[#This Row],[Blq{QB23}]]="o",(1000/BS$52),0)</f>
        <v>0</v>
      </c>
      <c r="BS37" s="4" t="s">
        <v>3</v>
      </c>
      <c r="BT37" s="33">
        <f>IF(Tableau2245678[[#This Row],[Blq{QB24}]]="o",(1000/BU$52),0)</f>
        <v>0</v>
      </c>
      <c r="BU37" s="4" t="s">
        <v>3</v>
      </c>
      <c r="BV37" s="33">
        <f>IF(Tableau2245678[[#This Row],[Blq{QB25}]]="o",(1000/BW$52),0)</f>
        <v>0</v>
      </c>
      <c r="BW37" s="4" t="s">
        <v>3</v>
      </c>
      <c r="BX37" s="33">
        <f>IF(Tableau2245678[[#This Row],[Blq{QB26}]]="o",(1000/BY$52),0)</f>
        <v>0</v>
      </c>
      <c r="BY37" s="4" t="s">
        <v>3</v>
      </c>
      <c r="BZ37" s="33">
        <f>IF(Tableau2245678[[#This Row],[Blq{QB27}]]="o",(1000/CA$52),0)</f>
        <v>0</v>
      </c>
      <c r="CA37" s="4" t="s">
        <v>3</v>
      </c>
      <c r="CB37" s="33">
        <f>IF(Tableau2245678[[#This Row],[Blq{QB28}]]="o",(1000/CC$52),0)</f>
        <v>0</v>
      </c>
      <c r="CC37" s="4" t="s">
        <v>3</v>
      </c>
      <c r="CD37" s="33">
        <f>IF(Tableau2245678[[#This Row],[Blq{QB29}]]="o",(1000/CE$52),0)</f>
        <v>0</v>
      </c>
      <c r="CE37" s="4" t="s">
        <v>3</v>
      </c>
      <c r="CF37" s="33">
        <f>IF(Tableau2245678[[#This Row],[Blq{QB30}]]="o",(1000/CG$52),0)</f>
        <v>0</v>
      </c>
      <c r="CG37" s="4" t="s">
        <v>3</v>
      </c>
      <c r="CH37" s="26">
        <f>IFERROR((8-Tableau2245678[[#This Row],[Plc{Q}]])/100,0)</f>
        <v>0</v>
      </c>
      <c r="CI37" s="25" t="str">
        <f>IF(OR(1=Tableau2245678[[#This Row],[Plc{Q}]],2=Tableau2245678[[#This Row],[Plc{Q}]],3=Tableau2245678[[#This Row],[Plc{Q}]],4=Tableau2245678[[#This Row],[Plc{Q}]],5=Tableau2245678[[#This Row],[Plc{Q}]],6=Tableau2245678[[#This Row],[Plc{Q}]],7=Tableau2245678[[#This Row],[Plc{Q}]],8=Tableau2245678[[#This Row],[Plc{Q}]]),"Qualifié(e)","")</f>
        <v/>
      </c>
      <c r="CJ37" s="34" t="str">
        <f>IF(Tableau2245678[[#This Row],[Pnt{F}/1000]]=0,"",RANK(Tableau2245678[[#This Row],[Pnt{F}/1000]],Tableau2245678[Pnt{F}/1000]))</f>
        <v/>
      </c>
      <c r="CK37" s="35">
        <f>IFERROR(Tableau2245678[[#This Row],[Pnt{FV}/500]]+Tableau2245678[[#This Row],[Pnt{FB}/500]]+Tableau2245678[[#This Row],[Bns{Q}]],0)</f>
        <v>0</v>
      </c>
      <c r="CL37" s="32">
        <f>IFERROR((Tableau2245678[[#This Row],[Pnt{FV}]]/$CM$52)*500,0)</f>
        <v>0</v>
      </c>
      <c r="CM37" s="186">
        <f>IFERROR(((Tableau2245678[[#This Row],[Prs{FV}]]/CN$52)*1000)+IF(Tableau2245678[[#This Row],[Vlr{FV}]]="o",2,0),0)</f>
        <v>0</v>
      </c>
      <c r="CN37" s="11" t="s">
        <v>12</v>
      </c>
      <c r="CO37" s="4" t="s">
        <v>3</v>
      </c>
      <c r="CP37" s="32">
        <f>(Tableau2245678[[#This Row],[Pnt{FB}]]/CQ$52)*500</f>
        <v>0</v>
      </c>
      <c r="CQ37" s="33">
        <f>Tableau2245678[[#This Row],[Pnt{FBlq}]]+Tableau2245678[[#This Row],[Pnt{FEss}]]</f>
        <v>0</v>
      </c>
      <c r="CR37" s="33">
        <f>IF(Tableau2245678[[#This Row],[Blq{F}]]="n",0,IF(Tableau2245678[[#This Row],[Blq{F}]]="Z1",100,IF(Tableau2245678[[#This Row],[Blq{F}]]="Z2",200,IF(Tableau2245678[[#This Row],[Blq{F}]]="Top",300,0))))</f>
        <v>0</v>
      </c>
      <c r="CS37" s="4" t="s">
        <v>3</v>
      </c>
      <c r="CT37" s="25">
        <f>IFERROR((100-(Tableau2245678[[#This Row],[Ess{F}]])),0)</f>
        <v>0</v>
      </c>
      <c r="CU37" s="11" t="s">
        <v>12</v>
      </c>
      <c r="CV37" s="28" t="str">
        <f>IF(Tableau2245678[[#This Row],[Fnl]]="Q",Tableau2245678[[#This Row],[Plc{F}]],Tableau2245678[[#This Row],[Plc{Q}]])</f>
        <v/>
      </c>
      <c r="CW37" s="28" t="str">
        <f>IF(Tableau2245678[[#This Row],[Place]]=1,"Or",IF(Tableau2245678[[#This Row],[Place]]=2,"Argent",IF(Tableau2245678[[#This Row],[Place]]=3,"Bronze","")))</f>
        <v/>
      </c>
    </row>
    <row r="38" spans="1:101" x14ac:dyDescent="0.2">
      <c r="A38" s="33" t="str">
        <f>Tableau2245678[[#This Row],[Plc{Q}]]</f>
        <v/>
      </c>
      <c r="B38" s="33" t="str">
        <f>Tableau2245678[[#This Row],[Place]]</f>
        <v/>
      </c>
      <c r="C38" s="16" t="s">
        <v>12</v>
      </c>
      <c r="D38" s="17" t="s">
        <v>12</v>
      </c>
      <c r="E38" s="17" t="s">
        <v>12</v>
      </c>
      <c r="F38" s="29" t="str">
        <f>IF(Tableau2245678[[#This Row],[Q &gt; F]]="","","Q")</f>
        <v/>
      </c>
      <c r="G38" s="10" t="s">
        <v>12</v>
      </c>
      <c r="H38" s="3" t="s">
        <v>3</v>
      </c>
      <c r="I38" s="3" t="s">
        <v>3</v>
      </c>
      <c r="J38" s="3" t="s">
        <v>3</v>
      </c>
      <c r="K38" s="30" t="str">
        <f>IF(Tableau2245678[[#This Row],[Pnt{Q}(/1000)]]=0,"",RANK(Tableau2245678[[#This Row],[Pnt{Q}(/1000)]],Tableau2245678[Pnt{Q}(/1000)]))</f>
        <v/>
      </c>
      <c r="L38" s="30">
        <f>IFERROR(Tableau2245678[[#This Row],[Pnt{QV}(/500)]]+Tableau2245678[[#This Row],[Pnt{QB}/500]],0)</f>
        <v>0</v>
      </c>
      <c r="M38" s="31">
        <f>IFERROR((Tableau2245678[[#This Row],[Pnt{QV}]]/$N$52)*500,0)</f>
        <v>0</v>
      </c>
      <c r="N38" s="31">
        <f>SUM(Tableau2245678[[#This Row],[Pnt{QV1}]],Tableau2245678[[#This Row],[Pnt{QV2}]],Tableau2245678[[#This Row],[Pnt{QV3}]])</f>
        <v>0</v>
      </c>
      <c r="O38" s="2">
        <f>IFERROR(((Tableau2245678[[#This Row],[Prs{QV1}]]/P$52)*1000)+IF(Tableau2245678[[#This Row],[Vlr{QV1}]]="o",2,0),0)</f>
        <v>0</v>
      </c>
      <c r="P38" s="11" t="s">
        <v>12</v>
      </c>
      <c r="Q38" s="4" t="s">
        <v>3</v>
      </c>
      <c r="R38" s="163">
        <f>IFERROR(((Tableau2245678[[#This Row],[Prs{QV2}]]/S$52)*1000)+IF(Tableau2245678[[#This Row],[Vlr{QV2}]]="o",2,0),0)</f>
        <v>0</v>
      </c>
      <c r="S38" s="11" t="s">
        <v>12</v>
      </c>
      <c r="T38" s="4" t="s">
        <v>3</v>
      </c>
      <c r="U38" s="163">
        <f>IFERROR(((Tableau2245678[[#This Row],[Prs{QV3}]]/V$52)*1000)+IF(Tableau2245678[[#This Row],[Vlr{QV3}]]="o",2,0),0)</f>
        <v>0</v>
      </c>
      <c r="V38" s="11" t="s">
        <v>12</v>
      </c>
      <c r="W38" s="4" t="s">
        <v>3</v>
      </c>
      <c r="X38" s="32">
        <f>IF((Tableau2245678[[#This Row],[Pnt{QB}]]/Y$52)*500=0,0,(Tableau2245678[[#This Row],[Pnt{QB}]]/Y$52)*500)</f>
        <v>0</v>
      </c>
      <c r="Y38" s="33">
        <f>Tableau2245678[[#This Row],[Pnt{QB1}]]+Tableau2245678[[#This Row],[Pnt{QB2}]]+Tableau2245678[[#This Row],[Pnt{QB3}]]+Tableau2245678[[#This Row],[Pnt{QB4}]]+Tableau2245678[[#This Row],[Pnt{QB5}]]+Tableau2245678[[#This Row],[Pnt{QB6}]]+Tableau2245678[[#This Row],[Pnt{QB7}]]+Tableau2245678[[#This Row],[Pnt{QB8}]]+Tableau2245678[[#This Row],[Pnt{QB9}]]+Tableau2245678[[#This Row],[Pnt{QB10}]]+Tableau2245678[[#This Row],[Pnt{QB11}]]+Tableau2245678[[#This Row],[Pnt{QB12}]]+Tableau2245678[[#This Row],[Pnt{QB13}]]+Tableau2245678[[#This Row],[Pnt{QB14}]]+Tableau2245678[[#This Row],[Pnt{QB15}]]+Tableau2245678[[#This Row],[Pnt{QB16}]]+Tableau2245678[[#This Row],[Pnt{QB17}]]+Tableau2245678[[#This Row],[Pnt{QB18}]]+Tableau2245678[[#This Row],[Pnt{QB19}]]+Tableau2245678[[#This Row],[Pnt{QB20}]]+Tableau2245678[[#This Row],[Pnt{QB21}]]+Tableau2245678[[#This Row],[Pnt{QB22}]]+Tableau2245678[[#This Row],[Pnt{QB23}]]+Tableau2245678[[#This Row],[Pnt{QB24}]]+Tableau2245678[[#This Row],[Pnt{QB25}]]+Tableau2245678[[#This Row],[Pnt{QB26}]]+Tableau2245678[[#This Row],[Pnt{QB27}]]+Tableau2245678[[#This Row],[Pnt{QB28}]]+Tableau2245678[[#This Row],[Pnt{QB29}]]+Tableau2245678[[#This Row],[Pnt{QB30}]]</f>
        <v>0</v>
      </c>
      <c r="Z38" s="33">
        <f>IF(Tableau2245678[[#This Row],[Blq{QB1}]]="o",(1000/AA$52),0)</f>
        <v>0</v>
      </c>
      <c r="AA38" s="4" t="s">
        <v>3</v>
      </c>
      <c r="AB38" s="33">
        <f>IF(Tableau2245678[[#This Row],[Blq{QB2}]]="o",(1000/AC$52),0)</f>
        <v>0</v>
      </c>
      <c r="AC38" s="4" t="s">
        <v>3</v>
      </c>
      <c r="AD38" s="33">
        <f>IF(Tableau2245678[[#This Row],[Blq{QB3}]]="o",(1000/AE$52),0)</f>
        <v>0</v>
      </c>
      <c r="AE38" s="4" t="s">
        <v>3</v>
      </c>
      <c r="AF38" s="33">
        <f>IF(Tableau2245678[[#This Row],[Blq{QB4}]]="o",(1000/AG$52),0)</f>
        <v>0</v>
      </c>
      <c r="AG38" s="4" t="s">
        <v>3</v>
      </c>
      <c r="AH38" s="33">
        <f>IF(Tableau2245678[[#This Row],[Blq{QB5}]]="o",(1000/AI$52),0)</f>
        <v>0</v>
      </c>
      <c r="AI38" s="4" t="s">
        <v>3</v>
      </c>
      <c r="AJ38" s="33">
        <f>IF(Tableau2245678[[#This Row],[Blq{QB6}]]="o",(1000/AK$52),0)</f>
        <v>0</v>
      </c>
      <c r="AK38" s="4" t="s">
        <v>3</v>
      </c>
      <c r="AL38" s="33">
        <f>IF(Tableau2245678[[#This Row],[Blq{QB7}]]="o",(1000/AM$52),0)</f>
        <v>0</v>
      </c>
      <c r="AM38" s="4" t="s">
        <v>3</v>
      </c>
      <c r="AN38" s="33">
        <f>IF(Tableau2245678[[#This Row],[Blq{QB8}]]="o",(1000/AO$52),0)</f>
        <v>0</v>
      </c>
      <c r="AO38" s="4" t="s">
        <v>3</v>
      </c>
      <c r="AP38" s="33">
        <f>IF(Tableau2245678[[#This Row],[Blq{QB9}]]="o",(1000/AQ$52),0)</f>
        <v>0</v>
      </c>
      <c r="AQ38" s="4" t="s">
        <v>3</v>
      </c>
      <c r="AR38" s="33">
        <f>IF(Tableau2245678[[#This Row],[Blq{QB10}]]="o",(1000/AS$52),0)</f>
        <v>0</v>
      </c>
      <c r="AS38" s="4" t="s">
        <v>3</v>
      </c>
      <c r="AT38" s="33">
        <f>IF(Tableau2245678[[#This Row],[Blq{QB11}]]="o",(1000/AU$52),0)</f>
        <v>0</v>
      </c>
      <c r="AU38" s="4" t="s">
        <v>3</v>
      </c>
      <c r="AV38" s="33">
        <f>IF(Tableau2245678[[#This Row],[Blq{QB12}]]="o",(1000/AW$52),0)</f>
        <v>0</v>
      </c>
      <c r="AW38" s="4" t="s">
        <v>3</v>
      </c>
      <c r="AX38" s="33">
        <f>IF(Tableau2245678[[#This Row],[Blq{QB13}]]="o",(1000/AY$52),0)</f>
        <v>0</v>
      </c>
      <c r="AY38" s="4" t="s">
        <v>3</v>
      </c>
      <c r="AZ38" s="33">
        <f>IF(Tableau2245678[[#This Row],[Blq{QB14}]]="o",(1000/BA$52),0)</f>
        <v>0</v>
      </c>
      <c r="BA38" s="4" t="s">
        <v>3</v>
      </c>
      <c r="BB38" s="33">
        <f>IF(Tableau2245678[[#This Row],[Blq{QB15}]]="o",(1000/BC$52),0)</f>
        <v>0</v>
      </c>
      <c r="BC38" s="4" t="s">
        <v>3</v>
      </c>
      <c r="BD38" s="33">
        <f>IF(Tableau2245678[[#This Row],[Blq{QB16}]]="o",(1000/BE$52),0)</f>
        <v>0</v>
      </c>
      <c r="BE38" s="4" t="s">
        <v>3</v>
      </c>
      <c r="BF38" s="33">
        <f>IF(Tableau2245678[[#This Row],[Blq{QB17}]]="o",(1000/BG$52),0)</f>
        <v>0</v>
      </c>
      <c r="BG38" s="4" t="s">
        <v>3</v>
      </c>
      <c r="BH38" s="33">
        <f>IF(Tableau2245678[[#This Row],[Blq{QB18}]]="o",(1000/BI$52),0)</f>
        <v>0</v>
      </c>
      <c r="BI38" s="4" t="s">
        <v>3</v>
      </c>
      <c r="BJ38" s="33">
        <f>IF(Tableau2245678[[#This Row],[Blq{QB19}]]="o",(1000/BK$52),0)</f>
        <v>0</v>
      </c>
      <c r="BK38" s="4" t="s">
        <v>3</v>
      </c>
      <c r="BL38" s="33">
        <f>IF(Tableau2245678[[#This Row],[Blq{QB20}]]="o",(1000/BM$52),0)</f>
        <v>0</v>
      </c>
      <c r="BM38" s="4" t="s">
        <v>3</v>
      </c>
      <c r="BN38" s="33">
        <f>IF(Tableau2245678[[#This Row],[Blq{QB21}]]="o",(1000/BO$52),0)</f>
        <v>0</v>
      </c>
      <c r="BO38" s="4" t="s">
        <v>3</v>
      </c>
      <c r="BP38" s="33">
        <f>IF(Tableau2245678[[#This Row],[Blq{QB22}]]="o",(1000/BQ$52),0)</f>
        <v>0</v>
      </c>
      <c r="BQ38" s="4" t="s">
        <v>3</v>
      </c>
      <c r="BR38" s="33">
        <f>IF(Tableau2245678[[#This Row],[Blq{QB23}]]="o",(1000/BS$52),0)</f>
        <v>0</v>
      </c>
      <c r="BS38" s="4" t="s">
        <v>3</v>
      </c>
      <c r="BT38" s="33">
        <f>IF(Tableau2245678[[#This Row],[Blq{QB24}]]="o",(1000/BU$52),0)</f>
        <v>0</v>
      </c>
      <c r="BU38" s="4" t="s">
        <v>3</v>
      </c>
      <c r="BV38" s="33">
        <f>IF(Tableau2245678[[#This Row],[Blq{QB25}]]="o",(1000/BW$52),0)</f>
        <v>0</v>
      </c>
      <c r="BW38" s="4" t="s">
        <v>3</v>
      </c>
      <c r="BX38" s="33">
        <f>IF(Tableau2245678[[#This Row],[Blq{QB26}]]="o",(1000/BY$52),0)</f>
        <v>0</v>
      </c>
      <c r="BY38" s="4" t="s">
        <v>3</v>
      </c>
      <c r="BZ38" s="33">
        <f>IF(Tableau2245678[[#This Row],[Blq{QB27}]]="o",(1000/CA$52),0)</f>
        <v>0</v>
      </c>
      <c r="CA38" s="4" t="s">
        <v>3</v>
      </c>
      <c r="CB38" s="33">
        <f>IF(Tableau2245678[[#This Row],[Blq{QB28}]]="o",(1000/CC$52),0)</f>
        <v>0</v>
      </c>
      <c r="CC38" s="4" t="s">
        <v>3</v>
      </c>
      <c r="CD38" s="33">
        <f>IF(Tableau2245678[[#This Row],[Blq{QB29}]]="o",(1000/CE$52),0)</f>
        <v>0</v>
      </c>
      <c r="CE38" s="4" t="s">
        <v>3</v>
      </c>
      <c r="CF38" s="33">
        <f>IF(Tableau2245678[[#This Row],[Blq{QB30}]]="o",(1000/CG$52),0)</f>
        <v>0</v>
      </c>
      <c r="CG38" s="4" t="s">
        <v>3</v>
      </c>
      <c r="CH38" s="26">
        <f>IFERROR((8-Tableau2245678[[#This Row],[Plc{Q}]])/100,0)</f>
        <v>0</v>
      </c>
      <c r="CI38" s="25" t="str">
        <f>IF(OR(1=Tableau2245678[[#This Row],[Plc{Q}]],2=Tableau2245678[[#This Row],[Plc{Q}]],3=Tableau2245678[[#This Row],[Plc{Q}]],4=Tableau2245678[[#This Row],[Plc{Q}]],5=Tableau2245678[[#This Row],[Plc{Q}]],6=Tableau2245678[[#This Row],[Plc{Q}]],7=Tableau2245678[[#This Row],[Plc{Q}]],8=Tableau2245678[[#This Row],[Plc{Q}]]),"Qualifié(e)","")</f>
        <v/>
      </c>
      <c r="CJ38" s="34" t="str">
        <f>IF(Tableau2245678[[#This Row],[Pnt{F}/1000]]=0,"",RANK(Tableau2245678[[#This Row],[Pnt{F}/1000]],Tableau2245678[Pnt{F}/1000]))</f>
        <v/>
      </c>
      <c r="CK38" s="35">
        <f>IFERROR(Tableau2245678[[#This Row],[Pnt{FV}/500]]+Tableau2245678[[#This Row],[Pnt{FB}/500]]+Tableau2245678[[#This Row],[Bns{Q}]],0)</f>
        <v>0</v>
      </c>
      <c r="CL38" s="32">
        <f>IFERROR((Tableau2245678[[#This Row],[Pnt{FV}]]/$CM$52)*500,0)</f>
        <v>0</v>
      </c>
      <c r="CM38" s="186">
        <f>IFERROR(((Tableau2245678[[#This Row],[Prs{FV}]]/CN$52)*1000)+IF(Tableau2245678[[#This Row],[Vlr{FV}]]="o",2,0),0)</f>
        <v>0</v>
      </c>
      <c r="CN38" s="11" t="s">
        <v>12</v>
      </c>
      <c r="CO38" s="4" t="s">
        <v>3</v>
      </c>
      <c r="CP38" s="32">
        <f>(Tableau2245678[[#This Row],[Pnt{FB}]]/CQ$52)*500</f>
        <v>0</v>
      </c>
      <c r="CQ38" s="33">
        <f>Tableau2245678[[#This Row],[Pnt{FBlq}]]+Tableau2245678[[#This Row],[Pnt{FEss}]]</f>
        <v>0</v>
      </c>
      <c r="CR38" s="33">
        <f>IF(Tableau2245678[[#This Row],[Blq{F}]]="n",0,IF(Tableau2245678[[#This Row],[Blq{F}]]="Z1",100,IF(Tableau2245678[[#This Row],[Blq{F}]]="Z2",200,IF(Tableau2245678[[#This Row],[Blq{F}]]="Top",300,0))))</f>
        <v>0</v>
      </c>
      <c r="CS38" s="4" t="s">
        <v>3</v>
      </c>
      <c r="CT38" s="25">
        <f>IFERROR((100-(Tableau2245678[[#This Row],[Ess{F}]])),0)</f>
        <v>0</v>
      </c>
      <c r="CU38" s="11" t="s">
        <v>12</v>
      </c>
      <c r="CV38" s="28" t="str">
        <f>IF(Tableau2245678[[#This Row],[Fnl]]="Q",Tableau2245678[[#This Row],[Plc{F}]],Tableau2245678[[#This Row],[Plc{Q}]])</f>
        <v/>
      </c>
      <c r="CW38" s="28" t="str">
        <f>IF(Tableau2245678[[#This Row],[Place]]=1,"Or",IF(Tableau2245678[[#This Row],[Place]]=2,"Argent",IF(Tableau2245678[[#This Row],[Place]]=3,"Bronze","")))</f>
        <v/>
      </c>
    </row>
    <row r="39" spans="1:101" x14ac:dyDescent="0.2">
      <c r="A39" s="33" t="str">
        <f>Tableau2245678[[#This Row],[Plc{Q}]]</f>
        <v/>
      </c>
      <c r="B39" s="33" t="str">
        <f>Tableau2245678[[#This Row],[Place]]</f>
        <v/>
      </c>
      <c r="C39" s="16" t="s">
        <v>12</v>
      </c>
      <c r="D39" s="17" t="s">
        <v>12</v>
      </c>
      <c r="E39" s="17" t="s">
        <v>12</v>
      </c>
      <c r="F39" s="29" t="str">
        <f>IF(Tableau2245678[[#This Row],[Q &gt; F]]="","","Q")</f>
        <v/>
      </c>
      <c r="G39" s="10" t="s">
        <v>12</v>
      </c>
      <c r="H39" s="3" t="s">
        <v>3</v>
      </c>
      <c r="I39" s="3" t="s">
        <v>3</v>
      </c>
      <c r="J39" s="3" t="s">
        <v>3</v>
      </c>
      <c r="K39" s="30" t="str">
        <f>IF(Tableau2245678[[#This Row],[Pnt{Q}(/1000)]]=0,"",RANK(Tableau2245678[[#This Row],[Pnt{Q}(/1000)]],Tableau2245678[Pnt{Q}(/1000)]))</f>
        <v/>
      </c>
      <c r="L39" s="30">
        <f>IFERROR(Tableau2245678[[#This Row],[Pnt{QV}(/500)]]+Tableau2245678[[#This Row],[Pnt{QB}/500]],0)</f>
        <v>0</v>
      </c>
      <c r="M39" s="31">
        <f>IFERROR((Tableau2245678[[#This Row],[Pnt{QV}]]/$N$52)*500,0)</f>
        <v>0</v>
      </c>
      <c r="N39" s="31">
        <f>SUM(Tableau2245678[[#This Row],[Pnt{QV1}]],Tableau2245678[[#This Row],[Pnt{QV2}]],Tableau2245678[[#This Row],[Pnt{QV3}]])</f>
        <v>0</v>
      </c>
      <c r="O39" s="2">
        <f>IFERROR(((Tableau2245678[[#This Row],[Prs{QV1}]]/P$52)*1000)+IF(Tableau2245678[[#This Row],[Vlr{QV1}]]="o",2,0),0)</f>
        <v>0</v>
      </c>
      <c r="P39" s="11" t="s">
        <v>12</v>
      </c>
      <c r="Q39" s="4" t="s">
        <v>3</v>
      </c>
      <c r="R39" s="163">
        <f>IFERROR(((Tableau2245678[[#This Row],[Prs{QV2}]]/S$52)*1000)+IF(Tableau2245678[[#This Row],[Vlr{QV2}]]="o",2,0),0)</f>
        <v>0</v>
      </c>
      <c r="S39" s="11" t="s">
        <v>12</v>
      </c>
      <c r="T39" s="4" t="s">
        <v>3</v>
      </c>
      <c r="U39" s="163">
        <f>IFERROR(((Tableau2245678[[#This Row],[Prs{QV3}]]/V$52)*1000)+IF(Tableau2245678[[#This Row],[Vlr{QV3}]]="o",2,0),0)</f>
        <v>0</v>
      </c>
      <c r="V39" s="11" t="s">
        <v>12</v>
      </c>
      <c r="W39" s="4" t="s">
        <v>3</v>
      </c>
      <c r="X39" s="32">
        <f>IF((Tableau2245678[[#This Row],[Pnt{QB}]]/Y$52)*500=0,0,(Tableau2245678[[#This Row],[Pnt{QB}]]/Y$52)*500)</f>
        <v>0</v>
      </c>
      <c r="Y39" s="33">
        <f>Tableau2245678[[#This Row],[Pnt{QB1}]]+Tableau2245678[[#This Row],[Pnt{QB2}]]+Tableau2245678[[#This Row],[Pnt{QB3}]]+Tableau2245678[[#This Row],[Pnt{QB4}]]+Tableau2245678[[#This Row],[Pnt{QB5}]]+Tableau2245678[[#This Row],[Pnt{QB6}]]+Tableau2245678[[#This Row],[Pnt{QB7}]]+Tableau2245678[[#This Row],[Pnt{QB8}]]+Tableau2245678[[#This Row],[Pnt{QB9}]]+Tableau2245678[[#This Row],[Pnt{QB10}]]+Tableau2245678[[#This Row],[Pnt{QB11}]]+Tableau2245678[[#This Row],[Pnt{QB12}]]+Tableau2245678[[#This Row],[Pnt{QB13}]]+Tableau2245678[[#This Row],[Pnt{QB14}]]+Tableau2245678[[#This Row],[Pnt{QB15}]]+Tableau2245678[[#This Row],[Pnt{QB16}]]+Tableau2245678[[#This Row],[Pnt{QB17}]]+Tableau2245678[[#This Row],[Pnt{QB18}]]+Tableau2245678[[#This Row],[Pnt{QB19}]]+Tableau2245678[[#This Row],[Pnt{QB20}]]+Tableau2245678[[#This Row],[Pnt{QB21}]]+Tableau2245678[[#This Row],[Pnt{QB22}]]+Tableau2245678[[#This Row],[Pnt{QB23}]]+Tableau2245678[[#This Row],[Pnt{QB24}]]+Tableau2245678[[#This Row],[Pnt{QB25}]]+Tableau2245678[[#This Row],[Pnt{QB26}]]+Tableau2245678[[#This Row],[Pnt{QB27}]]+Tableau2245678[[#This Row],[Pnt{QB28}]]+Tableau2245678[[#This Row],[Pnt{QB29}]]+Tableau2245678[[#This Row],[Pnt{QB30}]]</f>
        <v>0</v>
      </c>
      <c r="Z39" s="33">
        <f>IF(Tableau2245678[[#This Row],[Blq{QB1}]]="o",(1000/AA$52),0)</f>
        <v>0</v>
      </c>
      <c r="AA39" s="4" t="s">
        <v>3</v>
      </c>
      <c r="AB39" s="33">
        <f>IF(Tableau2245678[[#This Row],[Blq{QB2}]]="o",(1000/AC$52),0)</f>
        <v>0</v>
      </c>
      <c r="AC39" s="4" t="s">
        <v>3</v>
      </c>
      <c r="AD39" s="33">
        <f>IF(Tableau2245678[[#This Row],[Blq{QB3}]]="o",(1000/AE$52),0)</f>
        <v>0</v>
      </c>
      <c r="AE39" s="4" t="s">
        <v>3</v>
      </c>
      <c r="AF39" s="33">
        <f>IF(Tableau2245678[[#This Row],[Blq{QB4}]]="o",(1000/AG$52),0)</f>
        <v>0</v>
      </c>
      <c r="AG39" s="4" t="s">
        <v>3</v>
      </c>
      <c r="AH39" s="33">
        <f>IF(Tableau2245678[[#This Row],[Blq{QB5}]]="o",(1000/AI$52),0)</f>
        <v>0</v>
      </c>
      <c r="AI39" s="4" t="s">
        <v>3</v>
      </c>
      <c r="AJ39" s="33">
        <f>IF(Tableau2245678[[#This Row],[Blq{QB6}]]="o",(1000/AK$52),0)</f>
        <v>0</v>
      </c>
      <c r="AK39" s="4" t="s">
        <v>3</v>
      </c>
      <c r="AL39" s="33">
        <f>IF(Tableau2245678[[#This Row],[Blq{QB7}]]="o",(1000/AM$52),0)</f>
        <v>0</v>
      </c>
      <c r="AM39" s="4" t="s">
        <v>3</v>
      </c>
      <c r="AN39" s="33">
        <f>IF(Tableau2245678[[#This Row],[Blq{QB8}]]="o",(1000/AO$52),0)</f>
        <v>0</v>
      </c>
      <c r="AO39" s="4" t="s">
        <v>3</v>
      </c>
      <c r="AP39" s="33">
        <f>IF(Tableau2245678[[#This Row],[Blq{QB9}]]="o",(1000/AQ$52),0)</f>
        <v>0</v>
      </c>
      <c r="AQ39" s="4" t="s">
        <v>3</v>
      </c>
      <c r="AR39" s="33">
        <f>IF(Tableau2245678[[#This Row],[Blq{QB10}]]="o",(1000/AS$52),0)</f>
        <v>0</v>
      </c>
      <c r="AS39" s="4" t="s">
        <v>3</v>
      </c>
      <c r="AT39" s="33">
        <f>IF(Tableau2245678[[#This Row],[Blq{QB11}]]="o",(1000/AU$52),0)</f>
        <v>0</v>
      </c>
      <c r="AU39" s="4" t="s">
        <v>3</v>
      </c>
      <c r="AV39" s="33">
        <f>IF(Tableau2245678[[#This Row],[Blq{QB12}]]="o",(1000/AW$52),0)</f>
        <v>0</v>
      </c>
      <c r="AW39" s="4" t="s">
        <v>3</v>
      </c>
      <c r="AX39" s="33">
        <f>IF(Tableau2245678[[#This Row],[Blq{QB13}]]="o",(1000/AY$52),0)</f>
        <v>0</v>
      </c>
      <c r="AY39" s="4" t="s">
        <v>3</v>
      </c>
      <c r="AZ39" s="33">
        <f>IF(Tableau2245678[[#This Row],[Blq{QB14}]]="o",(1000/BA$52),0)</f>
        <v>0</v>
      </c>
      <c r="BA39" s="4" t="s">
        <v>3</v>
      </c>
      <c r="BB39" s="33">
        <f>IF(Tableau2245678[[#This Row],[Blq{QB15}]]="o",(1000/BC$52),0)</f>
        <v>0</v>
      </c>
      <c r="BC39" s="4" t="s">
        <v>3</v>
      </c>
      <c r="BD39" s="33">
        <f>IF(Tableau2245678[[#This Row],[Blq{QB16}]]="o",(1000/BE$52),0)</f>
        <v>0</v>
      </c>
      <c r="BE39" s="4" t="s">
        <v>3</v>
      </c>
      <c r="BF39" s="33">
        <f>IF(Tableau2245678[[#This Row],[Blq{QB17}]]="o",(1000/BG$52),0)</f>
        <v>0</v>
      </c>
      <c r="BG39" s="4" t="s">
        <v>3</v>
      </c>
      <c r="BH39" s="33">
        <f>IF(Tableau2245678[[#This Row],[Blq{QB18}]]="o",(1000/BI$52),0)</f>
        <v>0</v>
      </c>
      <c r="BI39" s="4" t="s">
        <v>3</v>
      </c>
      <c r="BJ39" s="33">
        <f>IF(Tableau2245678[[#This Row],[Blq{QB19}]]="o",(1000/BK$52),0)</f>
        <v>0</v>
      </c>
      <c r="BK39" s="4" t="s">
        <v>3</v>
      </c>
      <c r="BL39" s="33">
        <f>IF(Tableau2245678[[#This Row],[Blq{QB20}]]="o",(1000/BM$52),0)</f>
        <v>0</v>
      </c>
      <c r="BM39" s="4" t="s">
        <v>3</v>
      </c>
      <c r="BN39" s="33">
        <f>IF(Tableau2245678[[#This Row],[Blq{QB21}]]="o",(1000/BO$52),0)</f>
        <v>0</v>
      </c>
      <c r="BO39" s="4" t="s">
        <v>3</v>
      </c>
      <c r="BP39" s="33">
        <f>IF(Tableau2245678[[#This Row],[Blq{QB22}]]="o",(1000/BQ$52),0)</f>
        <v>0</v>
      </c>
      <c r="BQ39" s="4" t="s">
        <v>3</v>
      </c>
      <c r="BR39" s="33">
        <f>IF(Tableau2245678[[#This Row],[Blq{QB23}]]="o",(1000/BS$52),0)</f>
        <v>0</v>
      </c>
      <c r="BS39" s="4" t="s">
        <v>3</v>
      </c>
      <c r="BT39" s="33">
        <f>IF(Tableau2245678[[#This Row],[Blq{QB24}]]="o",(1000/BU$52),0)</f>
        <v>0</v>
      </c>
      <c r="BU39" s="4" t="s">
        <v>3</v>
      </c>
      <c r="BV39" s="33">
        <f>IF(Tableau2245678[[#This Row],[Blq{QB25}]]="o",(1000/BW$52),0)</f>
        <v>0</v>
      </c>
      <c r="BW39" s="4" t="s">
        <v>3</v>
      </c>
      <c r="BX39" s="33">
        <f>IF(Tableau2245678[[#This Row],[Blq{QB26}]]="o",(1000/BY$52),0)</f>
        <v>0</v>
      </c>
      <c r="BY39" s="4" t="s">
        <v>3</v>
      </c>
      <c r="BZ39" s="33">
        <f>IF(Tableau2245678[[#This Row],[Blq{QB27}]]="o",(1000/CA$52),0)</f>
        <v>0</v>
      </c>
      <c r="CA39" s="4" t="s">
        <v>3</v>
      </c>
      <c r="CB39" s="33">
        <f>IF(Tableau2245678[[#This Row],[Blq{QB28}]]="o",(1000/CC$52),0)</f>
        <v>0</v>
      </c>
      <c r="CC39" s="4" t="s">
        <v>3</v>
      </c>
      <c r="CD39" s="33">
        <f>IF(Tableau2245678[[#This Row],[Blq{QB29}]]="o",(1000/CE$52),0)</f>
        <v>0</v>
      </c>
      <c r="CE39" s="4" t="s">
        <v>3</v>
      </c>
      <c r="CF39" s="33">
        <f>IF(Tableau2245678[[#This Row],[Blq{QB30}]]="o",(1000/CG$52),0)</f>
        <v>0</v>
      </c>
      <c r="CG39" s="4" t="s">
        <v>3</v>
      </c>
      <c r="CH39" s="26">
        <f>IFERROR((8-Tableau2245678[[#This Row],[Plc{Q}]])/100,0)</f>
        <v>0</v>
      </c>
      <c r="CI39" s="25" t="str">
        <f>IF(OR(1=Tableau2245678[[#This Row],[Plc{Q}]],2=Tableau2245678[[#This Row],[Plc{Q}]],3=Tableau2245678[[#This Row],[Plc{Q}]],4=Tableau2245678[[#This Row],[Plc{Q}]],5=Tableau2245678[[#This Row],[Plc{Q}]],6=Tableau2245678[[#This Row],[Plc{Q}]],7=Tableau2245678[[#This Row],[Plc{Q}]],8=Tableau2245678[[#This Row],[Plc{Q}]]),"Qualifié(e)","")</f>
        <v/>
      </c>
      <c r="CJ39" s="34" t="str">
        <f>IF(Tableau2245678[[#This Row],[Pnt{F}/1000]]=0,"",RANK(Tableau2245678[[#This Row],[Pnt{F}/1000]],Tableau2245678[Pnt{F}/1000]))</f>
        <v/>
      </c>
      <c r="CK39" s="35">
        <f>IFERROR(Tableau2245678[[#This Row],[Pnt{FV}/500]]+Tableau2245678[[#This Row],[Pnt{FB}/500]]+Tableau2245678[[#This Row],[Bns{Q}]],0)</f>
        <v>0</v>
      </c>
      <c r="CL39" s="32">
        <f>IFERROR((Tableau2245678[[#This Row],[Pnt{FV}]]/$CM$52)*500,0)</f>
        <v>0</v>
      </c>
      <c r="CM39" s="186">
        <f>IFERROR(((Tableau2245678[[#This Row],[Prs{FV}]]/CN$52)*1000)+IF(Tableau2245678[[#This Row],[Vlr{FV}]]="o",2,0),0)</f>
        <v>0</v>
      </c>
      <c r="CN39" s="11" t="s">
        <v>12</v>
      </c>
      <c r="CO39" s="4" t="s">
        <v>3</v>
      </c>
      <c r="CP39" s="32">
        <f>(Tableau2245678[[#This Row],[Pnt{FB}]]/CQ$52)*500</f>
        <v>0</v>
      </c>
      <c r="CQ39" s="33">
        <f>Tableau2245678[[#This Row],[Pnt{FBlq}]]+Tableau2245678[[#This Row],[Pnt{FEss}]]</f>
        <v>0</v>
      </c>
      <c r="CR39" s="33">
        <f>IF(Tableau2245678[[#This Row],[Blq{F}]]="n",0,IF(Tableau2245678[[#This Row],[Blq{F}]]="Z1",100,IF(Tableau2245678[[#This Row],[Blq{F}]]="Z2",200,IF(Tableau2245678[[#This Row],[Blq{F}]]="Top",300,0))))</f>
        <v>0</v>
      </c>
      <c r="CS39" s="4" t="s">
        <v>3</v>
      </c>
      <c r="CT39" s="25">
        <f>IFERROR((100-(Tableau2245678[[#This Row],[Ess{F}]])),0)</f>
        <v>0</v>
      </c>
      <c r="CU39" s="11" t="s">
        <v>12</v>
      </c>
      <c r="CV39" s="28" t="str">
        <f>IF(Tableau2245678[[#This Row],[Fnl]]="Q",Tableau2245678[[#This Row],[Plc{F}]],Tableau2245678[[#This Row],[Plc{Q}]])</f>
        <v/>
      </c>
      <c r="CW39" s="28" t="str">
        <f>IF(Tableau2245678[[#This Row],[Place]]=1,"Or",IF(Tableau2245678[[#This Row],[Place]]=2,"Argent",IF(Tableau2245678[[#This Row],[Place]]=3,"Bronze","")))</f>
        <v/>
      </c>
    </row>
    <row r="40" spans="1:101" x14ac:dyDescent="0.2">
      <c r="A40" s="33" t="str">
        <f>Tableau2245678[[#This Row],[Plc{Q}]]</f>
        <v/>
      </c>
      <c r="B40" s="33" t="str">
        <f>Tableau2245678[[#This Row],[Place]]</f>
        <v/>
      </c>
      <c r="C40" s="16" t="s">
        <v>12</v>
      </c>
      <c r="D40" s="17" t="s">
        <v>12</v>
      </c>
      <c r="E40" s="17" t="s">
        <v>12</v>
      </c>
      <c r="F40" s="29" t="str">
        <f>IF(Tableau2245678[[#This Row],[Q &gt; F]]="","","Q")</f>
        <v/>
      </c>
      <c r="G40" s="10" t="s">
        <v>12</v>
      </c>
      <c r="H40" s="3" t="s">
        <v>3</v>
      </c>
      <c r="I40" s="3" t="s">
        <v>3</v>
      </c>
      <c r="J40" s="3" t="s">
        <v>3</v>
      </c>
      <c r="K40" s="30" t="str">
        <f>IF(Tableau2245678[[#This Row],[Pnt{Q}(/1000)]]=0,"",RANK(Tableau2245678[[#This Row],[Pnt{Q}(/1000)]],Tableau2245678[Pnt{Q}(/1000)]))</f>
        <v/>
      </c>
      <c r="L40" s="30">
        <f>IFERROR(Tableau2245678[[#This Row],[Pnt{QV}(/500)]]+Tableau2245678[[#This Row],[Pnt{QB}/500]],0)</f>
        <v>0</v>
      </c>
      <c r="M40" s="31">
        <f>IFERROR((Tableau2245678[[#This Row],[Pnt{QV}]]/$N$52)*500,0)</f>
        <v>0</v>
      </c>
      <c r="N40" s="31">
        <f>SUM(Tableau2245678[[#This Row],[Pnt{QV1}]],Tableau2245678[[#This Row],[Pnt{QV2}]],Tableau2245678[[#This Row],[Pnt{QV3}]])</f>
        <v>0</v>
      </c>
      <c r="O40" s="2">
        <f>IFERROR(((Tableau2245678[[#This Row],[Prs{QV1}]]/P$52)*1000)+IF(Tableau2245678[[#This Row],[Vlr{QV1}]]="o",2,0),0)</f>
        <v>0</v>
      </c>
      <c r="P40" s="11" t="s">
        <v>12</v>
      </c>
      <c r="Q40" s="4" t="s">
        <v>3</v>
      </c>
      <c r="R40" s="163">
        <f>IFERROR(((Tableau2245678[[#This Row],[Prs{QV2}]]/S$52)*1000)+IF(Tableau2245678[[#This Row],[Vlr{QV2}]]="o",2,0),0)</f>
        <v>0</v>
      </c>
      <c r="S40" s="11" t="s">
        <v>12</v>
      </c>
      <c r="T40" s="4" t="s">
        <v>3</v>
      </c>
      <c r="U40" s="163">
        <f>IFERROR(((Tableau2245678[[#This Row],[Prs{QV3}]]/V$52)*1000)+IF(Tableau2245678[[#This Row],[Vlr{QV3}]]="o",2,0),0)</f>
        <v>0</v>
      </c>
      <c r="V40" s="11" t="s">
        <v>12</v>
      </c>
      <c r="W40" s="4" t="s">
        <v>3</v>
      </c>
      <c r="X40" s="32">
        <f>IF((Tableau2245678[[#This Row],[Pnt{QB}]]/Y$52)*500=0,0,(Tableau2245678[[#This Row],[Pnt{QB}]]/Y$52)*500)</f>
        <v>0</v>
      </c>
      <c r="Y40" s="33">
        <f>Tableau2245678[[#This Row],[Pnt{QB1}]]+Tableau2245678[[#This Row],[Pnt{QB2}]]+Tableau2245678[[#This Row],[Pnt{QB3}]]+Tableau2245678[[#This Row],[Pnt{QB4}]]+Tableau2245678[[#This Row],[Pnt{QB5}]]+Tableau2245678[[#This Row],[Pnt{QB6}]]+Tableau2245678[[#This Row],[Pnt{QB7}]]+Tableau2245678[[#This Row],[Pnt{QB8}]]+Tableau2245678[[#This Row],[Pnt{QB9}]]+Tableau2245678[[#This Row],[Pnt{QB10}]]+Tableau2245678[[#This Row],[Pnt{QB11}]]+Tableau2245678[[#This Row],[Pnt{QB12}]]+Tableau2245678[[#This Row],[Pnt{QB13}]]+Tableau2245678[[#This Row],[Pnt{QB14}]]+Tableau2245678[[#This Row],[Pnt{QB15}]]+Tableau2245678[[#This Row],[Pnt{QB16}]]+Tableau2245678[[#This Row],[Pnt{QB17}]]+Tableau2245678[[#This Row],[Pnt{QB18}]]+Tableau2245678[[#This Row],[Pnt{QB19}]]+Tableau2245678[[#This Row],[Pnt{QB20}]]+Tableau2245678[[#This Row],[Pnt{QB21}]]+Tableau2245678[[#This Row],[Pnt{QB22}]]+Tableau2245678[[#This Row],[Pnt{QB23}]]+Tableau2245678[[#This Row],[Pnt{QB24}]]+Tableau2245678[[#This Row],[Pnt{QB25}]]+Tableau2245678[[#This Row],[Pnt{QB26}]]+Tableau2245678[[#This Row],[Pnt{QB27}]]+Tableau2245678[[#This Row],[Pnt{QB28}]]+Tableau2245678[[#This Row],[Pnt{QB29}]]+Tableau2245678[[#This Row],[Pnt{QB30}]]</f>
        <v>0</v>
      </c>
      <c r="Z40" s="33">
        <f>IF(Tableau2245678[[#This Row],[Blq{QB1}]]="o",(1000/AA$52),0)</f>
        <v>0</v>
      </c>
      <c r="AA40" s="4" t="s">
        <v>3</v>
      </c>
      <c r="AB40" s="33">
        <f>IF(Tableau2245678[[#This Row],[Blq{QB2}]]="o",(1000/AC$52),0)</f>
        <v>0</v>
      </c>
      <c r="AC40" s="4" t="s">
        <v>3</v>
      </c>
      <c r="AD40" s="33">
        <f>IF(Tableau2245678[[#This Row],[Blq{QB3}]]="o",(1000/AE$52),0)</f>
        <v>0</v>
      </c>
      <c r="AE40" s="4" t="s">
        <v>3</v>
      </c>
      <c r="AF40" s="33">
        <f>IF(Tableau2245678[[#This Row],[Blq{QB4}]]="o",(1000/AG$52),0)</f>
        <v>0</v>
      </c>
      <c r="AG40" s="4" t="s">
        <v>3</v>
      </c>
      <c r="AH40" s="33">
        <f>IF(Tableau2245678[[#This Row],[Blq{QB5}]]="o",(1000/AI$52),0)</f>
        <v>0</v>
      </c>
      <c r="AI40" s="4" t="s">
        <v>3</v>
      </c>
      <c r="AJ40" s="33">
        <f>IF(Tableau2245678[[#This Row],[Blq{QB6}]]="o",(1000/AK$52),0)</f>
        <v>0</v>
      </c>
      <c r="AK40" s="4" t="s">
        <v>3</v>
      </c>
      <c r="AL40" s="33">
        <f>IF(Tableau2245678[[#This Row],[Blq{QB7}]]="o",(1000/AM$52),0)</f>
        <v>0</v>
      </c>
      <c r="AM40" s="4" t="s">
        <v>3</v>
      </c>
      <c r="AN40" s="33">
        <f>IF(Tableau2245678[[#This Row],[Blq{QB8}]]="o",(1000/AO$52),0)</f>
        <v>0</v>
      </c>
      <c r="AO40" s="4" t="s">
        <v>3</v>
      </c>
      <c r="AP40" s="33">
        <f>IF(Tableau2245678[[#This Row],[Blq{QB9}]]="o",(1000/AQ$52),0)</f>
        <v>0</v>
      </c>
      <c r="AQ40" s="4" t="s">
        <v>3</v>
      </c>
      <c r="AR40" s="33">
        <f>IF(Tableau2245678[[#This Row],[Blq{QB10}]]="o",(1000/AS$52),0)</f>
        <v>0</v>
      </c>
      <c r="AS40" s="4" t="s">
        <v>3</v>
      </c>
      <c r="AT40" s="33">
        <f>IF(Tableau2245678[[#This Row],[Blq{QB11}]]="o",(1000/AU$52),0)</f>
        <v>0</v>
      </c>
      <c r="AU40" s="4" t="s">
        <v>3</v>
      </c>
      <c r="AV40" s="33">
        <f>IF(Tableau2245678[[#This Row],[Blq{QB12}]]="o",(1000/AW$52),0)</f>
        <v>0</v>
      </c>
      <c r="AW40" s="4" t="s">
        <v>3</v>
      </c>
      <c r="AX40" s="33">
        <f>IF(Tableau2245678[[#This Row],[Blq{QB13}]]="o",(1000/AY$52),0)</f>
        <v>0</v>
      </c>
      <c r="AY40" s="4" t="s">
        <v>3</v>
      </c>
      <c r="AZ40" s="33">
        <f>IF(Tableau2245678[[#This Row],[Blq{QB14}]]="o",(1000/BA$52),0)</f>
        <v>0</v>
      </c>
      <c r="BA40" s="4" t="s">
        <v>3</v>
      </c>
      <c r="BB40" s="33">
        <f>IF(Tableau2245678[[#This Row],[Blq{QB15}]]="o",(1000/BC$52),0)</f>
        <v>0</v>
      </c>
      <c r="BC40" s="4" t="s">
        <v>3</v>
      </c>
      <c r="BD40" s="33">
        <f>IF(Tableau2245678[[#This Row],[Blq{QB16}]]="o",(1000/BE$52),0)</f>
        <v>0</v>
      </c>
      <c r="BE40" s="4" t="s">
        <v>3</v>
      </c>
      <c r="BF40" s="33">
        <f>IF(Tableau2245678[[#This Row],[Blq{QB17}]]="o",(1000/BG$52),0)</f>
        <v>0</v>
      </c>
      <c r="BG40" s="4" t="s">
        <v>3</v>
      </c>
      <c r="BH40" s="33">
        <f>IF(Tableau2245678[[#This Row],[Blq{QB18}]]="o",(1000/BI$52),0)</f>
        <v>0</v>
      </c>
      <c r="BI40" s="4" t="s">
        <v>3</v>
      </c>
      <c r="BJ40" s="33">
        <f>IF(Tableau2245678[[#This Row],[Blq{QB19}]]="o",(1000/BK$52),0)</f>
        <v>0</v>
      </c>
      <c r="BK40" s="4" t="s">
        <v>3</v>
      </c>
      <c r="BL40" s="33">
        <f>IF(Tableau2245678[[#This Row],[Blq{QB20}]]="o",(1000/BM$52),0)</f>
        <v>0</v>
      </c>
      <c r="BM40" s="4" t="s">
        <v>3</v>
      </c>
      <c r="BN40" s="33">
        <f>IF(Tableau2245678[[#This Row],[Blq{QB21}]]="o",(1000/BO$52),0)</f>
        <v>0</v>
      </c>
      <c r="BO40" s="4" t="s">
        <v>3</v>
      </c>
      <c r="BP40" s="33">
        <f>IF(Tableau2245678[[#This Row],[Blq{QB22}]]="o",(1000/BQ$52),0)</f>
        <v>0</v>
      </c>
      <c r="BQ40" s="4" t="s">
        <v>3</v>
      </c>
      <c r="BR40" s="33">
        <f>IF(Tableau2245678[[#This Row],[Blq{QB23}]]="o",(1000/BS$52),0)</f>
        <v>0</v>
      </c>
      <c r="BS40" s="4" t="s">
        <v>3</v>
      </c>
      <c r="BT40" s="33">
        <f>IF(Tableau2245678[[#This Row],[Blq{QB24}]]="o",(1000/BU$52),0)</f>
        <v>0</v>
      </c>
      <c r="BU40" s="4" t="s">
        <v>3</v>
      </c>
      <c r="BV40" s="33">
        <f>IF(Tableau2245678[[#This Row],[Blq{QB25}]]="o",(1000/BW$52),0)</f>
        <v>0</v>
      </c>
      <c r="BW40" s="4" t="s">
        <v>3</v>
      </c>
      <c r="BX40" s="33">
        <f>IF(Tableau2245678[[#This Row],[Blq{QB26}]]="o",(1000/BY$52),0)</f>
        <v>0</v>
      </c>
      <c r="BY40" s="4" t="s">
        <v>3</v>
      </c>
      <c r="BZ40" s="33">
        <f>IF(Tableau2245678[[#This Row],[Blq{QB27}]]="o",(1000/CA$52),0)</f>
        <v>0</v>
      </c>
      <c r="CA40" s="4" t="s">
        <v>3</v>
      </c>
      <c r="CB40" s="33">
        <f>IF(Tableau2245678[[#This Row],[Blq{QB28}]]="o",(1000/CC$52),0)</f>
        <v>0</v>
      </c>
      <c r="CC40" s="4" t="s">
        <v>3</v>
      </c>
      <c r="CD40" s="33">
        <f>IF(Tableau2245678[[#This Row],[Blq{QB29}]]="o",(1000/CE$52),0)</f>
        <v>0</v>
      </c>
      <c r="CE40" s="4" t="s">
        <v>3</v>
      </c>
      <c r="CF40" s="33">
        <f>IF(Tableau2245678[[#This Row],[Blq{QB30}]]="o",(1000/CG$52),0)</f>
        <v>0</v>
      </c>
      <c r="CG40" s="4" t="s">
        <v>3</v>
      </c>
      <c r="CH40" s="26">
        <f>IFERROR((8-Tableau2245678[[#This Row],[Plc{Q}]])/100,0)</f>
        <v>0</v>
      </c>
      <c r="CI40" s="25" t="str">
        <f>IF(OR(1=Tableau2245678[[#This Row],[Plc{Q}]],2=Tableau2245678[[#This Row],[Plc{Q}]],3=Tableau2245678[[#This Row],[Plc{Q}]],4=Tableau2245678[[#This Row],[Plc{Q}]],5=Tableau2245678[[#This Row],[Plc{Q}]],6=Tableau2245678[[#This Row],[Plc{Q}]],7=Tableau2245678[[#This Row],[Plc{Q}]],8=Tableau2245678[[#This Row],[Plc{Q}]]),"Qualifié(e)","")</f>
        <v/>
      </c>
      <c r="CJ40" s="34" t="str">
        <f>IF(Tableau2245678[[#This Row],[Pnt{F}/1000]]=0,"",RANK(Tableau2245678[[#This Row],[Pnt{F}/1000]],Tableau2245678[Pnt{F}/1000]))</f>
        <v/>
      </c>
      <c r="CK40" s="35">
        <f>IFERROR(Tableau2245678[[#This Row],[Pnt{FV}/500]]+Tableau2245678[[#This Row],[Pnt{FB}/500]]+Tableau2245678[[#This Row],[Bns{Q}]],0)</f>
        <v>0</v>
      </c>
      <c r="CL40" s="32">
        <f>IFERROR((Tableau2245678[[#This Row],[Pnt{FV}]]/$CM$52)*500,0)</f>
        <v>0</v>
      </c>
      <c r="CM40" s="186">
        <f>IFERROR(((Tableau2245678[[#This Row],[Prs{FV}]]/CN$52)*1000)+IF(Tableau2245678[[#This Row],[Vlr{FV}]]="o",2,0),0)</f>
        <v>0</v>
      </c>
      <c r="CN40" s="11" t="s">
        <v>12</v>
      </c>
      <c r="CO40" s="4" t="s">
        <v>3</v>
      </c>
      <c r="CP40" s="32">
        <f>(Tableau2245678[[#This Row],[Pnt{FB}]]/CQ$52)*500</f>
        <v>0</v>
      </c>
      <c r="CQ40" s="33">
        <f>Tableau2245678[[#This Row],[Pnt{FBlq}]]+Tableau2245678[[#This Row],[Pnt{FEss}]]</f>
        <v>0</v>
      </c>
      <c r="CR40" s="33">
        <f>IF(Tableau2245678[[#This Row],[Blq{F}]]="n",0,IF(Tableau2245678[[#This Row],[Blq{F}]]="Z1",100,IF(Tableau2245678[[#This Row],[Blq{F}]]="Z2",200,IF(Tableau2245678[[#This Row],[Blq{F}]]="Top",300,0))))</f>
        <v>0</v>
      </c>
      <c r="CS40" s="4" t="s">
        <v>3</v>
      </c>
      <c r="CT40" s="25">
        <f>IFERROR((100-(Tableau2245678[[#This Row],[Ess{F}]])),0)</f>
        <v>0</v>
      </c>
      <c r="CU40" s="11" t="s">
        <v>12</v>
      </c>
      <c r="CV40" s="28" t="str">
        <f>IF(Tableau2245678[[#This Row],[Fnl]]="Q",Tableau2245678[[#This Row],[Plc{F}]],Tableau2245678[[#This Row],[Plc{Q}]])</f>
        <v/>
      </c>
      <c r="CW40" s="28" t="str">
        <f>IF(Tableau2245678[[#This Row],[Place]]=1,"Or",IF(Tableau2245678[[#This Row],[Place]]=2,"Argent",IF(Tableau2245678[[#This Row],[Place]]=3,"Bronze","")))</f>
        <v/>
      </c>
    </row>
    <row r="41" spans="1:101" x14ac:dyDescent="0.2">
      <c r="A41" s="33" t="str">
        <f>Tableau2245678[[#This Row],[Plc{Q}]]</f>
        <v/>
      </c>
      <c r="B41" s="33" t="str">
        <f>Tableau2245678[[#This Row],[Place]]</f>
        <v/>
      </c>
      <c r="C41" s="16" t="s">
        <v>12</v>
      </c>
      <c r="D41" s="17" t="s">
        <v>12</v>
      </c>
      <c r="E41" s="17" t="s">
        <v>12</v>
      </c>
      <c r="F41" s="29" t="str">
        <f>IF(Tableau2245678[[#This Row],[Q &gt; F]]="","","Q")</f>
        <v/>
      </c>
      <c r="G41" s="10" t="s">
        <v>12</v>
      </c>
      <c r="H41" s="3" t="s">
        <v>3</v>
      </c>
      <c r="I41" s="3" t="s">
        <v>3</v>
      </c>
      <c r="J41" s="3" t="s">
        <v>3</v>
      </c>
      <c r="K41" s="30" t="str">
        <f>IF(Tableau2245678[[#This Row],[Pnt{Q}(/1000)]]=0,"",RANK(Tableau2245678[[#This Row],[Pnt{Q}(/1000)]],Tableau2245678[Pnt{Q}(/1000)]))</f>
        <v/>
      </c>
      <c r="L41" s="30">
        <f>IFERROR(Tableau2245678[[#This Row],[Pnt{QV}(/500)]]+Tableau2245678[[#This Row],[Pnt{QB}/500]],0)</f>
        <v>0</v>
      </c>
      <c r="M41" s="31">
        <f>IFERROR((Tableau2245678[[#This Row],[Pnt{QV}]]/$N$52)*500,0)</f>
        <v>0</v>
      </c>
      <c r="N41" s="31">
        <f>SUM(Tableau2245678[[#This Row],[Pnt{QV1}]],Tableau2245678[[#This Row],[Pnt{QV2}]],Tableau2245678[[#This Row],[Pnt{QV3}]])</f>
        <v>0</v>
      </c>
      <c r="O41" s="2">
        <f>IFERROR(((Tableau2245678[[#This Row],[Prs{QV1}]]/P$52)*1000)+IF(Tableau2245678[[#This Row],[Vlr{QV1}]]="o",2,0),0)</f>
        <v>0</v>
      </c>
      <c r="P41" s="11" t="s">
        <v>12</v>
      </c>
      <c r="Q41" s="4" t="s">
        <v>3</v>
      </c>
      <c r="R41" s="163">
        <f>IFERROR(((Tableau2245678[[#This Row],[Prs{QV2}]]/S$52)*1000)+IF(Tableau2245678[[#This Row],[Vlr{QV2}]]="o",2,0),0)</f>
        <v>0</v>
      </c>
      <c r="S41" s="11" t="s">
        <v>12</v>
      </c>
      <c r="T41" s="4" t="s">
        <v>3</v>
      </c>
      <c r="U41" s="163">
        <f>IFERROR(((Tableau2245678[[#This Row],[Prs{QV3}]]/V$52)*1000)+IF(Tableau2245678[[#This Row],[Vlr{QV3}]]="o",2,0),0)</f>
        <v>0</v>
      </c>
      <c r="V41" s="11" t="s">
        <v>12</v>
      </c>
      <c r="W41" s="4" t="s">
        <v>3</v>
      </c>
      <c r="X41" s="32">
        <f>IF((Tableau2245678[[#This Row],[Pnt{QB}]]/Y$52)*500=0,0,(Tableau2245678[[#This Row],[Pnt{QB}]]/Y$52)*500)</f>
        <v>0</v>
      </c>
      <c r="Y41" s="33">
        <f>Tableau2245678[[#This Row],[Pnt{QB1}]]+Tableau2245678[[#This Row],[Pnt{QB2}]]+Tableau2245678[[#This Row],[Pnt{QB3}]]+Tableau2245678[[#This Row],[Pnt{QB4}]]+Tableau2245678[[#This Row],[Pnt{QB5}]]+Tableau2245678[[#This Row],[Pnt{QB6}]]+Tableau2245678[[#This Row],[Pnt{QB7}]]+Tableau2245678[[#This Row],[Pnt{QB8}]]+Tableau2245678[[#This Row],[Pnt{QB9}]]+Tableau2245678[[#This Row],[Pnt{QB10}]]+Tableau2245678[[#This Row],[Pnt{QB11}]]+Tableau2245678[[#This Row],[Pnt{QB12}]]+Tableau2245678[[#This Row],[Pnt{QB13}]]+Tableau2245678[[#This Row],[Pnt{QB14}]]+Tableau2245678[[#This Row],[Pnt{QB15}]]+Tableau2245678[[#This Row],[Pnt{QB16}]]+Tableau2245678[[#This Row],[Pnt{QB17}]]+Tableau2245678[[#This Row],[Pnt{QB18}]]+Tableau2245678[[#This Row],[Pnt{QB19}]]+Tableau2245678[[#This Row],[Pnt{QB20}]]+Tableau2245678[[#This Row],[Pnt{QB21}]]+Tableau2245678[[#This Row],[Pnt{QB22}]]+Tableau2245678[[#This Row],[Pnt{QB23}]]+Tableau2245678[[#This Row],[Pnt{QB24}]]+Tableau2245678[[#This Row],[Pnt{QB25}]]+Tableau2245678[[#This Row],[Pnt{QB26}]]+Tableau2245678[[#This Row],[Pnt{QB27}]]+Tableau2245678[[#This Row],[Pnt{QB28}]]+Tableau2245678[[#This Row],[Pnt{QB29}]]+Tableau2245678[[#This Row],[Pnt{QB30}]]</f>
        <v>0</v>
      </c>
      <c r="Z41" s="33">
        <f>IF(Tableau2245678[[#This Row],[Blq{QB1}]]="o",(1000/AA$52),0)</f>
        <v>0</v>
      </c>
      <c r="AA41" s="4" t="s">
        <v>3</v>
      </c>
      <c r="AB41" s="33">
        <f>IF(Tableau2245678[[#This Row],[Blq{QB2}]]="o",(1000/AC$52),0)</f>
        <v>0</v>
      </c>
      <c r="AC41" s="4" t="s">
        <v>3</v>
      </c>
      <c r="AD41" s="33">
        <f>IF(Tableau2245678[[#This Row],[Blq{QB3}]]="o",(1000/AE$52),0)</f>
        <v>0</v>
      </c>
      <c r="AE41" s="4" t="s">
        <v>3</v>
      </c>
      <c r="AF41" s="33">
        <f>IF(Tableau2245678[[#This Row],[Blq{QB4}]]="o",(1000/AG$52),0)</f>
        <v>0</v>
      </c>
      <c r="AG41" s="4" t="s">
        <v>3</v>
      </c>
      <c r="AH41" s="33">
        <f>IF(Tableau2245678[[#This Row],[Blq{QB5}]]="o",(1000/AI$52),0)</f>
        <v>0</v>
      </c>
      <c r="AI41" s="4" t="s">
        <v>3</v>
      </c>
      <c r="AJ41" s="33">
        <f>IF(Tableau2245678[[#This Row],[Blq{QB6}]]="o",(1000/AK$52),0)</f>
        <v>0</v>
      </c>
      <c r="AK41" s="4" t="s">
        <v>3</v>
      </c>
      <c r="AL41" s="33">
        <f>IF(Tableau2245678[[#This Row],[Blq{QB7}]]="o",(1000/AM$52),0)</f>
        <v>0</v>
      </c>
      <c r="AM41" s="4" t="s">
        <v>3</v>
      </c>
      <c r="AN41" s="33">
        <f>IF(Tableau2245678[[#This Row],[Blq{QB8}]]="o",(1000/AO$52),0)</f>
        <v>0</v>
      </c>
      <c r="AO41" s="4" t="s">
        <v>3</v>
      </c>
      <c r="AP41" s="33">
        <f>IF(Tableau2245678[[#This Row],[Blq{QB9}]]="o",(1000/AQ$52),0)</f>
        <v>0</v>
      </c>
      <c r="AQ41" s="4" t="s">
        <v>3</v>
      </c>
      <c r="AR41" s="33">
        <f>IF(Tableau2245678[[#This Row],[Blq{QB10}]]="o",(1000/AS$52),0)</f>
        <v>0</v>
      </c>
      <c r="AS41" s="4" t="s">
        <v>3</v>
      </c>
      <c r="AT41" s="33">
        <f>IF(Tableau2245678[[#This Row],[Blq{QB11}]]="o",(1000/AU$52),0)</f>
        <v>0</v>
      </c>
      <c r="AU41" s="4" t="s">
        <v>3</v>
      </c>
      <c r="AV41" s="33">
        <f>IF(Tableau2245678[[#This Row],[Blq{QB12}]]="o",(1000/AW$52),0)</f>
        <v>0</v>
      </c>
      <c r="AW41" s="4" t="s">
        <v>3</v>
      </c>
      <c r="AX41" s="33">
        <f>IF(Tableau2245678[[#This Row],[Blq{QB13}]]="o",(1000/AY$52),0)</f>
        <v>0</v>
      </c>
      <c r="AY41" s="4" t="s">
        <v>3</v>
      </c>
      <c r="AZ41" s="33">
        <f>IF(Tableau2245678[[#This Row],[Blq{QB14}]]="o",(1000/BA$52),0)</f>
        <v>0</v>
      </c>
      <c r="BA41" s="4" t="s">
        <v>3</v>
      </c>
      <c r="BB41" s="33">
        <f>IF(Tableau2245678[[#This Row],[Blq{QB15}]]="o",(1000/BC$52),0)</f>
        <v>0</v>
      </c>
      <c r="BC41" s="4" t="s">
        <v>3</v>
      </c>
      <c r="BD41" s="33">
        <f>IF(Tableau2245678[[#This Row],[Blq{QB16}]]="o",(1000/BE$52),0)</f>
        <v>0</v>
      </c>
      <c r="BE41" s="4" t="s">
        <v>3</v>
      </c>
      <c r="BF41" s="33">
        <f>IF(Tableau2245678[[#This Row],[Blq{QB17}]]="o",(1000/BG$52),0)</f>
        <v>0</v>
      </c>
      <c r="BG41" s="4" t="s">
        <v>3</v>
      </c>
      <c r="BH41" s="33">
        <f>IF(Tableau2245678[[#This Row],[Blq{QB18}]]="o",(1000/BI$52),0)</f>
        <v>0</v>
      </c>
      <c r="BI41" s="4" t="s">
        <v>3</v>
      </c>
      <c r="BJ41" s="33">
        <f>IF(Tableau2245678[[#This Row],[Blq{QB19}]]="o",(1000/BK$52),0)</f>
        <v>0</v>
      </c>
      <c r="BK41" s="4" t="s">
        <v>3</v>
      </c>
      <c r="BL41" s="33">
        <f>IF(Tableau2245678[[#This Row],[Blq{QB20}]]="o",(1000/BM$52),0)</f>
        <v>0</v>
      </c>
      <c r="BM41" s="4" t="s">
        <v>3</v>
      </c>
      <c r="BN41" s="33">
        <f>IF(Tableau2245678[[#This Row],[Blq{QB21}]]="o",(1000/BO$52),0)</f>
        <v>0</v>
      </c>
      <c r="BO41" s="4" t="s">
        <v>3</v>
      </c>
      <c r="BP41" s="33">
        <f>IF(Tableau2245678[[#This Row],[Blq{QB22}]]="o",(1000/BQ$52),0)</f>
        <v>0</v>
      </c>
      <c r="BQ41" s="4" t="s">
        <v>3</v>
      </c>
      <c r="BR41" s="33">
        <f>IF(Tableau2245678[[#This Row],[Blq{QB23}]]="o",(1000/BS$52),0)</f>
        <v>0</v>
      </c>
      <c r="BS41" s="4" t="s">
        <v>3</v>
      </c>
      <c r="BT41" s="33">
        <f>IF(Tableau2245678[[#This Row],[Blq{QB24}]]="o",(1000/BU$52),0)</f>
        <v>0</v>
      </c>
      <c r="BU41" s="4" t="s">
        <v>3</v>
      </c>
      <c r="BV41" s="33">
        <f>IF(Tableau2245678[[#This Row],[Blq{QB25}]]="o",(1000/BW$52),0)</f>
        <v>0</v>
      </c>
      <c r="BW41" s="4" t="s">
        <v>3</v>
      </c>
      <c r="BX41" s="33">
        <f>IF(Tableau2245678[[#This Row],[Blq{QB26}]]="o",(1000/BY$52),0)</f>
        <v>0</v>
      </c>
      <c r="BY41" s="4" t="s">
        <v>3</v>
      </c>
      <c r="BZ41" s="33">
        <f>IF(Tableau2245678[[#This Row],[Blq{QB27}]]="o",(1000/CA$52),0)</f>
        <v>0</v>
      </c>
      <c r="CA41" s="4" t="s">
        <v>3</v>
      </c>
      <c r="CB41" s="33">
        <f>IF(Tableau2245678[[#This Row],[Blq{QB28}]]="o",(1000/CC$52),0)</f>
        <v>0</v>
      </c>
      <c r="CC41" s="4" t="s">
        <v>3</v>
      </c>
      <c r="CD41" s="33">
        <f>IF(Tableau2245678[[#This Row],[Blq{QB29}]]="o",(1000/CE$52),0)</f>
        <v>0</v>
      </c>
      <c r="CE41" s="4" t="s">
        <v>3</v>
      </c>
      <c r="CF41" s="33">
        <f>IF(Tableau2245678[[#This Row],[Blq{QB30}]]="o",(1000/CG$52),0)</f>
        <v>0</v>
      </c>
      <c r="CG41" s="4" t="s">
        <v>3</v>
      </c>
      <c r="CH41" s="26">
        <f>IFERROR((8-Tableau2245678[[#This Row],[Plc{Q}]])/100,0)</f>
        <v>0</v>
      </c>
      <c r="CI41" s="25" t="str">
        <f>IF(OR(1=Tableau2245678[[#This Row],[Plc{Q}]],2=Tableau2245678[[#This Row],[Plc{Q}]],3=Tableau2245678[[#This Row],[Plc{Q}]],4=Tableau2245678[[#This Row],[Plc{Q}]],5=Tableau2245678[[#This Row],[Plc{Q}]],6=Tableau2245678[[#This Row],[Plc{Q}]],7=Tableau2245678[[#This Row],[Plc{Q}]],8=Tableau2245678[[#This Row],[Plc{Q}]]),"Qualifié(e)","")</f>
        <v/>
      </c>
      <c r="CJ41" s="34" t="str">
        <f>IF(Tableau2245678[[#This Row],[Pnt{F}/1000]]=0,"",RANK(Tableau2245678[[#This Row],[Pnt{F}/1000]],Tableau2245678[Pnt{F}/1000]))</f>
        <v/>
      </c>
      <c r="CK41" s="35">
        <f>IFERROR(Tableau2245678[[#This Row],[Pnt{FV}/500]]+Tableau2245678[[#This Row],[Pnt{FB}/500]]+Tableau2245678[[#This Row],[Bns{Q}]],0)</f>
        <v>0</v>
      </c>
      <c r="CL41" s="32">
        <f>IFERROR((Tableau2245678[[#This Row],[Pnt{FV}]]/$CM$52)*500,0)</f>
        <v>0</v>
      </c>
      <c r="CM41" s="186">
        <f>IFERROR(((Tableau2245678[[#This Row],[Prs{FV}]]/CN$52)*1000)+IF(Tableau2245678[[#This Row],[Vlr{FV}]]="o",2,0),0)</f>
        <v>0</v>
      </c>
      <c r="CN41" s="11" t="s">
        <v>12</v>
      </c>
      <c r="CO41" s="4" t="s">
        <v>3</v>
      </c>
      <c r="CP41" s="32">
        <f>(Tableau2245678[[#This Row],[Pnt{FB}]]/CQ$52)*500</f>
        <v>0</v>
      </c>
      <c r="CQ41" s="33">
        <f>Tableau2245678[[#This Row],[Pnt{FBlq}]]+Tableau2245678[[#This Row],[Pnt{FEss}]]</f>
        <v>0</v>
      </c>
      <c r="CR41" s="33">
        <f>IF(Tableau2245678[[#This Row],[Blq{F}]]="n",0,IF(Tableau2245678[[#This Row],[Blq{F}]]="Z1",100,IF(Tableau2245678[[#This Row],[Blq{F}]]="Z2",200,IF(Tableau2245678[[#This Row],[Blq{F}]]="Top",300,0))))</f>
        <v>0</v>
      </c>
      <c r="CS41" s="4" t="s">
        <v>3</v>
      </c>
      <c r="CT41" s="25">
        <f>IFERROR((100-(Tableau2245678[[#This Row],[Ess{F}]])),0)</f>
        <v>0</v>
      </c>
      <c r="CU41" s="11" t="s">
        <v>12</v>
      </c>
      <c r="CV41" s="28" t="str">
        <f>IF(Tableau2245678[[#This Row],[Fnl]]="Q",Tableau2245678[[#This Row],[Plc{F}]],Tableau2245678[[#This Row],[Plc{Q}]])</f>
        <v/>
      </c>
      <c r="CW41" s="28" t="str">
        <f>IF(Tableau2245678[[#This Row],[Place]]=1,"Or",IF(Tableau2245678[[#This Row],[Place]]=2,"Argent",IF(Tableau2245678[[#This Row],[Place]]=3,"Bronze","")))</f>
        <v/>
      </c>
    </row>
    <row r="42" spans="1:101" x14ac:dyDescent="0.2">
      <c r="A42" s="33" t="str">
        <f>Tableau2245678[[#This Row],[Plc{Q}]]</f>
        <v/>
      </c>
      <c r="B42" s="33" t="str">
        <f>Tableau2245678[[#This Row],[Place]]</f>
        <v/>
      </c>
      <c r="C42" s="16" t="s">
        <v>12</v>
      </c>
      <c r="D42" s="17" t="s">
        <v>12</v>
      </c>
      <c r="E42" s="17" t="s">
        <v>12</v>
      </c>
      <c r="F42" s="29" t="str">
        <f>IF(Tableau2245678[[#This Row],[Q &gt; F]]="","","Q")</f>
        <v/>
      </c>
      <c r="G42" s="10" t="s">
        <v>12</v>
      </c>
      <c r="H42" s="3" t="s">
        <v>3</v>
      </c>
      <c r="I42" s="3" t="s">
        <v>3</v>
      </c>
      <c r="J42" s="3" t="s">
        <v>3</v>
      </c>
      <c r="K42" s="30" t="str">
        <f>IF(Tableau2245678[[#This Row],[Pnt{Q}(/1000)]]=0,"",RANK(Tableau2245678[[#This Row],[Pnt{Q}(/1000)]],Tableau2245678[Pnt{Q}(/1000)]))</f>
        <v/>
      </c>
      <c r="L42" s="30">
        <f>IFERROR(Tableau2245678[[#This Row],[Pnt{QV}(/500)]]+Tableau2245678[[#This Row],[Pnt{QB}/500]],0)</f>
        <v>0</v>
      </c>
      <c r="M42" s="31">
        <f>IFERROR((Tableau2245678[[#This Row],[Pnt{QV}]]/$N$52)*500,0)</f>
        <v>0</v>
      </c>
      <c r="N42" s="31">
        <f>SUM(Tableau2245678[[#This Row],[Pnt{QV1}]],Tableau2245678[[#This Row],[Pnt{QV2}]],Tableau2245678[[#This Row],[Pnt{QV3}]])</f>
        <v>0</v>
      </c>
      <c r="O42" s="2">
        <f>IFERROR(((Tableau2245678[[#This Row],[Prs{QV1}]]/P$52)*1000)+IF(Tableau2245678[[#This Row],[Vlr{QV1}]]="o",2,0),0)</f>
        <v>0</v>
      </c>
      <c r="P42" s="11" t="s">
        <v>12</v>
      </c>
      <c r="Q42" s="4" t="s">
        <v>3</v>
      </c>
      <c r="R42" s="163">
        <f>IFERROR(((Tableau2245678[[#This Row],[Prs{QV2}]]/S$52)*1000)+IF(Tableau2245678[[#This Row],[Vlr{QV2}]]="o",2,0),0)</f>
        <v>0</v>
      </c>
      <c r="S42" s="11" t="s">
        <v>12</v>
      </c>
      <c r="T42" s="4" t="s">
        <v>3</v>
      </c>
      <c r="U42" s="163">
        <f>IFERROR(((Tableau2245678[[#This Row],[Prs{QV3}]]/V$52)*1000)+IF(Tableau2245678[[#This Row],[Vlr{QV3}]]="o",2,0),0)</f>
        <v>0</v>
      </c>
      <c r="V42" s="11" t="s">
        <v>12</v>
      </c>
      <c r="W42" s="4" t="s">
        <v>3</v>
      </c>
      <c r="X42" s="32">
        <f>IF((Tableau2245678[[#This Row],[Pnt{QB}]]/Y$52)*500=0,0,(Tableau2245678[[#This Row],[Pnt{QB}]]/Y$52)*500)</f>
        <v>0</v>
      </c>
      <c r="Y42" s="33">
        <f>Tableau2245678[[#This Row],[Pnt{QB1}]]+Tableau2245678[[#This Row],[Pnt{QB2}]]+Tableau2245678[[#This Row],[Pnt{QB3}]]+Tableau2245678[[#This Row],[Pnt{QB4}]]+Tableau2245678[[#This Row],[Pnt{QB5}]]+Tableau2245678[[#This Row],[Pnt{QB6}]]+Tableau2245678[[#This Row],[Pnt{QB7}]]+Tableau2245678[[#This Row],[Pnt{QB8}]]+Tableau2245678[[#This Row],[Pnt{QB9}]]+Tableau2245678[[#This Row],[Pnt{QB10}]]+Tableau2245678[[#This Row],[Pnt{QB11}]]+Tableau2245678[[#This Row],[Pnt{QB12}]]+Tableau2245678[[#This Row],[Pnt{QB13}]]+Tableau2245678[[#This Row],[Pnt{QB14}]]+Tableau2245678[[#This Row],[Pnt{QB15}]]+Tableau2245678[[#This Row],[Pnt{QB16}]]+Tableau2245678[[#This Row],[Pnt{QB17}]]+Tableau2245678[[#This Row],[Pnt{QB18}]]+Tableau2245678[[#This Row],[Pnt{QB19}]]+Tableau2245678[[#This Row],[Pnt{QB20}]]+Tableau2245678[[#This Row],[Pnt{QB21}]]+Tableau2245678[[#This Row],[Pnt{QB22}]]+Tableau2245678[[#This Row],[Pnt{QB23}]]+Tableau2245678[[#This Row],[Pnt{QB24}]]+Tableau2245678[[#This Row],[Pnt{QB25}]]+Tableau2245678[[#This Row],[Pnt{QB26}]]+Tableau2245678[[#This Row],[Pnt{QB27}]]+Tableau2245678[[#This Row],[Pnt{QB28}]]+Tableau2245678[[#This Row],[Pnt{QB29}]]+Tableau2245678[[#This Row],[Pnt{QB30}]]</f>
        <v>0</v>
      </c>
      <c r="Z42" s="33">
        <f>IF(Tableau2245678[[#This Row],[Blq{QB1}]]="o",(1000/AA$52),0)</f>
        <v>0</v>
      </c>
      <c r="AA42" s="4" t="s">
        <v>3</v>
      </c>
      <c r="AB42" s="33">
        <f>IF(Tableau2245678[[#This Row],[Blq{QB2}]]="o",(1000/AC$52),0)</f>
        <v>0</v>
      </c>
      <c r="AC42" s="4" t="s">
        <v>3</v>
      </c>
      <c r="AD42" s="33">
        <f>IF(Tableau2245678[[#This Row],[Blq{QB3}]]="o",(1000/AE$52),0)</f>
        <v>0</v>
      </c>
      <c r="AE42" s="4" t="s">
        <v>3</v>
      </c>
      <c r="AF42" s="33">
        <f>IF(Tableau2245678[[#This Row],[Blq{QB4}]]="o",(1000/AG$52),0)</f>
        <v>0</v>
      </c>
      <c r="AG42" s="4" t="s">
        <v>3</v>
      </c>
      <c r="AH42" s="33">
        <f>IF(Tableau2245678[[#This Row],[Blq{QB5}]]="o",(1000/AI$52),0)</f>
        <v>0</v>
      </c>
      <c r="AI42" s="4" t="s">
        <v>3</v>
      </c>
      <c r="AJ42" s="33">
        <f>IF(Tableau2245678[[#This Row],[Blq{QB6}]]="o",(1000/AK$52),0)</f>
        <v>0</v>
      </c>
      <c r="AK42" s="4" t="s">
        <v>3</v>
      </c>
      <c r="AL42" s="33">
        <f>IF(Tableau2245678[[#This Row],[Blq{QB7}]]="o",(1000/AM$52),0)</f>
        <v>0</v>
      </c>
      <c r="AM42" s="4" t="s">
        <v>3</v>
      </c>
      <c r="AN42" s="33">
        <f>IF(Tableau2245678[[#This Row],[Blq{QB8}]]="o",(1000/AO$52),0)</f>
        <v>0</v>
      </c>
      <c r="AO42" s="4" t="s">
        <v>3</v>
      </c>
      <c r="AP42" s="33">
        <f>IF(Tableau2245678[[#This Row],[Blq{QB9}]]="o",(1000/AQ$52),0)</f>
        <v>0</v>
      </c>
      <c r="AQ42" s="4" t="s">
        <v>3</v>
      </c>
      <c r="AR42" s="33">
        <f>IF(Tableau2245678[[#This Row],[Blq{QB10}]]="o",(1000/AS$52),0)</f>
        <v>0</v>
      </c>
      <c r="AS42" s="4" t="s">
        <v>3</v>
      </c>
      <c r="AT42" s="33">
        <f>IF(Tableau2245678[[#This Row],[Blq{QB11}]]="o",(1000/AU$52),0)</f>
        <v>0</v>
      </c>
      <c r="AU42" s="4" t="s">
        <v>3</v>
      </c>
      <c r="AV42" s="33">
        <f>IF(Tableau2245678[[#This Row],[Blq{QB12}]]="o",(1000/AW$52),0)</f>
        <v>0</v>
      </c>
      <c r="AW42" s="4" t="s">
        <v>3</v>
      </c>
      <c r="AX42" s="33">
        <f>IF(Tableau2245678[[#This Row],[Blq{QB13}]]="o",(1000/AY$52),0)</f>
        <v>0</v>
      </c>
      <c r="AY42" s="4" t="s">
        <v>3</v>
      </c>
      <c r="AZ42" s="33">
        <f>IF(Tableau2245678[[#This Row],[Blq{QB14}]]="o",(1000/BA$52),0)</f>
        <v>0</v>
      </c>
      <c r="BA42" s="4" t="s">
        <v>3</v>
      </c>
      <c r="BB42" s="33">
        <f>IF(Tableau2245678[[#This Row],[Blq{QB15}]]="o",(1000/BC$52),0)</f>
        <v>0</v>
      </c>
      <c r="BC42" s="4" t="s">
        <v>3</v>
      </c>
      <c r="BD42" s="33">
        <f>IF(Tableau2245678[[#This Row],[Blq{QB16}]]="o",(1000/BE$52),0)</f>
        <v>0</v>
      </c>
      <c r="BE42" s="4" t="s">
        <v>3</v>
      </c>
      <c r="BF42" s="33">
        <f>IF(Tableau2245678[[#This Row],[Blq{QB17}]]="o",(1000/BG$52),0)</f>
        <v>0</v>
      </c>
      <c r="BG42" s="4" t="s">
        <v>3</v>
      </c>
      <c r="BH42" s="33">
        <f>IF(Tableau2245678[[#This Row],[Blq{QB18}]]="o",(1000/BI$52),0)</f>
        <v>0</v>
      </c>
      <c r="BI42" s="4" t="s">
        <v>3</v>
      </c>
      <c r="BJ42" s="33">
        <f>IF(Tableau2245678[[#This Row],[Blq{QB19}]]="o",(1000/BK$52),0)</f>
        <v>0</v>
      </c>
      <c r="BK42" s="4" t="s">
        <v>3</v>
      </c>
      <c r="BL42" s="33">
        <f>IF(Tableau2245678[[#This Row],[Blq{QB20}]]="o",(1000/BM$52),0)</f>
        <v>0</v>
      </c>
      <c r="BM42" s="4" t="s">
        <v>3</v>
      </c>
      <c r="BN42" s="33">
        <f>IF(Tableau2245678[[#This Row],[Blq{QB21}]]="o",(1000/BO$52),0)</f>
        <v>0</v>
      </c>
      <c r="BO42" s="4" t="s">
        <v>3</v>
      </c>
      <c r="BP42" s="33">
        <f>IF(Tableau2245678[[#This Row],[Blq{QB22}]]="o",(1000/BQ$52),0)</f>
        <v>0</v>
      </c>
      <c r="BQ42" s="4" t="s">
        <v>3</v>
      </c>
      <c r="BR42" s="33">
        <f>IF(Tableau2245678[[#This Row],[Blq{QB23}]]="o",(1000/BS$52),0)</f>
        <v>0</v>
      </c>
      <c r="BS42" s="4" t="s">
        <v>3</v>
      </c>
      <c r="BT42" s="33">
        <f>IF(Tableau2245678[[#This Row],[Blq{QB24}]]="o",(1000/BU$52),0)</f>
        <v>0</v>
      </c>
      <c r="BU42" s="4" t="s">
        <v>3</v>
      </c>
      <c r="BV42" s="33">
        <f>IF(Tableau2245678[[#This Row],[Blq{QB25}]]="o",(1000/BW$52),0)</f>
        <v>0</v>
      </c>
      <c r="BW42" s="4" t="s">
        <v>3</v>
      </c>
      <c r="BX42" s="33">
        <f>IF(Tableau2245678[[#This Row],[Blq{QB26}]]="o",(1000/BY$52),0)</f>
        <v>0</v>
      </c>
      <c r="BY42" s="4" t="s">
        <v>3</v>
      </c>
      <c r="BZ42" s="33">
        <f>IF(Tableau2245678[[#This Row],[Blq{QB27}]]="o",(1000/CA$52),0)</f>
        <v>0</v>
      </c>
      <c r="CA42" s="4" t="s">
        <v>3</v>
      </c>
      <c r="CB42" s="33">
        <f>IF(Tableau2245678[[#This Row],[Blq{QB28}]]="o",(1000/CC$52),0)</f>
        <v>0</v>
      </c>
      <c r="CC42" s="4" t="s">
        <v>3</v>
      </c>
      <c r="CD42" s="33">
        <f>IF(Tableau2245678[[#This Row],[Blq{QB29}]]="o",(1000/CE$52),0)</f>
        <v>0</v>
      </c>
      <c r="CE42" s="4" t="s">
        <v>3</v>
      </c>
      <c r="CF42" s="33">
        <f>IF(Tableau2245678[[#This Row],[Blq{QB30}]]="o",(1000/CG$52),0)</f>
        <v>0</v>
      </c>
      <c r="CG42" s="4" t="s">
        <v>3</v>
      </c>
      <c r="CH42" s="26">
        <f>IFERROR((8-Tableau2245678[[#This Row],[Plc{Q}]])/100,0)</f>
        <v>0</v>
      </c>
      <c r="CI42" s="25" t="str">
        <f>IF(OR(1=Tableau2245678[[#This Row],[Plc{Q}]],2=Tableau2245678[[#This Row],[Plc{Q}]],3=Tableau2245678[[#This Row],[Plc{Q}]],4=Tableau2245678[[#This Row],[Plc{Q}]],5=Tableau2245678[[#This Row],[Plc{Q}]],6=Tableau2245678[[#This Row],[Plc{Q}]],7=Tableau2245678[[#This Row],[Plc{Q}]],8=Tableau2245678[[#This Row],[Plc{Q}]]),"Qualifié(e)","")</f>
        <v/>
      </c>
      <c r="CJ42" s="34" t="str">
        <f>IF(Tableau2245678[[#This Row],[Pnt{F}/1000]]=0,"",RANK(Tableau2245678[[#This Row],[Pnt{F}/1000]],Tableau2245678[Pnt{F}/1000]))</f>
        <v/>
      </c>
      <c r="CK42" s="35">
        <f>IFERROR(Tableau2245678[[#This Row],[Pnt{FV}/500]]+Tableau2245678[[#This Row],[Pnt{FB}/500]]+Tableau2245678[[#This Row],[Bns{Q}]],0)</f>
        <v>0</v>
      </c>
      <c r="CL42" s="32">
        <f>IFERROR((Tableau2245678[[#This Row],[Pnt{FV}]]/$CM$52)*500,0)</f>
        <v>0</v>
      </c>
      <c r="CM42" s="186">
        <f>IFERROR(((Tableau2245678[[#This Row],[Prs{FV}]]/CN$52)*1000)+IF(Tableau2245678[[#This Row],[Vlr{FV}]]="o",2,0),0)</f>
        <v>0</v>
      </c>
      <c r="CN42" s="11" t="s">
        <v>12</v>
      </c>
      <c r="CO42" s="4" t="s">
        <v>3</v>
      </c>
      <c r="CP42" s="32">
        <f>(Tableau2245678[[#This Row],[Pnt{FB}]]/CQ$52)*500</f>
        <v>0</v>
      </c>
      <c r="CQ42" s="33">
        <f>Tableau2245678[[#This Row],[Pnt{FBlq}]]+Tableau2245678[[#This Row],[Pnt{FEss}]]</f>
        <v>0</v>
      </c>
      <c r="CR42" s="33">
        <f>IF(Tableau2245678[[#This Row],[Blq{F}]]="n",0,IF(Tableau2245678[[#This Row],[Blq{F}]]="Z1",100,IF(Tableau2245678[[#This Row],[Blq{F}]]="Z2",200,IF(Tableau2245678[[#This Row],[Blq{F}]]="Top",300,0))))</f>
        <v>0</v>
      </c>
      <c r="CS42" s="4" t="s">
        <v>3</v>
      </c>
      <c r="CT42" s="25">
        <f>IFERROR((100-(Tableau2245678[[#This Row],[Ess{F}]])),0)</f>
        <v>0</v>
      </c>
      <c r="CU42" s="11" t="s">
        <v>12</v>
      </c>
      <c r="CV42" s="28" t="str">
        <f>IF(Tableau2245678[[#This Row],[Fnl]]="Q",Tableau2245678[[#This Row],[Plc{F}]],Tableau2245678[[#This Row],[Plc{Q}]])</f>
        <v/>
      </c>
      <c r="CW42" s="28" t="str">
        <f>IF(Tableau2245678[[#This Row],[Place]]=1,"Or",IF(Tableau2245678[[#This Row],[Place]]=2,"Argent",IF(Tableau2245678[[#This Row],[Place]]=3,"Bronze","")))</f>
        <v/>
      </c>
    </row>
    <row r="43" spans="1:101" x14ac:dyDescent="0.2">
      <c r="A43" s="33" t="str">
        <f>Tableau2245678[[#This Row],[Plc{Q}]]</f>
        <v/>
      </c>
      <c r="B43" s="33" t="str">
        <f>Tableau2245678[[#This Row],[Place]]</f>
        <v/>
      </c>
      <c r="C43" s="16" t="s">
        <v>12</v>
      </c>
      <c r="D43" s="17" t="s">
        <v>12</v>
      </c>
      <c r="E43" s="17" t="s">
        <v>12</v>
      </c>
      <c r="F43" s="29" t="str">
        <f>IF(Tableau2245678[[#This Row],[Q &gt; F]]="","","Q")</f>
        <v/>
      </c>
      <c r="G43" s="10" t="s">
        <v>12</v>
      </c>
      <c r="H43" s="3" t="s">
        <v>3</v>
      </c>
      <c r="I43" s="3" t="s">
        <v>3</v>
      </c>
      <c r="J43" s="3" t="s">
        <v>3</v>
      </c>
      <c r="K43" s="30" t="str">
        <f>IF(Tableau2245678[[#This Row],[Pnt{Q}(/1000)]]=0,"",RANK(Tableau2245678[[#This Row],[Pnt{Q}(/1000)]],Tableau2245678[Pnt{Q}(/1000)]))</f>
        <v/>
      </c>
      <c r="L43" s="30">
        <f>IFERROR(Tableau2245678[[#This Row],[Pnt{QV}(/500)]]+Tableau2245678[[#This Row],[Pnt{QB}/500]],0)</f>
        <v>0</v>
      </c>
      <c r="M43" s="31">
        <f>IFERROR((Tableau2245678[[#This Row],[Pnt{QV}]]/$N$52)*500,0)</f>
        <v>0</v>
      </c>
      <c r="N43" s="31">
        <f>SUM(Tableau2245678[[#This Row],[Pnt{QV1}]],Tableau2245678[[#This Row],[Pnt{QV2}]],Tableau2245678[[#This Row],[Pnt{QV3}]])</f>
        <v>0</v>
      </c>
      <c r="O43" s="2">
        <f>IFERROR(((Tableau2245678[[#This Row],[Prs{QV1}]]/P$52)*1000)+IF(Tableau2245678[[#This Row],[Vlr{QV1}]]="o",2,0),0)</f>
        <v>0</v>
      </c>
      <c r="P43" s="11" t="s">
        <v>12</v>
      </c>
      <c r="Q43" s="4" t="s">
        <v>3</v>
      </c>
      <c r="R43" s="163">
        <f>IFERROR(((Tableau2245678[[#This Row],[Prs{QV2}]]/S$52)*1000)+IF(Tableau2245678[[#This Row],[Vlr{QV2}]]="o",2,0),0)</f>
        <v>0</v>
      </c>
      <c r="S43" s="11" t="s">
        <v>12</v>
      </c>
      <c r="T43" s="4" t="s">
        <v>3</v>
      </c>
      <c r="U43" s="163">
        <f>IFERROR(((Tableau2245678[[#This Row],[Prs{QV3}]]/V$52)*1000)+IF(Tableau2245678[[#This Row],[Vlr{QV3}]]="o",2,0),0)</f>
        <v>0</v>
      </c>
      <c r="V43" s="11" t="s">
        <v>12</v>
      </c>
      <c r="W43" s="4" t="s">
        <v>3</v>
      </c>
      <c r="X43" s="32">
        <f>IF((Tableau2245678[[#This Row],[Pnt{QB}]]/Y$52)*500=0,0,(Tableau2245678[[#This Row],[Pnt{QB}]]/Y$52)*500)</f>
        <v>0</v>
      </c>
      <c r="Y43" s="33">
        <f>Tableau2245678[[#This Row],[Pnt{QB1}]]+Tableau2245678[[#This Row],[Pnt{QB2}]]+Tableau2245678[[#This Row],[Pnt{QB3}]]+Tableau2245678[[#This Row],[Pnt{QB4}]]+Tableau2245678[[#This Row],[Pnt{QB5}]]+Tableau2245678[[#This Row],[Pnt{QB6}]]+Tableau2245678[[#This Row],[Pnt{QB7}]]+Tableau2245678[[#This Row],[Pnt{QB8}]]+Tableau2245678[[#This Row],[Pnt{QB9}]]+Tableau2245678[[#This Row],[Pnt{QB10}]]+Tableau2245678[[#This Row],[Pnt{QB11}]]+Tableau2245678[[#This Row],[Pnt{QB12}]]+Tableau2245678[[#This Row],[Pnt{QB13}]]+Tableau2245678[[#This Row],[Pnt{QB14}]]+Tableau2245678[[#This Row],[Pnt{QB15}]]+Tableau2245678[[#This Row],[Pnt{QB16}]]+Tableau2245678[[#This Row],[Pnt{QB17}]]+Tableau2245678[[#This Row],[Pnt{QB18}]]+Tableau2245678[[#This Row],[Pnt{QB19}]]+Tableau2245678[[#This Row],[Pnt{QB20}]]+Tableau2245678[[#This Row],[Pnt{QB21}]]+Tableau2245678[[#This Row],[Pnt{QB22}]]+Tableau2245678[[#This Row],[Pnt{QB23}]]+Tableau2245678[[#This Row],[Pnt{QB24}]]+Tableau2245678[[#This Row],[Pnt{QB25}]]+Tableau2245678[[#This Row],[Pnt{QB26}]]+Tableau2245678[[#This Row],[Pnt{QB27}]]+Tableau2245678[[#This Row],[Pnt{QB28}]]+Tableau2245678[[#This Row],[Pnt{QB29}]]+Tableau2245678[[#This Row],[Pnt{QB30}]]</f>
        <v>0</v>
      </c>
      <c r="Z43" s="33">
        <f>IF(Tableau2245678[[#This Row],[Blq{QB1}]]="o",(1000/AA$52),0)</f>
        <v>0</v>
      </c>
      <c r="AA43" s="4" t="s">
        <v>3</v>
      </c>
      <c r="AB43" s="33">
        <f>IF(Tableau2245678[[#This Row],[Blq{QB2}]]="o",(1000/AC$52),0)</f>
        <v>0</v>
      </c>
      <c r="AC43" s="4" t="s">
        <v>3</v>
      </c>
      <c r="AD43" s="33">
        <f>IF(Tableau2245678[[#This Row],[Blq{QB3}]]="o",(1000/AE$52),0)</f>
        <v>0</v>
      </c>
      <c r="AE43" s="4" t="s">
        <v>3</v>
      </c>
      <c r="AF43" s="33">
        <f>IF(Tableau2245678[[#This Row],[Blq{QB4}]]="o",(1000/AG$52),0)</f>
        <v>0</v>
      </c>
      <c r="AG43" s="4" t="s">
        <v>3</v>
      </c>
      <c r="AH43" s="33">
        <f>IF(Tableau2245678[[#This Row],[Blq{QB5}]]="o",(1000/AI$52),0)</f>
        <v>0</v>
      </c>
      <c r="AI43" s="4" t="s">
        <v>3</v>
      </c>
      <c r="AJ43" s="33">
        <f>IF(Tableau2245678[[#This Row],[Blq{QB6}]]="o",(1000/AK$52),0)</f>
        <v>0</v>
      </c>
      <c r="AK43" s="4" t="s">
        <v>3</v>
      </c>
      <c r="AL43" s="33">
        <f>IF(Tableau2245678[[#This Row],[Blq{QB7}]]="o",(1000/AM$52),0)</f>
        <v>0</v>
      </c>
      <c r="AM43" s="4" t="s">
        <v>3</v>
      </c>
      <c r="AN43" s="33">
        <f>IF(Tableau2245678[[#This Row],[Blq{QB8}]]="o",(1000/AO$52),0)</f>
        <v>0</v>
      </c>
      <c r="AO43" s="4" t="s">
        <v>3</v>
      </c>
      <c r="AP43" s="33">
        <f>IF(Tableau2245678[[#This Row],[Blq{QB9}]]="o",(1000/AQ$52),0)</f>
        <v>0</v>
      </c>
      <c r="AQ43" s="4" t="s">
        <v>3</v>
      </c>
      <c r="AR43" s="33">
        <f>IF(Tableau2245678[[#This Row],[Blq{QB10}]]="o",(1000/AS$52),0)</f>
        <v>0</v>
      </c>
      <c r="AS43" s="4" t="s">
        <v>3</v>
      </c>
      <c r="AT43" s="33">
        <f>IF(Tableau2245678[[#This Row],[Blq{QB11}]]="o",(1000/AU$52),0)</f>
        <v>0</v>
      </c>
      <c r="AU43" s="4" t="s">
        <v>3</v>
      </c>
      <c r="AV43" s="33">
        <f>IF(Tableau2245678[[#This Row],[Blq{QB12}]]="o",(1000/AW$52),0)</f>
        <v>0</v>
      </c>
      <c r="AW43" s="4" t="s">
        <v>3</v>
      </c>
      <c r="AX43" s="33">
        <f>IF(Tableau2245678[[#This Row],[Blq{QB13}]]="o",(1000/AY$52),0)</f>
        <v>0</v>
      </c>
      <c r="AY43" s="4" t="s">
        <v>3</v>
      </c>
      <c r="AZ43" s="33">
        <f>IF(Tableau2245678[[#This Row],[Blq{QB14}]]="o",(1000/BA$52),0)</f>
        <v>0</v>
      </c>
      <c r="BA43" s="4" t="s">
        <v>3</v>
      </c>
      <c r="BB43" s="33">
        <f>IF(Tableau2245678[[#This Row],[Blq{QB15}]]="o",(1000/BC$52),0)</f>
        <v>0</v>
      </c>
      <c r="BC43" s="4" t="s">
        <v>3</v>
      </c>
      <c r="BD43" s="33">
        <f>IF(Tableau2245678[[#This Row],[Blq{QB16}]]="o",(1000/BE$52),0)</f>
        <v>0</v>
      </c>
      <c r="BE43" s="4" t="s">
        <v>3</v>
      </c>
      <c r="BF43" s="33">
        <f>IF(Tableau2245678[[#This Row],[Blq{QB17}]]="o",(1000/BG$52),0)</f>
        <v>0</v>
      </c>
      <c r="BG43" s="4" t="s">
        <v>3</v>
      </c>
      <c r="BH43" s="33">
        <f>IF(Tableau2245678[[#This Row],[Blq{QB18}]]="o",(1000/BI$52),0)</f>
        <v>0</v>
      </c>
      <c r="BI43" s="4" t="s">
        <v>3</v>
      </c>
      <c r="BJ43" s="33">
        <f>IF(Tableau2245678[[#This Row],[Blq{QB19}]]="o",(1000/BK$52),0)</f>
        <v>0</v>
      </c>
      <c r="BK43" s="4" t="s">
        <v>3</v>
      </c>
      <c r="BL43" s="33">
        <f>IF(Tableau2245678[[#This Row],[Blq{QB20}]]="o",(1000/BM$52),0)</f>
        <v>0</v>
      </c>
      <c r="BM43" s="4" t="s">
        <v>3</v>
      </c>
      <c r="BN43" s="33">
        <f>IF(Tableau2245678[[#This Row],[Blq{QB21}]]="o",(1000/BO$52),0)</f>
        <v>0</v>
      </c>
      <c r="BO43" s="4" t="s">
        <v>3</v>
      </c>
      <c r="BP43" s="33">
        <f>IF(Tableau2245678[[#This Row],[Blq{QB22}]]="o",(1000/BQ$52),0)</f>
        <v>0</v>
      </c>
      <c r="BQ43" s="4" t="s">
        <v>3</v>
      </c>
      <c r="BR43" s="33">
        <f>IF(Tableau2245678[[#This Row],[Blq{QB23}]]="o",(1000/BS$52),0)</f>
        <v>0</v>
      </c>
      <c r="BS43" s="4" t="s">
        <v>3</v>
      </c>
      <c r="BT43" s="33">
        <f>IF(Tableau2245678[[#This Row],[Blq{QB24}]]="o",(1000/BU$52),0)</f>
        <v>0</v>
      </c>
      <c r="BU43" s="4" t="s">
        <v>3</v>
      </c>
      <c r="BV43" s="33">
        <f>IF(Tableau2245678[[#This Row],[Blq{QB25}]]="o",(1000/BW$52),0)</f>
        <v>0</v>
      </c>
      <c r="BW43" s="4" t="s">
        <v>3</v>
      </c>
      <c r="BX43" s="33">
        <f>IF(Tableau2245678[[#This Row],[Blq{QB26}]]="o",(1000/BY$52),0)</f>
        <v>0</v>
      </c>
      <c r="BY43" s="4" t="s">
        <v>3</v>
      </c>
      <c r="BZ43" s="33">
        <f>IF(Tableau2245678[[#This Row],[Blq{QB27}]]="o",(1000/CA$52),0)</f>
        <v>0</v>
      </c>
      <c r="CA43" s="4" t="s">
        <v>3</v>
      </c>
      <c r="CB43" s="33">
        <f>IF(Tableau2245678[[#This Row],[Blq{QB28}]]="o",(1000/CC$52),0)</f>
        <v>0</v>
      </c>
      <c r="CC43" s="4" t="s">
        <v>3</v>
      </c>
      <c r="CD43" s="33">
        <f>IF(Tableau2245678[[#This Row],[Blq{QB29}]]="o",(1000/CE$52),0)</f>
        <v>0</v>
      </c>
      <c r="CE43" s="4" t="s">
        <v>3</v>
      </c>
      <c r="CF43" s="33">
        <f>IF(Tableau2245678[[#This Row],[Blq{QB30}]]="o",(1000/CG$52),0)</f>
        <v>0</v>
      </c>
      <c r="CG43" s="4" t="s">
        <v>3</v>
      </c>
      <c r="CH43" s="26">
        <f>IFERROR((8-Tableau2245678[[#This Row],[Plc{Q}]])/100,0)</f>
        <v>0</v>
      </c>
      <c r="CI43" s="25" t="str">
        <f>IF(OR(1=Tableau2245678[[#This Row],[Plc{Q}]],2=Tableau2245678[[#This Row],[Plc{Q}]],3=Tableau2245678[[#This Row],[Plc{Q}]],4=Tableau2245678[[#This Row],[Plc{Q}]],5=Tableau2245678[[#This Row],[Plc{Q}]],6=Tableau2245678[[#This Row],[Plc{Q}]],7=Tableau2245678[[#This Row],[Plc{Q}]],8=Tableau2245678[[#This Row],[Plc{Q}]]),"Qualifié(e)","")</f>
        <v/>
      </c>
      <c r="CJ43" s="34" t="str">
        <f>IF(Tableau2245678[[#This Row],[Pnt{F}/1000]]=0,"",RANK(Tableau2245678[[#This Row],[Pnt{F}/1000]],Tableau2245678[Pnt{F}/1000]))</f>
        <v/>
      </c>
      <c r="CK43" s="35">
        <f>IFERROR(Tableau2245678[[#This Row],[Pnt{FV}/500]]+Tableau2245678[[#This Row],[Pnt{FB}/500]]+Tableau2245678[[#This Row],[Bns{Q}]],0)</f>
        <v>0</v>
      </c>
      <c r="CL43" s="32">
        <f>IFERROR((Tableau2245678[[#This Row],[Pnt{FV}]]/$CM$52)*500,0)</f>
        <v>0</v>
      </c>
      <c r="CM43" s="186">
        <f>IFERROR(((Tableau2245678[[#This Row],[Prs{FV}]]/CN$52)*1000)+IF(Tableau2245678[[#This Row],[Vlr{FV}]]="o",2,0),0)</f>
        <v>0</v>
      </c>
      <c r="CN43" s="11" t="s">
        <v>12</v>
      </c>
      <c r="CO43" s="4" t="s">
        <v>3</v>
      </c>
      <c r="CP43" s="32">
        <f>(Tableau2245678[[#This Row],[Pnt{FB}]]/CQ$52)*500</f>
        <v>0</v>
      </c>
      <c r="CQ43" s="33">
        <f>Tableau2245678[[#This Row],[Pnt{FBlq}]]+Tableau2245678[[#This Row],[Pnt{FEss}]]</f>
        <v>0</v>
      </c>
      <c r="CR43" s="33">
        <f>IF(Tableau2245678[[#This Row],[Blq{F}]]="n",0,IF(Tableau2245678[[#This Row],[Blq{F}]]="Z1",100,IF(Tableau2245678[[#This Row],[Blq{F}]]="Z2",200,IF(Tableau2245678[[#This Row],[Blq{F}]]="Top",300,0))))</f>
        <v>0</v>
      </c>
      <c r="CS43" s="4" t="s">
        <v>3</v>
      </c>
      <c r="CT43" s="25">
        <f>IFERROR((100-(Tableau2245678[[#This Row],[Ess{F}]])),0)</f>
        <v>0</v>
      </c>
      <c r="CU43" s="11" t="s">
        <v>12</v>
      </c>
      <c r="CV43" s="28" t="str">
        <f>IF(Tableau2245678[[#This Row],[Fnl]]="Q",Tableau2245678[[#This Row],[Plc{F}]],Tableau2245678[[#This Row],[Plc{Q}]])</f>
        <v/>
      </c>
      <c r="CW43" s="28" t="str">
        <f>IF(Tableau2245678[[#This Row],[Place]]=1,"Or",IF(Tableau2245678[[#This Row],[Place]]=2,"Argent",IF(Tableau2245678[[#This Row],[Place]]=3,"Bronze","")))</f>
        <v/>
      </c>
    </row>
    <row r="44" spans="1:101" x14ac:dyDescent="0.2">
      <c r="A44" s="33" t="str">
        <f>Tableau2245678[[#This Row],[Plc{Q}]]</f>
        <v/>
      </c>
      <c r="B44" s="33" t="str">
        <f>Tableau2245678[[#This Row],[Place]]</f>
        <v/>
      </c>
      <c r="C44" s="16" t="s">
        <v>12</v>
      </c>
      <c r="D44" s="17" t="s">
        <v>12</v>
      </c>
      <c r="E44" s="17" t="s">
        <v>12</v>
      </c>
      <c r="F44" s="29" t="str">
        <f>IF(Tableau2245678[[#This Row],[Q &gt; F]]="","","Q")</f>
        <v/>
      </c>
      <c r="G44" s="10" t="s">
        <v>12</v>
      </c>
      <c r="H44" s="3" t="s">
        <v>3</v>
      </c>
      <c r="I44" s="3" t="s">
        <v>3</v>
      </c>
      <c r="J44" s="3" t="s">
        <v>3</v>
      </c>
      <c r="K44" s="30" t="str">
        <f>IF(Tableau2245678[[#This Row],[Pnt{Q}(/1000)]]=0,"",RANK(Tableau2245678[[#This Row],[Pnt{Q}(/1000)]],Tableau2245678[Pnt{Q}(/1000)]))</f>
        <v/>
      </c>
      <c r="L44" s="30">
        <f>IFERROR(Tableau2245678[[#This Row],[Pnt{QV}(/500)]]+Tableau2245678[[#This Row],[Pnt{QB}/500]],0)</f>
        <v>0</v>
      </c>
      <c r="M44" s="31">
        <f>IFERROR((Tableau2245678[[#This Row],[Pnt{QV}]]/$N$52)*500,0)</f>
        <v>0</v>
      </c>
      <c r="N44" s="31">
        <f>SUM(Tableau2245678[[#This Row],[Pnt{QV1}]],Tableau2245678[[#This Row],[Pnt{QV2}]],Tableau2245678[[#This Row],[Pnt{QV3}]])</f>
        <v>0</v>
      </c>
      <c r="O44" s="2">
        <f>IFERROR(((Tableau2245678[[#This Row],[Prs{QV1}]]/P$52)*1000)+IF(Tableau2245678[[#This Row],[Vlr{QV1}]]="o",2,0),0)</f>
        <v>0</v>
      </c>
      <c r="P44" s="11" t="s">
        <v>12</v>
      </c>
      <c r="Q44" s="4" t="s">
        <v>3</v>
      </c>
      <c r="R44" s="163">
        <f>IFERROR(((Tableau2245678[[#This Row],[Prs{QV2}]]/S$52)*1000)+IF(Tableau2245678[[#This Row],[Vlr{QV2}]]="o",2,0),0)</f>
        <v>0</v>
      </c>
      <c r="S44" s="11" t="s">
        <v>12</v>
      </c>
      <c r="T44" s="4" t="s">
        <v>3</v>
      </c>
      <c r="U44" s="163">
        <f>IFERROR(((Tableau2245678[[#This Row],[Prs{QV3}]]/V$52)*1000)+IF(Tableau2245678[[#This Row],[Vlr{QV3}]]="o",2,0),0)</f>
        <v>0</v>
      </c>
      <c r="V44" s="11" t="s">
        <v>12</v>
      </c>
      <c r="W44" s="4" t="s">
        <v>3</v>
      </c>
      <c r="X44" s="32">
        <f>IF((Tableau2245678[[#This Row],[Pnt{QB}]]/Y$52)*500=0,0,(Tableau2245678[[#This Row],[Pnt{QB}]]/Y$52)*500)</f>
        <v>0</v>
      </c>
      <c r="Y44" s="33">
        <f>Tableau2245678[[#This Row],[Pnt{QB1}]]+Tableau2245678[[#This Row],[Pnt{QB2}]]+Tableau2245678[[#This Row],[Pnt{QB3}]]+Tableau2245678[[#This Row],[Pnt{QB4}]]+Tableau2245678[[#This Row],[Pnt{QB5}]]+Tableau2245678[[#This Row],[Pnt{QB6}]]+Tableau2245678[[#This Row],[Pnt{QB7}]]+Tableau2245678[[#This Row],[Pnt{QB8}]]+Tableau2245678[[#This Row],[Pnt{QB9}]]+Tableau2245678[[#This Row],[Pnt{QB10}]]+Tableau2245678[[#This Row],[Pnt{QB11}]]+Tableau2245678[[#This Row],[Pnt{QB12}]]+Tableau2245678[[#This Row],[Pnt{QB13}]]+Tableau2245678[[#This Row],[Pnt{QB14}]]+Tableau2245678[[#This Row],[Pnt{QB15}]]+Tableau2245678[[#This Row],[Pnt{QB16}]]+Tableau2245678[[#This Row],[Pnt{QB17}]]+Tableau2245678[[#This Row],[Pnt{QB18}]]+Tableau2245678[[#This Row],[Pnt{QB19}]]+Tableau2245678[[#This Row],[Pnt{QB20}]]+Tableau2245678[[#This Row],[Pnt{QB21}]]+Tableau2245678[[#This Row],[Pnt{QB22}]]+Tableau2245678[[#This Row],[Pnt{QB23}]]+Tableau2245678[[#This Row],[Pnt{QB24}]]+Tableau2245678[[#This Row],[Pnt{QB25}]]+Tableau2245678[[#This Row],[Pnt{QB26}]]+Tableau2245678[[#This Row],[Pnt{QB27}]]+Tableau2245678[[#This Row],[Pnt{QB28}]]+Tableau2245678[[#This Row],[Pnt{QB29}]]+Tableau2245678[[#This Row],[Pnt{QB30}]]</f>
        <v>0</v>
      </c>
      <c r="Z44" s="33">
        <f>IF(Tableau2245678[[#This Row],[Blq{QB1}]]="o",(1000/AA$52),0)</f>
        <v>0</v>
      </c>
      <c r="AA44" s="4" t="s">
        <v>3</v>
      </c>
      <c r="AB44" s="33">
        <f>IF(Tableau2245678[[#This Row],[Blq{QB2}]]="o",(1000/AC$52),0)</f>
        <v>0</v>
      </c>
      <c r="AC44" s="4" t="s">
        <v>3</v>
      </c>
      <c r="AD44" s="33">
        <f>IF(Tableau2245678[[#This Row],[Blq{QB3}]]="o",(1000/AE$52),0)</f>
        <v>0</v>
      </c>
      <c r="AE44" s="4" t="s">
        <v>3</v>
      </c>
      <c r="AF44" s="33">
        <f>IF(Tableau2245678[[#This Row],[Blq{QB4}]]="o",(1000/AG$52),0)</f>
        <v>0</v>
      </c>
      <c r="AG44" s="4" t="s">
        <v>3</v>
      </c>
      <c r="AH44" s="33">
        <f>IF(Tableau2245678[[#This Row],[Blq{QB5}]]="o",(1000/AI$52),0)</f>
        <v>0</v>
      </c>
      <c r="AI44" s="4" t="s">
        <v>3</v>
      </c>
      <c r="AJ44" s="33">
        <f>IF(Tableau2245678[[#This Row],[Blq{QB6}]]="o",(1000/AK$52),0)</f>
        <v>0</v>
      </c>
      <c r="AK44" s="4" t="s">
        <v>3</v>
      </c>
      <c r="AL44" s="33">
        <f>IF(Tableau2245678[[#This Row],[Blq{QB7}]]="o",(1000/AM$52),0)</f>
        <v>0</v>
      </c>
      <c r="AM44" s="4" t="s">
        <v>3</v>
      </c>
      <c r="AN44" s="33">
        <f>IF(Tableau2245678[[#This Row],[Blq{QB8}]]="o",(1000/AO$52),0)</f>
        <v>0</v>
      </c>
      <c r="AO44" s="4" t="s">
        <v>3</v>
      </c>
      <c r="AP44" s="33">
        <f>IF(Tableau2245678[[#This Row],[Blq{QB9}]]="o",(1000/AQ$52),0)</f>
        <v>0</v>
      </c>
      <c r="AQ44" s="4" t="s">
        <v>3</v>
      </c>
      <c r="AR44" s="33">
        <f>IF(Tableau2245678[[#This Row],[Blq{QB10}]]="o",(1000/AS$52),0)</f>
        <v>0</v>
      </c>
      <c r="AS44" s="4" t="s">
        <v>3</v>
      </c>
      <c r="AT44" s="33">
        <f>IF(Tableau2245678[[#This Row],[Blq{QB11}]]="o",(1000/AU$52),0)</f>
        <v>0</v>
      </c>
      <c r="AU44" s="4" t="s">
        <v>3</v>
      </c>
      <c r="AV44" s="33">
        <f>IF(Tableau2245678[[#This Row],[Blq{QB12}]]="o",(1000/AW$52),0)</f>
        <v>0</v>
      </c>
      <c r="AW44" s="4" t="s">
        <v>3</v>
      </c>
      <c r="AX44" s="33">
        <f>IF(Tableau2245678[[#This Row],[Blq{QB13}]]="o",(1000/AY$52),0)</f>
        <v>0</v>
      </c>
      <c r="AY44" s="4" t="s">
        <v>3</v>
      </c>
      <c r="AZ44" s="33">
        <f>IF(Tableau2245678[[#This Row],[Blq{QB14}]]="o",(1000/BA$52),0)</f>
        <v>0</v>
      </c>
      <c r="BA44" s="4" t="s">
        <v>3</v>
      </c>
      <c r="BB44" s="33">
        <f>IF(Tableau2245678[[#This Row],[Blq{QB15}]]="o",(1000/BC$52),0)</f>
        <v>0</v>
      </c>
      <c r="BC44" s="4" t="s">
        <v>3</v>
      </c>
      <c r="BD44" s="33">
        <f>IF(Tableau2245678[[#This Row],[Blq{QB16}]]="o",(1000/BE$52),0)</f>
        <v>0</v>
      </c>
      <c r="BE44" s="4" t="s">
        <v>3</v>
      </c>
      <c r="BF44" s="33">
        <f>IF(Tableau2245678[[#This Row],[Blq{QB17}]]="o",(1000/BG$52),0)</f>
        <v>0</v>
      </c>
      <c r="BG44" s="4" t="s">
        <v>3</v>
      </c>
      <c r="BH44" s="33">
        <f>IF(Tableau2245678[[#This Row],[Blq{QB18}]]="o",(1000/BI$52),0)</f>
        <v>0</v>
      </c>
      <c r="BI44" s="4" t="s">
        <v>3</v>
      </c>
      <c r="BJ44" s="33">
        <f>IF(Tableau2245678[[#This Row],[Blq{QB19}]]="o",(1000/BK$52),0)</f>
        <v>0</v>
      </c>
      <c r="BK44" s="4" t="s">
        <v>3</v>
      </c>
      <c r="BL44" s="33">
        <f>IF(Tableau2245678[[#This Row],[Blq{QB20}]]="o",(1000/BM$52),0)</f>
        <v>0</v>
      </c>
      <c r="BM44" s="4" t="s">
        <v>3</v>
      </c>
      <c r="BN44" s="33">
        <f>IF(Tableau2245678[[#This Row],[Blq{QB21}]]="o",(1000/BO$52),0)</f>
        <v>0</v>
      </c>
      <c r="BO44" s="4" t="s">
        <v>3</v>
      </c>
      <c r="BP44" s="33">
        <f>IF(Tableau2245678[[#This Row],[Blq{QB22}]]="o",(1000/BQ$52),0)</f>
        <v>0</v>
      </c>
      <c r="BQ44" s="4" t="s">
        <v>3</v>
      </c>
      <c r="BR44" s="33">
        <f>IF(Tableau2245678[[#This Row],[Blq{QB23}]]="o",(1000/BS$52),0)</f>
        <v>0</v>
      </c>
      <c r="BS44" s="4" t="s">
        <v>3</v>
      </c>
      <c r="BT44" s="33">
        <f>IF(Tableau2245678[[#This Row],[Blq{QB24}]]="o",(1000/BU$52),0)</f>
        <v>0</v>
      </c>
      <c r="BU44" s="4" t="s">
        <v>3</v>
      </c>
      <c r="BV44" s="33">
        <f>IF(Tableau2245678[[#This Row],[Blq{QB25}]]="o",(1000/BW$52),0)</f>
        <v>0</v>
      </c>
      <c r="BW44" s="4" t="s">
        <v>3</v>
      </c>
      <c r="BX44" s="33">
        <f>IF(Tableau2245678[[#This Row],[Blq{QB26}]]="o",(1000/BY$52),0)</f>
        <v>0</v>
      </c>
      <c r="BY44" s="4" t="s">
        <v>3</v>
      </c>
      <c r="BZ44" s="33">
        <f>IF(Tableau2245678[[#This Row],[Blq{QB27}]]="o",(1000/CA$52),0)</f>
        <v>0</v>
      </c>
      <c r="CA44" s="4" t="s">
        <v>3</v>
      </c>
      <c r="CB44" s="33">
        <f>IF(Tableau2245678[[#This Row],[Blq{QB28}]]="o",(1000/CC$52),0)</f>
        <v>0</v>
      </c>
      <c r="CC44" s="4" t="s">
        <v>3</v>
      </c>
      <c r="CD44" s="33">
        <f>IF(Tableau2245678[[#This Row],[Blq{QB29}]]="o",(1000/CE$52),0)</f>
        <v>0</v>
      </c>
      <c r="CE44" s="4" t="s">
        <v>3</v>
      </c>
      <c r="CF44" s="33">
        <f>IF(Tableau2245678[[#This Row],[Blq{QB30}]]="o",(1000/CG$52),0)</f>
        <v>0</v>
      </c>
      <c r="CG44" s="4" t="s">
        <v>3</v>
      </c>
      <c r="CH44" s="26">
        <f>IFERROR((8-Tableau2245678[[#This Row],[Plc{Q}]])/100,0)</f>
        <v>0</v>
      </c>
      <c r="CI44" s="25" t="str">
        <f>IF(OR(1=Tableau2245678[[#This Row],[Plc{Q}]],2=Tableau2245678[[#This Row],[Plc{Q}]],3=Tableau2245678[[#This Row],[Plc{Q}]],4=Tableau2245678[[#This Row],[Plc{Q}]],5=Tableau2245678[[#This Row],[Plc{Q}]],6=Tableau2245678[[#This Row],[Plc{Q}]],7=Tableau2245678[[#This Row],[Plc{Q}]],8=Tableau2245678[[#This Row],[Plc{Q}]]),"Qualifié(e)","")</f>
        <v/>
      </c>
      <c r="CJ44" s="34" t="str">
        <f>IF(Tableau2245678[[#This Row],[Pnt{F}/1000]]=0,"",RANK(Tableau2245678[[#This Row],[Pnt{F}/1000]],Tableau2245678[Pnt{F}/1000]))</f>
        <v/>
      </c>
      <c r="CK44" s="35">
        <f>IFERROR(Tableau2245678[[#This Row],[Pnt{FV}/500]]+Tableau2245678[[#This Row],[Pnt{FB}/500]]+Tableau2245678[[#This Row],[Bns{Q}]],0)</f>
        <v>0</v>
      </c>
      <c r="CL44" s="32">
        <f>IFERROR((Tableau2245678[[#This Row],[Pnt{FV}]]/$CM$52)*500,0)</f>
        <v>0</v>
      </c>
      <c r="CM44" s="186">
        <f>IFERROR(((Tableau2245678[[#This Row],[Prs{FV}]]/CN$52)*1000)+IF(Tableau2245678[[#This Row],[Vlr{FV}]]="o",2,0),0)</f>
        <v>0</v>
      </c>
      <c r="CN44" s="11" t="s">
        <v>12</v>
      </c>
      <c r="CO44" s="4" t="s">
        <v>3</v>
      </c>
      <c r="CP44" s="32">
        <f>(Tableau2245678[[#This Row],[Pnt{FB}]]/CQ$52)*500</f>
        <v>0</v>
      </c>
      <c r="CQ44" s="33">
        <f>Tableau2245678[[#This Row],[Pnt{FBlq}]]+Tableau2245678[[#This Row],[Pnt{FEss}]]</f>
        <v>0</v>
      </c>
      <c r="CR44" s="33">
        <f>IF(Tableau2245678[[#This Row],[Blq{F}]]="n",0,IF(Tableau2245678[[#This Row],[Blq{F}]]="Z1",100,IF(Tableau2245678[[#This Row],[Blq{F}]]="Z2",200,IF(Tableau2245678[[#This Row],[Blq{F}]]="Top",300,0))))</f>
        <v>0</v>
      </c>
      <c r="CS44" s="4" t="s">
        <v>3</v>
      </c>
      <c r="CT44" s="25">
        <f>IFERROR((100-(Tableau2245678[[#This Row],[Ess{F}]])),0)</f>
        <v>0</v>
      </c>
      <c r="CU44" s="11" t="s">
        <v>12</v>
      </c>
      <c r="CV44" s="28" t="str">
        <f>IF(Tableau2245678[[#This Row],[Fnl]]="Q",Tableau2245678[[#This Row],[Plc{F}]],Tableau2245678[[#This Row],[Plc{Q}]])</f>
        <v/>
      </c>
      <c r="CW44" s="28" t="str">
        <f>IF(Tableau2245678[[#This Row],[Place]]=1,"Or",IF(Tableau2245678[[#This Row],[Place]]=2,"Argent",IF(Tableau2245678[[#This Row],[Place]]=3,"Bronze","")))</f>
        <v/>
      </c>
    </row>
    <row r="45" spans="1:101" x14ac:dyDescent="0.2">
      <c r="A45" s="33" t="str">
        <f>Tableau2245678[[#This Row],[Plc{Q}]]</f>
        <v/>
      </c>
      <c r="B45" s="33" t="str">
        <f>Tableau2245678[[#This Row],[Place]]</f>
        <v/>
      </c>
      <c r="C45" s="16" t="s">
        <v>12</v>
      </c>
      <c r="D45" s="17" t="s">
        <v>12</v>
      </c>
      <c r="E45" s="17" t="s">
        <v>12</v>
      </c>
      <c r="F45" s="29" t="str">
        <f>IF(Tableau2245678[[#This Row],[Q &gt; F]]="","","Q")</f>
        <v/>
      </c>
      <c r="G45" s="10" t="s">
        <v>12</v>
      </c>
      <c r="H45" s="3" t="s">
        <v>3</v>
      </c>
      <c r="I45" s="3" t="s">
        <v>3</v>
      </c>
      <c r="J45" s="3" t="s">
        <v>3</v>
      </c>
      <c r="K45" s="30" t="str">
        <f>IF(Tableau2245678[[#This Row],[Pnt{Q}(/1000)]]=0,"",RANK(Tableau2245678[[#This Row],[Pnt{Q}(/1000)]],Tableau2245678[Pnt{Q}(/1000)]))</f>
        <v/>
      </c>
      <c r="L45" s="30">
        <f>IFERROR(Tableau2245678[[#This Row],[Pnt{QV}(/500)]]+Tableau2245678[[#This Row],[Pnt{QB}/500]],0)</f>
        <v>0</v>
      </c>
      <c r="M45" s="31">
        <f>IFERROR((Tableau2245678[[#This Row],[Pnt{QV}]]/$N$52)*500,0)</f>
        <v>0</v>
      </c>
      <c r="N45" s="31">
        <f>SUM(Tableau2245678[[#This Row],[Pnt{QV1}]],Tableau2245678[[#This Row],[Pnt{QV2}]],Tableau2245678[[#This Row],[Pnt{QV3}]])</f>
        <v>0</v>
      </c>
      <c r="O45" s="2">
        <f>IFERROR(((Tableau2245678[[#This Row],[Prs{QV1}]]/P$52)*1000)+IF(Tableau2245678[[#This Row],[Vlr{QV1}]]="o",2,0),0)</f>
        <v>0</v>
      </c>
      <c r="P45" s="11" t="s">
        <v>12</v>
      </c>
      <c r="Q45" s="4" t="s">
        <v>3</v>
      </c>
      <c r="R45" s="163">
        <f>IFERROR(((Tableau2245678[[#This Row],[Prs{QV2}]]/S$52)*1000)+IF(Tableau2245678[[#This Row],[Vlr{QV2}]]="o",2,0),0)</f>
        <v>0</v>
      </c>
      <c r="S45" s="11" t="s">
        <v>12</v>
      </c>
      <c r="T45" s="4" t="s">
        <v>3</v>
      </c>
      <c r="U45" s="163">
        <f>IFERROR(((Tableau2245678[[#This Row],[Prs{QV3}]]/V$52)*1000)+IF(Tableau2245678[[#This Row],[Vlr{QV3}]]="o",2,0),0)</f>
        <v>0</v>
      </c>
      <c r="V45" s="11" t="s">
        <v>12</v>
      </c>
      <c r="W45" s="4" t="s">
        <v>3</v>
      </c>
      <c r="X45" s="32">
        <f>IF((Tableau2245678[[#This Row],[Pnt{QB}]]/Y$52)*500=0,0,(Tableau2245678[[#This Row],[Pnt{QB}]]/Y$52)*500)</f>
        <v>0</v>
      </c>
      <c r="Y45" s="33">
        <f>Tableau2245678[[#This Row],[Pnt{QB1}]]+Tableau2245678[[#This Row],[Pnt{QB2}]]+Tableau2245678[[#This Row],[Pnt{QB3}]]+Tableau2245678[[#This Row],[Pnt{QB4}]]+Tableau2245678[[#This Row],[Pnt{QB5}]]+Tableau2245678[[#This Row],[Pnt{QB6}]]+Tableau2245678[[#This Row],[Pnt{QB7}]]+Tableau2245678[[#This Row],[Pnt{QB8}]]+Tableau2245678[[#This Row],[Pnt{QB9}]]+Tableau2245678[[#This Row],[Pnt{QB10}]]+Tableau2245678[[#This Row],[Pnt{QB11}]]+Tableau2245678[[#This Row],[Pnt{QB12}]]+Tableau2245678[[#This Row],[Pnt{QB13}]]+Tableau2245678[[#This Row],[Pnt{QB14}]]+Tableau2245678[[#This Row],[Pnt{QB15}]]+Tableau2245678[[#This Row],[Pnt{QB16}]]+Tableau2245678[[#This Row],[Pnt{QB17}]]+Tableau2245678[[#This Row],[Pnt{QB18}]]+Tableau2245678[[#This Row],[Pnt{QB19}]]+Tableau2245678[[#This Row],[Pnt{QB20}]]+Tableau2245678[[#This Row],[Pnt{QB21}]]+Tableau2245678[[#This Row],[Pnt{QB22}]]+Tableau2245678[[#This Row],[Pnt{QB23}]]+Tableau2245678[[#This Row],[Pnt{QB24}]]+Tableau2245678[[#This Row],[Pnt{QB25}]]+Tableau2245678[[#This Row],[Pnt{QB26}]]+Tableau2245678[[#This Row],[Pnt{QB27}]]+Tableau2245678[[#This Row],[Pnt{QB28}]]+Tableau2245678[[#This Row],[Pnt{QB29}]]+Tableau2245678[[#This Row],[Pnt{QB30}]]</f>
        <v>0</v>
      </c>
      <c r="Z45" s="33">
        <f>IF(Tableau2245678[[#This Row],[Blq{QB1}]]="o",(1000/AA$52),0)</f>
        <v>0</v>
      </c>
      <c r="AA45" s="4" t="s">
        <v>3</v>
      </c>
      <c r="AB45" s="33">
        <f>IF(Tableau2245678[[#This Row],[Blq{QB2}]]="o",(1000/AC$52),0)</f>
        <v>0</v>
      </c>
      <c r="AC45" s="4" t="s">
        <v>3</v>
      </c>
      <c r="AD45" s="33">
        <f>IF(Tableau2245678[[#This Row],[Blq{QB3}]]="o",(1000/AE$52),0)</f>
        <v>0</v>
      </c>
      <c r="AE45" s="4" t="s">
        <v>3</v>
      </c>
      <c r="AF45" s="33">
        <f>IF(Tableau2245678[[#This Row],[Blq{QB4}]]="o",(1000/AG$52),0)</f>
        <v>0</v>
      </c>
      <c r="AG45" s="4" t="s">
        <v>3</v>
      </c>
      <c r="AH45" s="33">
        <f>IF(Tableau2245678[[#This Row],[Blq{QB5}]]="o",(1000/AI$52),0)</f>
        <v>0</v>
      </c>
      <c r="AI45" s="4" t="s">
        <v>3</v>
      </c>
      <c r="AJ45" s="33">
        <f>IF(Tableau2245678[[#This Row],[Blq{QB6}]]="o",(1000/AK$52),0)</f>
        <v>0</v>
      </c>
      <c r="AK45" s="4" t="s">
        <v>3</v>
      </c>
      <c r="AL45" s="33">
        <f>IF(Tableau2245678[[#This Row],[Blq{QB7}]]="o",(1000/AM$52),0)</f>
        <v>0</v>
      </c>
      <c r="AM45" s="4" t="s">
        <v>3</v>
      </c>
      <c r="AN45" s="33">
        <f>IF(Tableau2245678[[#This Row],[Blq{QB8}]]="o",(1000/AO$52),0)</f>
        <v>0</v>
      </c>
      <c r="AO45" s="4" t="s">
        <v>3</v>
      </c>
      <c r="AP45" s="33">
        <f>IF(Tableau2245678[[#This Row],[Blq{QB9}]]="o",(1000/AQ$52),0)</f>
        <v>0</v>
      </c>
      <c r="AQ45" s="4" t="s">
        <v>3</v>
      </c>
      <c r="AR45" s="33">
        <f>IF(Tableau2245678[[#This Row],[Blq{QB10}]]="o",(1000/AS$52),0)</f>
        <v>0</v>
      </c>
      <c r="AS45" s="4" t="s">
        <v>3</v>
      </c>
      <c r="AT45" s="33">
        <f>IF(Tableau2245678[[#This Row],[Blq{QB11}]]="o",(1000/AU$52),0)</f>
        <v>0</v>
      </c>
      <c r="AU45" s="4" t="s">
        <v>3</v>
      </c>
      <c r="AV45" s="33">
        <f>IF(Tableau2245678[[#This Row],[Blq{QB12}]]="o",(1000/AW$52),0)</f>
        <v>0</v>
      </c>
      <c r="AW45" s="4" t="s">
        <v>3</v>
      </c>
      <c r="AX45" s="33">
        <f>IF(Tableau2245678[[#This Row],[Blq{QB13}]]="o",(1000/AY$52),0)</f>
        <v>0</v>
      </c>
      <c r="AY45" s="4" t="s">
        <v>3</v>
      </c>
      <c r="AZ45" s="33">
        <f>IF(Tableau2245678[[#This Row],[Blq{QB14}]]="o",(1000/BA$52),0)</f>
        <v>0</v>
      </c>
      <c r="BA45" s="4" t="s">
        <v>3</v>
      </c>
      <c r="BB45" s="33">
        <f>IF(Tableau2245678[[#This Row],[Blq{QB15}]]="o",(1000/BC$52),0)</f>
        <v>0</v>
      </c>
      <c r="BC45" s="4" t="s">
        <v>3</v>
      </c>
      <c r="BD45" s="33">
        <f>IF(Tableau2245678[[#This Row],[Blq{QB16}]]="o",(1000/BE$52),0)</f>
        <v>0</v>
      </c>
      <c r="BE45" s="4" t="s">
        <v>3</v>
      </c>
      <c r="BF45" s="33">
        <f>IF(Tableau2245678[[#This Row],[Blq{QB17}]]="o",(1000/BG$52),0)</f>
        <v>0</v>
      </c>
      <c r="BG45" s="4" t="s">
        <v>3</v>
      </c>
      <c r="BH45" s="33">
        <f>IF(Tableau2245678[[#This Row],[Blq{QB18}]]="o",(1000/BI$52),0)</f>
        <v>0</v>
      </c>
      <c r="BI45" s="4" t="s">
        <v>3</v>
      </c>
      <c r="BJ45" s="33">
        <f>IF(Tableau2245678[[#This Row],[Blq{QB19}]]="o",(1000/BK$52),0)</f>
        <v>0</v>
      </c>
      <c r="BK45" s="4" t="s">
        <v>3</v>
      </c>
      <c r="BL45" s="33">
        <f>IF(Tableau2245678[[#This Row],[Blq{QB20}]]="o",(1000/BM$52),0)</f>
        <v>0</v>
      </c>
      <c r="BM45" s="4" t="s">
        <v>3</v>
      </c>
      <c r="BN45" s="33">
        <f>IF(Tableau2245678[[#This Row],[Blq{QB21}]]="o",(1000/BO$52),0)</f>
        <v>0</v>
      </c>
      <c r="BO45" s="4" t="s">
        <v>3</v>
      </c>
      <c r="BP45" s="33">
        <f>IF(Tableau2245678[[#This Row],[Blq{QB22}]]="o",(1000/BQ$52),0)</f>
        <v>0</v>
      </c>
      <c r="BQ45" s="4" t="s">
        <v>3</v>
      </c>
      <c r="BR45" s="33">
        <f>IF(Tableau2245678[[#This Row],[Blq{QB23}]]="o",(1000/BS$52),0)</f>
        <v>0</v>
      </c>
      <c r="BS45" s="4" t="s">
        <v>3</v>
      </c>
      <c r="BT45" s="33">
        <f>IF(Tableau2245678[[#This Row],[Blq{QB24}]]="o",(1000/BU$52),0)</f>
        <v>0</v>
      </c>
      <c r="BU45" s="4" t="s">
        <v>3</v>
      </c>
      <c r="BV45" s="33">
        <f>IF(Tableau2245678[[#This Row],[Blq{QB25}]]="o",(1000/BW$52),0)</f>
        <v>0</v>
      </c>
      <c r="BW45" s="4" t="s">
        <v>3</v>
      </c>
      <c r="BX45" s="33">
        <f>IF(Tableau2245678[[#This Row],[Blq{QB26}]]="o",(1000/BY$52),0)</f>
        <v>0</v>
      </c>
      <c r="BY45" s="4" t="s">
        <v>3</v>
      </c>
      <c r="BZ45" s="33">
        <f>IF(Tableau2245678[[#This Row],[Blq{QB27}]]="o",(1000/CA$52),0)</f>
        <v>0</v>
      </c>
      <c r="CA45" s="4" t="s">
        <v>3</v>
      </c>
      <c r="CB45" s="33">
        <f>IF(Tableau2245678[[#This Row],[Blq{QB28}]]="o",(1000/CC$52),0)</f>
        <v>0</v>
      </c>
      <c r="CC45" s="4" t="s">
        <v>3</v>
      </c>
      <c r="CD45" s="33">
        <f>IF(Tableau2245678[[#This Row],[Blq{QB29}]]="o",(1000/CE$52),0)</f>
        <v>0</v>
      </c>
      <c r="CE45" s="4" t="s">
        <v>3</v>
      </c>
      <c r="CF45" s="33">
        <f>IF(Tableau2245678[[#This Row],[Blq{QB30}]]="o",(1000/CG$52),0)</f>
        <v>0</v>
      </c>
      <c r="CG45" s="4" t="s">
        <v>3</v>
      </c>
      <c r="CH45" s="26">
        <f>IFERROR((8-Tableau2245678[[#This Row],[Plc{Q}]])/100,0)</f>
        <v>0</v>
      </c>
      <c r="CI45" s="25" t="str">
        <f>IF(OR(1=Tableau2245678[[#This Row],[Plc{Q}]],2=Tableau2245678[[#This Row],[Plc{Q}]],3=Tableau2245678[[#This Row],[Plc{Q}]],4=Tableau2245678[[#This Row],[Plc{Q}]],5=Tableau2245678[[#This Row],[Plc{Q}]],6=Tableau2245678[[#This Row],[Plc{Q}]],7=Tableau2245678[[#This Row],[Plc{Q}]],8=Tableau2245678[[#This Row],[Plc{Q}]]),"Qualifié(e)","")</f>
        <v/>
      </c>
      <c r="CJ45" s="34" t="str">
        <f>IF(Tableau2245678[[#This Row],[Pnt{F}/1000]]=0,"",RANK(Tableau2245678[[#This Row],[Pnt{F}/1000]],Tableau2245678[Pnt{F}/1000]))</f>
        <v/>
      </c>
      <c r="CK45" s="35">
        <f>IFERROR(Tableau2245678[[#This Row],[Pnt{FV}/500]]+Tableau2245678[[#This Row],[Pnt{FB}/500]]+Tableau2245678[[#This Row],[Bns{Q}]],0)</f>
        <v>0</v>
      </c>
      <c r="CL45" s="32">
        <f>IFERROR((Tableau2245678[[#This Row],[Pnt{FV}]]/$CM$52)*500,0)</f>
        <v>0</v>
      </c>
      <c r="CM45" s="186">
        <f>IFERROR(((Tableau2245678[[#This Row],[Prs{FV}]]/CN$52)*1000)+IF(Tableau2245678[[#This Row],[Vlr{FV}]]="o",2,0),0)</f>
        <v>0</v>
      </c>
      <c r="CN45" s="11" t="s">
        <v>12</v>
      </c>
      <c r="CO45" s="4" t="s">
        <v>3</v>
      </c>
      <c r="CP45" s="32">
        <f>(Tableau2245678[[#This Row],[Pnt{FB}]]/CQ$52)*500</f>
        <v>0</v>
      </c>
      <c r="CQ45" s="33">
        <f>Tableau2245678[[#This Row],[Pnt{FBlq}]]+Tableau2245678[[#This Row],[Pnt{FEss}]]</f>
        <v>0</v>
      </c>
      <c r="CR45" s="33">
        <f>IF(Tableau2245678[[#This Row],[Blq{F}]]="n",0,IF(Tableau2245678[[#This Row],[Blq{F}]]="Z1",100,IF(Tableau2245678[[#This Row],[Blq{F}]]="Z2",200,IF(Tableau2245678[[#This Row],[Blq{F}]]="Top",300,0))))</f>
        <v>0</v>
      </c>
      <c r="CS45" s="4" t="s">
        <v>3</v>
      </c>
      <c r="CT45" s="25">
        <f>IFERROR((100-(Tableau2245678[[#This Row],[Ess{F}]])),0)</f>
        <v>0</v>
      </c>
      <c r="CU45" s="11" t="s">
        <v>12</v>
      </c>
      <c r="CV45" s="28" t="str">
        <f>IF(Tableau2245678[[#This Row],[Fnl]]="Q",Tableau2245678[[#This Row],[Plc{F}]],Tableau2245678[[#This Row],[Plc{Q}]])</f>
        <v/>
      </c>
      <c r="CW45" s="28" t="str">
        <f>IF(Tableau2245678[[#This Row],[Place]]=1,"Or",IF(Tableau2245678[[#This Row],[Place]]=2,"Argent",IF(Tableau2245678[[#This Row],[Place]]=3,"Bronze","")))</f>
        <v/>
      </c>
    </row>
    <row r="46" spans="1:101" x14ac:dyDescent="0.2">
      <c r="A46" s="33" t="str">
        <f>Tableau2245678[[#This Row],[Plc{Q}]]</f>
        <v/>
      </c>
      <c r="B46" s="33" t="str">
        <f>Tableau2245678[[#This Row],[Place]]</f>
        <v/>
      </c>
      <c r="C46" s="16" t="s">
        <v>12</v>
      </c>
      <c r="D46" s="17" t="s">
        <v>12</v>
      </c>
      <c r="E46" s="17" t="s">
        <v>12</v>
      </c>
      <c r="F46" s="29" t="str">
        <f>IF(Tableau2245678[[#This Row],[Q &gt; F]]="","","Q")</f>
        <v/>
      </c>
      <c r="G46" s="10" t="s">
        <v>12</v>
      </c>
      <c r="H46" s="3" t="s">
        <v>3</v>
      </c>
      <c r="I46" s="3" t="s">
        <v>3</v>
      </c>
      <c r="J46" s="3" t="s">
        <v>3</v>
      </c>
      <c r="K46" s="30" t="str">
        <f>IF(Tableau2245678[[#This Row],[Pnt{Q}(/1000)]]=0,"",RANK(Tableau2245678[[#This Row],[Pnt{Q}(/1000)]],Tableau2245678[Pnt{Q}(/1000)]))</f>
        <v/>
      </c>
      <c r="L46" s="30">
        <f>IFERROR(Tableau2245678[[#This Row],[Pnt{QV}(/500)]]+Tableau2245678[[#This Row],[Pnt{QB}/500]],0)</f>
        <v>0</v>
      </c>
      <c r="M46" s="31">
        <f>IFERROR((Tableau2245678[[#This Row],[Pnt{QV}]]/$N$52)*500,0)</f>
        <v>0</v>
      </c>
      <c r="N46" s="31">
        <f>SUM(Tableau2245678[[#This Row],[Pnt{QV1}]],Tableau2245678[[#This Row],[Pnt{QV2}]],Tableau2245678[[#This Row],[Pnt{QV3}]])</f>
        <v>0</v>
      </c>
      <c r="O46" s="2">
        <f>IFERROR(((Tableau2245678[[#This Row],[Prs{QV1}]]/P$52)*1000)+IF(Tableau2245678[[#This Row],[Vlr{QV1}]]="o",2,0),0)</f>
        <v>0</v>
      </c>
      <c r="P46" s="11" t="s">
        <v>12</v>
      </c>
      <c r="Q46" s="4" t="s">
        <v>3</v>
      </c>
      <c r="R46" s="163">
        <f>IFERROR(((Tableau2245678[[#This Row],[Prs{QV2}]]/S$52)*1000)+IF(Tableau2245678[[#This Row],[Vlr{QV2}]]="o",2,0),0)</f>
        <v>0</v>
      </c>
      <c r="S46" s="11" t="s">
        <v>12</v>
      </c>
      <c r="T46" s="4" t="s">
        <v>3</v>
      </c>
      <c r="U46" s="163">
        <f>IFERROR(((Tableau2245678[[#This Row],[Prs{QV3}]]/V$52)*1000)+IF(Tableau2245678[[#This Row],[Vlr{QV3}]]="o",2,0),0)</f>
        <v>0</v>
      </c>
      <c r="V46" s="11" t="s">
        <v>12</v>
      </c>
      <c r="W46" s="4" t="s">
        <v>3</v>
      </c>
      <c r="X46" s="32">
        <f>IF((Tableau2245678[[#This Row],[Pnt{QB}]]/Y$52)*500=0,0,(Tableau2245678[[#This Row],[Pnt{QB}]]/Y$52)*500)</f>
        <v>0</v>
      </c>
      <c r="Y46" s="33">
        <f>Tableau2245678[[#This Row],[Pnt{QB1}]]+Tableau2245678[[#This Row],[Pnt{QB2}]]+Tableau2245678[[#This Row],[Pnt{QB3}]]+Tableau2245678[[#This Row],[Pnt{QB4}]]+Tableau2245678[[#This Row],[Pnt{QB5}]]+Tableau2245678[[#This Row],[Pnt{QB6}]]+Tableau2245678[[#This Row],[Pnt{QB7}]]+Tableau2245678[[#This Row],[Pnt{QB8}]]+Tableau2245678[[#This Row],[Pnt{QB9}]]+Tableau2245678[[#This Row],[Pnt{QB10}]]+Tableau2245678[[#This Row],[Pnt{QB11}]]+Tableau2245678[[#This Row],[Pnt{QB12}]]+Tableau2245678[[#This Row],[Pnt{QB13}]]+Tableau2245678[[#This Row],[Pnt{QB14}]]+Tableau2245678[[#This Row],[Pnt{QB15}]]+Tableau2245678[[#This Row],[Pnt{QB16}]]+Tableau2245678[[#This Row],[Pnt{QB17}]]+Tableau2245678[[#This Row],[Pnt{QB18}]]+Tableau2245678[[#This Row],[Pnt{QB19}]]+Tableau2245678[[#This Row],[Pnt{QB20}]]+Tableau2245678[[#This Row],[Pnt{QB21}]]+Tableau2245678[[#This Row],[Pnt{QB22}]]+Tableau2245678[[#This Row],[Pnt{QB23}]]+Tableau2245678[[#This Row],[Pnt{QB24}]]+Tableau2245678[[#This Row],[Pnt{QB25}]]+Tableau2245678[[#This Row],[Pnt{QB26}]]+Tableau2245678[[#This Row],[Pnt{QB27}]]+Tableau2245678[[#This Row],[Pnt{QB28}]]+Tableau2245678[[#This Row],[Pnt{QB29}]]+Tableau2245678[[#This Row],[Pnt{QB30}]]</f>
        <v>0</v>
      </c>
      <c r="Z46" s="33">
        <f>IF(Tableau2245678[[#This Row],[Blq{QB1}]]="o",(1000/AA$52),0)</f>
        <v>0</v>
      </c>
      <c r="AA46" s="4" t="s">
        <v>3</v>
      </c>
      <c r="AB46" s="33">
        <f>IF(Tableau2245678[[#This Row],[Blq{QB2}]]="o",(1000/AC$52),0)</f>
        <v>0</v>
      </c>
      <c r="AC46" s="4" t="s">
        <v>3</v>
      </c>
      <c r="AD46" s="33">
        <f>IF(Tableau2245678[[#This Row],[Blq{QB3}]]="o",(1000/AE$52),0)</f>
        <v>0</v>
      </c>
      <c r="AE46" s="4" t="s">
        <v>3</v>
      </c>
      <c r="AF46" s="33">
        <f>IF(Tableau2245678[[#This Row],[Blq{QB4}]]="o",(1000/AG$52),0)</f>
        <v>0</v>
      </c>
      <c r="AG46" s="4" t="s">
        <v>3</v>
      </c>
      <c r="AH46" s="33">
        <f>IF(Tableau2245678[[#This Row],[Blq{QB5}]]="o",(1000/AI$52),0)</f>
        <v>0</v>
      </c>
      <c r="AI46" s="4" t="s">
        <v>3</v>
      </c>
      <c r="AJ46" s="33">
        <f>IF(Tableau2245678[[#This Row],[Blq{QB6}]]="o",(1000/AK$52),0)</f>
        <v>0</v>
      </c>
      <c r="AK46" s="4" t="s">
        <v>3</v>
      </c>
      <c r="AL46" s="33">
        <f>IF(Tableau2245678[[#This Row],[Blq{QB7}]]="o",(1000/AM$52),0)</f>
        <v>0</v>
      </c>
      <c r="AM46" s="4" t="s">
        <v>3</v>
      </c>
      <c r="AN46" s="33">
        <f>IF(Tableau2245678[[#This Row],[Blq{QB8}]]="o",(1000/AO$52),0)</f>
        <v>0</v>
      </c>
      <c r="AO46" s="4" t="s">
        <v>3</v>
      </c>
      <c r="AP46" s="33">
        <f>IF(Tableau2245678[[#This Row],[Blq{QB9}]]="o",(1000/AQ$52),0)</f>
        <v>0</v>
      </c>
      <c r="AQ46" s="4" t="s">
        <v>3</v>
      </c>
      <c r="AR46" s="33">
        <f>IF(Tableau2245678[[#This Row],[Blq{QB10}]]="o",(1000/AS$52),0)</f>
        <v>0</v>
      </c>
      <c r="AS46" s="4" t="s">
        <v>3</v>
      </c>
      <c r="AT46" s="33">
        <f>IF(Tableau2245678[[#This Row],[Blq{QB11}]]="o",(1000/AU$52),0)</f>
        <v>0</v>
      </c>
      <c r="AU46" s="4" t="s">
        <v>3</v>
      </c>
      <c r="AV46" s="33">
        <f>IF(Tableau2245678[[#This Row],[Blq{QB12}]]="o",(1000/AW$52),0)</f>
        <v>0</v>
      </c>
      <c r="AW46" s="4" t="s">
        <v>3</v>
      </c>
      <c r="AX46" s="33">
        <f>IF(Tableau2245678[[#This Row],[Blq{QB13}]]="o",(1000/AY$52),0)</f>
        <v>0</v>
      </c>
      <c r="AY46" s="4" t="s">
        <v>3</v>
      </c>
      <c r="AZ46" s="33">
        <f>IF(Tableau2245678[[#This Row],[Blq{QB14}]]="o",(1000/BA$52),0)</f>
        <v>0</v>
      </c>
      <c r="BA46" s="4" t="s">
        <v>3</v>
      </c>
      <c r="BB46" s="33">
        <f>IF(Tableau2245678[[#This Row],[Blq{QB15}]]="o",(1000/BC$52),0)</f>
        <v>0</v>
      </c>
      <c r="BC46" s="4" t="s">
        <v>3</v>
      </c>
      <c r="BD46" s="33">
        <f>IF(Tableau2245678[[#This Row],[Blq{QB16}]]="o",(1000/BE$52),0)</f>
        <v>0</v>
      </c>
      <c r="BE46" s="4" t="s">
        <v>3</v>
      </c>
      <c r="BF46" s="33">
        <f>IF(Tableau2245678[[#This Row],[Blq{QB17}]]="o",(1000/BG$52),0)</f>
        <v>0</v>
      </c>
      <c r="BG46" s="4" t="s">
        <v>3</v>
      </c>
      <c r="BH46" s="33">
        <f>IF(Tableau2245678[[#This Row],[Blq{QB18}]]="o",(1000/BI$52),0)</f>
        <v>0</v>
      </c>
      <c r="BI46" s="4" t="s">
        <v>3</v>
      </c>
      <c r="BJ46" s="33">
        <f>IF(Tableau2245678[[#This Row],[Blq{QB19}]]="o",(1000/BK$52),0)</f>
        <v>0</v>
      </c>
      <c r="BK46" s="4" t="s">
        <v>3</v>
      </c>
      <c r="BL46" s="33">
        <f>IF(Tableau2245678[[#This Row],[Blq{QB20}]]="o",(1000/BM$52),0)</f>
        <v>0</v>
      </c>
      <c r="BM46" s="4" t="s">
        <v>3</v>
      </c>
      <c r="BN46" s="33">
        <f>IF(Tableau2245678[[#This Row],[Blq{QB21}]]="o",(1000/BO$52),0)</f>
        <v>0</v>
      </c>
      <c r="BO46" s="4" t="s">
        <v>3</v>
      </c>
      <c r="BP46" s="33">
        <f>IF(Tableau2245678[[#This Row],[Blq{QB22}]]="o",(1000/BQ$52),0)</f>
        <v>0</v>
      </c>
      <c r="BQ46" s="4" t="s">
        <v>3</v>
      </c>
      <c r="BR46" s="33">
        <f>IF(Tableau2245678[[#This Row],[Blq{QB23}]]="o",(1000/BS$52),0)</f>
        <v>0</v>
      </c>
      <c r="BS46" s="4" t="s">
        <v>3</v>
      </c>
      <c r="BT46" s="33">
        <f>IF(Tableau2245678[[#This Row],[Blq{QB24}]]="o",(1000/BU$52),0)</f>
        <v>0</v>
      </c>
      <c r="BU46" s="4" t="s">
        <v>3</v>
      </c>
      <c r="BV46" s="33">
        <f>IF(Tableau2245678[[#This Row],[Blq{QB25}]]="o",(1000/BW$52),0)</f>
        <v>0</v>
      </c>
      <c r="BW46" s="4" t="s">
        <v>3</v>
      </c>
      <c r="BX46" s="33">
        <f>IF(Tableau2245678[[#This Row],[Blq{QB26}]]="o",(1000/BY$52),0)</f>
        <v>0</v>
      </c>
      <c r="BY46" s="4" t="s">
        <v>3</v>
      </c>
      <c r="BZ46" s="33">
        <f>IF(Tableau2245678[[#This Row],[Blq{QB27}]]="o",(1000/CA$52),0)</f>
        <v>0</v>
      </c>
      <c r="CA46" s="4" t="s">
        <v>3</v>
      </c>
      <c r="CB46" s="33">
        <f>IF(Tableau2245678[[#This Row],[Blq{QB28}]]="o",(1000/CC$52),0)</f>
        <v>0</v>
      </c>
      <c r="CC46" s="4" t="s">
        <v>3</v>
      </c>
      <c r="CD46" s="33">
        <f>IF(Tableau2245678[[#This Row],[Blq{QB29}]]="o",(1000/CE$52),0)</f>
        <v>0</v>
      </c>
      <c r="CE46" s="4" t="s">
        <v>3</v>
      </c>
      <c r="CF46" s="33">
        <f>IF(Tableau2245678[[#This Row],[Blq{QB30}]]="o",(1000/CG$52),0)</f>
        <v>0</v>
      </c>
      <c r="CG46" s="4" t="s">
        <v>3</v>
      </c>
      <c r="CH46" s="26">
        <f>IFERROR((8-Tableau2245678[[#This Row],[Plc{Q}]])/100,0)</f>
        <v>0</v>
      </c>
      <c r="CI46" s="25" t="str">
        <f>IF(OR(1=Tableau2245678[[#This Row],[Plc{Q}]],2=Tableau2245678[[#This Row],[Plc{Q}]],3=Tableau2245678[[#This Row],[Plc{Q}]],4=Tableau2245678[[#This Row],[Plc{Q}]],5=Tableau2245678[[#This Row],[Plc{Q}]],6=Tableau2245678[[#This Row],[Plc{Q}]],7=Tableau2245678[[#This Row],[Plc{Q}]],8=Tableau2245678[[#This Row],[Plc{Q}]]),"Qualifié(e)","")</f>
        <v/>
      </c>
      <c r="CJ46" s="34" t="str">
        <f>IF(Tableau2245678[[#This Row],[Pnt{F}/1000]]=0,"",RANK(Tableau2245678[[#This Row],[Pnt{F}/1000]],Tableau2245678[Pnt{F}/1000]))</f>
        <v/>
      </c>
      <c r="CK46" s="35">
        <f>IFERROR(Tableau2245678[[#This Row],[Pnt{FV}/500]]+Tableau2245678[[#This Row],[Pnt{FB}/500]]+Tableau2245678[[#This Row],[Bns{Q}]],0)</f>
        <v>0</v>
      </c>
      <c r="CL46" s="32">
        <f>IFERROR((Tableau2245678[[#This Row],[Pnt{FV}]]/$CM$52)*500,0)</f>
        <v>0</v>
      </c>
      <c r="CM46" s="186">
        <f>IFERROR(((Tableau2245678[[#This Row],[Prs{FV}]]/CN$52)*1000)+IF(Tableau2245678[[#This Row],[Vlr{FV}]]="o",2,0),0)</f>
        <v>0</v>
      </c>
      <c r="CN46" s="11" t="s">
        <v>12</v>
      </c>
      <c r="CO46" s="4" t="s">
        <v>3</v>
      </c>
      <c r="CP46" s="32">
        <f>(Tableau2245678[[#This Row],[Pnt{FB}]]/CQ$52)*500</f>
        <v>0</v>
      </c>
      <c r="CQ46" s="33">
        <f>Tableau2245678[[#This Row],[Pnt{FBlq}]]+Tableau2245678[[#This Row],[Pnt{FEss}]]</f>
        <v>0</v>
      </c>
      <c r="CR46" s="33">
        <f>IF(Tableau2245678[[#This Row],[Blq{F}]]="n",0,IF(Tableau2245678[[#This Row],[Blq{F}]]="Z1",100,IF(Tableau2245678[[#This Row],[Blq{F}]]="Z2",200,IF(Tableau2245678[[#This Row],[Blq{F}]]="Top",300,0))))</f>
        <v>0</v>
      </c>
      <c r="CS46" s="4" t="s">
        <v>3</v>
      </c>
      <c r="CT46" s="25">
        <f>IFERROR((100-(Tableau2245678[[#This Row],[Ess{F}]])),0)</f>
        <v>0</v>
      </c>
      <c r="CU46" s="11" t="s">
        <v>12</v>
      </c>
      <c r="CV46" s="28" t="str">
        <f>IF(Tableau2245678[[#This Row],[Fnl]]="Q",Tableau2245678[[#This Row],[Plc{F}]],Tableau2245678[[#This Row],[Plc{Q}]])</f>
        <v/>
      </c>
      <c r="CW46" s="28" t="str">
        <f>IF(Tableau2245678[[#This Row],[Place]]=1,"Or",IF(Tableau2245678[[#This Row],[Place]]=2,"Argent",IF(Tableau2245678[[#This Row],[Place]]=3,"Bronze","")))</f>
        <v/>
      </c>
    </row>
    <row r="47" spans="1:101" x14ac:dyDescent="0.2">
      <c r="A47" s="33" t="str">
        <f>Tableau2245678[[#This Row],[Plc{Q}]]</f>
        <v/>
      </c>
      <c r="B47" s="33" t="str">
        <f>Tableau2245678[[#This Row],[Place]]</f>
        <v/>
      </c>
      <c r="C47" s="16" t="s">
        <v>12</v>
      </c>
      <c r="D47" s="17" t="s">
        <v>12</v>
      </c>
      <c r="E47" s="17" t="s">
        <v>12</v>
      </c>
      <c r="F47" s="29" t="str">
        <f>IF(Tableau2245678[[#This Row],[Q &gt; F]]="","","Q")</f>
        <v/>
      </c>
      <c r="G47" s="10" t="s">
        <v>12</v>
      </c>
      <c r="H47" s="3" t="s">
        <v>3</v>
      </c>
      <c r="I47" s="3" t="s">
        <v>3</v>
      </c>
      <c r="J47" s="3" t="s">
        <v>3</v>
      </c>
      <c r="K47" s="30" t="str">
        <f>IF(Tableau2245678[[#This Row],[Pnt{Q}(/1000)]]=0,"",RANK(Tableau2245678[[#This Row],[Pnt{Q}(/1000)]],Tableau2245678[Pnt{Q}(/1000)]))</f>
        <v/>
      </c>
      <c r="L47" s="30">
        <f>IFERROR(Tableau2245678[[#This Row],[Pnt{QV}(/500)]]+Tableau2245678[[#This Row],[Pnt{QB}/500]],0)</f>
        <v>0</v>
      </c>
      <c r="M47" s="31">
        <f>IFERROR((Tableau2245678[[#This Row],[Pnt{QV}]]/$N$52)*500,0)</f>
        <v>0</v>
      </c>
      <c r="N47" s="31">
        <f>SUM(Tableau2245678[[#This Row],[Pnt{QV1}]],Tableau2245678[[#This Row],[Pnt{QV2}]],Tableau2245678[[#This Row],[Pnt{QV3}]])</f>
        <v>0</v>
      </c>
      <c r="O47" s="2">
        <f>IFERROR(((Tableau2245678[[#This Row],[Prs{QV1}]]/P$52)*1000)+IF(Tableau2245678[[#This Row],[Vlr{QV1}]]="o",2,0),0)</f>
        <v>0</v>
      </c>
      <c r="P47" s="11" t="s">
        <v>12</v>
      </c>
      <c r="Q47" s="4" t="s">
        <v>3</v>
      </c>
      <c r="R47" s="163">
        <f>IFERROR(((Tableau2245678[[#This Row],[Prs{QV2}]]/S$52)*1000)+IF(Tableau2245678[[#This Row],[Vlr{QV2}]]="o",2,0),0)</f>
        <v>0</v>
      </c>
      <c r="S47" s="11" t="s">
        <v>12</v>
      </c>
      <c r="T47" s="4" t="s">
        <v>3</v>
      </c>
      <c r="U47" s="163">
        <f>IFERROR(((Tableau2245678[[#This Row],[Prs{QV3}]]/V$52)*1000)+IF(Tableau2245678[[#This Row],[Vlr{QV3}]]="o",2,0),0)</f>
        <v>0</v>
      </c>
      <c r="V47" s="11" t="s">
        <v>12</v>
      </c>
      <c r="W47" s="4" t="s">
        <v>3</v>
      </c>
      <c r="X47" s="32">
        <f>IF((Tableau2245678[[#This Row],[Pnt{QB}]]/Y$52)*500=0,0,(Tableau2245678[[#This Row],[Pnt{QB}]]/Y$52)*500)</f>
        <v>0</v>
      </c>
      <c r="Y47" s="33">
        <f>Tableau2245678[[#This Row],[Pnt{QB1}]]+Tableau2245678[[#This Row],[Pnt{QB2}]]+Tableau2245678[[#This Row],[Pnt{QB3}]]+Tableau2245678[[#This Row],[Pnt{QB4}]]+Tableau2245678[[#This Row],[Pnt{QB5}]]+Tableau2245678[[#This Row],[Pnt{QB6}]]+Tableau2245678[[#This Row],[Pnt{QB7}]]+Tableau2245678[[#This Row],[Pnt{QB8}]]+Tableau2245678[[#This Row],[Pnt{QB9}]]+Tableau2245678[[#This Row],[Pnt{QB10}]]+Tableau2245678[[#This Row],[Pnt{QB11}]]+Tableau2245678[[#This Row],[Pnt{QB12}]]+Tableau2245678[[#This Row],[Pnt{QB13}]]+Tableau2245678[[#This Row],[Pnt{QB14}]]+Tableau2245678[[#This Row],[Pnt{QB15}]]+Tableau2245678[[#This Row],[Pnt{QB16}]]+Tableau2245678[[#This Row],[Pnt{QB17}]]+Tableau2245678[[#This Row],[Pnt{QB18}]]+Tableau2245678[[#This Row],[Pnt{QB19}]]+Tableau2245678[[#This Row],[Pnt{QB20}]]+Tableau2245678[[#This Row],[Pnt{QB21}]]+Tableau2245678[[#This Row],[Pnt{QB22}]]+Tableau2245678[[#This Row],[Pnt{QB23}]]+Tableau2245678[[#This Row],[Pnt{QB24}]]+Tableau2245678[[#This Row],[Pnt{QB25}]]+Tableau2245678[[#This Row],[Pnt{QB26}]]+Tableau2245678[[#This Row],[Pnt{QB27}]]+Tableau2245678[[#This Row],[Pnt{QB28}]]+Tableau2245678[[#This Row],[Pnt{QB29}]]+Tableau2245678[[#This Row],[Pnt{QB30}]]</f>
        <v>0</v>
      </c>
      <c r="Z47" s="33">
        <f>IF(Tableau2245678[[#This Row],[Blq{QB1}]]="o",(1000/AA$52),0)</f>
        <v>0</v>
      </c>
      <c r="AA47" s="4" t="s">
        <v>3</v>
      </c>
      <c r="AB47" s="33">
        <f>IF(Tableau2245678[[#This Row],[Blq{QB2}]]="o",(1000/AC$52),0)</f>
        <v>0</v>
      </c>
      <c r="AC47" s="4" t="s">
        <v>3</v>
      </c>
      <c r="AD47" s="33">
        <f>IF(Tableau2245678[[#This Row],[Blq{QB3}]]="o",(1000/AE$52),0)</f>
        <v>0</v>
      </c>
      <c r="AE47" s="4" t="s">
        <v>3</v>
      </c>
      <c r="AF47" s="33">
        <f>IF(Tableau2245678[[#This Row],[Blq{QB4}]]="o",(1000/AG$52),0)</f>
        <v>0</v>
      </c>
      <c r="AG47" s="4" t="s">
        <v>3</v>
      </c>
      <c r="AH47" s="33">
        <f>IF(Tableau2245678[[#This Row],[Blq{QB5}]]="o",(1000/AI$52),0)</f>
        <v>0</v>
      </c>
      <c r="AI47" s="4" t="s">
        <v>3</v>
      </c>
      <c r="AJ47" s="33">
        <f>IF(Tableau2245678[[#This Row],[Blq{QB6}]]="o",(1000/AK$52),0)</f>
        <v>0</v>
      </c>
      <c r="AK47" s="4" t="s">
        <v>3</v>
      </c>
      <c r="AL47" s="33">
        <f>IF(Tableau2245678[[#This Row],[Blq{QB7}]]="o",(1000/AM$52),0)</f>
        <v>0</v>
      </c>
      <c r="AM47" s="4" t="s">
        <v>3</v>
      </c>
      <c r="AN47" s="33">
        <f>IF(Tableau2245678[[#This Row],[Blq{QB8}]]="o",(1000/AO$52),0)</f>
        <v>0</v>
      </c>
      <c r="AO47" s="4" t="s">
        <v>3</v>
      </c>
      <c r="AP47" s="33">
        <f>IF(Tableau2245678[[#This Row],[Blq{QB9}]]="o",(1000/AQ$52),0)</f>
        <v>0</v>
      </c>
      <c r="AQ47" s="4" t="s">
        <v>3</v>
      </c>
      <c r="AR47" s="33">
        <f>IF(Tableau2245678[[#This Row],[Blq{QB10}]]="o",(1000/AS$52),0)</f>
        <v>0</v>
      </c>
      <c r="AS47" s="4" t="s">
        <v>3</v>
      </c>
      <c r="AT47" s="33">
        <f>IF(Tableau2245678[[#This Row],[Blq{QB11}]]="o",(1000/AU$52),0)</f>
        <v>0</v>
      </c>
      <c r="AU47" s="4" t="s">
        <v>3</v>
      </c>
      <c r="AV47" s="33">
        <f>IF(Tableau2245678[[#This Row],[Blq{QB12}]]="o",(1000/AW$52),0)</f>
        <v>0</v>
      </c>
      <c r="AW47" s="4" t="s">
        <v>3</v>
      </c>
      <c r="AX47" s="33">
        <f>IF(Tableau2245678[[#This Row],[Blq{QB13}]]="o",(1000/AY$52),0)</f>
        <v>0</v>
      </c>
      <c r="AY47" s="4" t="s">
        <v>3</v>
      </c>
      <c r="AZ47" s="33">
        <f>IF(Tableau2245678[[#This Row],[Blq{QB14}]]="o",(1000/BA$52),0)</f>
        <v>0</v>
      </c>
      <c r="BA47" s="4" t="s">
        <v>3</v>
      </c>
      <c r="BB47" s="33">
        <f>IF(Tableau2245678[[#This Row],[Blq{QB15}]]="o",(1000/BC$52),0)</f>
        <v>0</v>
      </c>
      <c r="BC47" s="4" t="s">
        <v>3</v>
      </c>
      <c r="BD47" s="33">
        <f>IF(Tableau2245678[[#This Row],[Blq{QB16}]]="o",(1000/BE$52),0)</f>
        <v>0</v>
      </c>
      <c r="BE47" s="4" t="s">
        <v>3</v>
      </c>
      <c r="BF47" s="33">
        <f>IF(Tableau2245678[[#This Row],[Blq{QB17}]]="o",(1000/BG$52),0)</f>
        <v>0</v>
      </c>
      <c r="BG47" s="4" t="s">
        <v>3</v>
      </c>
      <c r="BH47" s="33">
        <f>IF(Tableau2245678[[#This Row],[Blq{QB18}]]="o",(1000/BI$52),0)</f>
        <v>0</v>
      </c>
      <c r="BI47" s="4" t="s">
        <v>3</v>
      </c>
      <c r="BJ47" s="33">
        <f>IF(Tableau2245678[[#This Row],[Blq{QB19}]]="o",(1000/BK$52),0)</f>
        <v>0</v>
      </c>
      <c r="BK47" s="4" t="s">
        <v>3</v>
      </c>
      <c r="BL47" s="33">
        <f>IF(Tableau2245678[[#This Row],[Blq{QB20}]]="o",(1000/BM$52),0)</f>
        <v>0</v>
      </c>
      <c r="BM47" s="4" t="s">
        <v>3</v>
      </c>
      <c r="BN47" s="33">
        <f>IF(Tableau2245678[[#This Row],[Blq{QB21}]]="o",(1000/BO$52),0)</f>
        <v>0</v>
      </c>
      <c r="BO47" s="4" t="s">
        <v>3</v>
      </c>
      <c r="BP47" s="33">
        <f>IF(Tableau2245678[[#This Row],[Blq{QB22}]]="o",(1000/BQ$52),0)</f>
        <v>0</v>
      </c>
      <c r="BQ47" s="4" t="s">
        <v>3</v>
      </c>
      <c r="BR47" s="33">
        <f>IF(Tableau2245678[[#This Row],[Blq{QB23}]]="o",(1000/BS$52),0)</f>
        <v>0</v>
      </c>
      <c r="BS47" s="4" t="s">
        <v>3</v>
      </c>
      <c r="BT47" s="33">
        <f>IF(Tableau2245678[[#This Row],[Blq{QB24}]]="o",(1000/BU$52),0)</f>
        <v>0</v>
      </c>
      <c r="BU47" s="4" t="s">
        <v>3</v>
      </c>
      <c r="BV47" s="33">
        <f>IF(Tableau2245678[[#This Row],[Blq{QB25}]]="o",(1000/BW$52),0)</f>
        <v>0</v>
      </c>
      <c r="BW47" s="4" t="s">
        <v>3</v>
      </c>
      <c r="BX47" s="33">
        <f>IF(Tableau2245678[[#This Row],[Blq{QB26}]]="o",(1000/BY$52),0)</f>
        <v>0</v>
      </c>
      <c r="BY47" s="4" t="s">
        <v>3</v>
      </c>
      <c r="BZ47" s="33">
        <f>IF(Tableau2245678[[#This Row],[Blq{QB27}]]="o",(1000/CA$52),0)</f>
        <v>0</v>
      </c>
      <c r="CA47" s="4" t="s">
        <v>3</v>
      </c>
      <c r="CB47" s="33">
        <f>IF(Tableau2245678[[#This Row],[Blq{QB28}]]="o",(1000/CC$52),0)</f>
        <v>0</v>
      </c>
      <c r="CC47" s="4" t="s">
        <v>3</v>
      </c>
      <c r="CD47" s="33">
        <f>IF(Tableau2245678[[#This Row],[Blq{QB29}]]="o",(1000/CE$52),0)</f>
        <v>0</v>
      </c>
      <c r="CE47" s="4" t="s">
        <v>3</v>
      </c>
      <c r="CF47" s="33">
        <f>IF(Tableau2245678[[#This Row],[Blq{QB30}]]="o",(1000/CG$52),0)</f>
        <v>0</v>
      </c>
      <c r="CG47" s="4" t="s">
        <v>3</v>
      </c>
      <c r="CH47" s="26">
        <f>IFERROR((8-Tableau2245678[[#This Row],[Plc{Q}]])/100,0)</f>
        <v>0</v>
      </c>
      <c r="CI47" s="25" t="str">
        <f>IF(OR(1=Tableau2245678[[#This Row],[Plc{Q}]],2=Tableau2245678[[#This Row],[Plc{Q}]],3=Tableau2245678[[#This Row],[Plc{Q}]],4=Tableau2245678[[#This Row],[Plc{Q}]],5=Tableau2245678[[#This Row],[Plc{Q}]],6=Tableau2245678[[#This Row],[Plc{Q}]],7=Tableau2245678[[#This Row],[Plc{Q}]],8=Tableau2245678[[#This Row],[Plc{Q}]]),"Qualifié(e)","")</f>
        <v/>
      </c>
      <c r="CJ47" s="34" t="str">
        <f>IF(Tableau2245678[[#This Row],[Pnt{F}/1000]]=0,"",RANK(Tableau2245678[[#This Row],[Pnt{F}/1000]],Tableau2245678[Pnt{F}/1000]))</f>
        <v/>
      </c>
      <c r="CK47" s="35">
        <f>IFERROR(Tableau2245678[[#This Row],[Pnt{FV}/500]]+Tableau2245678[[#This Row],[Pnt{FB}/500]]+Tableau2245678[[#This Row],[Bns{Q}]],0)</f>
        <v>0</v>
      </c>
      <c r="CL47" s="32">
        <f>IFERROR((Tableau2245678[[#This Row],[Pnt{FV}]]/$CM$52)*500,0)</f>
        <v>0</v>
      </c>
      <c r="CM47" s="186">
        <f>IFERROR(((Tableau2245678[[#This Row],[Prs{FV}]]/CN$52)*1000)+IF(Tableau2245678[[#This Row],[Vlr{FV}]]="o",2,0),0)</f>
        <v>0</v>
      </c>
      <c r="CN47" s="11" t="s">
        <v>12</v>
      </c>
      <c r="CO47" s="4" t="s">
        <v>3</v>
      </c>
      <c r="CP47" s="32">
        <f>(Tableau2245678[[#This Row],[Pnt{FB}]]/CQ$52)*500</f>
        <v>0</v>
      </c>
      <c r="CQ47" s="33">
        <f>Tableau2245678[[#This Row],[Pnt{FBlq}]]+Tableau2245678[[#This Row],[Pnt{FEss}]]</f>
        <v>0</v>
      </c>
      <c r="CR47" s="33">
        <f>IF(Tableau2245678[[#This Row],[Blq{F}]]="n",0,IF(Tableau2245678[[#This Row],[Blq{F}]]="Z1",100,IF(Tableau2245678[[#This Row],[Blq{F}]]="Z2",200,IF(Tableau2245678[[#This Row],[Blq{F}]]="Top",300,0))))</f>
        <v>0</v>
      </c>
      <c r="CS47" s="4" t="s">
        <v>3</v>
      </c>
      <c r="CT47" s="25">
        <f>IFERROR((100-(Tableau2245678[[#This Row],[Ess{F}]])),0)</f>
        <v>0</v>
      </c>
      <c r="CU47" s="11" t="s">
        <v>12</v>
      </c>
      <c r="CV47" s="28" t="str">
        <f>IF(Tableau2245678[[#This Row],[Fnl]]="Q",Tableau2245678[[#This Row],[Plc{F}]],Tableau2245678[[#This Row],[Plc{Q}]])</f>
        <v/>
      </c>
      <c r="CW47" s="28" t="str">
        <f>IF(Tableau2245678[[#This Row],[Place]]=1,"Or",IF(Tableau2245678[[#This Row],[Place]]=2,"Argent",IF(Tableau2245678[[#This Row],[Place]]=3,"Bronze","")))</f>
        <v/>
      </c>
    </row>
    <row r="48" spans="1:101" x14ac:dyDescent="0.2">
      <c r="A48" s="33" t="str">
        <f>Tableau2245678[[#This Row],[Plc{Q}]]</f>
        <v/>
      </c>
      <c r="B48" s="33" t="str">
        <f>Tableau2245678[[#This Row],[Place]]</f>
        <v/>
      </c>
      <c r="C48" s="16" t="s">
        <v>12</v>
      </c>
      <c r="D48" s="17" t="s">
        <v>12</v>
      </c>
      <c r="E48" s="17" t="s">
        <v>12</v>
      </c>
      <c r="F48" s="29" t="str">
        <f>IF(Tableau2245678[[#This Row],[Q &gt; F]]="","","Q")</f>
        <v/>
      </c>
      <c r="G48" s="10" t="s">
        <v>12</v>
      </c>
      <c r="H48" s="3" t="s">
        <v>3</v>
      </c>
      <c r="I48" s="3" t="s">
        <v>3</v>
      </c>
      <c r="J48" s="3" t="s">
        <v>3</v>
      </c>
      <c r="K48" s="30" t="str">
        <f>IF(Tableau2245678[[#This Row],[Pnt{Q}(/1000)]]=0,"",RANK(Tableau2245678[[#This Row],[Pnt{Q}(/1000)]],Tableau2245678[Pnt{Q}(/1000)]))</f>
        <v/>
      </c>
      <c r="L48" s="30">
        <f>IFERROR(Tableau2245678[[#This Row],[Pnt{QV}(/500)]]+Tableau2245678[[#This Row],[Pnt{QB}/500]],0)</f>
        <v>0</v>
      </c>
      <c r="M48" s="31">
        <f>IFERROR((Tableau2245678[[#This Row],[Pnt{QV}]]/$N$52)*500,0)</f>
        <v>0</v>
      </c>
      <c r="N48" s="31">
        <f>SUM(Tableau2245678[[#This Row],[Pnt{QV1}]],Tableau2245678[[#This Row],[Pnt{QV2}]],Tableau2245678[[#This Row],[Pnt{QV3}]])</f>
        <v>0</v>
      </c>
      <c r="O48" s="2">
        <f>IFERROR(((Tableau2245678[[#This Row],[Prs{QV1}]]/P$52)*1000)+IF(Tableau2245678[[#This Row],[Vlr{QV1}]]="o",2,0),0)</f>
        <v>0</v>
      </c>
      <c r="P48" s="11" t="s">
        <v>12</v>
      </c>
      <c r="Q48" s="4" t="s">
        <v>3</v>
      </c>
      <c r="R48" s="163">
        <f>IFERROR(((Tableau2245678[[#This Row],[Prs{QV2}]]/S$52)*1000)+IF(Tableau2245678[[#This Row],[Vlr{QV2}]]="o",2,0),0)</f>
        <v>0</v>
      </c>
      <c r="S48" s="11" t="s">
        <v>12</v>
      </c>
      <c r="T48" s="4" t="s">
        <v>3</v>
      </c>
      <c r="U48" s="163">
        <f>IFERROR(((Tableau2245678[[#This Row],[Prs{QV3}]]/V$52)*1000)+IF(Tableau2245678[[#This Row],[Vlr{QV3}]]="o",2,0),0)</f>
        <v>0</v>
      </c>
      <c r="V48" s="11" t="s">
        <v>12</v>
      </c>
      <c r="W48" s="4" t="s">
        <v>3</v>
      </c>
      <c r="X48" s="32">
        <f>IF((Tableau2245678[[#This Row],[Pnt{QB}]]/Y$52)*500=0,0,(Tableau2245678[[#This Row],[Pnt{QB}]]/Y$52)*500)</f>
        <v>0</v>
      </c>
      <c r="Y48" s="33">
        <f>Tableau2245678[[#This Row],[Pnt{QB1}]]+Tableau2245678[[#This Row],[Pnt{QB2}]]+Tableau2245678[[#This Row],[Pnt{QB3}]]+Tableau2245678[[#This Row],[Pnt{QB4}]]+Tableau2245678[[#This Row],[Pnt{QB5}]]+Tableau2245678[[#This Row],[Pnt{QB6}]]+Tableau2245678[[#This Row],[Pnt{QB7}]]+Tableau2245678[[#This Row],[Pnt{QB8}]]+Tableau2245678[[#This Row],[Pnt{QB9}]]+Tableau2245678[[#This Row],[Pnt{QB10}]]+Tableau2245678[[#This Row],[Pnt{QB11}]]+Tableau2245678[[#This Row],[Pnt{QB12}]]+Tableau2245678[[#This Row],[Pnt{QB13}]]+Tableau2245678[[#This Row],[Pnt{QB14}]]+Tableau2245678[[#This Row],[Pnt{QB15}]]+Tableau2245678[[#This Row],[Pnt{QB16}]]+Tableau2245678[[#This Row],[Pnt{QB17}]]+Tableau2245678[[#This Row],[Pnt{QB18}]]+Tableau2245678[[#This Row],[Pnt{QB19}]]+Tableau2245678[[#This Row],[Pnt{QB20}]]+Tableau2245678[[#This Row],[Pnt{QB21}]]+Tableau2245678[[#This Row],[Pnt{QB22}]]+Tableau2245678[[#This Row],[Pnt{QB23}]]+Tableau2245678[[#This Row],[Pnt{QB24}]]+Tableau2245678[[#This Row],[Pnt{QB25}]]+Tableau2245678[[#This Row],[Pnt{QB26}]]+Tableau2245678[[#This Row],[Pnt{QB27}]]+Tableau2245678[[#This Row],[Pnt{QB28}]]+Tableau2245678[[#This Row],[Pnt{QB29}]]+Tableau2245678[[#This Row],[Pnt{QB30}]]</f>
        <v>0</v>
      </c>
      <c r="Z48" s="33">
        <f>IF(Tableau2245678[[#This Row],[Blq{QB1}]]="o",(1000/AA$52),0)</f>
        <v>0</v>
      </c>
      <c r="AA48" s="4" t="s">
        <v>3</v>
      </c>
      <c r="AB48" s="33">
        <f>IF(Tableau2245678[[#This Row],[Blq{QB2}]]="o",(1000/AC$52),0)</f>
        <v>0</v>
      </c>
      <c r="AC48" s="4" t="s">
        <v>3</v>
      </c>
      <c r="AD48" s="33">
        <f>IF(Tableau2245678[[#This Row],[Blq{QB3}]]="o",(1000/AE$52),0)</f>
        <v>0</v>
      </c>
      <c r="AE48" s="4" t="s">
        <v>3</v>
      </c>
      <c r="AF48" s="33">
        <f>IF(Tableau2245678[[#This Row],[Blq{QB4}]]="o",(1000/AG$52),0)</f>
        <v>0</v>
      </c>
      <c r="AG48" s="4" t="s">
        <v>3</v>
      </c>
      <c r="AH48" s="33">
        <f>IF(Tableau2245678[[#This Row],[Blq{QB5}]]="o",(1000/AI$52),0)</f>
        <v>0</v>
      </c>
      <c r="AI48" s="4" t="s">
        <v>3</v>
      </c>
      <c r="AJ48" s="33">
        <f>IF(Tableau2245678[[#This Row],[Blq{QB6}]]="o",(1000/AK$52),0)</f>
        <v>0</v>
      </c>
      <c r="AK48" s="4" t="s">
        <v>3</v>
      </c>
      <c r="AL48" s="33">
        <f>IF(Tableau2245678[[#This Row],[Blq{QB7}]]="o",(1000/AM$52),0)</f>
        <v>0</v>
      </c>
      <c r="AM48" s="4" t="s">
        <v>3</v>
      </c>
      <c r="AN48" s="33">
        <f>IF(Tableau2245678[[#This Row],[Blq{QB8}]]="o",(1000/AO$52),0)</f>
        <v>0</v>
      </c>
      <c r="AO48" s="4" t="s">
        <v>3</v>
      </c>
      <c r="AP48" s="33">
        <f>IF(Tableau2245678[[#This Row],[Blq{QB9}]]="o",(1000/AQ$52),0)</f>
        <v>0</v>
      </c>
      <c r="AQ48" s="4" t="s">
        <v>3</v>
      </c>
      <c r="AR48" s="33">
        <f>IF(Tableau2245678[[#This Row],[Blq{QB10}]]="o",(1000/AS$52),0)</f>
        <v>0</v>
      </c>
      <c r="AS48" s="4" t="s">
        <v>3</v>
      </c>
      <c r="AT48" s="33">
        <f>IF(Tableau2245678[[#This Row],[Blq{QB11}]]="o",(1000/AU$52),0)</f>
        <v>0</v>
      </c>
      <c r="AU48" s="4" t="s">
        <v>3</v>
      </c>
      <c r="AV48" s="33">
        <f>IF(Tableau2245678[[#This Row],[Blq{QB12}]]="o",(1000/AW$52),0)</f>
        <v>0</v>
      </c>
      <c r="AW48" s="4" t="s">
        <v>3</v>
      </c>
      <c r="AX48" s="33">
        <f>IF(Tableau2245678[[#This Row],[Blq{QB13}]]="o",(1000/AY$52),0)</f>
        <v>0</v>
      </c>
      <c r="AY48" s="4" t="s">
        <v>3</v>
      </c>
      <c r="AZ48" s="33">
        <f>IF(Tableau2245678[[#This Row],[Blq{QB14}]]="o",(1000/BA$52),0)</f>
        <v>0</v>
      </c>
      <c r="BA48" s="4" t="s">
        <v>3</v>
      </c>
      <c r="BB48" s="33">
        <f>IF(Tableau2245678[[#This Row],[Blq{QB15}]]="o",(1000/BC$52),0)</f>
        <v>0</v>
      </c>
      <c r="BC48" s="4" t="s">
        <v>3</v>
      </c>
      <c r="BD48" s="33">
        <f>IF(Tableau2245678[[#This Row],[Blq{QB16}]]="o",(1000/BE$52),0)</f>
        <v>0</v>
      </c>
      <c r="BE48" s="4" t="s">
        <v>3</v>
      </c>
      <c r="BF48" s="33">
        <f>IF(Tableau2245678[[#This Row],[Blq{QB17}]]="o",(1000/BG$52),0)</f>
        <v>0</v>
      </c>
      <c r="BG48" s="4" t="s">
        <v>3</v>
      </c>
      <c r="BH48" s="33">
        <f>IF(Tableau2245678[[#This Row],[Blq{QB18}]]="o",(1000/BI$52),0)</f>
        <v>0</v>
      </c>
      <c r="BI48" s="4" t="s">
        <v>3</v>
      </c>
      <c r="BJ48" s="33">
        <f>IF(Tableau2245678[[#This Row],[Blq{QB19}]]="o",(1000/BK$52),0)</f>
        <v>0</v>
      </c>
      <c r="BK48" s="4" t="s">
        <v>3</v>
      </c>
      <c r="BL48" s="33">
        <f>IF(Tableau2245678[[#This Row],[Blq{QB20}]]="o",(1000/BM$52),0)</f>
        <v>0</v>
      </c>
      <c r="BM48" s="4" t="s">
        <v>3</v>
      </c>
      <c r="BN48" s="33">
        <f>IF(Tableau2245678[[#This Row],[Blq{QB21}]]="o",(1000/BO$52),0)</f>
        <v>0</v>
      </c>
      <c r="BO48" s="4" t="s">
        <v>3</v>
      </c>
      <c r="BP48" s="33">
        <f>IF(Tableau2245678[[#This Row],[Blq{QB22}]]="o",(1000/BQ$52),0)</f>
        <v>0</v>
      </c>
      <c r="BQ48" s="4" t="s">
        <v>3</v>
      </c>
      <c r="BR48" s="33">
        <f>IF(Tableau2245678[[#This Row],[Blq{QB23}]]="o",(1000/BS$52),0)</f>
        <v>0</v>
      </c>
      <c r="BS48" s="4" t="s">
        <v>3</v>
      </c>
      <c r="BT48" s="33">
        <f>IF(Tableau2245678[[#This Row],[Blq{QB24}]]="o",(1000/BU$52),0)</f>
        <v>0</v>
      </c>
      <c r="BU48" s="4" t="s">
        <v>3</v>
      </c>
      <c r="BV48" s="33">
        <f>IF(Tableau2245678[[#This Row],[Blq{QB25}]]="o",(1000/BW$52),0)</f>
        <v>0</v>
      </c>
      <c r="BW48" s="4" t="s">
        <v>3</v>
      </c>
      <c r="BX48" s="33">
        <f>IF(Tableau2245678[[#This Row],[Blq{QB26}]]="o",(1000/BY$52),0)</f>
        <v>0</v>
      </c>
      <c r="BY48" s="4" t="s">
        <v>3</v>
      </c>
      <c r="BZ48" s="33">
        <f>IF(Tableau2245678[[#This Row],[Blq{QB27}]]="o",(1000/CA$52),0)</f>
        <v>0</v>
      </c>
      <c r="CA48" s="4" t="s">
        <v>3</v>
      </c>
      <c r="CB48" s="33">
        <f>IF(Tableau2245678[[#This Row],[Blq{QB28}]]="o",(1000/CC$52),0)</f>
        <v>0</v>
      </c>
      <c r="CC48" s="4" t="s">
        <v>3</v>
      </c>
      <c r="CD48" s="33">
        <f>IF(Tableau2245678[[#This Row],[Blq{QB29}]]="o",(1000/CE$52),0)</f>
        <v>0</v>
      </c>
      <c r="CE48" s="4" t="s">
        <v>3</v>
      </c>
      <c r="CF48" s="33">
        <f>IF(Tableau2245678[[#This Row],[Blq{QB30}]]="o",(1000/CG$52),0)</f>
        <v>0</v>
      </c>
      <c r="CG48" s="4" t="s">
        <v>3</v>
      </c>
      <c r="CH48" s="26">
        <f>IFERROR((8-Tableau2245678[[#This Row],[Plc{Q}]])/100,0)</f>
        <v>0</v>
      </c>
      <c r="CI48" s="25" t="str">
        <f>IF(OR(1=Tableau2245678[[#This Row],[Plc{Q}]],2=Tableau2245678[[#This Row],[Plc{Q}]],3=Tableau2245678[[#This Row],[Plc{Q}]],4=Tableau2245678[[#This Row],[Plc{Q}]],5=Tableau2245678[[#This Row],[Plc{Q}]],6=Tableau2245678[[#This Row],[Plc{Q}]],7=Tableau2245678[[#This Row],[Plc{Q}]],8=Tableau2245678[[#This Row],[Plc{Q}]]),"Qualifié(e)","")</f>
        <v/>
      </c>
      <c r="CJ48" s="34" t="str">
        <f>IF(Tableau2245678[[#This Row],[Pnt{F}/1000]]=0,"",RANK(Tableau2245678[[#This Row],[Pnt{F}/1000]],Tableau2245678[Pnt{F}/1000]))</f>
        <v/>
      </c>
      <c r="CK48" s="35">
        <f>IFERROR(Tableau2245678[[#This Row],[Pnt{FV}/500]]+Tableau2245678[[#This Row],[Pnt{FB}/500]]+Tableau2245678[[#This Row],[Bns{Q}]],0)</f>
        <v>0</v>
      </c>
      <c r="CL48" s="32">
        <f>IFERROR((Tableau2245678[[#This Row],[Pnt{FV}]]/$CM$52)*500,0)</f>
        <v>0</v>
      </c>
      <c r="CM48" s="186">
        <f>IFERROR(((Tableau2245678[[#This Row],[Prs{FV}]]/CN$52)*1000)+IF(Tableau2245678[[#This Row],[Vlr{FV}]]="o",2,0),0)</f>
        <v>0</v>
      </c>
      <c r="CN48" s="11" t="s">
        <v>12</v>
      </c>
      <c r="CO48" s="4" t="s">
        <v>3</v>
      </c>
      <c r="CP48" s="32">
        <f>(Tableau2245678[[#This Row],[Pnt{FB}]]/CQ$52)*500</f>
        <v>0</v>
      </c>
      <c r="CQ48" s="33">
        <f>Tableau2245678[[#This Row],[Pnt{FBlq}]]+Tableau2245678[[#This Row],[Pnt{FEss}]]</f>
        <v>0</v>
      </c>
      <c r="CR48" s="33">
        <f>IF(Tableau2245678[[#This Row],[Blq{F}]]="n",0,IF(Tableau2245678[[#This Row],[Blq{F}]]="Z1",100,IF(Tableau2245678[[#This Row],[Blq{F}]]="Z2",200,IF(Tableau2245678[[#This Row],[Blq{F}]]="Top",300,0))))</f>
        <v>0</v>
      </c>
      <c r="CS48" s="4" t="s">
        <v>3</v>
      </c>
      <c r="CT48" s="25">
        <f>IFERROR((100-(Tableau2245678[[#This Row],[Ess{F}]])),0)</f>
        <v>0</v>
      </c>
      <c r="CU48" s="11" t="s">
        <v>12</v>
      </c>
      <c r="CV48" s="28" t="str">
        <f>IF(Tableau2245678[[#This Row],[Fnl]]="Q",Tableau2245678[[#This Row],[Plc{F}]],Tableau2245678[[#This Row],[Plc{Q}]])</f>
        <v/>
      </c>
      <c r="CW48" s="28" t="str">
        <f>IF(Tableau2245678[[#This Row],[Place]]=1,"Or",IF(Tableau2245678[[#This Row],[Place]]=2,"Argent",IF(Tableau2245678[[#This Row],[Place]]=3,"Bronze","")))</f>
        <v/>
      </c>
    </row>
    <row r="49" spans="1:101" x14ac:dyDescent="0.2">
      <c r="A49" s="33" t="str">
        <f>Tableau2245678[[#This Row],[Plc{Q}]]</f>
        <v/>
      </c>
      <c r="B49" s="33" t="str">
        <f>Tableau2245678[[#This Row],[Place]]</f>
        <v/>
      </c>
      <c r="C49" s="16" t="s">
        <v>12</v>
      </c>
      <c r="D49" s="17" t="s">
        <v>12</v>
      </c>
      <c r="E49" s="17" t="s">
        <v>12</v>
      </c>
      <c r="F49" s="29" t="str">
        <f>IF(Tableau2245678[[#This Row],[Q &gt; F]]="","","Q")</f>
        <v/>
      </c>
      <c r="G49" s="10" t="s">
        <v>12</v>
      </c>
      <c r="H49" s="3" t="s">
        <v>3</v>
      </c>
      <c r="I49" s="3" t="s">
        <v>3</v>
      </c>
      <c r="J49" s="3" t="s">
        <v>3</v>
      </c>
      <c r="K49" s="30" t="str">
        <f>IF(Tableau2245678[[#This Row],[Pnt{Q}(/1000)]]=0,"",RANK(Tableau2245678[[#This Row],[Pnt{Q}(/1000)]],Tableau2245678[Pnt{Q}(/1000)]))</f>
        <v/>
      </c>
      <c r="L49" s="30">
        <f>IFERROR(Tableau2245678[[#This Row],[Pnt{QV}(/500)]]+Tableau2245678[[#This Row],[Pnt{QB}/500]],0)</f>
        <v>0</v>
      </c>
      <c r="M49" s="31">
        <f>IFERROR((Tableau2245678[[#This Row],[Pnt{QV}]]/$N$52)*500,0)</f>
        <v>0</v>
      </c>
      <c r="N49" s="31">
        <f>SUM(Tableau2245678[[#This Row],[Pnt{QV1}]],Tableau2245678[[#This Row],[Pnt{QV2}]],Tableau2245678[[#This Row],[Pnt{QV3}]])</f>
        <v>0</v>
      </c>
      <c r="O49" s="2">
        <f>IFERROR(((Tableau2245678[[#This Row],[Prs{QV1}]]/P$52)*1000)+IF(Tableau2245678[[#This Row],[Vlr{QV1}]]="o",2,0),0)</f>
        <v>0</v>
      </c>
      <c r="P49" s="11" t="s">
        <v>12</v>
      </c>
      <c r="Q49" s="4" t="s">
        <v>3</v>
      </c>
      <c r="R49" s="163">
        <f>IFERROR(((Tableau2245678[[#This Row],[Prs{QV2}]]/S$52)*1000)+IF(Tableau2245678[[#This Row],[Vlr{QV2}]]="o",2,0),0)</f>
        <v>0</v>
      </c>
      <c r="S49" s="11" t="s">
        <v>12</v>
      </c>
      <c r="T49" s="4" t="s">
        <v>3</v>
      </c>
      <c r="U49" s="163">
        <f>IFERROR(((Tableau2245678[[#This Row],[Prs{QV3}]]/V$52)*1000)+IF(Tableau2245678[[#This Row],[Vlr{QV3}]]="o",2,0),0)</f>
        <v>0</v>
      </c>
      <c r="V49" s="11" t="s">
        <v>12</v>
      </c>
      <c r="W49" s="4" t="s">
        <v>3</v>
      </c>
      <c r="X49" s="32">
        <f>IF((Tableau2245678[[#This Row],[Pnt{QB}]]/Y$52)*500=0,0,(Tableau2245678[[#This Row],[Pnt{QB}]]/Y$52)*500)</f>
        <v>0</v>
      </c>
      <c r="Y49" s="33">
        <f>Tableau2245678[[#This Row],[Pnt{QB1}]]+Tableau2245678[[#This Row],[Pnt{QB2}]]+Tableau2245678[[#This Row],[Pnt{QB3}]]+Tableau2245678[[#This Row],[Pnt{QB4}]]+Tableau2245678[[#This Row],[Pnt{QB5}]]+Tableau2245678[[#This Row],[Pnt{QB6}]]+Tableau2245678[[#This Row],[Pnt{QB7}]]+Tableau2245678[[#This Row],[Pnt{QB8}]]+Tableau2245678[[#This Row],[Pnt{QB9}]]+Tableau2245678[[#This Row],[Pnt{QB10}]]+Tableau2245678[[#This Row],[Pnt{QB11}]]+Tableau2245678[[#This Row],[Pnt{QB12}]]+Tableau2245678[[#This Row],[Pnt{QB13}]]+Tableau2245678[[#This Row],[Pnt{QB14}]]+Tableau2245678[[#This Row],[Pnt{QB15}]]+Tableau2245678[[#This Row],[Pnt{QB16}]]+Tableau2245678[[#This Row],[Pnt{QB17}]]+Tableau2245678[[#This Row],[Pnt{QB18}]]+Tableau2245678[[#This Row],[Pnt{QB19}]]+Tableau2245678[[#This Row],[Pnt{QB20}]]+Tableau2245678[[#This Row],[Pnt{QB21}]]+Tableau2245678[[#This Row],[Pnt{QB22}]]+Tableau2245678[[#This Row],[Pnt{QB23}]]+Tableau2245678[[#This Row],[Pnt{QB24}]]+Tableau2245678[[#This Row],[Pnt{QB25}]]+Tableau2245678[[#This Row],[Pnt{QB26}]]+Tableau2245678[[#This Row],[Pnt{QB27}]]+Tableau2245678[[#This Row],[Pnt{QB28}]]+Tableau2245678[[#This Row],[Pnt{QB29}]]+Tableau2245678[[#This Row],[Pnt{QB30}]]</f>
        <v>0</v>
      </c>
      <c r="Z49" s="33">
        <f>IF(Tableau2245678[[#This Row],[Blq{QB1}]]="o",(1000/AA$52),0)</f>
        <v>0</v>
      </c>
      <c r="AA49" s="4" t="s">
        <v>3</v>
      </c>
      <c r="AB49" s="33">
        <f>IF(Tableau2245678[[#This Row],[Blq{QB2}]]="o",(1000/AC$52),0)</f>
        <v>0</v>
      </c>
      <c r="AC49" s="4" t="s">
        <v>3</v>
      </c>
      <c r="AD49" s="33">
        <f>IF(Tableau2245678[[#This Row],[Blq{QB3}]]="o",(1000/AE$52),0)</f>
        <v>0</v>
      </c>
      <c r="AE49" s="4" t="s">
        <v>3</v>
      </c>
      <c r="AF49" s="33">
        <f>IF(Tableau2245678[[#This Row],[Blq{QB4}]]="o",(1000/AG$52),0)</f>
        <v>0</v>
      </c>
      <c r="AG49" s="4" t="s">
        <v>3</v>
      </c>
      <c r="AH49" s="33">
        <f>IF(Tableau2245678[[#This Row],[Blq{QB5}]]="o",(1000/AI$52),0)</f>
        <v>0</v>
      </c>
      <c r="AI49" s="4" t="s">
        <v>3</v>
      </c>
      <c r="AJ49" s="33">
        <f>IF(Tableau2245678[[#This Row],[Blq{QB6}]]="o",(1000/AK$52),0)</f>
        <v>0</v>
      </c>
      <c r="AK49" s="4" t="s">
        <v>3</v>
      </c>
      <c r="AL49" s="33">
        <f>IF(Tableau2245678[[#This Row],[Blq{QB7}]]="o",(1000/AM$52),0)</f>
        <v>0</v>
      </c>
      <c r="AM49" s="4" t="s">
        <v>3</v>
      </c>
      <c r="AN49" s="33">
        <f>IF(Tableau2245678[[#This Row],[Blq{QB8}]]="o",(1000/AO$52),0)</f>
        <v>0</v>
      </c>
      <c r="AO49" s="4" t="s">
        <v>3</v>
      </c>
      <c r="AP49" s="33">
        <f>IF(Tableau2245678[[#This Row],[Blq{QB9}]]="o",(1000/AQ$52),0)</f>
        <v>0</v>
      </c>
      <c r="AQ49" s="4" t="s">
        <v>3</v>
      </c>
      <c r="AR49" s="33">
        <f>IF(Tableau2245678[[#This Row],[Blq{QB10}]]="o",(1000/AS$52),0)</f>
        <v>0</v>
      </c>
      <c r="AS49" s="4" t="s">
        <v>3</v>
      </c>
      <c r="AT49" s="33">
        <f>IF(Tableau2245678[[#This Row],[Blq{QB11}]]="o",(1000/AU$52),0)</f>
        <v>0</v>
      </c>
      <c r="AU49" s="4" t="s">
        <v>3</v>
      </c>
      <c r="AV49" s="33">
        <f>IF(Tableau2245678[[#This Row],[Blq{QB12}]]="o",(1000/AW$52),0)</f>
        <v>0</v>
      </c>
      <c r="AW49" s="4" t="s">
        <v>3</v>
      </c>
      <c r="AX49" s="33">
        <f>IF(Tableau2245678[[#This Row],[Blq{QB13}]]="o",(1000/AY$52),0)</f>
        <v>0</v>
      </c>
      <c r="AY49" s="4" t="s">
        <v>3</v>
      </c>
      <c r="AZ49" s="33">
        <f>IF(Tableau2245678[[#This Row],[Blq{QB14}]]="o",(1000/BA$52),0)</f>
        <v>0</v>
      </c>
      <c r="BA49" s="4" t="s">
        <v>3</v>
      </c>
      <c r="BB49" s="33">
        <f>IF(Tableau2245678[[#This Row],[Blq{QB15}]]="o",(1000/BC$52),0)</f>
        <v>0</v>
      </c>
      <c r="BC49" s="4" t="s">
        <v>3</v>
      </c>
      <c r="BD49" s="33">
        <f>IF(Tableau2245678[[#This Row],[Blq{QB16}]]="o",(1000/BE$52),0)</f>
        <v>0</v>
      </c>
      <c r="BE49" s="4" t="s">
        <v>3</v>
      </c>
      <c r="BF49" s="33">
        <f>IF(Tableau2245678[[#This Row],[Blq{QB17}]]="o",(1000/BG$52),0)</f>
        <v>0</v>
      </c>
      <c r="BG49" s="4" t="s">
        <v>3</v>
      </c>
      <c r="BH49" s="33">
        <f>IF(Tableau2245678[[#This Row],[Blq{QB18}]]="o",(1000/BI$52),0)</f>
        <v>0</v>
      </c>
      <c r="BI49" s="4" t="s">
        <v>3</v>
      </c>
      <c r="BJ49" s="33">
        <f>IF(Tableau2245678[[#This Row],[Blq{QB19}]]="o",(1000/BK$52),0)</f>
        <v>0</v>
      </c>
      <c r="BK49" s="4" t="s">
        <v>3</v>
      </c>
      <c r="BL49" s="33">
        <f>IF(Tableau2245678[[#This Row],[Blq{QB20}]]="o",(1000/BM$52),0)</f>
        <v>0</v>
      </c>
      <c r="BM49" s="4" t="s">
        <v>3</v>
      </c>
      <c r="BN49" s="33">
        <f>IF(Tableau2245678[[#This Row],[Blq{QB21}]]="o",(1000/BO$52),0)</f>
        <v>0</v>
      </c>
      <c r="BO49" s="4" t="s">
        <v>3</v>
      </c>
      <c r="BP49" s="33">
        <f>IF(Tableau2245678[[#This Row],[Blq{QB22}]]="o",(1000/BQ$52),0)</f>
        <v>0</v>
      </c>
      <c r="BQ49" s="4" t="s">
        <v>3</v>
      </c>
      <c r="BR49" s="33">
        <f>IF(Tableau2245678[[#This Row],[Blq{QB23}]]="o",(1000/BS$52),0)</f>
        <v>0</v>
      </c>
      <c r="BS49" s="4" t="s">
        <v>3</v>
      </c>
      <c r="BT49" s="33">
        <f>IF(Tableau2245678[[#This Row],[Blq{QB24}]]="o",(1000/BU$52),0)</f>
        <v>0</v>
      </c>
      <c r="BU49" s="4" t="s">
        <v>3</v>
      </c>
      <c r="BV49" s="33">
        <f>IF(Tableau2245678[[#This Row],[Blq{QB25}]]="o",(1000/BW$52),0)</f>
        <v>0</v>
      </c>
      <c r="BW49" s="4" t="s">
        <v>3</v>
      </c>
      <c r="BX49" s="33">
        <f>IF(Tableau2245678[[#This Row],[Blq{QB26}]]="o",(1000/BY$52),0)</f>
        <v>0</v>
      </c>
      <c r="BY49" s="4" t="s">
        <v>3</v>
      </c>
      <c r="BZ49" s="33">
        <f>IF(Tableau2245678[[#This Row],[Blq{QB27}]]="o",(1000/CA$52),0)</f>
        <v>0</v>
      </c>
      <c r="CA49" s="4" t="s">
        <v>3</v>
      </c>
      <c r="CB49" s="33">
        <f>IF(Tableau2245678[[#This Row],[Blq{QB28}]]="o",(1000/CC$52),0)</f>
        <v>0</v>
      </c>
      <c r="CC49" s="4" t="s">
        <v>3</v>
      </c>
      <c r="CD49" s="33">
        <f>IF(Tableau2245678[[#This Row],[Blq{QB29}]]="o",(1000/CE$52),0)</f>
        <v>0</v>
      </c>
      <c r="CE49" s="4" t="s">
        <v>3</v>
      </c>
      <c r="CF49" s="33">
        <f>IF(Tableau2245678[[#This Row],[Blq{QB30}]]="o",(1000/CG$52),0)</f>
        <v>0</v>
      </c>
      <c r="CG49" s="4" t="s">
        <v>3</v>
      </c>
      <c r="CH49" s="26">
        <f>IFERROR((8-Tableau2245678[[#This Row],[Plc{Q}]])/100,0)</f>
        <v>0</v>
      </c>
      <c r="CI49" s="25" t="str">
        <f>IF(OR(1=Tableau2245678[[#This Row],[Plc{Q}]],2=Tableau2245678[[#This Row],[Plc{Q}]],3=Tableau2245678[[#This Row],[Plc{Q}]],4=Tableau2245678[[#This Row],[Plc{Q}]],5=Tableau2245678[[#This Row],[Plc{Q}]],6=Tableau2245678[[#This Row],[Plc{Q}]],7=Tableau2245678[[#This Row],[Plc{Q}]],8=Tableau2245678[[#This Row],[Plc{Q}]]),"Qualifié(e)","")</f>
        <v/>
      </c>
      <c r="CJ49" s="34" t="str">
        <f>IF(Tableau2245678[[#This Row],[Pnt{F}/1000]]=0,"",RANK(Tableau2245678[[#This Row],[Pnt{F}/1000]],Tableau2245678[Pnt{F}/1000]))</f>
        <v/>
      </c>
      <c r="CK49" s="35">
        <f>IFERROR(Tableau2245678[[#This Row],[Pnt{FV}/500]]+Tableau2245678[[#This Row],[Pnt{FB}/500]]+Tableau2245678[[#This Row],[Bns{Q}]],0)</f>
        <v>0</v>
      </c>
      <c r="CL49" s="32">
        <f>IFERROR((Tableau2245678[[#This Row],[Pnt{FV}]]/$CM$52)*500,0)</f>
        <v>0</v>
      </c>
      <c r="CM49" s="186">
        <f>IFERROR(((Tableau2245678[[#This Row],[Prs{FV}]]/CN$52)*1000)+IF(Tableau2245678[[#This Row],[Vlr{FV}]]="o",2,0),0)</f>
        <v>0</v>
      </c>
      <c r="CN49" s="11" t="s">
        <v>12</v>
      </c>
      <c r="CO49" s="4" t="s">
        <v>3</v>
      </c>
      <c r="CP49" s="32">
        <f>(Tableau2245678[[#This Row],[Pnt{FB}]]/CQ$52)*500</f>
        <v>0</v>
      </c>
      <c r="CQ49" s="33">
        <f>Tableau2245678[[#This Row],[Pnt{FBlq}]]+Tableau2245678[[#This Row],[Pnt{FEss}]]</f>
        <v>0</v>
      </c>
      <c r="CR49" s="33">
        <f>IF(Tableau2245678[[#This Row],[Blq{F}]]="n",0,IF(Tableau2245678[[#This Row],[Blq{F}]]="Z1",100,IF(Tableau2245678[[#This Row],[Blq{F}]]="Z2",200,IF(Tableau2245678[[#This Row],[Blq{F}]]="Top",300,0))))</f>
        <v>0</v>
      </c>
      <c r="CS49" s="4" t="s">
        <v>3</v>
      </c>
      <c r="CT49" s="25">
        <f>IFERROR((100-(Tableau2245678[[#This Row],[Ess{F}]])),0)</f>
        <v>0</v>
      </c>
      <c r="CU49" s="11" t="s">
        <v>12</v>
      </c>
      <c r="CV49" s="28" t="str">
        <f>IF(Tableau2245678[[#This Row],[Fnl]]="Q",Tableau2245678[[#This Row],[Plc{F}]],Tableau2245678[[#This Row],[Plc{Q}]])</f>
        <v/>
      </c>
      <c r="CW49" s="28" t="str">
        <f>IF(Tableau2245678[[#This Row],[Place]]=1,"Or",IF(Tableau2245678[[#This Row],[Place]]=2,"Argent",IF(Tableau2245678[[#This Row],[Place]]=3,"Bronze","")))</f>
        <v/>
      </c>
    </row>
    <row r="51" spans="1:101" s="25" customFormat="1" hidden="1" x14ac:dyDescent="0.2">
      <c r="C51" s="48"/>
      <c r="D51" s="49"/>
      <c r="E51" s="49"/>
      <c r="F51" s="36"/>
      <c r="G51" s="4"/>
      <c r="H51" s="3"/>
      <c r="I51" s="4"/>
      <c r="J51" s="4"/>
      <c r="K51" s="28"/>
      <c r="L51" s="37"/>
      <c r="M51" s="21"/>
      <c r="N51" s="21" t="s">
        <v>139</v>
      </c>
      <c r="O51" s="21"/>
      <c r="P51" s="43" t="s">
        <v>143</v>
      </c>
      <c r="Q51" s="4"/>
      <c r="R51" s="21"/>
      <c r="S51" s="43" t="s">
        <v>143</v>
      </c>
      <c r="T51" s="4"/>
      <c r="U51" s="21"/>
      <c r="V51" s="43" t="s">
        <v>143</v>
      </c>
      <c r="W51" s="4"/>
      <c r="Y51" s="25" t="s">
        <v>105</v>
      </c>
      <c r="AA51" s="4" t="s">
        <v>29</v>
      </c>
      <c r="AC51" s="4" t="s">
        <v>29</v>
      </c>
      <c r="AE51" s="4" t="s">
        <v>29</v>
      </c>
      <c r="AG51" s="4" t="s">
        <v>29</v>
      </c>
      <c r="AI51" s="4" t="s">
        <v>29</v>
      </c>
      <c r="AK51" s="4" t="s">
        <v>29</v>
      </c>
      <c r="AM51" s="4" t="s">
        <v>29</v>
      </c>
      <c r="AO51" s="4" t="s">
        <v>29</v>
      </c>
      <c r="AQ51" s="4" t="s">
        <v>29</v>
      </c>
      <c r="AS51" s="4" t="s">
        <v>29</v>
      </c>
      <c r="AU51" s="4" t="s">
        <v>29</v>
      </c>
      <c r="AW51" s="4" t="s">
        <v>29</v>
      </c>
      <c r="AY51" s="4" t="s">
        <v>29</v>
      </c>
      <c r="BA51" s="4" t="s">
        <v>29</v>
      </c>
      <c r="BC51" s="4" t="s">
        <v>29</v>
      </c>
      <c r="BE51" s="4" t="s">
        <v>29</v>
      </c>
      <c r="BG51" s="4" t="s">
        <v>29</v>
      </c>
      <c r="BI51" s="4" t="s">
        <v>29</v>
      </c>
      <c r="BK51" s="4" t="s">
        <v>29</v>
      </c>
      <c r="BM51" s="4" t="s">
        <v>29</v>
      </c>
      <c r="BO51" s="4" t="s">
        <v>29</v>
      </c>
      <c r="BQ51" s="4" t="s">
        <v>29</v>
      </c>
      <c r="BS51" s="4" t="s">
        <v>29</v>
      </c>
      <c r="BU51" s="4" t="s">
        <v>29</v>
      </c>
      <c r="BW51" s="4" t="s">
        <v>29</v>
      </c>
      <c r="BY51" s="4" t="s">
        <v>29</v>
      </c>
      <c r="CA51" s="4" t="s">
        <v>29</v>
      </c>
      <c r="CC51" s="4" t="s">
        <v>29</v>
      </c>
      <c r="CE51" s="4" t="s">
        <v>29</v>
      </c>
      <c r="CG51" s="4" t="s">
        <v>29</v>
      </c>
      <c r="CJ51" s="28"/>
      <c r="CK51" s="20"/>
      <c r="CM51" s="21" t="s">
        <v>22</v>
      </c>
      <c r="CN51" s="43" t="s">
        <v>143</v>
      </c>
      <c r="CO51" s="4"/>
      <c r="CQ51" s="25" t="s">
        <v>105</v>
      </c>
      <c r="CS51" s="4"/>
      <c r="CU51" s="4"/>
      <c r="CV51" s="28"/>
      <c r="CW51" s="28"/>
    </row>
    <row r="52" spans="1:101" s="38" customFormat="1" hidden="1" x14ac:dyDescent="0.2">
      <c r="C52" s="48"/>
      <c r="D52" s="49"/>
      <c r="E52" s="49"/>
      <c r="F52" s="36"/>
      <c r="G52" s="42"/>
      <c r="H52" s="46"/>
      <c r="I52" s="42"/>
      <c r="J52" s="42"/>
      <c r="K52" s="39"/>
      <c r="L52" s="36"/>
      <c r="M52" s="22"/>
      <c r="N52" s="165">
        <f>MAX(N2:N49)</f>
        <v>1000</v>
      </c>
      <c r="O52" s="22"/>
      <c r="P52" s="43">
        <f>MAX(P2:P49)</f>
        <v>21</v>
      </c>
      <c r="Q52" s="43"/>
      <c r="R52" s="43"/>
      <c r="S52" s="43">
        <f t="shared" ref="S52" si="0">MAX(S2:S49)</f>
        <v>0</v>
      </c>
      <c r="T52" s="43"/>
      <c r="U52" s="43"/>
      <c r="V52" s="43">
        <f>MAX(V2:V49)</f>
        <v>0</v>
      </c>
      <c r="W52" s="43"/>
      <c r="X52" s="22"/>
      <c r="Y52" s="22">
        <f>IF(MAX(Tableau2245678[Pnt{QB}])=0,1,MAX(Tableau2245678[Pnt{QB}]))</f>
        <v>1</v>
      </c>
      <c r="AA52" s="42">
        <f>COUNTIF(Tableau2245678[Blq{QB1}],"o")</f>
        <v>0</v>
      </c>
      <c r="AC52" s="42">
        <f>COUNTIF(Tableau2245678[Blq{QB2}],"o")</f>
        <v>0</v>
      </c>
      <c r="AE52" s="42">
        <f>COUNTIF(Tableau2245678[Blq{QB3}],"o")</f>
        <v>0</v>
      </c>
      <c r="AG52" s="42">
        <f>COUNTIF(Tableau2245678[Blq{QB4}],"o")</f>
        <v>0</v>
      </c>
      <c r="AI52" s="42">
        <f>COUNTIF(Tableau2245678[Blq{QB5}],"o")</f>
        <v>0</v>
      </c>
      <c r="AK52" s="42">
        <f>COUNTIF(Tableau2245678[Blq{QB6}],"o")</f>
        <v>0</v>
      </c>
      <c r="AM52" s="42">
        <f>COUNTIF(Tableau2245678[Blq{QB7}],"o")</f>
        <v>0</v>
      </c>
      <c r="AO52" s="42">
        <f>COUNTIF(Tableau2245678[Blq{QB8}],"o")</f>
        <v>0</v>
      </c>
      <c r="AQ52" s="42">
        <f>COUNTIF(Tableau2245678[Blq{QB9}],"o")</f>
        <v>0</v>
      </c>
      <c r="AS52" s="42">
        <f>COUNTIF(Tableau2245678[Blq{QB10}],"o")</f>
        <v>0</v>
      </c>
      <c r="AU52" s="42">
        <f>COUNTIF(Tableau2245678[Blq{QB11}],"o")</f>
        <v>0</v>
      </c>
      <c r="AW52" s="42">
        <f>COUNTIF(Tableau2245678[Blq{QB12}],"o")</f>
        <v>0</v>
      </c>
      <c r="AY52" s="42">
        <f>COUNTIF(Tableau2245678[Blq{QB13}],"o")</f>
        <v>0</v>
      </c>
      <c r="BA52" s="42">
        <f>COUNTIF(Tableau2245678[Blq{QB14}],"o")</f>
        <v>0</v>
      </c>
      <c r="BC52" s="42">
        <f>COUNTIF(Tableau2245678[Blq{QB15}],"o")</f>
        <v>0</v>
      </c>
      <c r="BE52" s="42">
        <f>COUNTIF(Tableau2245678[Blq{QB16}],"o")</f>
        <v>0</v>
      </c>
      <c r="BG52" s="42">
        <f>COUNTIF(Tableau2245678[Blq{QB17}],"o")</f>
        <v>0</v>
      </c>
      <c r="BI52" s="42">
        <f>COUNTIF(Tableau2245678[Blq{QB18}],"o")</f>
        <v>0</v>
      </c>
      <c r="BK52" s="42">
        <f>COUNTIF(Tableau2245678[Blq{QB19}],"o")</f>
        <v>0</v>
      </c>
      <c r="BM52" s="42">
        <f>COUNTIF(Tableau2245678[Blq{QB20}],"o")</f>
        <v>0</v>
      </c>
      <c r="BO52" s="42">
        <f>COUNTIF(Tableau2245678[Blq{QB21}],"o")</f>
        <v>0</v>
      </c>
      <c r="BQ52" s="42">
        <f>COUNTIF(Tableau2245678[Blq{QB22}],"o")</f>
        <v>0</v>
      </c>
      <c r="BS52" s="42">
        <f>COUNTIF(Tableau2245678[Blq{QB23}],"o")</f>
        <v>0</v>
      </c>
      <c r="BU52" s="42">
        <f>COUNTIF(Tableau2245678[Blq{QB24}],"o")</f>
        <v>0</v>
      </c>
      <c r="BW52" s="42">
        <f>COUNTIF(Tableau2245678[Blq{QB25}],"o")</f>
        <v>0</v>
      </c>
      <c r="BY52" s="42">
        <f>COUNTIF(Tableau2245678[Blq{QB26}],"o")</f>
        <v>0</v>
      </c>
      <c r="CA52" s="42">
        <f>COUNTIF(Tableau2245678[Blq{QB27}],"o")</f>
        <v>0</v>
      </c>
      <c r="CC52" s="42">
        <f>COUNTIF(Tableau2245678[Blq{QB28}],"o")</f>
        <v>0</v>
      </c>
      <c r="CE52" s="42">
        <f>COUNTIF(Tableau2245678[Blq{QB29}],"o")</f>
        <v>0</v>
      </c>
      <c r="CG52" s="42">
        <f>COUNTIF(Tableau2245678[Blq{QB30}],"o")</f>
        <v>0</v>
      </c>
      <c r="CJ52" s="39"/>
      <c r="CK52" s="40"/>
      <c r="CM52" s="22">
        <f>IF(MAX(Tableau2245678[Pnt{FV}])=0,1,MAX(Tableau2245678[Pnt{FV}]))</f>
        <v>1</v>
      </c>
      <c r="CN52" s="43">
        <f>MAX(CN2:CN49)</f>
        <v>0</v>
      </c>
      <c r="CO52" s="42"/>
      <c r="CQ52" s="38">
        <f>IF(MAX(Tableau2245678[Pnt{FB}])=0,1,MAX(Tableau2245678[Pnt{FB}]))</f>
        <v>1</v>
      </c>
      <c r="CS52" s="42"/>
      <c r="CU52" s="42"/>
      <c r="CV52" s="39"/>
      <c r="CW52" s="39"/>
    </row>
  </sheetData>
  <sheetProtection sheet="1" objects="1" scenarios="1" sort="0" autoFilter="0"/>
  <conditionalFormatting sqref="A1:XFD1048576">
    <cfRule type="cellIs" dxfId="217" priority="7" operator="equal">
      <formula>"_"</formula>
    </cfRule>
    <cfRule type="cellIs" dxfId="216" priority="8" operator="equal">
      <formula>"top"</formula>
    </cfRule>
    <cfRule type="cellIs" dxfId="215" priority="9" operator="equal">
      <formula>"n"</formula>
    </cfRule>
    <cfRule type="cellIs" dxfId="214" priority="10" operator="equal">
      <formula>"o"</formula>
    </cfRule>
  </conditionalFormatting>
  <conditionalFormatting sqref="A1:XFD1048576">
    <cfRule type="cellIs" dxfId="213" priority="5" operator="equal">
      <formula>"Z2"</formula>
    </cfRule>
    <cfRule type="cellIs" dxfId="212" priority="6" operator="equal">
      <formula>"Z1"</formula>
    </cfRule>
  </conditionalFormatting>
  <conditionalFormatting sqref="F2:F49">
    <cfRule type="cellIs" dxfId="211" priority="4" operator="notEqual">
      <formula>"Q"</formula>
    </cfRule>
  </conditionalFormatting>
  <conditionalFormatting sqref="CW2:CW49">
    <cfRule type="cellIs" dxfId="210" priority="1" operator="equal">
      <formula>"Bronze"</formula>
    </cfRule>
    <cfRule type="cellIs" dxfId="209" priority="2" operator="equal">
      <formula>"Argent"</formula>
    </cfRule>
    <cfRule type="cellIs" dxfId="208" priority="3" operator="equal">
      <formula>"Or"</formula>
    </cfRule>
  </conditionalFormatting>
  <pageMargins left="0.7" right="0.7" top="0.75" bottom="0.75" header="0.3" footer="0.3"/>
  <pageSetup paperSize="9" orientation="portrait" horizontalDpi="0" verticalDpi="0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6">
        <x14:dataValidation type="list" allowBlank="1" showInputMessage="1" showErrorMessage="1">
          <x14:formula1>
            <xm:f>Dnn!$B$1:$B$5</xm:f>
          </x14:formula1>
          <xm:sqref>CS2:CS49</xm:sqref>
        </x14:dataValidation>
        <x14:dataValidation type="list" allowBlank="1" showInputMessage="1" showErrorMessage="1">
          <x14:formula1>
            <xm:f>Dnn!$A$1:$A$4</xm:f>
          </x14:formula1>
          <xm:sqref>Q2:Q49</xm:sqref>
        </x14:dataValidation>
        <x14:dataValidation type="list" allowBlank="1" showInputMessage="1" showErrorMessage="1">
          <x14:formula1>
            <xm:f>Dnn!$A$1:$A$4</xm:f>
          </x14:formula1>
          <xm:sqref>T2:T49</xm:sqref>
        </x14:dataValidation>
        <x14:dataValidation type="list" allowBlank="1" showInputMessage="1" showErrorMessage="1">
          <x14:formula1>
            <xm:f>Dnn!$A$1:$A$4</xm:f>
          </x14:formula1>
          <xm:sqref>W2:W49</xm:sqref>
        </x14:dataValidation>
        <x14:dataValidation type="list" allowBlank="1" showInputMessage="1" showErrorMessage="1">
          <x14:formula1>
            <xm:f>Dnn!$A$1:$A$4</xm:f>
          </x14:formula1>
          <xm:sqref>CO2:CO49</xm:sqref>
        </x14:dataValidation>
        <x14:dataValidation type="list" allowBlank="1" showInputMessage="1" showErrorMessage="1">
          <x14:formula1>
            <xm:f>Dnn!$A$1:$A$3</xm:f>
          </x14:formula1>
          <xm:sqref>CE2:CE49</xm:sqref>
        </x14:dataValidation>
        <x14:dataValidation type="list" allowBlank="1" showInputMessage="1" showErrorMessage="1">
          <x14:formula1>
            <xm:f>Dnn!$A$1:$A$3</xm:f>
          </x14:formula1>
          <xm:sqref>CC2:CC49</xm:sqref>
        </x14:dataValidation>
        <x14:dataValidation type="list" allowBlank="1" showInputMessage="1" showErrorMessage="1">
          <x14:formula1>
            <xm:f>Dnn!$A$1:$A$3</xm:f>
          </x14:formula1>
          <xm:sqref>CG2:CG49</xm:sqref>
        </x14:dataValidation>
        <x14:dataValidation type="list" allowBlank="1" showInputMessage="1" showErrorMessage="1">
          <x14:formula1>
            <xm:f>Dnn!$A$1:$A$3</xm:f>
          </x14:formula1>
          <xm:sqref>H2:J49</xm:sqref>
        </x14:dataValidation>
        <x14:dataValidation type="list" allowBlank="1" showInputMessage="1" showErrorMessage="1">
          <x14:formula1>
            <xm:f>Dnn!$A$1:$A$3</xm:f>
          </x14:formula1>
          <xm:sqref>CA2:CA49</xm:sqref>
        </x14:dataValidation>
        <x14:dataValidation type="list" allowBlank="1" showInputMessage="1" showErrorMessage="1">
          <x14:formula1>
            <xm:f>Dnn!$A$1:$A$3</xm:f>
          </x14:formula1>
          <xm:sqref>AG2:AG49</xm:sqref>
        </x14:dataValidation>
        <x14:dataValidation type="list" allowBlank="1" showInputMessage="1" showErrorMessage="1">
          <x14:formula1>
            <xm:f>Dnn!$A$1:$A$3</xm:f>
          </x14:formula1>
          <xm:sqref>AI2:AI49</xm:sqref>
        </x14:dataValidation>
        <x14:dataValidation type="list" allowBlank="1" showInputMessage="1" showErrorMessage="1">
          <x14:formula1>
            <xm:f>Dnn!$A$1:$A$3</xm:f>
          </x14:formula1>
          <xm:sqref>AK2:AK49</xm:sqref>
        </x14:dataValidation>
        <x14:dataValidation type="list" allowBlank="1" showInputMessage="1" showErrorMessage="1">
          <x14:formula1>
            <xm:f>Dnn!$A$1:$A$3</xm:f>
          </x14:formula1>
          <xm:sqref>AM2:AM49</xm:sqref>
        </x14:dataValidation>
        <x14:dataValidation type="list" allowBlank="1" showInputMessage="1" showErrorMessage="1">
          <x14:formula1>
            <xm:f>Dnn!$A$1:$A$3</xm:f>
          </x14:formula1>
          <xm:sqref>AO2:AO49</xm:sqref>
        </x14:dataValidation>
        <x14:dataValidation type="list" allowBlank="1" showInputMessage="1" showErrorMessage="1">
          <x14:formula1>
            <xm:f>Dnn!$A$1:$A$3</xm:f>
          </x14:formula1>
          <xm:sqref>AQ2:AQ49</xm:sqref>
        </x14:dataValidation>
        <x14:dataValidation type="list" allowBlank="1" showInputMessage="1" showErrorMessage="1">
          <x14:formula1>
            <xm:f>Dnn!$A$1:$A$3</xm:f>
          </x14:formula1>
          <xm:sqref>AS2:AS49</xm:sqref>
        </x14:dataValidation>
        <x14:dataValidation type="list" allowBlank="1" showInputMessage="1" showErrorMessage="1">
          <x14:formula1>
            <xm:f>Dnn!$A$1:$A$3</xm:f>
          </x14:formula1>
          <xm:sqref>AU2:AU49</xm:sqref>
        </x14:dataValidation>
        <x14:dataValidation type="list" allowBlank="1" showInputMessage="1" showErrorMessage="1">
          <x14:formula1>
            <xm:f>Dnn!$A$1:$A$3</xm:f>
          </x14:formula1>
          <xm:sqref>AW2:AW49</xm:sqref>
        </x14:dataValidation>
        <x14:dataValidation type="list" allowBlank="1" showInputMessage="1" showErrorMessage="1">
          <x14:formula1>
            <xm:f>Dnn!$A$1:$A$3</xm:f>
          </x14:formula1>
          <xm:sqref>AY2:AY49</xm:sqref>
        </x14:dataValidation>
        <x14:dataValidation type="list" allowBlank="1" showInputMessage="1" showErrorMessage="1">
          <x14:formula1>
            <xm:f>Dnn!$A$1:$A$3</xm:f>
          </x14:formula1>
          <xm:sqref>BA2:BA49</xm:sqref>
        </x14:dataValidation>
        <x14:dataValidation type="list" allowBlank="1" showInputMessage="1" showErrorMessage="1">
          <x14:formula1>
            <xm:f>Dnn!$A$1:$A$3</xm:f>
          </x14:formula1>
          <xm:sqref>BC2:BC49</xm:sqref>
        </x14:dataValidation>
        <x14:dataValidation type="list" allowBlank="1" showInputMessage="1" showErrorMessage="1">
          <x14:formula1>
            <xm:f>Dnn!$A$1:$A$3</xm:f>
          </x14:formula1>
          <xm:sqref>BE2:BE49</xm:sqref>
        </x14:dataValidation>
        <x14:dataValidation type="list" allowBlank="1" showInputMessage="1" showErrorMessage="1">
          <x14:formula1>
            <xm:f>Dnn!$A$1:$A$3</xm:f>
          </x14:formula1>
          <xm:sqref>BG2:BG49</xm:sqref>
        </x14:dataValidation>
        <x14:dataValidation type="list" allowBlank="1" showInputMessage="1" showErrorMessage="1">
          <x14:formula1>
            <xm:f>Dnn!$A$1:$A$3</xm:f>
          </x14:formula1>
          <xm:sqref>BI2:BI49</xm:sqref>
        </x14:dataValidation>
        <x14:dataValidation type="list" allowBlank="1" showInputMessage="1" showErrorMessage="1">
          <x14:formula1>
            <xm:f>Dnn!$A$1:$A$3</xm:f>
          </x14:formula1>
          <xm:sqref>BK2:BK49</xm:sqref>
        </x14:dataValidation>
        <x14:dataValidation type="list" allowBlank="1" showInputMessage="1" showErrorMessage="1">
          <x14:formula1>
            <xm:f>Dnn!$A$1:$A$3</xm:f>
          </x14:formula1>
          <xm:sqref>BM2:BM49</xm:sqref>
        </x14:dataValidation>
        <x14:dataValidation type="list" allowBlank="1" showInputMessage="1" showErrorMessage="1">
          <x14:formula1>
            <xm:f>Dnn!$A$1:$A$3</xm:f>
          </x14:formula1>
          <xm:sqref>BO2:BO49</xm:sqref>
        </x14:dataValidation>
        <x14:dataValidation type="list" allowBlank="1" showInputMessage="1" showErrorMessage="1">
          <x14:formula1>
            <xm:f>Dnn!$A$1:$A$3</xm:f>
          </x14:formula1>
          <xm:sqref>BQ2:BQ49</xm:sqref>
        </x14:dataValidation>
        <x14:dataValidation type="list" allowBlank="1" showInputMessage="1" showErrorMessage="1">
          <x14:formula1>
            <xm:f>Dnn!$A$1:$A$3</xm:f>
          </x14:formula1>
          <xm:sqref>BS2:BS49</xm:sqref>
        </x14:dataValidation>
        <x14:dataValidation type="list" allowBlank="1" showInputMessage="1" showErrorMessage="1">
          <x14:formula1>
            <xm:f>Dnn!$A$1:$A$3</xm:f>
          </x14:formula1>
          <xm:sqref>BU2:BU49</xm:sqref>
        </x14:dataValidation>
        <x14:dataValidation type="list" allowBlank="1" showInputMessage="1" showErrorMessage="1">
          <x14:formula1>
            <xm:f>Dnn!$A$1:$A$3</xm:f>
          </x14:formula1>
          <xm:sqref>BW2:BW49</xm:sqref>
        </x14:dataValidation>
        <x14:dataValidation type="list" allowBlank="1" showInputMessage="1" showErrorMessage="1">
          <x14:formula1>
            <xm:f>Dnn!$A$1:$A$3</xm:f>
          </x14:formula1>
          <xm:sqref>BY2:BY49</xm:sqref>
        </x14:dataValidation>
        <x14:dataValidation type="list" allowBlank="1" showInputMessage="1" showErrorMessage="1">
          <x14:formula1>
            <xm:f>Dnn!$A$1:$A$3</xm:f>
          </x14:formula1>
          <xm:sqref>AE2:AE49</xm:sqref>
        </x14:dataValidation>
        <x14:dataValidation type="list" allowBlank="1" showInputMessage="1" showErrorMessage="1">
          <x14:formula1>
            <xm:f>Dnn!$A$1:$A$3</xm:f>
          </x14:formula1>
          <xm:sqref>AC2:AC49</xm:sqref>
        </x14:dataValidation>
        <x14:dataValidation type="list" allowBlank="1" showInputMessage="1" showErrorMessage="1">
          <x14:formula1>
            <xm:f>Dnn!$A$1:$A$3</xm:f>
          </x14:formula1>
          <xm:sqref>AA2:AA49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9300"/>
  </sheetPr>
  <dimension ref="A1:CW52"/>
  <sheetViews>
    <sheetView workbookViewId="0">
      <pane xSplit="6" ySplit="1" topLeftCell="CC2" activePane="bottomRight" state="frozen"/>
      <selection activeCell="F61" sqref="F61"/>
      <selection pane="topRight" activeCell="F61" sqref="F61"/>
      <selection pane="bottomLeft" activeCell="F61" sqref="F61"/>
      <selection pane="bottomRight" activeCell="CF1" sqref="CF1:CF1048576"/>
    </sheetView>
  </sheetViews>
  <sheetFormatPr baseColWidth="10" defaultRowHeight="16" x14ac:dyDescent="0.2"/>
  <cols>
    <col min="1" max="2" width="7.140625" style="33" hidden="1" customWidth="1"/>
    <col min="3" max="3" width="6.5703125" style="50" bestFit="1" customWidth="1"/>
    <col min="4" max="5" width="11.140625" style="51" customWidth="1"/>
    <col min="6" max="6" width="6.28515625" style="36" bestFit="1" customWidth="1"/>
    <col min="7" max="7" width="18.42578125" style="47" bestFit="1" customWidth="1"/>
    <col min="8" max="8" width="11.140625" style="3" customWidth="1"/>
    <col min="9" max="10" width="11.140625" style="5" customWidth="1"/>
    <col min="11" max="11" width="9.42578125" style="34" customWidth="1"/>
    <col min="12" max="12" width="16.5703125" style="41" bestFit="1" customWidth="1"/>
    <col min="13" max="13" width="16.5703125" style="23" customWidth="1"/>
    <col min="14" max="14" width="10.42578125" style="23" hidden="1" customWidth="1"/>
    <col min="15" max="15" width="11.42578125" style="23" hidden="1" customWidth="1"/>
    <col min="16" max="16" width="11.42578125" style="44" customWidth="1"/>
    <col min="17" max="17" width="11.42578125" style="4" bestFit="1" customWidth="1"/>
    <col min="18" max="18" width="11.42578125" style="164" hidden="1" customWidth="1"/>
    <col min="19" max="19" width="11.42578125" style="45" bestFit="1" customWidth="1"/>
    <col min="20" max="20" width="11.42578125" style="5" bestFit="1" customWidth="1"/>
    <col min="21" max="21" width="11.42578125" style="164" hidden="1" customWidth="1"/>
    <col min="22" max="22" width="11.42578125" style="45" bestFit="1" customWidth="1"/>
    <col min="23" max="23" width="12.140625" style="5" customWidth="1"/>
    <col min="24" max="24" width="12.140625" style="33" customWidth="1"/>
    <col min="25" max="25" width="12" style="33" hidden="1" customWidth="1"/>
    <col min="26" max="26" width="11.42578125" style="33" hidden="1" customWidth="1"/>
    <col min="27" max="27" width="12.140625" style="4" customWidth="1"/>
    <col min="28" max="28" width="12.140625" style="33" hidden="1" customWidth="1"/>
    <col min="29" max="29" width="12.140625" style="5" customWidth="1"/>
    <col min="30" max="30" width="11.42578125" style="33" hidden="1" customWidth="1"/>
    <col min="31" max="31" width="11.42578125" style="5" bestFit="1" customWidth="1"/>
    <col min="32" max="32" width="11.42578125" style="33" hidden="1" customWidth="1"/>
    <col min="33" max="33" width="10.7109375" style="5"/>
    <col min="34" max="34" width="10.7109375" style="33" hidden="1" customWidth="1"/>
    <col min="35" max="35" width="10.7109375" style="5"/>
    <col min="36" max="36" width="10.7109375" style="33" hidden="1" customWidth="1"/>
    <col min="37" max="37" width="10.7109375" style="5"/>
    <col min="38" max="38" width="10.7109375" style="33" hidden="1" customWidth="1"/>
    <col min="39" max="39" width="10.7109375" style="5"/>
    <col min="40" max="40" width="10.7109375" style="33" hidden="1" customWidth="1"/>
    <col min="41" max="41" width="10.7109375" style="5"/>
    <col min="42" max="42" width="10.7109375" style="33" hidden="1" customWidth="1"/>
    <col min="43" max="43" width="10.7109375" style="5"/>
    <col min="44" max="44" width="10.7109375" style="33" hidden="1" customWidth="1"/>
    <col min="45" max="45" width="10.7109375" style="5"/>
    <col min="46" max="46" width="10.7109375" style="33" hidden="1" customWidth="1"/>
    <col min="47" max="47" width="10.7109375" style="5"/>
    <col min="48" max="48" width="10.7109375" style="33" hidden="1" customWidth="1"/>
    <col min="49" max="49" width="10.7109375" style="5"/>
    <col min="50" max="50" width="10.7109375" style="33" hidden="1" customWidth="1"/>
    <col min="51" max="51" width="10.7109375" style="5"/>
    <col min="52" max="52" width="10.7109375" style="33" hidden="1" customWidth="1"/>
    <col min="53" max="53" width="10.7109375" style="5"/>
    <col min="54" max="54" width="10.7109375" style="33" hidden="1" customWidth="1"/>
    <col min="55" max="55" width="10.7109375" style="5"/>
    <col min="56" max="56" width="10.7109375" style="33" hidden="1" customWidth="1"/>
    <col min="57" max="57" width="10.7109375" style="5"/>
    <col min="58" max="58" width="10.7109375" style="33" hidden="1" customWidth="1"/>
    <col min="59" max="59" width="10.7109375" style="5"/>
    <col min="60" max="60" width="10.7109375" style="33" hidden="1" customWidth="1"/>
    <col min="61" max="61" width="10.7109375" style="5"/>
    <col min="62" max="62" width="10.7109375" style="33" hidden="1" customWidth="1"/>
    <col min="63" max="63" width="10.7109375" style="5"/>
    <col min="64" max="64" width="10.7109375" style="33" hidden="1" customWidth="1"/>
    <col min="65" max="65" width="10.7109375" style="5"/>
    <col min="66" max="66" width="10.7109375" style="33" hidden="1" customWidth="1"/>
    <col min="67" max="67" width="10.7109375" style="5"/>
    <col min="68" max="68" width="10.7109375" style="33" hidden="1" customWidth="1"/>
    <col min="69" max="69" width="10.7109375" style="5"/>
    <col min="70" max="70" width="10.7109375" style="33" hidden="1" customWidth="1"/>
    <col min="71" max="71" width="10.7109375" style="5"/>
    <col min="72" max="72" width="10.7109375" style="33" hidden="1" customWidth="1"/>
    <col min="73" max="73" width="10.7109375" style="5"/>
    <col min="74" max="74" width="10.7109375" style="33" hidden="1" customWidth="1"/>
    <col min="75" max="75" width="10.7109375" style="5"/>
    <col min="76" max="76" width="10.7109375" style="33" hidden="1" customWidth="1"/>
    <col min="77" max="77" width="10.7109375" style="5"/>
    <col min="78" max="78" width="10.7109375" style="33" hidden="1" customWidth="1"/>
    <col min="79" max="79" width="10.7109375" style="5"/>
    <col min="80" max="80" width="12.42578125" style="33" hidden="1" customWidth="1"/>
    <col min="81" max="81" width="12.42578125" style="5" bestFit="1" customWidth="1"/>
    <col min="82" max="82" width="12.42578125" style="33" hidden="1" customWidth="1"/>
    <col min="83" max="83" width="10.7109375" style="5"/>
    <col min="84" max="84" width="10.7109375" style="33" hidden="1" customWidth="1"/>
    <col min="85" max="85" width="10.7109375" style="5"/>
    <col min="86" max="86" width="9.42578125" style="33" hidden="1" customWidth="1"/>
    <col min="87" max="87" width="12.28515625" style="33" bestFit="1" customWidth="1"/>
    <col min="88" max="88" width="9.42578125" style="28" bestFit="1" customWidth="1"/>
    <col min="89" max="89" width="14.5703125" style="35" bestFit="1" customWidth="1"/>
    <col min="90" max="90" width="14.5703125" style="33" customWidth="1"/>
    <col min="91" max="91" width="14.5703125" style="33" hidden="1" customWidth="1"/>
    <col min="92" max="92" width="10.7109375" style="4" customWidth="1"/>
    <col min="93" max="93" width="10.7109375" style="4"/>
    <col min="94" max="94" width="14.5703125" style="33" bestFit="1" customWidth="1"/>
    <col min="95" max="96" width="10.42578125" style="33" hidden="1" customWidth="1"/>
    <col min="97" max="97" width="9.42578125" style="4" bestFit="1" customWidth="1"/>
    <col min="98" max="98" width="12.42578125" style="25" hidden="1" customWidth="1"/>
    <col min="99" max="99" width="9.42578125" style="4" bestFit="1" customWidth="1"/>
    <col min="100" max="100" width="8.42578125" style="28" bestFit="1" customWidth="1"/>
    <col min="101" max="101" width="11.42578125" style="28" bestFit="1" customWidth="1"/>
    <col min="102" max="16384" width="10.7109375" style="33"/>
  </cols>
  <sheetData>
    <row r="1" spans="1:101" s="6" customFormat="1" x14ac:dyDescent="0.2">
      <c r="A1" s="89" t="s">
        <v>86</v>
      </c>
      <c r="B1" s="89" t="s">
        <v>89</v>
      </c>
      <c r="C1" s="14" t="s">
        <v>4</v>
      </c>
      <c r="D1" s="15" t="s">
        <v>0</v>
      </c>
      <c r="E1" s="15" t="s">
        <v>8</v>
      </c>
      <c r="F1" s="24" t="s">
        <v>96</v>
      </c>
      <c r="G1" s="9" t="s">
        <v>1</v>
      </c>
      <c r="H1" s="13" t="s">
        <v>9</v>
      </c>
      <c r="I1" s="12" t="s">
        <v>7</v>
      </c>
      <c r="J1" s="12" t="s">
        <v>2</v>
      </c>
      <c r="K1" s="18" t="s">
        <v>86</v>
      </c>
      <c r="L1" s="18" t="s">
        <v>19</v>
      </c>
      <c r="M1" s="8" t="s">
        <v>18</v>
      </c>
      <c r="N1" s="7" t="s">
        <v>138</v>
      </c>
      <c r="O1" s="7" t="s">
        <v>17</v>
      </c>
      <c r="P1" s="9" t="s">
        <v>11</v>
      </c>
      <c r="Q1" s="12" t="s">
        <v>10</v>
      </c>
      <c r="R1" s="7" t="s">
        <v>20</v>
      </c>
      <c r="S1" s="9" t="s">
        <v>13</v>
      </c>
      <c r="T1" s="12" t="s">
        <v>14</v>
      </c>
      <c r="U1" s="7" t="s">
        <v>21</v>
      </c>
      <c r="V1" s="9" t="s">
        <v>15</v>
      </c>
      <c r="W1" s="12" t="s">
        <v>16</v>
      </c>
      <c r="X1" s="8" t="s">
        <v>85</v>
      </c>
      <c r="Y1" s="7" t="s">
        <v>84</v>
      </c>
      <c r="Z1" s="7" t="s">
        <v>23</v>
      </c>
      <c r="AA1" s="12" t="s">
        <v>24</v>
      </c>
      <c r="AB1" s="7" t="s">
        <v>25</v>
      </c>
      <c r="AC1" s="12" t="s">
        <v>27</v>
      </c>
      <c r="AD1" s="7" t="s">
        <v>26</v>
      </c>
      <c r="AE1" s="12" t="s">
        <v>28</v>
      </c>
      <c r="AF1" s="7" t="s">
        <v>30</v>
      </c>
      <c r="AG1" s="12" t="s">
        <v>31</v>
      </c>
      <c r="AH1" s="7" t="s">
        <v>33</v>
      </c>
      <c r="AI1" s="12" t="s">
        <v>32</v>
      </c>
      <c r="AJ1" s="7" t="s">
        <v>35</v>
      </c>
      <c r="AK1" s="12" t="s">
        <v>34</v>
      </c>
      <c r="AL1" s="7" t="s">
        <v>36</v>
      </c>
      <c r="AM1" s="12" t="s">
        <v>37</v>
      </c>
      <c r="AN1" s="7" t="s">
        <v>38</v>
      </c>
      <c r="AO1" s="12" t="s">
        <v>39</v>
      </c>
      <c r="AP1" s="7" t="s">
        <v>40</v>
      </c>
      <c r="AQ1" s="12" t="s">
        <v>41</v>
      </c>
      <c r="AR1" s="7" t="s">
        <v>42</v>
      </c>
      <c r="AS1" s="12" t="s">
        <v>43</v>
      </c>
      <c r="AT1" s="7" t="s">
        <v>44</v>
      </c>
      <c r="AU1" s="12" t="s">
        <v>45</v>
      </c>
      <c r="AV1" s="7" t="s">
        <v>46</v>
      </c>
      <c r="AW1" s="12" t="s">
        <v>47</v>
      </c>
      <c r="AX1" s="7" t="s">
        <v>48</v>
      </c>
      <c r="AY1" s="12" t="s">
        <v>49</v>
      </c>
      <c r="AZ1" s="7" t="s">
        <v>50</v>
      </c>
      <c r="BA1" s="12" t="s">
        <v>51</v>
      </c>
      <c r="BB1" s="7" t="s">
        <v>52</v>
      </c>
      <c r="BC1" s="12" t="s">
        <v>53</v>
      </c>
      <c r="BD1" s="7" t="s">
        <v>54</v>
      </c>
      <c r="BE1" s="12" t="s">
        <v>55</v>
      </c>
      <c r="BF1" s="7" t="s">
        <v>56</v>
      </c>
      <c r="BG1" s="12" t="s">
        <v>57</v>
      </c>
      <c r="BH1" s="7" t="s">
        <v>58</v>
      </c>
      <c r="BI1" s="12" t="s">
        <v>59</v>
      </c>
      <c r="BJ1" s="7" t="s">
        <v>60</v>
      </c>
      <c r="BK1" s="12" t="s">
        <v>61</v>
      </c>
      <c r="BL1" s="7" t="s">
        <v>62</v>
      </c>
      <c r="BM1" s="12" t="s">
        <v>63</v>
      </c>
      <c r="BN1" s="7" t="s">
        <v>64</v>
      </c>
      <c r="BO1" s="12" t="s">
        <v>65</v>
      </c>
      <c r="BP1" s="7" t="s">
        <v>66</v>
      </c>
      <c r="BQ1" s="12" t="s">
        <v>67</v>
      </c>
      <c r="BR1" s="7" t="s">
        <v>68</v>
      </c>
      <c r="BS1" s="12" t="s">
        <v>69</v>
      </c>
      <c r="BT1" s="7" t="s">
        <v>70</v>
      </c>
      <c r="BU1" s="12" t="s">
        <v>71</v>
      </c>
      <c r="BV1" s="7" t="s">
        <v>72</v>
      </c>
      <c r="BW1" s="12" t="s">
        <v>73</v>
      </c>
      <c r="BX1" s="7" t="s">
        <v>74</v>
      </c>
      <c r="BY1" s="12" t="s">
        <v>75</v>
      </c>
      <c r="BZ1" s="7" t="s">
        <v>76</v>
      </c>
      <c r="CA1" s="12" t="s">
        <v>77</v>
      </c>
      <c r="CB1" s="7" t="s">
        <v>78</v>
      </c>
      <c r="CC1" s="12" t="s">
        <v>79</v>
      </c>
      <c r="CD1" s="7" t="s">
        <v>80</v>
      </c>
      <c r="CE1" s="12" t="s">
        <v>81</v>
      </c>
      <c r="CF1" s="7" t="s">
        <v>82</v>
      </c>
      <c r="CG1" s="12" t="s">
        <v>83</v>
      </c>
      <c r="CH1" s="7" t="s">
        <v>95</v>
      </c>
      <c r="CI1" s="8" t="s">
        <v>87</v>
      </c>
      <c r="CJ1" s="18" t="s">
        <v>89</v>
      </c>
      <c r="CK1" s="27" t="s">
        <v>90</v>
      </c>
      <c r="CL1" s="6" t="s">
        <v>91</v>
      </c>
      <c r="CM1" s="7" t="s">
        <v>92</v>
      </c>
      <c r="CN1" s="9" t="s">
        <v>93</v>
      </c>
      <c r="CO1" s="12" t="s">
        <v>94</v>
      </c>
      <c r="CP1" s="6" t="s">
        <v>97</v>
      </c>
      <c r="CQ1" s="7" t="s">
        <v>98</v>
      </c>
      <c r="CR1" s="7" t="s">
        <v>103</v>
      </c>
      <c r="CS1" s="12" t="s">
        <v>99</v>
      </c>
      <c r="CT1" s="7" t="s">
        <v>104</v>
      </c>
      <c r="CU1" s="9" t="s">
        <v>102</v>
      </c>
      <c r="CV1" s="19" t="s">
        <v>106</v>
      </c>
      <c r="CW1" s="19" t="s">
        <v>107</v>
      </c>
    </row>
    <row r="2" spans="1:101" x14ac:dyDescent="0.2">
      <c r="A2" s="33" t="str">
        <f>Tableau22456789[[#This Row],[Plc{Q}]]</f>
        <v/>
      </c>
      <c r="B2" s="33" t="str">
        <f>Tableau22456789[[#This Row],[Place]]</f>
        <v/>
      </c>
      <c r="C2" s="16" t="s">
        <v>12</v>
      </c>
      <c r="D2" s="17" t="s">
        <v>12</v>
      </c>
      <c r="E2" s="17" t="s">
        <v>12</v>
      </c>
      <c r="F2" s="29" t="str">
        <f>IF(Tableau22456789[[#This Row],[Q &gt; F]]="","","Q")</f>
        <v/>
      </c>
      <c r="G2" s="10" t="s">
        <v>12</v>
      </c>
      <c r="H2" s="3" t="s">
        <v>3</v>
      </c>
      <c r="I2" s="3" t="s">
        <v>3</v>
      </c>
      <c r="J2" s="3" t="s">
        <v>3</v>
      </c>
      <c r="K2" s="30" t="str">
        <f>IF(Tableau22456789[[#This Row],[Pnt{Q}(/1000)]]=0,"",RANK(Tableau22456789[[#This Row],[Pnt{Q}(/1000)]],Tableau22456789[Pnt{Q}(/1000)]))</f>
        <v/>
      </c>
      <c r="L2" s="30">
        <f>IFERROR(Tableau22456789[[#This Row],[Pnt{QV}(/500)]]+Tableau22456789[[#This Row],[Pnt{QB}/500]],0)</f>
        <v>0</v>
      </c>
      <c r="M2" s="31">
        <f>IFERROR((Tableau22456789[[#This Row],[Pnt{QV}]]/$N$52)*500,0)</f>
        <v>0</v>
      </c>
      <c r="N2" s="31">
        <f>SUM(Tableau22456789[[#This Row],[Pnt{QV1}]],Tableau22456789[[#This Row],[Pnt{QV2}]],Tableau22456789[[#This Row],[Pnt{QV3}]])</f>
        <v>0</v>
      </c>
      <c r="O2" s="2">
        <f>IFERROR(((Tableau22456789[[#This Row],[Prs{QV1}]]/P$52)*1000)+IF(Tableau22456789[[#This Row],[Vlr{QV1}]]="o",2,0),0)</f>
        <v>0</v>
      </c>
      <c r="P2" s="11" t="s">
        <v>12</v>
      </c>
      <c r="Q2" s="4" t="s">
        <v>3</v>
      </c>
      <c r="R2" s="2">
        <f>IFERROR(((Tableau22456789[[#This Row],[Prs{QV2}]]/S$52)*1000)+IF(Tableau22456789[[#This Row],[Vlr{QV2}]]="o",2,0),0)</f>
        <v>0</v>
      </c>
      <c r="S2" s="11" t="s">
        <v>12</v>
      </c>
      <c r="T2" s="4" t="s">
        <v>3</v>
      </c>
      <c r="U2" s="2">
        <f>IFERROR(((Tableau22456789[[#This Row],[Prs{QV3}]]/V$52)*1000)+IF(Tableau22456789[[#This Row],[Vlr{QV3}]]="o",2,0),0)</f>
        <v>0</v>
      </c>
      <c r="V2" s="11" t="s">
        <v>12</v>
      </c>
      <c r="W2" s="4" t="s">
        <v>3</v>
      </c>
      <c r="X2" s="32">
        <f>IF((Tableau22456789[[#This Row],[Pnt{QB}]]/Y$52)*500=0,0,(Tableau22456789[[#This Row],[Pnt{QB}]]/Y$52)*500)</f>
        <v>0</v>
      </c>
      <c r="Y2" s="33">
        <f>Tableau22456789[[#This Row],[Pnt{QB1}]]+Tableau22456789[[#This Row],[Pnt{QB2}]]+Tableau22456789[[#This Row],[Pnt{QB3}]]+Tableau22456789[[#This Row],[Pnt{QB4}]]+Tableau22456789[[#This Row],[Pnt{QB5}]]+Tableau22456789[[#This Row],[Pnt{QB6}]]+Tableau22456789[[#This Row],[Pnt{QB7}]]+Tableau22456789[[#This Row],[Pnt{QB8}]]+Tableau22456789[[#This Row],[Pnt{QB9}]]+Tableau22456789[[#This Row],[Pnt{QB10}]]+Tableau22456789[[#This Row],[Pnt{QB11}]]+Tableau22456789[[#This Row],[Pnt{QB12}]]+Tableau22456789[[#This Row],[Pnt{QB13}]]+Tableau22456789[[#This Row],[Pnt{QB14}]]+Tableau22456789[[#This Row],[Pnt{QB15}]]+Tableau22456789[[#This Row],[Pnt{QB16}]]+Tableau22456789[[#This Row],[Pnt{QB17}]]+Tableau22456789[[#This Row],[Pnt{QB18}]]+Tableau22456789[[#This Row],[Pnt{QB19}]]+Tableau22456789[[#This Row],[Pnt{QB20}]]+Tableau22456789[[#This Row],[Pnt{QB21}]]+Tableau22456789[[#This Row],[Pnt{QB22}]]+Tableau22456789[[#This Row],[Pnt{QB23}]]+Tableau22456789[[#This Row],[Pnt{QB24}]]+Tableau22456789[[#This Row],[Pnt{QB25}]]+Tableau22456789[[#This Row],[Pnt{QB26}]]+Tableau22456789[[#This Row],[Pnt{QB27}]]+Tableau22456789[[#This Row],[Pnt{QB28}]]+Tableau22456789[[#This Row],[Pnt{QB29}]]+Tableau22456789[[#This Row],[Pnt{QB30}]]</f>
        <v>0</v>
      </c>
      <c r="Z2" s="33">
        <f>IF(Tableau22456789[[#This Row],[Blq{QB1}]]="o",(1000/AA$52),0)</f>
        <v>0</v>
      </c>
      <c r="AA2" s="4" t="s">
        <v>3</v>
      </c>
      <c r="AB2" s="33">
        <f>IF(Tableau22456789[[#This Row],[Blq{QB2}]]="o",(1000/AC$52),0)</f>
        <v>0</v>
      </c>
      <c r="AC2" s="4" t="s">
        <v>3</v>
      </c>
      <c r="AD2" s="33">
        <f>IF(Tableau22456789[[#This Row],[Blq{QB3}]]="o",(1000/AE$52),0)</f>
        <v>0</v>
      </c>
      <c r="AE2" s="4" t="s">
        <v>3</v>
      </c>
      <c r="AF2" s="33">
        <f>IF(Tableau22456789[[#This Row],[Blq{QB4}]]="o",(1000/AG$52),0)</f>
        <v>0</v>
      </c>
      <c r="AG2" s="4" t="s">
        <v>3</v>
      </c>
      <c r="AH2" s="33">
        <f>IF(Tableau22456789[[#This Row],[Blq{QB5}]]="o",(1000/AI$52),0)</f>
        <v>0</v>
      </c>
      <c r="AI2" s="4" t="s">
        <v>3</v>
      </c>
      <c r="AJ2" s="33">
        <f>IF(Tableau22456789[[#This Row],[Blq{QB6}]]="o",(1000/AK$52),0)</f>
        <v>0</v>
      </c>
      <c r="AK2" s="4" t="s">
        <v>3</v>
      </c>
      <c r="AL2" s="33">
        <f>IF(Tableau22456789[[#This Row],[Blq{QB7}]]="o",(1000/AM$52),0)</f>
        <v>0</v>
      </c>
      <c r="AM2" s="4" t="s">
        <v>3</v>
      </c>
      <c r="AN2" s="33">
        <f>IF(Tableau22456789[[#This Row],[Blq{QB8}]]="o",(1000/AO$52),0)</f>
        <v>0</v>
      </c>
      <c r="AO2" s="4" t="s">
        <v>3</v>
      </c>
      <c r="AP2" s="33">
        <f>IF(Tableau22456789[[#This Row],[Blq{QB9}]]="o",(1000/AQ$52),0)</f>
        <v>0</v>
      </c>
      <c r="AQ2" s="4" t="s">
        <v>3</v>
      </c>
      <c r="AR2" s="33">
        <f>IF(Tableau22456789[[#This Row],[Blq{QB10}]]="o",(1000/AS$52),0)</f>
        <v>0</v>
      </c>
      <c r="AS2" s="4" t="s">
        <v>3</v>
      </c>
      <c r="AT2" s="33">
        <f>IF(Tableau22456789[[#This Row],[Blq{QB11}]]="o",(1000/AU$52),0)</f>
        <v>0</v>
      </c>
      <c r="AU2" s="4" t="s">
        <v>3</v>
      </c>
      <c r="AV2" s="33">
        <f>IF(Tableau22456789[[#This Row],[Blq{QB12}]]="o",(1000/AW$52),0)</f>
        <v>0</v>
      </c>
      <c r="AW2" s="4" t="s">
        <v>3</v>
      </c>
      <c r="AX2" s="33">
        <f>IF(Tableau22456789[[#This Row],[Blq{QB13}]]="o",(1000/AY$52),0)</f>
        <v>0</v>
      </c>
      <c r="AY2" s="4" t="s">
        <v>3</v>
      </c>
      <c r="AZ2" s="33">
        <f>IF(Tableau22456789[[#This Row],[Blq{QB14}]]="o",(1000/BA$52),0)</f>
        <v>0</v>
      </c>
      <c r="BA2" s="4" t="s">
        <v>3</v>
      </c>
      <c r="BB2" s="33">
        <f>IF(Tableau22456789[[#This Row],[Blq{QB15}]]="o",(1000/BC$52),0)</f>
        <v>0</v>
      </c>
      <c r="BC2" s="4" t="s">
        <v>3</v>
      </c>
      <c r="BD2" s="33">
        <f>IF(Tableau22456789[[#This Row],[Blq{QB16}]]="o",(1000/BE$52),0)</f>
        <v>0</v>
      </c>
      <c r="BE2" s="4" t="s">
        <v>3</v>
      </c>
      <c r="BF2" s="33">
        <f>IF(Tableau22456789[[#This Row],[Blq{QB17}]]="o",(1000/BG$52),0)</f>
        <v>0</v>
      </c>
      <c r="BG2" s="4" t="s">
        <v>3</v>
      </c>
      <c r="BH2" s="33">
        <f>IF(Tableau22456789[[#This Row],[Blq{QB18}]]="o",(1000/BI$52),0)</f>
        <v>0</v>
      </c>
      <c r="BI2" s="4" t="s">
        <v>3</v>
      </c>
      <c r="BJ2" s="33">
        <f>IF(Tableau22456789[[#This Row],[Blq{QB19}]]="o",(1000/BK$52),0)</f>
        <v>0</v>
      </c>
      <c r="BK2" s="4" t="s">
        <v>3</v>
      </c>
      <c r="BL2" s="33">
        <f>IF(Tableau22456789[[#This Row],[Blq{QB20}]]="o",(1000/BM$52),0)</f>
        <v>0</v>
      </c>
      <c r="BM2" s="4" t="s">
        <v>3</v>
      </c>
      <c r="BN2" s="33">
        <f>IF(Tableau22456789[[#This Row],[Blq{QB21}]]="o",(1000/BO$52),0)</f>
        <v>0</v>
      </c>
      <c r="BO2" s="4" t="s">
        <v>3</v>
      </c>
      <c r="BP2" s="33">
        <f>IF(Tableau22456789[[#This Row],[Blq{QB22}]]="o",(1000/BQ$52),0)</f>
        <v>0</v>
      </c>
      <c r="BQ2" s="4" t="s">
        <v>3</v>
      </c>
      <c r="BR2" s="33">
        <f>IF(Tableau22456789[[#This Row],[Blq{QB23}]]="o",(1000/BS$52),0)</f>
        <v>0</v>
      </c>
      <c r="BS2" s="4" t="s">
        <v>3</v>
      </c>
      <c r="BT2" s="33">
        <f>IF(Tableau22456789[[#This Row],[Blq{QB24}]]="o",(1000/BU$52),0)</f>
        <v>0</v>
      </c>
      <c r="BU2" s="4" t="s">
        <v>3</v>
      </c>
      <c r="BV2" s="33">
        <f>IF(Tableau22456789[[#This Row],[Blq{QB25}]]="o",(1000/BW$52),0)</f>
        <v>0</v>
      </c>
      <c r="BW2" s="4" t="s">
        <v>3</v>
      </c>
      <c r="BX2" s="33">
        <f>IF(Tableau22456789[[#This Row],[Blq{QB26}]]="o",(1000/BY$52),0)</f>
        <v>0</v>
      </c>
      <c r="BY2" s="4" t="s">
        <v>3</v>
      </c>
      <c r="BZ2" s="33">
        <f>IF(Tableau22456789[[#This Row],[Blq{QB27}]]="o",(1000/CA$52),0)</f>
        <v>0</v>
      </c>
      <c r="CA2" s="4" t="s">
        <v>3</v>
      </c>
      <c r="CB2" s="33">
        <f>IF(Tableau22456789[[#This Row],[Blq{QB28}]]="o",(1000/CC$52),0)</f>
        <v>0</v>
      </c>
      <c r="CC2" s="4" t="s">
        <v>3</v>
      </c>
      <c r="CD2" s="33">
        <f>IF(Tableau22456789[[#This Row],[Blq{QB29}]]="o",(1000/CE$52),0)</f>
        <v>0</v>
      </c>
      <c r="CE2" s="4" t="s">
        <v>3</v>
      </c>
      <c r="CF2" s="33">
        <f>IF(Tableau22456789[[#This Row],[Blq{QB30}]]="o",(1000/CG$52),0)</f>
        <v>0</v>
      </c>
      <c r="CG2" s="4" t="s">
        <v>3</v>
      </c>
      <c r="CH2" s="26">
        <f>IFERROR((8-Tableau22456789[[#This Row],[Plc{Q}]])/100,0)</f>
        <v>0</v>
      </c>
      <c r="CI2" s="25" t="str">
        <f>IF(OR(1=Tableau22456789[[#This Row],[Plc{Q}]],2=Tableau22456789[[#This Row],[Plc{Q}]],3=Tableau22456789[[#This Row],[Plc{Q}]],4=Tableau22456789[[#This Row],[Plc{Q}]],5=Tableau22456789[[#This Row],[Plc{Q}]],6=Tableau22456789[[#This Row],[Plc{Q}]],7=Tableau22456789[[#This Row],[Plc{Q}]],8=Tableau22456789[[#This Row],[Plc{Q}]]),"Qualifié(e)","")</f>
        <v/>
      </c>
      <c r="CJ2" s="34" t="str">
        <f>IF(Tableau22456789[[#This Row],[Pnt{F}/1000]]=0,"",RANK(Tableau22456789[[#This Row],[Pnt{F}/1000]],Tableau22456789[Pnt{F}/1000]))</f>
        <v/>
      </c>
      <c r="CK2" s="35">
        <f>IFERROR(Tableau22456789[[#This Row],[Pnt{FV}/500]]+Tableau22456789[[#This Row],[Pnt{FB}/500]]+Tableau22456789[[#This Row],[Bns{Q}]],0)</f>
        <v>0</v>
      </c>
      <c r="CL2" s="31">
        <f>IFERROR((Tableau22456789[[#This Row],[Pnt{FV}]]/$CM$52)*500,0)</f>
        <v>0</v>
      </c>
      <c r="CM2" s="2">
        <f>IFERROR(((Tableau22456789[[#This Row],[Prs{FV}]]/CN$52)*1000)+IF(Tableau22456789[[#This Row],[Vlr{FV}]]="o",2,0),0)</f>
        <v>0</v>
      </c>
      <c r="CN2" s="11" t="s">
        <v>12</v>
      </c>
      <c r="CO2" s="4" t="s">
        <v>3</v>
      </c>
      <c r="CP2" s="32">
        <f>(Tableau22456789[[#This Row],[Pnt{FB}]]/CQ$52)*500</f>
        <v>0</v>
      </c>
      <c r="CQ2" s="33">
        <f>Tableau22456789[[#This Row],[Pnt{FBlq}]]+Tableau22456789[[#This Row],[Pnt{FEss}]]</f>
        <v>0</v>
      </c>
      <c r="CR2" s="33">
        <f>IF(Tableau22456789[[#This Row],[Blq{F}]]="n",0,IF(Tableau22456789[[#This Row],[Blq{F}]]="Z1",100,IF(Tableau22456789[[#This Row],[Blq{F}]]="Z2",200,IF(Tableau22456789[[#This Row],[Blq{F}]]="Top",300,0))))</f>
        <v>0</v>
      </c>
      <c r="CS2" s="4" t="s">
        <v>3</v>
      </c>
      <c r="CT2" s="25">
        <f>IFERROR((100-(Tableau22456789[[#This Row],[Ess{F}]])),0)</f>
        <v>0</v>
      </c>
      <c r="CU2" s="11" t="s">
        <v>12</v>
      </c>
      <c r="CV2" s="28" t="str">
        <f>IF(Tableau22456789[[#This Row],[Fnl]]="Q",Tableau22456789[[#This Row],[Plc{F}]],Tableau22456789[[#This Row],[Plc{Q}]])</f>
        <v/>
      </c>
      <c r="CW2" s="28" t="str">
        <f>IF(Tableau22456789[[#This Row],[Place]]=1,"Or",IF(Tableau22456789[[#This Row],[Place]]=2,"Argent",IF(Tableau22456789[[#This Row],[Place]]=3,"Bronze","")))</f>
        <v/>
      </c>
    </row>
    <row r="3" spans="1:101" x14ac:dyDescent="0.2">
      <c r="A3" s="33" t="str">
        <f>Tableau22456789[[#This Row],[Plc{Q}]]</f>
        <v/>
      </c>
      <c r="B3" s="33" t="str">
        <f>Tableau22456789[[#This Row],[Place]]</f>
        <v/>
      </c>
      <c r="C3" s="16" t="s">
        <v>12</v>
      </c>
      <c r="D3" s="17" t="s">
        <v>12</v>
      </c>
      <c r="E3" s="17" t="s">
        <v>12</v>
      </c>
      <c r="F3" s="29" t="str">
        <f>IF(Tableau22456789[[#This Row],[Q &gt; F]]="","","Q")</f>
        <v/>
      </c>
      <c r="G3" s="10" t="s">
        <v>12</v>
      </c>
      <c r="H3" s="3" t="s">
        <v>3</v>
      </c>
      <c r="I3" s="3" t="s">
        <v>3</v>
      </c>
      <c r="J3" s="3" t="s">
        <v>3</v>
      </c>
      <c r="K3" s="30" t="str">
        <f>IF(Tableau22456789[[#This Row],[Pnt{Q}(/1000)]]=0,"",RANK(Tableau22456789[[#This Row],[Pnt{Q}(/1000)]],Tableau22456789[Pnt{Q}(/1000)]))</f>
        <v/>
      </c>
      <c r="L3" s="30">
        <f>IFERROR(Tableau22456789[[#This Row],[Pnt{QV}(/500)]]+Tableau22456789[[#This Row],[Pnt{QB}/500]],0)</f>
        <v>0</v>
      </c>
      <c r="M3" s="31">
        <f>IFERROR((Tableau22456789[[#This Row],[Pnt{QV}]]/$N$52)*500,0)</f>
        <v>0</v>
      </c>
      <c r="N3" s="31">
        <f>SUM(Tableau22456789[[#This Row],[Pnt{QV1}]],Tableau22456789[[#This Row],[Pnt{QV2}]],Tableau22456789[[#This Row],[Pnt{QV3}]])</f>
        <v>0</v>
      </c>
      <c r="O3" s="2">
        <f>IFERROR(((Tableau22456789[[#This Row],[Prs{QV1}]]/P$52)*1000)+IF(Tableau22456789[[#This Row],[Vlr{QV1}]]="o",2,0),0)</f>
        <v>0</v>
      </c>
      <c r="P3" s="11" t="s">
        <v>12</v>
      </c>
      <c r="Q3" s="4" t="s">
        <v>3</v>
      </c>
      <c r="R3" s="163">
        <f>IFERROR(((Tableau22456789[[#This Row],[Prs{QV2}]]/S$52)*1000)+IF(Tableau22456789[[#This Row],[Vlr{QV2}]]="o",2,0),0)</f>
        <v>0</v>
      </c>
      <c r="S3" s="11" t="s">
        <v>12</v>
      </c>
      <c r="T3" s="4" t="s">
        <v>3</v>
      </c>
      <c r="U3" s="163">
        <f>IFERROR(((Tableau22456789[[#This Row],[Prs{QV3}]]/V$52)*1000)+IF(Tableau22456789[[#This Row],[Vlr{QV3}]]="o",2,0),0)</f>
        <v>0</v>
      </c>
      <c r="V3" s="11" t="s">
        <v>12</v>
      </c>
      <c r="W3" s="4" t="s">
        <v>3</v>
      </c>
      <c r="X3" s="32">
        <f>IF((Tableau22456789[[#This Row],[Pnt{QB}]]/Y$52)*500=0,0,(Tableau22456789[[#This Row],[Pnt{QB}]]/Y$52)*500)</f>
        <v>0</v>
      </c>
      <c r="Y3" s="33">
        <f>Tableau22456789[[#This Row],[Pnt{QB1}]]+Tableau22456789[[#This Row],[Pnt{QB2}]]+Tableau22456789[[#This Row],[Pnt{QB3}]]+Tableau22456789[[#This Row],[Pnt{QB4}]]+Tableau22456789[[#This Row],[Pnt{QB5}]]+Tableau22456789[[#This Row],[Pnt{QB6}]]+Tableau22456789[[#This Row],[Pnt{QB7}]]+Tableau22456789[[#This Row],[Pnt{QB8}]]+Tableau22456789[[#This Row],[Pnt{QB9}]]+Tableau22456789[[#This Row],[Pnt{QB10}]]+Tableau22456789[[#This Row],[Pnt{QB11}]]+Tableau22456789[[#This Row],[Pnt{QB12}]]+Tableau22456789[[#This Row],[Pnt{QB13}]]+Tableau22456789[[#This Row],[Pnt{QB14}]]+Tableau22456789[[#This Row],[Pnt{QB15}]]+Tableau22456789[[#This Row],[Pnt{QB16}]]+Tableau22456789[[#This Row],[Pnt{QB17}]]+Tableau22456789[[#This Row],[Pnt{QB18}]]+Tableau22456789[[#This Row],[Pnt{QB19}]]+Tableau22456789[[#This Row],[Pnt{QB20}]]+Tableau22456789[[#This Row],[Pnt{QB21}]]+Tableau22456789[[#This Row],[Pnt{QB22}]]+Tableau22456789[[#This Row],[Pnt{QB23}]]+Tableau22456789[[#This Row],[Pnt{QB24}]]+Tableau22456789[[#This Row],[Pnt{QB25}]]+Tableau22456789[[#This Row],[Pnt{QB26}]]+Tableau22456789[[#This Row],[Pnt{QB27}]]+Tableau22456789[[#This Row],[Pnt{QB28}]]+Tableau22456789[[#This Row],[Pnt{QB29}]]+Tableau22456789[[#This Row],[Pnt{QB30}]]</f>
        <v>0</v>
      </c>
      <c r="Z3" s="33">
        <f>IF(Tableau22456789[[#This Row],[Blq{QB1}]]="o",(1000/AA$52),0)</f>
        <v>0</v>
      </c>
      <c r="AA3" s="4" t="s">
        <v>3</v>
      </c>
      <c r="AB3" s="33">
        <f>IF(Tableau22456789[[#This Row],[Blq{QB2}]]="o",(1000/AC$52),0)</f>
        <v>0</v>
      </c>
      <c r="AC3" s="4" t="s">
        <v>3</v>
      </c>
      <c r="AD3" s="33">
        <f>IF(Tableau22456789[[#This Row],[Blq{QB3}]]="o",(1000/AE$52),0)</f>
        <v>0</v>
      </c>
      <c r="AE3" s="4" t="s">
        <v>3</v>
      </c>
      <c r="AF3" s="33">
        <f>IF(Tableau22456789[[#This Row],[Blq{QB4}]]="o",(1000/AG$52),0)</f>
        <v>0</v>
      </c>
      <c r="AG3" s="4" t="s">
        <v>3</v>
      </c>
      <c r="AH3" s="33">
        <f>IF(Tableau22456789[[#This Row],[Blq{QB5}]]="o",(1000/AI$52),0)</f>
        <v>0</v>
      </c>
      <c r="AI3" s="4" t="s">
        <v>3</v>
      </c>
      <c r="AJ3" s="33">
        <f>IF(Tableau22456789[[#This Row],[Blq{QB6}]]="o",(1000/AK$52),0)</f>
        <v>0</v>
      </c>
      <c r="AK3" s="4" t="s">
        <v>3</v>
      </c>
      <c r="AL3" s="33">
        <f>IF(Tableau22456789[[#This Row],[Blq{QB7}]]="o",(1000/AM$52),0)</f>
        <v>0</v>
      </c>
      <c r="AM3" s="4" t="s">
        <v>3</v>
      </c>
      <c r="AN3" s="33">
        <f>IF(Tableau22456789[[#This Row],[Blq{QB8}]]="o",(1000/AO$52),0)</f>
        <v>0</v>
      </c>
      <c r="AO3" s="4" t="s">
        <v>3</v>
      </c>
      <c r="AP3" s="33">
        <f>IF(Tableau22456789[[#This Row],[Blq{QB9}]]="o",(1000/AQ$52),0)</f>
        <v>0</v>
      </c>
      <c r="AQ3" s="4" t="s">
        <v>3</v>
      </c>
      <c r="AR3" s="33">
        <f>IF(Tableau22456789[[#This Row],[Blq{QB10}]]="o",(1000/AS$52),0)</f>
        <v>0</v>
      </c>
      <c r="AS3" s="4" t="s">
        <v>3</v>
      </c>
      <c r="AT3" s="33">
        <f>IF(Tableau22456789[[#This Row],[Blq{QB11}]]="o",(1000/AU$52),0)</f>
        <v>0</v>
      </c>
      <c r="AU3" s="4" t="s">
        <v>3</v>
      </c>
      <c r="AV3" s="33">
        <f>IF(Tableau22456789[[#This Row],[Blq{QB12}]]="o",(1000/AW$52),0)</f>
        <v>0</v>
      </c>
      <c r="AW3" s="4" t="s">
        <v>3</v>
      </c>
      <c r="AX3" s="33">
        <f>IF(Tableau22456789[[#This Row],[Blq{QB13}]]="o",(1000/AY$52),0)</f>
        <v>0</v>
      </c>
      <c r="AY3" s="4" t="s">
        <v>3</v>
      </c>
      <c r="AZ3" s="33">
        <f>IF(Tableau22456789[[#This Row],[Blq{QB14}]]="o",(1000/BA$52),0)</f>
        <v>0</v>
      </c>
      <c r="BA3" s="4" t="s">
        <v>3</v>
      </c>
      <c r="BB3" s="33">
        <f>IF(Tableau22456789[[#This Row],[Blq{QB15}]]="o",(1000/BC$52),0)</f>
        <v>0</v>
      </c>
      <c r="BC3" s="4" t="s">
        <v>3</v>
      </c>
      <c r="BD3" s="33">
        <f>IF(Tableau22456789[[#This Row],[Blq{QB16}]]="o",(1000/BE$52),0)</f>
        <v>0</v>
      </c>
      <c r="BE3" s="4" t="s">
        <v>3</v>
      </c>
      <c r="BF3" s="33">
        <f>IF(Tableau22456789[[#This Row],[Blq{QB17}]]="o",(1000/BG$52),0)</f>
        <v>0</v>
      </c>
      <c r="BG3" s="4" t="s">
        <v>3</v>
      </c>
      <c r="BH3" s="33">
        <f>IF(Tableau22456789[[#This Row],[Blq{QB18}]]="o",(1000/BI$52),0)</f>
        <v>0</v>
      </c>
      <c r="BI3" s="4" t="s">
        <v>3</v>
      </c>
      <c r="BJ3" s="33">
        <f>IF(Tableau22456789[[#This Row],[Blq{QB19}]]="o",(1000/BK$52),0)</f>
        <v>0</v>
      </c>
      <c r="BK3" s="4" t="s">
        <v>3</v>
      </c>
      <c r="BL3" s="33">
        <f>IF(Tableau22456789[[#This Row],[Blq{QB20}]]="o",(1000/BM$52),0)</f>
        <v>0</v>
      </c>
      <c r="BM3" s="4" t="s">
        <v>3</v>
      </c>
      <c r="BN3" s="33">
        <f>IF(Tableau22456789[[#This Row],[Blq{QB21}]]="o",(1000/BO$52),0)</f>
        <v>0</v>
      </c>
      <c r="BO3" s="4" t="s">
        <v>3</v>
      </c>
      <c r="BP3" s="33">
        <f>IF(Tableau22456789[[#This Row],[Blq{QB22}]]="o",(1000/BQ$52),0)</f>
        <v>0</v>
      </c>
      <c r="BQ3" s="4" t="s">
        <v>3</v>
      </c>
      <c r="BR3" s="33">
        <f>IF(Tableau22456789[[#This Row],[Blq{QB23}]]="o",(1000/BS$52),0)</f>
        <v>0</v>
      </c>
      <c r="BS3" s="4" t="s">
        <v>3</v>
      </c>
      <c r="BT3" s="33">
        <f>IF(Tableau22456789[[#This Row],[Blq{QB24}]]="o",(1000/BU$52),0)</f>
        <v>0</v>
      </c>
      <c r="BU3" s="4" t="s">
        <v>3</v>
      </c>
      <c r="BV3" s="33">
        <f>IF(Tableau22456789[[#This Row],[Blq{QB25}]]="o",(1000/BW$52),0)</f>
        <v>0</v>
      </c>
      <c r="BW3" s="4" t="s">
        <v>3</v>
      </c>
      <c r="BX3" s="33">
        <f>IF(Tableau22456789[[#This Row],[Blq{QB26}]]="o",(1000/BY$52),0)</f>
        <v>0</v>
      </c>
      <c r="BY3" s="4" t="s">
        <v>3</v>
      </c>
      <c r="BZ3" s="33">
        <f>IF(Tableau22456789[[#This Row],[Blq{QB27}]]="o",(1000/CA$52),0)</f>
        <v>0</v>
      </c>
      <c r="CA3" s="4" t="s">
        <v>3</v>
      </c>
      <c r="CB3" s="33">
        <f>IF(Tableau22456789[[#This Row],[Blq{QB28}]]="o",(1000/CC$52),0)</f>
        <v>0</v>
      </c>
      <c r="CC3" s="4" t="s">
        <v>3</v>
      </c>
      <c r="CD3" s="33">
        <f>IF(Tableau22456789[[#This Row],[Blq{QB29}]]="o",(1000/CE$52),0)</f>
        <v>0</v>
      </c>
      <c r="CE3" s="4" t="s">
        <v>3</v>
      </c>
      <c r="CF3" s="33">
        <f>IF(Tableau22456789[[#This Row],[Blq{QB30}]]="o",(1000/CG$52),0)</f>
        <v>0</v>
      </c>
      <c r="CG3" s="4" t="s">
        <v>3</v>
      </c>
      <c r="CH3" s="26">
        <f>IFERROR((8-Tableau22456789[[#This Row],[Plc{Q}]])/100,0)</f>
        <v>0</v>
      </c>
      <c r="CI3" s="25" t="str">
        <f>IF(OR(1=Tableau22456789[[#This Row],[Plc{Q}]],2=Tableau22456789[[#This Row],[Plc{Q}]],3=Tableau22456789[[#This Row],[Plc{Q}]],4=Tableau22456789[[#This Row],[Plc{Q}]],5=Tableau22456789[[#This Row],[Plc{Q}]],6=Tableau22456789[[#This Row],[Plc{Q}]],7=Tableau22456789[[#This Row],[Plc{Q}]],8=Tableau22456789[[#This Row],[Plc{Q}]]),"Qualifié(e)","")</f>
        <v/>
      </c>
      <c r="CJ3" s="34" t="str">
        <f>IF(Tableau22456789[[#This Row],[Pnt{F}/1000]]=0,"",RANK(Tableau22456789[[#This Row],[Pnt{F}/1000]],Tableau22456789[Pnt{F}/1000]))</f>
        <v/>
      </c>
      <c r="CK3" s="35">
        <f>IFERROR(Tableau22456789[[#This Row],[Pnt{FV}/500]]+Tableau22456789[[#This Row],[Pnt{FB}/500]]+Tableau22456789[[#This Row],[Bns{Q}]],0)</f>
        <v>0</v>
      </c>
      <c r="CL3" s="32">
        <f>IFERROR((Tableau22456789[[#This Row],[Pnt{FV}]]/$CM$52)*500,0)</f>
        <v>0</v>
      </c>
      <c r="CM3" s="186">
        <f>IFERROR(((Tableau22456789[[#This Row],[Prs{FV}]]/CN$52)*1000)+IF(Tableau22456789[[#This Row],[Vlr{FV}]]="o",2,0),0)</f>
        <v>0</v>
      </c>
      <c r="CN3" s="11" t="s">
        <v>12</v>
      </c>
      <c r="CO3" s="4" t="s">
        <v>3</v>
      </c>
      <c r="CP3" s="32">
        <f>(Tableau22456789[[#This Row],[Pnt{FB}]]/CQ$52)*500</f>
        <v>0</v>
      </c>
      <c r="CQ3" s="33">
        <f>Tableau22456789[[#This Row],[Pnt{FBlq}]]+Tableau22456789[[#This Row],[Pnt{FEss}]]</f>
        <v>0</v>
      </c>
      <c r="CR3" s="33">
        <f>IF(Tableau22456789[[#This Row],[Blq{F}]]="n",0,IF(Tableau22456789[[#This Row],[Blq{F}]]="Z1",100,IF(Tableau22456789[[#This Row],[Blq{F}]]="Z2",200,IF(Tableau22456789[[#This Row],[Blq{F}]]="Top",300,0))))</f>
        <v>0</v>
      </c>
      <c r="CS3" s="4" t="s">
        <v>3</v>
      </c>
      <c r="CT3" s="25">
        <f>IFERROR((100-(Tableau22456789[[#This Row],[Ess{F}]])),0)</f>
        <v>0</v>
      </c>
      <c r="CU3" s="11" t="s">
        <v>12</v>
      </c>
      <c r="CV3" s="28" t="str">
        <f>IF(Tableau22456789[[#This Row],[Fnl]]="Q",Tableau22456789[[#This Row],[Plc{F}]],Tableau22456789[[#This Row],[Plc{Q}]])</f>
        <v/>
      </c>
      <c r="CW3" s="28" t="str">
        <f>IF(Tableau22456789[[#This Row],[Place]]=1,"Or",IF(Tableau22456789[[#This Row],[Place]]=2,"Argent",IF(Tableau22456789[[#This Row],[Place]]=3,"Bronze","")))</f>
        <v/>
      </c>
    </row>
    <row r="4" spans="1:101" x14ac:dyDescent="0.2">
      <c r="A4" s="33" t="str">
        <f>Tableau22456789[[#This Row],[Plc{Q}]]</f>
        <v/>
      </c>
      <c r="B4" s="33" t="str">
        <f>Tableau22456789[[#This Row],[Place]]</f>
        <v/>
      </c>
      <c r="C4" s="16" t="s">
        <v>12</v>
      </c>
      <c r="D4" s="17" t="s">
        <v>12</v>
      </c>
      <c r="E4" s="17" t="s">
        <v>12</v>
      </c>
      <c r="F4" s="29" t="str">
        <f>IF(Tableau22456789[[#This Row],[Q &gt; F]]="","","Q")</f>
        <v/>
      </c>
      <c r="G4" s="10" t="s">
        <v>12</v>
      </c>
      <c r="H4" s="3" t="s">
        <v>3</v>
      </c>
      <c r="I4" s="3" t="s">
        <v>3</v>
      </c>
      <c r="J4" s="3" t="s">
        <v>3</v>
      </c>
      <c r="K4" s="30" t="str">
        <f>IF(Tableau22456789[[#This Row],[Pnt{Q}(/1000)]]=0,"",RANK(Tableau22456789[[#This Row],[Pnt{Q}(/1000)]],Tableau22456789[Pnt{Q}(/1000)]))</f>
        <v/>
      </c>
      <c r="L4" s="30">
        <f>IFERROR(Tableau22456789[[#This Row],[Pnt{QV}(/500)]]+Tableau22456789[[#This Row],[Pnt{QB}/500]],0)</f>
        <v>0</v>
      </c>
      <c r="M4" s="31">
        <f>IFERROR((Tableau22456789[[#This Row],[Pnt{QV}]]/$N$52)*500,0)</f>
        <v>0</v>
      </c>
      <c r="N4" s="31">
        <f>SUM(Tableau22456789[[#This Row],[Pnt{QV1}]],Tableau22456789[[#This Row],[Pnt{QV2}]],Tableau22456789[[#This Row],[Pnt{QV3}]])</f>
        <v>0</v>
      </c>
      <c r="O4" s="2">
        <f>IFERROR(((Tableau22456789[[#This Row],[Prs{QV1}]]/P$52)*1000)+IF(Tableau22456789[[#This Row],[Vlr{QV1}]]="o",2,0),0)</f>
        <v>0</v>
      </c>
      <c r="P4" s="11" t="s">
        <v>12</v>
      </c>
      <c r="Q4" s="4" t="s">
        <v>3</v>
      </c>
      <c r="R4" s="163">
        <f>IFERROR(((Tableau22456789[[#This Row],[Prs{QV2}]]/S$52)*1000)+IF(Tableau22456789[[#This Row],[Vlr{QV2}]]="o",2,0),0)</f>
        <v>0</v>
      </c>
      <c r="S4" s="11" t="s">
        <v>12</v>
      </c>
      <c r="T4" s="4" t="s">
        <v>3</v>
      </c>
      <c r="U4" s="163">
        <f>IFERROR(((Tableau22456789[[#This Row],[Prs{QV3}]]/V$52)*1000)+IF(Tableau22456789[[#This Row],[Vlr{QV3}]]="o",2,0),0)</f>
        <v>0</v>
      </c>
      <c r="V4" s="11" t="s">
        <v>12</v>
      </c>
      <c r="W4" s="4" t="s">
        <v>3</v>
      </c>
      <c r="X4" s="32">
        <f>IF((Tableau22456789[[#This Row],[Pnt{QB}]]/Y$52)*500=0,0,(Tableau22456789[[#This Row],[Pnt{QB}]]/Y$52)*500)</f>
        <v>0</v>
      </c>
      <c r="Y4" s="33">
        <f>Tableau22456789[[#This Row],[Pnt{QB1}]]+Tableau22456789[[#This Row],[Pnt{QB2}]]+Tableau22456789[[#This Row],[Pnt{QB3}]]+Tableau22456789[[#This Row],[Pnt{QB4}]]+Tableau22456789[[#This Row],[Pnt{QB5}]]+Tableau22456789[[#This Row],[Pnt{QB6}]]+Tableau22456789[[#This Row],[Pnt{QB7}]]+Tableau22456789[[#This Row],[Pnt{QB8}]]+Tableau22456789[[#This Row],[Pnt{QB9}]]+Tableau22456789[[#This Row],[Pnt{QB10}]]+Tableau22456789[[#This Row],[Pnt{QB11}]]+Tableau22456789[[#This Row],[Pnt{QB12}]]+Tableau22456789[[#This Row],[Pnt{QB13}]]+Tableau22456789[[#This Row],[Pnt{QB14}]]+Tableau22456789[[#This Row],[Pnt{QB15}]]+Tableau22456789[[#This Row],[Pnt{QB16}]]+Tableau22456789[[#This Row],[Pnt{QB17}]]+Tableau22456789[[#This Row],[Pnt{QB18}]]+Tableau22456789[[#This Row],[Pnt{QB19}]]+Tableau22456789[[#This Row],[Pnt{QB20}]]+Tableau22456789[[#This Row],[Pnt{QB21}]]+Tableau22456789[[#This Row],[Pnt{QB22}]]+Tableau22456789[[#This Row],[Pnt{QB23}]]+Tableau22456789[[#This Row],[Pnt{QB24}]]+Tableau22456789[[#This Row],[Pnt{QB25}]]+Tableau22456789[[#This Row],[Pnt{QB26}]]+Tableau22456789[[#This Row],[Pnt{QB27}]]+Tableau22456789[[#This Row],[Pnt{QB28}]]+Tableau22456789[[#This Row],[Pnt{QB29}]]+Tableau22456789[[#This Row],[Pnt{QB30}]]</f>
        <v>0</v>
      </c>
      <c r="Z4" s="33">
        <f>IF(Tableau22456789[[#This Row],[Blq{QB1}]]="o",(1000/AA$52),0)</f>
        <v>0</v>
      </c>
      <c r="AA4" s="4" t="s">
        <v>3</v>
      </c>
      <c r="AB4" s="33">
        <f>IF(Tableau22456789[[#This Row],[Blq{QB2}]]="o",(1000/AC$52),0)</f>
        <v>0</v>
      </c>
      <c r="AC4" s="4" t="s">
        <v>3</v>
      </c>
      <c r="AD4" s="33">
        <f>IF(Tableau22456789[[#This Row],[Blq{QB3}]]="o",(1000/AE$52),0)</f>
        <v>0</v>
      </c>
      <c r="AE4" s="4" t="s">
        <v>3</v>
      </c>
      <c r="AF4" s="33">
        <f>IF(Tableau22456789[[#This Row],[Blq{QB4}]]="o",(1000/AG$52),0)</f>
        <v>0</v>
      </c>
      <c r="AG4" s="4" t="s">
        <v>3</v>
      </c>
      <c r="AH4" s="33">
        <f>IF(Tableau22456789[[#This Row],[Blq{QB5}]]="o",(1000/AI$52),0)</f>
        <v>0</v>
      </c>
      <c r="AI4" s="4" t="s">
        <v>3</v>
      </c>
      <c r="AJ4" s="33">
        <f>IF(Tableau22456789[[#This Row],[Blq{QB6}]]="o",(1000/AK$52),0)</f>
        <v>0</v>
      </c>
      <c r="AK4" s="4" t="s">
        <v>3</v>
      </c>
      <c r="AL4" s="33">
        <f>IF(Tableau22456789[[#This Row],[Blq{QB7}]]="o",(1000/AM$52),0)</f>
        <v>0</v>
      </c>
      <c r="AM4" s="4" t="s">
        <v>3</v>
      </c>
      <c r="AN4" s="33">
        <f>IF(Tableau22456789[[#This Row],[Blq{QB8}]]="o",(1000/AO$52),0)</f>
        <v>0</v>
      </c>
      <c r="AO4" s="4" t="s">
        <v>3</v>
      </c>
      <c r="AP4" s="33">
        <f>IF(Tableau22456789[[#This Row],[Blq{QB9}]]="o",(1000/AQ$52),0)</f>
        <v>0</v>
      </c>
      <c r="AQ4" s="4" t="s">
        <v>3</v>
      </c>
      <c r="AR4" s="33">
        <f>IF(Tableau22456789[[#This Row],[Blq{QB10}]]="o",(1000/AS$52),0)</f>
        <v>0</v>
      </c>
      <c r="AS4" s="4" t="s">
        <v>3</v>
      </c>
      <c r="AT4" s="33">
        <f>IF(Tableau22456789[[#This Row],[Blq{QB11}]]="o",(1000/AU$52),0)</f>
        <v>0</v>
      </c>
      <c r="AU4" s="4" t="s">
        <v>3</v>
      </c>
      <c r="AV4" s="33">
        <f>IF(Tableau22456789[[#This Row],[Blq{QB12}]]="o",(1000/AW$52),0)</f>
        <v>0</v>
      </c>
      <c r="AW4" s="4" t="s">
        <v>3</v>
      </c>
      <c r="AX4" s="33">
        <f>IF(Tableau22456789[[#This Row],[Blq{QB13}]]="o",(1000/AY$52),0)</f>
        <v>0</v>
      </c>
      <c r="AY4" s="4" t="s">
        <v>3</v>
      </c>
      <c r="AZ4" s="33">
        <f>IF(Tableau22456789[[#This Row],[Blq{QB14}]]="o",(1000/BA$52),0)</f>
        <v>0</v>
      </c>
      <c r="BA4" s="4" t="s">
        <v>3</v>
      </c>
      <c r="BB4" s="33">
        <f>IF(Tableau22456789[[#This Row],[Blq{QB15}]]="o",(1000/BC$52),0)</f>
        <v>0</v>
      </c>
      <c r="BC4" s="4" t="s">
        <v>3</v>
      </c>
      <c r="BD4" s="33">
        <f>IF(Tableau22456789[[#This Row],[Blq{QB16}]]="o",(1000/BE$52),0)</f>
        <v>0</v>
      </c>
      <c r="BE4" s="4" t="s">
        <v>3</v>
      </c>
      <c r="BF4" s="33">
        <f>IF(Tableau22456789[[#This Row],[Blq{QB17}]]="o",(1000/BG$52),0)</f>
        <v>0</v>
      </c>
      <c r="BG4" s="4" t="s">
        <v>3</v>
      </c>
      <c r="BH4" s="33">
        <f>IF(Tableau22456789[[#This Row],[Blq{QB18}]]="o",(1000/BI$52),0)</f>
        <v>0</v>
      </c>
      <c r="BI4" s="4" t="s">
        <v>3</v>
      </c>
      <c r="BJ4" s="33">
        <f>IF(Tableau22456789[[#This Row],[Blq{QB19}]]="o",(1000/BK$52),0)</f>
        <v>0</v>
      </c>
      <c r="BK4" s="4" t="s">
        <v>3</v>
      </c>
      <c r="BL4" s="33">
        <f>IF(Tableau22456789[[#This Row],[Blq{QB20}]]="o",(1000/BM$52),0)</f>
        <v>0</v>
      </c>
      <c r="BM4" s="4" t="s">
        <v>3</v>
      </c>
      <c r="BN4" s="33">
        <f>IF(Tableau22456789[[#This Row],[Blq{QB21}]]="o",(1000/BO$52),0)</f>
        <v>0</v>
      </c>
      <c r="BO4" s="4" t="s">
        <v>3</v>
      </c>
      <c r="BP4" s="33">
        <f>IF(Tableau22456789[[#This Row],[Blq{QB22}]]="o",(1000/BQ$52),0)</f>
        <v>0</v>
      </c>
      <c r="BQ4" s="4" t="s">
        <v>3</v>
      </c>
      <c r="BR4" s="33">
        <f>IF(Tableau22456789[[#This Row],[Blq{QB23}]]="o",(1000/BS$52),0)</f>
        <v>0</v>
      </c>
      <c r="BS4" s="4" t="s">
        <v>3</v>
      </c>
      <c r="BT4" s="33">
        <f>IF(Tableau22456789[[#This Row],[Blq{QB24}]]="o",(1000/BU$52),0)</f>
        <v>0</v>
      </c>
      <c r="BU4" s="4" t="s">
        <v>3</v>
      </c>
      <c r="BV4" s="33">
        <f>IF(Tableau22456789[[#This Row],[Blq{QB25}]]="o",(1000/BW$52),0)</f>
        <v>0</v>
      </c>
      <c r="BW4" s="4" t="s">
        <v>3</v>
      </c>
      <c r="BX4" s="33">
        <f>IF(Tableau22456789[[#This Row],[Blq{QB26}]]="o",(1000/BY$52),0)</f>
        <v>0</v>
      </c>
      <c r="BY4" s="4" t="s">
        <v>3</v>
      </c>
      <c r="BZ4" s="33">
        <f>IF(Tableau22456789[[#This Row],[Blq{QB27}]]="o",(1000/CA$52),0)</f>
        <v>0</v>
      </c>
      <c r="CA4" s="4" t="s">
        <v>3</v>
      </c>
      <c r="CB4" s="33">
        <f>IF(Tableau22456789[[#This Row],[Blq{QB28}]]="o",(1000/CC$52),0)</f>
        <v>0</v>
      </c>
      <c r="CC4" s="4" t="s">
        <v>3</v>
      </c>
      <c r="CD4" s="33">
        <f>IF(Tableau22456789[[#This Row],[Blq{QB29}]]="o",(1000/CE$52),0)</f>
        <v>0</v>
      </c>
      <c r="CE4" s="4" t="s">
        <v>3</v>
      </c>
      <c r="CF4" s="33">
        <f>IF(Tableau22456789[[#This Row],[Blq{QB30}]]="o",(1000/CG$52),0)</f>
        <v>0</v>
      </c>
      <c r="CG4" s="4" t="s">
        <v>3</v>
      </c>
      <c r="CH4" s="26">
        <f>IFERROR((8-Tableau22456789[[#This Row],[Plc{Q}]])/100,0)</f>
        <v>0</v>
      </c>
      <c r="CI4" s="25" t="str">
        <f>IF(OR(1=Tableau22456789[[#This Row],[Plc{Q}]],2=Tableau22456789[[#This Row],[Plc{Q}]],3=Tableau22456789[[#This Row],[Plc{Q}]],4=Tableau22456789[[#This Row],[Plc{Q}]],5=Tableau22456789[[#This Row],[Plc{Q}]],6=Tableau22456789[[#This Row],[Plc{Q}]],7=Tableau22456789[[#This Row],[Plc{Q}]],8=Tableau22456789[[#This Row],[Plc{Q}]]),"Qualifié(e)","")</f>
        <v/>
      </c>
      <c r="CJ4" s="34" t="str">
        <f>IF(Tableau22456789[[#This Row],[Pnt{F}/1000]]=0,"",RANK(Tableau22456789[[#This Row],[Pnt{F}/1000]],Tableau22456789[Pnt{F}/1000]))</f>
        <v/>
      </c>
      <c r="CK4" s="35">
        <f>IFERROR(Tableau22456789[[#This Row],[Pnt{FV}/500]]+Tableau22456789[[#This Row],[Pnt{FB}/500]]+Tableau22456789[[#This Row],[Bns{Q}]],0)</f>
        <v>0</v>
      </c>
      <c r="CL4" s="32">
        <f>IFERROR((Tableau22456789[[#This Row],[Pnt{FV}]]/$CM$52)*500,0)</f>
        <v>0</v>
      </c>
      <c r="CM4" s="186">
        <f>IFERROR(((Tableau22456789[[#This Row],[Prs{FV}]]/CN$52)*1000)+IF(Tableau22456789[[#This Row],[Vlr{FV}]]="o",2,0),0)</f>
        <v>0</v>
      </c>
      <c r="CN4" s="11" t="s">
        <v>12</v>
      </c>
      <c r="CO4" s="4" t="s">
        <v>3</v>
      </c>
      <c r="CP4" s="32">
        <f>(Tableau22456789[[#This Row],[Pnt{FB}]]/CQ$52)*500</f>
        <v>0</v>
      </c>
      <c r="CQ4" s="33">
        <f>Tableau22456789[[#This Row],[Pnt{FBlq}]]+Tableau22456789[[#This Row],[Pnt{FEss}]]</f>
        <v>0</v>
      </c>
      <c r="CR4" s="33">
        <f>IF(Tableau22456789[[#This Row],[Blq{F}]]="n",0,IF(Tableau22456789[[#This Row],[Blq{F}]]="Z1",100,IF(Tableau22456789[[#This Row],[Blq{F}]]="Z2",200,IF(Tableau22456789[[#This Row],[Blq{F}]]="Top",300,0))))</f>
        <v>0</v>
      </c>
      <c r="CS4" s="4" t="s">
        <v>3</v>
      </c>
      <c r="CT4" s="25">
        <f>IFERROR((100-(Tableau22456789[[#This Row],[Ess{F}]])),0)</f>
        <v>0</v>
      </c>
      <c r="CU4" s="11" t="s">
        <v>12</v>
      </c>
      <c r="CV4" s="28" t="str">
        <f>IF(Tableau22456789[[#This Row],[Fnl]]="Q",Tableau22456789[[#This Row],[Plc{F}]],Tableau22456789[[#This Row],[Plc{Q}]])</f>
        <v/>
      </c>
      <c r="CW4" s="28" t="str">
        <f>IF(Tableau22456789[[#This Row],[Place]]=1,"Or",IF(Tableau22456789[[#This Row],[Place]]=2,"Argent",IF(Tableau22456789[[#This Row],[Place]]=3,"Bronze","")))</f>
        <v/>
      </c>
    </row>
    <row r="5" spans="1:101" x14ac:dyDescent="0.2">
      <c r="A5" s="33" t="str">
        <f>Tableau22456789[[#This Row],[Plc{Q}]]</f>
        <v/>
      </c>
      <c r="B5" s="33" t="str">
        <f>Tableau22456789[[#This Row],[Place]]</f>
        <v/>
      </c>
      <c r="C5" s="16" t="s">
        <v>12</v>
      </c>
      <c r="D5" s="17" t="s">
        <v>12</v>
      </c>
      <c r="E5" s="17" t="s">
        <v>12</v>
      </c>
      <c r="F5" s="29" t="str">
        <f>IF(Tableau22456789[[#This Row],[Q &gt; F]]="","","Q")</f>
        <v/>
      </c>
      <c r="G5" s="10" t="s">
        <v>12</v>
      </c>
      <c r="H5" s="3" t="s">
        <v>3</v>
      </c>
      <c r="I5" s="3" t="s">
        <v>3</v>
      </c>
      <c r="J5" s="3" t="s">
        <v>3</v>
      </c>
      <c r="K5" s="30" t="str">
        <f>IF(Tableau22456789[[#This Row],[Pnt{Q}(/1000)]]=0,"",RANK(Tableau22456789[[#This Row],[Pnt{Q}(/1000)]],Tableau22456789[Pnt{Q}(/1000)]))</f>
        <v/>
      </c>
      <c r="L5" s="30">
        <f>IFERROR(Tableau22456789[[#This Row],[Pnt{QV}(/500)]]+Tableau22456789[[#This Row],[Pnt{QB}/500]],0)</f>
        <v>0</v>
      </c>
      <c r="M5" s="31">
        <f>IFERROR((Tableau22456789[[#This Row],[Pnt{QV}]]/$N$52)*500,0)</f>
        <v>0</v>
      </c>
      <c r="N5" s="31">
        <f>SUM(Tableau22456789[[#This Row],[Pnt{QV1}]],Tableau22456789[[#This Row],[Pnt{QV2}]],Tableau22456789[[#This Row],[Pnt{QV3}]])</f>
        <v>0</v>
      </c>
      <c r="O5" s="2">
        <f>IFERROR(((Tableau22456789[[#This Row],[Prs{QV1}]]/P$52)*1000)+IF(Tableau22456789[[#This Row],[Vlr{QV1}]]="o",2,0),0)</f>
        <v>0</v>
      </c>
      <c r="P5" s="11" t="s">
        <v>12</v>
      </c>
      <c r="Q5" s="4" t="s">
        <v>3</v>
      </c>
      <c r="R5" s="163">
        <f>IFERROR(((Tableau22456789[[#This Row],[Prs{QV2}]]/S$52)*1000)+IF(Tableau22456789[[#This Row],[Vlr{QV2}]]="o",2,0),0)</f>
        <v>0</v>
      </c>
      <c r="S5" s="11" t="s">
        <v>12</v>
      </c>
      <c r="T5" s="4" t="s">
        <v>3</v>
      </c>
      <c r="U5" s="163">
        <f>IFERROR(((Tableau22456789[[#This Row],[Prs{QV3}]]/V$52)*1000)+IF(Tableau22456789[[#This Row],[Vlr{QV3}]]="o",2,0),0)</f>
        <v>0</v>
      </c>
      <c r="V5" s="11" t="s">
        <v>12</v>
      </c>
      <c r="W5" s="4" t="s">
        <v>3</v>
      </c>
      <c r="X5" s="32">
        <f>IF((Tableau22456789[[#This Row],[Pnt{QB}]]/Y$52)*500=0,0,(Tableau22456789[[#This Row],[Pnt{QB}]]/Y$52)*500)</f>
        <v>0</v>
      </c>
      <c r="Y5" s="33">
        <f>Tableau22456789[[#This Row],[Pnt{QB1}]]+Tableau22456789[[#This Row],[Pnt{QB2}]]+Tableau22456789[[#This Row],[Pnt{QB3}]]+Tableau22456789[[#This Row],[Pnt{QB4}]]+Tableau22456789[[#This Row],[Pnt{QB5}]]+Tableau22456789[[#This Row],[Pnt{QB6}]]+Tableau22456789[[#This Row],[Pnt{QB7}]]+Tableau22456789[[#This Row],[Pnt{QB8}]]+Tableau22456789[[#This Row],[Pnt{QB9}]]+Tableau22456789[[#This Row],[Pnt{QB10}]]+Tableau22456789[[#This Row],[Pnt{QB11}]]+Tableau22456789[[#This Row],[Pnt{QB12}]]+Tableau22456789[[#This Row],[Pnt{QB13}]]+Tableau22456789[[#This Row],[Pnt{QB14}]]+Tableau22456789[[#This Row],[Pnt{QB15}]]+Tableau22456789[[#This Row],[Pnt{QB16}]]+Tableau22456789[[#This Row],[Pnt{QB17}]]+Tableau22456789[[#This Row],[Pnt{QB18}]]+Tableau22456789[[#This Row],[Pnt{QB19}]]+Tableau22456789[[#This Row],[Pnt{QB20}]]+Tableau22456789[[#This Row],[Pnt{QB21}]]+Tableau22456789[[#This Row],[Pnt{QB22}]]+Tableau22456789[[#This Row],[Pnt{QB23}]]+Tableau22456789[[#This Row],[Pnt{QB24}]]+Tableau22456789[[#This Row],[Pnt{QB25}]]+Tableau22456789[[#This Row],[Pnt{QB26}]]+Tableau22456789[[#This Row],[Pnt{QB27}]]+Tableau22456789[[#This Row],[Pnt{QB28}]]+Tableau22456789[[#This Row],[Pnt{QB29}]]+Tableau22456789[[#This Row],[Pnt{QB30}]]</f>
        <v>0</v>
      </c>
      <c r="Z5" s="33">
        <f>IF(Tableau22456789[[#This Row],[Blq{QB1}]]="o",(1000/AA$52),0)</f>
        <v>0</v>
      </c>
      <c r="AA5" s="4" t="s">
        <v>3</v>
      </c>
      <c r="AB5" s="33">
        <f>IF(Tableau22456789[[#This Row],[Blq{QB2}]]="o",(1000/AC$52),0)</f>
        <v>0</v>
      </c>
      <c r="AC5" s="4" t="s">
        <v>3</v>
      </c>
      <c r="AD5" s="33">
        <f>IF(Tableau22456789[[#This Row],[Blq{QB3}]]="o",(1000/AE$52),0)</f>
        <v>0</v>
      </c>
      <c r="AE5" s="4" t="s">
        <v>3</v>
      </c>
      <c r="AF5" s="33">
        <f>IF(Tableau22456789[[#This Row],[Blq{QB4}]]="o",(1000/AG$52),0)</f>
        <v>0</v>
      </c>
      <c r="AG5" s="4" t="s">
        <v>3</v>
      </c>
      <c r="AH5" s="33">
        <f>IF(Tableau22456789[[#This Row],[Blq{QB5}]]="o",(1000/AI$52),0)</f>
        <v>0</v>
      </c>
      <c r="AI5" s="4" t="s">
        <v>3</v>
      </c>
      <c r="AJ5" s="33">
        <f>IF(Tableau22456789[[#This Row],[Blq{QB6}]]="o",(1000/AK$52),0)</f>
        <v>0</v>
      </c>
      <c r="AK5" s="4" t="s">
        <v>3</v>
      </c>
      <c r="AL5" s="33">
        <f>IF(Tableau22456789[[#This Row],[Blq{QB7}]]="o",(1000/AM$52),0)</f>
        <v>0</v>
      </c>
      <c r="AM5" s="4" t="s">
        <v>3</v>
      </c>
      <c r="AN5" s="33">
        <f>IF(Tableau22456789[[#This Row],[Blq{QB8}]]="o",(1000/AO$52),0)</f>
        <v>0</v>
      </c>
      <c r="AO5" s="4" t="s">
        <v>3</v>
      </c>
      <c r="AP5" s="33">
        <f>IF(Tableau22456789[[#This Row],[Blq{QB9}]]="o",(1000/AQ$52),0)</f>
        <v>0</v>
      </c>
      <c r="AQ5" s="4" t="s">
        <v>3</v>
      </c>
      <c r="AR5" s="33">
        <f>IF(Tableau22456789[[#This Row],[Blq{QB10}]]="o",(1000/AS$52),0)</f>
        <v>0</v>
      </c>
      <c r="AS5" s="4" t="s">
        <v>3</v>
      </c>
      <c r="AT5" s="33">
        <f>IF(Tableau22456789[[#This Row],[Blq{QB11}]]="o",(1000/AU$52),0)</f>
        <v>0</v>
      </c>
      <c r="AU5" s="4" t="s">
        <v>3</v>
      </c>
      <c r="AV5" s="33">
        <f>IF(Tableau22456789[[#This Row],[Blq{QB12}]]="o",(1000/AW$52),0)</f>
        <v>0</v>
      </c>
      <c r="AW5" s="4" t="s">
        <v>3</v>
      </c>
      <c r="AX5" s="33">
        <f>IF(Tableau22456789[[#This Row],[Blq{QB13}]]="o",(1000/AY$52),0)</f>
        <v>0</v>
      </c>
      <c r="AY5" s="4" t="s">
        <v>3</v>
      </c>
      <c r="AZ5" s="33">
        <f>IF(Tableau22456789[[#This Row],[Blq{QB14}]]="o",(1000/BA$52),0)</f>
        <v>0</v>
      </c>
      <c r="BA5" s="4" t="s">
        <v>3</v>
      </c>
      <c r="BB5" s="33">
        <f>IF(Tableau22456789[[#This Row],[Blq{QB15}]]="o",(1000/BC$52),0)</f>
        <v>0</v>
      </c>
      <c r="BC5" s="4" t="s">
        <v>3</v>
      </c>
      <c r="BD5" s="33">
        <f>IF(Tableau22456789[[#This Row],[Blq{QB16}]]="o",(1000/BE$52),0)</f>
        <v>0</v>
      </c>
      <c r="BE5" s="4" t="s">
        <v>3</v>
      </c>
      <c r="BF5" s="33">
        <f>IF(Tableau22456789[[#This Row],[Blq{QB17}]]="o",(1000/BG$52),0)</f>
        <v>0</v>
      </c>
      <c r="BG5" s="4" t="s">
        <v>3</v>
      </c>
      <c r="BH5" s="33">
        <f>IF(Tableau22456789[[#This Row],[Blq{QB18}]]="o",(1000/BI$52),0)</f>
        <v>0</v>
      </c>
      <c r="BI5" s="4" t="s">
        <v>3</v>
      </c>
      <c r="BJ5" s="33">
        <f>IF(Tableau22456789[[#This Row],[Blq{QB19}]]="o",(1000/BK$52),0)</f>
        <v>0</v>
      </c>
      <c r="BK5" s="4" t="s">
        <v>3</v>
      </c>
      <c r="BL5" s="33">
        <f>IF(Tableau22456789[[#This Row],[Blq{QB20}]]="o",(1000/BM$52),0)</f>
        <v>0</v>
      </c>
      <c r="BM5" s="4" t="s">
        <v>3</v>
      </c>
      <c r="BN5" s="33">
        <f>IF(Tableau22456789[[#This Row],[Blq{QB21}]]="o",(1000/BO$52),0)</f>
        <v>0</v>
      </c>
      <c r="BO5" s="4" t="s">
        <v>3</v>
      </c>
      <c r="BP5" s="33">
        <f>IF(Tableau22456789[[#This Row],[Blq{QB22}]]="o",(1000/BQ$52),0)</f>
        <v>0</v>
      </c>
      <c r="BQ5" s="4" t="s">
        <v>3</v>
      </c>
      <c r="BR5" s="33">
        <f>IF(Tableau22456789[[#This Row],[Blq{QB23}]]="o",(1000/BS$52),0)</f>
        <v>0</v>
      </c>
      <c r="BS5" s="4" t="s">
        <v>3</v>
      </c>
      <c r="BT5" s="33">
        <f>IF(Tableau22456789[[#This Row],[Blq{QB24}]]="o",(1000/BU$52),0)</f>
        <v>0</v>
      </c>
      <c r="BU5" s="4" t="s">
        <v>3</v>
      </c>
      <c r="BV5" s="33">
        <f>IF(Tableau22456789[[#This Row],[Blq{QB25}]]="o",(1000/BW$52),0)</f>
        <v>0</v>
      </c>
      <c r="BW5" s="4" t="s">
        <v>3</v>
      </c>
      <c r="BX5" s="33">
        <f>IF(Tableau22456789[[#This Row],[Blq{QB26}]]="o",(1000/BY$52),0)</f>
        <v>0</v>
      </c>
      <c r="BY5" s="4" t="s">
        <v>3</v>
      </c>
      <c r="BZ5" s="33">
        <f>IF(Tableau22456789[[#This Row],[Blq{QB27}]]="o",(1000/CA$52),0)</f>
        <v>0</v>
      </c>
      <c r="CA5" s="4" t="s">
        <v>3</v>
      </c>
      <c r="CB5" s="33">
        <f>IF(Tableau22456789[[#This Row],[Blq{QB28}]]="o",(1000/CC$52),0)</f>
        <v>0</v>
      </c>
      <c r="CC5" s="4" t="s">
        <v>3</v>
      </c>
      <c r="CD5" s="33">
        <f>IF(Tableau22456789[[#This Row],[Blq{QB29}]]="o",(1000/CE$52),0)</f>
        <v>0</v>
      </c>
      <c r="CE5" s="4" t="s">
        <v>3</v>
      </c>
      <c r="CF5" s="33">
        <f>IF(Tableau22456789[[#This Row],[Blq{QB30}]]="o",(1000/CG$52),0)</f>
        <v>0</v>
      </c>
      <c r="CG5" s="4" t="s">
        <v>3</v>
      </c>
      <c r="CH5" s="26">
        <f>IFERROR((8-Tableau22456789[[#This Row],[Plc{Q}]])/100,0)</f>
        <v>0</v>
      </c>
      <c r="CI5" s="25" t="str">
        <f>IF(OR(1=Tableau22456789[[#This Row],[Plc{Q}]],2=Tableau22456789[[#This Row],[Plc{Q}]],3=Tableau22456789[[#This Row],[Plc{Q}]],4=Tableau22456789[[#This Row],[Plc{Q}]],5=Tableau22456789[[#This Row],[Plc{Q}]],6=Tableau22456789[[#This Row],[Plc{Q}]],7=Tableau22456789[[#This Row],[Plc{Q}]],8=Tableau22456789[[#This Row],[Plc{Q}]]),"Qualifié(e)","")</f>
        <v/>
      </c>
      <c r="CJ5" s="34" t="str">
        <f>IF(Tableau22456789[[#This Row],[Pnt{F}/1000]]=0,"",RANK(Tableau22456789[[#This Row],[Pnt{F}/1000]],Tableau22456789[Pnt{F}/1000]))</f>
        <v/>
      </c>
      <c r="CK5" s="35">
        <f>IFERROR(Tableau22456789[[#This Row],[Pnt{FV}/500]]+Tableau22456789[[#This Row],[Pnt{FB}/500]]+Tableau22456789[[#This Row],[Bns{Q}]],0)</f>
        <v>0</v>
      </c>
      <c r="CL5" s="32">
        <f>IFERROR((Tableau22456789[[#This Row],[Pnt{FV}]]/$CM$52)*500,0)</f>
        <v>0</v>
      </c>
      <c r="CM5" s="186">
        <f>IFERROR(((Tableau22456789[[#This Row],[Prs{FV}]]/CN$52)*1000)+IF(Tableau22456789[[#This Row],[Vlr{FV}]]="o",2,0),0)</f>
        <v>0</v>
      </c>
      <c r="CN5" s="11" t="s">
        <v>12</v>
      </c>
      <c r="CO5" s="4" t="s">
        <v>3</v>
      </c>
      <c r="CP5" s="32">
        <f>(Tableau22456789[[#This Row],[Pnt{FB}]]/CQ$52)*500</f>
        <v>0</v>
      </c>
      <c r="CQ5" s="33">
        <f>Tableau22456789[[#This Row],[Pnt{FBlq}]]+Tableau22456789[[#This Row],[Pnt{FEss}]]</f>
        <v>0</v>
      </c>
      <c r="CR5" s="33">
        <f>IF(Tableau22456789[[#This Row],[Blq{F}]]="n",0,IF(Tableau22456789[[#This Row],[Blq{F}]]="Z1",100,IF(Tableau22456789[[#This Row],[Blq{F}]]="Z2",200,IF(Tableau22456789[[#This Row],[Blq{F}]]="Top",300,0))))</f>
        <v>0</v>
      </c>
      <c r="CS5" s="4" t="s">
        <v>3</v>
      </c>
      <c r="CT5" s="25">
        <f>IFERROR((100-(Tableau22456789[[#This Row],[Ess{F}]])),0)</f>
        <v>0</v>
      </c>
      <c r="CU5" s="11" t="s">
        <v>12</v>
      </c>
      <c r="CV5" s="28" t="str">
        <f>IF(Tableau22456789[[#This Row],[Fnl]]="Q",Tableau22456789[[#This Row],[Plc{F}]],Tableau22456789[[#This Row],[Plc{Q}]])</f>
        <v/>
      </c>
      <c r="CW5" s="28" t="str">
        <f>IF(Tableau22456789[[#This Row],[Place]]=1,"Or",IF(Tableau22456789[[#This Row],[Place]]=2,"Argent",IF(Tableau22456789[[#This Row],[Place]]=3,"Bronze","")))</f>
        <v/>
      </c>
    </row>
    <row r="6" spans="1:101" x14ac:dyDescent="0.2">
      <c r="A6" s="33" t="str">
        <f>Tableau22456789[[#This Row],[Plc{Q}]]</f>
        <v/>
      </c>
      <c r="B6" s="33" t="str">
        <f>Tableau22456789[[#This Row],[Place]]</f>
        <v/>
      </c>
      <c r="C6" s="16" t="s">
        <v>12</v>
      </c>
      <c r="D6" s="17" t="s">
        <v>12</v>
      </c>
      <c r="E6" s="17" t="s">
        <v>12</v>
      </c>
      <c r="F6" s="29" t="str">
        <f>IF(Tableau22456789[[#This Row],[Q &gt; F]]="","","Q")</f>
        <v/>
      </c>
      <c r="G6" s="10" t="s">
        <v>12</v>
      </c>
      <c r="H6" s="3" t="s">
        <v>3</v>
      </c>
      <c r="I6" s="3" t="s">
        <v>3</v>
      </c>
      <c r="J6" s="3" t="s">
        <v>3</v>
      </c>
      <c r="K6" s="30" t="str">
        <f>IF(Tableau22456789[[#This Row],[Pnt{Q}(/1000)]]=0,"",RANK(Tableau22456789[[#This Row],[Pnt{Q}(/1000)]],Tableau22456789[Pnt{Q}(/1000)]))</f>
        <v/>
      </c>
      <c r="L6" s="30">
        <f>IFERROR(Tableau22456789[[#This Row],[Pnt{QV}(/500)]]+Tableau22456789[[#This Row],[Pnt{QB}/500]],0)</f>
        <v>0</v>
      </c>
      <c r="M6" s="31">
        <f>IFERROR((Tableau22456789[[#This Row],[Pnt{QV}]]/$N$52)*500,0)</f>
        <v>0</v>
      </c>
      <c r="N6" s="31">
        <f>SUM(Tableau22456789[[#This Row],[Pnt{QV1}]],Tableau22456789[[#This Row],[Pnt{QV2}]],Tableau22456789[[#This Row],[Pnt{QV3}]])</f>
        <v>0</v>
      </c>
      <c r="O6" s="2">
        <f>IFERROR(((Tableau22456789[[#This Row],[Prs{QV1}]]/P$52)*1000)+IF(Tableau22456789[[#This Row],[Vlr{QV1}]]="o",2,0),0)</f>
        <v>0</v>
      </c>
      <c r="P6" s="11" t="s">
        <v>12</v>
      </c>
      <c r="Q6" s="4" t="s">
        <v>3</v>
      </c>
      <c r="R6" s="163">
        <f>IFERROR(((Tableau22456789[[#This Row],[Prs{QV2}]]/S$52)*1000)+IF(Tableau22456789[[#This Row],[Vlr{QV2}]]="o",2,0),0)</f>
        <v>0</v>
      </c>
      <c r="S6" s="11" t="s">
        <v>12</v>
      </c>
      <c r="T6" s="4" t="s">
        <v>3</v>
      </c>
      <c r="U6" s="163">
        <f>IFERROR(((Tableau22456789[[#This Row],[Prs{QV3}]]/V$52)*1000)+IF(Tableau22456789[[#This Row],[Vlr{QV3}]]="o",2,0),0)</f>
        <v>0</v>
      </c>
      <c r="V6" s="11" t="s">
        <v>12</v>
      </c>
      <c r="W6" s="4" t="s">
        <v>3</v>
      </c>
      <c r="X6" s="32">
        <f>IF((Tableau22456789[[#This Row],[Pnt{QB}]]/Y$52)*500=0,0,(Tableau22456789[[#This Row],[Pnt{QB}]]/Y$52)*500)</f>
        <v>0</v>
      </c>
      <c r="Y6" s="33">
        <f>Tableau22456789[[#This Row],[Pnt{QB1}]]+Tableau22456789[[#This Row],[Pnt{QB2}]]+Tableau22456789[[#This Row],[Pnt{QB3}]]+Tableau22456789[[#This Row],[Pnt{QB4}]]+Tableau22456789[[#This Row],[Pnt{QB5}]]+Tableau22456789[[#This Row],[Pnt{QB6}]]+Tableau22456789[[#This Row],[Pnt{QB7}]]+Tableau22456789[[#This Row],[Pnt{QB8}]]+Tableau22456789[[#This Row],[Pnt{QB9}]]+Tableau22456789[[#This Row],[Pnt{QB10}]]+Tableau22456789[[#This Row],[Pnt{QB11}]]+Tableau22456789[[#This Row],[Pnt{QB12}]]+Tableau22456789[[#This Row],[Pnt{QB13}]]+Tableau22456789[[#This Row],[Pnt{QB14}]]+Tableau22456789[[#This Row],[Pnt{QB15}]]+Tableau22456789[[#This Row],[Pnt{QB16}]]+Tableau22456789[[#This Row],[Pnt{QB17}]]+Tableau22456789[[#This Row],[Pnt{QB18}]]+Tableau22456789[[#This Row],[Pnt{QB19}]]+Tableau22456789[[#This Row],[Pnt{QB20}]]+Tableau22456789[[#This Row],[Pnt{QB21}]]+Tableau22456789[[#This Row],[Pnt{QB22}]]+Tableau22456789[[#This Row],[Pnt{QB23}]]+Tableau22456789[[#This Row],[Pnt{QB24}]]+Tableau22456789[[#This Row],[Pnt{QB25}]]+Tableau22456789[[#This Row],[Pnt{QB26}]]+Tableau22456789[[#This Row],[Pnt{QB27}]]+Tableau22456789[[#This Row],[Pnt{QB28}]]+Tableau22456789[[#This Row],[Pnt{QB29}]]+Tableau22456789[[#This Row],[Pnt{QB30}]]</f>
        <v>0</v>
      </c>
      <c r="Z6" s="33">
        <f>IF(Tableau22456789[[#This Row],[Blq{QB1}]]="o",(1000/AA$52),0)</f>
        <v>0</v>
      </c>
      <c r="AA6" s="4" t="s">
        <v>3</v>
      </c>
      <c r="AB6" s="33">
        <f>IF(Tableau22456789[[#This Row],[Blq{QB2}]]="o",(1000/AC$52),0)</f>
        <v>0</v>
      </c>
      <c r="AC6" s="4" t="s">
        <v>3</v>
      </c>
      <c r="AD6" s="33">
        <f>IF(Tableau22456789[[#This Row],[Blq{QB3}]]="o",(1000/AE$52),0)</f>
        <v>0</v>
      </c>
      <c r="AE6" s="4" t="s">
        <v>3</v>
      </c>
      <c r="AF6" s="33">
        <f>IF(Tableau22456789[[#This Row],[Blq{QB4}]]="o",(1000/AG$52),0)</f>
        <v>0</v>
      </c>
      <c r="AG6" s="4" t="s">
        <v>3</v>
      </c>
      <c r="AH6" s="33">
        <f>IF(Tableau22456789[[#This Row],[Blq{QB5}]]="o",(1000/AI$52),0)</f>
        <v>0</v>
      </c>
      <c r="AI6" s="4" t="s">
        <v>3</v>
      </c>
      <c r="AJ6" s="33">
        <f>IF(Tableau22456789[[#This Row],[Blq{QB6}]]="o",(1000/AK$52),0)</f>
        <v>0</v>
      </c>
      <c r="AK6" s="4" t="s">
        <v>3</v>
      </c>
      <c r="AL6" s="33">
        <f>IF(Tableau22456789[[#This Row],[Blq{QB7}]]="o",(1000/AM$52),0)</f>
        <v>0</v>
      </c>
      <c r="AM6" s="4" t="s">
        <v>3</v>
      </c>
      <c r="AN6" s="33">
        <f>IF(Tableau22456789[[#This Row],[Blq{QB8}]]="o",(1000/AO$52),0)</f>
        <v>0</v>
      </c>
      <c r="AO6" s="4" t="s">
        <v>3</v>
      </c>
      <c r="AP6" s="33">
        <f>IF(Tableau22456789[[#This Row],[Blq{QB9}]]="o",(1000/AQ$52),0)</f>
        <v>0</v>
      </c>
      <c r="AQ6" s="4" t="s">
        <v>3</v>
      </c>
      <c r="AR6" s="33">
        <f>IF(Tableau22456789[[#This Row],[Blq{QB10}]]="o",(1000/AS$52),0)</f>
        <v>0</v>
      </c>
      <c r="AS6" s="4" t="s">
        <v>3</v>
      </c>
      <c r="AT6" s="33">
        <f>IF(Tableau22456789[[#This Row],[Blq{QB11}]]="o",(1000/AU$52),0)</f>
        <v>0</v>
      </c>
      <c r="AU6" s="4" t="s">
        <v>3</v>
      </c>
      <c r="AV6" s="33">
        <f>IF(Tableau22456789[[#This Row],[Blq{QB12}]]="o",(1000/AW$52),0)</f>
        <v>0</v>
      </c>
      <c r="AW6" s="4" t="s">
        <v>3</v>
      </c>
      <c r="AX6" s="33">
        <f>IF(Tableau22456789[[#This Row],[Blq{QB13}]]="o",(1000/AY$52),0)</f>
        <v>0</v>
      </c>
      <c r="AY6" s="4" t="s">
        <v>3</v>
      </c>
      <c r="AZ6" s="33">
        <f>IF(Tableau22456789[[#This Row],[Blq{QB14}]]="o",(1000/BA$52),0)</f>
        <v>0</v>
      </c>
      <c r="BA6" s="4" t="s">
        <v>3</v>
      </c>
      <c r="BB6" s="33">
        <f>IF(Tableau22456789[[#This Row],[Blq{QB15}]]="o",(1000/BC$52),0)</f>
        <v>0</v>
      </c>
      <c r="BC6" s="4" t="s">
        <v>3</v>
      </c>
      <c r="BD6" s="33">
        <f>IF(Tableau22456789[[#This Row],[Blq{QB16}]]="o",(1000/BE$52),0)</f>
        <v>0</v>
      </c>
      <c r="BE6" s="4" t="s">
        <v>3</v>
      </c>
      <c r="BF6" s="33">
        <f>IF(Tableau22456789[[#This Row],[Blq{QB17}]]="o",(1000/BG$52),0)</f>
        <v>0</v>
      </c>
      <c r="BG6" s="4" t="s">
        <v>3</v>
      </c>
      <c r="BH6" s="33">
        <f>IF(Tableau22456789[[#This Row],[Blq{QB18}]]="o",(1000/BI$52),0)</f>
        <v>0</v>
      </c>
      <c r="BI6" s="4" t="s">
        <v>3</v>
      </c>
      <c r="BJ6" s="33">
        <f>IF(Tableau22456789[[#This Row],[Blq{QB19}]]="o",(1000/BK$52),0)</f>
        <v>0</v>
      </c>
      <c r="BK6" s="4" t="s">
        <v>3</v>
      </c>
      <c r="BL6" s="33">
        <f>IF(Tableau22456789[[#This Row],[Blq{QB20}]]="o",(1000/BM$52),0)</f>
        <v>0</v>
      </c>
      <c r="BM6" s="4" t="s">
        <v>3</v>
      </c>
      <c r="BN6" s="33">
        <f>IF(Tableau22456789[[#This Row],[Blq{QB21}]]="o",(1000/BO$52),0)</f>
        <v>0</v>
      </c>
      <c r="BO6" s="4" t="s">
        <v>3</v>
      </c>
      <c r="BP6" s="33">
        <f>IF(Tableau22456789[[#This Row],[Blq{QB22}]]="o",(1000/BQ$52),0)</f>
        <v>0</v>
      </c>
      <c r="BQ6" s="4" t="s">
        <v>3</v>
      </c>
      <c r="BR6" s="33">
        <f>IF(Tableau22456789[[#This Row],[Blq{QB23}]]="o",(1000/BS$52),0)</f>
        <v>0</v>
      </c>
      <c r="BS6" s="4" t="s">
        <v>3</v>
      </c>
      <c r="BT6" s="33">
        <f>IF(Tableau22456789[[#This Row],[Blq{QB24}]]="o",(1000/BU$52),0)</f>
        <v>0</v>
      </c>
      <c r="BU6" s="4" t="s">
        <v>3</v>
      </c>
      <c r="BV6" s="33">
        <f>IF(Tableau22456789[[#This Row],[Blq{QB25}]]="o",(1000/BW$52),0)</f>
        <v>0</v>
      </c>
      <c r="BW6" s="4" t="s">
        <v>3</v>
      </c>
      <c r="BX6" s="33">
        <f>IF(Tableau22456789[[#This Row],[Blq{QB26}]]="o",(1000/BY$52),0)</f>
        <v>0</v>
      </c>
      <c r="BY6" s="4" t="s">
        <v>3</v>
      </c>
      <c r="BZ6" s="33">
        <f>IF(Tableau22456789[[#This Row],[Blq{QB27}]]="o",(1000/CA$52),0)</f>
        <v>0</v>
      </c>
      <c r="CA6" s="4" t="s">
        <v>3</v>
      </c>
      <c r="CB6" s="33">
        <f>IF(Tableau22456789[[#This Row],[Blq{QB28}]]="o",(1000/CC$52),0)</f>
        <v>0</v>
      </c>
      <c r="CC6" s="4" t="s">
        <v>3</v>
      </c>
      <c r="CD6" s="33">
        <f>IF(Tableau22456789[[#This Row],[Blq{QB29}]]="o",(1000/CE$52),0)</f>
        <v>0</v>
      </c>
      <c r="CE6" s="4" t="s">
        <v>3</v>
      </c>
      <c r="CF6" s="33">
        <f>IF(Tableau22456789[[#This Row],[Blq{QB30}]]="o",(1000/CG$52),0)</f>
        <v>0</v>
      </c>
      <c r="CG6" s="4" t="s">
        <v>3</v>
      </c>
      <c r="CH6" s="26">
        <f>IFERROR((8-Tableau22456789[[#This Row],[Plc{Q}]])/100,0)</f>
        <v>0</v>
      </c>
      <c r="CI6" s="25" t="str">
        <f>IF(OR(1=Tableau22456789[[#This Row],[Plc{Q}]],2=Tableau22456789[[#This Row],[Plc{Q}]],3=Tableau22456789[[#This Row],[Plc{Q}]],4=Tableau22456789[[#This Row],[Plc{Q}]],5=Tableau22456789[[#This Row],[Plc{Q}]],6=Tableau22456789[[#This Row],[Plc{Q}]],7=Tableau22456789[[#This Row],[Plc{Q}]],8=Tableau22456789[[#This Row],[Plc{Q}]]),"Qualifié(e)","")</f>
        <v/>
      </c>
      <c r="CJ6" s="34" t="str">
        <f>IF(Tableau22456789[[#This Row],[Pnt{F}/1000]]=0,"",RANK(Tableau22456789[[#This Row],[Pnt{F}/1000]],Tableau22456789[Pnt{F}/1000]))</f>
        <v/>
      </c>
      <c r="CK6" s="35">
        <f>IFERROR(Tableau22456789[[#This Row],[Pnt{FV}/500]]+Tableau22456789[[#This Row],[Pnt{FB}/500]]+Tableau22456789[[#This Row],[Bns{Q}]],0)</f>
        <v>0</v>
      </c>
      <c r="CL6" s="32">
        <f>IFERROR((Tableau22456789[[#This Row],[Pnt{FV}]]/$CM$52)*500,0)</f>
        <v>0</v>
      </c>
      <c r="CM6" s="186">
        <f>IFERROR(((Tableau22456789[[#This Row],[Prs{FV}]]/CN$52)*1000)+IF(Tableau22456789[[#This Row],[Vlr{FV}]]="o",2,0),0)</f>
        <v>0</v>
      </c>
      <c r="CN6" s="11" t="s">
        <v>12</v>
      </c>
      <c r="CO6" s="4" t="s">
        <v>3</v>
      </c>
      <c r="CP6" s="32">
        <f>(Tableau22456789[[#This Row],[Pnt{FB}]]/CQ$52)*500</f>
        <v>0</v>
      </c>
      <c r="CQ6" s="33">
        <f>Tableau22456789[[#This Row],[Pnt{FBlq}]]+Tableau22456789[[#This Row],[Pnt{FEss}]]</f>
        <v>0</v>
      </c>
      <c r="CR6" s="33">
        <f>IF(Tableau22456789[[#This Row],[Blq{F}]]="n",0,IF(Tableau22456789[[#This Row],[Blq{F}]]="Z1",100,IF(Tableau22456789[[#This Row],[Blq{F}]]="Z2",200,IF(Tableau22456789[[#This Row],[Blq{F}]]="Top",300,0))))</f>
        <v>0</v>
      </c>
      <c r="CS6" s="4" t="s">
        <v>3</v>
      </c>
      <c r="CT6" s="25">
        <f>IFERROR((100-(Tableau22456789[[#This Row],[Ess{F}]])),0)</f>
        <v>0</v>
      </c>
      <c r="CU6" s="11" t="s">
        <v>12</v>
      </c>
      <c r="CV6" s="28" t="str">
        <f>IF(Tableau22456789[[#This Row],[Fnl]]="Q",Tableau22456789[[#This Row],[Plc{F}]],Tableau22456789[[#This Row],[Plc{Q}]])</f>
        <v/>
      </c>
      <c r="CW6" s="28" t="str">
        <f>IF(Tableau22456789[[#This Row],[Place]]=1,"Or",IF(Tableau22456789[[#This Row],[Place]]=2,"Argent",IF(Tableau22456789[[#This Row],[Place]]=3,"Bronze","")))</f>
        <v/>
      </c>
    </row>
    <row r="7" spans="1:101" x14ac:dyDescent="0.2">
      <c r="A7" s="33" t="str">
        <f>Tableau22456789[[#This Row],[Plc{Q}]]</f>
        <v/>
      </c>
      <c r="B7" s="33" t="str">
        <f>Tableau22456789[[#This Row],[Place]]</f>
        <v/>
      </c>
      <c r="C7" s="16" t="s">
        <v>12</v>
      </c>
      <c r="D7" s="17" t="s">
        <v>12</v>
      </c>
      <c r="E7" s="17" t="s">
        <v>12</v>
      </c>
      <c r="F7" s="29" t="str">
        <f>IF(Tableau22456789[[#This Row],[Q &gt; F]]="","","Q")</f>
        <v/>
      </c>
      <c r="G7" s="10" t="s">
        <v>12</v>
      </c>
      <c r="H7" s="3" t="s">
        <v>3</v>
      </c>
      <c r="I7" s="3" t="s">
        <v>3</v>
      </c>
      <c r="J7" s="3" t="s">
        <v>3</v>
      </c>
      <c r="K7" s="30" t="str">
        <f>IF(Tableau22456789[[#This Row],[Pnt{Q}(/1000)]]=0,"",RANK(Tableau22456789[[#This Row],[Pnt{Q}(/1000)]],Tableau22456789[Pnt{Q}(/1000)]))</f>
        <v/>
      </c>
      <c r="L7" s="30">
        <f>IFERROR(Tableau22456789[[#This Row],[Pnt{QV}(/500)]]+Tableau22456789[[#This Row],[Pnt{QB}/500]],0)</f>
        <v>0</v>
      </c>
      <c r="M7" s="31">
        <f>IFERROR((Tableau22456789[[#This Row],[Pnt{QV}]]/$N$52)*500,0)</f>
        <v>0</v>
      </c>
      <c r="N7" s="31">
        <f>SUM(Tableau22456789[[#This Row],[Pnt{QV1}]],Tableau22456789[[#This Row],[Pnt{QV2}]],Tableau22456789[[#This Row],[Pnt{QV3}]])</f>
        <v>0</v>
      </c>
      <c r="O7" s="2">
        <f>IFERROR(((Tableau22456789[[#This Row],[Prs{QV1}]]/P$52)*1000)+IF(Tableau22456789[[#This Row],[Vlr{QV1}]]="o",2,0),0)</f>
        <v>0</v>
      </c>
      <c r="P7" s="11" t="s">
        <v>12</v>
      </c>
      <c r="Q7" s="4" t="s">
        <v>3</v>
      </c>
      <c r="R7" s="163">
        <f>IFERROR(((Tableau22456789[[#This Row],[Prs{QV2}]]/S$52)*1000)+IF(Tableau22456789[[#This Row],[Vlr{QV2}]]="o",2,0),0)</f>
        <v>0</v>
      </c>
      <c r="S7" s="11" t="s">
        <v>12</v>
      </c>
      <c r="T7" s="4" t="s">
        <v>3</v>
      </c>
      <c r="U7" s="163">
        <f>IFERROR(((Tableau22456789[[#This Row],[Prs{QV3}]]/V$52)*1000)+IF(Tableau22456789[[#This Row],[Vlr{QV3}]]="o",2,0),0)</f>
        <v>0</v>
      </c>
      <c r="V7" s="11" t="s">
        <v>12</v>
      </c>
      <c r="W7" s="4" t="s">
        <v>3</v>
      </c>
      <c r="X7" s="32">
        <f>IF((Tableau22456789[[#This Row],[Pnt{QB}]]/Y$52)*500=0,0,(Tableau22456789[[#This Row],[Pnt{QB}]]/Y$52)*500)</f>
        <v>0</v>
      </c>
      <c r="Y7" s="33">
        <f>Tableau22456789[[#This Row],[Pnt{QB1}]]+Tableau22456789[[#This Row],[Pnt{QB2}]]+Tableau22456789[[#This Row],[Pnt{QB3}]]+Tableau22456789[[#This Row],[Pnt{QB4}]]+Tableau22456789[[#This Row],[Pnt{QB5}]]+Tableau22456789[[#This Row],[Pnt{QB6}]]+Tableau22456789[[#This Row],[Pnt{QB7}]]+Tableau22456789[[#This Row],[Pnt{QB8}]]+Tableau22456789[[#This Row],[Pnt{QB9}]]+Tableau22456789[[#This Row],[Pnt{QB10}]]+Tableau22456789[[#This Row],[Pnt{QB11}]]+Tableau22456789[[#This Row],[Pnt{QB12}]]+Tableau22456789[[#This Row],[Pnt{QB13}]]+Tableau22456789[[#This Row],[Pnt{QB14}]]+Tableau22456789[[#This Row],[Pnt{QB15}]]+Tableau22456789[[#This Row],[Pnt{QB16}]]+Tableau22456789[[#This Row],[Pnt{QB17}]]+Tableau22456789[[#This Row],[Pnt{QB18}]]+Tableau22456789[[#This Row],[Pnt{QB19}]]+Tableau22456789[[#This Row],[Pnt{QB20}]]+Tableau22456789[[#This Row],[Pnt{QB21}]]+Tableau22456789[[#This Row],[Pnt{QB22}]]+Tableau22456789[[#This Row],[Pnt{QB23}]]+Tableau22456789[[#This Row],[Pnt{QB24}]]+Tableau22456789[[#This Row],[Pnt{QB25}]]+Tableau22456789[[#This Row],[Pnt{QB26}]]+Tableau22456789[[#This Row],[Pnt{QB27}]]+Tableau22456789[[#This Row],[Pnt{QB28}]]+Tableau22456789[[#This Row],[Pnt{QB29}]]+Tableau22456789[[#This Row],[Pnt{QB30}]]</f>
        <v>0</v>
      </c>
      <c r="Z7" s="33">
        <f>IF(Tableau22456789[[#This Row],[Blq{QB1}]]="o",(1000/AA$52),0)</f>
        <v>0</v>
      </c>
      <c r="AA7" s="4" t="s">
        <v>3</v>
      </c>
      <c r="AB7" s="33">
        <f>IF(Tableau22456789[[#This Row],[Blq{QB2}]]="o",(1000/AC$52),0)</f>
        <v>0</v>
      </c>
      <c r="AC7" s="4" t="s">
        <v>3</v>
      </c>
      <c r="AD7" s="33">
        <f>IF(Tableau22456789[[#This Row],[Blq{QB3}]]="o",(1000/AE$52),0)</f>
        <v>0</v>
      </c>
      <c r="AE7" s="4" t="s">
        <v>3</v>
      </c>
      <c r="AF7" s="33">
        <f>IF(Tableau22456789[[#This Row],[Blq{QB4}]]="o",(1000/AG$52),0)</f>
        <v>0</v>
      </c>
      <c r="AG7" s="4" t="s">
        <v>3</v>
      </c>
      <c r="AH7" s="33">
        <f>IF(Tableau22456789[[#This Row],[Blq{QB5}]]="o",(1000/AI$52),0)</f>
        <v>0</v>
      </c>
      <c r="AI7" s="4" t="s">
        <v>3</v>
      </c>
      <c r="AJ7" s="33">
        <f>IF(Tableau22456789[[#This Row],[Blq{QB6}]]="o",(1000/AK$52),0)</f>
        <v>0</v>
      </c>
      <c r="AK7" s="4" t="s">
        <v>3</v>
      </c>
      <c r="AL7" s="33">
        <f>IF(Tableau22456789[[#This Row],[Blq{QB7}]]="o",(1000/AM$52),0)</f>
        <v>0</v>
      </c>
      <c r="AM7" s="4" t="s">
        <v>3</v>
      </c>
      <c r="AN7" s="33">
        <f>IF(Tableau22456789[[#This Row],[Blq{QB8}]]="o",(1000/AO$52),0)</f>
        <v>0</v>
      </c>
      <c r="AO7" s="4" t="s">
        <v>3</v>
      </c>
      <c r="AP7" s="33">
        <f>IF(Tableau22456789[[#This Row],[Blq{QB9}]]="o",(1000/AQ$52),0)</f>
        <v>0</v>
      </c>
      <c r="AQ7" s="4" t="s">
        <v>3</v>
      </c>
      <c r="AR7" s="33">
        <f>IF(Tableau22456789[[#This Row],[Blq{QB10}]]="o",(1000/AS$52),0)</f>
        <v>0</v>
      </c>
      <c r="AS7" s="4" t="s">
        <v>3</v>
      </c>
      <c r="AT7" s="33">
        <f>IF(Tableau22456789[[#This Row],[Blq{QB11}]]="o",(1000/AU$52),0)</f>
        <v>0</v>
      </c>
      <c r="AU7" s="4" t="s">
        <v>3</v>
      </c>
      <c r="AV7" s="33">
        <f>IF(Tableau22456789[[#This Row],[Blq{QB12}]]="o",(1000/AW$52),0)</f>
        <v>0</v>
      </c>
      <c r="AW7" s="4" t="s">
        <v>3</v>
      </c>
      <c r="AX7" s="33">
        <f>IF(Tableau22456789[[#This Row],[Blq{QB13}]]="o",(1000/AY$52),0)</f>
        <v>0</v>
      </c>
      <c r="AY7" s="4" t="s">
        <v>3</v>
      </c>
      <c r="AZ7" s="33">
        <f>IF(Tableau22456789[[#This Row],[Blq{QB14}]]="o",(1000/BA$52),0)</f>
        <v>0</v>
      </c>
      <c r="BA7" s="4" t="s">
        <v>3</v>
      </c>
      <c r="BB7" s="33">
        <f>IF(Tableau22456789[[#This Row],[Blq{QB15}]]="o",(1000/BC$52),0)</f>
        <v>0</v>
      </c>
      <c r="BC7" s="4" t="s">
        <v>3</v>
      </c>
      <c r="BD7" s="33">
        <f>IF(Tableau22456789[[#This Row],[Blq{QB16}]]="o",(1000/BE$52),0)</f>
        <v>0</v>
      </c>
      <c r="BE7" s="4" t="s">
        <v>3</v>
      </c>
      <c r="BF7" s="33">
        <f>IF(Tableau22456789[[#This Row],[Blq{QB17}]]="o",(1000/BG$52),0)</f>
        <v>0</v>
      </c>
      <c r="BG7" s="4" t="s">
        <v>3</v>
      </c>
      <c r="BH7" s="33">
        <f>IF(Tableau22456789[[#This Row],[Blq{QB18}]]="o",(1000/BI$52),0)</f>
        <v>0</v>
      </c>
      <c r="BI7" s="4" t="s">
        <v>3</v>
      </c>
      <c r="BJ7" s="33">
        <f>IF(Tableau22456789[[#This Row],[Blq{QB19}]]="o",(1000/BK$52),0)</f>
        <v>0</v>
      </c>
      <c r="BK7" s="4" t="s">
        <v>3</v>
      </c>
      <c r="BL7" s="33">
        <f>IF(Tableau22456789[[#This Row],[Blq{QB20}]]="o",(1000/BM$52),0)</f>
        <v>0</v>
      </c>
      <c r="BM7" s="4" t="s">
        <v>3</v>
      </c>
      <c r="BN7" s="33">
        <f>IF(Tableau22456789[[#This Row],[Blq{QB21}]]="o",(1000/BO$52),0)</f>
        <v>0</v>
      </c>
      <c r="BO7" s="4" t="s">
        <v>3</v>
      </c>
      <c r="BP7" s="33">
        <f>IF(Tableau22456789[[#This Row],[Blq{QB22}]]="o",(1000/BQ$52),0)</f>
        <v>0</v>
      </c>
      <c r="BQ7" s="4" t="s">
        <v>3</v>
      </c>
      <c r="BR7" s="33">
        <f>IF(Tableau22456789[[#This Row],[Blq{QB23}]]="o",(1000/BS$52),0)</f>
        <v>0</v>
      </c>
      <c r="BS7" s="4" t="s">
        <v>3</v>
      </c>
      <c r="BT7" s="33">
        <f>IF(Tableau22456789[[#This Row],[Blq{QB24}]]="o",(1000/BU$52),0)</f>
        <v>0</v>
      </c>
      <c r="BU7" s="4" t="s">
        <v>3</v>
      </c>
      <c r="BV7" s="33">
        <f>IF(Tableau22456789[[#This Row],[Blq{QB25}]]="o",(1000/BW$52),0)</f>
        <v>0</v>
      </c>
      <c r="BW7" s="4" t="s">
        <v>3</v>
      </c>
      <c r="BX7" s="33">
        <f>IF(Tableau22456789[[#This Row],[Blq{QB26}]]="o",(1000/BY$52),0)</f>
        <v>0</v>
      </c>
      <c r="BY7" s="4" t="s">
        <v>3</v>
      </c>
      <c r="BZ7" s="33">
        <f>IF(Tableau22456789[[#This Row],[Blq{QB27}]]="o",(1000/CA$52),0)</f>
        <v>0</v>
      </c>
      <c r="CA7" s="4" t="s">
        <v>3</v>
      </c>
      <c r="CB7" s="33">
        <f>IF(Tableau22456789[[#This Row],[Blq{QB28}]]="o",(1000/CC$52),0)</f>
        <v>0</v>
      </c>
      <c r="CC7" s="4" t="s">
        <v>3</v>
      </c>
      <c r="CD7" s="33">
        <f>IF(Tableau22456789[[#This Row],[Blq{QB29}]]="o",(1000/CE$52),0)</f>
        <v>0</v>
      </c>
      <c r="CE7" s="4" t="s">
        <v>3</v>
      </c>
      <c r="CF7" s="33">
        <f>IF(Tableau22456789[[#This Row],[Blq{QB30}]]="o",(1000/CG$52),0)</f>
        <v>0</v>
      </c>
      <c r="CG7" s="4" t="s">
        <v>3</v>
      </c>
      <c r="CH7" s="26">
        <f>IFERROR((8-Tableau22456789[[#This Row],[Plc{Q}]])/100,0)</f>
        <v>0</v>
      </c>
      <c r="CI7" s="25" t="str">
        <f>IF(OR(1=Tableau22456789[[#This Row],[Plc{Q}]],2=Tableau22456789[[#This Row],[Plc{Q}]],3=Tableau22456789[[#This Row],[Plc{Q}]],4=Tableau22456789[[#This Row],[Plc{Q}]],5=Tableau22456789[[#This Row],[Plc{Q}]],6=Tableau22456789[[#This Row],[Plc{Q}]],7=Tableau22456789[[#This Row],[Plc{Q}]],8=Tableau22456789[[#This Row],[Plc{Q}]]),"Qualifié(e)","")</f>
        <v/>
      </c>
      <c r="CJ7" s="34" t="str">
        <f>IF(Tableau22456789[[#This Row],[Pnt{F}/1000]]=0,"",RANK(Tableau22456789[[#This Row],[Pnt{F}/1000]],Tableau22456789[Pnt{F}/1000]))</f>
        <v/>
      </c>
      <c r="CK7" s="35">
        <f>IFERROR(Tableau22456789[[#This Row],[Pnt{FV}/500]]+Tableau22456789[[#This Row],[Pnt{FB}/500]]+Tableau22456789[[#This Row],[Bns{Q}]],0)</f>
        <v>0</v>
      </c>
      <c r="CL7" s="32">
        <f>IFERROR((Tableau22456789[[#This Row],[Pnt{FV}]]/$CM$52)*500,0)</f>
        <v>0</v>
      </c>
      <c r="CM7" s="186">
        <f>IFERROR(((Tableau22456789[[#This Row],[Prs{FV}]]/CN$52)*1000)+IF(Tableau22456789[[#This Row],[Vlr{FV}]]="o",2,0),0)</f>
        <v>0</v>
      </c>
      <c r="CN7" s="11" t="s">
        <v>12</v>
      </c>
      <c r="CO7" s="4" t="s">
        <v>3</v>
      </c>
      <c r="CP7" s="32">
        <f>(Tableau22456789[[#This Row],[Pnt{FB}]]/CQ$52)*500</f>
        <v>0</v>
      </c>
      <c r="CQ7" s="33">
        <f>Tableau22456789[[#This Row],[Pnt{FBlq}]]+Tableau22456789[[#This Row],[Pnt{FEss}]]</f>
        <v>0</v>
      </c>
      <c r="CR7" s="33">
        <f>IF(Tableau22456789[[#This Row],[Blq{F}]]="n",0,IF(Tableau22456789[[#This Row],[Blq{F}]]="Z1",100,IF(Tableau22456789[[#This Row],[Blq{F}]]="Z2",200,IF(Tableau22456789[[#This Row],[Blq{F}]]="Top",300,0))))</f>
        <v>0</v>
      </c>
      <c r="CS7" s="4" t="s">
        <v>3</v>
      </c>
      <c r="CT7" s="25">
        <f>IFERROR((100-(Tableau22456789[[#This Row],[Ess{F}]])),0)</f>
        <v>0</v>
      </c>
      <c r="CU7" s="11" t="s">
        <v>12</v>
      </c>
      <c r="CV7" s="28" t="str">
        <f>IF(Tableau22456789[[#This Row],[Fnl]]="Q",Tableau22456789[[#This Row],[Plc{F}]],Tableau22456789[[#This Row],[Plc{Q}]])</f>
        <v/>
      </c>
      <c r="CW7" s="28" t="str">
        <f>IF(Tableau22456789[[#This Row],[Place]]=1,"Or",IF(Tableau22456789[[#This Row],[Place]]=2,"Argent",IF(Tableau22456789[[#This Row],[Place]]=3,"Bronze","")))</f>
        <v/>
      </c>
    </row>
    <row r="8" spans="1:101" x14ac:dyDescent="0.2">
      <c r="A8" s="33" t="str">
        <f>Tableau22456789[[#This Row],[Plc{Q}]]</f>
        <v/>
      </c>
      <c r="B8" s="33" t="str">
        <f>Tableau22456789[[#This Row],[Place]]</f>
        <v/>
      </c>
      <c r="C8" s="16" t="s">
        <v>12</v>
      </c>
      <c r="D8" s="17" t="s">
        <v>12</v>
      </c>
      <c r="E8" s="17" t="s">
        <v>12</v>
      </c>
      <c r="F8" s="29" t="str">
        <f>IF(Tableau22456789[[#This Row],[Q &gt; F]]="","","Q")</f>
        <v/>
      </c>
      <c r="G8" s="10" t="s">
        <v>12</v>
      </c>
      <c r="H8" s="3" t="s">
        <v>3</v>
      </c>
      <c r="I8" s="3" t="s">
        <v>3</v>
      </c>
      <c r="J8" s="3" t="s">
        <v>3</v>
      </c>
      <c r="K8" s="30" t="str">
        <f>IF(Tableau22456789[[#This Row],[Pnt{Q}(/1000)]]=0,"",RANK(Tableau22456789[[#This Row],[Pnt{Q}(/1000)]],Tableau22456789[Pnt{Q}(/1000)]))</f>
        <v/>
      </c>
      <c r="L8" s="30">
        <f>IFERROR(Tableau22456789[[#This Row],[Pnt{QV}(/500)]]+Tableau22456789[[#This Row],[Pnt{QB}/500]],0)</f>
        <v>0</v>
      </c>
      <c r="M8" s="31">
        <f>IFERROR((Tableau22456789[[#This Row],[Pnt{QV}]]/$N$52)*500,0)</f>
        <v>0</v>
      </c>
      <c r="N8" s="31">
        <f>SUM(Tableau22456789[[#This Row],[Pnt{QV1}]],Tableau22456789[[#This Row],[Pnt{QV2}]],Tableau22456789[[#This Row],[Pnt{QV3}]])</f>
        <v>0</v>
      </c>
      <c r="O8" s="2">
        <f>IFERROR(((Tableau22456789[[#This Row],[Prs{QV1}]]/P$52)*1000)+IF(Tableau22456789[[#This Row],[Vlr{QV1}]]="o",2,0),0)</f>
        <v>0</v>
      </c>
      <c r="P8" s="11" t="s">
        <v>12</v>
      </c>
      <c r="Q8" s="4" t="s">
        <v>3</v>
      </c>
      <c r="R8" s="163">
        <f>IFERROR(((Tableau22456789[[#This Row],[Prs{QV2}]]/S$52)*1000)+IF(Tableau22456789[[#This Row],[Vlr{QV2}]]="o",2,0),0)</f>
        <v>0</v>
      </c>
      <c r="S8" s="11" t="s">
        <v>12</v>
      </c>
      <c r="T8" s="4" t="s">
        <v>3</v>
      </c>
      <c r="U8" s="163">
        <f>IFERROR(((Tableau22456789[[#This Row],[Prs{QV3}]]/V$52)*1000)+IF(Tableau22456789[[#This Row],[Vlr{QV3}]]="o",2,0),0)</f>
        <v>0</v>
      </c>
      <c r="V8" s="11" t="s">
        <v>12</v>
      </c>
      <c r="W8" s="4" t="s">
        <v>3</v>
      </c>
      <c r="X8" s="32">
        <f>IF((Tableau22456789[[#This Row],[Pnt{QB}]]/Y$52)*500=0,0,(Tableau22456789[[#This Row],[Pnt{QB}]]/Y$52)*500)</f>
        <v>0</v>
      </c>
      <c r="Y8" s="33">
        <f>Tableau22456789[[#This Row],[Pnt{QB1}]]+Tableau22456789[[#This Row],[Pnt{QB2}]]+Tableau22456789[[#This Row],[Pnt{QB3}]]+Tableau22456789[[#This Row],[Pnt{QB4}]]+Tableau22456789[[#This Row],[Pnt{QB5}]]+Tableau22456789[[#This Row],[Pnt{QB6}]]+Tableau22456789[[#This Row],[Pnt{QB7}]]+Tableau22456789[[#This Row],[Pnt{QB8}]]+Tableau22456789[[#This Row],[Pnt{QB9}]]+Tableau22456789[[#This Row],[Pnt{QB10}]]+Tableau22456789[[#This Row],[Pnt{QB11}]]+Tableau22456789[[#This Row],[Pnt{QB12}]]+Tableau22456789[[#This Row],[Pnt{QB13}]]+Tableau22456789[[#This Row],[Pnt{QB14}]]+Tableau22456789[[#This Row],[Pnt{QB15}]]+Tableau22456789[[#This Row],[Pnt{QB16}]]+Tableau22456789[[#This Row],[Pnt{QB17}]]+Tableau22456789[[#This Row],[Pnt{QB18}]]+Tableau22456789[[#This Row],[Pnt{QB19}]]+Tableau22456789[[#This Row],[Pnt{QB20}]]+Tableau22456789[[#This Row],[Pnt{QB21}]]+Tableau22456789[[#This Row],[Pnt{QB22}]]+Tableau22456789[[#This Row],[Pnt{QB23}]]+Tableau22456789[[#This Row],[Pnt{QB24}]]+Tableau22456789[[#This Row],[Pnt{QB25}]]+Tableau22456789[[#This Row],[Pnt{QB26}]]+Tableau22456789[[#This Row],[Pnt{QB27}]]+Tableau22456789[[#This Row],[Pnt{QB28}]]+Tableau22456789[[#This Row],[Pnt{QB29}]]+Tableau22456789[[#This Row],[Pnt{QB30}]]</f>
        <v>0</v>
      </c>
      <c r="Z8" s="33">
        <f>IF(Tableau22456789[[#This Row],[Blq{QB1}]]="o",(1000/AA$52),0)</f>
        <v>0</v>
      </c>
      <c r="AA8" s="4" t="s">
        <v>3</v>
      </c>
      <c r="AB8" s="33">
        <f>IF(Tableau22456789[[#This Row],[Blq{QB2}]]="o",(1000/AC$52),0)</f>
        <v>0</v>
      </c>
      <c r="AC8" s="4" t="s">
        <v>3</v>
      </c>
      <c r="AD8" s="33">
        <f>IF(Tableau22456789[[#This Row],[Blq{QB3}]]="o",(1000/AE$52),0)</f>
        <v>0</v>
      </c>
      <c r="AE8" s="4" t="s">
        <v>3</v>
      </c>
      <c r="AF8" s="33">
        <f>IF(Tableau22456789[[#This Row],[Blq{QB4}]]="o",(1000/AG$52),0)</f>
        <v>0</v>
      </c>
      <c r="AG8" s="4" t="s">
        <v>3</v>
      </c>
      <c r="AH8" s="33">
        <f>IF(Tableau22456789[[#This Row],[Blq{QB5}]]="o",(1000/AI$52),0)</f>
        <v>0</v>
      </c>
      <c r="AI8" s="4" t="s">
        <v>3</v>
      </c>
      <c r="AJ8" s="33">
        <f>IF(Tableau22456789[[#This Row],[Blq{QB6}]]="o",(1000/AK$52),0)</f>
        <v>0</v>
      </c>
      <c r="AK8" s="4" t="s">
        <v>3</v>
      </c>
      <c r="AL8" s="33">
        <f>IF(Tableau22456789[[#This Row],[Blq{QB7}]]="o",(1000/AM$52),0)</f>
        <v>0</v>
      </c>
      <c r="AM8" s="4" t="s">
        <v>3</v>
      </c>
      <c r="AN8" s="33">
        <f>IF(Tableau22456789[[#This Row],[Blq{QB8}]]="o",(1000/AO$52),0)</f>
        <v>0</v>
      </c>
      <c r="AO8" s="4" t="s">
        <v>3</v>
      </c>
      <c r="AP8" s="33">
        <f>IF(Tableau22456789[[#This Row],[Blq{QB9}]]="o",(1000/AQ$52),0)</f>
        <v>0</v>
      </c>
      <c r="AQ8" s="4" t="s">
        <v>3</v>
      </c>
      <c r="AR8" s="33">
        <f>IF(Tableau22456789[[#This Row],[Blq{QB10}]]="o",(1000/AS$52),0)</f>
        <v>0</v>
      </c>
      <c r="AS8" s="4" t="s">
        <v>3</v>
      </c>
      <c r="AT8" s="33">
        <f>IF(Tableau22456789[[#This Row],[Blq{QB11}]]="o",(1000/AU$52),0)</f>
        <v>0</v>
      </c>
      <c r="AU8" s="4" t="s">
        <v>3</v>
      </c>
      <c r="AV8" s="33">
        <f>IF(Tableau22456789[[#This Row],[Blq{QB12}]]="o",(1000/AW$52),0)</f>
        <v>0</v>
      </c>
      <c r="AW8" s="4" t="s">
        <v>3</v>
      </c>
      <c r="AX8" s="33">
        <f>IF(Tableau22456789[[#This Row],[Blq{QB13}]]="o",(1000/AY$52),0)</f>
        <v>0</v>
      </c>
      <c r="AY8" s="4" t="s">
        <v>3</v>
      </c>
      <c r="AZ8" s="33">
        <f>IF(Tableau22456789[[#This Row],[Blq{QB14}]]="o",(1000/BA$52),0)</f>
        <v>0</v>
      </c>
      <c r="BA8" s="4" t="s">
        <v>3</v>
      </c>
      <c r="BB8" s="33">
        <f>IF(Tableau22456789[[#This Row],[Blq{QB15}]]="o",(1000/BC$52),0)</f>
        <v>0</v>
      </c>
      <c r="BC8" s="4" t="s">
        <v>3</v>
      </c>
      <c r="BD8" s="33">
        <f>IF(Tableau22456789[[#This Row],[Blq{QB16}]]="o",(1000/BE$52),0)</f>
        <v>0</v>
      </c>
      <c r="BE8" s="4" t="s">
        <v>3</v>
      </c>
      <c r="BF8" s="33">
        <f>IF(Tableau22456789[[#This Row],[Blq{QB17}]]="o",(1000/BG$52),0)</f>
        <v>0</v>
      </c>
      <c r="BG8" s="4" t="s">
        <v>3</v>
      </c>
      <c r="BH8" s="33">
        <f>IF(Tableau22456789[[#This Row],[Blq{QB18}]]="o",(1000/BI$52),0)</f>
        <v>0</v>
      </c>
      <c r="BI8" s="4" t="s">
        <v>3</v>
      </c>
      <c r="BJ8" s="33">
        <f>IF(Tableau22456789[[#This Row],[Blq{QB19}]]="o",(1000/BK$52),0)</f>
        <v>0</v>
      </c>
      <c r="BK8" s="4" t="s">
        <v>3</v>
      </c>
      <c r="BL8" s="33">
        <f>IF(Tableau22456789[[#This Row],[Blq{QB20}]]="o",(1000/BM$52),0)</f>
        <v>0</v>
      </c>
      <c r="BM8" s="4" t="s">
        <v>3</v>
      </c>
      <c r="BN8" s="33">
        <f>IF(Tableau22456789[[#This Row],[Blq{QB21}]]="o",(1000/BO$52),0)</f>
        <v>0</v>
      </c>
      <c r="BO8" s="4" t="s">
        <v>3</v>
      </c>
      <c r="BP8" s="33">
        <f>IF(Tableau22456789[[#This Row],[Blq{QB22}]]="o",(1000/BQ$52),0)</f>
        <v>0</v>
      </c>
      <c r="BQ8" s="4" t="s">
        <v>3</v>
      </c>
      <c r="BR8" s="33">
        <f>IF(Tableau22456789[[#This Row],[Blq{QB23}]]="o",(1000/BS$52),0)</f>
        <v>0</v>
      </c>
      <c r="BS8" s="4" t="s">
        <v>3</v>
      </c>
      <c r="BT8" s="33">
        <f>IF(Tableau22456789[[#This Row],[Blq{QB24}]]="o",(1000/BU$52),0)</f>
        <v>0</v>
      </c>
      <c r="BU8" s="4" t="s">
        <v>3</v>
      </c>
      <c r="BV8" s="33">
        <f>IF(Tableau22456789[[#This Row],[Blq{QB25}]]="o",(1000/BW$52),0)</f>
        <v>0</v>
      </c>
      <c r="BW8" s="4" t="s">
        <v>3</v>
      </c>
      <c r="BX8" s="33">
        <f>IF(Tableau22456789[[#This Row],[Blq{QB26}]]="o",(1000/BY$52),0)</f>
        <v>0</v>
      </c>
      <c r="BY8" s="4" t="s">
        <v>3</v>
      </c>
      <c r="BZ8" s="33">
        <f>IF(Tableau22456789[[#This Row],[Blq{QB27}]]="o",(1000/CA$52),0)</f>
        <v>0</v>
      </c>
      <c r="CA8" s="4" t="s">
        <v>3</v>
      </c>
      <c r="CB8" s="33">
        <f>IF(Tableau22456789[[#This Row],[Blq{QB28}]]="o",(1000/CC$52),0)</f>
        <v>0</v>
      </c>
      <c r="CC8" s="4" t="s">
        <v>3</v>
      </c>
      <c r="CD8" s="33">
        <f>IF(Tableau22456789[[#This Row],[Blq{QB29}]]="o",(1000/CE$52),0)</f>
        <v>0</v>
      </c>
      <c r="CE8" s="4" t="s">
        <v>3</v>
      </c>
      <c r="CF8" s="33">
        <f>IF(Tableau22456789[[#This Row],[Blq{QB30}]]="o",(1000/CG$52),0)</f>
        <v>0</v>
      </c>
      <c r="CG8" s="4" t="s">
        <v>3</v>
      </c>
      <c r="CH8" s="26">
        <f>IFERROR((8-Tableau22456789[[#This Row],[Plc{Q}]])/100,0)</f>
        <v>0</v>
      </c>
      <c r="CI8" s="25" t="str">
        <f>IF(OR(1=Tableau22456789[[#This Row],[Plc{Q}]],2=Tableau22456789[[#This Row],[Plc{Q}]],3=Tableau22456789[[#This Row],[Plc{Q}]],4=Tableau22456789[[#This Row],[Plc{Q}]],5=Tableau22456789[[#This Row],[Plc{Q}]],6=Tableau22456789[[#This Row],[Plc{Q}]],7=Tableau22456789[[#This Row],[Plc{Q}]],8=Tableau22456789[[#This Row],[Plc{Q}]]),"Qualifié(e)","")</f>
        <v/>
      </c>
      <c r="CJ8" s="34" t="str">
        <f>IF(Tableau22456789[[#This Row],[Pnt{F}/1000]]=0,"",RANK(Tableau22456789[[#This Row],[Pnt{F}/1000]],Tableau22456789[Pnt{F}/1000]))</f>
        <v/>
      </c>
      <c r="CK8" s="35">
        <f>IFERROR(Tableau22456789[[#This Row],[Pnt{FV}/500]]+Tableau22456789[[#This Row],[Pnt{FB}/500]]+Tableau22456789[[#This Row],[Bns{Q}]],0)</f>
        <v>0</v>
      </c>
      <c r="CL8" s="32">
        <f>IFERROR((Tableau22456789[[#This Row],[Pnt{FV}]]/$CM$52)*500,0)</f>
        <v>0</v>
      </c>
      <c r="CM8" s="186">
        <f>IFERROR(((Tableau22456789[[#This Row],[Prs{FV}]]/CN$52)*1000)+IF(Tableau22456789[[#This Row],[Vlr{FV}]]="o",2,0),0)</f>
        <v>0</v>
      </c>
      <c r="CN8" s="11" t="s">
        <v>12</v>
      </c>
      <c r="CO8" s="4" t="s">
        <v>3</v>
      </c>
      <c r="CP8" s="32">
        <f>(Tableau22456789[[#This Row],[Pnt{FB}]]/CQ$52)*500</f>
        <v>0</v>
      </c>
      <c r="CQ8" s="33">
        <f>Tableau22456789[[#This Row],[Pnt{FBlq}]]+Tableau22456789[[#This Row],[Pnt{FEss}]]</f>
        <v>0</v>
      </c>
      <c r="CR8" s="33">
        <f>IF(Tableau22456789[[#This Row],[Blq{F}]]="n",0,IF(Tableau22456789[[#This Row],[Blq{F}]]="Z1",100,IF(Tableau22456789[[#This Row],[Blq{F}]]="Z2",200,IF(Tableau22456789[[#This Row],[Blq{F}]]="Top",300,0))))</f>
        <v>0</v>
      </c>
      <c r="CS8" s="4" t="s">
        <v>3</v>
      </c>
      <c r="CT8" s="25">
        <f>IFERROR((100-(Tableau22456789[[#This Row],[Ess{F}]])),0)</f>
        <v>0</v>
      </c>
      <c r="CU8" s="11" t="s">
        <v>12</v>
      </c>
      <c r="CV8" s="28" t="str">
        <f>IF(Tableau22456789[[#This Row],[Fnl]]="Q",Tableau22456789[[#This Row],[Plc{F}]],Tableau22456789[[#This Row],[Plc{Q}]])</f>
        <v/>
      </c>
      <c r="CW8" s="28" t="str">
        <f>IF(Tableau22456789[[#This Row],[Place]]=1,"Or",IF(Tableau22456789[[#This Row],[Place]]=2,"Argent",IF(Tableau22456789[[#This Row],[Place]]=3,"Bronze","")))</f>
        <v/>
      </c>
    </row>
    <row r="9" spans="1:101" x14ac:dyDescent="0.2">
      <c r="A9" s="33" t="str">
        <f>Tableau22456789[[#This Row],[Plc{Q}]]</f>
        <v/>
      </c>
      <c r="B9" s="33" t="str">
        <f>Tableau22456789[[#This Row],[Place]]</f>
        <v/>
      </c>
      <c r="C9" s="16" t="s">
        <v>12</v>
      </c>
      <c r="D9" s="17" t="s">
        <v>12</v>
      </c>
      <c r="E9" s="17" t="s">
        <v>12</v>
      </c>
      <c r="F9" s="36" t="str">
        <f>IF(Tableau22456789[[#This Row],[Q &gt; F]]="","","Q")</f>
        <v/>
      </c>
      <c r="G9" s="10" t="s">
        <v>12</v>
      </c>
      <c r="H9" s="3" t="s">
        <v>3</v>
      </c>
      <c r="I9" s="3" t="s">
        <v>3</v>
      </c>
      <c r="J9" s="3" t="s">
        <v>3</v>
      </c>
      <c r="K9" s="30" t="str">
        <f>IF(Tableau22456789[[#This Row],[Pnt{Q}(/1000)]]=0,"",RANK(Tableau22456789[[#This Row],[Pnt{Q}(/1000)]],Tableau22456789[Pnt{Q}(/1000)]))</f>
        <v/>
      </c>
      <c r="L9" s="30">
        <f>IFERROR(Tableau22456789[[#This Row],[Pnt{QV}(/500)]]+Tableau22456789[[#This Row],[Pnt{QB}/500]],0)</f>
        <v>0</v>
      </c>
      <c r="M9" s="31">
        <f>IFERROR((Tableau22456789[[#This Row],[Pnt{QV}]]/$N$52)*500,0)</f>
        <v>0</v>
      </c>
      <c r="N9" s="31">
        <f>SUM(Tableau22456789[[#This Row],[Pnt{QV1}]],Tableau22456789[[#This Row],[Pnt{QV2}]],Tableau22456789[[#This Row],[Pnt{QV3}]])</f>
        <v>0</v>
      </c>
      <c r="O9" s="2">
        <f>IFERROR(((Tableau22456789[[#This Row],[Prs{QV1}]]/P$52)*1000)+IF(Tableau22456789[[#This Row],[Vlr{QV1}]]="o",2,0),0)</f>
        <v>0</v>
      </c>
      <c r="P9" s="11" t="s">
        <v>12</v>
      </c>
      <c r="Q9" s="4" t="s">
        <v>3</v>
      </c>
      <c r="R9" s="163">
        <f>IFERROR(((Tableau22456789[[#This Row],[Prs{QV2}]]/S$52)*1000)+IF(Tableau22456789[[#This Row],[Vlr{QV2}]]="o",2,0),0)</f>
        <v>0</v>
      </c>
      <c r="S9" s="11" t="s">
        <v>12</v>
      </c>
      <c r="T9" s="4" t="s">
        <v>3</v>
      </c>
      <c r="U9" s="163">
        <f>IFERROR(((Tableau22456789[[#This Row],[Prs{QV3}]]/V$52)*1000)+IF(Tableau22456789[[#This Row],[Vlr{QV3}]]="o",2,0),0)</f>
        <v>0</v>
      </c>
      <c r="V9" s="11" t="s">
        <v>12</v>
      </c>
      <c r="W9" s="4" t="s">
        <v>3</v>
      </c>
      <c r="X9" s="32">
        <f>IF((Tableau22456789[[#This Row],[Pnt{QB}]]/Y$52)*500=0,0,(Tableau22456789[[#This Row],[Pnt{QB}]]/Y$52)*500)</f>
        <v>0</v>
      </c>
      <c r="Y9" s="33">
        <f>Tableau22456789[[#This Row],[Pnt{QB1}]]+Tableau22456789[[#This Row],[Pnt{QB2}]]+Tableau22456789[[#This Row],[Pnt{QB3}]]+Tableau22456789[[#This Row],[Pnt{QB4}]]+Tableau22456789[[#This Row],[Pnt{QB5}]]+Tableau22456789[[#This Row],[Pnt{QB6}]]+Tableau22456789[[#This Row],[Pnt{QB7}]]+Tableau22456789[[#This Row],[Pnt{QB8}]]+Tableau22456789[[#This Row],[Pnt{QB9}]]+Tableau22456789[[#This Row],[Pnt{QB10}]]+Tableau22456789[[#This Row],[Pnt{QB11}]]+Tableau22456789[[#This Row],[Pnt{QB12}]]+Tableau22456789[[#This Row],[Pnt{QB13}]]+Tableau22456789[[#This Row],[Pnt{QB14}]]+Tableau22456789[[#This Row],[Pnt{QB15}]]+Tableau22456789[[#This Row],[Pnt{QB16}]]+Tableau22456789[[#This Row],[Pnt{QB17}]]+Tableau22456789[[#This Row],[Pnt{QB18}]]+Tableau22456789[[#This Row],[Pnt{QB19}]]+Tableau22456789[[#This Row],[Pnt{QB20}]]+Tableau22456789[[#This Row],[Pnt{QB21}]]+Tableau22456789[[#This Row],[Pnt{QB22}]]+Tableau22456789[[#This Row],[Pnt{QB23}]]+Tableau22456789[[#This Row],[Pnt{QB24}]]+Tableau22456789[[#This Row],[Pnt{QB25}]]+Tableau22456789[[#This Row],[Pnt{QB26}]]+Tableau22456789[[#This Row],[Pnt{QB27}]]+Tableau22456789[[#This Row],[Pnt{QB28}]]+Tableau22456789[[#This Row],[Pnt{QB29}]]+Tableau22456789[[#This Row],[Pnt{QB30}]]</f>
        <v>0</v>
      </c>
      <c r="Z9" s="33">
        <f>IF(Tableau22456789[[#This Row],[Blq{QB1}]]="o",(1000/AA$52),0)</f>
        <v>0</v>
      </c>
      <c r="AA9" s="4" t="s">
        <v>3</v>
      </c>
      <c r="AB9" s="33">
        <f>IF(Tableau22456789[[#This Row],[Blq{QB2}]]="o",(1000/AC$52),0)</f>
        <v>0</v>
      </c>
      <c r="AC9" s="4" t="s">
        <v>3</v>
      </c>
      <c r="AD9" s="33">
        <f>IF(Tableau22456789[[#This Row],[Blq{QB3}]]="o",(1000/AE$52),0)</f>
        <v>0</v>
      </c>
      <c r="AE9" s="4" t="s">
        <v>3</v>
      </c>
      <c r="AF9" s="33">
        <f>IF(Tableau22456789[[#This Row],[Blq{QB4}]]="o",(1000/AG$52),0)</f>
        <v>0</v>
      </c>
      <c r="AG9" s="4" t="s">
        <v>3</v>
      </c>
      <c r="AH9" s="33">
        <f>IF(Tableau22456789[[#This Row],[Blq{QB5}]]="o",(1000/AI$52),0)</f>
        <v>0</v>
      </c>
      <c r="AI9" s="4" t="s">
        <v>3</v>
      </c>
      <c r="AJ9" s="33">
        <f>IF(Tableau22456789[[#This Row],[Blq{QB6}]]="o",(1000/AK$52),0)</f>
        <v>0</v>
      </c>
      <c r="AK9" s="4" t="s">
        <v>3</v>
      </c>
      <c r="AL9" s="33">
        <f>IF(Tableau22456789[[#This Row],[Blq{QB7}]]="o",(1000/AM$52),0)</f>
        <v>0</v>
      </c>
      <c r="AM9" s="4" t="s">
        <v>3</v>
      </c>
      <c r="AN9" s="33">
        <f>IF(Tableau22456789[[#This Row],[Blq{QB8}]]="o",(1000/AO$52),0)</f>
        <v>0</v>
      </c>
      <c r="AO9" s="4" t="s">
        <v>3</v>
      </c>
      <c r="AP9" s="33">
        <f>IF(Tableau22456789[[#This Row],[Blq{QB9}]]="o",(1000/AQ$52),0)</f>
        <v>0</v>
      </c>
      <c r="AQ9" s="4" t="s">
        <v>3</v>
      </c>
      <c r="AR9" s="33">
        <f>IF(Tableau22456789[[#This Row],[Blq{QB10}]]="o",(1000/AS$52),0)</f>
        <v>0</v>
      </c>
      <c r="AS9" s="4" t="s">
        <v>3</v>
      </c>
      <c r="AT9" s="33">
        <f>IF(Tableau22456789[[#This Row],[Blq{QB11}]]="o",(1000/AU$52),0)</f>
        <v>0</v>
      </c>
      <c r="AU9" s="4" t="s">
        <v>3</v>
      </c>
      <c r="AV9" s="33">
        <f>IF(Tableau22456789[[#This Row],[Blq{QB12}]]="o",(1000/AW$52),0)</f>
        <v>0</v>
      </c>
      <c r="AW9" s="4" t="s">
        <v>3</v>
      </c>
      <c r="AX9" s="33">
        <f>IF(Tableau22456789[[#This Row],[Blq{QB13}]]="o",(1000/AY$52),0)</f>
        <v>0</v>
      </c>
      <c r="AY9" s="4" t="s">
        <v>3</v>
      </c>
      <c r="AZ9" s="33">
        <f>IF(Tableau22456789[[#This Row],[Blq{QB14}]]="o",(1000/BA$52),0)</f>
        <v>0</v>
      </c>
      <c r="BA9" s="4" t="s">
        <v>3</v>
      </c>
      <c r="BB9" s="33">
        <f>IF(Tableau22456789[[#This Row],[Blq{QB15}]]="o",(1000/BC$52),0)</f>
        <v>0</v>
      </c>
      <c r="BC9" s="4" t="s">
        <v>3</v>
      </c>
      <c r="BD9" s="33">
        <f>IF(Tableau22456789[[#This Row],[Blq{QB16}]]="o",(1000/BE$52),0)</f>
        <v>0</v>
      </c>
      <c r="BE9" s="4" t="s">
        <v>3</v>
      </c>
      <c r="BF9" s="33">
        <f>IF(Tableau22456789[[#This Row],[Blq{QB17}]]="o",(1000/BG$52),0)</f>
        <v>0</v>
      </c>
      <c r="BG9" s="4" t="s">
        <v>3</v>
      </c>
      <c r="BH9" s="33">
        <f>IF(Tableau22456789[[#This Row],[Blq{QB18}]]="o",(1000/BI$52),0)</f>
        <v>0</v>
      </c>
      <c r="BI9" s="4" t="s">
        <v>3</v>
      </c>
      <c r="BJ9" s="33">
        <f>IF(Tableau22456789[[#This Row],[Blq{QB19}]]="o",(1000/BK$52),0)</f>
        <v>0</v>
      </c>
      <c r="BK9" s="4" t="s">
        <v>3</v>
      </c>
      <c r="BL9" s="33">
        <f>IF(Tableau22456789[[#This Row],[Blq{QB20}]]="o",(1000/BM$52),0)</f>
        <v>0</v>
      </c>
      <c r="BM9" s="4" t="s">
        <v>3</v>
      </c>
      <c r="BN9" s="33">
        <f>IF(Tableau22456789[[#This Row],[Blq{QB21}]]="o",(1000/BO$52),0)</f>
        <v>0</v>
      </c>
      <c r="BO9" s="4" t="s">
        <v>3</v>
      </c>
      <c r="BP9" s="33">
        <f>IF(Tableau22456789[[#This Row],[Blq{QB22}]]="o",(1000/BQ$52),0)</f>
        <v>0</v>
      </c>
      <c r="BQ9" s="4" t="s">
        <v>3</v>
      </c>
      <c r="BR9" s="33">
        <f>IF(Tableau22456789[[#This Row],[Blq{QB23}]]="o",(1000/BS$52),0)</f>
        <v>0</v>
      </c>
      <c r="BS9" s="4" t="s">
        <v>3</v>
      </c>
      <c r="BT9" s="33">
        <f>IF(Tableau22456789[[#This Row],[Blq{QB24}]]="o",(1000/BU$52),0)</f>
        <v>0</v>
      </c>
      <c r="BU9" s="4" t="s">
        <v>3</v>
      </c>
      <c r="BV9" s="33">
        <f>IF(Tableau22456789[[#This Row],[Blq{QB25}]]="o",(1000/BW$52),0)</f>
        <v>0</v>
      </c>
      <c r="BW9" s="4" t="s">
        <v>3</v>
      </c>
      <c r="BX9" s="33">
        <f>IF(Tableau22456789[[#This Row],[Blq{QB26}]]="o",(1000/BY$52),0)</f>
        <v>0</v>
      </c>
      <c r="BY9" s="4" t="s">
        <v>3</v>
      </c>
      <c r="BZ9" s="33">
        <f>IF(Tableau22456789[[#This Row],[Blq{QB27}]]="o",(1000/CA$52),0)</f>
        <v>0</v>
      </c>
      <c r="CA9" s="4" t="s">
        <v>3</v>
      </c>
      <c r="CB9" s="33">
        <f>IF(Tableau22456789[[#This Row],[Blq{QB28}]]="o",(1000/CC$52),0)</f>
        <v>0</v>
      </c>
      <c r="CC9" s="4" t="s">
        <v>3</v>
      </c>
      <c r="CD9" s="33">
        <f>IF(Tableau22456789[[#This Row],[Blq{QB29}]]="o",(1000/CE$52),0)</f>
        <v>0</v>
      </c>
      <c r="CE9" s="4" t="s">
        <v>3</v>
      </c>
      <c r="CF9" s="33">
        <f>IF(Tableau22456789[[#This Row],[Blq{QB30}]]="o",(1000/CG$52),0)</f>
        <v>0</v>
      </c>
      <c r="CG9" s="4" t="s">
        <v>3</v>
      </c>
      <c r="CH9" s="26">
        <f>IFERROR((8-Tableau22456789[[#This Row],[Plc{Q}]])/100,0)</f>
        <v>0</v>
      </c>
      <c r="CI9" s="25" t="str">
        <f>IF(OR(1=Tableau22456789[[#This Row],[Plc{Q}]],2=Tableau22456789[[#This Row],[Plc{Q}]],3=Tableau22456789[[#This Row],[Plc{Q}]],4=Tableau22456789[[#This Row],[Plc{Q}]],5=Tableau22456789[[#This Row],[Plc{Q}]],6=Tableau22456789[[#This Row],[Plc{Q}]],7=Tableau22456789[[#This Row],[Plc{Q}]],8=Tableau22456789[[#This Row],[Plc{Q}]]),"Qualifié(e)","")</f>
        <v/>
      </c>
      <c r="CJ9" s="34" t="str">
        <f>IF(Tableau22456789[[#This Row],[Pnt{F}/1000]]=0,"",RANK(Tableau22456789[[#This Row],[Pnt{F}/1000]],Tableau22456789[Pnt{F}/1000]))</f>
        <v/>
      </c>
      <c r="CK9" s="35">
        <f>IFERROR(Tableau22456789[[#This Row],[Pnt{FV}/500]]+Tableau22456789[[#This Row],[Pnt{FB}/500]]+Tableau22456789[[#This Row],[Bns{Q}]],0)</f>
        <v>0</v>
      </c>
      <c r="CL9" s="32">
        <f>IFERROR((Tableau22456789[[#This Row],[Pnt{FV}]]/$CM$52)*500,0)</f>
        <v>0</v>
      </c>
      <c r="CM9" s="186">
        <f>IFERROR(((Tableau22456789[[#This Row],[Prs{FV}]]/CN$52)*1000)+IF(Tableau22456789[[#This Row],[Vlr{FV}]]="o",2,0),0)</f>
        <v>0</v>
      </c>
      <c r="CN9" s="11" t="s">
        <v>12</v>
      </c>
      <c r="CO9" s="4" t="s">
        <v>3</v>
      </c>
      <c r="CP9" s="32">
        <f>(Tableau22456789[[#This Row],[Pnt{FB}]]/CQ$52)*500</f>
        <v>0</v>
      </c>
      <c r="CQ9" s="33">
        <f>Tableau22456789[[#This Row],[Pnt{FBlq}]]+Tableau22456789[[#This Row],[Pnt{FEss}]]</f>
        <v>0</v>
      </c>
      <c r="CR9" s="33">
        <f>IF(Tableau22456789[[#This Row],[Blq{F}]]="n",0,IF(Tableau22456789[[#This Row],[Blq{F}]]="Z1",100,IF(Tableau22456789[[#This Row],[Blq{F}]]="Z2",200,IF(Tableau22456789[[#This Row],[Blq{F}]]="Top",300,0))))</f>
        <v>0</v>
      </c>
      <c r="CS9" s="4" t="s">
        <v>3</v>
      </c>
      <c r="CT9" s="25">
        <f>IFERROR((100-(Tableau22456789[[#This Row],[Ess{F}]])),0)</f>
        <v>0</v>
      </c>
      <c r="CU9" s="11" t="s">
        <v>12</v>
      </c>
      <c r="CV9" s="28" t="str">
        <f>IF(Tableau22456789[[#This Row],[Fnl]]="Q",Tableau22456789[[#This Row],[Plc{F}]],Tableau22456789[[#This Row],[Plc{Q}]])</f>
        <v/>
      </c>
      <c r="CW9" s="28" t="str">
        <f>IF(Tableau22456789[[#This Row],[Place]]=1,"Or",IF(Tableau22456789[[#This Row],[Place]]=2,"Argent",IF(Tableau22456789[[#This Row],[Place]]=3,"Bronze","")))</f>
        <v/>
      </c>
    </row>
    <row r="10" spans="1:101" x14ac:dyDescent="0.2">
      <c r="A10" s="33" t="str">
        <f>Tableau22456789[[#This Row],[Plc{Q}]]</f>
        <v/>
      </c>
      <c r="B10" s="33" t="str">
        <f>Tableau22456789[[#This Row],[Place]]</f>
        <v/>
      </c>
      <c r="C10" s="16" t="s">
        <v>12</v>
      </c>
      <c r="D10" s="17" t="s">
        <v>12</v>
      </c>
      <c r="E10" s="17" t="s">
        <v>12</v>
      </c>
      <c r="F10" s="29" t="str">
        <f>IF(Tableau22456789[[#This Row],[Q &gt; F]]="","","Q")</f>
        <v/>
      </c>
      <c r="G10" s="10" t="s">
        <v>12</v>
      </c>
      <c r="H10" s="3" t="s">
        <v>3</v>
      </c>
      <c r="I10" s="3" t="s">
        <v>3</v>
      </c>
      <c r="J10" s="3" t="s">
        <v>3</v>
      </c>
      <c r="K10" s="30" t="str">
        <f>IF(Tableau22456789[[#This Row],[Pnt{Q}(/1000)]]=0,"",RANK(Tableau22456789[[#This Row],[Pnt{Q}(/1000)]],Tableau22456789[Pnt{Q}(/1000)]))</f>
        <v/>
      </c>
      <c r="L10" s="30">
        <f>IFERROR(Tableau22456789[[#This Row],[Pnt{QV}(/500)]]+Tableau22456789[[#This Row],[Pnt{QB}/500]],0)</f>
        <v>0</v>
      </c>
      <c r="M10" s="31">
        <f>IFERROR((Tableau22456789[[#This Row],[Pnt{QV}]]/$N$52)*500,0)</f>
        <v>0</v>
      </c>
      <c r="N10" s="31">
        <f>SUM(Tableau22456789[[#This Row],[Pnt{QV1}]],Tableau22456789[[#This Row],[Pnt{QV2}]],Tableau22456789[[#This Row],[Pnt{QV3}]])</f>
        <v>0</v>
      </c>
      <c r="O10" s="2">
        <f>IFERROR(((Tableau22456789[[#This Row],[Prs{QV1}]]/P$52)*1000)+IF(Tableau22456789[[#This Row],[Vlr{QV1}]]="o",2,0),0)</f>
        <v>0</v>
      </c>
      <c r="P10" s="11" t="s">
        <v>12</v>
      </c>
      <c r="Q10" s="4" t="s">
        <v>3</v>
      </c>
      <c r="R10" s="163">
        <f>IFERROR(((Tableau22456789[[#This Row],[Prs{QV2}]]/S$52)*1000)+IF(Tableau22456789[[#This Row],[Vlr{QV2}]]="o",2,0),0)</f>
        <v>0</v>
      </c>
      <c r="S10" s="11" t="s">
        <v>12</v>
      </c>
      <c r="T10" s="4" t="s">
        <v>3</v>
      </c>
      <c r="U10" s="163">
        <f>IFERROR(((Tableau22456789[[#This Row],[Prs{QV3}]]/V$52)*1000)+IF(Tableau22456789[[#This Row],[Vlr{QV3}]]="o",2,0),0)</f>
        <v>0</v>
      </c>
      <c r="V10" s="11" t="s">
        <v>12</v>
      </c>
      <c r="W10" s="4" t="s">
        <v>3</v>
      </c>
      <c r="X10" s="32">
        <f>IF((Tableau22456789[[#This Row],[Pnt{QB}]]/Y$52)*500=0,0,(Tableau22456789[[#This Row],[Pnt{QB}]]/Y$52)*500)</f>
        <v>0</v>
      </c>
      <c r="Y10" s="33">
        <f>Tableau22456789[[#This Row],[Pnt{QB1}]]+Tableau22456789[[#This Row],[Pnt{QB2}]]+Tableau22456789[[#This Row],[Pnt{QB3}]]+Tableau22456789[[#This Row],[Pnt{QB4}]]+Tableau22456789[[#This Row],[Pnt{QB5}]]+Tableau22456789[[#This Row],[Pnt{QB6}]]+Tableau22456789[[#This Row],[Pnt{QB7}]]+Tableau22456789[[#This Row],[Pnt{QB8}]]+Tableau22456789[[#This Row],[Pnt{QB9}]]+Tableau22456789[[#This Row],[Pnt{QB10}]]+Tableau22456789[[#This Row],[Pnt{QB11}]]+Tableau22456789[[#This Row],[Pnt{QB12}]]+Tableau22456789[[#This Row],[Pnt{QB13}]]+Tableau22456789[[#This Row],[Pnt{QB14}]]+Tableau22456789[[#This Row],[Pnt{QB15}]]+Tableau22456789[[#This Row],[Pnt{QB16}]]+Tableau22456789[[#This Row],[Pnt{QB17}]]+Tableau22456789[[#This Row],[Pnt{QB18}]]+Tableau22456789[[#This Row],[Pnt{QB19}]]+Tableau22456789[[#This Row],[Pnt{QB20}]]+Tableau22456789[[#This Row],[Pnt{QB21}]]+Tableau22456789[[#This Row],[Pnt{QB22}]]+Tableau22456789[[#This Row],[Pnt{QB23}]]+Tableau22456789[[#This Row],[Pnt{QB24}]]+Tableau22456789[[#This Row],[Pnt{QB25}]]+Tableau22456789[[#This Row],[Pnt{QB26}]]+Tableau22456789[[#This Row],[Pnt{QB27}]]+Tableau22456789[[#This Row],[Pnt{QB28}]]+Tableau22456789[[#This Row],[Pnt{QB29}]]+Tableau22456789[[#This Row],[Pnt{QB30}]]</f>
        <v>0</v>
      </c>
      <c r="Z10" s="33">
        <f>IF(Tableau22456789[[#This Row],[Blq{QB1}]]="o",(1000/AA$52),0)</f>
        <v>0</v>
      </c>
      <c r="AA10" s="4" t="s">
        <v>3</v>
      </c>
      <c r="AB10" s="33">
        <f>IF(Tableau22456789[[#This Row],[Blq{QB2}]]="o",(1000/AC$52),0)</f>
        <v>0</v>
      </c>
      <c r="AC10" s="4" t="s">
        <v>3</v>
      </c>
      <c r="AD10" s="33">
        <f>IF(Tableau22456789[[#This Row],[Blq{QB3}]]="o",(1000/AE$52),0)</f>
        <v>0</v>
      </c>
      <c r="AE10" s="4" t="s">
        <v>3</v>
      </c>
      <c r="AF10" s="33">
        <f>IF(Tableau22456789[[#This Row],[Blq{QB4}]]="o",(1000/AG$52),0)</f>
        <v>0</v>
      </c>
      <c r="AG10" s="4" t="s">
        <v>3</v>
      </c>
      <c r="AH10" s="33">
        <f>IF(Tableau22456789[[#This Row],[Blq{QB5}]]="o",(1000/AI$52),0)</f>
        <v>0</v>
      </c>
      <c r="AI10" s="4" t="s">
        <v>3</v>
      </c>
      <c r="AJ10" s="33">
        <f>IF(Tableau22456789[[#This Row],[Blq{QB6}]]="o",(1000/AK$52),0)</f>
        <v>0</v>
      </c>
      <c r="AK10" s="4" t="s">
        <v>3</v>
      </c>
      <c r="AL10" s="33">
        <f>IF(Tableau22456789[[#This Row],[Blq{QB7}]]="o",(1000/AM$52),0)</f>
        <v>0</v>
      </c>
      <c r="AM10" s="4" t="s">
        <v>3</v>
      </c>
      <c r="AN10" s="33">
        <f>IF(Tableau22456789[[#This Row],[Blq{QB8}]]="o",(1000/AO$52),0)</f>
        <v>0</v>
      </c>
      <c r="AO10" s="4" t="s">
        <v>3</v>
      </c>
      <c r="AP10" s="33">
        <f>IF(Tableau22456789[[#This Row],[Blq{QB9}]]="o",(1000/AQ$52),0)</f>
        <v>0</v>
      </c>
      <c r="AQ10" s="4" t="s">
        <v>3</v>
      </c>
      <c r="AR10" s="33">
        <f>IF(Tableau22456789[[#This Row],[Blq{QB10}]]="o",(1000/AS$52),0)</f>
        <v>0</v>
      </c>
      <c r="AS10" s="4" t="s">
        <v>3</v>
      </c>
      <c r="AT10" s="33">
        <f>IF(Tableau22456789[[#This Row],[Blq{QB11}]]="o",(1000/AU$52),0)</f>
        <v>0</v>
      </c>
      <c r="AU10" s="4" t="s">
        <v>3</v>
      </c>
      <c r="AV10" s="33">
        <f>IF(Tableau22456789[[#This Row],[Blq{QB12}]]="o",(1000/AW$52),0)</f>
        <v>0</v>
      </c>
      <c r="AW10" s="4" t="s">
        <v>3</v>
      </c>
      <c r="AX10" s="33">
        <f>IF(Tableau22456789[[#This Row],[Blq{QB13}]]="o",(1000/AY$52),0)</f>
        <v>0</v>
      </c>
      <c r="AY10" s="4" t="s">
        <v>3</v>
      </c>
      <c r="AZ10" s="33">
        <f>IF(Tableau22456789[[#This Row],[Blq{QB14}]]="o",(1000/BA$52),0)</f>
        <v>0</v>
      </c>
      <c r="BA10" s="4" t="s">
        <v>3</v>
      </c>
      <c r="BB10" s="33">
        <f>IF(Tableau22456789[[#This Row],[Blq{QB15}]]="o",(1000/BC$52),0)</f>
        <v>0</v>
      </c>
      <c r="BC10" s="4" t="s">
        <v>3</v>
      </c>
      <c r="BD10" s="33">
        <f>IF(Tableau22456789[[#This Row],[Blq{QB16}]]="o",(1000/BE$52),0)</f>
        <v>0</v>
      </c>
      <c r="BE10" s="4" t="s">
        <v>3</v>
      </c>
      <c r="BF10" s="33">
        <f>IF(Tableau22456789[[#This Row],[Blq{QB17}]]="o",(1000/BG$52),0)</f>
        <v>0</v>
      </c>
      <c r="BG10" s="4" t="s">
        <v>3</v>
      </c>
      <c r="BH10" s="33">
        <f>IF(Tableau22456789[[#This Row],[Blq{QB18}]]="o",(1000/BI$52),0)</f>
        <v>0</v>
      </c>
      <c r="BI10" s="4" t="s">
        <v>3</v>
      </c>
      <c r="BJ10" s="33">
        <f>IF(Tableau22456789[[#This Row],[Blq{QB19}]]="o",(1000/BK$52),0)</f>
        <v>0</v>
      </c>
      <c r="BK10" s="4" t="s">
        <v>3</v>
      </c>
      <c r="BL10" s="33">
        <f>IF(Tableau22456789[[#This Row],[Blq{QB20}]]="o",(1000/BM$52),0)</f>
        <v>0</v>
      </c>
      <c r="BM10" s="4" t="s">
        <v>3</v>
      </c>
      <c r="BN10" s="33">
        <f>IF(Tableau22456789[[#This Row],[Blq{QB21}]]="o",(1000/BO$52),0)</f>
        <v>0</v>
      </c>
      <c r="BO10" s="4" t="s">
        <v>3</v>
      </c>
      <c r="BP10" s="33">
        <f>IF(Tableau22456789[[#This Row],[Blq{QB22}]]="o",(1000/BQ$52),0)</f>
        <v>0</v>
      </c>
      <c r="BQ10" s="4" t="s">
        <v>3</v>
      </c>
      <c r="BR10" s="33">
        <f>IF(Tableau22456789[[#This Row],[Blq{QB23}]]="o",(1000/BS$52),0)</f>
        <v>0</v>
      </c>
      <c r="BS10" s="4" t="s">
        <v>3</v>
      </c>
      <c r="BT10" s="33">
        <f>IF(Tableau22456789[[#This Row],[Blq{QB24}]]="o",(1000/BU$52),0)</f>
        <v>0</v>
      </c>
      <c r="BU10" s="4" t="s">
        <v>3</v>
      </c>
      <c r="BV10" s="33">
        <f>IF(Tableau22456789[[#This Row],[Blq{QB25}]]="o",(1000/BW$52),0)</f>
        <v>0</v>
      </c>
      <c r="BW10" s="4" t="s">
        <v>3</v>
      </c>
      <c r="BX10" s="33">
        <f>IF(Tableau22456789[[#This Row],[Blq{QB26}]]="o",(1000/BY$52),0)</f>
        <v>0</v>
      </c>
      <c r="BY10" s="4" t="s">
        <v>3</v>
      </c>
      <c r="BZ10" s="33">
        <f>IF(Tableau22456789[[#This Row],[Blq{QB27}]]="o",(1000/CA$52),0)</f>
        <v>0</v>
      </c>
      <c r="CA10" s="4" t="s">
        <v>3</v>
      </c>
      <c r="CB10" s="33">
        <f>IF(Tableau22456789[[#This Row],[Blq{QB28}]]="o",(1000/CC$52),0)</f>
        <v>0</v>
      </c>
      <c r="CC10" s="4" t="s">
        <v>3</v>
      </c>
      <c r="CD10" s="33">
        <f>IF(Tableau22456789[[#This Row],[Blq{QB29}]]="o",(1000/CE$52),0)</f>
        <v>0</v>
      </c>
      <c r="CE10" s="4" t="s">
        <v>3</v>
      </c>
      <c r="CF10" s="33">
        <f>IF(Tableau22456789[[#This Row],[Blq{QB30}]]="o",(1000/CG$52),0)</f>
        <v>0</v>
      </c>
      <c r="CG10" s="4" t="s">
        <v>3</v>
      </c>
      <c r="CH10" s="26">
        <f>IFERROR((8-Tableau22456789[[#This Row],[Plc{Q}]])/100,0)</f>
        <v>0</v>
      </c>
      <c r="CI10" s="25" t="str">
        <f>IF(OR(1=Tableau22456789[[#This Row],[Plc{Q}]],2=Tableau22456789[[#This Row],[Plc{Q}]],3=Tableau22456789[[#This Row],[Plc{Q}]],4=Tableau22456789[[#This Row],[Plc{Q}]],5=Tableau22456789[[#This Row],[Plc{Q}]],6=Tableau22456789[[#This Row],[Plc{Q}]],7=Tableau22456789[[#This Row],[Plc{Q}]],8=Tableau22456789[[#This Row],[Plc{Q}]]),"Qualifié(e)","")</f>
        <v/>
      </c>
      <c r="CJ10" s="34" t="str">
        <f>IF(Tableau22456789[[#This Row],[Pnt{F}/1000]]=0,"",RANK(Tableau22456789[[#This Row],[Pnt{F}/1000]],Tableau22456789[Pnt{F}/1000]))</f>
        <v/>
      </c>
      <c r="CK10" s="35">
        <f>IFERROR(Tableau22456789[[#This Row],[Pnt{FV}/500]]+Tableau22456789[[#This Row],[Pnt{FB}/500]]+Tableau22456789[[#This Row],[Bns{Q}]],0)</f>
        <v>0</v>
      </c>
      <c r="CL10" s="32">
        <f>IFERROR((Tableau22456789[[#This Row],[Pnt{FV}]]/$CM$52)*500,0)</f>
        <v>0</v>
      </c>
      <c r="CM10" s="186">
        <f>IFERROR(((Tableau22456789[[#This Row],[Prs{FV}]]/CN$52)*1000)+IF(Tableau22456789[[#This Row],[Vlr{FV}]]="o",2,0),0)</f>
        <v>0</v>
      </c>
      <c r="CN10" s="11" t="s">
        <v>12</v>
      </c>
      <c r="CO10" s="4" t="s">
        <v>3</v>
      </c>
      <c r="CP10" s="32">
        <f>(Tableau22456789[[#This Row],[Pnt{FB}]]/CQ$52)*500</f>
        <v>0</v>
      </c>
      <c r="CQ10" s="33">
        <f>Tableau22456789[[#This Row],[Pnt{FBlq}]]+Tableau22456789[[#This Row],[Pnt{FEss}]]</f>
        <v>0</v>
      </c>
      <c r="CR10" s="33">
        <f>IF(Tableau22456789[[#This Row],[Blq{F}]]="n",0,IF(Tableau22456789[[#This Row],[Blq{F}]]="Z1",100,IF(Tableau22456789[[#This Row],[Blq{F}]]="Z2",200,IF(Tableau22456789[[#This Row],[Blq{F}]]="Top",300,0))))</f>
        <v>0</v>
      </c>
      <c r="CS10" s="4" t="s">
        <v>3</v>
      </c>
      <c r="CT10" s="25">
        <f>IFERROR((100-(Tableau22456789[[#This Row],[Ess{F}]])),0)</f>
        <v>0</v>
      </c>
      <c r="CU10" s="11" t="s">
        <v>12</v>
      </c>
      <c r="CV10" s="28" t="str">
        <f>IF(Tableau22456789[[#This Row],[Fnl]]="Q",Tableau22456789[[#This Row],[Plc{F}]],Tableau22456789[[#This Row],[Plc{Q}]])</f>
        <v/>
      </c>
      <c r="CW10" s="28" t="str">
        <f>IF(Tableau22456789[[#This Row],[Place]]=1,"Or",IF(Tableau22456789[[#This Row],[Place]]=2,"Argent",IF(Tableau22456789[[#This Row],[Place]]=3,"Bronze","")))</f>
        <v/>
      </c>
    </row>
    <row r="11" spans="1:101" x14ac:dyDescent="0.2">
      <c r="A11" s="33" t="str">
        <f>Tableau22456789[[#This Row],[Plc{Q}]]</f>
        <v/>
      </c>
      <c r="B11" s="33" t="str">
        <f>Tableau22456789[[#This Row],[Place]]</f>
        <v/>
      </c>
      <c r="C11" s="16" t="s">
        <v>12</v>
      </c>
      <c r="D11" s="17" t="s">
        <v>12</v>
      </c>
      <c r="E11" s="17" t="s">
        <v>12</v>
      </c>
      <c r="F11" s="29" t="str">
        <f>IF(Tableau22456789[[#This Row],[Q &gt; F]]="","","Q")</f>
        <v/>
      </c>
      <c r="G11" s="10" t="s">
        <v>12</v>
      </c>
      <c r="H11" s="3" t="s">
        <v>3</v>
      </c>
      <c r="I11" s="3" t="s">
        <v>3</v>
      </c>
      <c r="J11" s="3" t="s">
        <v>3</v>
      </c>
      <c r="K11" s="30" t="str">
        <f>IF(Tableau22456789[[#This Row],[Pnt{Q}(/1000)]]=0,"",RANK(Tableau22456789[[#This Row],[Pnt{Q}(/1000)]],Tableau22456789[Pnt{Q}(/1000)]))</f>
        <v/>
      </c>
      <c r="L11" s="30">
        <f>IFERROR(Tableau22456789[[#This Row],[Pnt{QV}(/500)]]+Tableau22456789[[#This Row],[Pnt{QB}/500]],0)</f>
        <v>0</v>
      </c>
      <c r="M11" s="31">
        <f>IFERROR((Tableau22456789[[#This Row],[Pnt{QV}]]/$N$52)*500,0)</f>
        <v>0</v>
      </c>
      <c r="N11" s="31">
        <f>SUM(Tableau22456789[[#This Row],[Pnt{QV1}]],Tableau22456789[[#This Row],[Pnt{QV2}]],Tableau22456789[[#This Row],[Pnt{QV3}]])</f>
        <v>0</v>
      </c>
      <c r="O11" s="2">
        <f>IFERROR(((Tableau22456789[[#This Row],[Prs{QV1}]]/P$52)*1000)+IF(Tableau22456789[[#This Row],[Vlr{QV1}]]="o",2,0),0)</f>
        <v>0</v>
      </c>
      <c r="P11" s="11" t="s">
        <v>12</v>
      </c>
      <c r="Q11" s="4" t="s">
        <v>3</v>
      </c>
      <c r="R11" s="163">
        <f>IFERROR(((Tableau22456789[[#This Row],[Prs{QV2}]]/S$52)*1000)+IF(Tableau22456789[[#This Row],[Vlr{QV2}]]="o",2,0),0)</f>
        <v>0</v>
      </c>
      <c r="S11" s="11" t="s">
        <v>12</v>
      </c>
      <c r="T11" s="4" t="s">
        <v>3</v>
      </c>
      <c r="U11" s="163">
        <f>IFERROR(((Tableau22456789[[#This Row],[Prs{QV3}]]/V$52)*1000)+IF(Tableau22456789[[#This Row],[Vlr{QV3}]]="o",2,0),0)</f>
        <v>0</v>
      </c>
      <c r="V11" s="11" t="s">
        <v>12</v>
      </c>
      <c r="W11" s="4" t="s">
        <v>3</v>
      </c>
      <c r="X11" s="32">
        <f>IF((Tableau22456789[[#This Row],[Pnt{QB}]]/Y$52)*500=0,0,(Tableau22456789[[#This Row],[Pnt{QB}]]/Y$52)*500)</f>
        <v>0</v>
      </c>
      <c r="Y11" s="33">
        <f>Tableau22456789[[#This Row],[Pnt{QB1}]]+Tableau22456789[[#This Row],[Pnt{QB2}]]+Tableau22456789[[#This Row],[Pnt{QB3}]]+Tableau22456789[[#This Row],[Pnt{QB4}]]+Tableau22456789[[#This Row],[Pnt{QB5}]]+Tableau22456789[[#This Row],[Pnt{QB6}]]+Tableau22456789[[#This Row],[Pnt{QB7}]]+Tableau22456789[[#This Row],[Pnt{QB8}]]+Tableau22456789[[#This Row],[Pnt{QB9}]]+Tableau22456789[[#This Row],[Pnt{QB10}]]+Tableau22456789[[#This Row],[Pnt{QB11}]]+Tableau22456789[[#This Row],[Pnt{QB12}]]+Tableau22456789[[#This Row],[Pnt{QB13}]]+Tableau22456789[[#This Row],[Pnt{QB14}]]+Tableau22456789[[#This Row],[Pnt{QB15}]]+Tableau22456789[[#This Row],[Pnt{QB16}]]+Tableau22456789[[#This Row],[Pnt{QB17}]]+Tableau22456789[[#This Row],[Pnt{QB18}]]+Tableau22456789[[#This Row],[Pnt{QB19}]]+Tableau22456789[[#This Row],[Pnt{QB20}]]+Tableau22456789[[#This Row],[Pnt{QB21}]]+Tableau22456789[[#This Row],[Pnt{QB22}]]+Tableau22456789[[#This Row],[Pnt{QB23}]]+Tableau22456789[[#This Row],[Pnt{QB24}]]+Tableau22456789[[#This Row],[Pnt{QB25}]]+Tableau22456789[[#This Row],[Pnt{QB26}]]+Tableau22456789[[#This Row],[Pnt{QB27}]]+Tableau22456789[[#This Row],[Pnt{QB28}]]+Tableau22456789[[#This Row],[Pnt{QB29}]]+Tableau22456789[[#This Row],[Pnt{QB30}]]</f>
        <v>0</v>
      </c>
      <c r="Z11" s="33">
        <f>IF(Tableau22456789[[#This Row],[Blq{QB1}]]="o",(1000/AA$52),0)</f>
        <v>0</v>
      </c>
      <c r="AA11" s="4" t="s">
        <v>3</v>
      </c>
      <c r="AB11" s="33">
        <f>IF(Tableau22456789[[#This Row],[Blq{QB2}]]="o",(1000/AC$52),0)</f>
        <v>0</v>
      </c>
      <c r="AC11" s="4" t="s">
        <v>3</v>
      </c>
      <c r="AD11" s="33">
        <f>IF(Tableau22456789[[#This Row],[Blq{QB3}]]="o",(1000/AE$52),0)</f>
        <v>0</v>
      </c>
      <c r="AE11" s="4" t="s">
        <v>3</v>
      </c>
      <c r="AF11" s="33">
        <f>IF(Tableau22456789[[#This Row],[Blq{QB4}]]="o",(1000/AG$52),0)</f>
        <v>0</v>
      </c>
      <c r="AG11" s="4" t="s">
        <v>3</v>
      </c>
      <c r="AH11" s="33">
        <f>IF(Tableau22456789[[#This Row],[Blq{QB5}]]="o",(1000/AI$52),0)</f>
        <v>0</v>
      </c>
      <c r="AI11" s="4" t="s">
        <v>3</v>
      </c>
      <c r="AJ11" s="33">
        <f>IF(Tableau22456789[[#This Row],[Blq{QB6}]]="o",(1000/AK$52),0)</f>
        <v>0</v>
      </c>
      <c r="AK11" s="4" t="s">
        <v>3</v>
      </c>
      <c r="AL11" s="33">
        <f>IF(Tableau22456789[[#This Row],[Blq{QB7}]]="o",(1000/AM$52),0)</f>
        <v>0</v>
      </c>
      <c r="AM11" s="4" t="s">
        <v>3</v>
      </c>
      <c r="AN11" s="33">
        <f>IF(Tableau22456789[[#This Row],[Blq{QB8}]]="o",(1000/AO$52),0)</f>
        <v>0</v>
      </c>
      <c r="AO11" s="4" t="s">
        <v>3</v>
      </c>
      <c r="AP11" s="33">
        <f>IF(Tableau22456789[[#This Row],[Blq{QB9}]]="o",(1000/AQ$52),0)</f>
        <v>0</v>
      </c>
      <c r="AQ11" s="4" t="s">
        <v>3</v>
      </c>
      <c r="AR11" s="33">
        <f>IF(Tableau22456789[[#This Row],[Blq{QB10}]]="o",(1000/AS$52),0)</f>
        <v>0</v>
      </c>
      <c r="AS11" s="4" t="s">
        <v>3</v>
      </c>
      <c r="AT11" s="33">
        <f>IF(Tableau22456789[[#This Row],[Blq{QB11}]]="o",(1000/AU$52),0)</f>
        <v>0</v>
      </c>
      <c r="AU11" s="4" t="s">
        <v>3</v>
      </c>
      <c r="AV11" s="33">
        <f>IF(Tableau22456789[[#This Row],[Blq{QB12}]]="o",(1000/AW$52),0)</f>
        <v>0</v>
      </c>
      <c r="AW11" s="4" t="s">
        <v>3</v>
      </c>
      <c r="AX11" s="33">
        <f>IF(Tableau22456789[[#This Row],[Blq{QB13}]]="o",(1000/AY$52),0)</f>
        <v>0</v>
      </c>
      <c r="AY11" s="4" t="s">
        <v>3</v>
      </c>
      <c r="AZ11" s="33">
        <f>IF(Tableau22456789[[#This Row],[Blq{QB14}]]="o",(1000/BA$52),0)</f>
        <v>0</v>
      </c>
      <c r="BA11" s="4" t="s">
        <v>3</v>
      </c>
      <c r="BB11" s="33">
        <f>IF(Tableau22456789[[#This Row],[Blq{QB15}]]="o",(1000/BC$52),0)</f>
        <v>0</v>
      </c>
      <c r="BC11" s="4" t="s">
        <v>3</v>
      </c>
      <c r="BD11" s="33">
        <f>IF(Tableau22456789[[#This Row],[Blq{QB16}]]="o",(1000/BE$52),0)</f>
        <v>0</v>
      </c>
      <c r="BE11" s="4" t="s">
        <v>3</v>
      </c>
      <c r="BF11" s="33">
        <f>IF(Tableau22456789[[#This Row],[Blq{QB17}]]="o",(1000/BG$52),0)</f>
        <v>0</v>
      </c>
      <c r="BG11" s="4" t="s">
        <v>3</v>
      </c>
      <c r="BH11" s="33">
        <f>IF(Tableau22456789[[#This Row],[Blq{QB18}]]="o",(1000/BI$52),0)</f>
        <v>0</v>
      </c>
      <c r="BI11" s="4" t="s">
        <v>3</v>
      </c>
      <c r="BJ11" s="33">
        <f>IF(Tableau22456789[[#This Row],[Blq{QB19}]]="o",(1000/BK$52),0)</f>
        <v>0</v>
      </c>
      <c r="BK11" s="4" t="s">
        <v>3</v>
      </c>
      <c r="BL11" s="33">
        <f>IF(Tableau22456789[[#This Row],[Blq{QB20}]]="o",(1000/BM$52),0)</f>
        <v>0</v>
      </c>
      <c r="BM11" s="4" t="s">
        <v>3</v>
      </c>
      <c r="BN11" s="33">
        <f>IF(Tableau22456789[[#This Row],[Blq{QB21}]]="o",(1000/BO$52),0)</f>
        <v>0</v>
      </c>
      <c r="BO11" s="4" t="s">
        <v>3</v>
      </c>
      <c r="BP11" s="33">
        <f>IF(Tableau22456789[[#This Row],[Blq{QB22}]]="o",(1000/BQ$52),0)</f>
        <v>0</v>
      </c>
      <c r="BQ11" s="4" t="s">
        <v>3</v>
      </c>
      <c r="BR11" s="33">
        <f>IF(Tableau22456789[[#This Row],[Blq{QB23}]]="o",(1000/BS$52),0)</f>
        <v>0</v>
      </c>
      <c r="BS11" s="4" t="s">
        <v>3</v>
      </c>
      <c r="BT11" s="33">
        <f>IF(Tableau22456789[[#This Row],[Blq{QB24}]]="o",(1000/BU$52),0)</f>
        <v>0</v>
      </c>
      <c r="BU11" s="4" t="s">
        <v>3</v>
      </c>
      <c r="BV11" s="33">
        <f>IF(Tableau22456789[[#This Row],[Blq{QB25}]]="o",(1000/BW$52),0)</f>
        <v>0</v>
      </c>
      <c r="BW11" s="4" t="s">
        <v>3</v>
      </c>
      <c r="BX11" s="33">
        <f>IF(Tableau22456789[[#This Row],[Blq{QB26}]]="o",(1000/BY$52),0)</f>
        <v>0</v>
      </c>
      <c r="BY11" s="4" t="s">
        <v>3</v>
      </c>
      <c r="BZ11" s="33">
        <f>IF(Tableau22456789[[#This Row],[Blq{QB27}]]="o",(1000/CA$52),0)</f>
        <v>0</v>
      </c>
      <c r="CA11" s="4" t="s">
        <v>3</v>
      </c>
      <c r="CB11" s="33">
        <f>IF(Tableau22456789[[#This Row],[Blq{QB28}]]="o",(1000/CC$52),0)</f>
        <v>0</v>
      </c>
      <c r="CC11" s="4" t="s">
        <v>3</v>
      </c>
      <c r="CD11" s="33">
        <f>IF(Tableau22456789[[#This Row],[Blq{QB29}]]="o",(1000/CE$52),0)</f>
        <v>0</v>
      </c>
      <c r="CE11" s="4" t="s">
        <v>3</v>
      </c>
      <c r="CF11" s="33">
        <f>IF(Tableau22456789[[#This Row],[Blq{QB30}]]="o",(1000/CG$52),0)</f>
        <v>0</v>
      </c>
      <c r="CG11" s="4" t="s">
        <v>3</v>
      </c>
      <c r="CH11" s="26">
        <f>IFERROR((8-Tableau22456789[[#This Row],[Plc{Q}]])/100,0)</f>
        <v>0</v>
      </c>
      <c r="CI11" s="25" t="str">
        <f>IF(OR(1=Tableau22456789[[#This Row],[Plc{Q}]],2=Tableau22456789[[#This Row],[Plc{Q}]],3=Tableau22456789[[#This Row],[Plc{Q}]],4=Tableau22456789[[#This Row],[Plc{Q}]],5=Tableau22456789[[#This Row],[Plc{Q}]],6=Tableau22456789[[#This Row],[Plc{Q}]],7=Tableau22456789[[#This Row],[Plc{Q}]],8=Tableau22456789[[#This Row],[Plc{Q}]]),"Qualifié(e)","")</f>
        <v/>
      </c>
      <c r="CJ11" s="34" t="str">
        <f>IF(Tableau22456789[[#This Row],[Pnt{F}/1000]]=0,"",RANK(Tableau22456789[[#This Row],[Pnt{F}/1000]],Tableau22456789[Pnt{F}/1000]))</f>
        <v/>
      </c>
      <c r="CK11" s="35">
        <f>IFERROR(Tableau22456789[[#This Row],[Pnt{FV}/500]]+Tableau22456789[[#This Row],[Pnt{FB}/500]]+Tableau22456789[[#This Row],[Bns{Q}]],0)</f>
        <v>0</v>
      </c>
      <c r="CL11" s="32">
        <f>IFERROR((Tableau22456789[[#This Row],[Pnt{FV}]]/$CM$52)*500,0)</f>
        <v>0</v>
      </c>
      <c r="CM11" s="186">
        <f>IFERROR(((Tableau22456789[[#This Row],[Prs{FV}]]/CN$52)*1000)+IF(Tableau22456789[[#This Row],[Vlr{FV}]]="o",2,0),0)</f>
        <v>0</v>
      </c>
      <c r="CN11" s="11" t="s">
        <v>12</v>
      </c>
      <c r="CO11" s="4" t="s">
        <v>3</v>
      </c>
      <c r="CP11" s="32">
        <f>(Tableau22456789[[#This Row],[Pnt{FB}]]/CQ$52)*500</f>
        <v>0</v>
      </c>
      <c r="CQ11" s="33">
        <f>Tableau22456789[[#This Row],[Pnt{FBlq}]]+Tableau22456789[[#This Row],[Pnt{FEss}]]</f>
        <v>0</v>
      </c>
      <c r="CR11" s="33">
        <f>IF(Tableau22456789[[#This Row],[Blq{F}]]="n",0,IF(Tableau22456789[[#This Row],[Blq{F}]]="Z1",100,IF(Tableau22456789[[#This Row],[Blq{F}]]="Z2",200,IF(Tableau22456789[[#This Row],[Blq{F}]]="Top",300,0))))</f>
        <v>0</v>
      </c>
      <c r="CS11" s="4" t="s">
        <v>3</v>
      </c>
      <c r="CT11" s="25">
        <f>IFERROR((100-(Tableau22456789[[#This Row],[Ess{F}]])),0)</f>
        <v>0</v>
      </c>
      <c r="CU11" s="11" t="s">
        <v>12</v>
      </c>
      <c r="CV11" s="28" t="str">
        <f>IF(Tableau22456789[[#This Row],[Fnl]]="Q",Tableau22456789[[#This Row],[Plc{F}]],Tableau22456789[[#This Row],[Plc{Q}]])</f>
        <v/>
      </c>
      <c r="CW11" s="28" t="str">
        <f>IF(Tableau22456789[[#This Row],[Place]]=1,"Or",IF(Tableau22456789[[#This Row],[Place]]=2,"Argent",IF(Tableau22456789[[#This Row],[Place]]=3,"Bronze","")))</f>
        <v/>
      </c>
    </row>
    <row r="12" spans="1:101" x14ac:dyDescent="0.2">
      <c r="A12" s="33" t="str">
        <f>Tableau22456789[[#This Row],[Plc{Q}]]</f>
        <v/>
      </c>
      <c r="B12" s="33" t="str">
        <f>Tableau22456789[[#This Row],[Place]]</f>
        <v/>
      </c>
      <c r="C12" s="16" t="s">
        <v>12</v>
      </c>
      <c r="D12" s="17" t="s">
        <v>12</v>
      </c>
      <c r="E12" s="17" t="s">
        <v>12</v>
      </c>
      <c r="F12" s="29" t="str">
        <f>IF(Tableau22456789[[#This Row],[Q &gt; F]]="","","Q")</f>
        <v/>
      </c>
      <c r="G12" s="10" t="s">
        <v>12</v>
      </c>
      <c r="H12" s="3" t="s">
        <v>3</v>
      </c>
      <c r="I12" s="3" t="s">
        <v>3</v>
      </c>
      <c r="J12" s="3" t="s">
        <v>3</v>
      </c>
      <c r="K12" s="30" t="str">
        <f>IF(Tableau22456789[[#This Row],[Pnt{Q}(/1000)]]=0,"",RANK(Tableau22456789[[#This Row],[Pnt{Q}(/1000)]],Tableau22456789[Pnt{Q}(/1000)]))</f>
        <v/>
      </c>
      <c r="L12" s="30">
        <f>IFERROR(Tableau22456789[[#This Row],[Pnt{QV}(/500)]]+Tableau22456789[[#This Row],[Pnt{QB}/500]],0)</f>
        <v>0</v>
      </c>
      <c r="M12" s="31">
        <f>IFERROR((Tableau22456789[[#This Row],[Pnt{QV}]]/$N$52)*500,0)</f>
        <v>0</v>
      </c>
      <c r="N12" s="31">
        <f>SUM(Tableau22456789[[#This Row],[Pnt{QV1}]],Tableau22456789[[#This Row],[Pnt{QV2}]],Tableau22456789[[#This Row],[Pnt{QV3}]])</f>
        <v>0</v>
      </c>
      <c r="O12" s="2">
        <f>IFERROR(((Tableau22456789[[#This Row],[Prs{QV1}]]/P$52)*1000)+IF(Tableau22456789[[#This Row],[Vlr{QV1}]]="o",2,0),0)</f>
        <v>0</v>
      </c>
      <c r="P12" s="11" t="s">
        <v>12</v>
      </c>
      <c r="Q12" s="4" t="s">
        <v>3</v>
      </c>
      <c r="R12" s="163">
        <f>IFERROR(((Tableau22456789[[#This Row],[Prs{QV2}]]/S$52)*1000)+IF(Tableau22456789[[#This Row],[Vlr{QV2}]]="o",2,0),0)</f>
        <v>0</v>
      </c>
      <c r="S12" s="11" t="s">
        <v>12</v>
      </c>
      <c r="T12" s="4" t="s">
        <v>3</v>
      </c>
      <c r="U12" s="163">
        <f>IFERROR(((Tableau22456789[[#This Row],[Prs{QV3}]]/V$52)*1000)+IF(Tableau22456789[[#This Row],[Vlr{QV3}]]="o",2,0),0)</f>
        <v>0</v>
      </c>
      <c r="V12" s="11" t="s">
        <v>12</v>
      </c>
      <c r="W12" s="4" t="s">
        <v>3</v>
      </c>
      <c r="X12" s="32">
        <f>IF((Tableau22456789[[#This Row],[Pnt{QB}]]/Y$52)*500=0,0,(Tableau22456789[[#This Row],[Pnt{QB}]]/Y$52)*500)</f>
        <v>0</v>
      </c>
      <c r="Y12" s="33">
        <f>Tableau22456789[[#This Row],[Pnt{QB1}]]+Tableau22456789[[#This Row],[Pnt{QB2}]]+Tableau22456789[[#This Row],[Pnt{QB3}]]+Tableau22456789[[#This Row],[Pnt{QB4}]]+Tableau22456789[[#This Row],[Pnt{QB5}]]+Tableau22456789[[#This Row],[Pnt{QB6}]]+Tableau22456789[[#This Row],[Pnt{QB7}]]+Tableau22456789[[#This Row],[Pnt{QB8}]]+Tableau22456789[[#This Row],[Pnt{QB9}]]+Tableau22456789[[#This Row],[Pnt{QB10}]]+Tableau22456789[[#This Row],[Pnt{QB11}]]+Tableau22456789[[#This Row],[Pnt{QB12}]]+Tableau22456789[[#This Row],[Pnt{QB13}]]+Tableau22456789[[#This Row],[Pnt{QB14}]]+Tableau22456789[[#This Row],[Pnt{QB15}]]+Tableau22456789[[#This Row],[Pnt{QB16}]]+Tableau22456789[[#This Row],[Pnt{QB17}]]+Tableau22456789[[#This Row],[Pnt{QB18}]]+Tableau22456789[[#This Row],[Pnt{QB19}]]+Tableau22456789[[#This Row],[Pnt{QB20}]]+Tableau22456789[[#This Row],[Pnt{QB21}]]+Tableau22456789[[#This Row],[Pnt{QB22}]]+Tableau22456789[[#This Row],[Pnt{QB23}]]+Tableau22456789[[#This Row],[Pnt{QB24}]]+Tableau22456789[[#This Row],[Pnt{QB25}]]+Tableau22456789[[#This Row],[Pnt{QB26}]]+Tableau22456789[[#This Row],[Pnt{QB27}]]+Tableau22456789[[#This Row],[Pnt{QB28}]]+Tableau22456789[[#This Row],[Pnt{QB29}]]+Tableau22456789[[#This Row],[Pnt{QB30}]]</f>
        <v>0</v>
      </c>
      <c r="Z12" s="33">
        <f>IF(Tableau22456789[[#This Row],[Blq{QB1}]]="o",(1000/AA$52),0)</f>
        <v>0</v>
      </c>
      <c r="AA12" s="4" t="s">
        <v>3</v>
      </c>
      <c r="AB12" s="33">
        <f>IF(Tableau22456789[[#This Row],[Blq{QB2}]]="o",(1000/AC$52),0)</f>
        <v>0</v>
      </c>
      <c r="AC12" s="4" t="s">
        <v>3</v>
      </c>
      <c r="AD12" s="33">
        <f>IF(Tableau22456789[[#This Row],[Blq{QB3}]]="o",(1000/AE$52),0)</f>
        <v>0</v>
      </c>
      <c r="AE12" s="4" t="s">
        <v>3</v>
      </c>
      <c r="AF12" s="33">
        <f>IF(Tableau22456789[[#This Row],[Blq{QB4}]]="o",(1000/AG$52),0)</f>
        <v>0</v>
      </c>
      <c r="AG12" s="4" t="s">
        <v>3</v>
      </c>
      <c r="AH12" s="33">
        <f>IF(Tableau22456789[[#This Row],[Blq{QB5}]]="o",(1000/AI$52),0)</f>
        <v>0</v>
      </c>
      <c r="AI12" s="4" t="s">
        <v>3</v>
      </c>
      <c r="AJ12" s="33">
        <f>IF(Tableau22456789[[#This Row],[Blq{QB6}]]="o",(1000/AK$52),0)</f>
        <v>0</v>
      </c>
      <c r="AK12" s="4" t="s">
        <v>3</v>
      </c>
      <c r="AL12" s="33">
        <f>IF(Tableau22456789[[#This Row],[Blq{QB7}]]="o",(1000/AM$52),0)</f>
        <v>0</v>
      </c>
      <c r="AM12" s="4" t="s">
        <v>3</v>
      </c>
      <c r="AN12" s="33">
        <f>IF(Tableau22456789[[#This Row],[Blq{QB8}]]="o",(1000/AO$52),0)</f>
        <v>0</v>
      </c>
      <c r="AO12" s="4" t="s">
        <v>3</v>
      </c>
      <c r="AP12" s="33">
        <f>IF(Tableau22456789[[#This Row],[Blq{QB9}]]="o",(1000/AQ$52),0)</f>
        <v>0</v>
      </c>
      <c r="AQ12" s="4" t="s">
        <v>3</v>
      </c>
      <c r="AR12" s="33">
        <f>IF(Tableau22456789[[#This Row],[Blq{QB10}]]="o",(1000/AS$52),0)</f>
        <v>0</v>
      </c>
      <c r="AS12" s="4" t="s">
        <v>3</v>
      </c>
      <c r="AT12" s="33">
        <f>IF(Tableau22456789[[#This Row],[Blq{QB11}]]="o",(1000/AU$52),0)</f>
        <v>0</v>
      </c>
      <c r="AU12" s="4" t="s">
        <v>3</v>
      </c>
      <c r="AV12" s="33">
        <f>IF(Tableau22456789[[#This Row],[Blq{QB12}]]="o",(1000/AW$52),0)</f>
        <v>0</v>
      </c>
      <c r="AW12" s="4" t="s">
        <v>3</v>
      </c>
      <c r="AX12" s="33">
        <f>IF(Tableau22456789[[#This Row],[Blq{QB13}]]="o",(1000/AY$52),0)</f>
        <v>0</v>
      </c>
      <c r="AY12" s="4" t="s">
        <v>3</v>
      </c>
      <c r="AZ12" s="33">
        <f>IF(Tableau22456789[[#This Row],[Blq{QB14}]]="o",(1000/BA$52),0)</f>
        <v>0</v>
      </c>
      <c r="BA12" s="4" t="s">
        <v>3</v>
      </c>
      <c r="BB12" s="33">
        <f>IF(Tableau22456789[[#This Row],[Blq{QB15}]]="o",(1000/BC$52),0)</f>
        <v>0</v>
      </c>
      <c r="BC12" s="4" t="s">
        <v>3</v>
      </c>
      <c r="BD12" s="33">
        <f>IF(Tableau22456789[[#This Row],[Blq{QB16}]]="o",(1000/BE$52),0)</f>
        <v>0</v>
      </c>
      <c r="BE12" s="4" t="s">
        <v>3</v>
      </c>
      <c r="BF12" s="33">
        <f>IF(Tableau22456789[[#This Row],[Blq{QB17}]]="o",(1000/BG$52),0)</f>
        <v>0</v>
      </c>
      <c r="BG12" s="4" t="s">
        <v>3</v>
      </c>
      <c r="BH12" s="33">
        <f>IF(Tableau22456789[[#This Row],[Blq{QB18}]]="o",(1000/BI$52),0)</f>
        <v>0</v>
      </c>
      <c r="BI12" s="4" t="s">
        <v>3</v>
      </c>
      <c r="BJ12" s="33">
        <f>IF(Tableau22456789[[#This Row],[Blq{QB19}]]="o",(1000/BK$52),0)</f>
        <v>0</v>
      </c>
      <c r="BK12" s="4" t="s">
        <v>3</v>
      </c>
      <c r="BL12" s="33">
        <f>IF(Tableau22456789[[#This Row],[Blq{QB20}]]="o",(1000/BM$52),0)</f>
        <v>0</v>
      </c>
      <c r="BM12" s="4" t="s">
        <v>3</v>
      </c>
      <c r="BN12" s="33">
        <f>IF(Tableau22456789[[#This Row],[Blq{QB21}]]="o",(1000/BO$52),0)</f>
        <v>0</v>
      </c>
      <c r="BO12" s="4" t="s">
        <v>3</v>
      </c>
      <c r="BP12" s="33">
        <f>IF(Tableau22456789[[#This Row],[Blq{QB22}]]="o",(1000/BQ$52),0)</f>
        <v>0</v>
      </c>
      <c r="BQ12" s="4" t="s">
        <v>3</v>
      </c>
      <c r="BR12" s="33">
        <f>IF(Tableau22456789[[#This Row],[Blq{QB23}]]="o",(1000/BS$52),0)</f>
        <v>0</v>
      </c>
      <c r="BS12" s="4" t="s">
        <v>3</v>
      </c>
      <c r="BT12" s="33">
        <f>IF(Tableau22456789[[#This Row],[Blq{QB24}]]="o",(1000/BU$52),0)</f>
        <v>0</v>
      </c>
      <c r="BU12" s="4" t="s">
        <v>3</v>
      </c>
      <c r="BV12" s="33">
        <f>IF(Tableau22456789[[#This Row],[Blq{QB25}]]="o",(1000/BW$52),0)</f>
        <v>0</v>
      </c>
      <c r="BW12" s="4" t="s">
        <v>3</v>
      </c>
      <c r="BX12" s="33">
        <f>IF(Tableau22456789[[#This Row],[Blq{QB26}]]="o",(1000/BY$52),0)</f>
        <v>0</v>
      </c>
      <c r="BY12" s="4" t="s">
        <v>3</v>
      </c>
      <c r="BZ12" s="33">
        <f>IF(Tableau22456789[[#This Row],[Blq{QB27}]]="o",(1000/CA$52),0)</f>
        <v>0</v>
      </c>
      <c r="CA12" s="4" t="s">
        <v>3</v>
      </c>
      <c r="CB12" s="33">
        <f>IF(Tableau22456789[[#This Row],[Blq{QB28}]]="o",(1000/CC$52),0)</f>
        <v>0</v>
      </c>
      <c r="CC12" s="4" t="s">
        <v>3</v>
      </c>
      <c r="CD12" s="33">
        <f>IF(Tableau22456789[[#This Row],[Blq{QB29}]]="o",(1000/CE$52),0)</f>
        <v>0</v>
      </c>
      <c r="CE12" s="4" t="s">
        <v>3</v>
      </c>
      <c r="CF12" s="33">
        <f>IF(Tableau22456789[[#This Row],[Blq{QB30}]]="o",(1000/CG$52),0)</f>
        <v>0</v>
      </c>
      <c r="CG12" s="4" t="s">
        <v>3</v>
      </c>
      <c r="CH12" s="26">
        <f>IFERROR((8-Tableau22456789[[#This Row],[Plc{Q}]])/100,0)</f>
        <v>0</v>
      </c>
      <c r="CI12" s="25" t="str">
        <f>IF(OR(1=Tableau22456789[[#This Row],[Plc{Q}]],2=Tableau22456789[[#This Row],[Plc{Q}]],3=Tableau22456789[[#This Row],[Plc{Q}]],4=Tableau22456789[[#This Row],[Plc{Q}]],5=Tableau22456789[[#This Row],[Plc{Q}]],6=Tableau22456789[[#This Row],[Plc{Q}]],7=Tableau22456789[[#This Row],[Plc{Q}]],8=Tableau22456789[[#This Row],[Plc{Q}]]),"Qualifié(e)","")</f>
        <v/>
      </c>
      <c r="CJ12" s="34" t="str">
        <f>IF(Tableau22456789[[#This Row],[Pnt{F}/1000]]=0,"",RANK(Tableau22456789[[#This Row],[Pnt{F}/1000]],Tableau22456789[Pnt{F}/1000]))</f>
        <v/>
      </c>
      <c r="CK12" s="35">
        <f>IFERROR(Tableau22456789[[#This Row],[Pnt{FV}/500]]+Tableau22456789[[#This Row],[Pnt{FB}/500]]+Tableau22456789[[#This Row],[Bns{Q}]],0)</f>
        <v>0</v>
      </c>
      <c r="CL12" s="32">
        <f>IFERROR((Tableau22456789[[#This Row],[Pnt{FV}]]/$CM$52)*500,0)</f>
        <v>0</v>
      </c>
      <c r="CM12" s="186">
        <f>IFERROR(((Tableau22456789[[#This Row],[Prs{FV}]]/CN$52)*1000)+IF(Tableau22456789[[#This Row],[Vlr{FV}]]="o",2,0),0)</f>
        <v>0</v>
      </c>
      <c r="CN12" s="11" t="s">
        <v>12</v>
      </c>
      <c r="CO12" s="4" t="s">
        <v>3</v>
      </c>
      <c r="CP12" s="32">
        <f>(Tableau22456789[[#This Row],[Pnt{FB}]]/CQ$52)*500</f>
        <v>0</v>
      </c>
      <c r="CQ12" s="33">
        <f>Tableau22456789[[#This Row],[Pnt{FBlq}]]+Tableau22456789[[#This Row],[Pnt{FEss}]]</f>
        <v>0</v>
      </c>
      <c r="CR12" s="33">
        <f>IF(Tableau22456789[[#This Row],[Blq{F}]]="n",0,IF(Tableau22456789[[#This Row],[Blq{F}]]="Z1",100,IF(Tableau22456789[[#This Row],[Blq{F}]]="Z2",200,IF(Tableau22456789[[#This Row],[Blq{F}]]="Top",300,0))))</f>
        <v>0</v>
      </c>
      <c r="CS12" s="4" t="s">
        <v>3</v>
      </c>
      <c r="CT12" s="25">
        <f>IFERROR((100-(Tableau22456789[[#This Row],[Ess{F}]])),0)</f>
        <v>0</v>
      </c>
      <c r="CU12" s="11" t="s">
        <v>12</v>
      </c>
      <c r="CV12" s="28" t="str">
        <f>IF(Tableau22456789[[#This Row],[Fnl]]="Q",Tableau22456789[[#This Row],[Plc{F}]],Tableau22456789[[#This Row],[Plc{Q}]])</f>
        <v/>
      </c>
      <c r="CW12" s="28" t="str">
        <f>IF(Tableau22456789[[#This Row],[Place]]=1,"Or",IF(Tableau22456789[[#This Row],[Place]]=2,"Argent",IF(Tableau22456789[[#This Row],[Place]]=3,"Bronze","")))</f>
        <v/>
      </c>
    </row>
    <row r="13" spans="1:101" x14ac:dyDescent="0.2">
      <c r="A13" s="33" t="str">
        <f>Tableau22456789[[#This Row],[Plc{Q}]]</f>
        <v/>
      </c>
      <c r="B13" s="33" t="str">
        <f>Tableau22456789[[#This Row],[Place]]</f>
        <v/>
      </c>
      <c r="C13" s="16" t="s">
        <v>12</v>
      </c>
      <c r="D13" s="17" t="s">
        <v>12</v>
      </c>
      <c r="E13" s="17" t="s">
        <v>12</v>
      </c>
      <c r="F13" s="29" t="str">
        <f>IF(Tableau22456789[[#This Row],[Q &gt; F]]="","","Q")</f>
        <v/>
      </c>
      <c r="G13" s="10" t="s">
        <v>12</v>
      </c>
      <c r="H13" s="3" t="s">
        <v>3</v>
      </c>
      <c r="I13" s="3" t="s">
        <v>3</v>
      </c>
      <c r="J13" s="3" t="s">
        <v>3</v>
      </c>
      <c r="K13" s="30" t="str">
        <f>IF(Tableau22456789[[#This Row],[Pnt{Q}(/1000)]]=0,"",RANK(Tableau22456789[[#This Row],[Pnt{Q}(/1000)]],Tableau22456789[Pnt{Q}(/1000)]))</f>
        <v/>
      </c>
      <c r="L13" s="30">
        <f>IFERROR(Tableau22456789[[#This Row],[Pnt{QV}(/500)]]+Tableau22456789[[#This Row],[Pnt{QB}/500]],0)</f>
        <v>0</v>
      </c>
      <c r="M13" s="31">
        <f>IFERROR((Tableau22456789[[#This Row],[Pnt{QV}]]/$N$52)*500,0)</f>
        <v>0</v>
      </c>
      <c r="N13" s="31">
        <f>SUM(Tableau22456789[[#This Row],[Pnt{QV1}]],Tableau22456789[[#This Row],[Pnt{QV2}]],Tableau22456789[[#This Row],[Pnt{QV3}]])</f>
        <v>0</v>
      </c>
      <c r="O13" s="2">
        <f>IFERROR(((Tableau22456789[[#This Row],[Prs{QV1}]]/P$52)*1000)+IF(Tableau22456789[[#This Row],[Vlr{QV1}]]="o",2,0),0)</f>
        <v>0</v>
      </c>
      <c r="P13" s="11" t="s">
        <v>12</v>
      </c>
      <c r="Q13" s="4" t="s">
        <v>3</v>
      </c>
      <c r="R13" s="163">
        <f>IFERROR(((Tableau22456789[[#This Row],[Prs{QV2}]]/S$52)*1000)+IF(Tableau22456789[[#This Row],[Vlr{QV2}]]="o",2,0),0)</f>
        <v>0</v>
      </c>
      <c r="S13" s="11" t="s">
        <v>12</v>
      </c>
      <c r="T13" s="4" t="s">
        <v>3</v>
      </c>
      <c r="U13" s="163">
        <f>IFERROR(((Tableau22456789[[#This Row],[Prs{QV3}]]/V$52)*1000)+IF(Tableau22456789[[#This Row],[Vlr{QV3}]]="o",2,0),0)</f>
        <v>0</v>
      </c>
      <c r="V13" s="11" t="s">
        <v>12</v>
      </c>
      <c r="W13" s="4" t="s">
        <v>3</v>
      </c>
      <c r="X13" s="32">
        <f>IF((Tableau22456789[[#This Row],[Pnt{QB}]]/Y$52)*500=0,0,(Tableau22456789[[#This Row],[Pnt{QB}]]/Y$52)*500)</f>
        <v>0</v>
      </c>
      <c r="Y13" s="33">
        <f>Tableau22456789[[#This Row],[Pnt{QB1}]]+Tableau22456789[[#This Row],[Pnt{QB2}]]+Tableau22456789[[#This Row],[Pnt{QB3}]]+Tableau22456789[[#This Row],[Pnt{QB4}]]+Tableau22456789[[#This Row],[Pnt{QB5}]]+Tableau22456789[[#This Row],[Pnt{QB6}]]+Tableau22456789[[#This Row],[Pnt{QB7}]]+Tableau22456789[[#This Row],[Pnt{QB8}]]+Tableau22456789[[#This Row],[Pnt{QB9}]]+Tableau22456789[[#This Row],[Pnt{QB10}]]+Tableau22456789[[#This Row],[Pnt{QB11}]]+Tableau22456789[[#This Row],[Pnt{QB12}]]+Tableau22456789[[#This Row],[Pnt{QB13}]]+Tableau22456789[[#This Row],[Pnt{QB14}]]+Tableau22456789[[#This Row],[Pnt{QB15}]]+Tableau22456789[[#This Row],[Pnt{QB16}]]+Tableau22456789[[#This Row],[Pnt{QB17}]]+Tableau22456789[[#This Row],[Pnt{QB18}]]+Tableau22456789[[#This Row],[Pnt{QB19}]]+Tableau22456789[[#This Row],[Pnt{QB20}]]+Tableau22456789[[#This Row],[Pnt{QB21}]]+Tableau22456789[[#This Row],[Pnt{QB22}]]+Tableau22456789[[#This Row],[Pnt{QB23}]]+Tableau22456789[[#This Row],[Pnt{QB24}]]+Tableau22456789[[#This Row],[Pnt{QB25}]]+Tableau22456789[[#This Row],[Pnt{QB26}]]+Tableau22456789[[#This Row],[Pnt{QB27}]]+Tableau22456789[[#This Row],[Pnt{QB28}]]+Tableau22456789[[#This Row],[Pnt{QB29}]]+Tableau22456789[[#This Row],[Pnt{QB30}]]</f>
        <v>0</v>
      </c>
      <c r="Z13" s="33">
        <f>IF(Tableau22456789[[#This Row],[Blq{QB1}]]="o",(1000/AA$52),0)</f>
        <v>0</v>
      </c>
      <c r="AA13" s="4" t="s">
        <v>3</v>
      </c>
      <c r="AB13" s="33">
        <f>IF(Tableau22456789[[#This Row],[Blq{QB2}]]="o",(1000/AC$52),0)</f>
        <v>0</v>
      </c>
      <c r="AC13" s="4" t="s">
        <v>3</v>
      </c>
      <c r="AD13" s="33">
        <f>IF(Tableau22456789[[#This Row],[Blq{QB3}]]="o",(1000/AE$52),0)</f>
        <v>0</v>
      </c>
      <c r="AE13" s="4" t="s">
        <v>3</v>
      </c>
      <c r="AF13" s="33">
        <f>IF(Tableau22456789[[#This Row],[Blq{QB4}]]="o",(1000/AG$52),0)</f>
        <v>0</v>
      </c>
      <c r="AG13" s="4" t="s">
        <v>3</v>
      </c>
      <c r="AH13" s="33">
        <f>IF(Tableau22456789[[#This Row],[Blq{QB5}]]="o",(1000/AI$52),0)</f>
        <v>0</v>
      </c>
      <c r="AI13" s="4" t="s">
        <v>3</v>
      </c>
      <c r="AJ13" s="33">
        <f>IF(Tableau22456789[[#This Row],[Blq{QB6}]]="o",(1000/AK$52),0)</f>
        <v>0</v>
      </c>
      <c r="AK13" s="4" t="s">
        <v>3</v>
      </c>
      <c r="AL13" s="33">
        <f>IF(Tableau22456789[[#This Row],[Blq{QB7}]]="o",(1000/AM$52),0)</f>
        <v>0</v>
      </c>
      <c r="AM13" s="4" t="s">
        <v>3</v>
      </c>
      <c r="AN13" s="33">
        <f>IF(Tableau22456789[[#This Row],[Blq{QB8}]]="o",(1000/AO$52),0)</f>
        <v>0</v>
      </c>
      <c r="AO13" s="4" t="s">
        <v>3</v>
      </c>
      <c r="AP13" s="33">
        <f>IF(Tableau22456789[[#This Row],[Blq{QB9}]]="o",(1000/AQ$52),0)</f>
        <v>0</v>
      </c>
      <c r="AQ13" s="4" t="s">
        <v>3</v>
      </c>
      <c r="AR13" s="33">
        <f>IF(Tableau22456789[[#This Row],[Blq{QB10}]]="o",(1000/AS$52),0)</f>
        <v>0</v>
      </c>
      <c r="AS13" s="4" t="s">
        <v>3</v>
      </c>
      <c r="AT13" s="33">
        <f>IF(Tableau22456789[[#This Row],[Blq{QB11}]]="o",(1000/AU$52),0)</f>
        <v>0</v>
      </c>
      <c r="AU13" s="4" t="s">
        <v>3</v>
      </c>
      <c r="AV13" s="33">
        <f>IF(Tableau22456789[[#This Row],[Blq{QB12}]]="o",(1000/AW$52),0)</f>
        <v>0</v>
      </c>
      <c r="AW13" s="4" t="s">
        <v>3</v>
      </c>
      <c r="AX13" s="33">
        <f>IF(Tableau22456789[[#This Row],[Blq{QB13}]]="o",(1000/AY$52),0)</f>
        <v>0</v>
      </c>
      <c r="AY13" s="4" t="s">
        <v>3</v>
      </c>
      <c r="AZ13" s="33">
        <f>IF(Tableau22456789[[#This Row],[Blq{QB14}]]="o",(1000/BA$52),0)</f>
        <v>0</v>
      </c>
      <c r="BA13" s="4" t="s">
        <v>3</v>
      </c>
      <c r="BB13" s="33">
        <f>IF(Tableau22456789[[#This Row],[Blq{QB15}]]="o",(1000/BC$52),0)</f>
        <v>0</v>
      </c>
      <c r="BC13" s="4" t="s">
        <v>3</v>
      </c>
      <c r="BD13" s="33">
        <f>IF(Tableau22456789[[#This Row],[Blq{QB16}]]="o",(1000/BE$52),0)</f>
        <v>0</v>
      </c>
      <c r="BE13" s="4" t="s">
        <v>3</v>
      </c>
      <c r="BF13" s="33">
        <f>IF(Tableau22456789[[#This Row],[Blq{QB17}]]="o",(1000/BG$52),0)</f>
        <v>0</v>
      </c>
      <c r="BG13" s="4" t="s">
        <v>3</v>
      </c>
      <c r="BH13" s="33">
        <f>IF(Tableau22456789[[#This Row],[Blq{QB18}]]="o",(1000/BI$52),0)</f>
        <v>0</v>
      </c>
      <c r="BI13" s="4" t="s">
        <v>3</v>
      </c>
      <c r="BJ13" s="33">
        <f>IF(Tableau22456789[[#This Row],[Blq{QB19}]]="o",(1000/BK$52),0)</f>
        <v>0</v>
      </c>
      <c r="BK13" s="4" t="s">
        <v>3</v>
      </c>
      <c r="BL13" s="33">
        <f>IF(Tableau22456789[[#This Row],[Blq{QB20}]]="o",(1000/BM$52),0)</f>
        <v>0</v>
      </c>
      <c r="BM13" s="4" t="s">
        <v>3</v>
      </c>
      <c r="BN13" s="33">
        <f>IF(Tableau22456789[[#This Row],[Blq{QB21}]]="o",(1000/BO$52),0)</f>
        <v>0</v>
      </c>
      <c r="BO13" s="4" t="s">
        <v>3</v>
      </c>
      <c r="BP13" s="33">
        <f>IF(Tableau22456789[[#This Row],[Blq{QB22}]]="o",(1000/BQ$52),0)</f>
        <v>0</v>
      </c>
      <c r="BQ13" s="4" t="s">
        <v>3</v>
      </c>
      <c r="BR13" s="33">
        <f>IF(Tableau22456789[[#This Row],[Blq{QB23}]]="o",(1000/BS$52),0)</f>
        <v>0</v>
      </c>
      <c r="BS13" s="4" t="s">
        <v>3</v>
      </c>
      <c r="BT13" s="33">
        <f>IF(Tableau22456789[[#This Row],[Blq{QB24}]]="o",(1000/BU$52),0)</f>
        <v>0</v>
      </c>
      <c r="BU13" s="4" t="s">
        <v>3</v>
      </c>
      <c r="BV13" s="33">
        <f>IF(Tableau22456789[[#This Row],[Blq{QB25}]]="o",(1000/BW$52),0)</f>
        <v>0</v>
      </c>
      <c r="BW13" s="4" t="s">
        <v>3</v>
      </c>
      <c r="BX13" s="33">
        <f>IF(Tableau22456789[[#This Row],[Blq{QB26}]]="o",(1000/BY$52),0)</f>
        <v>0</v>
      </c>
      <c r="BY13" s="4" t="s">
        <v>3</v>
      </c>
      <c r="BZ13" s="33">
        <f>IF(Tableau22456789[[#This Row],[Blq{QB27}]]="o",(1000/CA$52),0)</f>
        <v>0</v>
      </c>
      <c r="CA13" s="4" t="s">
        <v>3</v>
      </c>
      <c r="CB13" s="33">
        <f>IF(Tableau22456789[[#This Row],[Blq{QB28}]]="o",(1000/CC$52),0)</f>
        <v>0</v>
      </c>
      <c r="CC13" s="4" t="s">
        <v>3</v>
      </c>
      <c r="CD13" s="33">
        <f>IF(Tableau22456789[[#This Row],[Blq{QB29}]]="o",(1000/CE$52),0)</f>
        <v>0</v>
      </c>
      <c r="CE13" s="4" t="s">
        <v>3</v>
      </c>
      <c r="CF13" s="33">
        <f>IF(Tableau22456789[[#This Row],[Blq{QB30}]]="o",(1000/CG$52),0)</f>
        <v>0</v>
      </c>
      <c r="CG13" s="4" t="s">
        <v>3</v>
      </c>
      <c r="CH13" s="26">
        <f>IFERROR((8-Tableau22456789[[#This Row],[Plc{Q}]])/100,0)</f>
        <v>0</v>
      </c>
      <c r="CI13" s="25" t="str">
        <f>IF(OR(1=Tableau22456789[[#This Row],[Plc{Q}]],2=Tableau22456789[[#This Row],[Plc{Q}]],3=Tableau22456789[[#This Row],[Plc{Q}]],4=Tableau22456789[[#This Row],[Plc{Q}]],5=Tableau22456789[[#This Row],[Plc{Q}]],6=Tableau22456789[[#This Row],[Plc{Q}]],7=Tableau22456789[[#This Row],[Plc{Q}]],8=Tableau22456789[[#This Row],[Plc{Q}]]),"Qualifié(e)","")</f>
        <v/>
      </c>
      <c r="CJ13" s="34" t="str">
        <f>IF(Tableau22456789[[#This Row],[Pnt{F}/1000]]=0,"",RANK(Tableau22456789[[#This Row],[Pnt{F}/1000]],Tableau22456789[Pnt{F}/1000]))</f>
        <v/>
      </c>
      <c r="CK13" s="35">
        <f>IFERROR(Tableau22456789[[#This Row],[Pnt{FV}/500]]+Tableau22456789[[#This Row],[Pnt{FB}/500]]+Tableau22456789[[#This Row],[Bns{Q}]],0)</f>
        <v>0</v>
      </c>
      <c r="CL13" s="32">
        <f>IFERROR((Tableau22456789[[#This Row],[Pnt{FV}]]/$CM$52)*500,0)</f>
        <v>0</v>
      </c>
      <c r="CM13" s="186">
        <f>IFERROR(((Tableau22456789[[#This Row],[Prs{FV}]]/CN$52)*1000)+IF(Tableau22456789[[#This Row],[Vlr{FV}]]="o",2,0),0)</f>
        <v>0</v>
      </c>
      <c r="CN13" s="11" t="s">
        <v>12</v>
      </c>
      <c r="CO13" s="4" t="s">
        <v>3</v>
      </c>
      <c r="CP13" s="32">
        <f>(Tableau22456789[[#This Row],[Pnt{FB}]]/CQ$52)*500</f>
        <v>0</v>
      </c>
      <c r="CQ13" s="33">
        <f>Tableau22456789[[#This Row],[Pnt{FBlq}]]+Tableau22456789[[#This Row],[Pnt{FEss}]]</f>
        <v>0</v>
      </c>
      <c r="CR13" s="33">
        <f>IF(Tableau22456789[[#This Row],[Blq{F}]]="n",0,IF(Tableau22456789[[#This Row],[Blq{F}]]="Z1",100,IF(Tableau22456789[[#This Row],[Blq{F}]]="Z2",200,IF(Tableau22456789[[#This Row],[Blq{F}]]="Top",300,0))))</f>
        <v>0</v>
      </c>
      <c r="CS13" s="4" t="s">
        <v>3</v>
      </c>
      <c r="CT13" s="25">
        <f>IFERROR((100-(Tableau22456789[[#This Row],[Ess{F}]])),0)</f>
        <v>0</v>
      </c>
      <c r="CU13" s="11" t="s">
        <v>12</v>
      </c>
      <c r="CV13" s="28" t="str">
        <f>IF(Tableau22456789[[#This Row],[Fnl]]="Q",Tableau22456789[[#This Row],[Plc{F}]],Tableau22456789[[#This Row],[Plc{Q}]])</f>
        <v/>
      </c>
      <c r="CW13" s="28" t="str">
        <f>IF(Tableau22456789[[#This Row],[Place]]=1,"Or",IF(Tableau22456789[[#This Row],[Place]]=2,"Argent",IF(Tableau22456789[[#This Row],[Place]]=3,"Bronze","")))</f>
        <v/>
      </c>
    </row>
    <row r="14" spans="1:101" x14ac:dyDescent="0.2">
      <c r="A14" s="33" t="str">
        <f>Tableau22456789[[#This Row],[Plc{Q}]]</f>
        <v/>
      </c>
      <c r="B14" s="33" t="str">
        <f>Tableau22456789[[#This Row],[Place]]</f>
        <v/>
      </c>
      <c r="C14" s="16" t="s">
        <v>12</v>
      </c>
      <c r="D14" s="17" t="s">
        <v>12</v>
      </c>
      <c r="E14" s="17" t="s">
        <v>12</v>
      </c>
      <c r="F14" s="29" t="str">
        <f>IF(Tableau22456789[[#This Row],[Q &gt; F]]="","","Q")</f>
        <v/>
      </c>
      <c r="G14" s="10" t="s">
        <v>12</v>
      </c>
      <c r="H14" s="3" t="s">
        <v>3</v>
      </c>
      <c r="I14" s="3" t="s">
        <v>3</v>
      </c>
      <c r="J14" s="3" t="s">
        <v>3</v>
      </c>
      <c r="K14" s="30" t="str">
        <f>IF(Tableau22456789[[#This Row],[Pnt{Q}(/1000)]]=0,"",RANK(Tableau22456789[[#This Row],[Pnt{Q}(/1000)]],Tableau22456789[Pnt{Q}(/1000)]))</f>
        <v/>
      </c>
      <c r="L14" s="30">
        <f>IFERROR(Tableau22456789[[#This Row],[Pnt{QV}(/500)]]+Tableau22456789[[#This Row],[Pnt{QB}/500]],0)</f>
        <v>0</v>
      </c>
      <c r="M14" s="31">
        <f>IFERROR((Tableau22456789[[#This Row],[Pnt{QV}]]/$N$52)*500,0)</f>
        <v>0</v>
      </c>
      <c r="N14" s="31">
        <f>SUM(Tableau22456789[[#This Row],[Pnt{QV1}]],Tableau22456789[[#This Row],[Pnt{QV2}]],Tableau22456789[[#This Row],[Pnt{QV3}]])</f>
        <v>0</v>
      </c>
      <c r="O14" s="2">
        <f>IFERROR(((Tableau22456789[[#This Row],[Prs{QV1}]]/P$52)*1000)+IF(Tableau22456789[[#This Row],[Vlr{QV1}]]="o",2,0),0)</f>
        <v>0</v>
      </c>
      <c r="P14" s="11" t="s">
        <v>12</v>
      </c>
      <c r="Q14" s="4" t="s">
        <v>3</v>
      </c>
      <c r="R14" s="163">
        <f>IFERROR(((Tableau22456789[[#This Row],[Prs{QV2}]]/S$52)*1000)+IF(Tableau22456789[[#This Row],[Vlr{QV2}]]="o",2,0),0)</f>
        <v>0</v>
      </c>
      <c r="S14" s="11" t="s">
        <v>12</v>
      </c>
      <c r="T14" s="4" t="s">
        <v>3</v>
      </c>
      <c r="U14" s="163">
        <f>IFERROR(((Tableau22456789[[#This Row],[Prs{QV3}]]/V$52)*1000)+IF(Tableau22456789[[#This Row],[Vlr{QV3}]]="o",2,0),0)</f>
        <v>0</v>
      </c>
      <c r="V14" s="11" t="s">
        <v>12</v>
      </c>
      <c r="W14" s="4" t="s">
        <v>3</v>
      </c>
      <c r="X14" s="32">
        <f>IF((Tableau22456789[[#This Row],[Pnt{QB}]]/Y$52)*500=0,0,(Tableau22456789[[#This Row],[Pnt{QB}]]/Y$52)*500)</f>
        <v>0</v>
      </c>
      <c r="Y14" s="33">
        <f>Tableau22456789[[#This Row],[Pnt{QB1}]]+Tableau22456789[[#This Row],[Pnt{QB2}]]+Tableau22456789[[#This Row],[Pnt{QB3}]]+Tableau22456789[[#This Row],[Pnt{QB4}]]+Tableau22456789[[#This Row],[Pnt{QB5}]]+Tableau22456789[[#This Row],[Pnt{QB6}]]+Tableau22456789[[#This Row],[Pnt{QB7}]]+Tableau22456789[[#This Row],[Pnt{QB8}]]+Tableau22456789[[#This Row],[Pnt{QB9}]]+Tableau22456789[[#This Row],[Pnt{QB10}]]+Tableau22456789[[#This Row],[Pnt{QB11}]]+Tableau22456789[[#This Row],[Pnt{QB12}]]+Tableau22456789[[#This Row],[Pnt{QB13}]]+Tableau22456789[[#This Row],[Pnt{QB14}]]+Tableau22456789[[#This Row],[Pnt{QB15}]]+Tableau22456789[[#This Row],[Pnt{QB16}]]+Tableau22456789[[#This Row],[Pnt{QB17}]]+Tableau22456789[[#This Row],[Pnt{QB18}]]+Tableau22456789[[#This Row],[Pnt{QB19}]]+Tableau22456789[[#This Row],[Pnt{QB20}]]+Tableau22456789[[#This Row],[Pnt{QB21}]]+Tableau22456789[[#This Row],[Pnt{QB22}]]+Tableau22456789[[#This Row],[Pnt{QB23}]]+Tableau22456789[[#This Row],[Pnt{QB24}]]+Tableau22456789[[#This Row],[Pnt{QB25}]]+Tableau22456789[[#This Row],[Pnt{QB26}]]+Tableau22456789[[#This Row],[Pnt{QB27}]]+Tableau22456789[[#This Row],[Pnt{QB28}]]+Tableau22456789[[#This Row],[Pnt{QB29}]]+Tableau22456789[[#This Row],[Pnt{QB30}]]</f>
        <v>0</v>
      </c>
      <c r="Z14" s="33">
        <f>IF(Tableau22456789[[#This Row],[Blq{QB1}]]="o",(1000/AA$52),0)</f>
        <v>0</v>
      </c>
      <c r="AA14" s="4" t="s">
        <v>3</v>
      </c>
      <c r="AB14" s="33">
        <f>IF(Tableau22456789[[#This Row],[Blq{QB2}]]="o",(1000/AC$52),0)</f>
        <v>0</v>
      </c>
      <c r="AC14" s="4" t="s">
        <v>3</v>
      </c>
      <c r="AD14" s="33">
        <f>IF(Tableau22456789[[#This Row],[Blq{QB3}]]="o",(1000/AE$52),0)</f>
        <v>0</v>
      </c>
      <c r="AE14" s="4" t="s">
        <v>3</v>
      </c>
      <c r="AF14" s="33">
        <f>IF(Tableau22456789[[#This Row],[Blq{QB4}]]="o",(1000/AG$52),0)</f>
        <v>0</v>
      </c>
      <c r="AG14" s="4" t="s">
        <v>3</v>
      </c>
      <c r="AH14" s="33">
        <f>IF(Tableau22456789[[#This Row],[Blq{QB5}]]="o",(1000/AI$52),0)</f>
        <v>0</v>
      </c>
      <c r="AI14" s="4" t="s">
        <v>3</v>
      </c>
      <c r="AJ14" s="33">
        <f>IF(Tableau22456789[[#This Row],[Blq{QB6}]]="o",(1000/AK$52),0)</f>
        <v>0</v>
      </c>
      <c r="AK14" s="4" t="s">
        <v>3</v>
      </c>
      <c r="AL14" s="33">
        <f>IF(Tableau22456789[[#This Row],[Blq{QB7}]]="o",(1000/AM$52),0)</f>
        <v>0</v>
      </c>
      <c r="AM14" s="4" t="s">
        <v>3</v>
      </c>
      <c r="AN14" s="33">
        <f>IF(Tableau22456789[[#This Row],[Blq{QB8}]]="o",(1000/AO$52),0)</f>
        <v>0</v>
      </c>
      <c r="AO14" s="4" t="s">
        <v>3</v>
      </c>
      <c r="AP14" s="33">
        <f>IF(Tableau22456789[[#This Row],[Blq{QB9}]]="o",(1000/AQ$52),0)</f>
        <v>0</v>
      </c>
      <c r="AQ14" s="4" t="s">
        <v>3</v>
      </c>
      <c r="AR14" s="33">
        <f>IF(Tableau22456789[[#This Row],[Blq{QB10}]]="o",(1000/AS$52),0)</f>
        <v>0</v>
      </c>
      <c r="AS14" s="4" t="s">
        <v>3</v>
      </c>
      <c r="AT14" s="33">
        <f>IF(Tableau22456789[[#This Row],[Blq{QB11}]]="o",(1000/AU$52),0)</f>
        <v>0</v>
      </c>
      <c r="AU14" s="4" t="s">
        <v>3</v>
      </c>
      <c r="AV14" s="33">
        <f>IF(Tableau22456789[[#This Row],[Blq{QB12}]]="o",(1000/AW$52),0)</f>
        <v>0</v>
      </c>
      <c r="AW14" s="4" t="s">
        <v>3</v>
      </c>
      <c r="AX14" s="33">
        <f>IF(Tableau22456789[[#This Row],[Blq{QB13}]]="o",(1000/AY$52),0)</f>
        <v>0</v>
      </c>
      <c r="AY14" s="4" t="s">
        <v>3</v>
      </c>
      <c r="AZ14" s="33">
        <f>IF(Tableau22456789[[#This Row],[Blq{QB14}]]="o",(1000/BA$52),0)</f>
        <v>0</v>
      </c>
      <c r="BA14" s="4" t="s">
        <v>3</v>
      </c>
      <c r="BB14" s="33">
        <f>IF(Tableau22456789[[#This Row],[Blq{QB15}]]="o",(1000/BC$52),0)</f>
        <v>0</v>
      </c>
      <c r="BC14" s="4" t="s">
        <v>3</v>
      </c>
      <c r="BD14" s="33">
        <f>IF(Tableau22456789[[#This Row],[Blq{QB16}]]="o",(1000/BE$52),0)</f>
        <v>0</v>
      </c>
      <c r="BE14" s="4" t="s">
        <v>3</v>
      </c>
      <c r="BF14" s="33">
        <f>IF(Tableau22456789[[#This Row],[Blq{QB17}]]="o",(1000/BG$52),0)</f>
        <v>0</v>
      </c>
      <c r="BG14" s="4" t="s">
        <v>3</v>
      </c>
      <c r="BH14" s="33">
        <f>IF(Tableau22456789[[#This Row],[Blq{QB18}]]="o",(1000/BI$52),0)</f>
        <v>0</v>
      </c>
      <c r="BI14" s="4" t="s">
        <v>3</v>
      </c>
      <c r="BJ14" s="33">
        <f>IF(Tableau22456789[[#This Row],[Blq{QB19}]]="o",(1000/BK$52),0)</f>
        <v>0</v>
      </c>
      <c r="BK14" s="4" t="s">
        <v>3</v>
      </c>
      <c r="BL14" s="33">
        <f>IF(Tableau22456789[[#This Row],[Blq{QB20}]]="o",(1000/BM$52),0)</f>
        <v>0</v>
      </c>
      <c r="BM14" s="4" t="s">
        <v>3</v>
      </c>
      <c r="BN14" s="33">
        <f>IF(Tableau22456789[[#This Row],[Blq{QB21}]]="o",(1000/BO$52),0)</f>
        <v>0</v>
      </c>
      <c r="BO14" s="4" t="s">
        <v>3</v>
      </c>
      <c r="BP14" s="33">
        <f>IF(Tableau22456789[[#This Row],[Blq{QB22}]]="o",(1000/BQ$52),0)</f>
        <v>0</v>
      </c>
      <c r="BQ14" s="4" t="s">
        <v>3</v>
      </c>
      <c r="BR14" s="33">
        <f>IF(Tableau22456789[[#This Row],[Blq{QB23}]]="o",(1000/BS$52),0)</f>
        <v>0</v>
      </c>
      <c r="BS14" s="4" t="s">
        <v>3</v>
      </c>
      <c r="BT14" s="33">
        <f>IF(Tableau22456789[[#This Row],[Blq{QB24}]]="o",(1000/BU$52),0)</f>
        <v>0</v>
      </c>
      <c r="BU14" s="4" t="s">
        <v>3</v>
      </c>
      <c r="BV14" s="33">
        <f>IF(Tableau22456789[[#This Row],[Blq{QB25}]]="o",(1000/BW$52),0)</f>
        <v>0</v>
      </c>
      <c r="BW14" s="4" t="s">
        <v>3</v>
      </c>
      <c r="BX14" s="33">
        <f>IF(Tableau22456789[[#This Row],[Blq{QB26}]]="o",(1000/BY$52),0)</f>
        <v>0</v>
      </c>
      <c r="BY14" s="4" t="s">
        <v>3</v>
      </c>
      <c r="BZ14" s="33">
        <f>IF(Tableau22456789[[#This Row],[Blq{QB27}]]="o",(1000/CA$52),0)</f>
        <v>0</v>
      </c>
      <c r="CA14" s="4" t="s">
        <v>3</v>
      </c>
      <c r="CB14" s="33">
        <f>IF(Tableau22456789[[#This Row],[Blq{QB28}]]="o",(1000/CC$52),0)</f>
        <v>0</v>
      </c>
      <c r="CC14" s="4" t="s">
        <v>3</v>
      </c>
      <c r="CD14" s="33">
        <f>IF(Tableau22456789[[#This Row],[Blq{QB29}]]="o",(1000/CE$52),0)</f>
        <v>0</v>
      </c>
      <c r="CE14" s="4" t="s">
        <v>3</v>
      </c>
      <c r="CF14" s="33">
        <f>IF(Tableau22456789[[#This Row],[Blq{QB30}]]="o",(1000/CG$52),0)</f>
        <v>0</v>
      </c>
      <c r="CG14" s="4" t="s">
        <v>3</v>
      </c>
      <c r="CH14" s="26">
        <f>IFERROR((8-Tableau22456789[[#This Row],[Plc{Q}]])/100,0)</f>
        <v>0</v>
      </c>
      <c r="CI14" s="25" t="str">
        <f>IF(OR(1=Tableau22456789[[#This Row],[Plc{Q}]],2=Tableau22456789[[#This Row],[Plc{Q}]],3=Tableau22456789[[#This Row],[Plc{Q}]],4=Tableau22456789[[#This Row],[Plc{Q}]],5=Tableau22456789[[#This Row],[Plc{Q}]],6=Tableau22456789[[#This Row],[Plc{Q}]],7=Tableau22456789[[#This Row],[Plc{Q}]],8=Tableau22456789[[#This Row],[Plc{Q}]]),"Qualifié(e)","")</f>
        <v/>
      </c>
      <c r="CJ14" s="34" t="str">
        <f>IF(Tableau22456789[[#This Row],[Pnt{F}/1000]]=0,"",RANK(Tableau22456789[[#This Row],[Pnt{F}/1000]],Tableau22456789[Pnt{F}/1000]))</f>
        <v/>
      </c>
      <c r="CK14" s="35">
        <f>IFERROR(Tableau22456789[[#This Row],[Pnt{FV}/500]]+Tableau22456789[[#This Row],[Pnt{FB}/500]]+Tableau22456789[[#This Row],[Bns{Q}]],0)</f>
        <v>0</v>
      </c>
      <c r="CL14" s="32">
        <f>IFERROR((Tableau22456789[[#This Row],[Pnt{FV}]]/$CM$52)*500,0)</f>
        <v>0</v>
      </c>
      <c r="CM14" s="186">
        <f>IFERROR(((Tableau22456789[[#This Row],[Prs{FV}]]/CN$52)*1000)+IF(Tableau22456789[[#This Row],[Vlr{FV}]]="o",2,0),0)</f>
        <v>0</v>
      </c>
      <c r="CN14" s="11" t="s">
        <v>12</v>
      </c>
      <c r="CO14" s="4" t="s">
        <v>3</v>
      </c>
      <c r="CP14" s="32">
        <f>(Tableau22456789[[#This Row],[Pnt{FB}]]/CQ$52)*500</f>
        <v>0</v>
      </c>
      <c r="CQ14" s="33">
        <f>Tableau22456789[[#This Row],[Pnt{FBlq}]]+Tableau22456789[[#This Row],[Pnt{FEss}]]</f>
        <v>0</v>
      </c>
      <c r="CR14" s="33">
        <f>IF(Tableau22456789[[#This Row],[Blq{F}]]="n",0,IF(Tableau22456789[[#This Row],[Blq{F}]]="Z1",100,IF(Tableau22456789[[#This Row],[Blq{F}]]="Z2",200,IF(Tableau22456789[[#This Row],[Blq{F}]]="Top",300,0))))</f>
        <v>0</v>
      </c>
      <c r="CS14" s="4" t="s">
        <v>3</v>
      </c>
      <c r="CT14" s="25">
        <f>IFERROR((100-(Tableau22456789[[#This Row],[Ess{F}]])),0)</f>
        <v>0</v>
      </c>
      <c r="CU14" s="11" t="s">
        <v>12</v>
      </c>
      <c r="CV14" s="28" t="str">
        <f>IF(Tableau22456789[[#This Row],[Fnl]]="Q",Tableau22456789[[#This Row],[Plc{F}]],Tableau22456789[[#This Row],[Plc{Q}]])</f>
        <v/>
      </c>
      <c r="CW14" s="28" t="str">
        <f>IF(Tableau22456789[[#This Row],[Place]]=1,"Or",IF(Tableau22456789[[#This Row],[Place]]=2,"Argent",IF(Tableau22456789[[#This Row],[Place]]=3,"Bronze","")))</f>
        <v/>
      </c>
    </row>
    <row r="15" spans="1:101" x14ac:dyDescent="0.2">
      <c r="A15" s="33" t="str">
        <f>Tableau22456789[[#This Row],[Plc{Q}]]</f>
        <v/>
      </c>
      <c r="B15" s="33" t="str">
        <f>Tableau22456789[[#This Row],[Place]]</f>
        <v/>
      </c>
      <c r="C15" s="16" t="s">
        <v>12</v>
      </c>
      <c r="D15" s="17" t="s">
        <v>12</v>
      </c>
      <c r="E15" s="17" t="s">
        <v>12</v>
      </c>
      <c r="F15" s="29" t="str">
        <f>IF(Tableau22456789[[#This Row],[Q &gt; F]]="","","Q")</f>
        <v/>
      </c>
      <c r="G15" s="10" t="s">
        <v>12</v>
      </c>
      <c r="H15" s="3" t="s">
        <v>3</v>
      </c>
      <c r="I15" s="3" t="s">
        <v>3</v>
      </c>
      <c r="J15" s="3" t="s">
        <v>3</v>
      </c>
      <c r="K15" s="30" t="str">
        <f>IF(Tableau22456789[[#This Row],[Pnt{Q}(/1000)]]=0,"",RANK(Tableau22456789[[#This Row],[Pnt{Q}(/1000)]],Tableau22456789[Pnt{Q}(/1000)]))</f>
        <v/>
      </c>
      <c r="L15" s="30">
        <f>IFERROR(Tableau22456789[[#This Row],[Pnt{QV}(/500)]]+Tableau22456789[[#This Row],[Pnt{QB}/500]],0)</f>
        <v>0</v>
      </c>
      <c r="M15" s="31">
        <f>IFERROR((Tableau22456789[[#This Row],[Pnt{QV}]]/$N$52)*500,0)</f>
        <v>0</v>
      </c>
      <c r="N15" s="31">
        <f>SUM(Tableau22456789[[#This Row],[Pnt{QV1}]],Tableau22456789[[#This Row],[Pnt{QV2}]],Tableau22456789[[#This Row],[Pnt{QV3}]])</f>
        <v>0</v>
      </c>
      <c r="O15" s="2">
        <f>IFERROR(((Tableau22456789[[#This Row],[Prs{QV1}]]/P$52)*1000)+IF(Tableau22456789[[#This Row],[Vlr{QV1}]]="o",2,0),0)</f>
        <v>0</v>
      </c>
      <c r="P15" s="11" t="s">
        <v>12</v>
      </c>
      <c r="Q15" s="4" t="s">
        <v>3</v>
      </c>
      <c r="R15" s="163">
        <f>IFERROR(((Tableau22456789[[#This Row],[Prs{QV2}]]/S$52)*1000)+IF(Tableau22456789[[#This Row],[Vlr{QV2}]]="o",2,0),0)</f>
        <v>0</v>
      </c>
      <c r="S15" s="11" t="s">
        <v>12</v>
      </c>
      <c r="T15" s="4" t="s">
        <v>3</v>
      </c>
      <c r="U15" s="163">
        <f>IFERROR(((Tableau22456789[[#This Row],[Prs{QV3}]]/V$52)*1000)+IF(Tableau22456789[[#This Row],[Vlr{QV3}]]="o",2,0),0)</f>
        <v>0</v>
      </c>
      <c r="V15" s="11" t="s">
        <v>12</v>
      </c>
      <c r="W15" s="4" t="s">
        <v>3</v>
      </c>
      <c r="X15" s="32">
        <f>IF((Tableau22456789[[#This Row],[Pnt{QB}]]/Y$52)*500=0,0,(Tableau22456789[[#This Row],[Pnt{QB}]]/Y$52)*500)</f>
        <v>0</v>
      </c>
      <c r="Y15" s="33">
        <f>Tableau22456789[[#This Row],[Pnt{QB1}]]+Tableau22456789[[#This Row],[Pnt{QB2}]]+Tableau22456789[[#This Row],[Pnt{QB3}]]+Tableau22456789[[#This Row],[Pnt{QB4}]]+Tableau22456789[[#This Row],[Pnt{QB5}]]+Tableau22456789[[#This Row],[Pnt{QB6}]]+Tableau22456789[[#This Row],[Pnt{QB7}]]+Tableau22456789[[#This Row],[Pnt{QB8}]]+Tableau22456789[[#This Row],[Pnt{QB9}]]+Tableau22456789[[#This Row],[Pnt{QB10}]]+Tableau22456789[[#This Row],[Pnt{QB11}]]+Tableau22456789[[#This Row],[Pnt{QB12}]]+Tableau22456789[[#This Row],[Pnt{QB13}]]+Tableau22456789[[#This Row],[Pnt{QB14}]]+Tableau22456789[[#This Row],[Pnt{QB15}]]+Tableau22456789[[#This Row],[Pnt{QB16}]]+Tableau22456789[[#This Row],[Pnt{QB17}]]+Tableau22456789[[#This Row],[Pnt{QB18}]]+Tableau22456789[[#This Row],[Pnt{QB19}]]+Tableau22456789[[#This Row],[Pnt{QB20}]]+Tableau22456789[[#This Row],[Pnt{QB21}]]+Tableau22456789[[#This Row],[Pnt{QB22}]]+Tableau22456789[[#This Row],[Pnt{QB23}]]+Tableau22456789[[#This Row],[Pnt{QB24}]]+Tableau22456789[[#This Row],[Pnt{QB25}]]+Tableau22456789[[#This Row],[Pnt{QB26}]]+Tableau22456789[[#This Row],[Pnt{QB27}]]+Tableau22456789[[#This Row],[Pnt{QB28}]]+Tableau22456789[[#This Row],[Pnt{QB29}]]+Tableau22456789[[#This Row],[Pnt{QB30}]]</f>
        <v>0</v>
      </c>
      <c r="Z15" s="33">
        <f>IF(Tableau22456789[[#This Row],[Blq{QB1}]]="o",(1000/AA$52),0)</f>
        <v>0</v>
      </c>
      <c r="AA15" s="4" t="s">
        <v>3</v>
      </c>
      <c r="AB15" s="33">
        <f>IF(Tableau22456789[[#This Row],[Blq{QB2}]]="o",(1000/AC$52),0)</f>
        <v>0</v>
      </c>
      <c r="AC15" s="4" t="s">
        <v>3</v>
      </c>
      <c r="AD15" s="33">
        <f>IF(Tableau22456789[[#This Row],[Blq{QB3}]]="o",(1000/AE$52),0)</f>
        <v>0</v>
      </c>
      <c r="AE15" s="4" t="s">
        <v>3</v>
      </c>
      <c r="AF15" s="33">
        <f>IF(Tableau22456789[[#This Row],[Blq{QB4}]]="o",(1000/AG$52),0)</f>
        <v>0</v>
      </c>
      <c r="AG15" s="4" t="s">
        <v>3</v>
      </c>
      <c r="AH15" s="33">
        <f>IF(Tableau22456789[[#This Row],[Blq{QB5}]]="o",(1000/AI$52),0)</f>
        <v>0</v>
      </c>
      <c r="AI15" s="4" t="s">
        <v>3</v>
      </c>
      <c r="AJ15" s="33">
        <f>IF(Tableau22456789[[#This Row],[Blq{QB6}]]="o",(1000/AK$52),0)</f>
        <v>0</v>
      </c>
      <c r="AK15" s="4" t="s">
        <v>3</v>
      </c>
      <c r="AL15" s="33">
        <f>IF(Tableau22456789[[#This Row],[Blq{QB7}]]="o",(1000/AM$52),0)</f>
        <v>0</v>
      </c>
      <c r="AM15" s="4" t="s">
        <v>3</v>
      </c>
      <c r="AN15" s="33">
        <f>IF(Tableau22456789[[#This Row],[Blq{QB8}]]="o",(1000/AO$52),0)</f>
        <v>0</v>
      </c>
      <c r="AO15" s="4" t="s">
        <v>3</v>
      </c>
      <c r="AP15" s="33">
        <f>IF(Tableau22456789[[#This Row],[Blq{QB9}]]="o",(1000/AQ$52),0)</f>
        <v>0</v>
      </c>
      <c r="AQ15" s="4" t="s">
        <v>3</v>
      </c>
      <c r="AR15" s="33">
        <f>IF(Tableau22456789[[#This Row],[Blq{QB10}]]="o",(1000/AS$52),0)</f>
        <v>0</v>
      </c>
      <c r="AS15" s="4" t="s">
        <v>3</v>
      </c>
      <c r="AT15" s="33">
        <f>IF(Tableau22456789[[#This Row],[Blq{QB11}]]="o",(1000/AU$52),0)</f>
        <v>0</v>
      </c>
      <c r="AU15" s="4" t="s">
        <v>3</v>
      </c>
      <c r="AV15" s="33">
        <f>IF(Tableau22456789[[#This Row],[Blq{QB12}]]="o",(1000/AW$52),0)</f>
        <v>0</v>
      </c>
      <c r="AW15" s="4" t="s">
        <v>3</v>
      </c>
      <c r="AX15" s="33">
        <f>IF(Tableau22456789[[#This Row],[Blq{QB13}]]="o",(1000/AY$52),0)</f>
        <v>0</v>
      </c>
      <c r="AY15" s="4" t="s">
        <v>3</v>
      </c>
      <c r="AZ15" s="33">
        <f>IF(Tableau22456789[[#This Row],[Blq{QB14}]]="o",(1000/BA$52),0)</f>
        <v>0</v>
      </c>
      <c r="BA15" s="4" t="s">
        <v>3</v>
      </c>
      <c r="BB15" s="33">
        <f>IF(Tableau22456789[[#This Row],[Blq{QB15}]]="o",(1000/BC$52),0)</f>
        <v>0</v>
      </c>
      <c r="BC15" s="4" t="s">
        <v>3</v>
      </c>
      <c r="BD15" s="33">
        <f>IF(Tableau22456789[[#This Row],[Blq{QB16}]]="o",(1000/BE$52),0)</f>
        <v>0</v>
      </c>
      <c r="BE15" s="4" t="s">
        <v>3</v>
      </c>
      <c r="BF15" s="33">
        <f>IF(Tableau22456789[[#This Row],[Blq{QB17}]]="o",(1000/BG$52),0)</f>
        <v>0</v>
      </c>
      <c r="BG15" s="4" t="s">
        <v>3</v>
      </c>
      <c r="BH15" s="33">
        <f>IF(Tableau22456789[[#This Row],[Blq{QB18}]]="o",(1000/BI$52),0)</f>
        <v>0</v>
      </c>
      <c r="BI15" s="4" t="s">
        <v>3</v>
      </c>
      <c r="BJ15" s="33">
        <f>IF(Tableau22456789[[#This Row],[Blq{QB19}]]="o",(1000/BK$52),0)</f>
        <v>0</v>
      </c>
      <c r="BK15" s="4" t="s">
        <v>3</v>
      </c>
      <c r="BL15" s="33">
        <f>IF(Tableau22456789[[#This Row],[Blq{QB20}]]="o",(1000/BM$52),0)</f>
        <v>0</v>
      </c>
      <c r="BM15" s="4" t="s">
        <v>3</v>
      </c>
      <c r="BN15" s="33">
        <f>IF(Tableau22456789[[#This Row],[Blq{QB21}]]="o",(1000/BO$52),0)</f>
        <v>0</v>
      </c>
      <c r="BO15" s="4" t="s">
        <v>3</v>
      </c>
      <c r="BP15" s="33">
        <f>IF(Tableau22456789[[#This Row],[Blq{QB22}]]="o",(1000/BQ$52),0)</f>
        <v>0</v>
      </c>
      <c r="BQ15" s="4" t="s">
        <v>3</v>
      </c>
      <c r="BR15" s="33">
        <f>IF(Tableau22456789[[#This Row],[Blq{QB23}]]="o",(1000/BS$52),0)</f>
        <v>0</v>
      </c>
      <c r="BS15" s="4" t="s">
        <v>3</v>
      </c>
      <c r="BT15" s="33">
        <f>IF(Tableau22456789[[#This Row],[Blq{QB24}]]="o",(1000/BU$52),0)</f>
        <v>0</v>
      </c>
      <c r="BU15" s="4" t="s">
        <v>3</v>
      </c>
      <c r="BV15" s="33">
        <f>IF(Tableau22456789[[#This Row],[Blq{QB25}]]="o",(1000/BW$52),0)</f>
        <v>0</v>
      </c>
      <c r="BW15" s="4" t="s">
        <v>3</v>
      </c>
      <c r="BX15" s="33">
        <f>IF(Tableau22456789[[#This Row],[Blq{QB26}]]="o",(1000/BY$52),0)</f>
        <v>0</v>
      </c>
      <c r="BY15" s="4" t="s">
        <v>3</v>
      </c>
      <c r="BZ15" s="33">
        <f>IF(Tableau22456789[[#This Row],[Blq{QB27}]]="o",(1000/CA$52),0)</f>
        <v>0</v>
      </c>
      <c r="CA15" s="4" t="s">
        <v>3</v>
      </c>
      <c r="CB15" s="33">
        <f>IF(Tableau22456789[[#This Row],[Blq{QB28}]]="o",(1000/CC$52),0)</f>
        <v>0</v>
      </c>
      <c r="CC15" s="4" t="s">
        <v>3</v>
      </c>
      <c r="CD15" s="33">
        <f>IF(Tableau22456789[[#This Row],[Blq{QB29}]]="o",(1000/CE$52),0)</f>
        <v>0</v>
      </c>
      <c r="CE15" s="4" t="s">
        <v>3</v>
      </c>
      <c r="CF15" s="33">
        <f>IF(Tableau22456789[[#This Row],[Blq{QB30}]]="o",(1000/CG$52),0)</f>
        <v>0</v>
      </c>
      <c r="CG15" s="4" t="s">
        <v>3</v>
      </c>
      <c r="CH15" s="26">
        <f>IFERROR((8-Tableau22456789[[#This Row],[Plc{Q}]])/100,0)</f>
        <v>0</v>
      </c>
      <c r="CI15" s="25" t="str">
        <f>IF(OR(1=Tableau22456789[[#This Row],[Plc{Q}]],2=Tableau22456789[[#This Row],[Plc{Q}]],3=Tableau22456789[[#This Row],[Plc{Q}]],4=Tableau22456789[[#This Row],[Plc{Q}]],5=Tableau22456789[[#This Row],[Plc{Q}]],6=Tableau22456789[[#This Row],[Plc{Q}]],7=Tableau22456789[[#This Row],[Plc{Q}]],8=Tableau22456789[[#This Row],[Plc{Q}]]),"Qualifié(e)","")</f>
        <v/>
      </c>
      <c r="CJ15" s="34" t="str">
        <f>IF(Tableau22456789[[#This Row],[Pnt{F}/1000]]=0,"",RANK(Tableau22456789[[#This Row],[Pnt{F}/1000]],Tableau22456789[Pnt{F}/1000]))</f>
        <v/>
      </c>
      <c r="CK15" s="35">
        <f>IFERROR(Tableau22456789[[#This Row],[Pnt{FV}/500]]+Tableau22456789[[#This Row],[Pnt{FB}/500]]+Tableau22456789[[#This Row],[Bns{Q}]],0)</f>
        <v>0</v>
      </c>
      <c r="CL15" s="32">
        <f>IFERROR((Tableau22456789[[#This Row],[Pnt{FV}]]/$CM$52)*500,0)</f>
        <v>0</v>
      </c>
      <c r="CM15" s="186">
        <f>IFERROR(((Tableau22456789[[#This Row],[Prs{FV}]]/CN$52)*1000)+IF(Tableau22456789[[#This Row],[Vlr{FV}]]="o",2,0),0)</f>
        <v>0</v>
      </c>
      <c r="CN15" s="11" t="s">
        <v>12</v>
      </c>
      <c r="CO15" s="4" t="s">
        <v>3</v>
      </c>
      <c r="CP15" s="32">
        <f>(Tableau22456789[[#This Row],[Pnt{FB}]]/CQ$52)*500</f>
        <v>0</v>
      </c>
      <c r="CQ15" s="33">
        <f>Tableau22456789[[#This Row],[Pnt{FBlq}]]+Tableau22456789[[#This Row],[Pnt{FEss}]]</f>
        <v>0</v>
      </c>
      <c r="CR15" s="33">
        <f>IF(Tableau22456789[[#This Row],[Blq{F}]]="n",0,IF(Tableau22456789[[#This Row],[Blq{F}]]="Z1",100,IF(Tableau22456789[[#This Row],[Blq{F}]]="Z2",200,IF(Tableau22456789[[#This Row],[Blq{F}]]="Top",300,0))))</f>
        <v>0</v>
      </c>
      <c r="CS15" s="4" t="s">
        <v>3</v>
      </c>
      <c r="CT15" s="25">
        <f>IFERROR((100-(Tableau22456789[[#This Row],[Ess{F}]])),0)</f>
        <v>0</v>
      </c>
      <c r="CU15" s="11" t="s">
        <v>12</v>
      </c>
      <c r="CV15" s="28" t="str">
        <f>IF(Tableau22456789[[#This Row],[Fnl]]="Q",Tableau22456789[[#This Row],[Plc{F}]],Tableau22456789[[#This Row],[Plc{Q}]])</f>
        <v/>
      </c>
      <c r="CW15" s="28" t="str">
        <f>IF(Tableau22456789[[#This Row],[Place]]=1,"Or",IF(Tableau22456789[[#This Row],[Place]]=2,"Argent",IF(Tableau22456789[[#This Row],[Place]]=3,"Bronze","")))</f>
        <v/>
      </c>
    </row>
    <row r="16" spans="1:101" x14ac:dyDescent="0.2">
      <c r="A16" s="33" t="str">
        <f>Tableau22456789[[#This Row],[Plc{Q}]]</f>
        <v/>
      </c>
      <c r="B16" s="33" t="str">
        <f>Tableau22456789[[#This Row],[Place]]</f>
        <v/>
      </c>
      <c r="C16" s="16" t="s">
        <v>12</v>
      </c>
      <c r="D16" s="17" t="s">
        <v>12</v>
      </c>
      <c r="E16" s="17" t="s">
        <v>12</v>
      </c>
      <c r="F16" s="29" t="str">
        <f>IF(Tableau22456789[[#This Row],[Q &gt; F]]="","","Q")</f>
        <v/>
      </c>
      <c r="G16" s="10" t="s">
        <v>12</v>
      </c>
      <c r="H16" s="3" t="s">
        <v>3</v>
      </c>
      <c r="I16" s="3" t="s">
        <v>3</v>
      </c>
      <c r="J16" s="3" t="s">
        <v>3</v>
      </c>
      <c r="K16" s="30" t="str">
        <f>IF(Tableau22456789[[#This Row],[Pnt{Q}(/1000)]]=0,"",RANK(Tableau22456789[[#This Row],[Pnt{Q}(/1000)]],Tableau22456789[Pnt{Q}(/1000)]))</f>
        <v/>
      </c>
      <c r="L16" s="30">
        <f>IFERROR(Tableau22456789[[#This Row],[Pnt{QV}(/500)]]+Tableau22456789[[#This Row],[Pnt{QB}/500]],0)</f>
        <v>0</v>
      </c>
      <c r="M16" s="31">
        <f>IFERROR((Tableau22456789[[#This Row],[Pnt{QV}]]/$N$52)*500,0)</f>
        <v>0</v>
      </c>
      <c r="N16" s="31">
        <f>SUM(Tableau22456789[[#This Row],[Pnt{QV1}]],Tableau22456789[[#This Row],[Pnt{QV2}]],Tableau22456789[[#This Row],[Pnt{QV3}]])</f>
        <v>0</v>
      </c>
      <c r="O16" s="2">
        <f>IFERROR(((Tableau22456789[[#This Row],[Prs{QV1}]]/P$52)*1000)+IF(Tableau22456789[[#This Row],[Vlr{QV1}]]="o",2,0),0)</f>
        <v>0</v>
      </c>
      <c r="P16" s="11" t="s">
        <v>12</v>
      </c>
      <c r="Q16" s="4" t="s">
        <v>3</v>
      </c>
      <c r="R16" s="163">
        <f>IFERROR(((Tableau22456789[[#This Row],[Prs{QV2}]]/S$52)*1000)+IF(Tableau22456789[[#This Row],[Vlr{QV2}]]="o",2,0),0)</f>
        <v>0</v>
      </c>
      <c r="S16" s="11" t="s">
        <v>12</v>
      </c>
      <c r="T16" s="4" t="s">
        <v>3</v>
      </c>
      <c r="U16" s="163">
        <f>IFERROR(((Tableau22456789[[#This Row],[Prs{QV3}]]/V$52)*1000)+IF(Tableau22456789[[#This Row],[Vlr{QV3}]]="o",2,0),0)</f>
        <v>0</v>
      </c>
      <c r="V16" s="11" t="s">
        <v>12</v>
      </c>
      <c r="W16" s="4" t="s">
        <v>3</v>
      </c>
      <c r="X16" s="32">
        <f>IF((Tableau22456789[[#This Row],[Pnt{QB}]]/Y$52)*500=0,0,(Tableau22456789[[#This Row],[Pnt{QB}]]/Y$52)*500)</f>
        <v>0</v>
      </c>
      <c r="Y16" s="33">
        <f>Tableau22456789[[#This Row],[Pnt{QB1}]]+Tableau22456789[[#This Row],[Pnt{QB2}]]+Tableau22456789[[#This Row],[Pnt{QB3}]]+Tableau22456789[[#This Row],[Pnt{QB4}]]+Tableau22456789[[#This Row],[Pnt{QB5}]]+Tableau22456789[[#This Row],[Pnt{QB6}]]+Tableau22456789[[#This Row],[Pnt{QB7}]]+Tableau22456789[[#This Row],[Pnt{QB8}]]+Tableau22456789[[#This Row],[Pnt{QB9}]]+Tableau22456789[[#This Row],[Pnt{QB10}]]+Tableau22456789[[#This Row],[Pnt{QB11}]]+Tableau22456789[[#This Row],[Pnt{QB12}]]+Tableau22456789[[#This Row],[Pnt{QB13}]]+Tableau22456789[[#This Row],[Pnt{QB14}]]+Tableau22456789[[#This Row],[Pnt{QB15}]]+Tableau22456789[[#This Row],[Pnt{QB16}]]+Tableau22456789[[#This Row],[Pnt{QB17}]]+Tableau22456789[[#This Row],[Pnt{QB18}]]+Tableau22456789[[#This Row],[Pnt{QB19}]]+Tableau22456789[[#This Row],[Pnt{QB20}]]+Tableau22456789[[#This Row],[Pnt{QB21}]]+Tableau22456789[[#This Row],[Pnt{QB22}]]+Tableau22456789[[#This Row],[Pnt{QB23}]]+Tableau22456789[[#This Row],[Pnt{QB24}]]+Tableau22456789[[#This Row],[Pnt{QB25}]]+Tableau22456789[[#This Row],[Pnt{QB26}]]+Tableau22456789[[#This Row],[Pnt{QB27}]]+Tableau22456789[[#This Row],[Pnt{QB28}]]+Tableau22456789[[#This Row],[Pnt{QB29}]]+Tableau22456789[[#This Row],[Pnt{QB30}]]</f>
        <v>0</v>
      </c>
      <c r="Z16" s="33">
        <f>IF(Tableau22456789[[#This Row],[Blq{QB1}]]="o",(1000/AA$52),0)</f>
        <v>0</v>
      </c>
      <c r="AA16" s="4" t="s">
        <v>3</v>
      </c>
      <c r="AB16" s="33">
        <f>IF(Tableau22456789[[#This Row],[Blq{QB2}]]="o",(1000/AC$52),0)</f>
        <v>0</v>
      </c>
      <c r="AC16" s="4" t="s">
        <v>3</v>
      </c>
      <c r="AD16" s="33">
        <f>IF(Tableau22456789[[#This Row],[Blq{QB3}]]="o",(1000/AE$52),0)</f>
        <v>0</v>
      </c>
      <c r="AE16" s="4" t="s">
        <v>3</v>
      </c>
      <c r="AF16" s="33">
        <f>IF(Tableau22456789[[#This Row],[Blq{QB4}]]="o",(1000/AG$52),0)</f>
        <v>0</v>
      </c>
      <c r="AG16" s="4" t="s">
        <v>3</v>
      </c>
      <c r="AH16" s="33">
        <f>IF(Tableau22456789[[#This Row],[Blq{QB5}]]="o",(1000/AI$52),0)</f>
        <v>0</v>
      </c>
      <c r="AI16" s="4" t="s">
        <v>3</v>
      </c>
      <c r="AJ16" s="33">
        <f>IF(Tableau22456789[[#This Row],[Blq{QB6}]]="o",(1000/AK$52),0)</f>
        <v>0</v>
      </c>
      <c r="AK16" s="4" t="s">
        <v>3</v>
      </c>
      <c r="AL16" s="33">
        <f>IF(Tableau22456789[[#This Row],[Blq{QB7}]]="o",(1000/AM$52),0)</f>
        <v>0</v>
      </c>
      <c r="AM16" s="4" t="s">
        <v>3</v>
      </c>
      <c r="AN16" s="33">
        <f>IF(Tableau22456789[[#This Row],[Blq{QB8}]]="o",(1000/AO$52),0)</f>
        <v>0</v>
      </c>
      <c r="AO16" s="4" t="s">
        <v>3</v>
      </c>
      <c r="AP16" s="33">
        <f>IF(Tableau22456789[[#This Row],[Blq{QB9}]]="o",(1000/AQ$52),0)</f>
        <v>0</v>
      </c>
      <c r="AQ16" s="4" t="s">
        <v>3</v>
      </c>
      <c r="AR16" s="33">
        <f>IF(Tableau22456789[[#This Row],[Blq{QB10}]]="o",(1000/AS$52),0)</f>
        <v>0</v>
      </c>
      <c r="AS16" s="4" t="s">
        <v>3</v>
      </c>
      <c r="AT16" s="33">
        <f>IF(Tableau22456789[[#This Row],[Blq{QB11}]]="o",(1000/AU$52),0)</f>
        <v>0</v>
      </c>
      <c r="AU16" s="4" t="s">
        <v>3</v>
      </c>
      <c r="AV16" s="33">
        <f>IF(Tableau22456789[[#This Row],[Blq{QB12}]]="o",(1000/AW$52),0)</f>
        <v>0</v>
      </c>
      <c r="AW16" s="4" t="s">
        <v>3</v>
      </c>
      <c r="AX16" s="33">
        <f>IF(Tableau22456789[[#This Row],[Blq{QB13}]]="o",(1000/AY$52),0)</f>
        <v>0</v>
      </c>
      <c r="AY16" s="4" t="s">
        <v>3</v>
      </c>
      <c r="AZ16" s="33">
        <f>IF(Tableau22456789[[#This Row],[Blq{QB14}]]="o",(1000/BA$52),0)</f>
        <v>0</v>
      </c>
      <c r="BA16" s="4" t="s">
        <v>3</v>
      </c>
      <c r="BB16" s="33">
        <f>IF(Tableau22456789[[#This Row],[Blq{QB15}]]="o",(1000/BC$52),0)</f>
        <v>0</v>
      </c>
      <c r="BC16" s="4" t="s">
        <v>3</v>
      </c>
      <c r="BD16" s="33">
        <f>IF(Tableau22456789[[#This Row],[Blq{QB16}]]="o",(1000/BE$52),0)</f>
        <v>0</v>
      </c>
      <c r="BE16" s="4" t="s">
        <v>3</v>
      </c>
      <c r="BF16" s="33">
        <f>IF(Tableau22456789[[#This Row],[Blq{QB17}]]="o",(1000/BG$52),0)</f>
        <v>0</v>
      </c>
      <c r="BG16" s="4" t="s">
        <v>3</v>
      </c>
      <c r="BH16" s="33">
        <f>IF(Tableau22456789[[#This Row],[Blq{QB18}]]="o",(1000/BI$52),0)</f>
        <v>0</v>
      </c>
      <c r="BI16" s="4" t="s">
        <v>3</v>
      </c>
      <c r="BJ16" s="33">
        <f>IF(Tableau22456789[[#This Row],[Blq{QB19}]]="o",(1000/BK$52),0)</f>
        <v>0</v>
      </c>
      <c r="BK16" s="4" t="s">
        <v>3</v>
      </c>
      <c r="BL16" s="33">
        <f>IF(Tableau22456789[[#This Row],[Blq{QB20}]]="o",(1000/BM$52),0)</f>
        <v>0</v>
      </c>
      <c r="BM16" s="4" t="s">
        <v>3</v>
      </c>
      <c r="BN16" s="33">
        <f>IF(Tableau22456789[[#This Row],[Blq{QB21}]]="o",(1000/BO$52),0)</f>
        <v>0</v>
      </c>
      <c r="BO16" s="4" t="s">
        <v>3</v>
      </c>
      <c r="BP16" s="33">
        <f>IF(Tableau22456789[[#This Row],[Blq{QB22}]]="o",(1000/BQ$52),0)</f>
        <v>0</v>
      </c>
      <c r="BQ16" s="4" t="s">
        <v>3</v>
      </c>
      <c r="BR16" s="33">
        <f>IF(Tableau22456789[[#This Row],[Blq{QB23}]]="o",(1000/BS$52),0)</f>
        <v>0</v>
      </c>
      <c r="BS16" s="4" t="s">
        <v>3</v>
      </c>
      <c r="BT16" s="33">
        <f>IF(Tableau22456789[[#This Row],[Blq{QB24}]]="o",(1000/BU$52),0)</f>
        <v>0</v>
      </c>
      <c r="BU16" s="4" t="s">
        <v>3</v>
      </c>
      <c r="BV16" s="33">
        <f>IF(Tableau22456789[[#This Row],[Blq{QB25}]]="o",(1000/BW$52),0)</f>
        <v>0</v>
      </c>
      <c r="BW16" s="4" t="s">
        <v>3</v>
      </c>
      <c r="BX16" s="33">
        <f>IF(Tableau22456789[[#This Row],[Blq{QB26}]]="o",(1000/BY$52),0)</f>
        <v>0</v>
      </c>
      <c r="BY16" s="4" t="s">
        <v>3</v>
      </c>
      <c r="BZ16" s="33">
        <f>IF(Tableau22456789[[#This Row],[Blq{QB27}]]="o",(1000/CA$52),0)</f>
        <v>0</v>
      </c>
      <c r="CA16" s="4" t="s">
        <v>3</v>
      </c>
      <c r="CB16" s="33">
        <f>IF(Tableau22456789[[#This Row],[Blq{QB28}]]="o",(1000/CC$52),0)</f>
        <v>0</v>
      </c>
      <c r="CC16" s="4" t="s">
        <v>3</v>
      </c>
      <c r="CD16" s="33">
        <f>IF(Tableau22456789[[#This Row],[Blq{QB29}]]="o",(1000/CE$52),0)</f>
        <v>0</v>
      </c>
      <c r="CE16" s="4" t="s">
        <v>3</v>
      </c>
      <c r="CF16" s="33">
        <f>IF(Tableau22456789[[#This Row],[Blq{QB30}]]="o",(1000/CG$52),0)</f>
        <v>0</v>
      </c>
      <c r="CG16" s="4" t="s">
        <v>3</v>
      </c>
      <c r="CH16" s="26">
        <f>IFERROR((8-Tableau22456789[[#This Row],[Plc{Q}]])/100,0)</f>
        <v>0</v>
      </c>
      <c r="CI16" s="25" t="str">
        <f>IF(OR(1=Tableau22456789[[#This Row],[Plc{Q}]],2=Tableau22456789[[#This Row],[Plc{Q}]],3=Tableau22456789[[#This Row],[Plc{Q}]],4=Tableau22456789[[#This Row],[Plc{Q}]],5=Tableau22456789[[#This Row],[Plc{Q}]],6=Tableau22456789[[#This Row],[Plc{Q}]],7=Tableau22456789[[#This Row],[Plc{Q}]],8=Tableau22456789[[#This Row],[Plc{Q}]]),"Qualifié(e)","")</f>
        <v/>
      </c>
      <c r="CJ16" s="34" t="str">
        <f>IF(Tableau22456789[[#This Row],[Pnt{F}/1000]]=0,"",RANK(Tableau22456789[[#This Row],[Pnt{F}/1000]],Tableau22456789[Pnt{F}/1000]))</f>
        <v/>
      </c>
      <c r="CK16" s="35">
        <f>IFERROR(Tableau22456789[[#This Row],[Pnt{FV}/500]]+Tableau22456789[[#This Row],[Pnt{FB}/500]]+Tableau22456789[[#This Row],[Bns{Q}]],0)</f>
        <v>0</v>
      </c>
      <c r="CL16" s="32">
        <f>IFERROR((Tableau22456789[[#This Row],[Pnt{FV}]]/$CM$52)*500,0)</f>
        <v>0</v>
      </c>
      <c r="CM16" s="186">
        <f>IFERROR(((Tableau22456789[[#This Row],[Prs{FV}]]/CN$52)*1000)+IF(Tableau22456789[[#This Row],[Vlr{FV}]]="o",2,0),0)</f>
        <v>0</v>
      </c>
      <c r="CN16" s="11" t="s">
        <v>12</v>
      </c>
      <c r="CO16" s="4" t="s">
        <v>3</v>
      </c>
      <c r="CP16" s="32">
        <f>(Tableau22456789[[#This Row],[Pnt{FB}]]/CQ$52)*500</f>
        <v>0</v>
      </c>
      <c r="CQ16" s="33">
        <f>Tableau22456789[[#This Row],[Pnt{FBlq}]]+Tableau22456789[[#This Row],[Pnt{FEss}]]</f>
        <v>0</v>
      </c>
      <c r="CR16" s="33">
        <f>IF(Tableau22456789[[#This Row],[Blq{F}]]="n",0,IF(Tableau22456789[[#This Row],[Blq{F}]]="Z1",100,IF(Tableau22456789[[#This Row],[Blq{F}]]="Z2",200,IF(Tableau22456789[[#This Row],[Blq{F}]]="Top",300,0))))</f>
        <v>0</v>
      </c>
      <c r="CS16" s="4" t="s">
        <v>3</v>
      </c>
      <c r="CT16" s="25">
        <f>IFERROR((100-(Tableau22456789[[#This Row],[Ess{F}]])),0)</f>
        <v>0</v>
      </c>
      <c r="CU16" s="11" t="s">
        <v>12</v>
      </c>
      <c r="CV16" s="28" t="str">
        <f>IF(Tableau22456789[[#This Row],[Fnl]]="Q",Tableau22456789[[#This Row],[Plc{F}]],Tableau22456789[[#This Row],[Plc{Q}]])</f>
        <v/>
      </c>
      <c r="CW16" s="28" t="str">
        <f>IF(Tableau22456789[[#This Row],[Place]]=1,"Or",IF(Tableau22456789[[#This Row],[Place]]=2,"Argent",IF(Tableau22456789[[#This Row],[Place]]=3,"Bronze","")))</f>
        <v/>
      </c>
    </row>
    <row r="17" spans="1:101" x14ac:dyDescent="0.2">
      <c r="A17" s="33" t="str">
        <f>Tableau22456789[[#This Row],[Plc{Q}]]</f>
        <v/>
      </c>
      <c r="B17" s="33" t="str">
        <f>Tableau22456789[[#This Row],[Place]]</f>
        <v/>
      </c>
      <c r="C17" s="16" t="s">
        <v>12</v>
      </c>
      <c r="D17" s="17" t="s">
        <v>12</v>
      </c>
      <c r="E17" s="17" t="s">
        <v>12</v>
      </c>
      <c r="F17" s="29" t="str">
        <f>IF(Tableau22456789[[#This Row],[Q &gt; F]]="","","Q")</f>
        <v/>
      </c>
      <c r="G17" s="10" t="s">
        <v>12</v>
      </c>
      <c r="H17" s="3" t="s">
        <v>3</v>
      </c>
      <c r="I17" s="3" t="s">
        <v>3</v>
      </c>
      <c r="J17" s="3" t="s">
        <v>3</v>
      </c>
      <c r="K17" s="30" t="str">
        <f>IF(Tableau22456789[[#This Row],[Pnt{Q}(/1000)]]=0,"",RANK(Tableau22456789[[#This Row],[Pnt{Q}(/1000)]],Tableau22456789[Pnt{Q}(/1000)]))</f>
        <v/>
      </c>
      <c r="L17" s="30">
        <f>IFERROR(Tableau22456789[[#This Row],[Pnt{QV}(/500)]]+Tableau22456789[[#This Row],[Pnt{QB}/500]],0)</f>
        <v>0</v>
      </c>
      <c r="M17" s="31">
        <f>IFERROR((Tableau22456789[[#This Row],[Pnt{QV}]]/$N$52)*500,0)</f>
        <v>0</v>
      </c>
      <c r="N17" s="31">
        <f>SUM(Tableau22456789[[#This Row],[Pnt{QV1}]],Tableau22456789[[#This Row],[Pnt{QV2}]],Tableau22456789[[#This Row],[Pnt{QV3}]])</f>
        <v>0</v>
      </c>
      <c r="O17" s="2">
        <f>IFERROR(((Tableau22456789[[#This Row],[Prs{QV1}]]/P$52)*1000)+IF(Tableau22456789[[#This Row],[Vlr{QV1}]]="o",2,0),0)</f>
        <v>0</v>
      </c>
      <c r="P17" s="11" t="s">
        <v>12</v>
      </c>
      <c r="Q17" s="4" t="s">
        <v>3</v>
      </c>
      <c r="R17" s="163">
        <f>IFERROR(((Tableau22456789[[#This Row],[Prs{QV2}]]/S$52)*1000)+IF(Tableau22456789[[#This Row],[Vlr{QV2}]]="o",2,0),0)</f>
        <v>0</v>
      </c>
      <c r="S17" s="11" t="s">
        <v>12</v>
      </c>
      <c r="T17" s="4" t="s">
        <v>3</v>
      </c>
      <c r="U17" s="163">
        <f>IFERROR(((Tableau22456789[[#This Row],[Prs{QV3}]]/V$52)*1000)+IF(Tableau22456789[[#This Row],[Vlr{QV3}]]="o",2,0),0)</f>
        <v>0</v>
      </c>
      <c r="V17" s="11" t="s">
        <v>12</v>
      </c>
      <c r="W17" s="4" t="s">
        <v>3</v>
      </c>
      <c r="X17" s="32">
        <f>IF((Tableau22456789[[#This Row],[Pnt{QB}]]/Y$52)*500=0,0,(Tableau22456789[[#This Row],[Pnt{QB}]]/Y$52)*500)</f>
        <v>0</v>
      </c>
      <c r="Y17" s="33">
        <f>Tableau22456789[[#This Row],[Pnt{QB1}]]+Tableau22456789[[#This Row],[Pnt{QB2}]]+Tableau22456789[[#This Row],[Pnt{QB3}]]+Tableau22456789[[#This Row],[Pnt{QB4}]]+Tableau22456789[[#This Row],[Pnt{QB5}]]+Tableau22456789[[#This Row],[Pnt{QB6}]]+Tableau22456789[[#This Row],[Pnt{QB7}]]+Tableau22456789[[#This Row],[Pnt{QB8}]]+Tableau22456789[[#This Row],[Pnt{QB9}]]+Tableau22456789[[#This Row],[Pnt{QB10}]]+Tableau22456789[[#This Row],[Pnt{QB11}]]+Tableau22456789[[#This Row],[Pnt{QB12}]]+Tableau22456789[[#This Row],[Pnt{QB13}]]+Tableau22456789[[#This Row],[Pnt{QB14}]]+Tableau22456789[[#This Row],[Pnt{QB15}]]+Tableau22456789[[#This Row],[Pnt{QB16}]]+Tableau22456789[[#This Row],[Pnt{QB17}]]+Tableau22456789[[#This Row],[Pnt{QB18}]]+Tableau22456789[[#This Row],[Pnt{QB19}]]+Tableau22456789[[#This Row],[Pnt{QB20}]]+Tableau22456789[[#This Row],[Pnt{QB21}]]+Tableau22456789[[#This Row],[Pnt{QB22}]]+Tableau22456789[[#This Row],[Pnt{QB23}]]+Tableau22456789[[#This Row],[Pnt{QB24}]]+Tableau22456789[[#This Row],[Pnt{QB25}]]+Tableau22456789[[#This Row],[Pnt{QB26}]]+Tableau22456789[[#This Row],[Pnt{QB27}]]+Tableau22456789[[#This Row],[Pnt{QB28}]]+Tableau22456789[[#This Row],[Pnt{QB29}]]+Tableau22456789[[#This Row],[Pnt{QB30}]]</f>
        <v>0</v>
      </c>
      <c r="Z17" s="33">
        <f>IF(Tableau22456789[[#This Row],[Blq{QB1}]]="o",(1000/AA$52),0)</f>
        <v>0</v>
      </c>
      <c r="AA17" s="4" t="s">
        <v>3</v>
      </c>
      <c r="AB17" s="33">
        <f>IF(Tableau22456789[[#This Row],[Blq{QB2}]]="o",(1000/AC$52),0)</f>
        <v>0</v>
      </c>
      <c r="AC17" s="4" t="s">
        <v>3</v>
      </c>
      <c r="AD17" s="33">
        <f>IF(Tableau22456789[[#This Row],[Blq{QB3}]]="o",(1000/AE$52),0)</f>
        <v>0</v>
      </c>
      <c r="AE17" s="4" t="s">
        <v>3</v>
      </c>
      <c r="AF17" s="33">
        <f>IF(Tableau22456789[[#This Row],[Blq{QB4}]]="o",(1000/AG$52),0)</f>
        <v>0</v>
      </c>
      <c r="AG17" s="4" t="s">
        <v>3</v>
      </c>
      <c r="AH17" s="33">
        <f>IF(Tableau22456789[[#This Row],[Blq{QB5}]]="o",(1000/AI$52),0)</f>
        <v>0</v>
      </c>
      <c r="AI17" s="4" t="s">
        <v>3</v>
      </c>
      <c r="AJ17" s="33">
        <f>IF(Tableau22456789[[#This Row],[Blq{QB6}]]="o",(1000/AK$52),0)</f>
        <v>0</v>
      </c>
      <c r="AK17" s="4" t="s">
        <v>3</v>
      </c>
      <c r="AL17" s="33">
        <f>IF(Tableau22456789[[#This Row],[Blq{QB7}]]="o",(1000/AM$52),0)</f>
        <v>0</v>
      </c>
      <c r="AM17" s="4" t="s">
        <v>3</v>
      </c>
      <c r="AN17" s="33">
        <f>IF(Tableau22456789[[#This Row],[Blq{QB8}]]="o",(1000/AO$52),0)</f>
        <v>0</v>
      </c>
      <c r="AO17" s="4" t="s">
        <v>3</v>
      </c>
      <c r="AP17" s="33">
        <f>IF(Tableau22456789[[#This Row],[Blq{QB9}]]="o",(1000/AQ$52),0)</f>
        <v>0</v>
      </c>
      <c r="AQ17" s="4" t="s">
        <v>3</v>
      </c>
      <c r="AR17" s="33">
        <f>IF(Tableau22456789[[#This Row],[Blq{QB10}]]="o",(1000/AS$52),0)</f>
        <v>0</v>
      </c>
      <c r="AS17" s="4" t="s">
        <v>3</v>
      </c>
      <c r="AT17" s="33">
        <f>IF(Tableau22456789[[#This Row],[Blq{QB11}]]="o",(1000/AU$52),0)</f>
        <v>0</v>
      </c>
      <c r="AU17" s="4" t="s">
        <v>3</v>
      </c>
      <c r="AV17" s="33">
        <f>IF(Tableau22456789[[#This Row],[Blq{QB12}]]="o",(1000/AW$52),0)</f>
        <v>0</v>
      </c>
      <c r="AW17" s="4" t="s">
        <v>3</v>
      </c>
      <c r="AX17" s="33">
        <f>IF(Tableau22456789[[#This Row],[Blq{QB13}]]="o",(1000/AY$52),0)</f>
        <v>0</v>
      </c>
      <c r="AY17" s="4" t="s">
        <v>3</v>
      </c>
      <c r="AZ17" s="33">
        <f>IF(Tableau22456789[[#This Row],[Blq{QB14}]]="o",(1000/BA$52),0)</f>
        <v>0</v>
      </c>
      <c r="BA17" s="4" t="s">
        <v>3</v>
      </c>
      <c r="BB17" s="33">
        <f>IF(Tableau22456789[[#This Row],[Blq{QB15}]]="o",(1000/BC$52),0)</f>
        <v>0</v>
      </c>
      <c r="BC17" s="4" t="s">
        <v>3</v>
      </c>
      <c r="BD17" s="33">
        <f>IF(Tableau22456789[[#This Row],[Blq{QB16}]]="o",(1000/BE$52),0)</f>
        <v>0</v>
      </c>
      <c r="BE17" s="4" t="s">
        <v>3</v>
      </c>
      <c r="BF17" s="33">
        <f>IF(Tableau22456789[[#This Row],[Blq{QB17}]]="o",(1000/BG$52),0)</f>
        <v>0</v>
      </c>
      <c r="BG17" s="4" t="s">
        <v>3</v>
      </c>
      <c r="BH17" s="33">
        <f>IF(Tableau22456789[[#This Row],[Blq{QB18}]]="o",(1000/BI$52),0)</f>
        <v>0</v>
      </c>
      <c r="BI17" s="4" t="s">
        <v>3</v>
      </c>
      <c r="BJ17" s="33">
        <f>IF(Tableau22456789[[#This Row],[Blq{QB19}]]="o",(1000/BK$52),0)</f>
        <v>0</v>
      </c>
      <c r="BK17" s="4" t="s">
        <v>3</v>
      </c>
      <c r="BL17" s="33">
        <f>IF(Tableau22456789[[#This Row],[Blq{QB20}]]="o",(1000/BM$52),0)</f>
        <v>0</v>
      </c>
      <c r="BM17" s="4" t="s">
        <v>3</v>
      </c>
      <c r="BN17" s="33">
        <f>IF(Tableau22456789[[#This Row],[Blq{QB21}]]="o",(1000/BO$52),0)</f>
        <v>0</v>
      </c>
      <c r="BO17" s="4" t="s">
        <v>3</v>
      </c>
      <c r="BP17" s="33">
        <f>IF(Tableau22456789[[#This Row],[Blq{QB22}]]="o",(1000/BQ$52),0)</f>
        <v>0</v>
      </c>
      <c r="BQ17" s="4" t="s">
        <v>3</v>
      </c>
      <c r="BR17" s="33">
        <f>IF(Tableau22456789[[#This Row],[Blq{QB23}]]="o",(1000/BS$52),0)</f>
        <v>0</v>
      </c>
      <c r="BS17" s="4" t="s">
        <v>3</v>
      </c>
      <c r="BT17" s="33">
        <f>IF(Tableau22456789[[#This Row],[Blq{QB24}]]="o",(1000/BU$52),0)</f>
        <v>0</v>
      </c>
      <c r="BU17" s="4" t="s">
        <v>3</v>
      </c>
      <c r="BV17" s="33">
        <f>IF(Tableau22456789[[#This Row],[Blq{QB25}]]="o",(1000/BW$52),0)</f>
        <v>0</v>
      </c>
      <c r="BW17" s="4" t="s">
        <v>3</v>
      </c>
      <c r="BX17" s="33">
        <f>IF(Tableau22456789[[#This Row],[Blq{QB26}]]="o",(1000/BY$52),0)</f>
        <v>0</v>
      </c>
      <c r="BY17" s="4" t="s">
        <v>3</v>
      </c>
      <c r="BZ17" s="33">
        <f>IF(Tableau22456789[[#This Row],[Blq{QB27}]]="o",(1000/CA$52),0)</f>
        <v>0</v>
      </c>
      <c r="CA17" s="4" t="s">
        <v>3</v>
      </c>
      <c r="CB17" s="33">
        <f>IF(Tableau22456789[[#This Row],[Blq{QB28}]]="o",(1000/CC$52),0)</f>
        <v>0</v>
      </c>
      <c r="CC17" s="4" t="s">
        <v>3</v>
      </c>
      <c r="CD17" s="33">
        <f>IF(Tableau22456789[[#This Row],[Blq{QB29}]]="o",(1000/CE$52),0)</f>
        <v>0</v>
      </c>
      <c r="CE17" s="4" t="s">
        <v>3</v>
      </c>
      <c r="CF17" s="33">
        <f>IF(Tableau22456789[[#This Row],[Blq{QB30}]]="o",(1000/CG$52),0)</f>
        <v>0</v>
      </c>
      <c r="CG17" s="4" t="s">
        <v>3</v>
      </c>
      <c r="CH17" s="26">
        <f>IFERROR((8-Tableau22456789[[#This Row],[Plc{Q}]])/100,0)</f>
        <v>0</v>
      </c>
      <c r="CI17" s="25" t="str">
        <f>IF(OR(1=Tableau22456789[[#This Row],[Plc{Q}]],2=Tableau22456789[[#This Row],[Plc{Q}]],3=Tableau22456789[[#This Row],[Plc{Q}]],4=Tableau22456789[[#This Row],[Plc{Q}]],5=Tableau22456789[[#This Row],[Plc{Q}]],6=Tableau22456789[[#This Row],[Plc{Q}]],7=Tableau22456789[[#This Row],[Plc{Q}]],8=Tableau22456789[[#This Row],[Plc{Q}]]),"Qualifié(e)","")</f>
        <v/>
      </c>
      <c r="CJ17" s="34" t="str">
        <f>IF(Tableau22456789[[#This Row],[Pnt{F}/1000]]=0,"",RANK(Tableau22456789[[#This Row],[Pnt{F}/1000]],Tableau22456789[Pnt{F}/1000]))</f>
        <v/>
      </c>
      <c r="CK17" s="35">
        <f>IFERROR(Tableau22456789[[#This Row],[Pnt{FV}/500]]+Tableau22456789[[#This Row],[Pnt{FB}/500]]+Tableau22456789[[#This Row],[Bns{Q}]],0)</f>
        <v>0</v>
      </c>
      <c r="CL17" s="32">
        <f>IFERROR((Tableau22456789[[#This Row],[Pnt{FV}]]/$CM$52)*500,0)</f>
        <v>0</v>
      </c>
      <c r="CM17" s="186">
        <f>IFERROR(((Tableau22456789[[#This Row],[Prs{FV}]]/CN$52)*1000)+IF(Tableau22456789[[#This Row],[Vlr{FV}]]="o",2,0),0)</f>
        <v>0</v>
      </c>
      <c r="CN17" s="11" t="s">
        <v>12</v>
      </c>
      <c r="CO17" s="4" t="s">
        <v>3</v>
      </c>
      <c r="CP17" s="32">
        <f>(Tableau22456789[[#This Row],[Pnt{FB}]]/CQ$52)*500</f>
        <v>0</v>
      </c>
      <c r="CQ17" s="33">
        <f>Tableau22456789[[#This Row],[Pnt{FBlq}]]+Tableau22456789[[#This Row],[Pnt{FEss}]]</f>
        <v>0</v>
      </c>
      <c r="CR17" s="33">
        <f>IF(Tableau22456789[[#This Row],[Blq{F}]]="n",0,IF(Tableau22456789[[#This Row],[Blq{F}]]="Z1",100,IF(Tableau22456789[[#This Row],[Blq{F}]]="Z2",200,IF(Tableau22456789[[#This Row],[Blq{F}]]="Top",300,0))))</f>
        <v>0</v>
      </c>
      <c r="CS17" s="4" t="s">
        <v>3</v>
      </c>
      <c r="CT17" s="25">
        <f>IFERROR((100-(Tableau22456789[[#This Row],[Ess{F}]])),0)</f>
        <v>0</v>
      </c>
      <c r="CU17" s="11" t="s">
        <v>12</v>
      </c>
      <c r="CV17" s="28" t="str">
        <f>IF(Tableau22456789[[#This Row],[Fnl]]="Q",Tableau22456789[[#This Row],[Plc{F}]],Tableau22456789[[#This Row],[Plc{Q}]])</f>
        <v/>
      </c>
      <c r="CW17" s="28" t="str">
        <f>IF(Tableau22456789[[#This Row],[Place]]=1,"Or",IF(Tableau22456789[[#This Row],[Place]]=2,"Argent",IF(Tableau22456789[[#This Row],[Place]]=3,"Bronze","")))</f>
        <v/>
      </c>
    </row>
    <row r="18" spans="1:101" x14ac:dyDescent="0.2">
      <c r="A18" s="33" t="str">
        <f>Tableau22456789[[#This Row],[Plc{Q}]]</f>
        <v/>
      </c>
      <c r="B18" s="33" t="str">
        <f>Tableau22456789[[#This Row],[Place]]</f>
        <v/>
      </c>
      <c r="C18" s="16" t="s">
        <v>12</v>
      </c>
      <c r="D18" s="17" t="s">
        <v>12</v>
      </c>
      <c r="E18" s="17" t="s">
        <v>12</v>
      </c>
      <c r="F18" s="29" t="str">
        <f>IF(Tableau22456789[[#This Row],[Q &gt; F]]="","","Q")</f>
        <v/>
      </c>
      <c r="G18" s="10" t="s">
        <v>12</v>
      </c>
      <c r="H18" s="3" t="s">
        <v>3</v>
      </c>
      <c r="I18" s="3" t="s">
        <v>3</v>
      </c>
      <c r="J18" s="3" t="s">
        <v>3</v>
      </c>
      <c r="K18" s="30" t="str">
        <f>IF(Tableau22456789[[#This Row],[Pnt{Q}(/1000)]]=0,"",RANK(Tableau22456789[[#This Row],[Pnt{Q}(/1000)]],Tableau22456789[Pnt{Q}(/1000)]))</f>
        <v/>
      </c>
      <c r="L18" s="30">
        <f>IFERROR(Tableau22456789[[#This Row],[Pnt{QV}(/500)]]+Tableau22456789[[#This Row],[Pnt{QB}/500]],0)</f>
        <v>0</v>
      </c>
      <c r="M18" s="31">
        <f>IFERROR((Tableau22456789[[#This Row],[Pnt{QV}]]/$N$52)*500,0)</f>
        <v>0</v>
      </c>
      <c r="N18" s="31">
        <f>SUM(Tableau22456789[[#This Row],[Pnt{QV1}]],Tableau22456789[[#This Row],[Pnt{QV2}]],Tableau22456789[[#This Row],[Pnt{QV3}]])</f>
        <v>0</v>
      </c>
      <c r="O18" s="2">
        <f>IFERROR(((Tableau22456789[[#This Row],[Prs{QV1}]]/P$52)*1000)+IF(Tableau22456789[[#This Row],[Vlr{QV1}]]="o",2,0),0)</f>
        <v>0</v>
      </c>
      <c r="P18" s="11" t="s">
        <v>12</v>
      </c>
      <c r="Q18" s="4" t="s">
        <v>3</v>
      </c>
      <c r="R18" s="163">
        <f>IFERROR(((Tableau22456789[[#This Row],[Prs{QV2}]]/S$52)*1000)+IF(Tableau22456789[[#This Row],[Vlr{QV2}]]="o",2,0),0)</f>
        <v>0</v>
      </c>
      <c r="S18" s="11" t="s">
        <v>12</v>
      </c>
      <c r="T18" s="4" t="s">
        <v>3</v>
      </c>
      <c r="U18" s="163">
        <f>IFERROR(((Tableau22456789[[#This Row],[Prs{QV3}]]/V$52)*1000)+IF(Tableau22456789[[#This Row],[Vlr{QV3}]]="o",2,0),0)</f>
        <v>0</v>
      </c>
      <c r="V18" s="11" t="s">
        <v>12</v>
      </c>
      <c r="W18" s="4" t="s">
        <v>3</v>
      </c>
      <c r="X18" s="32">
        <f>IF((Tableau22456789[[#This Row],[Pnt{QB}]]/Y$52)*500=0,0,(Tableau22456789[[#This Row],[Pnt{QB}]]/Y$52)*500)</f>
        <v>0</v>
      </c>
      <c r="Y18" s="33">
        <f>Tableau22456789[[#This Row],[Pnt{QB1}]]+Tableau22456789[[#This Row],[Pnt{QB2}]]+Tableau22456789[[#This Row],[Pnt{QB3}]]+Tableau22456789[[#This Row],[Pnt{QB4}]]+Tableau22456789[[#This Row],[Pnt{QB5}]]+Tableau22456789[[#This Row],[Pnt{QB6}]]+Tableau22456789[[#This Row],[Pnt{QB7}]]+Tableau22456789[[#This Row],[Pnt{QB8}]]+Tableau22456789[[#This Row],[Pnt{QB9}]]+Tableau22456789[[#This Row],[Pnt{QB10}]]+Tableau22456789[[#This Row],[Pnt{QB11}]]+Tableau22456789[[#This Row],[Pnt{QB12}]]+Tableau22456789[[#This Row],[Pnt{QB13}]]+Tableau22456789[[#This Row],[Pnt{QB14}]]+Tableau22456789[[#This Row],[Pnt{QB15}]]+Tableau22456789[[#This Row],[Pnt{QB16}]]+Tableau22456789[[#This Row],[Pnt{QB17}]]+Tableau22456789[[#This Row],[Pnt{QB18}]]+Tableau22456789[[#This Row],[Pnt{QB19}]]+Tableau22456789[[#This Row],[Pnt{QB20}]]+Tableau22456789[[#This Row],[Pnt{QB21}]]+Tableau22456789[[#This Row],[Pnt{QB22}]]+Tableau22456789[[#This Row],[Pnt{QB23}]]+Tableau22456789[[#This Row],[Pnt{QB24}]]+Tableau22456789[[#This Row],[Pnt{QB25}]]+Tableau22456789[[#This Row],[Pnt{QB26}]]+Tableau22456789[[#This Row],[Pnt{QB27}]]+Tableau22456789[[#This Row],[Pnt{QB28}]]+Tableau22456789[[#This Row],[Pnt{QB29}]]+Tableau22456789[[#This Row],[Pnt{QB30}]]</f>
        <v>0</v>
      </c>
      <c r="Z18" s="33">
        <f>IF(Tableau22456789[[#This Row],[Blq{QB1}]]="o",(1000/AA$52),0)</f>
        <v>0</v>
      </c>
      <c r="AA18" s="4" t="s">
        <v>3</v>
      </c>
      <c r="AB18" s="33">
        <f>IF(Tableau22456789[[#This Row],[Blq{QB2}]]="o",(1000/AC$52),0)</f>
        <v>0</v>
      </c>
      <c r="AC18" s="4" t="s">
        <v>3</v>
      </c>
      <c r="AD18" s="33">
        <f>IF(Tableau22456789[[#This Row],[Blq{QB3}]]="o",(1000/AE$52),0)</f>
        <v>0</v>
      </c>
      <c r="AE18" s="4" t="s">
        <v>3</v>
      </c>
      <c r="AF18" s="33">
        <f>IF(Tableau22456789[[#This Row],[Blq{QB4}]]="o",(1000/AG$52),0)</f>
        <v>0</v>
      </c>
      <c r="AG18" s="4" t="s">
        <v>3</v>
      </c>
      <c r="AH18" s="33">
        <f>IF(Tableau22456789[[#This Row],[Blq{QB5}]]="o",(1000/AI$52),0)</f>
        <v>0</v>
      </c>
      <c r="AI18" s="4" t="s">
        <v>3</v>
      </c>
      <c r="AJ18" s="33">
        <f>IF(Tableau22456789[[#This Row],[Blq{QB6}]]="o",(1000/AK$52),0)</f>
        <v>0</v>
      </c>
      <c r="AK18" s="4" t="s">
        <v>3</v>
      </c>
      <c r="AL18" s="33">
        <f>IF(Tableau22456789[[#This Row],[Blq{QB7}]]="o",(1000/AM$52),0)</f>
        <v>0</v>
      </c>
      <c r="AM18" s="4" t="s">
        <v>3</v>
      </c>
      <c r="AN18" s="33">
        <f>IF(Tableau22456789[[#This Row],[Blq{QB8}]]="o",(1000/AO$52),0)</f>
        <v>0</v>
      </c>
      <c r="AO18" s="4" t="s">
        <v>3</v>
      </c>
      <c r="AP18" s="33">
        <f>IF(Tableau22456789[[#This Row],[Blq{QB9}]]="o",(1000/AQ$52),0)</f>
        <v>0</v>
      </c>
      <c r="AQ18" s="4" t="s">
        <v>3</v>
      </c>
      <c r="AR18" s="33">
        <f>IF(Tableau22456789[[#This Row],[Blq{QB10}]]="o",(1000/AS$52),0)</f>
        <v>0</v>
      </c>
      <c r="AS18" s="4" t="s">
        <v>3</v>
      </c>
      <c r="AT18" s="33">
        <f>IF(Tableau22456789[[#This Row],[Blq{QB11}]]="o",(1000/AU$52),0)</f>
        <v>0</v>
      </c>
      <c r="AU18" s="4" t="s">
        <v>3</v>
      </c>
      <c r="AV18" s="33">
        <f>IF(Tableau22456789[[#This Row],[Blq{QB12}]]="o",(1000/AW$52),0)</f>
        <v>0</v>
      </c>
      <c r="AW18" s="4" t="s">
        <v>3</v>
      </c>
      <c r="AX18" s="33">
        <f>IF(Tableau22456789[[#This Row],[Blq{QB13}]]="o",(1000/AY$52),0)</f>
        <v>0</v>
      </c>
      <c r="AY18" s="4" t="s">
        <v>3</v>
      </c>
      <c r="AZ18" s="33">
        <f>IF(Tableau22456789[[#This Row],[Blq{QB14}]]="o",(1000/BA$52),0)</f>
        <v>0</v>
      </c>
      <c r="BA18" s="4" t="s">
        <v>3</v>
      </c>
      <c r="BB18" s="33">
        <f>IF(Tableau22456789[[#This Row],[Blq{QB15}]]="o",(1000/BC$52),0)</f>
        <v>0</v>
      </c>
      <c r="BC18" s="4" t="s">
        <v>3</v>
      </c>
      <c r="BD18" s="33">
        <f>IF(Tableau22456789[[#This Row],[Blq{QB16}]]="o",(1000/BE$52),0)</f>
        <v>0</v>
      </c>
      <c r="BE18" s="4" t="s">
        <v>3</v>
      </c>
      <c r="BF18" s="33">
        <f>IF(Tableau22456789[[#This Row],[Blq{QB17}]]="o",(1000/BG$52),0)</f>
        <v>0</v>
      </c>
      <c r="BG18" s="4" t="s">
        <v>3</v>
      </c>
      <c r="BH18" s="33">
        <f>IF(Tableau22456789[[#This Row],[Blq{QB18}]]="o",(1000/BI$52),0)</f>
        <v>0</v>
      </c>
      <c r="BI18" s="4" t="s">
        <v>3</v>
      </c>
      <c r="BJ18" s="33">
        <f>IF(Tableau22456789[[#This Row],[Blq{QB19}]]="o",(1000/BK$52),0)</f>
        <v>0</v>
      </c>
      <c r="BK18" s="4" t="s">
        <v>3</v>
      </c>
      <c r="BL18" s="33">
        <f>IF(Tableau22456789[[#This Row],[Blq{QB20}]]="o",(1000/BM$52),0)</f>
        <v>0</v>
      </c>
      <c r="BM18" s="4" t="s">
        <v>3</v>
      </c>
      <c r="BN18" s="33">
        <f>IF(Tableau22456789[[#This Row],[Blq{QB21}]]="o",(1000/BO$52),0)</f>
        <v>0</v>
      </c>
      <c r="BO18" s="4" t="s">
        <v>3</v>
      </c>
      <c r="BP18" s="33">
        <f>IF(Tableau22456789[[#This Row],[Blq{QB22}]]="o",(1000/BQ$52),0)</f>
        <v>0</v>
      </c>
      <c r="BQ18" s="4" t="s">
        <v>3</v>
      </c>
      <c r="BR18" s="33">
        <f>IF(Tableau22456789[[#This Row],[Blq{QB23}]]="o",(1000/BS$52),0)</f>
        <v>0</v>
      </c>
      <c r="BS18" s="4" t="s">
        <v>3</v>
      </c>
      <c r="BT18" s="33">
        <f>IF(Tableau22456789[[#This Row],[Blq{QB24}]]="o",(1000/BU$52),0)</f>
        <v>0</v>
      </c>
      <c r="BU18" s="4" t="s">
        <v>3</v>
      </c>
      <c r="BV18" s="33">
        <f>IF(Tableau22456789[[#This Row],[Blq{QB25}]]="o",(1000/BW$52),0)</f>
        <v>0</v>
      </c>
      <c r="BW18" s="4" t="s">
        <v>3</v>
      </c>
      <c r="BX18" s="33">
        <f>IF(Tableau22456789[[#This Row],[Blq{QB26}]]="o",(1000/BY$52),0)</f>
        <v>0</v>
      </c>
      <c r="BY18" s="4" t="s">
        <v>3</v>
      </c>
      <c r="BZ18" s="33">
        <f>IF(Tableau22456789[[#This Row],[Blq{QB27}]]="o",(1000/CA$52),0)</f>
        <v>0</v>
      </c>
      <c r="CA18" s="4" t="s">
        <v>3</v>
      </c>
      <c r="CB18" s="33">
        <f>IF(Tableau22456789[[#This Row],[Blq{QB28}]]="o",(1000/CC$52),0)</f>
        <v>0</v>
      </c>
      <c r="CC18" s="4" t="s">
        <v>3</v>
      </c>
      <c r="CD18" s="33">
        <f>IF(Tableau22456789[[#This Row],[Blq{QB29}]]="o",(1000/CE$52),0)</f>
        <v>0</v>
      </c>
      <c r="CE18" s="4" t="s">
        <v>3</v>
      </c>
      <c r="CF18" s="33">
        <f>IF(Tableau22456789[[#This Row],[Blq{QB30}]]="o",(1000/CG$52),0)</f>
        <v>0</v>
      </c>
      <c r="CG18" s="4" t="s">
        <v>3</v>
      </c>
      <c r="CH18" s="26">
        <f>IFERROR((8-Tableau22456789[[#This Row],[Plc{Q}]])/100,0)</f>
        <v>0</v>
      </c>
      <c r="CI18" s="25" t="str">
        <f>IF(OR(1=Tableau22456789[[#This Row],[Plc{Q}]],2=Tableau22456789[[#This Row],[Plc{Q}]],3=Tableau22456789[[#This Row],[Plc{Q}]],4=Tableau22456789[[#This Row],[Plc{Q}]],5=Tableau22456789[[#This Row],[Plc{Q}]],6=Tableau22456789[[#This Row],[Plc{Q}]],7=Tableau22456789[[#This Row],[Plc{Q}]],8=Tableau22456789[[#This Row],[Plc{Q}]]),"Qualifié(e)","")</f>
        <v/>
      </c>
      <c r="CJ18" s="34" t="str">
        <f>IF(Tableau22456789[[#This Row],[Pnt{F}/1000]]=0,"",RANK(Tableau22456789[[#This Row],[Pnt{F}/1000]],Tableau22456789[Pnt{F}/1000]))</f>
        <v/>
      </c>
      <c r="CK18" s="35">
        <f>IFERROR(Tableau22456789[[#This Row],[Pnt{FV}/500]]+Tableau22456789[[#This Row],[Pnt{FB}/500]]+Tableau22456789[[#This Row],[Bns{Q}]],0)</f>
        <v>0</v>
      </c>
      <c r="CL18" s="32">
        <f>IFERROR((Tableau22456789[[#This Row],[Pnt{FV}]]/$CM$52)*500,0)</f>
        <v>0</v>
      </c>
      <c r="CM18" s="186">
        <f>IFERROR(((Tableau22456789[[#This Row],[Prs{FV}]]/CN$52)*1000)+IF(Tableau22456789[[#This Row],[Vlr{FV}]]="o",2,0),0)</f>
        <v>0</v>
      </c>
      <c r="CN18" s="11" t="s">
        <v>12</v>
      </c>
      <c r="CO18" s="4" t="s">
        <v>3</v>
      </c>
      <c r="CP18" s="32">
        <f>(Tableau22456789[[#This Row],[Pnt{FB}]]/CQ$52)*500</f>
        <v>0</v>
      </c>
      <c r="CQ18" s="33">
        <f>Tableau22456789[[#This Row],[Pnt{FBlq}]]+Tableau22456789[[#This Row],[Pnt{FEss}]]</f>
        <v>0</v>
      </c>
      <c r="CR18" s="33">
        <f>IF(Tableau22456789[[#This Row],[Blq{F}]]="n",0,IF(Tableau22456789[[#This Row],[Blq{F}]]="Z1",100,IF(Tableau22456789[[#This Row],[Blq{F}]]="Z2",200,IF(Tableau22456789[[#This Row],[Blq{F}]]="Top",300,0))))</f>
        <v>0</v>
      </c>
      <c r="CS18" s="4" t="s">
        <v>3</v>
      </c>
      <c r="CT18" s="25">
        <f>IFERROR((100-(Tableau22456789[[#This Row],[Ess{F}]])),0)</f>
        <v>0</v>
      </c>
      <c r="CU18" s="11" t="s">
        <v>12</v>
      </c>
      <c r="CV18" s="28" t="str">
        <f>IF(Tableau22456789[[#This Row],[Fnl]]="Q",Tableau22456789[[#This Row],[Plc{F}]],Tableau22456789[[#This Row],[Plc{Q}]])</f>
        <v/>
      </c>
      <c r="CW18" s="28" t="str">
        <f>IF(Tableau22456789[[#This Row],[Place]]=1,"Or",IF(Tableau22456789[[#This Row],[Place]]=2,"Argent",IF(Tableau22456789[[#This Row],[Place]]=3,"Bronze","")))</f>
        <v/>
      </c>
    </row>
    <row r="19" spans="1:101" x14ac:dyDescent="0.2">
      <c r="A19" s="33" t="str">
        <f>Tableau22456789[[#This Row],[Plc{Q}]]</f>
        <v/>
      </c>
      <c r="B19" s="33" t="str">
        <f>Tableau22456789[[#This Row],[Place]]</f>
        <v/>
      </c>
      <c r="C19" s="16" t="s">
        <v>12</v>
      </c>
      <c r="D19" s="17" t="s">
        <v>12</v>
      </c>
      <c r="E19" s="17" t="s">
        <v>12</v>
      </c>
      <c r="F19" s="29" t="str">
        <f>IF(Tableau22456789[[#This Row],[Q &gt; F]]="","","Q")</f>
        <v/>
      </c>
      <c r="G19" s="10" t="s">
        <v>12</v>
      </c>
      <c r="H19" s="3" t="s">
        <v>3</v>
      </c>
      <c r="I19" s="3" t="s">
        <v>3</v>
      </c>
      <c r="J19" s="3" t="s">
        <v>3</v>
      </c>
      <c r="K19" s="30" t="str">
        <f>IF(Tableau22456789[[#This Row],[Pnt{Q}(/1000)]]=0,"",RANK(Tableau22456789[[#This Row],[Pnt{Q}(/1000)]],Tableau22456789[Pnt{Q}(/1000)]))</f>
        <v/>
      </c>
      <c r="L19" s="30">
        <f>IFERROR(Tableau22456789[[#This Row],[Pnt{QV}(/500)]]+Tableau22456789[[#This Row],[Pnt{QB}/500]],0)</f>
        <v>0</v>
      </c>
      <c r="M19" s="31">
        <f>IFERROR((Tableau22456789[[#This Row],[Pnt{QV}]]/$N$52)*500,0)</f>
        <v>0</v>
      </c>
      <c r="N19" s="31">
        <f>SUM(Tableau22456789[[#This Row],[Pnt{QV1}]],Tableau22456789[[#This Row],[Pnt{QV2}]],Tableau22456789[[#This Row],[Pnt{QV3}]])</f>
        <v>0</v>
      </c>
      <c r="O19" s="2">
        <f>IFERROR(((Tableau22456789[[#This Row],[Prs{QV1}]]/P$52)*1000)+IF(Tableau22456789[[#This Row],[Vlr{QV1}]]="o",2,0),0)</f>
        <v>0</v>
      </c>
      <c r="P19" s="11" t="s">
        <v>12</v>
      </c>
      <c r="Q19" s="4" t="s">
        <v>3</v>
      </c>
      <c r="R19" s="163">
        <f>IFERROR(((Tableau22456789[[#This Row],[Prs{QV2}]]/S$52)*1000)+IF(Tableau22456789[[#This Row],[Vlr{QV2}]]="o",2,0),0)</f>
        <v>0</v>
      </c>
      <c r="S19" s="11" t="s">
        <v>12</v>
      </c>
      <c r="T19" s="4" t="s">
        <v>3</v>
      </c>
      <c r="U19" s="163">
        <f>IFERROR(((Tableau22456789[[#This Row],[Prs{QV3}]]/V$52)*1000)+IF(Tableau22456789[[#This Row],[Vlr{QV3}]]="o",2,0),0)</f>
        <v>0</v>
      </c>
      <c r="V19" s="11" t="s">
        <v>12</v>
      </c>
      <c r="W19" s="4" t="s">
        <v>3</v>
      </c>
      <c r="X19" s="32">
        <f>IF((Tableau22456789[[#This Row],[Pnt{QB}]]/Y$52)*500=0,0,(Tableau22456789[[#This Row],[Pnt{QB}]]/Y$52)*500)</f>
        <v>0</v>
      </c>
      <c r="Y19" s="33">
        <f>Tableau22456789[[#This Row],[Pnt{QB1}]]+Tableau22456789[[#This Row],[Pnt{QB2}]]+Tableau22456789[[#This Row],[Pnt{QB3}]]+Tableau22456789[[#This Row],[Pnt{QB4}]]+Tableau22456789[[#This Row],[Pnt{QB5}]]+Tableau22456789[[#This Row],[Pnt{QB6}]]+Tableau22456789[[#This Row],[Pnt{QB7}]]+Tableau22456789[[#This Row],[Pnt{QB8}]]+Tableau22456789[[#This Row],[Pnt{QB9}]]+Tableau22456789[[#This Row],[Pnt{QB10}]]+Tableau22456789[[#This Row],[Pnt{QB11}]]+Tableau22456789[[#This Row],[Pnt{QB12}]]+Tableau22456789[[#This Row],[Pnt{QB13}]]+Tableau22456789[[#This Row],[Pnt{QB14}]]+Tableau22456789[[#This Row],[Pnt{QB15}]]+Tableau22456789[[#This Row],[Pnt{QB16}]]+Tableau22456789[[#This Row],[Pnt{QB17}]]+Tableau22456789[[#This Row],[Pnt{QB18}]]+Tableau22456789[[#This Row],[Pnt{QB19}]]+Tableau22456789[[#This Row],[Pnt{QB20}]]+Tableau22456789[[#This Row],[Pnt{QB21}]]+Tableau22456789[[#This Row],[Pnt{QB22}]]+Tableau22456789[[#This Row],[Pnt{QB23}]]+Tableau22456789[[#This Row],[Pnt{QB24}]]+Tableau22456789[[#This Row],[Pnt{QB25}]]+Tableau22456789[[#This Row],[Pnt{QB26}]]+Tableau22456789[[#This Row],[Pnt{QB27}]]+Tableau22456789[[#This Row],[Pnt{QB28}]]+Tableau22456789[[#This Row],[Pnt{QB29}]]+Tableau22456789[[#This Row],[Pnt{QB30}]]</f>
        <v>0</v>
      </c>
      <c r="Z19" s="33">
        <f>IF(Tableau22456789[[#This Row],[Blq{QB1}]]="o",(1000/AA$52),0)</f>
        <v>0</v>
      </c>
      <c r="AA19" s="4" t="s">
        <v>3</v>
      </c>
      <c r="AB19" s="33">
        <f>IF(Tableau22456789[[#This Row],[Blq{QB2}]]="o",(1000/AC$52),0)</f>
        <v>0</v>
      </c>
      <c r="AC19" s="4" t="s">
        <v>3</v>
      </c>
      <c r="AD19" s="33">
        <f>IF(Tableau22456789[[#This Row],[Blq{QB3}]]="o",(1000/AE$52),0)</f>
        <v>0</v>
      </c>
      <c r="AE19" s="4" t="s">
        <v>3</v>
      </c>
      <c r="AF19" s="33">
        <f>IF(Tableau22456789[[#This Row],[Blq{QB4}]]="o",(1000/AG$52),0)</f>
        <v>0</v>
      </c>
      <c r="AG19" s="4" t="s">
        <v>3</v>
      </c>
      <c r="AH19" s="33">
        <f>IF(Tableau22456789[[#This Row],[Blq{QB5}]]="o",(1000/AI$52),0)</f>
        <v>0</v>
      </c>
      <c r="AI19" s="4" t="s">
        <v>3</v>
      </c>
      <c r="AJ19" s="33">
        <f>IF(Tableau22456789[[#This Row],[Blq{QB6}]]="o",(1000/AK$52),0)</f>
        <v>0</v>
      </c>
      <c r="AK19" s="4" t="s">
        <v>3</v>
      </c>
      <c r="AL19" s="33">
        <f>IF(Tableau22456789[[#This Row],[Blq{QB7}]]="o",(1000/AM$52),0)</f>
        <v>0</v>
      </c>
      <c r="AM19" s="4" t="s">
        <v>3</v>
      </c>
      <c r="AN19" s="33">
        <f>IF(Tableau22456789[[#This Row],[Blq{QB8}]]="o",(1000/AO$52),0)</f>
        <v>0</v>
      </c>
      <c r="AO19" s="4" t="s">
        <v>3</v>
      </c>
      <c r="AP19" s="33">
        <f>IF(Tableau22456789[[#This Row],[Blq{QB9}]]="o",(1000/AQ$52),0)</f>
        <v>0</v>
      </c>
      <c r="AQ19" s="4" t="s">
        <v>3</v>
      </c>
      <c r="AR19" s="33">
        <f>IF(Tableau22456789[[#This Row],[Blq{QB10}]]="o",(1000/AS$52),0)</f>
        <v>0</v>
      </c>
      <c r="AS19" s="4" t="s">
        <v>3</v>
      </c>
      <c r="AT19" s="33">
        <f>IF(Tableau22456789[[#This Row],[Blq{QB11}]]="o",(1000/AU$52),0)</f>
        <v>0</v>
      </c>
      <c r="AU19" s="4" t="s">
        <v>3</v>
      </c>
      <c r="AV19" s="33">
        <f>IF(Tableau22456789[[#This Row],[Blq{QB12}]]="o",(1000/AW$52),0)</f>
        <v>0</v>
      </c>
      <c r="AW19" s="4" t="s">
        <v>3</v>
      </c>
      <c r="AX19" s="33">
        <f>IF(Tableau22456789[[#This Row],[Blq{QB13}]]="o",(1000/AY$52),0)</f>
        <v>0</v>
      </c>
      <c r="AY19" s="4" t="s">
        <v>3</v>
      </c>
      <c r="AZ19" s="33">
        <f>IF(Tableau22456789[[#This Row],[Blq{QB14}]]="o",(1000/BA$52),0)</f>
        <v>0</v>
      </c>
      <c r="BA19" s="4" t="s">
        <v>3</v>
      </c>
      <c r="BB19" s="33">
        <f>IF(Tableau22456789[[#This Row],[Blq{QB15}]]="o",(1000/BC$52),0)</f>
        <v>0</v>
      </c>
      <c r="BC19" s="4" t="s">
        <v>3</v>
      </c>
      <c r="BD19" s="33">
        <f>IF(Tableau22456789[[#This Row],[Blq{QB16}]]="o",(1000/BE$52),0)</f>
        <v>0</v>
      </c>
      <c r="BE19" s="4" t="s">
        <v>3</v>
      </c>
      <c r="BF19" s="33">
        <f>IF(Tableau22456789[[#This Row],[Blq{QB17}]]="o",(1000/BG$52),0)</f>
        <v>0</v>
      </c>
      <c r="BG19" s="4" t="s">
        <v>3</v>
      </c>
      <c r="BH19" s="33">
        <f>IF(Tableau22456789[[#This Row],[Blq{QB18}]]="o",(1000/BI$52),0)</f>
        <v>0</v>
      </c>
      <c r="BI19" s="4" t="s">
        <v>3</v>
      </c>
      <c r="BJ19" s="33">
        <f>IF(Tableau22456789[[#This Row],[Blq{QB19}]]="o",(1000/BK$52),0)</f>
        <v>0</v>
      </c>
      <c r="BK19" s="4" t="s">
        <v>3</v>
      </c>
      <c r="BL19" s="33">
        <f>IF(Tableau22456789[[#This Row],[Blq{QB20}]]="o",(1000/BM$52),0)</f>
        <v>0</v>
      </c>
      <c r="BM19" s="4" t="s">
        <v>3</v>
      </c>
      <c r="BN19" s="33">
        <f>IF(Tableau22456789[[#This Row],[Blq{QB21}]]="o",(1000/BO$52),0)</f>
        <v>0</v>
      </c>
      <c r="BO19" s="4" t="s">
        <v>3</v>
      </c>
      <c r="BP19" s="33">
        <f>IF(Tableau22456789[[#This Row],[Blq{QB22}]]="o",(1000/BQ$52),0)</f>
        <v>0</v>
      </c>
      <c r="BQ19" s="4" t="s">
        <v>3</v>
      </c>
      <c r="BR19" s="33">
        <f>IF(Tableau22456789[[#This Row],[Blq{QB23}]]="o",(1000/BS$52),0)</f>
        <v>0</v>
      </c>
      <c r="BS19" s="4" t="s">
        <v>3</v>
      </c>
      <c r="BT19" s="33">
        <f>IF(Tableau22456789[[#This Row],[Blq{QB24}]]="o",(1000/BU$52),0)</f>
        <v>0</v>
      </c>
      <c r="BU19" s="4" t="s">
        <v>3</v>
      </c>
      <c r="BV19" s="33">
        <f>IF(Tableau22456789[[#This Row],[Blq{QB25}]]="o",(1000/BW$52),0)</f>
        <v>0</v>
      </c>
      <c r="BW19" s="4" t="s">
        <v>3</v>
      </c>
      <c r="BX19" s="33">
        <f>IF(Tableau22456789[[#This Row],[Blq{QB26}]]="o",(1000/BY$52),0)</f>
        <v>0</v>
      </c>
      <c r="BY19" s="4" t="s">
        <v>3</v>
      </c>
      <c r="BZ19" s="33">
        <f>IF(Tableau22456789[[#This Row],[Blq{QB27}]]="o",(1000/CA$52),0)</f>
        <v>0</v>
      </c>
      <c r="CA19" s="4" t="s">
        <v>3</v>
      </c>
      <c r="CB19" s="33">
        <f>IF(Tableau22456789[[#This Row],[Blq{QB28}]]="o",(1000/CC$52),0)</f>
        <v>0</v>
      </c>
      <c r="CC19" s="4" t="s">
        <v>3</v>
      </c>
      <c r="CD19" s="33">
        <f>IF(Tableau22456789[[#This Row],[Blq{QB29}]]="o",(1000/CE$52),0)</f>
        <v>0</v>
      </c>
      <c r="CE19" s="4" t="s">
        <v>3</v>
      </c>
      <c r="CF19" s="33">
        <f>IF(Tableau22456789[[#This Row],[Blq{QB30}]]="o",(1000/CG$52),0)</f>
        <v>0</v>
      </c>
      <c r="CG19" s="4" t="s">
        <v>3</v>
      </c>
      <c r="CH19" s="26">
        <f>IFERROR((8-Tableau22456789[[#This Row],[Plc{Q}]])/100,0)</f>
        <v>0</v>
      </c>
      <c r="CI19" s="25" t="str">
        <f>IF(OR(1=Tableau22456789[[#This Row],[Plc{Q}]],2=Tableau22456789[[#This Row],[Plc{Q}]],3=Tableau22456789[[#This Row],[Plc{Q}]],4=Tableau22456789[[#This Row],[Plc{Q}]],5=Tableau22456789[[#This Row],[Plc{Q}]],6=Tableau22456789[[#This Row],[Plc{Q}]],7=Tableau22456789[[#This Row],[Plc{Q}]],8=Tableau22456789[[#This Row],[Plc{Q}]]),"Qualifié(e)","")</f>
        <v/>
      </c>
      <c r="CJ19" s="34" t="str">
        <f>IF(Tableau22456789[[#This Row],[Pnt{F}/1000]]=0,"",RANK(Tableau22456789[[#This Row],[Pnt{F}/1000]],Tableau22456789[Pnt{F}/1000]))</f>
        <v/>
      </c>
      <c r="CK19" s="35">
        <f>IFERROR(Tableau22456789[[#This Row],[Pnt{FV}/500]]+Tableau22456789[[#This Row],[Pnt{FB}/500]]+Tableau22456789[[#This Row],[Bns{Q}]],0)</f>
        <v>0</v>
      </c>
      <c r="CL19" s="32">
        <f>IFERROR((Tableau22456789[[#This Row],[Pnt{FV}]]/$CM$52)*500,0)</f>
        <v>0</v>
      </c>
      <c r="CM19" s="186">
        <f>IFERROR(((Tableau22456789[[#This Row],[Prs{FV}]]/CN$52)*1000)+IF(Tableau22456789[[#This Row],[Vlr{FV}]]="o",2,0),0)</f>
        <v>0</v>
      </c>
      <c r="CN19" s="11" t="s">
        <v>12</v>
      </c>
      <c r="CO19" s="4" t="s">
        <v>3</v>
      </c>
      <c r="CP19" s="32">
        <f>(Tableau22456789[[#This Row],[Pnt{FB}]]/CQ$52)*500</f>
        <v>0</v>
      </c>
      <c r="CQ19" s="33">
        <f>Tableau22456789[[#This Row],[Pnt{FBlq}]]+Tableau22456789[[#This Row],[Pnt{FEss}]]</f>
        <v>0</v>
      </c>
      <c r="CR19" s="33">
        <f>IF(Tableau22456789[[#This Row],[Blq{F}]]="n",0,IF(Tableau22456789[[#This Row],[Blq{F}]]="Z1",100,IF(Tableau22456789[[#This Row],[Blq{F}]]="Z2",200,IF(Tableau22456789[[#This Row],[Blq{F}]]="Top",300,0))))</f>
        <v>0</v>
      </c>
      <c r="CS19" s="4" t="s">
        <v>3</v>
      </c>
      <c r="CT19" s="25">
        <f>IFERROR((100-(Tableau22456789[[#This Row],[Ess{F}]])),0)</f>
        <v>0</v>
      </c>
      <c r="CU19" s="11" t="s">
        <v>12</v>
      </c>
      <c r="CV19" s="28" t="str">
        <f>IF(Tableau22456789[[#This Row],[Fnl]]="Q",Tableau22456789[[#This Row],[Plc{F}]],Tableau22456789[[#This Row],[Plc{Q}]])</f>
        <v/>
      </c>
      <c r="CW19" s="28" t="str">
        <f>IF(Tableau22456789[[#This Row],[Place]]=1,"Or",IF(Tableau22456789[[#This Row],[Place]]=2,"Argent",IF(Tableau22456789[[#This Row],[Place]]=3,"Bronze","")))</f>
        <v/>
      </c>
    </row>
    <row r="20" spans="1:101" x14ac:dyDescent="0.2">
      <c r="A20" s="33" t="str">
        <f>Tableau22456789[[#This Row],[Plc{Q}]]</f>
        <v/>
      </c>
      <c r="B20" s="33" t="str">
        <f>Tableau22456789[[#This Row],[Place]]</f>
        <v/>
      </c>
      <c r="C20" s="16" t="s">
        <v>12</v>
      </c>
      <c r="D20" s="17" t="s">
        <v>12</v>
      </c>
      <c r="E20" s="17" t="s">
        <v>12</v>
      </c>
      <c r="F20" s="29" t="str">
        <f>IF(Tableau22456789[[#This Row],[Q &gt; F]]="","","Q")</f>
        <v/>
      </c>
      <c r="G20" s="10" t="s">
        <v>12</v>
      </c>
      <c r="H20" s="3" t="s">
        <v>3</v>
      </c>
      <c r="I20" s="3" t="s">
        <v>3</v>
      </c>
      <c r="J20" s="3" t="s">
        <v>3</v>
      </c>
      <c r="K20" s="30" t="str">
        <f>IF(Tableau22456789[[#This Row],[Pnt{Q}(/1000)]]=0,"",RANK(Tableau22456789[[#This Row],[Pnt{Q}(/1000)]],Tableau22456789[Pnt{Q}(/1000)]))</f>
        <v/>
      </c>
      <c r="L20" s="30">
        <f>IFERROR(Tableau22456789[[#This Row],[Pnt{QV}(/500)]]+Tableau22456789[[#This Row],[Pnt{QB}/500]],0)</f>
        <v>0</v>
      </c>
      <c r="M20" s="31">
        <f>IFERROR((Tableau22456789[[#This Row],[Pnt{QV}]]/$N$52)*500,0)</f>
        <v>0</v>
      </c>
      <c r="N20" s="31">
        <f>SUM(Tableau22456789[[#This Row],[Pnt{QV1}]],Tableau22456789[[#This Row],[Pnt{QV2}]],Tableau22456789[[#This Row],[Pnt{QV3}]])</f>
        <v>0</v>
      </c>
      <c r="O20" s="2">
        <f>IFERROR(((Tableau22456789[[#This Row],[Prs{QV1}]]/P$52)*1000)+IF(Tableau22456789[[#This Row],[Vlr{QV1}]]="o",2,0),0)</f>
        <v>0</v>
      </c>
      <c r="P20" s="11" t="s">
        <v>12</v>
      </c>
      <c r="Q20" s="4" t="s">
        <v>3</v>
      </c>
      <c r="R20" s="163">
        <f>IFERROR(((Tableau22456789[[#This Row],[Prs{QV2}]]/S$52)*1000)+IF(Tableau22456789[[#This Row],[Vlr{QV2}]]="o",2,0),0)</f>
        <v>0</v>
      </c>
      <c r="S20" s="11" t="s">
        <v>12</v>
      </c>
      <c r="T20" s="4" t="s">
        <v>3</v>
      </c>
      <c r="U20" s="163">
        <f>IFERROR(((Tableau22456789[[#This Row],[Prs{QV3}]]/V$52)*1000)+IF(Tableau22456789[[#This Row],[Vlr{QV3}]]="o",2,0),0)</f>
        <v>0</v>
      </c>
      <c r="V20" s="11" t="s">
        <v>12</v>
      </c>
      <c r="W20" s="4" t="s">
        <v>3</v>
      </c>
      <c r="X20" s="32">
        <f>IF((Tableau22456789[[#This Row],[Pnt{QB}]]/Y$52)*500=0,0,(Tableau22456789[[#This Row],[Pnt{QB}]]/Y$52)*500)</f>
        <v>0</v>
      </c>
      <c r="Y20" s="33">
        <f>Tableau22456789[[#This Row],[Pnt{QB1}]]+Tableau22456789[[#This Row],[Pnt{QB2}]]+Tableau22456789[[#This Row],[Pnt{QB3}]]+Tableau22456789[[#This Row],[Pnt{QB4}]]+Tableau22456789[[#This Row],[Pnt{QB5}]]+Tableau22456789[[#This Row],[Pnt{QB6}]]+Tableau22456789[[#This Row],[Pnt{QB7}]]+Tableau22456789[[#This Row],[Pnt{QB8}]]+Tableau22456789[[#This Row],[Pnt{QB9}]]+Tableau22456789[[#This Row],[Pnt{QB10}]]+Tableau22456789[[#This Row],[Pnt{QB11}]]+Tableau22456789[[#This Row],[Pnt{QB12}]]+Tableau22456789[[#This Row],[Pnt{QB13}]]+Tableau22456789[[#This Row],[Pnt{QB14}]]+Tableau22456789[[#This Row],[Pnt{QB15}]]+Tableau22456789[[#This Row],[Pnt{QB16}]]+Tableau22456789[[#This Row],[Pnt{QB17}]]+Tableau22456789[[#This Row],[Pnt{QB18}]]+Tableau22456789[[#This Row],[Pnt{QB19}]]+Tableau22456789[[#This Row],[Pnt{QB20}]]+Tableau22456789[[#This Row],[Pnt{QB21}]]+Tableau22456789[[#This Row],[Pnt{QB22}]]+Tableau22456789[[#This Row],[Pnt{QB23}]]+Tableau22456789[[#This Row],[Pnt{QB24}]]+Tableau22456789[[#This Row],[Pnt{QB25}]]+Tableau22456789[[#This Row],[Pnt{QB26}]]+Tableau22456789[[#This Row],[Pnt{QB27}]]+Tableau22456789[[#This Row],[Pnt{QB28}]]+Tableau22456789[[#This Row],[Pnt{QB29}]]+Tableau22456789[[#This Row],[Pnt{QB30}]]</f>
        <v>0</v>
      </c>
      <c r="Z20" s="33">
        <f>IF(Tableau22456789[[#This Row],[Blq{QB1}]]="o",(1000/AA$52),0)</f>
        <v>0</v>
      </c>
      <c r="AA20" s="4" t="s">
        <v>3</v>
      </c>
      <c r="AB20" s="33">
        <f>IF(Tableau22456789[[#This Row],[Blq{QB2}]]="o",(1000/AC$52),0)</f>
        <v>0</v>
      </c>
      <c r="AC20" s="4" t="s">
        <v>3</v>
      </c>
      <c r="AD20" s="33">
        <f>IF(Tableau22456789[[#This Row],[Blq{QB3}]]="o",(1000/AE$52),0)</f>
        <v>0</v>
      </c>
      <c r="AE20" s="4" t="s">
        <v>3</v>
      </c>
      <c r="AF20" s="33">
        <f>IF(Tableau22456789[[#This Row],[Blq{QB4}]]="o",(1000/AG$52),0)</f>
        <v>0</v>
      </c>
      <c r="AG20" s="4" t="s">
        <v>3</v>
      </c>
      <c r="AH20" s="33">
        <f>IF(Tableau22456789[[#This Row],[Blq{QB5}]]="o",(1000/AI$52),0)</f>
        <v>0</v>
      </c>
      <c r="AI20" s="4" t="s">
        <v>3</v>
      </c>
      <c r="AJ20" s="33">
        <f>IF(Tableau22456789[[#This Row],[Blq{QB6}]]="o",(1000/AK$52),0)</f>
        <v>0</v>
      </c>
      <c r="AK20" s="4" t="s">
        <v>3</v>
      </c>
      <c r="AL20" s="33">
        <f>IF(Tableau22456789[[#This Row],[Blq{QB7}]]="o",(1000/AM$52),0)</f>
        <v>0</v>
      </c>
      <c r="AM20" s="4" t="s">
        <v>3</v>
      </c>
      <c r="AN20" s="33">
        <f>IF(Tableau22456789[[#This Row],[Blq{QB8}]]="o",(1000/AO$52),0)</f>
        <v>0</v>
      </c>
      <c r="AO20" s="4" t="s">
        <v>3</v>
      </c>
      <c r="AP20" s="33">
        <f>IF(Tableau22456789[[#This Row],[Blq{QB9}]]="o",(1000/AQ$52),0)</f>
        <v>0</v>
      </c>
      <c r="AQ20" s="4" t="s">
        <v>3</v>
      </c>
      <c r="AR20" s="33">
        <f>IF(Tableau22456789[[#This Row],[Blq{QB10}]]="o",(1000/AS$52),0)</f>
        <v>0</v>
      </c>
      <c r="AS20" s="4" t="s">
        <v>3</v>
      </c>
      <c r="AT20" s="33">
        <f>IF(Tableau22456789[[#This Row],[Blq{QB11}]]="o",(1000/AU$52),0)</f>
        <v>0</v>
      </c>
      <c r="AU20" s="4" t="s">
        <v>3</v>
      </c>
      <c r="AV20" s="33">
        <f>IF(Tableau22456789[[#This Row],[Blq{QB12}]]="o",(1000/AW$52),0)</f>
        <v>0</v>
      </c>
      <c r="AW20" s="4" t="s">
        <v>3</v>
      </c>
      <c r="AX20" s="33">
        <f>IF(Tableau22456789[[#This Row],[Blq{QB13}]]="o",(1000/AY$52),0)</f>
        <v>0</v>
      </c>
      <c r="AY20" s="4" t="s">
        <v>3</v>
      </c>
      <c r="AZ20" s="33">
        <f>IF(Tableau22456789[[#This Row],[Blq{QB14}]]="o",(1000/BA$52),0)</f>
        <v>0</v>
      </c>
      <c r="BA20" s="4" t="s">
        <v>3</v>
      </c>
      <c r="BB20" s="33">
        <f>IF(Tableau22456789[[#This Row],[Blq{QB15}]]="o",(1000/BC$52),0)</f>
        <v>0</v>
      </c>
      <c r="BC20" s="4" t="s">
        <v>3</v>
      </c>
      <c r="BD20" s="33">
        <f>IF(Tableau22456789[[#This Row],[Blq{QB16}]]="o",(1000/BE$52),0)</f>
        <v>0</v>
      </c>
      <c r="BE20" s="4" t="s">
        <v>3</v>
      </c>
      <c r="BF20" s="33">
        <f>IF(Tableau22456789[[#This Row],[Blq{QB17}]]="o",(1000/BG$52),0)</f>
        <v>0</v>
      </c>
      <c r="BG20" s="4" t="s">
        <v>3</v>
      </c>
      <c r="BH20" s="33">
        <f>IF(Tableau22456789[[#This Row],[Blq{QB18}]]="o",(1000/BI$52),0)</f>
        <v>0</v>
      </c>
      <c r="BI20" s="4" t="s">
        <v>3</v>
      </c>
      <c r="BJ20" s="33">
        <f>IF(Tableau22456789[[#This Row],[Blq{QB19}]]="o",(1000/BK$52),0)</f>
        <v>0</v>
      </c>
      <c r="BK20" s="4" t="s">
        <v>3</v>
      </c>
      <c r="BL20" s="33">
        <f>IF(Tableau22456789[[#This Row],[Blq{QB20}]]="o",(1000/BM$52),0)</f>
        <v>0</v>
      </c>
      <c r="BM20" s="4" t="s">
        <v>3</v>
      </c>
      <c r="BN20" s="33">
        <f>IF(Tableau22456789[[#This Row],[Blq{QB21}]]="o",(1000/BO$52),0)</f>
        <v>0</v>
      </c>
      <c r="BO20" s="4" t="s">
        <v>3</v>
      </c>
      <c r="BP20" s="33">
        <f>IF(Tableau22456789[[#This Row],[Blq{QB22}]]="o",(1000/BQ$52),0)</f>
        <v>0</v>
      </c>
      <c r="BQ20" s="4" t="s">
        <v>3</v>
      </c>
      <c r="BR20" s="33">
        <f>IF(Tableau22456789[[#This Row],[Blq{QB23}]]="o",(1000/BS$52),0)</f>
        <v>0</v>
      </c>
      <c r="BS20" s="4" t="s">
        <v>3</v>
      </c>
      <c r="BT20" s="33">
        <f>IF(Tableau22456789[[#This Row],[Blq{QB24}]]="o",(1000/BU$52),0)</f>
        <v>0</v>
      </c>
      <c r="BU20" s="4" t="s">
        <v>3</v>
      </c>
      <c r="BV20" s="33">
        <f>IF(Tableau22456789[[#This Row],[Blq{QB25}]]="o",(1000/BW$52),0)</f>
        <v>0</v>
      </c>
      <c r="BW20" s="4" t="s">
        <v>3</v>
      </c>
      <c r="BX20" s="33">
        <f>IF(Tableau22456789[[#This Row],[Blq{QB26}]]="o",(1000/BY$52),0)</f>
        <v>0</v>
      </c>
      <c r="BY20" s="4" t="s">
        <v>3</v>
      </c>
      <c r="BZ20" s="33">
        <f>IF(Tableau22456789[[#This Row],[Blq{QB27}]]="o",(1000/CA$52),0)</f>
        <v>0</v>
      </c>
      <c r="CA20" s="4" t="s">
        <v>3</v>
      </c>
      <c r="CB20" s="33">
        <f>IF(Tableau22456789[[#This Row],[Blq{QB28}]]="o",(1000/CC$52),0)</f>
        <v>0</v>
      </c>
      <c r="CC20" s="4" t="s">
        <v>3</v>
      </c>
      <c r="CD20" s="33">
        <f>IF(Tableau22456789[[#This Row],[Blq{QB29}]]="o",(1000/CE$52),0)</f>
        <v>0</v>
      </c>
      <c r="CE20" s="4" t="s">
        <v>3</v>
      </c>
      <c r="CF20" s="33">
        <f>IF(Tableau22456789[[#This Row],[Blq{QB30}]]="o",(1000/CG$52),0)</f>
        <v>0</v>
      </c>
      <c r="CG20" s="4" t="s">
        <v>3</v>
      </c>
      <c r="CH20" s="26">
        <f>IFERROR((8-Tableau22456789[[#This Row],[Plc{Q}]])/100,0)</f>
        <v>0</v>
      </c>
      <c r="CI20" s="25" t="str">
        <f>IF(OR(1=Tableau22456789[[#This Row],[Plc{Q}]],2=Tableau22456789[[#This Row],[Plc{Q}]],3=Tableau22456789[[#This Row],[Plc{Q}]],4=Tableau22456789[[#This Row],[Plc{Q}]],5=Tableau22456789[[#This Row],[Plc{Q}]],6=Tableau22456789[[#This Row],[Plc{Q}]],7=Tableau22456789[[#This Row],[Plc{Q}]],8=Tableau22456789[[#This Row],[Plc{Q}]]),"Qualifié(e)","")</f>
        <v/>
      </c>
      <c r="CJ20" s="34" t="str">
        <f>IF(Tableau22456789[[#This Row],[Pnt{F}/1000]]=0,"",RANK(Tableau22456789[[#This Row],[Pnt{F}/1000]],Tableau22456789[Pnt{F}/1000]))</f>
        <v/>
      </c>
      <c r="CK20" s="35">
        <f>IFERROR(Tableau22456789[[#This Row],[Pnt{FV}/500]]+Tableau22456789[[#This Row],[Pnt{FB}/500]]+Tableau22456789[[#This Row],[Bns{Q}]],0)</f>
        <v>0</v>
      </c>
      <c r="CL20" s="32">
        <f>IFERROR((Tableau22456789[[#This Row],[Pnt{FV}]]/$CM$52)*500,0)</f>
        <v>0</v>
      </c>
      <c r="CM20" s="186">
        <f>IFERROR(((Tableau22456789[[#This Row],[Prs{FV}]]/CN$52)*1000)+IF(Tableau22456789[[#This Row],[Vlr{FV}]]="o",2,0),0)</f>
        <v>0</v>
      </c>
      <c r="CN20" s="11" t="s">
        <v>12</v>
      </c>
      <c r="CO20" s="4" t="s">
        <v>3</v>
      </c>
      <c r="CP20" s="32">
        <f>(Tableau22456789[[#This Row],[Pnt{FB}]]/CQ$52)*500</f>
        <v>0</v>
      </c>
      <c r="CQ20" s="33">
        <f>Tableau22456789[[#This Row],[Pnt{FBlq}]]+Tableau22456789[[#This Row],[Pnt{FEss}]]</f>
        <v>0</v>
      </c>
      <c r="CR20" s="33">
        <f>IF(Tableau22456789[[#This Row],[Blq{F}]]="n",0,IF(Tableau22456789[[#This Row],[Blq{F}]]="Z1",100,IF(Tableau22456789[[#This Row],[Blq{F}]]="Z2",200,IF(Tableau22456789[[#This Row],[Blq{F}]]="Top",300,0))))</f>
        <v>0</v>
      </c>
      <c r="CS20" s="4" t="s">
        <v>3</v>
      </c>
      <c r="CT20" s="25">
        <f>IFERROR((100-(Tableau22456789[[#This Row],[Ess{F}]])),0)</f>
        <v>0</v>
      </c>
      <c r="CU20" s="11" t="s">
        <v>12</v>
      </c>
      <c r="CV20" s="28" t="str">
        <f>IF(Tableau22456789[[#This Row],[Fnl]]="Q",Tableau22456789[[#This Row],[Plc{F}]],Tableau22456789[[#This Row],[Plc{Q}]])</f>
        <v/>
      </c>
      <c r="CW20" s="28" t="str">
        <f>IF(Tableau22456789[[#This Row],[Place]]=1,"Or",IF(Tableau22456789[[#This Row],[Place]]=2,"Argent",IF(Tableau22456789[[#This Row],[Place]]=3,"Bronze","")))</f>
        <v/>
      </c>
    </row>
    <row r="21" spans="1:101" x14ac:dyDescent="0.2">
      <c r="A21" s="33" t="str">
        <f>Tableau22456789[[#This Row],[Plc{Q}]]</f>
        <v/>
      </c>
      <c r="B21" s="33" t="str">
        <f>Tableau22456789[[#This Row],[Place]]</f>
        <v/>
      </c>
      <c r="C21" s="16" t="s">
        <v>12</v>
      </c>
      <c r="D21" s="17" t="s">
        <v>12</v>
      </c>
      <c r="E21" s="17" t="s">
        <v>12</v>
      </c>
      <c r="F21" s="29" t="str">
        <f>IF(Tableau22456789[[#This Row],[Q &gt; F]]="","","Q")</f>
        <v/>
      </c>
      <c r="G21" s="10" t="s">
        <v>12</v>
      </c>
      <c r="H21" s="3" t="s">
        <v>3</v>
      </c>
      <c r="I21" s="3" t="s">
        <v>3</v>
      </c>
      <c r="J21" s="3" t="s">
        <v>3</v>
      </c>
      <c r="K21" s="30" t="str">
        <f>IF(Tableau22456789[[#This Row],[Pnt{Q}(/1000)]]=0,"",RANK(Tableau22456789[[#This Row],[Pnt{Q}(/1000)]],Tableau22456789[Pnt{Q}(/1000)]))</f>
        <v/>
      </c>
      <c r="L21" s="30">
        <f>IFERROR(Tableau22456789[[#This Row],[Pnt{QV}(/500)]]+Tableau22456789[[#This Row],[Pnt{QB}/500]],0)</f>
        <v>0</v>
      </c>
      <c r="M21" s="31">
        <f>IFERROR((Tableau22456789[[#This Row],[Pnt{QV}]]/$N$52)*500,0)</f>
        <v>0</v>
      </c>
      <c r="N21" s="31">
        <f>SUM(Tableau22456789[[#This Row],[Pnt{QV1}]],Tableau22456789[[#This Row],[Pnt{QV2}]],Tableau22456789[[#This Row],[Pnt{QV3}]])</f>
        <v>0</v>
      </c>
      <c r="O21" s="2">
        <f>IFERROR(((Tableau22456789[[#This Row],[Prs{QV1}]]/P$52)*1000)+IF(Tableau22456789[[#This Row],[Vlr{QV1}]]="o",2,0),0)</f>
        <v>0</v>
      </c>
      <c r="P21" s="11" t="s">
        <v>12</v>
      </c>
      <c r="Q21" s="4" t="s">
        <v>3</v>
      </c>
      <c r="R21" s="163">
        <f>IFERROR(((Tableau22456789[[#This Row],[Prs{QV2}]]/S$52)*1000)+IF(Tableau22456789[[#This Row],[Vlr{QV2}]]="o",2,0),0)</f>
        <v>0</v>
      </c>
      <c r="S21" s="11" t="s">
        <v>12</v>
      </c>
      <c r="T21" s="4" t="s">
        <v>3</v>
      </c>
      <c r="U21" s="163">
        <f>IFERROR(((Tableau22456789[[#This Row],[Prs{QV3}]]/V$52)*1000)+IF(Tableau22456789[[#This Row],[Vlr{QV3}]]="o",2,0),0)</f>
        <v>0</v>
      </c>
      <c r="V21" s="11" t="s">
        <v>12</v>
      </c>
      <c r="W21" s="4" t="s">
        <v>3</v>
      </c>
      <c r="X21" s="32">
        <f>IF((Tableau22456789[[#This Row],[Pnt{QB}]]/Y$52)*500=0,0,(Tableau22456789[[#This Row],[Pnt{QB}]]/Y$52)*500)</f>
        <v>0</v>
      </c>
      <c r="Y21" s="33">
        <f>Tableau22456789[[#This Row],[Pnt{QB1}]]+Tableau22456789[[#This Row],[Pnt{QB2}]]+Tableau22456789[[#This Row],[Pnt{QB3}]]+Tableau22456789[[#This Row],[Pnt{QB4}]]+Tableau22456789[[#This Row],[Pnt{QB5}]]+Tableau22456789[[#This Row],[Pnt{QB6}]]+Tableau22456789[[#This Row],[Pnt{QB7}]]+Tableau22456789[[#This Row],[Pnt{QB8}]]+Tableau22456789[[#This Row],[Pnt{QB9}]]+Tableau22456789[[#This Row],[Pnt{QB10}]]+Tableau22456789[[#This Row],[Pnt{QB11}]]+Tableau22456789[[#This Row],[Pnt{QB12}]]+Tableau22456789[[#This Row],[Pnt{QB13}]]+Tableau22456789[[#This Row],[Pnt{QB14}]]+Tableau22456789[[#This Row],[Pnt{QB15}]]+Tableau22456789[[#This Row],[Pnt{QB16}]]+Tableau22456789[[#This Row],[Pnt{QB17}]]+Tableau22456789[[#This Row],[Pnt{QB18}]]+Tableau22456789[[#This Row],[Pnt{QB19}]]+Tableau22456789[[#This Row],[Pnt{QB20}]]+Tableau22456789[[#This Row],[Pnt{QB21}]]+Tableau22456789[[#This Row],[Pnt{QB22}]]+Tableau22456789[[#This Row],[Pnt{QB23}]]+Tableau22456789[[#This Row],[Pnt{QB24}]]+Tableau22456789[[#This Row],[Pnt{QB25}]]+Tableau22456789[[#This Row],[Pnt{QB26}]]+Tableau22456789[[#This Row],[Pnt{QB27}]]+Tableau22456789[[#This Row],[Pnt{QB28}]]+Tableau22456789[[#This Row],[Pnt{QB29}]]+Tableau22456789[[#This Row],[Pnt{QB30}]]</f>
        <v>0</v>
      </c>
      <c r="Z21" s="33">
        <f>IF(Tableau22456789[[#This Row],[Blq{QB1}]]="o",(1000/AA$52),0)</f>
        <v>0</v>
      </c>
      <c r="AA21" s="4" t="s">
        <v>3</v>
      </c>
      <c r="AB21" s="33">
        <f>IF(Tableau22456789[[#This Row],[Blq{QB2}]]="o",(1000/AC$52),0)</f>
        <v>0</v>
      </c>
      <c r="AC21" s="4" t="s">
        <v>3</v>
      </c>
      <c r="AD21" s="33">
        <f>IF(Tableau22456789[[#This Row],[Blq{QB3}]]="o",(1000/AE$52),0)</f>
        <v>0</v>
      </c>
      <c r="AE21" s="4" t="s">
        <v>3</v>
      </c>
      <c r="AF21" s="33">
        <f>IF(Tableau22456789[[#This Row],[Blq{QB4}]]="o",(1000/AG$52),0)</f>
        <v>0</v>
      </c>
      <c r="AG21" s="4" t="s">
        <v>3</v>
      </c>
      <c r="AH21" s="33">
        <f>IF(Tableau22456789[[#This Row],[Blq{QB5}]]="o",(1000/AI$52),0)</f>
        <v>0</v>
      </c>
      <c r="AI21" s="4" t="s">
        <v>3</v>
      </c>
      <c r="AJ21" s="33">
        <f>IF(Tableau22456789[[#This Row],[Blq{QB6}]]="o",(1000/AK$52),0)</f>
        <v>0</v>
      </c>
      <c r="AK21" s="4" t="s">
        <v>3</v>
      </c>
      <c r="AL21" s="33">
        <f>IF(Tableau22456789[[#This Row],[Blq{QB7}]]="o",(1000/AM$52),0)</f>
        <v>0</v>
      </c>
      <c r="AM21" s="4" t="s">
        <v>3</v>
      </c>
      <c r="AN21" s="33">
        <f>IF(Tableau22456789[[#This Row],[Blq{QB8}]]="o",(1000/AO$52),0)</f>
        <v>0</v>
      </c>
      <c r="AO21" s="4" t="s">
        <v>3</v>
      </c>
      <c r="AP21" s="33">
        <f>IF(Tableau22456789[[#This Row],[Blq{QB9}]]="o",(1000/AQ$52),0)</f>
        <v>0</v>
      </c>
      <c r="AQ21" s="4" t="s">
        <v>3</v>
      </c>
      <c r="AR21" s="33">
        <f>IF(Tableau22456789[[#This Row],[Blq{QB10}]]="o",(1000/AS$52),0)</f>
        <v>0</v>
      </c>
      <c r="AS21" s="4" t="s">
        <v>3</v>
      </c>
      <c r="AT21" s="33">
        <f>IF(Tableau22456789[[#This Row],[Blq{QB11}]]="o",(1000/AU$52),0)</f>
        <v>0</v>
      </c>
      <c r="AU21" s="4" t="s">
        <v>3</v>
      </c>
      <c r="AV21" s="33">
        <f>IF(Tableau22456789[[#This Row],[Blq{QB12}]]="o",(1000/AW$52),0)</f>
        <v>0</v>
      </c>
      <c r="AW21" s="4" t="s">
        <v>3</v>
      </c>
      <c r="AX21" s="33">
        <f>IF(Tableau22456789[[#This Row],[Blq{QB13}]]="o",(1000/AY$52),0)</f>
        <v>0</v>
      </c>
      <c r="AY21" s="4" t="s">
        <v>3</v>
      </c>
      <c r="AZ21" s="33">
        <f>IF(Tableau22456789[[#This Row],[Blq{QB14}]]="o",(1000/BA$52),0)</f>
        <v>0</v>
      </c>
      <c r="BA21" s="4" t="s">
        <v>3</v>
      </c>
      <c r="BB21" s="33">
        <f>IF(Tableau22456789[[#This Row],[Blq{QB15}]]="o",(1000/BC$52),0)</f>
        <v>0</v>
      </c>
      <c r="BC21" s="4" t="s">
        <v>3</v>
      </c>
      <c r="BD21" s="33">
        <f>IF(Tableau22456789[[#This Row],[Blq{QB16}]]="o",(1000/BE$52),0)</f>
        <v>0</v>
      </c>
      <c r="BE21" s="4" t="s">
        <v>3</v>
      </c>
      <c r="BF21" s="33">
        <f>IF(Tableau22456789[[#This Row],[Blq{QB17}]]="o",(1000/BG$52),0)</f>
        <v>0</v>
      </c>
      <c r="BG21" s="4" t="s">
        <v>3</v>
      </c>
      <c r="BH21" s="33">
        <f>IF(Tableau22456789[[#This Row],[Blq{QB18}]]="o",(1000/BI$52),0)</f>
        <v>0</v>
      </c>
      <c r="BI21" s="4" t="s">
        <v>3</v>
      </c>
      <c r="BJ21" s="33">
        <f>IF(Tableau22456789[[#This Row],[Blq{QB19}]]="o",(1000/BK$52),0)</f>
        <v>0</v>
      </c>
      <c r="BK21" s="4" t="s">
        <v>3</v>
      </c>
      <c r="BL21" s="33">
        <f>IF(Tableau22456789[[#This Row],[Blq{QB20}]]="o",(1000/BM$52),0)</f>
        <v>0</v>
      </c>
      <c r="BM21" s="4" t="s">
        <v>3</v>
      </c>
      <c r="BN21" s="33">
        <f>IF(Tableau22456789[[#This Row],[Blq{QB21}]]="o",(1000/BO$52),0)</f>
        <v>0</v>
      </c>
      <c r="BO21" s="4" t="s">
        <v>3</v>
      </c>
      <c r="BP21" s="33">
        <f>IF(Tableau22456789[[#This Row],[Blq{QB22}]]="o",(1000/BQ$52),0)</f>
        <v>0</v>
      </c>
      <c r="BQ21" s="4" t="s">
        <v>3</v>
      </c>
      <c r="BR21" s="33">
        <f>IF(Tableau22456789[[#This Row],[Blq{QB23}]]="o",(1000/BS$52),0)</f>
        <v>0</v>
      </c>
      <c r="BS21" s="4" t="s">
        <v>3</v>
      </c>
      <c r="BT21" s="33">
        <f>IF(Tableau22456789[[#This Row],[Blq{QB24}]]="o",(1000/BU$52),0)</f>
        <v>0</v>
      </c>
      <c r="BU21" s="4" t="s">
        <v>3</v>
      </c>
      <c r="BV21" s="33">
        <f>IF(Tableau22456789[[#This Row],[Blq{QB25}]]="o",(1000/BW$52),0)</f>
        <v>0</v>
      </c>
      <c r="BW21" s="4" t="s">
        <v>3</v>
      </c>
      <c r="BX21" s="33">
        <f>IF(Tableau22456789[[#This Row],[Blq{QB26}]]="o",(1000/BY$52),0)</f>
        <v>0</v>
      </c>
      <c r="BY21" s="4" t="s">
        <v>3</v>
      </c>
      <c r="BZ21" s="33">
        <f>IF(Tableau22456789[[#This Row],[Blq{QB27}]]="o",(1000/CA$52),0)</f>
        <v>0</v>
      </c>
      <c r="CA21" s="4" t="s">
        <v>3</v>
      </c>
      <c r="CB21" s="33">
        <f>IF(Tableau22456789[[#This Row],[Blq{QB28}]]="o",(1000/CC$52),0)</f>
        <v>0</v>
      </c>
      <c r="CC21" s="4" t="s">
        <v>3</v>
      </c>
      <c r="CD21" s="33">
        <f>IF(Tableau22456789[[#This Row],[Blq{QB29}]]="o",(1000/CE$52),0)</f>
        <v>0</v>
      </c>
      <c r="CE21" s="4" t="s">
        <v>3</v>
      </c>
      <c r="CF21" s="33">
        <f>IF(Tableau22456789[[#This Row],[Blq{QB30}]]="o",(1000/CG$52),0)</f>
        <v>0</v>
      </c>
      <c r="CG21" s="4" t="s">
        <v>3</v>
      </c>
      <c r="CH21" s="26">
        <f>IFERROR((8-Tableau22456789[[#This Row],[Plc{Q}]])/100,0)</f>
        <v>0</v>
      </c>
      <c r="CI21" s="25" t="str">
        <f>IF(OR(1=Tableau22456789[[#This Row],[Plc{Q}]],2=Tableau22456789[[#This Row],[Plc{Q}]],3=Tableau22456789[[#This Row],[Plc{Q}]],4=Tableau22456789[[#This Row],[Plc{Q}]],5=Tableau22456789[[#This Row],[Plc{Q}]],6=Tableau22456789[[#This Row],[Plc{Q}]],7=Tableau22456789[[#This Row],[Plc{Q}]],8=Tableau22456789[[#This Row],[Plc{Q}]]),"Qualifié(e)","")</f>
        <v/>
      </c>
      <c r="CJ21" s="34" t="str">
        <f>IF(Tableau22456789[[#This Row],[Pnt{F}/1000]]=0,"",RANK(Tableau22456789[[#This Row],[Pnt{F}/1000]],Tableau22456789[Pnt{F}/1000]))</f>
        <v/>
      </c>
      <c r="CK21" s="35">
        <f>IFERROR(Tableau22456789[[#This Row],[Pnt{FV}/500]]+Tableau22456789[[#This Row],[Pnt{FB}/500]]+Tableau22456789[[#This Row],[Bns{Q}]],0)</f>
        <v>0</v>
      </c>
      <c r="CL21" s="32">
        <f>IFERROR((Tableau22456789[[#This Row],[Pnt{FV}]]/$CM$52)*500,0)</f>
        <v>0</v>
      </c>
      <c r="CM21" s="186">
        <f>IFERROR(((Tableau22456789[[#This Row],[Prs{FV}]]/CN$52)*1000)+IF(Tableau22456789[[#This Row],[Vlr{FV}]]="o",2,0),0)</f>
        <v>0</v>
      </c>
      <c r="CN21" s="11" t="s">
        <v>12</v>
      </c>
      <c r="CO21" s="4" t="s">
        <v>3</v>
      </c>
      <c r="CP21" s="32">
        <f>(Tableau22456789[[#This Row],[Pnt{FB}]]/CQ$52)*500</f>
        <v>0</v>
      </c>
      <c r="CQ21" s="33">
        <f>Tableau22456789[[#This Row],[Pnt{FBlq}]]+Tableau22456789[[#This Row],[Pnt{FEss}]]</f>
        <v>0</v>
      </c>
      <c r="CR21" s="33">
        <f>IF(Tableau22456789[[#This Row],[Blq{F}]]="n",0,IF(Tableau22456789[[#This Row],[Blq{F}]]="Z1",100,IF(Tableau22456789[[#This Row],[Blq{F}]]="Z2",200,IF(Tableau22456789[[#This Row],[Blq{F}]]="Top",300,0))))</f>
        <v>0</v>
      </c>
      <c r="CS21" s="4" t="s">
        <v>3</v>
      </c>
      <c r="CT21" s="25">
        <f>IFERROR((100-(Tableau22456789[[#This Row],[Ess{F}]])),0)</f>
        <v>0</v>
      </c>
      <c r="CU21" s="11" t="s">
        <v>12</v>
      </c>
      <c r="CV21" s="28" t="str">
        <f>IF(Tableau22456789[[#This Row],[Fnl]]="Q",Tableau22456789[[#This Row],[Plc{F}]],Tableau22456789[[#This Row],[Plc{Q}]])</f>
        <v/>
      </c>
      <c r="CW21" s="28" t="str">
        <f>IF(Tableau22456789[[#This Row],[Place]]=1,"Or",IF(Tableau22456789[[#This Row],[Place]]=2,"Argent",IF(Tableau22456789[[#This Row],[Place]]=3,"Bronze","")))</f>
        <v/>
      </c>
    </row>
    <row r="22" spans="1:101" x14ac:dyDescent="0.2">
      <c r="A22" s="33" t="str">
        <f>Tableau22456789[[#This Row],[Plc{Q}]]</f>
        <v/>
      </c>
      <c r="B22" s="33" t="str">
        <f>Tableau22456789[[#This Row],[Place]]</f>
        <v/>
      </c>
      <c r="C22" s="16" t="s">
        <v>12</v>
      </c>
      <c r="D22" s="17" t="s">
        <v>12</v>
      </c>
      <c r="E22" s="17" t="s">
        <v>12</v>
      </c>
      <c r="F22" s="29" t="str">
        <f>IF(Tableau22456789[[#This Row],[Q &gt; F]]="","","Q")</f>
        <v/>
      </c>
      <c r="G22" s="10" t="s">
        <v>12</v>
      </c>
      <c r="H22" s="3" t="s">
        <v>3</v>
      </c>
      <c r="I22" s="3" t="s">
        <v>3</v>
      </c>
      <c r="J22" s="3" t="s">
        <v>3</v>
      </c>
      <c r="K22" s="30" t="str">
        <f>IF(Tableau22456789[[#This Row],[Pnt{Q}(/1000)]]=0,"",RANK(Tableau22456789[[#This Row],[Pnt{Q}(/1000)]],Tableau22456789[Pnt{Q}(/1000)]))</f>
        <v/>
      </c>
      <c r="L22" s="30">
        <f>IFERROR(Tableau22456789[[#This Row],[Pnt{QV}(/500)]]+Tableau22456789[[#This Row],[Pnt{QB}/500]],0)</f>
        <v>0</v>
      </c>
      <c r="M22" s="31">
        <f>IFERROR((Tableau22456789[[#This Row],[Pnt{QV}]]/$N$52)*500,0)</f>
        <v>0</v>
      </c>
      <c r="N22" s="31">
        <f>SUM(Tableau22456789[[#This Row],[Pnt{QV1}]],Tableau22456789[[#This Row],[Pnt{QV2}]],Tableau22456789[[#This Row],[Pnt{QV3}]])</f>
        <v>0</v>
      </c>
      <c r="O22" s="2">
        <f>IFERROR(((Tableau22456789[[#This Row],[Prs{QV1}]]/P$52)*1000)+IF(Tableau22456789[[#This Row],[Vlr{QV1}]]="o",2,0),0)</f>
        <v>0</v>
      </c>
      <c r="P22" s="11" t="s">
        <v>12</v>
      </c>
      <c r="Q22" s="4" t="s">
        <v>3</v>
      </c>
      <c r="R22" s="163">
        <f>IFERROR(((Tableau22456789[[#This Row],[Prs{QV2}]]/S$52)*1000)+IF(Tableau22456789[[#This Row],[Vlr{QV2}]]="o",2,0),0)</f>
        <v>0</v>
      </c>
      <c r="S22" s="11" t="s">
        <v>12</v>
      </c>
      <c r="T22" s="4" t="s">
        <v>3</v>
      </c>
      <c r="U22" s="163">
        <f>IFERROR(((Tableau22456789[[#This Row],[Prs{QV3}]]/V$52)*1000)+IF(Tableau22456789[[#This Row],[Vlr{QV3}]]="o",2,0),0)</f>
        <v>0</v>
      </c>
      <c r="V22" s="11" t="s">
        <v>12</v>
      </c>
      <c r="W22" s="4" t="s">
        <v>3</v>
      </c>
      <c r="X22" s="32">
        <f>IF((Tableau22456789[[#This Row],[Pnt{QB}]]/Y$52)*500=0,0,(Tableau22456789[[#This Row],[Pnt{QB}]]/Y$52)*500)</f>
        <v>0</v>
      </c>
      <c r="Y22" s="33">
        <f>Tableau22456789[[#This Row],[Pnt{QB1}]]+Tableau22456789[[#This Row],[Pnt{QB2}]]+Tableau22456789[[#This Row],[Pnt{QB3}]]+Tableau22456789[[#This Row],[Pnt{QB4}]]+Tableau22456789[[#This Row],[Pnt{QB5}]]+Tableau22456789[[#This Row],[Pnt{QB6}]]+Tableau22456789[[#This Row],[Pnt{QB7}]]+Tableau22456789[[#This Row],[Pnt{QB8}]]+Tableau22456789[[#This Row],[Pnt{QB9}]]+Tableau22456789[[#This Row],[Pnt{QB10}]]+Tableau22456789[[#This Row],[Pnt{QB11}]]+Tableau22456789[[#This Row],[Pnt{QB12}]]+Tableau22456789[[#This Row],[Pnt{QB13}]]+Tableau22456789[[#This Row],[Pnt{QB14}]]+Tableau22456789[[#This Row],[Pnt{QB15}]]+Tableau22456789[[#This Row],[Pnt{QB16}]]+Tableau22456789[[#This Row],[Pnt{QB17}]]+Tableau22456789[[#This Row],[Pnt{QB18}]]+Tableau22456789[[#This Row],[Pnt{QB19}]]+Tableau22456789[[#This Row],[Pnt{QB20}]]+Tableau22456789[[#This Row],[Pnt{QB21}]]+Tableau22456789[[#This Row],[Pnt{QB22}]]+Tableau22456789[[#This Row],[Pnt{QB23}]]+Tableau22456789[[#This Row],[Pnt{QB24}]]+Tableau22456789[[#This Row],[Pnt{QB25}]]+Tableau22456789[[#This Row],[Pnt{QB26}]]+Tableau22456789[[#This Row],[Pnt{QB27}]]+Tableau22456789[[#This Row],[Pnt{QB28}]]+Tableau22456789[[#This Row],[Pnt{QB29}]]+Tableau22456789[[#This Row],[Pnt{QB30}]]</f>
        <v>0</v>
      </c>
      <c r="Z22" s="33">
        <f>IF(Tableau22456789[[#This Row],[Blq{QB1}]]="o",(1000/AA$52),0)</f>
        <v>0</v>
      </c>
      <c r="AA22" s="4" t="s">
        <v>3</v>
      </c>
      <c r="AB22" s="33">
        <f>IF(Tableau22456789[[#This Row],[Blq{QB2}]]="o",(1000/AC$52),0)</f>
        <v>0</v>
      </c>
      <c r="AC22" s="4" t="s">
        <v>3</v>
      </c>
      <c r="AD22" s="33">
        <f>IF(Tableau22456789[[#This Row],[Blq{QB3}]]="o",(1000/AE$52),0)</f>
        <v>0</v>
      </c>
      <c r="AE22" s="4" t="s">
        <v>3</v>
      </c>
      <c r="AF22" s="33">
        <f>IF(Tableau22456789[[#This Row],[Blq{QB4}]]="o",(1000/AG$52),0)</f>
        <v>0</v>
      </c>
      <c r="AG22" s="4" t="s">
        <v>3</v>
      </c>
      <c r="AH22" s="33">
        <f>IF(Tableau22456789[[#This Row],[Blq{QB5}]]="o",(1000/AI$52),0)</f>
        <v>0</v>
      </c>
      <c r="AI22" s="4" t="s">
        <v>3</v>
      </c>
      <c r="AJ22" s="33">
        <f>IF(Tableau22456789[[#This Row],[Blq{QB6}]]="o",(1000/AK$52),0)</f>
        <v>0</v>
      </c>
      <c r="AK22" s="4" t="s">
        <v>3</v>
      </c>
      <c r="AL22" s="33">
        <f>IF(Tableau22456789[[#This Row],[Blq{QB7}]]="o",(1000/AM$52),0)</f>
        <v>0</v>
      </c>
      <c r="AM22" s="4" t="s">
        <v>3</v>
      </c>
      <c r="AN22" s="33">
        <f>IF(Tableau22456789[[#This Row],[Blq{QB8}]]="o",(1000/AO$52),0)</f>
        <v>0</v>
      </c>
      <c r="AO22" s="4" t="s">
        <v>3</v>
      </c>
      <c r="AP22" s="33">
        <f>IF(Tableau22456789[[#This Row],[Blq{QB9}]]="o",(1000/AQ$52),0)</f>
        <v>0</v>
      </c>
      <c r="AQ22" s="4" t="s">
        <v>3</v>
      </c>
      <c r="AR22" s="33">
        <f>IF(Tableau22456789[[#This Row],[Blq{QB10}]]="o",(1000/AS$52),0)</f>
        <v>0</v>
      </c>
      <c r="AS22" s="4" t="s">
        <v>3</v>
      </c>
      <c r="AT22" s="33">
        <f>IF(Tableau22456789[[#This Row],[Blq{QB11}]]="o",(1000/AU$52),0)</f>
        <v>0</v>
      </c>
      <c r="AU22" s="4" t="s">
        <v>3</v>
      </c>
      <c r="AV22" s="33">
        <f>IF(Tableau22456789[[#This Row],[Blq{QB12}]]="o",(1000/AW$52),0)</f>
        <v>0</v>
      </c>
      <c r="AW22" s="4" t="s">
        <v>3</v>
      </c>
      <c r="AX22" s="33">
        <f>IF(Tableau22456789[[#This Row],[Blq{QB13}]]="o",(1000/AY$52),0)</f>
        <v>0</v>
      </c>
      <c r="AY22" s="4" t="s">
        <v>3</v>
      </c>
      <c r="AZ22" s="33">
        <f>IF(Tableau22456789[[#This Row],[Blq{QB14}]]="o",(1000/BA$52),0)</f>
        <v>0</v>
      </c>
      <c r="BA22" s="4" t="s">
        <v>3</v>
      </c>
      <c r="BB22" s="33">
        <f>IF(Tableau22456789[[#This Row],[Blq{QB15}]]="o",(1000/BC$52),0)</f>
        <v>0</v>
      </c>
      <c r="BC22" s="4" t="s">
        <v>3</v>
      </c>
      <c r="BD22" s="33">
        <f>IF(Tableau22456789[[#This Row],[Blq{QB16}]]="o",(1000/BE$52),0)</f>
        <v>0</v>
      </c>
      <c r="BE22" s="4" t="s">
        <v>3</v>
      </c>
      <c r="BF22" s="33">
        <f>IF(Tableau22456789[[#This Row],[Blq{QB17}]]="o",(1000/BG$52),0)</f>
        <v>0</v>
      </c>
      <c r="BG22" s="4" t="s">
        <v>3</v>
      </c>
      <c r="BH22" s="33">
        <f>IF(Tableau22456789[[#This Row],[Blq{QB18}]]="o",(1000/BI$52),0)</f>
        <v>0</v>
      </c>
      <c r="BI22" s="4" t="s">
        <v>3</v>
      </c>
      <c r="BJ22" s="33">
        <f>IF(Tableau22456789[[#This Row],[Blq{QB19}]]="o",(1000/BK$52),0)</f>
        <v>0</v>
      </c>
      <c r="BK22" s="4" t="s">
        <v>3</v>
      </c>
      <c r="BL22" s="33">
        <f>IF(Tableau22456789[[#This Row],[Blq{QB20}]]="o",(1000/BM$52),0)</f>
        <v>0</v>
      </c>
      <c r="BM22" s="4" t="s">
        <v>3</v>
      </c>
      <c r="BN22" s="33">
        <f>IF(Tableau22456789[[#This Row],[Blq{QB21}]]="o",(1000/BO$52),0)</f>
        <v>0</v>
      </c>
      <c r="BO22" s="4" t="s">
        <v>3</v>
      </c>
      <c r="BP22" s="33">
        <f>IF(Tableau22456789[[#This Row],[Blq{QB22}]]="o",(1000/BQ$52),0)</f>
        <v>0</v>
      </c>
      <c r="BQ22" s="4" t="s">
        <v>3</v>
      </c>
      <c r="BR22" s="33">
        <f>IF(Tableau22456789[[#This Row],[Blq{QB23}]]="o",(1000/BS$52),0)</f>
        <v>0</v>
      </c>
      <c r="BS22" s="4" t="s">
        <v>3</v>
      </c>
      <c r="BT22" s="33">
        <f>IF(Tableau22456789[[#This Row],[Blq{QB24}]]="o",(1000/BU$52),0)</f>
        <v>0</v>
      </c>
      <c r="BU22" s="4" t="s">
        <v>3</v>
      </c>
      <c r="BV22" s="33">
        <f>IF(Tableau22456789[[#This Row],[Blq{QB25}]]="o",(1000/BW$52),0)</f>
        <v>0</v>
      </c>
      <c r="BW22" s="4" t="s">
        <v>3</v>
      </c>
      <c r="BX22" s="33">
        <f>IF(Tableau22456789[[#This Row],[Blq{QB26}]]="o",(1000/BY$52),0)</f>
        <v>0</v>
      </c>
      <c r="BY22" s="4" t="s">
        <v>3</v>
      </c>
      <c r="BZ22" s="33">
        <f>IF(Tableau22456789[[#This Row],[Blq{QB27}]]="o",(1000/CA$52),0)</f>
        <v>0</v>
      </c>
      <c r="CA22" s="4" t="s">
        <v>3</v>
      </c>
      <c r="CB22" s="33">
        <f>IF(Tableau22456789[[#This Row],[Blq{QB28}]]="o",(1000/CC$52),0)</f>
        <v>0</v>
      </c>
      <c r="CC22" s="4" t="s">
        <v>3</v>
      </c>
      <c r="CD22" s="33">
        <f>IF(Tableau22456789[[#This Row],[Blq{QB29}]]="o",(1000/CE$52),0)</f>
        <v>0</v>
      </c>
      <c r="CE22" s="4" t="s">
        <v>3</v>
      </c>
      <c r="CF22" s="33">
        <f>IF(Tableau22456789[[#This Row],[Blq{QB30}]]="o",(1000/CG$52),0)</f>
        <v>0</v>
      </c>
      <c r="CG22" s="4" t="s">
        <v>3</v>
      </c>
      <c r="CH22" s="26">
        <f>IFERROR((8-Tableau22456789[[#This Row],[Plc{Q}]])/100,0)</f>
        <v>0</v>
      </c>
      <c r="CI22" s="25" t="str">
        <f>IF(OR(1=Tableau22456789[[#This Row],[Plc{Q}]],2=Tableau22456789[[#This Row],[Plc{Q}]],3=Tableau22456789[[#This Row],[Plc{Q}]],4=Tableau22456789[[#This Row],[Plc{Q}]],5=Tableau22456789[[#This Row],[Plc{Q}]],6=Tableau22456789[[#This Row],[Plc{Q}]],7=Tableau22456789[[#This Row],[Plc{Q}]],8=Tableau22456789[[#This Row],[Plc{Q}]]),"Qualifié(e)","")</f>
        <v/>
      </c>
      <c r="CJ22" s="34" t="str">
        <f>IF(Tableau22456789[[#This Row],[Pnt{F}/1000]]=0,"",RANK(Tableau22456789[[#This Row],[Pnt{F}/1000]],Tableau22456789[Pnt{F}/1000]))</f>
        <v/>
      </c>
      <c r="CK22" s="35">
        <f>IFERROR(Tableau22456789[[#This Row],[Pnt{FV}/500]]+Tableau22456789[[#This Row],[Pnt{FB}/500]]+Tableau22456789[[#This Row],[Bns{Q}]],0)</f>
        <v>0</v>
      </c>
      <c r="CL22" s="32">
        <f>IFERROR((Tableau22456789[[#This Row],[Pnt{FV}]]/$CM$52)*500,0)</f>
        <v>0</v>
      </c>
      <c r="CM22" s="186">
        <f>IFERROR(((Tableau22456789[[#This Row],[Prs{FV}]]/CN$52)*1000)+IF(Tableau22456789[[#This Row],[Vlr{FV}]]="o",2,0),0)</f>
        <v>0</v>
      </c>
      <c r="CN22" s="11" t="s">
        <v>12</v>
      </c>
      <c r="CO22" s="4" t="s">
        <v>3</v>
      </c>
      <c r="CP22" s="32">
        <f>(Tableau22456789[[#This Row],[Pnt{FB}]]/CQ$52)*500</f>
        <v>0</v>
      </c>
      <c r="CQ22" s="33">
        <f>Tableau22456789[[#This Row],[Pnt{FBlq}]]+Tableau22456789[[#This Row],[Pnt{FEss}]]</f>
        <v>0</v>
      </c>
      <c r="CR22" s="33">
        <f>IF(Tableau22456789[[#This Row],[Blq{F}]]="n",0,IF(Tableau22456789[[#This Row],[Blq{F}]]="Z1",100,IF(Tableau22456789[[#This Row],[Blq{F}]]="Z2",200,IF(Tableau22456789[[#This Row],[Blq{F}]]="Top",300,0))))</f>
        <v>0</v>
      </c>
      <c r="CS22" s="4" t="s">
        <v>3</v>
      </c>
      <c r="CT22" s="25">
        <f>IFERROR((100-(Tableau22456789[[#This Row],[Ess{F}]])),0)</f>
        <v>0</v>
      </c>
      <c r="CU22" s="11" t="s">
        <v>12</v>
      </c>
      <c r="CV22" s="28" t="str">
        <f>IF(Tableau22456789[[#This Row],[Fnl]]="Q",Tableau22456789[[#This Row],[Plc{F}]],Tableau22456789[[#This Row],[Plc{Q}]])</f>
        <v/>
      </c>
      <c r="CW22" s="28" t="str">
        <f>IF(Tableau22456789[[#This Row],[Place]]=1,"Or",IF(Tableau22456789[[#This Row],[Place]]=2,"Argent",IF(Tableau22456789[[#This Row],[Place]]=3,"Bronze","")))</f>
        <v/>
      </c>
    </row>
    <row r="23" spans="1:101" x14ac:dyDescent="0.2">
      <c r="A23" s="33" t="str">
        <f>Tableau22456789[[#This Row],[Plc{Q}]]</f>
        <v/>
      </c>
      <c r="B23" s="33" t="str">
        <f>Tableau22456789[[#This Row],[Place]]</f>
        <v/>
      </c>
      <c r="C23" s="16" t="s">
        <v>12</v>
      </c>
      <c r="D23" s="17" t="s">
        <v>12</v>
      </c>
      <c r="E23" s="17" t="s">
        <v>12</v>
      </c>
      <c r="F23" s="29" t="str">
        <f>IF(Tableau22456789[[#This Row],[Q &gt; F]]="","","Q")</f>
        <v/>
      </c>
      <c r="G23" s="10" t="s">
        <v>12</v>
      </c>
      <c r="H23" s="3" t="s">
        <v>3</v>
      </c>
      <c r="I23" s="3" t="s">
        <v>3</v>
      </c>
      <c r="J23" s="3" t="s">
        <v>3</v>
      </c>
      <c r="K23" s="30" t="str">
        <f>IF(Tableau22456789[[#This Row],[Pnt{Q}(/1000)]]=0,"",RANK(Tableau22456789[[#This Row],[Pnt{Q}(/1000)]],Tableau22456789[Pnt{Q}(/1000)]))</f>
        <v/>
      </c>
      <c r="L23" s="30">
        <f>IFERROR(Tableau22456789[[#This Row],[Pnt{QV}(/500)]]+Tableau22456789[[#This Row],[Pnt{QB}/500]],0)</f>
        <v>0</v>
      </c>
      <c r="M23" s="31">
        <f>IFERROR((Tableau22456789[[#This Row],[Pnt{QV}]]/$N$52)*500,0)</f>
        <v>0</v>
      </c>
      <c r="N23" s="31">
        <f>SUM(Tableau22456789[[#This Row],[Pnt{QV1}]],Tableau22456789[[#This Row],[Pnt{QV2}]],Tableau22456789[[#This Row],[Pnt{QV3}]])</f>
        <v>0</v>
      </c>
      <c r="O23" s="2">
        <f>IFERROR(((Tableau22456789[[#This Row],[Prs{QV1}]]/P$52)*1000)+IF(Tableau22456789[[#This Row],[Vlr{QV1}]]="o",2,0),0)</f>
        <v>0</v>
      </c>
      <c r="P23" s="11" t="s">
        <v>12</v>
      </c>
      <c r="Q23" s="4" t="s">
        <v>3</v>
      </c>
      <c r="R23" s="163">
        <f>IFERROR(((Tableau22456789[[#This Row],[Prs{QV2}]]/S$52)*1000)+IF(Tableau22456789[[#This Row],[Vlr{QV2}]]="o",2,0),0)</f>
        <v>0</v>
      </c>
      <c r="S23" s="11" t="s">
        <v>12</v>
      </c>
      <c r="T23" s="4" t="s">
        <v>3</v>
      </c>
      <c r="U23" s="163">
        <f>IFERROR(((Tableau22456789[[#This Row],[Prs{QV3}]]/V$52)*1000)+IF(Tableau22456789[[#This Row],[Vlr{QV3}]]="o",2,0),0)</f>
        <v>0</v>
      </c>
      <c r="V23" s="11" t="s">
        <v>12</v>
      </c>
      <c r="W23" s="4" t="s">
        <v>3</v>
      </c>
      <c r="X23" s="32">
        <f>IF((Tableau22456789[[#This Row],[Pnt{QB}]]/Y$52)*500=0,0,(Tableau22456789[[#This Row],[Pnt{QB}]]/Y$52)*500)</f>
        <v>0</v>
      </c>
      <c r="Y23" s="33">
        <f>Tableau22456789[[#This Row],[Pnt{QB1}]]+Tableau22456789[[#This Row],[Pnt{QB2}]]+Tableau22456789[[#This Row],[Pnt{QB3}]]+Tableau22456789[[#This Row],[Pnt{QB4}]]+Tableau22456789[[#This Row],[Pnt{QB5}]]+Tableau22456789[[#This Row],[Pnt{QB6}]]+Tableau22456789[[#This Row],[Pnt{QB7}]]+Tableau22456789[[#This Row],[Pnt{QB8}]]+Tableau22456789[[#This Row],[Pnt{QB9}]]+Tableau22456789[[#This Row],[Pnt{QB10}]]+Tableau22456789[[#This Row],[Pnt{QB11}]]+Tableau22456789[[#This Row],[Pnt{QB12}]]+Tableau22456789[[#This Row],[Pnt{QB13}]]+Tableau22456789[[#This Row],[Pnt{QB14}]]+Tableau22456789[[#This Row],[Pnt{QB15}]]+Tableau22456789[[#This Row],[Pnt{QB16}]]+Tableau22456789[[#This Row],[Pnt{QB17}]]+Tableau22456789[[#This Row],[Pnt{QB18}]]+Tableau22456789[[#This Row],[Pnt{QB19}]]+Tableau22456789[[#This Row],[Pnt{QB20}]]+Tableau22456789[[#This Row],[Pnt{QB21}]]+Tableau22456789[[#This Row],[Pnt{QB22}]]+Tableau22456789[[#This Row],[Pnt{QB23}]]+Tableau22456789[[#This Row],[Pnt{QB24}]]+Tableau22456789[[#This Row],[Pnt{QB25}]]+Tableau22456789[[#This Row],[Pnt{QB26}]]+Tableau22456789[[#This Row],[Pnt{QB27}]]+Tableau22456789[[#This Row],[Pnt{QB28}]]+Tableau22456789[[#This Row],[Pnt{QB29}]]+Tableau22456789[[#This Row],[Pnt{QB30}]]</f>
        <v>0</v>
      </c>
      <c r="Z23" s="33">
        <f>IF(Tableau22456789[[#This Row],[Blq{QB1}]]="o",(1000/AA$52),0)</f>
        <v>0</v>
      </c>
      <c r="AA23" s="4" t="s">
        <v>3</v>
      </c>
      <c r="AB23" s="33">
        <f>IF(Tableau22456789[[#This Row],[Blq{QB2}]]="o",(1000/AC$52),0)</f>
        <v>0</v>
      </c>
      <c r="AC23" s="4" t="s">
        <v>3</v>
      </c>
      <c r="AD23" s="33">
        <f>IF(Tableau22456789[[#This Row],[Blq{QB3}]]="o",(1000/AE$52),0)</f>
        <v>0</v>
      </c>
      <c r="AE23" s="4" t="s">
        <v>3</v>
      </c>
      <c r="AF23" s="33">
        <f>IF(Tableau22456789[[#This Row],[Blq{QB4}]]="o",(1000/AG$52),0)</f>
        <v>0</v>
      </c>
      <c r="AG23" s="4" t="s">
        <v>3</v>
      </c>
      <c r="AH23" s="33">
        <f>IF(Tableau22456789[[#This Row],[Blq{QB5}]]="o",(1000/AI$52),0)</f>
        <v>0</v>
      </c>
      <c r="AI23" s="4" t="s">
        <v>3</v>
      </c>
      <c r="AJ23" s="33">
        <f>IF(Tableau22456789[[#This Row],[Blq{QB6}]]="o",(1000/AK$52),0)</f>
        <v>0</v>
      </c>
      <c r="AK23" s="4" t="s">
        <v>3</v>
      </c>
      <c r="AL23" s="33">
        <f>IF(Tableau22456789[[#This Row],[Blq{QB7}]]="o",(1000/AM$52),0)</f>
        <v>0</v>
      </c>
      <c r="AM23" s="4" t="s">
        <v>3</v>
      </c>
      <c r="AN23" s="33">
        <f>IF(Tableau22456789[[#This Row],[Blq{QB8}]]="o",(1000/AO$52),0)</f>
        <v>0</v>
      </c>
      <c r="AO23" s="4" t="s">
        <v>3</v>
      </c>
      <c r="AP23" s="33">
        <f>IF(Tableau22456789[[#This Row],[Blq{QB9}]]="o",(1000/AQ$52),0)</f>
        <v>0</v>
      </c>
      <c r="AQ23" s="4" t="s">
        <v>3</v>
      </c>
      <c r="AR23" s="33">
        <f>IF(Tableau22456789[[#This Row],[Blq{QB10}]]="o",(1000/AS$52),0)</f>
        <v>0</v>
      </c>
      <c r="AS23" s="4" t="s">
        <v>3</v>
      </c>
      <c r="AT23" s="33">
        <f>IF(Tableau22456789[[#This Row],[Blq{QB11}]]="o",(1000/AU$52),0)</f>
        <v>0</v>
      </c>
      <c r="AU23" s="4" t="s">
        <v>3</v>
      </c>
      <c r="AV23" s="33">
        <f>IF(Tableau22456789[[#This Row],[Blq{QB12}]]="o",(1000/AW$52),0)</f>
        <v>0</v>
      </c>
      <c r="AW23" s="4" t="s">
        <v>3</v>
      </c>
      <c r="AX23" s="33">
        <f>IF(Tableau22456789[[#This Row],[Blq{QB13}]]="o",(1000/AY$52),0)</f>
        <v>0</v>
      </c>
      <c r="AY23" s="4" t="s">
        <v>3</v>
      </c>
      <c r="AZ23" s="33">
        <f>IF(Tableau22456789[[#This Row],[Blq{QB14}]]="o",(1000/BA$52),0)</f>
        <v>0</v>
      </c>
      <c r="BA23" s="4" t="s">
        <v>3</v>
      </c>
      <c r="BB23" s="33">
        <f>IF(Tableau22456789[[#This Row],[Blq{QB15}]]="o",(1000/BC$52),0)</f>
        <v>0</v>
      </c>
      <c r="BC23" s="4" t="s">
        <v>3</v>
      </c>
      <c r="BD23" s="33">
        <f>IF(Tableau22456789[[#This Row],[Blq{QB16}]]="o",(1000/BE$52),0)</f>
        <v>0</v>
      </c>
      <c r="BE23" s="4" t="s">
        <v>3</v>
      </c>
      <c r="BF23" s="33">
        <f>IF(Tableau22456789[[#This Row],[Blq{QB17}]]="o",(1000/BG$52),0)</f>
        <v>0</v>
      </c>
      <c r="BG23" s="4" t="s">
        <v>3</v>
      </c>
      <c r="BH23" s="33">
        <f>IF(Tableau22456789[[#This Row],[Blq{QB18}]]="o",(1000/BI$52),0)</f>
        <v>0</v>
      </c>
      <c r="BI23" s="4" t="s">
        <v>3</v>
      </c>
      <c r="BJ23" s="33">
        <f>IF(Tableau22456789[[#This Row],[Blq{QB19}]]="o",(1000/BK$52),0)</f>
        <v>0</v>
      </c>
      <c r="BK23" s="4" t="s">
        <v>3</v>
      </c>
      <c r="BL23" s="33">
        <f>IF(Tableau22456789[[#This Row],[Blq{QB20}]]="o",(1000/BM$52),0)</f>
        <v>0</v>
      </c>
      <c r="BM23" s="4" t="s">
        <v>3</v>
      </c>
      <c r="BN23" s="33">
        <f>IF(Tableau22456789[[#This Row],[Blq{QB21}]]="o",(1000/BO$52),0)</f>
        <v>0</v>
      </c>
      <c r="BO23" s="4" t="s">
        <v>3</v>
      </c>
      <c r="BP23" s="33">
        <f>IF(Tableau22456789[[#This Row],[Blq{QB22}]]="o",(1000/BQ$52),0)</f>
        <v>0</v>
      </c>
      <c r="BQ23" s="4" t="s">
        <v>3</v>
      </c>
      <c r="BR23" s="33">
        <f>IF(Tableau22456789[[#This Row],[Blq{QB23}]]="o",(1000/BS$52),0)</f>
        <v>0</v>
      </c>
      <c r="BS23" s="4" t="s">
        <v>3</v>
      </c>
      <c r="BT23" s="33">
        <f>IF(Tableau22456789[[#This Row],[Blq{QB24}]]="o",(1000/BU$52),0)</f>
        <v>0</v>
      </c>
      <c r="BU23" s="4" t="s">
        <v>3</v>
      </c>
      <c r="BV23" s="33">
        <f>IF(Tableau22456789[[#This Row],[Blq{QB25}]]="o",(1000/BW$52),0)</f>
        <v>0</v>
      </c>
      <c r="BW23" s="4" t="s">
        <v>3</v>
      </c>
      <c r="BX23" s="33">
        <f>IF(Tableau22456789[[#This Row],[Blq{QB26}]]="o",(1000/BY$52),0)</f>
        <v>0</v>
      </c>
      <c r="BY23" s="4" t="s">
        <v>3</v>
      </c>
      <c r="BZ23" s="33">
        <f>IF(Tableau22456789[[#This Row],[Blq{QB27}]]="o",(1000/CA$52),0)</f>
        <v>0</v>
      </c>
      <c r="CA23" s="4" t="s">
        <v>3</v>
      </c>
      <c r="CB23" s="33">
        <f>IF(Tableau22456789[[#This Row],[Blq{QB28}]]="o",(1000/CC$52),0)</f>
        <v>0</v>
      </c>
      <c r="CC23" s="4" t="s">
        <v>3</v>
      </c>
      <c r="CD23" s="33">
        <f>IF(Tableau22456789[[#This Row],[Blq{QB29}]]="o",(1000/CE$52),0)</f>
        <v>0</v>
      </c>
      <c r="CE23" s="4" t="s">
        <v>3</v>
      </c>
      <c r="CF23" s="33">
        <f>IF(Tableau22456789[[#This Row],[Blq{QB30}]]="o",(1000/CG$52),0)</f>
        <v>0</v>
      </c>
      <c r="CG23" s="4" t="s">
        <v>3</v>
      </c>
      <c r="CH23" s="26">
        <f>IFERROR((8-Tableau22456789[[#This Row],[Plc{Q}]])/100,0)</f>
        <v>0</v>
      </c>
      <c r="CI23" s="25" t="str">
        <f>IF(OR(1=Tableau22456789[[#This Row],[Plc{Q}]],2=Tableau22456789[[#This Row],[Plc{Q}]],3=Tableau22456789[[#This Row],[Plc{Q}]],4=Tableau22456789[[#This Row],[Plc{Q}]],5=Tableau22456789[[#This Row],[Plc{Q}]],6=Tableau22456789[[#This Row],[Plc{Q}]],7=Tableau22456789[[#This Row],[Plc{Q}]],8=Tableau22456789[[#This Row],[Plc{Q}]]),"Qualifié(e)","")</f>
        <v/>
      </c>
      <c r="CJ23" s="34" t="str">
        <f>IF(Tableau22456789[[#This Row],[Pnt{F}/1000]]=0,"",RANK(Tableau22456789[[#This Row],[Pnt{F}/1000]],Tableau22456789[Pnt{F}/1000]))</f>
        <v/>
      </c>
      <c r="CK23" s="35">
        <f>IFERROR(Tableau22456789[[#This Row],[Pnt{FV}/500]]+Tableau22456789[[#This Row],[Pnt{FB}/500]]+Tableau22456789[[#This Row],[Bns{Q}]],0)</f>
        <v>0</v>
      </c>
      <c r="CL23" s="32">
        <f>IFERROR((Tableau22456789[[#This Row],[Pnt{FV}]]/$CM$52)*500,0)</f>
        <v>0</v>
      </c>
      <c r="CM23" s="186">
        <f>IFERROR(((Tableau22456789[[#This Row],[Prs{FV}]]/CN$52)*1000)+IF(Tableau22456789[[#This Row],[Vlr{FV}]]="o",2,0),0)</f>
        <v>0</v>
      </c>
      <c r="CN23" s="11" t="s">
        <v>12</v>
      </c>
      <c r="CO23" s="4" t="s">
        <v>3</v>
      </c>
      <c r="CP23" s="32">
        <f>(Tableau22456789[[#This Row],[Pnt{FB}]]/CQ$52)*500</f>
        <v>0</v>
      </c>
      <c r="CQ23" s="33">
        <f>Tableau22456789[[#This Row],[Pnt{FBlq}]]+Tableau22456789[[#This Row],[Pnt{FEss}]]</f>
        <v>0</v>
      </c>
      <c r="CR23" s="33">
        <f>IF(Tableau22456789[[#This Row],[Blq{F}]]="n",0,IF(Tableau22456789[[#This Row],[Blq{F}]]="Z1",100,IF(Tableau22456789[[#This Row],[Blq{F}]]="Z2",200,IF(Tableau22456789[[#This Row],[Blq{F}]]="Top",300,0))))</f>
        <v>0</v>
      </c>
      <c r="CS23" s="4" t="s">
        <v>3</v>
      </c>
      <c r="CT23" s="25">
        <f>IFERROR((100-(Tableau22456789[[#This Row],[Ess{F}]])),0)</f>
        <v>0</v>
      </c>
      <c r="CU23" s="11" t="s">
        <v>12</v>
      </c>
      <c r="CV23" s="28" t="str">
        <f>IF(Tableau22456789[[#This Row],[Fnl]]="Q",Tableau22456789[[#This Row],[Plc{F}]],Tableau22456789[[#This Row],[Plc{Q}]])</f>
        <v/>
      </c>
      <c r="CW23" s="28" t="str">
        <f>IF(Tableau22456789[[#This Row],[Place]]=1,"Or",IF(Tableau22456789[[#This Row],[Place]]=2,"Argent",IF(Tableau22456789[[#This Row],[Place]]=3,"Bronze","")))</f>
        <v/>
      </c>
    </row>
    <row r="24" spans="1:101" x14ac:dyDescent="0.2">
      <c r="A24" s="33" t="str">
        <f>Tableau22456789[[#This Row],[Plc{Q}]]</f>
        <v/>
      </c>
      <c r="B24" s="33" t="str">
        <f>Tableau22456789[[#This Row],[Place]]</f>
        <v/>
      </c>
      <c r="C24" s="16" t="s">
        <v>12</v>
      </c>
      <c r="D24" s="17" t="s">
        <v>12</v>
      </c>
      <c r="E24" s="17" t="s">
        <v>12</v>
      </c>
      <c r="F24" s="29" t="str">
        <f>IF(Tableau22456789[[#This Row],[Q &gt; F]]="","","Q")</f>
        <v/>
      </c>
      <c r="G24" s="10" t="s">
        <v>12</v>
      </c>
      <c r="H24" s="3" t="s">
        <v>3</v>
      </c>
      <c r="I24" s="3" t="s">
        <v>3</v>
      </c>
      <c r="J24" s="3" t="s">
        <v>3</v>
      </c>
      <c r="K24" s="30" t="str">
        <f>IF(Tableau22456789[[#This Row],[Pnt{Q}(/1000)]]=0,"",RANK(Tableau22456789[[#This Row],[Pnt{Q}(/1000)]],Tableau22456789[Pnt{Q}(/1000)]))</f>
        <v/>
      </c>
      <c r="L24" s="30">
        <f>IFERROR(Tableau22456789[[#This Row],[Pnt{QV}(/500)]]+Tableau22456789[[#This Row],[Pnt{QB}/500]],0)</f>
        <v>0</v>
      </c>
      <c r="M24" s="31">
        <f>IFERROR((Tableau22456789[[#This Row],[Pnt{QV}]]/$N$52)*500,0)</f>
        <v>0</v>
      </c>
      <c r="N24" s="31">
        <f>SUM(Tableau22456789[[#This Row],[Pnt{QV1}]],Tableau22456789[[#This Row],[Pnt{QV2}]],Tableau22456789[[#This Row],[Pnt{QV3}]])</f>
        <v>0</v>
      </c>
      <c r="O24" s="2">
        <f>IFERROR(((Tableau22456789[[#This Row],[Prs{QV1}]]/P$52)*1000)+IF(Tableau22456789[[#This Row],[Vlr{QV1}]]="o",2,0),0)</f>
        <v>0</v>
      </c>
      <c r="P24" s="11" t="s">
        <v>12</v>
      </c>
      <c r="Q24" s="4" t="s">
        <v>3</v>
      </c>
      <c r="R24" s="163">
        <f>IFERROR(((Tableau22456789[[#This Row],[Prs{QV2}]]/S$52)*1000)+IF(Tableau22456789[[#This Row],[Vlr{QV2}]]="o",2,0),0)</f>
        <v>0</v>
      </c>
      <c r="S24" s="11" t="s">
        <v>12</v>
      </c>
      <c r="T24" s="4" t="s">
        <v>3</v>
      </c>
      <c r="U24" s="163">
        <f>IFERROR(((Tableau22456789[[#This Row],[Prs{QV3}]]/V$52)*1000)+IF(Tableau22456789[[#This Row],[Vlr{QV3}]]="o",2,0),0)</f>
        <v>0</v>
      </c>
      <c r="V24" s="11" t="s">
        <v>12</v>
      </c>
      <c r="W24" s="4" t="s">
        <v>3</v>
      </c>
      <c r="X24" s="32">
        <f>IF((Tableau22456789[[#This Row],[Pnt{QB}]]/Y$52)*500=0,0,(Tableau22456789[[#This Row],[Pnt{QB}]]/Y$52)*500)</f>
        <v>0</v>
      </c>
      <c r="Y24" s="33">
        <f>Tableau22456789[[#This Row],[Pnt{QB1}]]+Tableau22456789[[#This Row],[Pnt{QB2}]]+Tableau22456789[[#This Row],[Pnt{QB3}]]+Tableau22456789[[#This Row],[Pnt{QB4}]]+Tableau22456789[[#This Row],[Pnt{QB5}]]+Tableau22456789[[#This Row],[Pnt{QB6}]]+Tableau22456789[[#This Row],[Pnt{QB7}]]+Tableau22456789[[#This Row],[Pnt{QB8}]]+Tableau22456789[[#This Row],[Pnt{QB9}]]+Tableau22456789[[#This Row],[Pnt{QB10}]]+Tableau22456789[[#This Row],[Pnt{QB11}]]+Tableau22456789[[#This Row],[Pnt{QB12}]]+Tableau22456789[[#This Row],[Pnt{QB13}]]+Tableau22456789[[#This Row],[Pnt{QB14}]]+Tableau22456789[[#This Row],[Pnt{QB15}]]+Tableau22456789[[#This Row],[Pnt{QB16}]]+Tableau22456789[[#This Row],[Pnt{QB17}]]+Tableau22456789[[#This Row],[Pnt{QB18}]]+Tableau22456789[[#This Row],[Pnt{QB19}]]+Tableau22456789[[#This Row],[Pnt{QB20}]]+Tableau22456789[[#This Row],[Pnt{QB21}]]+Tableau22456789[[#This Row],[Pnt{QB22}]]+Tableau22456789[[#This Row],[Pnt{QB23}]]+Tableau22456789[[#This Row],[Pnt{QB24}]]+Tableau22456789[[#This Row],[Pnt{QB25}]]+Tableau22456789[[#This Row],[Pnt{QB26}]]+Tableau22456789[[#This Row],[Pnt{QB27}]]+Tableau22456789[[#This Row],[Pnt{QB28}]]+Tableau22456789[[#This Row],[Pnt{QB29}]]+Tableau22456789[[#This Row],[Pnt{QB30}]]</f>
        <v>0</v>
      </c>
      <c r="Z24" s="33">
        <f>IF(Tableau22456789[[#This Row],[Blq{QB1}]]="o",(1000/AA$52),0)</f>
        <v>0</v>
      </c>
      <c r="AA24" s="4" t="s">
        <v>3</v>
      </c>
      <c r="AB24" s="33">
        <f>IF(Tableau22456789[[#This Row],[Blq{QB2}]]="o",(1000/AC$52),0)</f>
        <v>0</v>
      </c>
      <c r="AC24" s="4" t="s">
        <v>3</v>
      </c>
      <c r="AD24" s="33">
        <f>IF(Tableau22456789[[#This Row],[Blq{QB3}]]="o",(1000/AE$52),0)</f>
        <v>0</v>
      </c>
      <c r="AE24" s="4" t="s">
        <v>3</v>
      </c>
      <c r="AF24" s="33">
        <f>IF(Tableau22456789[[#This Row],[Blq{QB4}]]="o",(1000/AG$52),0)</f>
        <v>0</v>
      </c>
      <c r="AG24" s="4" t="s">
        <v>3</v>
      </c>
      <c r="AH24" s="33">
        <f>IF(Tableau22456789[[#This Row],[Blq{QB5}]]="o",(1000/AI$52),0)</f>
        <v>0</v>
      </c>
      <c r="AI24" s="4" t="s">
        <v>3</v>
      </c>
      <c r="AJ24" s="33">
        <f>IF(Tableau22456789[[#This Row],[Blq{QB6}]]="o",(1000/AK$52),0)</f>
        <v>0</v>
      </c>
      <c r="AK24" s="4" t="s">
        <v>3</v>
      </c>
      <c r="AL24" s="33">
        <f>IF(Tableau22456789[[#This Row],[Blq{QB7}]]="o",(1000/AM$52),0)</f>
        <v>0</v>
      </c>
      <c r="AM24" s="4" t="s">
        <v>3</v>
      </c>
      <c r="AN24" s="33">
        <f>IF(Tableau22456789[[#This Row],[Blq{QB8}]]="o",(1000/AO$52),0)</f>
        <v>0</v>
      </c>
      <c r="AO24" s="4" t="s">
        <v>3</v>
      </c>
      <c r="AP24" s="33">
        <f>IF(Tableau22456789[[#This Row],[Blq{QB9}]]="o",(1000/AQ$52),0)</f>
        <v>0</v>
      </c>
      <c r="AQ24" s="4" t="s">
        <v>3</v>
      </c>
      <c r="AR24" s="33">
        <f>IF(Tableau22456789[[#This Row],[Blq{QB10}]]="o",(1000/AS$52),0)</f>
        <v>0</v>
      </c>
      <c r="AS24" s="4" t="s">
        <v>3</v>
      </c>
      <c r="AT24" s="33">
        <f>IF(Tableau22456789[[#This Row],[Blq{QB11}]]="o",(1000/AU$52),0)</f>
        <v>0</v>
      </c>
      <c r="AU24" s="4" t="s">
        <v>3</v>
      </c>
      <c r="AV24" s="33">
        <f>IF(Tableau22456789[[#This Row],[Blq{QB12}]]="o",(1000/AW$52),0)</f>
        <v>0</v>
      </c>
      <c r="AW24" s="4" t="s">
        <v>3</v>
      </c>
      <c r="AX24" s="33">
        <f>IF(Tableau22456789[[#This Row],[Blq{QB13}]]="o",(1000/AY$52),0)</f>
        <v>0</v>
      </c>
      <c r="AY24" s="4" t="s">
        <v>3</v>
      </c>
      <c r="AZ24" s="33">
        <f>IF(Tableau22456789[[#This Row],[Blq{QB14}]]="o",(1000/BA$52),0)</f>
        <v>0</v>
      </c>
      <c r="BA24" s="4" t="s">
        <v>3</v>
      </c>
      <c r="BB24" s="33">
        <f>IF(Tableau22456789[[#This Row],[Blq{QB15}]]="o",(1000/BC$52),0)</f>
        <v>0</v>
      </c>
      <c r="BC24" s="4" t="s">
        <v>3</v>
      </c>
      <c r="BD24" s="33">
        <f>IF(Tableau22456789[[#This Row],[Blq{QB16}]]="o",(1000/BE$52),0)</f>
        <v>0</v>
      </c>
      <c r="BE24" s="4" t="s">
        <v>3</v>
      </c>
      <c r="BF24" s="33">
        <f>IF(Tableau22456789[[#This Row],[Blq{QB17}]]="o",(1000/BG$52),0)</f>
        <v>0</v>
      </c>
      <c r="BG24" s="4" t="s">
        <v>3</v>
      </c>
      <c r="BH24" s="33">
        <f>IF(Tableau22456789[[#This Row],[Blq{QB18}]]="o",(1000/BI$52),0)</f>
        <v>0</v>
      </c>
      <c r="BI24" s="4" t="s">
        <v>3</v>
      </c>
      <c r="BJ24" s="33">
        <f>IF(Tableau22456789[[#This Row],[Blq{QB19}]]="o",(1000/BK$52),0)</f>
        <v>0</v>
      </c>
      <c r="BK24" s="4" t="s">
        <v>3</v>
      </c>
      <c r="BL24" s="33">
        <f>IF(Tableau22456789[[#This Row],[Blq{QB20}]]="o",(1000/BM$52),0)</f>
        <v>0</v>
      </c>
      <c r="BM24" s="4" t="s">
        <v>3</v>
      </c>
      <c r="BN24" s="33">
        <f>IF(Tableau22456789[[#This Row],[Blq{QB21}]]="o",(1000/BO$52),0)</f>
        <v>0</v>
      </c>
      <c r="BO24" s="4" t="s">
        <v>3</v>
      </c>
      <c r="BP24" s="33">
        <f>IF(Tableau22456789[[#This Row],[Blq{QB22}]]="o",(1000/BQ$52),0)</f>
        <v>0</v>
      </c>
      <c r="BQ24" s="4" t="s">
        <v>3</v>
      </c>
      <c r="BR24" s="33">
        <f>IF(Tableau22456789[[#This Row],[Blq{QB23}]]="o",(1000/BS$52),0)</f>
        <v>0</v>
      </c>
      <c r="BS24" s="4" t="s">
        <v>3</v>
      </c>
      <c r="BT24" s="33">
        <f>IF(Tableau22456789[[#This Row],[Blq{QB24}]]="o",(1000/BU$52),0)</f>
        <v>0</v>
      </c>
      <c r="BU24" s="4" t="s">
        <v>3</v>
      </c>
      <c r="BV24" s="33">
        <f>IF(Tableau22456789[[#This Row],[Blq{QB25}]]="o",(1000/BW$52),0)</f>
        <v>0</v>
      </c>
      <c r="BW24" s="4" t="s">
        <v>3</v>
      </c>
      <c r="BX24" s="33">
        <f>IF(Tableau22456789[[#This Row],[Blq{QB26}]]="o",(1000/BY$52),0)</f>
        <v>0</v>
      </c>
      <c r="BY24" s="4" t="s">
        <v>3</v>
      </c>
      <c r="BZ24" s="33">
        <f>IF(Tableau22456789[[#This Row],[Blq{QB27}]]="o",(1000/CA$52),0)</f>
        <v>0</v>
      </c>
      <c r="CA24" s="4" t="s">
        <v>3</v>
      </c>
      <c r="CB24" s="33">
        <f>IF(Tableau22456789[[#This Row],[Blq{QB28}]]="o",(1000/CC$52),0)</f>
        <v>0</v>
      </c>
      <c r="CC24" s="4" t="s">
        <v>3</v>
      </c>
      <c r="CD24" s="33">
        <f>IF(Tableau22456789[[#This Row],[Blq{QB29}]]="o",(1000/CE$52),0)</f>
        <v>0</v>
      </c>
      <c r="CE24" s="4" t="s">
        <v>3</v>
      </c>
      <c r="CF24" s="33">
        <f>IF(Tableau22456789[[#This Row],[Blq{QB30}]]="o",(1000/CG$52),0)</f>
        <v>0</v>
      </c>
      <c r="CG24" s="4" t="s">
        <v>3</v>
      </c>
      <c r="CH24" s="26">
        <f>IFERROR((8-Tableau22456789[[#This Row],[Plc{Q}]])/100,0)</f>
        <v>0</v>
      </c>
      <c r="CI24" s="25" t="str">
        <f>IF(OR(1=Tableau22456789[[#This Row],[Plc{Q}]],2=Tableau22456789[[#This Row],[Plc{Q}]],3=Tableau22456789[[#This Row],[Plc{Q}]],4=Tableau22456789[[#This Row],[Plc{Q}]],5=Tableau22456789[[#This Row],[Plc{Q}]],6=Tableau22456789[[#This Row],[Plc{Q}]],7=Tableau22456789[[#This Row],[Plc{Q}]],8=Tableau22456789[[#This Row],[Plc{Q}]]),"Qualifié(e)","")</f>
        <v/>
      </c>
      <c r="CJ24" s="34" t="str">
        <f>IF(Tableau22456789[[#This Row],[Pnt{F}/1000]]=0,"",RANK(Tableau22456789[[#This Row],[Pnt{F}/1000]],Tableau22456789[Pnt{F}/1000]))</f>
        <v/>
      </c>
      <c r="CK24" s="35">
        <f>IFERROR(Tableau22456789[[#This Row],[Pnt{FV}/500]]+Tableau22456789[[#This Row],[Pnt{FB}/500]]+Tableau22456789[[#This Row],[Bns{Q}]],0)</f>
        <v>0</v>
      </c>
      <c r="CL24" s="32">
        <f>IFERROR((Tableau22456789[[#This Row],[Pnt{FV}]]/$CM$52)*500,0)</f>
        <v>0</v>
      </c>
      <c r="CM24" s="186">
        <f>IFERROR(((Tableau22456789[[#This Row],[Prs{FV}]]/CN$52)*1000)+IF(Tableau22456789[[#This Row],[Vlr{FV}]]="o",2,0),0)</f>
        <v>0</v>
      </c>
      <c r="CN24" s="11" t="s">
        <v>12</v>
      </c>
      <c r="CO24" s="4" t="s">
        <v>3</v>
      </c>
      <c r="CP24" s="32">
        <f>(Tableau22456789[[#This Row],[Pnt{FB}]]/CQ$52)*500</f>
        <v>0</v>
      </c>
      <c r="CQ24" s="33">
        <f>Tableau22456789[[#This Row],[Pnt{FBlq}]]+Tableau22456789[[#This Row],[Pnt{FEss}]]</f>
        <v>0</v>
      </c>
      <c r="CR24" s="33">
        <f>IF(Tableau22456789[[#This Row],[Blq{F}]]="n",0,IF(Tableau22456789[[#This Row],[Blq{F}]]="Z1",100,IF(Tableau22456789[[#This Row],[Blq{F}]]="Z2",200,IF(Tableau22456789[[#This Row],[Blq{F}]]="Top",300,0))))</f>
        <v>0</v>
      </c>
      <c r="CS24" s="4" t="s">
        <v>3</v>
      </c>
      <c r="CT24" s="25">
        <f>IFERROR((100-(Tableau22456789[[#This Row],[Ess{F}]])),0)</f>
        <v>0</v>
      </c>
      <c r="CU24" s="11" t="s">
        <v>12</v>
      </c>
      <c r="CV24" s="28" t="str">
        <f>IF(Tableau22456789[[#This Row],[Fnl]]="Q",Tableau22456789[[#This Row],[Plc{F}]],Tableau22456789[[#This Row],[Plc{Q}]])</f>
        <v/>
      </c>
      <c r="CW24" s="28" t="str">
        <f>IF(Tableau22456789[[#This Row],[Place]]=1,"Or",IF(Tableau22456789[[#This Row],[Place]]=2,"Argent",IF(Tableau22456789[[#This Row],[Place]]=3,"Bronze","")))</f>
        <v/>
      </c>
    </row>
    <row r="25" spans="1:101" x14ac:dyDescent="0.2">
      <c r="A25" s="33" t="str">
        <f>Tableau22456789[[#This Row],[Plc{Q}]]</f>
        <v/>
      </c>
      <c r="B25" s="33" t="str">
        <f>Tableau22456789[[#This Row],[Place]]</f>
        <v/>
      </c>
      <c r="C25" s="16" t="s">
        <v>12</v>
      </c>
      <c r="D25" s="17" t="s">
        <v>12</v>
      </c>
      <c r="E25" s="17" t="s">
        <v>12</v>
      </c>
      <c r="F25" s="29" t="str">
        <f>IF(Tableau22456789[[#This Row],[Q &gt; F]]="","","Q")</f>
        <v/>
      </c>
      <c r="G25" s="10" t="s">
        <v>12</v>
      </c>
      <c r="H25" s="3" t="s">
        <v>3</v>
      </c>
      <c r="I25" s="3" t="s">
        <v>3</v>
      </c>
      <c r="J25" s="3" t="s">
        <v>3</v>
      </c>
      <c r="K25" s="30" t="str">
        <f>IF(Tableau22456789[[#This Row],[Pnt{Q}(/1000)]]=0,"",RANK(Tableau22456789[[#This Row],[Pnt{Q}(/1000)]],Tableau22456789[Pnt{Q}(/1000)]))</f>
        <v/>
      </c>
      <c r="L25" s="30">
        <f>IFERROR(Tableau22456789[[#This Row],[Pnt{QV}(/500)]]+Tableau22456789[[#This Row],[Pnt{QB}/500]],0)</f>
        <v>0</v>
      </c>
      <c r="M25" s="31">
        <f>IFERROR((Tableau22456789[[#This Row],[Pnt{QV}]]/$N$52)*500,0)</f>
        <v>0</v>
      </c>
      <c r="N25" s="31">
        <f>SUM(Tableau22456789[[#This Row],[Pnt{QV1}]],Tableau22456789[[#This Row],[Pnt{QV2}]],Tableau22456789[[#This Row],[Pnt{QV3}]])</f>
        <v>0</v>
      </c>
      <c r="O25" s="2">
        <f>IFERROR(((Tableau22456789[[#This Row],[Prs{QV1}]]/P$52)*1000)+IF(Tableau22456789[[#This Row],[Vlr{QV1}]]="o",2,0),0)</f>
        <v>0</v>
      </c>
      <c r="P25" s="11" t="s">
        <v>12</v>
      </c>
      <c r="Q25" s="4" t="s">
        <v>3</v>
      </c>
      <c r="R25" s="163">
        <f>IFERROR(((Tableau22456789[[#This Row],[Prs{QV2}]]/S$52)*1000)+IF(Tableau22456789[[#This Row],[Vlr{QV2}]]="o",2,0),0)</f>
        <v>0</v>
      </c>
      <c r="S25" s="11" t="s">
        <v>12</v>
      </c>
      <c r="T25" s="4" t="s">
        <v>3</v>
      </c>
      <c r="U25" s="163">
        <f>IFERROR(((Tableau22456789[[#This Row],[Prs{QV3}]]/V$52)*1000)+IF(Tableau22456789[[#This Row],[Vlr{QV3}]]="o",2,0),0)</f>
        <v>0</v>
      </c>
      <c r="V25" s="11" t="s">
        <v>12</v>
      </c>
      <c r="W25" s="4" t="s">
        <v>3</v>
      </c>
      <c r="X25" s="32">
        <f>IF((Tableau22456789[[#This Row],[Pnt{QB}]]/Y$52)*500=0,0,(Tableau22456789[[#This Row],[Pnt{QB}]]/Y$52)*500)</f>
        <v>0</v>
      </c>
      <c r="Y25" s="33">
        <f>Tableau22456789[[#This Row],[Pnt{QB1}]]+Tableau22456789[[#This Row],[Pnt{QB2}]]+Tableau22456789[[#This Row],[Pnt{QB3}]]+Tableau22456789[[#This Row],[Pnt{QB4}]]+Tableau22456789[[#This Row],[Pnt{QB5}]]+Tableau22456789[[#This Row],[Pnt{QB6}]]+Tableau22456789[[#This Row],[Pnt{QB7}]]+Tableau22456789[[#This Row],[Pnt{QB8}]]+Tableau22456789[[#This Row],[Pnt{QB9}]]+Tableau22456789[[#This Row],[Pnt{QB10}]]+Tableau22456789[[#This Row],[Pnt{QB11}]]+Tableau22456789[[#This Row],[Pnt{QB12}]]+Tableau22456789[[#This Row],[Pnt{QB13}]]+Tableau22456789[[#This Row],[Pnt{QB14}]]+Tableau22456789[[#This Row],[Pnt{QB15}]]+Tableau22456789[[#This Row],[Pnt{QB16}]]+Tableau22456789[[#This Row],[Pnt{QB17}]]+Tableau22456789[[#This Row],[Pnt{QB18}]]+Tableau22456789[[#This Row],[Pnt{QB19}]]+Tableau22456789[[#This Row],[Pnt{QB20}]]+Tableau22456789[[#This Row],[Pnt{QB21}]]+Tableau22456789[[#This Row],[Pnt{QB22}]]+Tableau22456789[[#This Row],[Pnt{QB23}]]+Tableau22456789[[#This Row],[Pnt{QB24}]]+Tableau22456789[[#This Row],[Pnt{QB25}]]+Tableau22456789[[#This Row],[Pnt{QB26}]]+Tableau22456789[[#This Row],[Pnt{QB27}]]+Tableau22456789[[#This Row],[Pnt{QB28}]]+Tableau22456789[[#This Row],[Pnt{QB29}]]+Tableau22456789[[#This Row],[Pnt{QB30}]]</f>
        <v>0</v>
      </c>
      <c r="Z25" s="33">
        <f>IF(Tableau22456789[[#This Row],[Blq{QB1}]]="o",(1000/AA$52),0)</f>
        <v>0</v>
      </c>
      <c r="AA25" s="4" t="s">
        <v>3</v>
      </c>
      <c r="AB25" s="33">
        <f>IF(Tableau22456789[[#This Row],[Blq{QB2}]]="o",(1000/AC$52),0)</f>
        <v>0</v>
      </c>
      <c r="AC25" s="4" t="s">
        <v>3</v>
      </c>
      <c r="AD25" s="33">
        <f>IF(Tableau22456789[[#This Row],[Blq{QB3}]]="o",(1000/AE$52),0)</f>
        <v>0</v>
      </c>
      <c r="AE25" s="4" t="s">
        <v>3</v>
      </c>
      <c r="AF25" s="33">
        <f>IF(Tableau22456789[[#This Row],[Blq{QB4}]]="o",(1000/AG$52),0)</f>
        <v>0</v>
      </c>
      <c r="AG25" s="4" t="s">
        <v>3</v>
      </c>
      <c r="AH25" s="33">
        <f>IF(Tableau22456789[[#This Row],[Blq{QB5}]]="o",(1000/AI$52),0)</f>
        <v>0</v>
      </c>
      <c r="AI25" s="4" t="s">
        <v>3</v>
      </c>
      <c r="AJ25" s="33">
        <f>IF(Tableau22456789[[#This Row],[Blq{QB6}]]="o",(1000/AK$52),0)</f>
        <v>0</v>
      </c>
      <c r="AK25" s="4" t="s">
        <v>3</v>
      </c>
      <c r="AL25" s="33">
        <f>IF(Tableau22456789[[#This Row],[Blq{QB7}]]="o",(1000/AM$52),0)</f>
        <v>0</v>
      </c>
      <c r="AM25" s="4" t="s">
        <v>3</v>
      </c>
      <c r="AN25" s="33">
        <f>IF(Tableau22456789[[#This Row],[Blq{QB8}]]="o",(1000/AO$52),0)</f>
        <v>0</v>
      </c>
      <c r="AO25" s="4" t="s">
        <v>3</v>
      </c>
      <c r="AP25" s="33">
        <f>IF(Tableau22456789[[#This Row],[Blq{QB9}]]="o",(1000/AQ$52),0)</f>
        <v>0</v>
      </c>
      <c r="AQ25" s="4" t="s">
        <v>3</v>
      </c>
      <c r="AR25" s="33">
        <f>IF(Tableau22456789[[#This Row],[Blq{QB10}]]="o",(1000/AS$52),0)</f>
        <v>0</v>
      </c>
      <c r="AS25" s="4" t="s">
        <v>3</v>
      </c>
      <c r="AT25" s="33">
        <f>IF(Tableau22456789[[#This Row],[Blq{QB11}]]="o",(1000/AU$52),0)</f>
        <v>0</v>
      </c>
      <c r="AU25" s="4" t="s">
        <v>3</v>
      </c>
      <c r="AV25" s="33">
        <f>IF(Tableau22456789[[#This Row],[Blq{QB12}]]="o",(1000/AW$52),0)</f>
        <v>0</v>
      </c>
      <c r="AW25" s="4" t="s">
        <v>3</v>
      </c>
      <c r="AX25" s="33">
        <f>IF(Tableau22456789[[#This Row],[Blq{QB13}]]="o",(1000/AY$52),0)</f>
        <v>0</v>
      </c>
      <c r="AY25" s="4" t="s">
        <v>3</v>
      </c>
      <c r="AZ25" s="33">
        <f>IF(Tableau22456789[[#This Row],[Blq{QB14}]]="o",(1000/BA$52),0)</f>
        <v>0</v>
      </c>
      <c r="BA25" s="4" t="s">
        <v>3</v>
      </c>
      <c r="BB25" s="33">
        <f>IF(Tableau22456789[[#This Row],[Blq{QB15}]]="o",(1000/BC$52),0)</f>
        <v>0</v>
      </c>
      <c r="BC25" s="4" t="s">
        <v>3</v>
      </c>
      <c r="BD25" s="33">
        <f>IF(Tableau22456789[[#This Row],[Blq{QB16}]]="o",(1000/BE$52),0)</f>
        <v>0</v>
      </c>
      <c r="BE25" s="4" t="s">
        <v>3</v>
      </c>
      <c r="BF25" s="33">
        <f>IF(Tableau22456789[[#This Row],[Blq{QB17}]]="o",(1000/BG$52),0)</f>
        <v>0</v>
      </c>
      <c r="BG25" s="4" t="s">
        <v>3</v>
      </c>
      <c r="BH25" s="33">
        <f>IF(Tableau22456789[[#This Row],[Blq{QB18}]]="o",(1000/BI$52),0)</f>
        <v>0</v>
      </c>
      <c r="BI25" s="4" t="s">
        <v>3</v>
      </c>
      <c r="BJ25" s="33">
        <f>IF(Tableau22456789[[#This Row],[Blq{QB19}]]="o",(1000/BK$52),0)</f>
        <v>0</v>
      </c>
      <c r="BK25" s="4" t="s">
        <v>3</v>
      </c>
      <c r="BL25" s="33">
        <f>IF(Tableau22456789[[#This Row],[Blq{QB20}]]="o",(1000/BM$52),0)</f>
        <v>0</v>
      </c>
      <c r="BM25" s="4" t="s">
        <v>3</v>
      </c>
      <c r="BN25" s="33">
        <f>IF(Tableau22456789[[#This Row],[Blq{QB21}]]="o",(1000/BO$52),0)</f>
        <v>0</v>
      </c>
      <c r="BO25" s="4" t="s">
        <v>3</v>
      </c>
      <c r="BP25" s="33">
        <f>IF(Tableau22456789[[#This Row],[Blq{QB22}]]="o",(1000/BQ$52),0)</f>
        <v>0</v>
      </c>
      <c r="BQ25" s="4" t="s">
        <v>3</v>
      </c>
      <c r="BR25" s="33">
        <f>IF(Tableau22456789[[#This Row],[Blq{QB23}]]="o",(1000/BS$52),0)</f>
        <v>0</v>
      </c>
      <c r="BS25" s="4" t="s">
        <v>3</v>
      </c>
      <c r="BT25" s="33">
        <f>IF(Tableau22456789[[#This Row],[Blq{QB24}]]="o",(1000/BU$52),0)</f>
        <v>0</v>
      </c>
      <c r="BU25" s="4" t="s">
        <v>3</v>
      </c>
      <c r="BV25" s="33">
        <f>IF(Tableau22456789[[#This Row],[Blq{QB25}]]="o",(1000/BW$52),0)</f>
        <v>0</v>
      </c>
      <c r="BW25" s="4" t="s">
        <v>3</v>
      </c>
      <c r="BX25" s="33">
        <f>IF(Tableau22456789[[#This Row],[Blq{QB26}]]="o",(1000/BY$52),0)</f>
        <v>0</v>
      </c>
      <c r="BY25" s="4" t="s">
        <v>3</v>
      </c>
      <c r="BZ25" s="33">
        <f>IF(Tableau22456789[[#This Row],[Blq{QB27}]]="o",(1000/CA$52),0)</f>
        <v>0</v>
      </c>
      <c r="CA25" s="4" t="s">
        <v>3</v>
      </c>
      <c r="CB25" s="33">
        <f>IF(Tableau22456789[[#This Row],[Blq{QB28}]]="o",(1000/CC$52),0)</f>
        <v>0</v>
      </c>
      <c r="CC25" s="4" t="s">
        <v>3</v>
      </c>
      <c r="CD25" s="33">
        <f>IF(Tableau22456789[[#This Row],[Blq{QB29}]]="o",(1000/CE$52),0)</f>
        <v>0</v>
      </c>
      <c r="CE25" s="4" t="s">
        <v>3</v>
      </c>
      <c r="CF25" s="33">
        <f>IF(Tableau22456789[[#This Row],[Blq{QB30}]]="o",(1000/CG$52),0)</f>
        <v>0</v>
      </c>
      <c r="CG25" s="4" t="s">
        <v>3</v>
      </c>
      <c r="CH25" s="26">
        <f>IFERROR((8-Tableau22456789[[#This Row],[Plc{Q}]])/100,0)</f>
        <v>0</v>
      </c>
      <c r="CI25" s="25" t="str">
        <f>IF(OR(1=Tableau22456789[[#This Row],[Plc{Q}]],2=Tableau22456789[[#This Row],[Plc{Q}]],3=Tableau22456789[[#This Row],[Plc{Q}]],4=Tableau22456789[[#This Row],[Plc{Q}]],5=Tableau22456789[[#This Row],[Plc{Q}]],6=Tableau22456789[[#This Row],[Plc{Q}]],7=Tableau22456789[[#This Row],[Plc{Q}]],8=Tableau22456789[[#This Row],[Plc{Q}]]),"Qualifié(e)","")</f>
        <v/>
      </c>
      <c r="CJ25" s="34" t="str">
        <f>IF(Tableau22456789[[#This Row],[Pnt{F}/1000]]=0,"",RANK(Tableau22456789[[#This Row],[Pnt{F}/1000]],Tableau22456789[Pnt{F}/1000]))</f>
        <v/>
      </c>
      <c r="CK25" s="35">
        <f>IFERROR(Tableau22456789[[#This Row],[Pnt{FV}/500]]+Tableau22456789[[#This Row],[Pnt{FB}/500]]+Tableau22456789[[#This Row],[Bns{Q}]],0)</f>
        <v>0</v>
      </c>
      <c r="CL25" s="32">
        <f>IFERROR((Tableau22456789[[#This Row],[Pnt{FV}]]/$CM$52)*500,0)</f>
        <v>0</v>
      </c>
      <c r="CM25" s="186">
        <f>IFERROR(((Tableau22456789[[#This Row],[Prs{FV}]]/CN$52)*1000)+IF(Tableau22456789[[#This Row],[Vlr{FV}]]="o",2,0),0)</f>
        <v>0</v>
      </c>
      <c r="CN25" s="11" t="s">
        <v>12</v>
      </c>
      <c r="CO25" s="4" t="s">
        <v>3</v>
      </c>
      <c r="CP25" s="32">
        <f>(Tableau22456789[[#This Row],[Pnt{FB}]]/CQ$52)*500</f>
        <v>0</v>
      </c>
      <c r="CQ25" s="33">
        <f>Tableau22456789[[#This Row],[Pnt{FBlq}]]+Tableau22456789[[#This Row],[Pnt{FEss}]]</f>
        <v>0</v>
      </c>
      <c r="CR25" s="33">
        <f>IF(Tableau22456789[[#This Row],[Blq{F}]]="n",0,IF(Tableau22456789[[#This Row],[Blq{F}]]="Z1",100,IF(Tableau22456789[[#This Row],[Blq{F}]]="Z2",200,IF(Tableau22456789[[#This Row],[Blq{F}]]="Top",300,0))))</f>
        <v>0</v>
      </c>
      <c r="CS25" s="4" t="s">
        <v>3</v>
      </c>
      <c r="CT25" s="25">
        <f>IFERROR((100-(Tableau22456789[[#This Row],[Ess{F}]])),0)</f>
        <v>0</v>
      </c>
      <c r="CU25" s="11" t="s">
        <v>12</v>
      </c>
      <c r="CV25" s="28" t="str">
        <f>IF(Tableau22456789[[#This Row],[Fnl]]="Q",Tableau22456789[[#This Row],[Plc{F}]],Tableau22456789[[#This Row],[Plc{Q}]])</f>
        <v/>
      </c>
      <c r="CW25" s="28" t="str">
        <f>IF(Tableau22456789[[#This Row],[Place]]=1,"Or",IF(Tableau22456789[[#This Row],[Place]]=2,"Argent",IF(Tableau22456789[[#This Row],[Place]]=3,"Bronze","")))</f>
        <v/>
      </c>
    </row>
    <row r="26" spans="1:101" x14ac:dyDescent="0.2">
      <c r="A26" s="33" t="str">
        <f>Tableau22456789[[#This Row],[Plc{Q}]]</f>
        <v/>
      </c>
      <c r="B26" s="33" t="str">
        <f>Tableau22456789[[#This Row],[Place]]</f>
        <v/>
      </c>
      <c r="C26" s="16" t="s">
        <v>12</v>
      </c>
      <c r="D26" s="17" t="s">
        <v>12</v>
      </c>
      <c r="E26" s="17" t="s">
        <v>12</v>
      </c>
      <c r="F26" s="29" t="str">
        <f>IF(Tableau22456789[[#This Row],[Q &gt; F]]="","","Q")</f>
        <v/>
      </c>
      <c r="G26" s="10" t="s">
        <v>12</v>
      </c>
      <c r="H26" s="3" t="s">
        <v>3</v>
      </c>
      <c r="I26" s="3" t="s">
        <v>3</v>
      </c>
      <c r="J26" s="3" t="s">
        <v>3</v>
      </c>
      <c r="K26" s="30" t="str">
        <f>IF(Tableau22456789[[#This Row],[Pnt{Q}(/1000)]]=0,"",RANK(Tableau22456789[[#This Row],[Pnt{Q}(/1000)]],Tableau22456789[Pnt{Q}(/1000)]))</f>
        <v/>
      </c>
      <c r="L26" s="30">
        <f>IFERROR(Tableau22456789[[#This Row],[Pnt{QV}(/500)]]+Tableau22456789[[#This Row],[Pnt{QB}/500]],0)</f>
        <v>0</v>
      </c>
      <c r="M26" s="31">
        <f>IFERROR((Tableau22456789[[#This Row],[Pnt{QV}]]/$N$52)*500,0)</f>
        <v>0</v>
      </c>
      <c r="N26" s="31">
        <f>SUM(Tableau22456789[[#This Row],[Pnt{QV1}]],Tableau22456789[[#This Row],[Pnt{QV2}]],Tableau22456789[[#This Row],[Pnt{QV3}]])</f>
        <v>0</v>
      </c>
      <c r="O26" s="2">
        <f>IFERROR(((Tableau22456789[[#This Row],[Prs{QV1}]]/P$52)*1000)+IF(Tableau22456789[[#This Row],[Vlr{QV1}]]="o",2,0),0)</f>
        <v>0</v>
      </c>
      <c r="P26" s="11" t="s">
        <v>12</v>
      </c>
      <c r="Q26" s="4" t="s">
        <v>3</v>
      </c>
      <c r="R26" s="163">
        <f>IFERROR(((Tableau22456789[[#This Row],[Prs{QV2}]]/S$52)*1000)+IF(Tableau22456789[[#This Row],[Vlr{QV2}]]="o",2,0),0)</f>
        <v>0</v>
      </c>
      <c r="S26" s="11" t="s">
        <v>12</v>
      </c>
      <c r="T26" s="4" t="s">
        <v>3</v>
      </c>
      <c r="U26" s="163">
        <f>IFERROR(((Tableau22456789[[#This Row],[Prs{QV3}]]/V$52)*1000)+IF(Tableau22456789[[#This Row],[Vlr{QV3}]]="o",2,0),0)</f>
        <v>0</v>
      </c>
      <c r="V26" s="11" t="s">
        <v>12</v>
      </c>
      <c r="W26" s="4" t="s">
        <v>3</v>
      </c>
      <c r="X26" s="32">
        <f>IF((Tableau22456789[[#This Row],[Pnt{QB}]]/Y$52)*500=0,0,(Tableau22456789[[#This Row],[Pnt{QB}]]/Y$52)*500)</f>
        <v>0</v>
      </c>
      <c r="Y26" s="33">
        <f>Tableau22456789[[#This Row],[Pnt{QB1}]]+Tableau22456789[[#This Row],[Pnt{QB2}]]+Tableau22456789[[#This Row],[Pnt{QB3}]]+Tableau22456789[[#This Row],[Pnt{QB4}]]+Tableau22456789[[#This Row],[Pnt{QB5}]]+Tableau22456789[[#This Row],[Pnt{QB6}]]+Tableau22456789[[#This Row],[Pnt{QB7}]]+Tableau22456789[[#This Row],[Pnt{QB8}]]+Tableau22456789[[#This Row],[Pnt{QB9}]]+Tableau22456789[[#This Row],[Pnt{QB10}]]+Tableau22456789[[#This Row],[Pnt{QB11}]]+Tableau22456789[[#This Row],[Pnt{QB12}]]+Tableau22456789[[#This Row],[Pnt{QB13}]]+Tableau22456789[[#This Row],[Pnt{QB14}]]+Tableau22456789[[#This Row],[Pnt{QB15}]]+Tableau22456789[[#This Row],[Pnt{QB16}]]+Tableau22456789[[#This Row],[Pnt{QB17}]]+Tableau22456789[[#This Row],[Pnt{QB18}]]+Tableau22456789[[#This Row],[Pnt{QB19}]]+Tableau22456789[[#This Row],[Pnt{QB20}]]+Tableau22456789[[#This Row],[Pnt{QB21}]]+Tableau22456789[[#This Row],[Pnt{QB22}]]+Tableau22456789[[#This Row],[Pnt{QB23}]]+Tableau22456789[[#This Row],[Pnt{QB24}]]+Tableau22456789[[#This Row],[Pnt{QB25}]]+Tableau22456789[[#This Row],[Pnt{QB26}]]+Tableau22456789[[#This Row],[Pnt{QB27}]]+Tableau22456789[[#This Row],[Pnt{QB28}]]+Tableau22456789[[#This Row],[Pnt{QB29}]]+Tableau22456789[[#This Row],[Pnt{QB30}]]</f>
        <v>0</v>
      </c>
      <c r="Z26" s="33">
        <f>IF(Tableau22456789[[#This Row],[Blq{QB1}]]="o",(1000/AA$52),0)</f>
        <v>0</v>
      </c>
      <c r="AA26" s="4" t="s">
        <v>3</v>
      </c>
      <c r="AB26" s="33">
        <f>IF(Tableau22456789[[#This Row],[Blq{QB2}]]="o",(1000/AC$52),0)</f>
        <v>0</v>
      </c>
      <c r="AC26" s="4" t="s">
        <v>3</v>
      </c>
      <c r="AD26" s="33">
        <f>IF(Tableau22456789[[#This Row],[Blq{QB3}]]="o",(1000/AE$52),0)</f>
        <v>0</v>
      </c>
      <c r="AE26" s="4" t="s">
        <v>3</v>
      </c>
      <c r="AF26" s="33">
        <f>IF(Tableau22456789[[#This Row],[Blq{QB4}]]="o",(1000/AG$52),0)</f>
        <v>0</v>
      </c>
      <c r="AG26" s="4" t="s">
        <v>3</v>
      </c>
      <c r="AH26" s="33">
        <f>IF(Tableau22456789[[#This Row],[Blq{QB5}]]="o",(1000/AI$52),0)</f>
        <v>0</v>
      </c>
      <c r="AI26" s="4" t="s">
        <v>3</v>
      </c>
      <c r="AJ26" s="33">
        <f>IF(Tableau22456789[[#This Row],[Blq{QB6}]]="o",(1000/AK$52),0)</f>
        <v>0</v>
      </c>
      <c r="AK26" s="4" t="s">
        <v>3</v>
      </c>
      <c r="AL26" s="33">
        <f>IF(Tableau22456789[[#This Row],[Blq{QB7}]]="o",(1000/AM$52),0)</f>
        <v>0</v>
      </c>
      <c r="AM26" s="4" t="s">
        <v>3</v>
      </c>
      <c r="AN26" s="33">
        <f>IF(Tableau22456789[[#This Row],[Blq{QB8}]]="o",(1000/AO$52),0)</f>
        <v>0</v>
      </c>
      <c r="AO26" s="4" t="s">
        <v>3</v>
      </c>
      <c r="AP26" s="33">
        <f>IF(Tableau22456789[[#This Row],[Blq{QB9}]]="o",(1000/AQ$52),0)</f>
        <v>0</v>
      </c>
      <c r="AQ26" s="4" t="s">
        <v>3</v>
      </c>
      <c r="AR26" s="33">
        <f>IF(Tableau22456789[[#This Row],[Blq{QB10}]]="o",(1000/AS$52),0)</f>
        <v>0</v>
      </c>
      <c r="AS26" s="4" t="s">
        <v>3</v>
      </c>
      <c r="AT26" s="33">
        <f>IF(Tableau22456789[[#This Row],[Blq{QB11}]]="o",(1000/AU$52),0)</f>
        <v>0</v>
      </c>
      <c r="AU26" s="4" t="s">
        <v>3</v>
      </c>
      <c r="AV26" s="33">
        <f>IF(Tableau22456789[[#This Row],[Blq{QB12}]]="o",(1000/AW$52),0)</f>
        <v>0</v>
      </c>
      <c r="AW26" s="4" t="s">
        <v>3</v>
      </c>
      <c r="AX26" s="33">
        <f>IF(Tableau22456789[[#This Row],[Blq{QB13}]]="o",(1000/AY$52),0)</f>
        <v>0</v>
      </c>
      <c r="AY26" s="4" t="s">
        <v>3</v>
      </c>
      <c r="AZ26" s="33">
        <f>IF(Tableau22456789[[#This Row],[Blq{QB14}]]="o",(1000/BA$52),0)</f>
        <v>0</v>
      </c>
      <c r="BA26" s="4" t="s">
        <v>3</v>
      </c>
      <c r="BB26" s="33">
        <f>IF(Tableau22456789[[#This Row],[Blq{QB15}]]="o",(1000/BC$52),0)</f>
        <v>0</v>
      </c>
      <c r="BC26" s="4" t="s">
        <v>3</v>
      </c>
      <c r="BD26" s="33">
        <f>IF(Tableau22456789[[#This Row],[Blq{QB16}]]="o",(1000/BE$52),0)</f>
        <v>0</v>
      </c>
      <c r="BE26" s="4" t="s">
        <v>3</v>
      </c>
      <c r="BF26" s="33">
        <f>IF(Tableau22456789[[#This Row],[Blq{QB17}]]="o",(1000/BG$52),0)</f>
        <v>0</v>
      </c>
      <c r="BG26" s="4" t="s">
        <v>3</v>
      </c>
      <c r="BH26" s="33">
        <f>IF(Tableau22456789[[#This Row],[Blq{QB18}]]="o",(1000/BI$52),0)</f>
        <v>0</v>
      </c>
      <c r="BI26" s="4" t="s">
        <v>3</v>
      </c>
      <c r="BJ26" s="33">
        <f>IF(Tableau22456789[[#This Row],[Blq{QB19}]]="o",(1000/BK$52),0)</f>
        <v>0</v>
      </c>
      <c r="BK26" s="4" t="s">
        <v>3</v>
      </c>
      <c r="BL26" s="33">
        <f>IF(Tableau22456789[[#This Row],[Blq{QB20}]]="o",(1000/BM$52),0)</f>
        <v>0</v>
      </c>
      <c r="BM26" s="4" t="s">
        <v>3</v>
      </c>
      <c r="BN26" s="33">
        <f>IF(Tableau22456789[[#This Row],[Blq{QB21}]]="o",(1000/BO$52),0)</f>
        <v>0</v>
      </c>
      <c r="BO26" s="4" t="s">
        <v>3</v>
      </c>
      <c r="BP26" s="33">
        <f>IF(Tableau22456789[[#This Row],[Blq{QB22}]]="o",(1000/BQ$52),0)</f>
        <v>0</v>
      </c>
      <c r="BQ26" s="4" t="s">
        <v>3</v>
      </c>
      <c r="BR26" s="33">
        <f>IF(Tableau22456789[[#This Row],[Blq{QB23}]]="o",(1000/BS$52),0)</f>
        <v>0</v>
      </c>
      <c r="BS26" s="4" t="s">
        <v>3</v>
      </c>
      <c r="BT26" s="33">
        <f>IF(Tableau22456789[[#This Row],[Blq{QB24}]]="o",(1000/BU$52),0)</f>
        <v>0</v>
      </c>
      <c r="BU26" s="4" t="s">
        <v>3</v>
      </c>
      <c r="BV26" s="33">
        <f>IF(Tableau22456789[[#This Row],[Blq{QB25}]]="o",(1000/BW$52),0)</f>
        <v>0</v>
      </c>
      <c r="BW26" s="4" t="s">
        <v>3</v>
      </c>
      <c r="BX26" s="33">
        <f>IF(Tableau22456789[[#This Row],[Blq{QB26}]]="o",(1000/BY$52),0)</f>
        <v>0</v>
      </c>
      <c r="BY26" s="4" t="s">
        <v>3</v>
      </c>
      <c r="BZ26" s="33">
        <f>IF(Tableau22456789[[#This Row],[Blq{QB27}]]="o",(1000/CA$52),0)</f>
        <v>0</v>
      </c>
      <c r="CA26" s="4" t="s">
        <v>3</v>
      </c>
      <c r="CB26" s="33">
        <f>IF(Tableau22456789[[#This Row],[Blq{QB28}]]="o",(1000/CC$52),0)</f>
        <v>0</v>
      </c>
      <c r="CC26" s="4" t="s">
        <v>3</v>
      </c>
      <c r="CD26" s="33">
        <f>IF(Tableau22456789[[#This Row],[Blq{QB29}]]="o",(1000/CE$52),0)</f>
        <v>0</v>
      </c>
      <c r="CE26" s="4" t="s">
        <v>3</v>
      </c>
      <c r="CF26" s="33">
        <f>IF(Tableau22456789[[#This Row],[Blq{QB30}]]="o",(1000/CG$52),0)</f>
        <v>0</v>
      </c>
      <c r="CG26" s="4" t="s">
        <v>3</v>
      </c>
      <c r="CH26" s="26">
        <f>IFERROR((8-Tableau22456789[[#This Row],[Plc{Q}]])/100,0)</f>
        <v>0</v>
      </c>
      <c r="CI26" s="25" t="str">
        <f>IF(OR(1=Tableau22456789[[#This Row],[Plc{Q}]],2=Tableau22456789[[#This Row],[Plc{Q}]],3=Tableau22456789[[#This Row],[Plc{Q}]],4=Tableau22456789[[#This Row],[Plc{Q}]],5=Tableau22456789[[#This Row],[Plc{Q}]],6=Tableau22456789[[#This Row],[Plc{Q}]],7=Tableau22456789[[#This Row],[Plc{Q}]],8=Tableau22456789[[#This Row],[Plc{Q}]]),"Qualifié(e)","")</f>
        <v/>
      </c>
      <c r="CJ26" s="34" t="str">
        <f>IF(Tableau22456789[[#This Row],[Pnt{F}/1000]]=0,"",RANK(Tableau22456789[[#This Row],[Pnt{F}/1000]],Tableau22456789[Pnt{F}/1000]))</f>
        <v/>
      </c>
      <c r="CK26" s="35">
        <f>IFERROR(Tableau22456789[[#This Row],[Pnt{FV}/500]]+Tableau22456789[[#This Row],[Pnt{FB}/500]]+Tableau22456789[[#This Row],[Bns{Q}]],0)</f>
        <v>0</v>
      </c>
      <c r="CL26" s="32">
        <f>IFERROR((Tableau22456789[[#This Row],[Pnt{FV}]]/$CM$52)*500,0)</f>
        <v>0</v>
      </c>
      <c r="CM26" s="186">
        <f>IFERROR(((Tableau22456789[[#This Row],[Prs{FV}]]/CN$52)*1000)+IF(Tableau22456789[[#This Row],[Vlr{FV}]]="o",2,0),0)</f>
        <v>0</v>
      </c>
      <c r="CN26" s="11" t="s">
        <v>12</v>
      </c>
      <c r="CO26" s="4" t="s">
        <v>3</v>
      </c>
      <c r="CP26" s="32">
        <f>(Tableau22456789[[#This Row],[Pnt{FB}]]/CQ$52)*500</f>
        <v>0</v>
      </c>
      <c r="CQ26" s="33">
        <f>Tableau22456789[[#This Row],[Pnt{FBlq}]]+Tableau22456789[[#This Row],[Pnt{FEss}]]</f>
        <v>0</v>
      </c>
      <c r="CR26" s="33">
        <f>IF(Tableau22456789[[#This Row],[Blq{F}]]="n",0,IF(Tableau22456789[[#This Row],[Blq{F}]]="Z1",100,IF(Tableau22456789[[#This Row],[Blq{F}]]="Z2",200,IF(Tableau22456789[[#This Row],[Blq{F}]]="Top",300,0))))</f>
        <v>0</v>
      </c>
      <c r="CS26" s="4" t="s">
        <v>3</v>
      </c>
      <c r="CT26" s="25">
        <f>IFERROR((100-(Tableau22456789[[#This Row],[Ess{F}]])),0)</f>
        <v>0</v>
      </c>
      <c r="CU26" s="11" t="s">
        <v>12</v>
      </c>
      <c r="CV26" s="28" t="str">
        <f>IF(Tableau22456789[[#This Row],[Fnl]]="Q",Tableau22456789[[#This Row],[Plc{F}]],Tableau22456789[[#This Row],[Plc{Q}]])</f>
        <v/>
      </c>
      <c r="CW26" s="28" t="str">
        <f>IF(Tableau22456789[[#This Row],[Place]]=1,"Or",IF(Tableau22456789[[#This Row],[Place]]=2,"Argent",IF(Tableau22456789[[#This Row],[Place]]=3,"Bronze","")))</f>
        <v/>
      </c>
    </row>
    <row r="27" spans="1:101" x14ac:dyDescent="0.2">
      <c r="A27" s="33" t="str">
        <f>Tableau22456789[[#This Row],[Plc{Q}]]</f>
        <v/>
      </c>
      <c r="B27" s="33" t="str">
        <f>Tableau22456789[[#This Row],[Place]]</f>
        <v/>
      </c>
      <c r="C27" s="16" t="s">
        <v>12</v>
      </c>
      <c r="D27" s="17" t="s">
        <v>12</v>
      </c>
      <c r="E27" s="17" t="s">
        <v>12</v>
      </c>
      <c r="F27" s="29" t="str">
        <f>IF(Tableau22456789[[#This Row],[Q &gt; F]]="","","Q")</f>
        <v/>
      </c>
      <c r="G27" s="10" t="s">
        <v>12</v>
      </c>
      <c r="H27" s="3" t="s">
        <v>3</v>
      </c>
      <c r="I27" s="3" t="s">
        <v>3</v>
      </c>
      <c r="J27" s="3" t="s">
        <v>3</v>
      </c>
      <c r="K27" s="30" t="str">
        <f>IF(Tableau22456789[[#This Row],[Pnt{Q}(/1000)]]=0,"",RANK(Tableau22456789[[#This Row],[Pnt{Q}(/1000)]],Tableau22456789[Pnt{Q}(/1000)]))</f>
        <v/>
      </c>
      <c r="L27" s="30">
        <f>IFERROR(Tableau22456789[[#This Row],[Pnt{QV}(/500)]]+Tableau22456789[[#This Row],[Pnt{QB}/500]],0)</f>
        <v>0</v>
      </c>
      <c r="M27" s="31">
        <f>IFERROR((Tableau22456789[[#This Row],[Pnt{QV}]]/$N$52)*500,0)</f>
        <v>0</v>
      </c>
      <c r="N27" s="31">
        <f>SUM(Tableau22456789[[#This Row],[Pnt{QV1}]],Tableau22456789[[#This Row],[Pnt{QV2}]],Tableau22456789[[#This Row],[Pnt{QV3}]])</f>
        <v>0</v>
      </c>
      <c r="O27" s="2">
        <f>IFERROR(((Tableau22456789[[#This Row],[Prs{QV1}]]/P$52)*1000)+IF(Tableau22456789[[#This Row],[Vlr{QV1}]]="o",2,0),0)</f>
        <v>0</v>
      </c>
      <c r="P27" s="11" t="s">
        <v>12</v>
      </c>
      <c r="Q27" s="4" t="s">
        <v>3</v>
      </c>
      <c r="R27" s="163">
        <f>IFERROR(((Tableau22456789[[#This Row],[Prs{QV2}]]/S$52)*1000)+IF(Tableau22456789[[#This Row],[Vlr{QV2}]]="o",2,0),0)</f>
        <v>0</v>
      </c>
      <c r="S27" s="11" t="s">
        <v>12</v>
      </c>
      <c r="T27" s="4" t="s">
        <v>3</v>
      </c>
      <c r="U27" s="163">
        <f>IFERROR(((Tableau22456789[[#This Row],[Prs{QV3}]]/V$52)*1000)+IF(Tableau22456789[[#This Row],[Vlr{QV3}]]="o",2,0),0)</f>
        <v>0</v>
      </c>
      <c r="V27" s="11" t="s">
        <v>12</v>
      </c>
      <c r="W27" s="4" t="s">
        <v>3</v>
      </c>
      <c r="X27" s="32">
        <f>IF((Tableau22456789[[#This Row],[Pnt{QB}]]/Y$52)*500=0,0,(Tableau22456789[[#This Row],[Pnt{QB}]]/Y$52)*500)</f>
        <v>0</v>
      </c>
      <c r="Y27" s="33">
        <f>Tableau22456789[[#This Row],[Pnt{QB1}]]+Tableau22456789[[#This Row],[Pnt{QB2}]]+Tableau22456789[[#This Row],[Pnt{QB3}]]+Tableau22456789[[#This Row],[Pnt{QB4}]]+Tableau22456789[[#This Row],[Pnt{QB5}]]+Tableau22456789[[#This Row],[Pnt{QB6}]]+Tableau22456789[[#This Row],[Pnt{QB7}]]+Tableau22456789[[#This Row],[Pnt{QB8}]]+Tableau22456789[[#This Row],[Pnt{QB9}]]+Tableau22456789[[#This Row],[Pnt{QB10}]]+Tableau22456789[[#This Row],[Pnt{QB11}]]+Tableau22456789[[#This Row],[Pnt{QB12}]]+Tableau22456789[[#This Row],[Pnt{QB13}]]+Tableau22456789[[#This Row],[Pnt{QB14}]]+Tableau22456789[[#This Row],[Pnt{QB15}]]+Tableau22456789[[#This Row],[Pnt{QB16}]]+Tableau22456789[[#This Row],[Pnt{QB17}]]+Tableau22456789[[#This Row],[Pnt{QB18}]]+Tableau22456789[[#This Row],[Pnt{QB19}]]+Tableau22456789[[#This Row],[Pnt{QB20}]]+Tableau22456789[[#This Row],[Pnt{QB21}]]+Tableau22456789[[#This Row],[Pnt{QB22}]]+Tableau22456789[[#This Row],[Pnt{QB23}]]+Tableau22456789[[#This Row],[Pnt{QB24}]]+Tableau22456789[[#This Row],[Pnt{QB25}]]+Tableau22456789[[#This Row],[Pnt{QB26}]]+Tableau22456789[[#This Row],[Pnt{QB27}]]+Tableau22456789[[#This Row],[Pnt{QB28}]]+Tableau22456789[[#This Row],[Pnt{QB29}]]+Tableau22456789[[#This Row],[Pnt{QB30}]]</f>
        <v>0</v>
      </c>
      <c r="Z27" s="33">
        <f>IF(Tableau22456789[[#This Row],[Blq{QB1}]]="o",(1000/AA$52),0)</f>
        <v>0</v>
      </c>
      <c r="AA27" s="4" t="s">
        <v>3</v>
      </c>
      <c r="AB27" s="33">
        <f>IF(Tableau22456789[[#This Row],[Blq{QB2}]]="o",(1000/AC$52),0)</f>
        <v>0</v>
      </c>
      <c r="AC27" s="4" t="s">
        <v>3</v>
      </c>
      <c r="AD27" s="33">
        <f>IF(Tableau22456789[[#This Row],[Blq{QB3}]]="o",(1000/AE$52),0)</f>
        <v>0</v>
      </c>
      <c r="AE27" s="4" t="s">
        <v>3</v>
      </c>
      <c r="AF27" s="33">
        <f>IF(Tableau22456789[[#This Row],[Blq{QB4}]]="o",(1000/AG$52),0)</f>
        <v>0</v>
      </c>
      <c r="AG27" s="4" t="s">
        <v>3</v>
      </c>
      <c r="AH27" s="33">
        <f>IF(Tableau22456789[[#This Row],[Blq{QB5}]]="o",(1000/AI$52),0)</f>
        <v>0</v>
      </c>
      <c r="AI27" s="4" t="s">
        <v>3</v>
      </c>
      <c r="AJ27" s="33">
        <f>IF(Tableau22456789[[#This Row],[Blq{QB6}]]="o",(1000/AK$52),0)</f>
        <v>0</v>
      </c>
      <c r="AK27" s="4" t="s">
        <v>3</v>
      </c>
      <c r="AL27" s="33">
        <f>IF(Tableau22456789[[#This Row],[Blq{QB7}]]="o",(1000/AM$52),0)</f>
        <v>0</v>
      </c>
      <c r="AM27" s="4" t="s">
        <v>3</v>
      </c>
      <c r="AN27" s="33">
        <f>IF(Tableau22456789[[#This Row],[Blq{QB8}]]="o",(1000/AO$52),0)</f>
        <v>0</v>
      </c>
      <c r="AO27" s="4" t="s">
        <v>3</v>
      </c>
      <c r="AP27" s="33">
        <f>IF(Tableau22456789[[#This Row],[Blq{QB9}]]="o",(1000/AQ$52),0)</f>
        <v>0</v>
      </c>
      <c r="AQ27" s="4" t="s">
        <v>3</v>
      </c>
      <c r="AR27" s="33">
        <f>IF(Tableau22456789[[#This Row],[Blq{QB10}]]="o",(1000/AS$52),0)</f>
        <v>0</v>
      </c>
      <c r="AS27" s="4" t="s">
        <v>3</v>
      </c>
      <c r="AT27" s="33">
        <f>IF(Tableau22456789[[#This Row],[Blq{QB11}]]="o",(1000/AU$52),0)</f>
        <v>0</v>
      </c>
      <c r="AU27" s="4" t="s">
        <v>3</v>
      </c>
      <c r="AV27" s="33">
        <f>IF(Tableau22456789[[#This Row],[Blq{QB12}]]="o",(1000/AW$52),0)</f>
        <v>0</v>
      </c>
      <c r="AW27" s="4" t="s">
        <v>3</v>
      </c>
      <c r="AX27" s="33">
        <f>IF(Tableau22456789[[#This Row],[Blq{QB13}]]="o",(1000/AY$52),0)</f>
        <v>0</v>
      </c>
      <c r="AY27" s="4" t="s">
        <v>3</v>
      </c>
      <c r="AZ27" s="33">
        <f>IF(Tableau22456789[[#This Row],[Blq{QB14}]]="o",(1000/BA$52),0)</f>
        <v>0</v>
      </c>
      <c r="BA27" s="4" t="s">
        <v>3</v>
      </c>
      <c r="BB27" s="33">
        <f>IF(Tableau22456789[[#This Row],[Blq{QB15}]]="o",(1000/BC$52),0)</f>
        <v>0</v>
      </c>
      <c r="BC27" s="4" t="s">
        <v>3</v>
      </c>
      <c r="BD27" s="33">
        <f>IF(Tableau22456789[[#This Row],[Blq{QB16}]]="o",(1000/BE$52),0)</f>
        <v>0</v>
      </c>
      <c r="BE27" s="4" t="s">
        <v>3</v>
      </c>
      <c r="BF27" s="33">
        <f>IF(Tableau22456789[[#This Row],[Blq{QB17}]]="o",(1000/BG$52),0)</f>
        <v>0</v>
      </c>
      <c r="BG27" s="4" t="s">
        <v>3</v>
      </c>
      <c r="BH27" s="33">
        <f>IF(Tableau22456789[[#This Row],[Blq{QB18}]]="o",(1000/BI$52),0)</f>
        <v>0</v>
      </c>
      <c r="BI27" s="4" t="s">
        <v>3</v>
      </c>
      <c r="BJ27" s="33">
        <f>IF(Tableau22456789[[#This Row],[Blq{QB19}]]="o",(1000/BK$52),0)</f>
        <v>0</v>
      </c>
      <c r="BK27" s="4" t="s">
        <v>3</v>
      </c>
      <c r="BL27" s="33">
        <f>IF(Tableau22456789[[#This Row],[Blq{QB20}]]="o",(1000/BM$52),0)</f>
        <v>0</v>
      </c>
      <c r="BM27" s="4" t="s">
        <v>3</v>
      </c>
      <c r="BN27" s="33">
        <f>IF(Tableau22456789[[#This Row],[Blq{QB21}]]="o",(1000/BO$52),0)</f>
        <v>0</v>
      </c>
      <c r="BO27" s="4" t="s">
        <v>3</v>
      </c>
      <c r="BP27" s="33">
        <f>IF(Tableau22456789[[#This Row],[Blq{QB22}]]="o",(1000/BQ$52),0)</f>
        <v>0</v>
      </c>
      <c r="BQ27" s="4" t="s">
        <v>3</v>
      </c>
      <c r="BR27" s="33">
        <f>IF(Tableau22456789[[#This Row],[Blq{QB23}]]="o",(1000/BS$52),0)</f>
        <v>0</v>
      </c>
      <c r="BS27" s="4" t="s">
        <v>3</v>
      </c>
      <c r="BT27" s="33">
        <f>IF(Tableau22456789[[#This Row],[Blq{QB24}]]="o",(1000/BU$52),0)</f>
        <v>0</v>
      </c>
      <c r="BU27" s="4" t="s">
        <v>3</v>
      </c>
      <c r="BV27" s="33">
        <f>IF(Tableau22456789[[#This Row],[Blq{QB25}]]="o",(1000/BW$52),0)</f>
        <v>0</v>
      </c>
      <c r="BW27" s="4" t="s">
        <v>3</v>
      </c>
      <c r="BX27" s="33">
        <f>IF(Tableau22456789[[#This Row],[Blq{QB26}]]="o",(1000/BY$52),0)</f>
        <v>0</v>
      </c>
      <c r="BY27" s="4" t="s">
        <v>3</v>
      </c>
      <c r="BZ27" s="33">
        <f>IF(Tableau22456789[[#This Row],[Blq{QB27}]]="o",(1000/CA$52),0)</f>
        <v>0</v>
      </c>
      <c r="CA27" s="4" t="s">
        <v>3</v>
      </c>
      <c r="CB27" s="33">
        <f>IF(Tableau22456789[[#This Row],[Blq{QB28}]]="o",(1000/CC$52),0)</f>
        <v>0</v>
      </c>
      <c r="CC27" s="4" t="s">
        <v>3</v>
      </c>
      <c r="CD27" s="33">
        <f>IF(Tableau22456789[[#This Row],[Blq{QB29}]]="o",(1000/CE$52),0)</f>
        <v>0</v>
      </c>
      <c r="CE27" s="4" t="s">
        <v>3</v>
      </c>
      <c r="CF27" s="33">
        <f>IF(Tableau22456789[[#This Row],[Blq{QB30}]]="o",(1000/CG$52),0)</f>
        <v>0</v>
      </c>
      <c r="CG27" s="4" t="s">
        <v>3</v>
      </c>
      <c r="CH27" s="26">
        <f>IFERROR((8-Tableau22456789[[#This Row],[Plc{Q}]])/100,0)</f>
        <v>0</v>
      </c>
      <c r="CI27" s="25" t="str">
        <f>IF(OR(1=Tableau22456789[[#This Row],[Plc{Q}]],2=Tableau22456789[[#This Row],[Plc{Q}]],3=Tableau22456789[[#This Row],[Plc{Q}]],4=Tableau22456789[[#This Row],[Plc{Q}]],5=Tableau22456789[[#This Row],[Plc{Q}]],6=Tableau22456789[[#This Row],[Plc{Q}]],7=Tableau22456789[[#This Row],[Plc{Q}]],8=Tableau22456789[[#This Row],[Plc{Q}]]),"Qualifié(e)","")</f>
        <v/>
      </c>
      <c r="CJ27" s="34" t="str">
        <f>IF(Tableau22456789[[#This Row],[Pnt{F}/1000]]=0,"",RANK(Tableau22456789[[#This Row],[Pnt{F}/1000]],Tableau22456789[Pnt{F}/1000]))</f>
        <v/>
      </c>
      <c r="CK27" s="35">
        <f>IFERROR(Tableau22456789[[#This Row],[Pnt{FV}/500]]+Tableau22456789[[#This Row],[Pnt{FB}/500]]+Tableau22456789[[#This Row],[Bns{Q}]],0)</f>
        <v>0</v>
      </c>
      <c r="CL27" s="32">
        <f>IFERROR((Tableau22456789[[#This Row],[Pnt{FV}]]/$CM$52)*500,0)</f>
        <v>0</v>
      </c>
      <c r="CM27" s="186">
        <f>IFERROR(((Tableau22456789[[#This Row],[Prs{FV}]]/CN$52)*1000)+IF(Tableau22456789[[#This Row],[Vlr{FV}]]="o",2,0),0)</f>
        <v>0</v>
      </c>
      <c r="CN27" s="11" t="s">
        <v>12</v>
      </c>
      <c r="CO27" s="4" t="s">
        <v>3</v>
      </c>
      <c r="CP27" s="32">
        <f>(Tableau22456789[[#This Row],[Pnt{FB}]]/CQ$52)*500</f>
        <v>0</v>
      </c>
      <c r="CQ27" s="33">
        <f>Tableau22456789[[#This Row],[Pnt{FBlq}]]+Tableau22456789[[#This Row],[Pnt{FEss}]]</f>
        <v>0</v>
      </c>
      <c r="CR27" s="33">
        <f>IF(Tableau22456789[[#This Row],[Blq{F}]]="n",0,IF(Tableau22456789[[#This Row],[Blq{F}]]="Z1",100,IF(Tableau22456789[[#This Row],[Blq{F}]]="Z2",200,IF(Tableau22456789[[#This Row],[Blq{F}]]="Top",300,0))))</f>
        <v>0</v>
      </c>
      <c r="CS27" s="4" t="s">
        <v>3</v>
      </c>
      <c r="CT27" s="25">
        <f>IFERROR((100-(Tableau22456789[[#This Row],[Ess{F}]])),0)</f>
        <v>0</v>
      </c>
      <c r="CU27" s="11" t="s">
        <v>12</v>
      </c>
      <c r="CV27" s="28" t="str">
        <f>IF(Tableau22456789[[#This Row],[Fnl]]="Q",Tableau22456789[[#This Row],[Plc{F}]],Tableau22456789[[#This Row],[Plc{Q}]])</f>
        <v/>
      </c>
      <c r="CW27" s="28" t="str">
        <f>IF(Tableau22456789[[#This Row],[Place]]=1,"Or",IF(Tableau22456789[[#This Row],[Place]]=2,"Argent",IF(Tableau22456789[[#This Row],[Place]]=3,"Bronze","")))</f>
        <v/>
      </c>
    </row>
    <row r="28" spans="1:101" x14ac:dyDescent="0.2">
      <c r="A28" s="33" t="str">
        <f>Tableau22456789[[#This Row],[Plc{Q}]]</f>
        <v/>
      </c>
      <c r="B28" s="33" t="str">
        <f>Tableau22456789[[#This Row],[Place]]</f>
        <v/>
      </c>
      <c r="C28" s="16" t="s">
        <v>12</v>
      </c>
      <c r="D28" s="17" t="s">
        <v>12</v>
      </c>
      <c r="E28" s="17" t="s">
        <v>12</v>
      </c>
      <c r="F28" s="29" t="str">
        <f>IF(Tableau22456789[[#This Row],[Q &gt; F]]="","","Q")</f>
        <v/>
      </c>
      <c r="G28" s="10" t="s">
        <v>12</v>
      </c>
      <c r="H28" s="3" t="s">
        <v>3</v>
      </c>
      <c r="I28" s="3" t="s">
        <v>3</v>
      </c>
      <c r="J28" s="3" t="s">
        <v>3</v>
      </c>
      <c r="K28" s="30" t="str">
        <f>IF(Tableau22456789[[#This Row],[Pnt{Q}(/1000)]]=0,"",RANK(Tableau22456789[[#This Row],[Pnt{Q}(/1000)]],Tableau22456789[Pnt{Q}(/1000)]))</f>
        <v/>
      </c>
      <c r="L28" s="30">
        <f>IFERROR(Tableau22456789[[#This Row],[Pnt{QV}(/500)]]+Tableau22456789[[#This Row],[Pnt{QB}/500]],0)</f>
        <v>0</v>
      </c>
      <c r="M28" s="31">
        <f>IFERROR((Tableau22456789[[#This Row],[Pnt{QV}]]/$N$52)*500,0)</f>
        <v>0</v>
      </c>
      <c r="N28" s="31">
        <f>SUM(Tableau22456789[[#This Row],[Pnt{QV1}]],Tableau22456789[[#This Row],[Pnt{QV2}]],Tableau22456789[[#This Row],[Pnt{QV3}]])</f>
        <v>0</v>
      </c>
      <c r="O28" s="2">
        <f>IFERROR(((Tableau22456789[[#This Row],[Prs{QV1}]]/P$52)*1000)+IF(Tableau22456789[[#This Row],[Vlr{QV1}]]="o",2,0),0)</f>
        <v>0</v>
      </c>
      <c r="P28" s="11" t="s">
        <v>12</v>
      </c>
      <c r="Q28" s="4" t="s">
        <v>3</v>
      </c>
      <c r="R28" s="163">
        <f>IFERROR(((Tableau22456789[[#This Row],[Prs{QV2}]]/S$52)*1000)+IF(Tableau22456789[[#This Row],[Vlr{QV2}]]="o",2,0),0)</f>
        <v>0</v>
      </c>
      <c r="S28" s="11" t="s">
        <v>12</v>
      </c>
      <c r="T28" s="4" t="s">
        <v>3</v>
      </c>
      <c r="U28" s="163">
        <f>IFERROR(((Tableau22456789[[#This Row],[Prs{QV3}]]/V$52)*1000)+IF(Tableau22456789[[#This Row],[Vlr{QV3}]]="o",2,0),0)</f>
        <v>0</v>
      </c>
      <c r="V28" s="11" t="s">
        <v>12</v>
      </c>
      <c r="W28" s="4" t="s">
        <v>3</v>
      </c>
      <c r="X28" s="32">
        <f>IF((Tableau22456789[[#This Row],[Pnt{QB}]]/Y$52)*500=0,0,(Tableau22456789[[#This Row],[Pnt{QB}]]/Y$52)*500)</f>
        <v>0</v>
      </c>
      <c r="Y28" s="33">
        <f>Tableau22456789[[#This Row],[Pnt{QB1}]]+Tableau22456789[[#This Row],[Pnt{QB2}]]+Tableau22456789[[#This Row],[Pnt{QB3}]]+Tableau22456789[[#This Row],[Pnt{QB4}]]+Tableau22456789[[#This Row],[Pnt{QB5}]]+Tableau22456789[[#This Row],[Pnt{QB6}]]+Tableau22456789[[#This Row],[Pnt{QB7}]]+Tableau22456789[[#This Row],[Pnt{QB8}]]+Tableau22456789[[#This Row],[Pnt{QB9}]]+Tableau22456789[[#This Row],[Pnt{QB10}]]+Tableau22456789[[#This Row],[Pnt{QB11}]]+Tableau22456789[[#This Row],[Pnt{QB12}]]+Tableau22456789[[#This Row],[Pnt{QB13}]]+Tableau22456789[[#This Row],[Pnt{QB14}]]+Tableau22456789[[#This Row],[Pnt{QB15}]]+Tableau22456789[[#This Row],[Pnt{QB16}]]+Tableau22456789[[#This Row],[Pnt{QB17}]]+Tableau22456789[[#This Row],[Pnt{QB18}]]+Tableau22456789[[#This Row],[Pnt{QB19}]]+Tableau22456789[[#This Row],[Pnt{QB20}]]+Tableau22456789[[#This Row],[Pnt{QB21}]]+Tableau22456789[[#This Row],[Pnt{QB22}]]+Tableau22456789[[#This Row],[Pnt{QB23}]]+Tableau22456789[[#This Row],[Pnt{QB24}]]+Tableau22456789[[#This Row],[Pnt{QB25}]]+Tableau22456789[[#This Row],[Pnt{QB26}]]+Tableau22456789[[#This Row],[Pnt{QB27}]]+Tableau22456789[[#This Row],[Pnt{QB28}]]+Tableau22456789[[#This Row],[Pnt{QB29}]]+Tableau22456789[[#This Row],[Pnt{QB30}]]</f>
        <v>0</v>
      </c>
      <c r="Z28" s="33">
        <f>IF(Tableau22456789[[#This Row],[Blq{QB1}]]="o",(1000/AA$52),0)</f>
        <v>0</v>
      </c>
      <c r="AA28" s="4" t="s">
        <v>3</v>
      </c>
      <c r="AB28" s="33">
        <f>IF(Tableau22456789[[#This Row],[Blq{QB2}]]="o",(1000/AC$52),0)</f>
        <v>0</v>
      </c>
      <c r="AC28" s="4" t="s">
        <v>3</v>
      </c>
      <c r="AD28" s="33">
        <f>IF(Tableau22456789[[#This Row],[Blq{QB3}]]="o",(1000/AE$52),0)</f>
        <v>0</v>
      </c>
      <c r="AE28" s="4" t="s">
        <v>3</v>
      </c>
      <c r="AF28" s="33">
        <f>IF(Tableau22456789[[#This Row],[Blq{QB4}]]="o",(1000/AG$52),0)</f>
        <v>0</v>
      </c>
      <c r="AG28" s="4" t="s">
        <v>3</v>
      </c>
      <c r="AH28" s="33">
        <f>IF(Tableau22456789[[#This Row],[Blq{QB5}]]="o",(1000/AI$52),0)</f>
        <v>0</v>
      </c>
      <c r="AI28" s="4" t="s">
        <v>3</v>
      </c>
      <c r="AJ28" s="33">
        <f>IF(Tableau22456789[[#This Row],[Blq{QB6}]]="o",(1000/AK$52),0)</f>
        <v>0</v>
      </c>
      <c r="AK28" s="4" t="s">
        <v>3</v>
      </c>
      <c r="AL28" s="33">
        <f>IF(Tableau22456789[[#This Row],[Blq{QB7}]]="o",(1000/AM$52),0)</f>
        <v>0</v>
      </c>
      <c r="AM28" s="4" t="s">
        <v>3</v>
      </c>
      <c r="AN28" s="33">
        <f>IF(Tableau22456789[[#This Row],[Blq{QB8}]]="o",(1000/AO$52),0)</f>
        <v>0</v>
      </c>
      <c r="AO28" s="4" t="s">
        <v>3</v>
      </c>
      <c r="AP28" s="33">
        <f>IF(Tableau22456789[[#This Row],[Blq{QB9}]]="o",(1000/AQ$52),0)</f>
        <v>0</v>
      </c>
      <c r="AQ28" s="4" t="s">
        <v>3</v>
      </c>
      <c r="AR28" s="33">
        <f>IF(Tableau22456789[[#This Row],[Blq{QB10}]]="o",(1000/AS$52),0)</f>
        <v>0</v>
      </c>
      <c r="AS28" s="4" t="s">
        <v>3</v>
      </c>
      <c r="AT28" s="33">
        <f>IF(Tableau22456789[[#This Row],[Blq{QB11}]]="o",(1000/AU$52),0)</f>
        <v>0</v>
      </c>
      <c r="AU28" s="4" t="s">
        <v>3</v>
      </c>
      <c r="AV28" s="33">
        <f>IF(Tableau22456789[[#This Row],[Blq{QB12}]]="o",(1000/AW$52),0)</f>
        <v>0</v>
      </c>
      <c r="AW28" s="4" t="s">
        <v>3</v>
      </c>
      <c r="AX28" s="33">
        <f>IF(Tableau22456789[[#This Row],[Blq{QB13}]]="o",(1000/AY$52),0)</f>
        <v>0</v>
      </c>
      <c r="AY28" s="4" t="s">
        <v>3</v>
      </c>
      <c r="AZ28" s="33">
        <f>IF(Tableau22456789[[#This Row],[Blq{QB14}]]="o",(1000/BA$52),0)</f>
        <v>0</v>
      </c>
      <c r="BA28" s="4" t="s">
        <v>3</v>
      </c>
      <c r="BB28" s="33">
        <f>IF(Tableau22456789[[#This Row],[Blq{QB15}]]="o",(1000/BC$52),0)</f>
        <v>0</v>
      </c>
      <c r="BC28" s="4" t="s">
        <v>3</v>
      </c>
      <c r="BD28" s="33">
        <f>IF(Tableau22456789[[#This Row],[Blq{QB16}]]="o",(1000/BE$52),0)</f>
        <v>0</v>
      </c>
      <c r="BE28" s="4" t="s">
        <v>3</v>
      </c>
      <c r="BF28" s="33">
        <f>IF(Tableau22456789[[#This Row],[Blq{QB17}]]="o",(1000/BG$52),0)</f>
        <v>0</v>
      </c>
      <c r="BG28" s="4" t="s">
        <v>3</v>
      </c>
      <c r="BH28" s="33">
        <f>IF(Tableau22456789[[#This Row],[Blq{QB18}]]="o",(1000/BI$52),0)</f>
        <v>0</v>
      </c>
      <c r="BI28" s="4" t="s">
        <v>3</v>
      </c>
      <c r="BJ28" s="33">
        <f>IF(Tableau22456789[[#This Row],[Blq{QB19}]]="o",(1000/BK$52),0)</f>
        <v>0</v>
      </c>
      <c r="BK28" s="4" t="s">
        <v>3</v>
      </c>
      <c r="BL28" s="33">
        <f>IF(Tableau22456789[[#This Row],[Blq{QB20}]]="o",(1000/BM$52),0)</f>
        <v>0</v>
      </c>
      <c r="BM28" s="4" t="s">
        <v>3</v>
      </c>
      <c r="BN28" s="33">
        <f>IF(Tableau22456789[[#This Row],[Blq{QB21}]]="o",(1000/BO$52),0)</f>
        <v>0</v>
      </c>
      <c r="BO28" s="4" t="s">
        <v>3</v>
      </c>
      <c r="BP28" s="33">
        <f>IF(Tableau22456789[[#This Row],[Blq{QB22}]]="o",(1000/BQ$52),0)</f>
        <v>0</v>
      </c>
      <c r="BQ28" s="4" t="s">
        <v>3</v>
      </c>
      <c r="BR28" s="33">
        <f>IF(Tableau22456789[[#This Row],[Blq{QB23}]]="o",(1000/BS$52),0)</f>
        <v>0</v>
      </c>
      <c r="BS28" s="4" t="s">
        <v>3</v>
      </c>
      <c r="BT28" s="33">
        <f>IF(Tableau22456789[[#This Row],[Blq{QB24}]]="o",(1000/BU$52),0)</f>
        <v>0</v>
      </c>
      <c r="BU28" s="4" t="s">
        <v>3</v>
      </c>
      <c r="BV28" s="33">
        <f>IF(Tableau22456789[[#This Row],[Blq{QB25}]]="o",(1000/BW$52),0)</f>
        <v>0</v>
      </c>
      <c r="BW28" s="4" t="s">
        <v>3</v>
      </c>
      <c r="BX28" s="33">
        <f>IF(Tableau22456789[[#This Row],[Blq{QB26}]]="o",(1000/BY$52),0)</f>
        <v>0</v>
      </c>
      <c r="BY28" s="4" t="s">
        <v>3</v>
      </c>
      <c r="BZ28" s="33">
        <f>IF(Tableau22456789[[#This Row],[Blq{QB27}]]="o",(1000/CA$52),0)</f>
        <v>0</v>
      </c>
      <c r="CA28" s="4" t="s">
        <v>3</v>
      </c>
      <c r="CB28" s="33">
        <f>IF(Tableau22456789[[#This Row],[Blq{QB28}]]="o",(1000/CC$52),0)</f>
        <v>0</v>
      </c>
      <c r="CC28" s="4" t="s">
        <v>3</v>
      </c>
      <c r="CD28" s="33">
        <f>IF(Tableau22456789[[#This Row],[Blq{QB29}]]="o",(1000/CE$52),0)</f>
        <v>0</v>
      </c>
      <c r="CE28" s="4" t="s">
        <v>3</v>
      </c>
      <c r="CF28" s="33">
        <f>IF(Tableau22456789[[#This Row],[Blq{QB30}]]="o",(1000/CG$52),0)</f>
        <v>0</v>
      </c>
      <c r="CG28" s="4" t="s">
        <v>3</v>
      </c>
      <c r="CH28" s="26">
        <f>IFERROR((8-Tableau22456789[[#This Row],[Plc{Q}]])/100,0)</f>
        <v>0</v>
      </c>
      <c r="CI28" s="25" t="str">
        <f>IF(OR(1=Tableau22456789[[#This Row],[Plc{Q}]],2=Tableau22456789[[#This Row],[Plc{Q}]],3=Tableau22456789[[#This Row],[Plc{Q}]],4=Tableau22456789[[#This Row],[Plc{Q}]],5=Tableau22456789[[#This Row],[Plc{Q}]],6=Tableau22456789[[#This Row],[Plc{Q}]],7=Tableau22456789[[#This Row],[Plc{Q}]],8=Tableau22456789[[#This Row],[Plc{Q}]]),"Qualifié(e)","")</f>
        <v/>
      </c>
      <c r="CJ28" s="34" t="str">
        <f>IF(Tableau22456789[[#This Row],[Pnt{F}/1000]]=0,"",RANK(Tableau22456789[[#This Row],[Pnt{F}/1000]],Tableau22456789[Pnt{F}/1000]))</f>
        <v/>
      </c>
      <c r="CK28" s="35">
        <f>IFERROR(Tableau22456789[[#This Row],[Pnt{FV}/500]]+Tableau22456789[[#This Row],[Pnt{FB}/500]]+Tableau22456789[[#This Row],[Bns{Q}]],0)</f>
        <v>0</v>
      </c>
      <c r="CL28" s="32">
        <f>IFERROR((Tableau22456789[[#This Row],[Pnt{FV}]]/$CM$52)*500,0)</f>
        <v>0</v>
      </c>
      <c r="CM28" s="186">
        <f>IFERROR(((Tableau22456789[[#This Row],[Prs{FV}]]/CN$52)*1000)+IF(Tableau22456789[[#This Row],[Vlr{FV}]]="o",2,0),0)</f>
        <v>0</v>
      </c>
      <c r="CN28" s="11" t="s">
        <v>12</v>
      </c>
      <c r="CO28" s="4" t="s">
        <v>3</v>
      </c>
      <c r="CP28" s="32">
        <f>(Tableau22456789[[#This Row],[Pnt{FB}]]/CQ$52)*500</f>
        <v>0</v>
      </c>
      <c r="CQ28" s="33">
        <f>Tableau22456789[[#This Row],[Pnt{FBlq}]]+Tableau22456789[[#This Row],[Pnt{FEss}]]</f>
        <v>0</v>
      </c>
      <c r="CR28" s="33">
        <f>IF(Tableau22456789[[#This Row],[Blq{F}]]="n",0,IF(Tableau22456789[[#This Row],[Blq{F}]]="Z1",100,IF(Tableau22456789[[#This Row],[Blq{F}]]="Z2",200,IF(Tableau22456789[[#This Row],[Blq{F}]]="Top",300,0))))</f>
        <v>0</v>
      </c>
      <c r="CS28" s="4" t="s">
        <v>3</v>
      </c>
      <c r="CT28" s="25">
        <f>IFERROR((100-(Tableau22456789[[#This Row],[Ess{F}]])),0)</f>
        <v>0</v>
      </c>
      <c r="CU28" s="11" t="s">
        <v>12</v>
      </c>
      <c r="CV28" s="28" t="str">
        <f>IF(Tableau22456789[[#This Row],[Fnl]]="Q",Tableau22456789[[#This Row],[Plc{F}]],Tableau22456789[[#This Row],[Plc{Q}]])</f>
        <v/>
      </c>
      <c r="CW28" s="28" t="str">
        <f>IF(Tableau22456789[[#This Row],[Place]]=1,"Or",IF(Tableau22456789[[#This Row],[Place]]=2,"Argent",IF(Tableau22456789[[#This Row],[Place]]=3,"Bronze","")))</f>
        <v/>
      </c>
    </row>
    <row r="29" spans="1:101" x14ac:dyDescent="0.2">
      <c r="A29" s="33" t="str">
        <f>Tableau22456789[[#This Row],[Plc{Q}]]</f>
        <v/>
      </c>
      <c r="B29" s="33" t="str">
        <f>Tableau22456789[[#This Row],[Place]]</f>
        <v/>
      </c>
      <c r="C29" s="16" t="s">
        <v>12</v>
      </c>
      <c r="D29" s="17" t="s">
        <v>12</v>
      </c>
      <c r="E29" s="17" t="s">
        <v>12</v>
      </c>
      <c r="F29" s="29" t="str">
        <f>IF(Tableau22456789[[#This Row],[Q &gt; F]]="","","Q")</f>
        <v/>
      </c>
      <c r="G29" s="10" t="s">
        <v>12</v>
      </c>
      <c r="H29" s="3" t="s">
        <v>3</v>
      </c>
      <c r="I29" s="3" t="s">
        <v>3</v>
      </c>
      <c r="J29" s="3" t="s">
        <v>3</v>
      </c>
      <c r="K29" s="30" t="str">
        <f>IF(Tableau22456789[[#This Row],[Pnt{Q}(/1000)]]=0,"",RANK(Tableau22456789[[#This Row],[Pnt{Q}(/1000)]],Tableau22456789[Pnt{Q}(/1000)]))</f>
        <v/>
      </c>
      <c r="L29" s="30">
        <f>IFERROR(Tableau22456789[[#This Row],[Pnt{QV}(/500)]]+Tableau22456789[[#This Row],[Pnt{QB}/500]],0)</f>
        <v>0</v>
      </c>
      <c r="M29" s="31">
        <f>IFERROR((Tableau22456789[[#This Row],[Pnt{QV}]]/$N$52)*500,0)</f>
        <v>0</v>
      </c>
      <c r="N29" s="31">
        <f>SUM(Tableau22456789[[#This Row],[Pnt{QV1}]],Tableau22456789[[#This Row],[Pnt{QV2}]],Tableau22456789[[#This Row],[Pnt{QV3}]])</f>
        <v>0</v>
      </c>
      <c r="O29" s="2">
        <f>IFERROR(((Tableau22456789[[#This Row],[Prs{QV1}]]/P$52)*1000)+IF(Tableau22456789[[#This Row],[Vlr{QV1}]]="o",2,0),0)</f>
        <v>0</v>
      </c>
      <c r="P29" s="11" t="s">
        <v>12</v>
      </c>
      <c r="Q29" s="4" t="s">
        <v>3</v>
      </c>
      <c r="R29" s="163">
        <f>IFERROR(((Tableau22456789[[#This Row],[Prs{QV2}]]/S$52)*1000)+IF(Tableau22456789[[#This Row],[Vlr{QV2}]]="o",2,0),0)</f>
        <v>0</v>
      </c>
      <c r="S29" s="11" t="s">
        <v>12</v>
      </c>
      <c r="T29" s="4" t="s">
        <v>3</v>
      </c>
      <c r="U29" s="163">
        <f>IFERROR(((Tableau22456789[[#This Row],[Prs{QV3}]]/V$52)*1000)+IF(Tableau22456789[[#This Row],[Vlr{QV3}]]="o",2,0),0)</f>
        <v>0</v>
      </c>
      <c r="V29" s="11" t="s">
        <v>12</v>
      </c>
      <c r="W29" s="4" t="s">
        <v>3</v>
      </c>
      <c r="X29" s="32">
        <f>IF((Tableau22456789[[#This Row],[Pnt{QB}]]/Y$52)*500=0,0,(Tableau22456789[[#This Row],[Pnt{QB}]]/Y$52)*500)</f>
        <v>0</v>
      </c>
      <c r="Y29" s="33">
        <f>Tableau22456789[[#This Row],[Pnt{QB1}]]+Tableau22456789[[#This Row],[Pnt{QB2}]]+Tableau22456789[[#This Row],[Pnt{QB3}]]+Tableau22456789[[#This Row],[Pnt{QB4}]]+Tableau22456789[[#This Row],[Pnt{QB5}]]+Tableau22456789[[#This Row],[Pnt{QB6}]]+Tableau22456789[[#This Row],[Pnt{QB7}]]+Tableau22456789[[#This Row],[Pnt{QB8}]]+Tableau22456789[[#This Row],[Pnt{QB9}]]+Tableau22456789[[#This Row],[Pnt{QB10}]]+Tableau22456789[[#This Row],[Pnt{QB11}]]+Tableau22456789[[#This Row],[Pnt{QB12}]]+Tableau22456789[[#This Row],[Pnt{QB13}]]+Tableau22456789[[#This Row],[Pnt{QB14}]]+Tableau22456789[[#This Row],[Pnt{QB15}]]+Tableau22456789[[#This Row],[Pnt{QB16}]]+Tableau22456789[[#This Row],[Pnt{QB17}]]+Tableau22456789[[#This Row],[Pnt{QB18}]]+Tableau22456789[[#This Row],[Pnt{QB19}]]+Tableau22456789[[#This Row],[Pnt{QB20}]]+Tableau22456789[[#This Row],[Pnt{QB21}]]+Tableau22456789[[#This Row],[Pnt{QB22}]]+Tableau22456789[[#This Row],[Pnt{QB23}]]+Tableau22456789[[#This Row],[Pnt{QB24}]]+Tableau22456789[[#This Row],[Pnt{QB25}]]+Tableau22456789[[#This Row],[Pnt{QB26}]]+Tableau22456789[[#This Row],[Pnt{QB27}]]+Tableau22456789[[#This Row],[Pnt{QB28}]]+Tableau22456789[[#This Row],[Pnt{QB29}]]+Tableau22456789[[#This Row],[Pnt{QB30}]]</f>
        <v>0</v>
      </c>
      <c r="Z29" s="33">
        <f>IF(Tableau22456789[[#This Row],[Blq{QB1}]]="o",(1000/AA$52),0)</f>
        <v>0</v>
      </c>
      <c r="AA29" s="4" t="s">
        <v>3</v>
      </c>
      <c r="AB29" s="33">
        <f>IF(Tableau22456789[[#This Row],[Blq{QB2}]]="o",(1000/AC$52),0)</f>
        <v>0</v>
      </c>
      <c r="AC29" s="4" t="s">
        <v>3</v>
      </c>
      <c r="AD29" s="33">
        <f>IF(Tableau22456789[[#This Row],[Blq{QB3}]]="o",(1000/AE$52),0)</f>
        <v>0</v>
      </c>
      <c r="AE29" s="4" t="s">
        <v>3</v>
      </c>
      <c r="AF29" s="33">
        <f>IF(Tableau22456789[[#This Row],[Blq{QB4}]]="o",(1000/AG$52),0)</f>
        <v>0</v>
      </c>
      <c r="AG29" s="4" t="s">
        <v>3</v>
      </c>
      <c r="AH29" s="33">
        <f>IF(Tableau22456789[[#This Row],[Blq{QB5}]]="o",(1000/AI$52),0)</f>
        <v>0</v>
      </c>
      <c r="AI29" s="4" t="s">
        <v>3</v>
      </c>
      <c r="AJ29" s="33">
        <f>IF(Tableau22456789[[#This Row],[Blq{QB6}]]="o",(1000/AK$52),0)</f>
        <v>0</v>
      </c>
      <c r="AK29" s="4" t="s">
        <v>3</v>
      </c>
      <c r="AL29" s="33">
        <f>IF(Tableau22456789[[#This Row],[Blq{QB7}]]="o",(1000/AM$52),0)</f>
        <v>0</v>
      </c>
      <c r="AM29" s="4" t="s">
        <v>3</v>
      </c>
      <c r="AN29" s="33">
        <f>IF(Tableau22456789[[#This Row],[Blq{QB8}]]="o",(1000/AO$52),0)</f>
        <v>0</v>
      </c>
      <c r="AO29" s="4" t="s">
        <v>3</v>
      </c>
      <c r="AP29" s="33">
        <f>IF(Tableau22456789[[#This Row],[Blq{QB9}]]="o",(1000/AQ$52),0)</f>
        <v>0</v>
      </c>
      <c r="AQ29" s="4" t="s">
        <v>3</v>
      </c>
      <c r="AR29" s="33">
        <f>IF(Tableau22456789[[#This Row],[Blq{QB10}]]="o",(1000/AS$52),0)</f>
        <v>0</v>
      </c>
      <c r="AS29" s="4" t="s">
        <v>3</v>
      </c>
      <c r="AT29" s="33">
        <f>IF(Tableau22456789[[#This Row],[Blq{QB11}]]="o",(1000/AU$52),0)</f>
        <v>0</v>
      </c>
      <c r="AU29" s="4" t="s">
        <v>3</v>
      </c>
      <c r="AV29" s="33">
        <f>IF(Tableau22456789[[#This Row],[Blq{QB12}]]="o",(1000/AW$52),0)</f>
        <v>0</v>
      </c>
      <c r="AW29" s="4" t="s">
        <v>3</v>
      </c>
      <c r="AX29" s="33">
        <f>IF(Tableau22456789[[#This Row],[Blq{QB13}]]="o",(1000/AY$52),0)</f>
        <v>0</v>
      </c>
      <c r="AY29" s="4" t="s">
        <v>3</v>
      </c>
      <c r="AZ29" s="33">
        <f>IF(Tableau22456789[[#This Row],[Blq{QB14}]]="o",(1000/BA$52),0)</f>
        <v>0</v>
      </c>
      <c r="BA29" s="4" t="s">
        <v>3</v>
      </c>
      <c r="BB29" s="33">
        <f>IF(Tableau22456789[[#This Row],[Blq{QB15}]]="o",(1000/BC$52),0)</f>
        <v>0</v>
      </c>
      <c r="BC29" s="4" t="s">
        <v>3</v>
      </c>
      <c r="BD29" s="33">
        <f>IF(Tableau22456789[[#This Row],[Blq{QB16}]]="o",(1000/BE$52),0)</f>
        <v>0</v>
      </c>
      <c r="BE29" s="4" t="s">
        <v>3</v>
      </c>
      <c r="BF29" s="33">
        <f>IF(Tableau22456789[[#This Row],[Blq{QB17}]]="o",(1000/BG$52),0)</f>
        <v>0</v>
      </c>
      <c r="BG29" s="4" t="s">
        <v>3</v>
      </c>
      <c r="BH29" s="33">
        <f>IF(Tableau22456789[[#This Row],[Blq{QB18}]]="o",(1000/BI$52),0)</f>
        <v>0</v>
      </c>
      <c r="BI29" s="4" t="s">
        <v>3</v>
      </c>
      <c r="BJ29" s="33">
        <f>IF(Tableau22456789[[#This Row],[Blq{QB19}]]="o",(1000/BK$52),0)</f>
        <v>0</v>
      </c>
      <c r="BK29" s="4" t="s">
        <v>3</v>
      </c>
      <c r="BL29" s="33">
        <f>IF(Tableau22456789[[#This Row],[Blq{QB20}]]="o",(1000/BM$52),0)</f>
        <v>0</v>
      </c>
      <c r="BM29" s="4" t="s">
        <v>3</v>
      </c>
      <c r="BN29" s="33">
        <f>IF(Tableau22456789[[#This Row],[Blq{QB21}]]="o",(1000/BO$52),0)</f>
        <v>0</v>
      </c>
      <c r="BO29" s="4" t="s">
        <v>3</v>
      </c>
      <c r="BP29" s="33">
        <f>IF(Tableau22456789[[#This Row],[Blq{QB22}]]="o",(1000/BQ$52),0)</f>
        <v>0</v>
      </c>
      <c r="BQ29" s="4" t="s">
        <v>3</v>
      </c>
      <c r="BR29" s="33">
        <f>IF(Tableau22456789[[#This Row],[Blq{QB23}]]="o",(1000/BS$52),0)</f>
        <v>0</v>
      </c>
      <c r="BS29" s="4" t="s">
        <v>3</v>
      </c>
      <c r="BT29" s="33">
        <f>IF(Tableau22456789[[#This Row],[Blq{QB24}]]="o",(1000/BU$52),0)</f>
        <v>0</v>
      </c>
      <c r="BU29" s="4" t="s">
        <v>3</v>
      </c>
      <c r="BV29" s="33">
        <f>IF(Tableau22456789[[#This Row],[Blq{QB25}]]="o",(1000/BW$52),0)</f>
        <v>0</v>
      </c>
      <c r="BW29" s="4" t="s">
        <v>3</v>
      </c>
      <c r="BX29" s="33">
        <f>IF(Tableau22456789[[#This Row],[Blq{QB26}]]="o",(1000/BY$52),0)</f>
        <v>0</v>
      </c>
      <c r="BY29" s="4" t="s">
        <v>3</v>
      </c>
      <c r="BZ29" s="33">
        <f>IF(Tableau22456789[[#This Row],[Blq{QB27}]]="o",(1000/CA$52),0)</f>
        <v>0</v>
      </c>
      <c r="CA29" s="4" t="s">
        <v>3</v>
      </c>
      <c r="CB29" s="33">
        <f>IF(Tableau22456789[[#This Row],[Blq{QB28}]]="o",(1000/CC$52),0)</f>
        <v>0</v>
      </c>
      <c r="CC29" s="4" t="s">
        <v>3</v>
      </c>
      <c r="CD29" s="33">
        <f>IF(Tableau22456789[[#This Row],[Blq{QB29}]]="o",(1000/CE$52),0)</f>
        <v>0</v>
      </c>
      <c r="CE29" s="4" t="s">
        <v>3</v>
      </c>
      <c r="CF29" s="33">
        <f>IF(Tableau22456789[[#This Row],[Blq{QB30}]]="o",(1000/CG$52),0)</f>
        <v>0</v>
      </c>
      <c r="CG29" s="4" t="s">
        <v>3</v>
      </c>
      <c r="CH29" s="26">
        <f>IFERROR((8-Tableau22456789[[#This Row],[Plc{Q}]])/100,0)</f>
        <v>0</v>
      </c>
      <c r="CI29" s="25" t="str">
        <f>IF(OR(1=Tableau22456789[[#This Row],[Plc{Q}]],2=Tableau22456789[[#This Row],[Plc{Q}]],3=Tableau22456789[[#This Row],[Plc{Q}]],4=Tableau22456789[[#This Row],[Plc{Q}]],5=Tableau22456789[[#This Row],[Plc{Q}]],6=Tableau22456789[[#This Row],[Plc{Q}]],7=Tableau22456789[[#This Row],[Plc{Q}]],8=Tableau22456789[[#This Row],[Plc{Q}]]),"Qualifié(e)","")</f>
        <v/>
      </c>
      <c r="CJ29" s="34" t="str">
        <f>IF(Tableau22456789[[#This Row],[Pnt{F}/1000]]=0,"",RANK(Tableau22456789[[#This Row],[Pnt{F}/1000]],Tableau22456789[Pnt{F}/1000]))</f>
        <v/>
      </c>
      <c r="CK29" s="35">
        <f>IFERROR(Tableau22456789[[#This Row],[Pnt{FV}/500]]+Tableau22456789[[#This Row],[Pnt{FB}/500]]+Tableau22456789[[#This Row],[Bns{Q}]],0)</f>
        <v>0</v>
      </c>
      <c r="CL29" s="32">
        <f>IFERROR((Tableau22456789[[#This Row],[Pnt{FV}]]/$CM$52)*500,0)</f>
        <v>0</v>
      </c>
      <c r="CM29" s="186">
        <f>IFERROR(((Tableau22456789[[#This Row],[Prs{FV}]]/CN$52)*1000)+IF(Tableau22456789[[#This Row],[Vlr{FV}]]="o",2,0),0)</f>
        <v>0</v>
      </c>
      <c r="CN29" s="11" t="s">
        <v>12</v>
      </c>
      <c r="CO29" s="4" t="s">
        <v>3</v>
      </c>
      <c r="CP29" s="32">
        <f>(Tableau22456789[[#This Row],[Pnt{FB}]]/CQ$52)*500</f>
        <v>0</v>
      </c>
      <c r="CQ29" s="33">
        <f>Tableau22456789[[#This Row],[Pnt{FBlq}]]+Tableau22456789[[#This Row],[Pnt{FEss}]]</f>
        <v>0</v>
      </c>
      <c r="CR29" s="33">
        <f>IF(Tableau22456789[[#This Row],[Blq{F}]]="n",0,IF(Tableau22456789[[#This Row],[Blq{F}]]="Z1",100,IF(Tableau22456789[[#This Row],[Blq{F}]]="Z2",200,IF(Tableau22456789[[#This Row],[Blq{F}]]="Top",300,0))))</f>
        <v>0</v>
      </c>
      <c r="CS29" s="4" t="s">
        <v>3</v>
      </c>
      <c r="CT29" s="25">
        <f>IFERROR((100-(Tableau22456789[[#This Row],[Ess{F}]])),0)</f>
        <v>0</v>
      </c>
      <c r="CU29" s="11" t="s">
        <v>12</v>
      </c>
      <c r="CV29" s="28" t="str">
        <f>IF(Tableau22456789[[#This Row],[Fnl]]="Q",Tableau22456789[[#This Row],[Plc{F}]],Tableau22456789[[#This Row],[Plc{Q}]])</f>
        <v/>
      </c>
      <c r="CW29" s="28" t="str">
        <f>IF(Tableau22456789[[#This Row],[Place]]=1,"Or",IF(Tableau22456789[[#This Row],[Place]]=2,"Argent",IF(Tableau22456789[[#This Row],[Place]]=3,"Bronze","")))</f>
        <v/>
      </c>
    </row>
    <row r="30" spans="1:101" x14ac:dyDescent="0.2">
      <c r="A30" s="33" t="str">
        <f>Tableau22456789[[#This Row],[Plc{Q}]]</f>
        <v/>
      </c>
      <c r="B30" s="33" t="str">
        <f>Tableau22456789[[#This Row],[Place]]</f>
        <v/>
      </c>
      <c r="C30" s="16" t="s">
        <v>12</v>
      </c>
      <c r="D30" s="17" t="s">
        <v>12</v>
      </c>
      <c r="E30" s="17" t="s">
        <v>12</v>
      </c>
      <c r="F30" s="29" t="str">
        <f>IF(Tableau22456789[[#This Row],[Q &gt; F]]="","","Q")</f>
        <v/>
      </c>
      <c r="G30" s="10" t="s">
        <v>12</v>
      </c>
      <c r="H30" s="3" t="s">
        <v>3</v>
      </c>
      <c r="I30" s="3" t="s">
        <v>3</v>
      </c>
      <c r="J30" s="3" t="s">
        <v>3</v>
      </c>
      <c r="K30" s="30" t="str">
        <f>IF(Tableau22456789[[#This Row],[Pnt{Q}(/1000)]]=0,"",RANK(Tableau22456789[[#This Row],[Pnt{Q}(/1000)]],Tableau22456789[Pnt{Q}(/1000)]))</f>
        <v/>
      </c>
      <c r="L30" s="30">
        <f>IFERROR(Tableau22456789[[#This Row],[Pnt{QV}(/500)]]+Tableau22456789[[#This Row],[Pnt{QB}/500]],0)</f>
        <v>0</v>
      </c>
      <c r="M30" s="31">
        <f>IFERROR((Tableau22456789[[#This Row],[Pnt{QV}]]/$N$52)*500,0)</f>
        <v>0</v>
      </c>
      <c r="N30" s="31">
        <f>SUM(Tableau22456789[[#This Row],[Pnt{QV1}]],Tableau22456789[[#This Row],[Pnt{QV2}]],Tableau22456789[[#This Row],[Pnt{QV3}]])</f>
        <v>0</v>
      </c>
      <c r="O30" s="2">
        <f>IFERROR(((Tableau22456789[[#This Row],[Prs{QV1}]]/P$52)*1000)+IF(Tableau22456789[[#This Row],[Vlr{QV1}]]="o",2,0),0)</f>
        <v>0</v>
      </c>
      <c r="P30" s="11" t="s">
        <v>12</v>
      </c>
      <c r="Q30" s="4" t="s">
        <v>3</v>
      </c>
      <c r="R30" s="163">
        <f>IFERROR(((Tableau22456789[[#This Row],[Prs{QV2}]]/S$52)*1000)+IF(Tableau22456789[[#This Row],[Vlr{QV2}]]="o",2,0),0)</f>
        <v>0</v>
      </c>
      <c r="S30" s="11" t="s">
        <v>12</v>
      </c>
      <c r="T30" s="4" t="s">
        <v>3</v>
      </c>
      <c r="U30" s="163">
        <f>IFERROR(((Tableau22456789[[#This Row],[Prs{QV3}]]/V$52)*1000)+IF(Tableau22456789[[#This Row],[Vlr{QV3}]]="o",2,0),0)</f>
        <v>0</v>
      </c>
      <c r="V30" s="11" t="s">
        <v>12</v>
      </c>
      <c r="W30" s="4" t="s">
        <v>3</v>
      </c>
      <c r="X30" s="32">
        <f>IF((Tableau22456789[[#This Row],[Pnt{QB}]]/Y$52)*500=0,0,(Tableau22456789[[#This Row],[Pnt{QB}]]/Y$52)*500)</f>
        <v>0</v>
      </c>
      <c r="Y30" s="33">
        <f>Tableau22456789[[#This Row],[Pnt{QB1}]]+Tableau22456789[[#This Row],[Pnt{QB2}]]+Tableau22456789[[#This Row],[Pnt{QB3}]]+Tableau22456789[[#This Row],[Pnt{QB4}]]+Tableau22456789[[#This Row],[Pnt{QB5}]]+Tableau22456789[[#This Row],[Pnt{QB6}]]+Tableau22456789[[#This Row],[Pnt{QB7}]]+Tableau22456789[[#This Row],[Pnt{QB8}]]+Tableau22456789[[#This Row],[Pnt{QB9}]]+Tableau22456789[[#This Row],[Pnt{QB10}]]+Tableau22456789[[#This Row],[Pnt{QB11}]]+Tableau22456789[[#This Row],[Pnt{QB12}]]+Tableau22456789[[#This Row],[Pnt{QB13}]]+Tableau22456789[[#This Row],[Pnt{QB14}]]+Tableau22456789[[#This Row],[Pnt{QB15}]]+Tableau22456789[[#This Row],[Pnt{QB16}]]+Tableau22456789[[#This Row],[Pnt{QB17}]]+Tableau22456789[[#This Row],[Pnt{QB18}]]+Tableau22456789[[#This Row],[Pnt{QB19}]]+Tableau22456789[[#This Row],[Pnt{QB20}]]+Tableau22456789[[#This Row],[Pnt{QB21}]]+Tableau22456789[[#This Row],[Pnt{QB22}]]+Tableau22456789[[#This Row],[Pnt{QB23}]]+Tableau22456789[[#This Row],[Pnt{QB24}]]+Tableau22456789[[#This Row],[Pnt{QB25}]]+Tableau22456789[[#This Row],[Pnt{QB26}]]+Tableau22456789[[#This Row],[Pnt{QB27}]]+Tableau22456789[[#This Row],[Pnt{QB28}]]+Tableau22456789[[#This Row],[Pnt{QB29}]]+Tableau22456789[[#This Row],[Pnt{QB30}]]</f>
        <v>0</v>
      </c>
      <c r="Z30" s="33">
        <f>IF(Tableau22456789[[#This Row],[Blq{QB1}]]="o",(1000/AA$52),0)</f>
        <v>0</v>
      </c>
      <c r="AA30" s="4" t="s">
        <v>3</v>
      </c>
      <c r="AB30" s="33">
        <f>IF(Tableau22456789[[#This Row],[Blq{QB2}]]="o",(1000/AC$52),0)</f>
        <v>0</v>
      </c>
      <c r="AC30" s="4" t="s">
        <v>3</v>
      </c>
      <c r="AD30" s="33">
        <f>IF(Tableau22456789[[#This Row],[Blq{QB3}]]="o",(1000/AE$52),0)</f>
        <v>0</v>
      </c>
      <c r="AE30" s="4" t="s">
        <v>3</v>
      </c>
      <c r="AF30" s="33">
        <f>IF(Tableau22456789[[#This Row],[Blq{QB4}]]="o",(1000/AG$52),0)</f>
        <v>0</v>
      </c>
      <c r="AG30" s="4" t="s">
        <v>3</v>
      </c>
      <c r="AH30" s="33">
        <f>IF(Tableau22456789[[#This Row],[Blq{QB5}]]="o",(1000/AI$52),0)</f>
        <v>0</v>
      </c>
      <c r="AI30" s="4" t="s">
        <v>3</v>
      </c>
      <c r="AJ30" s="33">
        <f>IF(Tableau22456789[[#This Row],[Blq{QB6}]]="o",(1000/AK$52),0)</f>
        <v>0</v>
      </c>
      <c r="AK30" s="4" t="s">
        <v>3</v>
      </c>
      <c r="AL30" s="33">
        <f>IF(Tableau22456789[[#This Row],[Blq{QB7}]]="o",(1000/AM$52),0)</f>
        <v>0</v>
      </c>
      <c r="AM30" s="4" t="s">
        <v>3</v>
      </c>
      <c r="AN30" s="33">
        <f>IF(Tableau22456789[[#This Row],[Blq{QB8}]]="o",(1000/AO$52),0)</f>
        <v>0</v>
      </c>
      <c r="AO30" s="4" t="s">
        <v>3</v>
      </c>
      <c r="AP30" s="33">
        <f>IF(Tableau22456789[[#This Row],[Blq{QB9}]]="o",(1000/AQ$52),0)</f>
        <v>0</v>
      </c>
      <c r="AQ30" s="4" t="s">
        <v>3</v>
      </c>
      <c r="AR30" s="33">
        <f>IF(Tableau22456789[[#This Row],[Blq{QB10}]]="o",(1000/AS$52),0)</f>
        <v>0</v>
      </c>
      <c r="AS30" s="4" t="s">
        <v>3</v>
      </c>
      <c r="AT30" s="33">
        <f>IF(Tableau22456789[[#This Row],[Blq{QB11}]]="o",(1000/AU$52),0)</f>
        <v>0</v>
      </c>
      <c r="AU30" s="4" t="s">
        <v>3</v>
      </c>
      <c r="AV30" s="33">
        <f>IF(Tableau22456789[[#This Row],[Blq{QB12}]]="o",(1000/AW$52),0)</f>
        <v>0</v>
      </c>
      <c r="AW30" s="4" t="s">
        <v>3</v>
      </c>
      <c r="AX30" s="33">
        <f>IF(Tableau22456789[[#This Row],[Blq{QB13}]]="o",(1000/AY$52),0)</f>
        <v>0</v>
      </c>
      <c r="AY30" s="4" t="s">
        <v>3</v>
      </c>
      <c r="AZ30" s="33">
        <f>IF(Tableau22456789[[#This Row],[Blq{QB14}]]="o",(1000/BA$52),0)</f>
        <v>0</v>
      </c>
      <c r="BA30" s="4" t="s">
        <v>3</v>
      </c>
      <c r="BB30" s="33">
        <f>IF(Tableau22456789[[#This Row],[Blq{QB15}]]="o",(1000/BC$52),0)</f>
        <v>0</v>
      </c>
      <c r="BC30" s="4" t="s">
        <v>3</v>
      </c>
      <c r="BD30" s="33">
        <f>IF(Tableau22456789[[#This Row],[Blq{QB16}]]="o",(1000/BE$52),0)</f>
        <v>0</v>
      </c>
      <c r="BE30" s="4" t="s">
        <v>3</v>
      </c>
      <c r="BF30" s="33">
        <f>IF(Tableau22456789[[#This Row],[Blq{QB17}]]="o",(1000/BG$52),0)</f>
        <v>0</v>
      </c>
      <c r="BG30" s="4" t="s">
        <v>3</v>
      </c>
      <c r="BH30" s="33">
        <f>IF(Tableau22456789[[#This Row],[Blq{QB18}]]="o",(1000/BI$52),0)</f>
        <v>0</v>
      </c>
      <c r="BI30" s="4" t="s">
        <v>3</v>
      </c>
      <c r="BJ30" s="33">
        <f>IF(Tableau22456789[[#This Row],[Blq{QB19}]]="o",(1000/BK$52),0)</f>
        <v>0</v>
      </c>
      <c r="BK30" s="4" t="s">
        <v>3</v>
      </c>
      <c r="BL30" s="33">
        <f>IF(Tableau22456789[[#This Row],[Blq{QB20}]]="o",(1000/BM$52),0)</f>
        <v>0</v>
      </c>
      <c r="BM30" s="4" t="s">
        <v>3</v>
      </c>
      <c r="BN30" s="33">
        <f>IF(Tableau22456789[[#This Row],[Blq{QB21}]]="o",(1000/BO$52),0)</f>
        <v>0</v>
      </c>
      <c r="BO30" s="4" t="s">
        <v>3</v>
      </c>
      <c r="BP30" s="33">
        <f>IF(Tableau22456789[[#This Row],[Blq{QB22}]]="o",(1000/BQ$52),0)</f>
        <v>0</v>
      </c>
      <c r="BQ30" s="4" t="s">
        <v>3</v>
      </c>
      <c r="BR30" s="33">
        <f>IF(Tableau22456789[[#This Row],[Blq{QB23}]]="o",(1000/BS$52),0)</f>
        <v>0</v>
      </c>
      <c r="BS30" s="4" t="s">
        <v>3</v>
      </c>
      <c r="BT30" s="33">
        <f>IF(Tableau22456789[[#This Row],[Blq{QB24}]]="o",(1000/BU$52),0)</f>
        <v>0</v>
      </c>
      <c r="BU30" s="4" t="s">
        <v>3</v>
      </c>
      <c r="BV30" s="33">
        <f>IF(Tableau22456789[[#This Row],[Blq{QB25}]]="o",(1000/BW$52),0)</f>
        <v>0</v>
      </c>
      <c r="BW30" s="4" t="s">
        <v>3</v>
      </c>
      <c r="BX30" s="33">
        <f>IF(Tableau22456789[[#This Row],[Blq{QB26}]]="o",(1000/BY$52),0)</f>
        <v>0</v>
      </c>
      <c r="BY30" s="4" t="s">
        <v>3</v>
      </c>
      <c r="BZ30" s="33">
        <f>IF(Tableau22456789[[#This Row],[Blq{QB27}]]="o",(1000/CA$52),0)</f>
        <v>0</v>
      </c>
      <c r="CA30" s="4" t="s">
        <v>3</v>
      </c>
      <c r="CB30" s="33">
        <f>IF(Tableau22456789[[#This Row],[Blq{QB28}]]="o",(1000/CC$52),0)</f>
        <v>0</v>
      </c>
      <c r="CC30" s="4" t="s">
        <v>3</v>
      </c>
      <c r="CD30" s="33">
        <f>IF(Tableau22456789[[#This Row],[Blq{QB29}]]="o",(1000/CE$52),0)</f>
        <v>0</v>
      </c>
      <c r="CE30" s="4" t="s">
        <v>3</v>
      </c>
      <c r="CF30" s="33">
        <f>IF(Tableau22456789[[#This Row],[Blq{QB30}]]="o",(1000/CG$52),0)</f>
        <v>0</v>
      </c>
      <c r="CG30" s="4" t="s">
        <v>3</v>
      </c>
      <c r="CH30" s="26">
        <f>IFERROR((8-Tableau22456789[[#This Row],[Plc{Q}]])/100,0)</f>
        <v>0</v>
      </c>
      <c r="CI30" s="25" t="str">
        <f>IF(OR(1=Tableau22456789[[#This Row],[Plc{Q}]],2=Tableau22456789[[#This Row],[Plc{Q}]],3=Tableau22456789[[#This Row],[Plc{Q}]],4=Tableau22456789[[#This Row],[Plc{Q}]],5=Tableau22456789[[#This Row],[Plc{Q}]],6=Tableau22456789[[#This Row],[Plc{Q}]],7=Tableau22456789[[#This Row],[Plc{Q}]],8=Tableau22456789[[#This Row],[Plc{Q}]]),"Qualifié(e)","")</f>
        <v/>
      </c>
      <c r="CJ30" s="34" t="str">
        <f>IF(Tableau22456789[[#This Row],[Pnt{F}/1000]]=0,"",RANK(Tableau22456789[[#This Row],[Pnt{F}/1000]],Tableau22456789[Pnt{F}/1000]))</f>
        <v/>
      </c>
      <c r="CK30" s="35">
        <f>IFERROR(Tableau22456789[[#This Row],[Pnt{FV}/500]]+Tableau22456789[[#This Row],[Pnt{FB}/500]]+Tableau22456789[[#This Row],[Bns{Q}]],0)</f>
        <v>0</v>
      </c>
      <c r="CL30" s="32">
        <f>IFERROR((Tableau22456789[[#This Row],[Pnt{FV}]]/$CM$52)*500,0)</f>
        <v>0</v>
      </c>
      <c r="CM30" s="186">
        <f>IFERROR(((Tableau22456789[[#This Row],[Prs{FV}]]/CN$52)*1000)+IF(Tableau22456789[[#This Row],[Vlr{FV}]]="o",2,0),0)</f>
        <v>0</v>
      </c>
      <c r="CN30" s="11" t="s">
        <v>12</v>
      </c>
      <c r="CO30" s="4" t="s">
        <v>3</v>
      </c>
      <c r="CP30" s="32">
        <f>(Tableau22456789[[#This Row],[Pnt{FB}]]/CQ$52)*500</f>
        <v>0</v>
      </c>
      <c r="CQ30" s="33">
        <f>Tableau22456789[[#This Row],[Pnt{FBlq}]]+Tableau22456789[[#This Row],[Pnt{FEss}]]</f>
        <v>0</v>
      </c>
      <c r="CR30" s="33">
        <f>IF(Tableau22456789[[#This Row],[Blq{F}]]="n",0,IF(Tableau22456789[[#This Row],[Blq{F}]]="Z1",100,IF(Tableau22456789[[#This Row],[Blq{F}]]="Z2",200,IF(Tableau22456789[[#This Row],[Blq{F}]]="Top",300,0))))</f>
        <v>0</v>
      </c>
      <c r="CS30" s="4" t="s">
        <v>3</v>
      </c>
      <c r="CT30" s="25">
        <f>IFERROR((100-(Tableau22456789[[#This Row],[Ess{F}]])),0)</f>
        <v>0</v>
      </c>
      <c r="CU30" s="11" t="s">
        <v>12</v>
      </c>
      <c r="CV30" s="28" t="str">
        <f>IF(Tableau22456789[[#This Row],[Fnl]]="Q",Tableau22456789[[#This Row],[Plc{F}]],Tableau22456789[[#This Row],[Plc{Q}]])</f>
        <v/>
      </c>
      <c r="CW30" s="28" t="str">
        <f>IF(Tableau22456789[[#This Row],[Place]]=1,"Or",IF(Tableau22456789[[#This Row],[Place]]=2,"Argent",IF(Tableau22456789[[#This Row],[Place]]=3,"Bronze","")))</f>
        <v/>
      </c>
    </row>
    <row r="31" spans="1:101" x14ac:dyDescent="0.2">
      <c r="A31" s="33" t="str">
        <f>Tableau22456789[[#This Row],[Plc{Q}]]</f>
        <v/>
      </c>
      <c r="B31" s="33" t="str">
        <f>Tableau22456789[[#This Row],[Place]]</f>
        <v/>
      </c>
      <c r="C31" s="16" t="s">
        <v>12</v>
      </c>
      <c r="D31" s="17" t="s">
        <v>12</v>
      </c>
      <c r="E31" s="17" t="s">
        <v>12</v>
      </c>
      <c r="F31" s="29" t="str">
        <f>IF(Tableau22456789[[#This Row],[Q &gt; F]]="","","Q")</f>
        <v/>
      </c>
      <c r="G31" s="10" t="s">
        <v>12</v>
      </c>
      <c r="H31" s="3" t="s">
        <v>3</v>
      </c>
      <c r="I31" s="3" t="s">
        <v>3</v>
      </c>
      <c r="J31" s="3" t="s">
        <v>3</v>
      </c>
      <c r="K31" s="30" t="str">
        <f>IF(Tableau22456789[[#This Row],[Pnt{Q}(/1000)]]=0,"",RANK(Tableau22456789[[#This Row],[Pnt{Q}(/1000)]],Tableau22456789[Pnt{Q}(/1000)]))</f>
        <v/>
      </c>
      <c r="L31" s="30">
        <f>IFERROR(Tableau22456789[[#This Row],[Pnt{QV}(/500)]]+Tableau22456789[[#This Row],[Pnt{QB}/500]],0)</f>
        <v>0</v>
      </c>
      <c r="M31" s="31">
        <f>IFERROR((Tableau22456789[[#This Row],[Pnt{QV}]]/$N$52)*500,0)</f>
        <v>0</v>
      </c>
      <c r="N31" s="31">
        <f>SUM(Tableau22456789[[#This Row],[Pnt{QV1}]],Tableau22456789[[#This Row],[Pnt{QV2}]],Tableau22456789[[#This Row],[Pnt{QV3}]])</f>
        <v>0</v>
      </c>
      <c r="O31" s="2">
        <f>IFERROR(((Tableau22456789[[#This Row],[Prs{QV1}]]/P$52)*1000)+IF(Tableau22456789[[#This Row],[Vlr{QV1}]]="o",2,0),0)</f>
        <v>0</v>
      </c>
      <c r="P31" s="11" t="s">
        <v>12</v>
      </c>
      <c r="Q31" s="4" t="s">
        <v>3</v>
      </c>
      <c r="R31" s="163">
        <f>IFERROR(((Tableau22456789[[#This Row],[Prs{QV2}]]/S$52)*1000)+IF(Tableau22456789[[#This Row],[Vlr{QV2}]]="o",2,0),0)</f>
        <v>0</v>
      </c>
      <c r="S31" s="11" t="s">
        <v>12</v>
      </c>
      <c r="T31" s="4" t="s">
        <v>3</v>
      </c>
      <c r="U31" s="163">
        <f>IFERROR(((Tableau22456789[[#This Row],[Prs{QV3}]]/V$52)*1000)+IF(Tableau22456789[[#This Row],[Vlr{QV3}]]="o",2,0),0)</f>
        <v>0</v>
      </c>
      <c r="V31" s="11" t="s">
        <v>12</v>
      </c>
      <c r="W31" s="4" t="s">
        <v>3</v>
      </c>
      <c r="X31" s="32">
        <f>IF((Tableau22456789[[#This Row],[Pnt{QB}]]/Y$52)*500=0,0,(Tableau22456789[[#This Row],[Pnt{QB}]]/Y$52)*500)</f>
        <v>0</v>
      </c>
      <c r="Y31" s="33">
        <f>Tableau22456789[[#This Row],[Pnt{QB1}]]+Tableau22456789[[#This Row],[Pnt{QB2}]]+Tableau22456789[[#This Row],[Pnt{QB3}]]+Tableau22456789[[#This Row],[Pnt{QB4}]]+Tableau22456789[[#This Row],[Pnt{QB5}]]+Tableau22456789[[#This Row],[Pnt{QB6}]]+Tableau22456789[[#This Row],[Pnt{QB7}]]+Tableau22456789[[#This Row],[Pnt{QB8}]]+Tableau22456789[[#This Row],[Pnt{QB9}]]+Tableau22456789[[#This Row],[Pnt{QB10}]]+Tableau22456789[[#This Row],[Pnt{QB11}]]+Tableau22456789[[#This Row],[Pnt{QB12}]]+Tableau22456789[[#This Row],[Pnt{QB13}]]+Tableau22456789[[#This Row],[Pnt{QB14}]]+Tableau22456789[[#This Row],[Pnt{QB15}]]+Tableau22456789[[#This Row],[Pnt{QB16}]]+Tableau22456789[[#This Row],[Pnt{QB17}]]+Tableau22456789[[#This Row],[Pnt{QB18}]]+Tableau22456789[[#This Row],[Pnt{QB19}]]+Tableau22456789[[#This Row],[Pnt{QB20}]]+Tableau22456789[[#This Row],[Pnt{QB21}]]+Tableau22456789[[#This Row],[Pnt{QB22}]]+Tableau22456789[[#This Row],[Pnt{QB23}]]+Tableau22456789[[#This Row],[Pnt{QB24}]]+Tableau22456789[[#This Row],[Pnt{QB25}]]+Tableau22456789[[#This Row],[Pnt{QB26}]]+Tableau22456789[[#This Row],[Pnt{QB27}]]+Tableau22456789[[#This Row],[Pnt{QB28}]]+Tableau22456789[[#This Row],[Pnt{QB29}]]+Tableau22456789[[#This Row],[Pnt{QB30}]]</f>
        <v>0</v>
      </c>
      <c r="Z31" s="33">
        <f>IF(Tableau22456789[[#This Row],[Blq{QB1}]]="o",(1000/AA$52),0)</f>
        <v>0</v>
      </c>
      <c r="AA31" s="4" t="s">
        <v>3</v>
      </c>
      <c r="AB31" s="33">
        <f>IF(Tableau22456789[[#This Row],[Blq{QB2}]]="o",(1000/AC$52),0)</f>
        <v>0</v>
      </c>
      <c r="AC31" s="4" t="s">
        <v>3</v>
      </c>
      <c r="AD31" s="33">
        <f>IF(Tableau22456789[[#This Row],[Blq{QB3}]]="o",(1000/AE$52),0)</f>
        <v>0</v>
      </c>
      <c r="AE31" s="4" t="s">
        <v>3</v>
      </c>
      <c r="AF31" s="33">
        <f>IF(Tableau22456789[[#This Row],[Blq{QB4}]]="o",(1000/AG$52),0)</f>
        <v>0</v>
      </c>
      <c r="AG31" s="4" t="s">
        <v>3</v>
      </c>
      <c r="AH31" s="33">
        <f>IF(Tableau22456789[[#This Row],[Blq{QB5}]]="o",(1000/AI$52),0)</f>
        <v>0</v>
      </c>
      <c r="AI31" s="4" t="s">
        <v>3</v>
      </c>
      <c r="AJ31" s="33">
        <f>IF(Tableau22456789[[#This Row],[Blq{QB6}]]="o",(1000/AK$52),0)</f>
        <v>0</v>
      </c>
      <c r="AK31" s="4" t="s">
        <v>3</v>
      </c>
      <c r="AL31" s="33">
        <f>IF(Tableau22456789[[#This Row],[Blq{QB7}]]="o",(1000/AM$52),0)</f>
        <v>0</v>
      </c>
      <c r="AM31" s="4" t="s">
        <v>3</v>
      </c>
      <c r="AN31" s="33">
        <f>IF(Tableau22456789[[#This Row],[Blq{QB8}]]="o",(1000/AO$52),0)</f>
        <v>0</v>
      </c>
      <c r="AO31" s="4" t="s">
        <v>3</v>
      </c>
      <c r="AP31" s="33">
        <f>IF(Tableau22456789[[#This Row],[Blq{QB9}]]="o",(1000/AQ$52),0)</f>
        <v>0</v>
      </c>
      <c r="AQ31" s="4" t="s">
        <v>3</v>
      </c>
      <c r="AR31" s="33">
        <f>IF(Tableau22456789[[#This Row],[Blq{QB10}]]="o",(1000/AS$52),0)</f>
        <v>0</v>
      </c>
      <c r="AS31" s="4" t="s">
        <v>3</v>
      </c>
      <c r="AT31" s="33">
        <f>IF(Tableau22456789[[#This Row],[Blq{QB11}]]="o",(1000/AU$52),0)</f>
        <v>0</v>
      </c>
      <c r="AU31" s="4" t="s">
        <v>3</v>
      </c>
      <c r="AV31" s="33">
        <f>IF(Tableau22456789[[#This Row],[Blq{QB12}]]="o",(1000/AW$52),0)</f>
        <v>0</v>
      </c>
      <c r="AW31" s="4" t="s">
        <v>3</v>
      </c>
      <c r="AX31" s="33">
        <f>IF(Tableau22456789[[#This Row],[Blq{QB13}]]="o",(1000/AY$52),0)</f>
        <v>0</v>
      </c>
      <c r="AY31" s="4" t="s">
        <v>3</v>
      </c>
      <c r="AZ31" s="33">
        <f>IF(Tableau22456789[[#This Row],[Blq{QB14}]]="o",(1000/BA$52),0)</f>
        <v>0</v>
      </c>
      <c r="BA31" s="4" t="s">
        <v>3</v>
      </c>
      <c r="BB31" s="33">
        <f>IF(Tableau22456789[[#This Row],[Blq{QB15}]]="o",(1000/BC$52),0)</f>
        <v>0</v>
      </c>
      <c r="BC31" s="4" t="s">
        <v>3</v>
      </c>
      <c r="BD31" s="33">
        <f>IF(Tableau22456789[[#This Row],[Blq{QB16}]]="o",(1000/BE$52),0)</f>
        <v>0</v>
      </c>
      <c r="BE31" s="4" t="s">
        <v>3</v>
      </c>
      <c r="BF31" s="33">
        <f>IF(Tableau22456789[[#This Row],[Blq{QB17}]]="o",(1000/BG$52),0)</f>
        <v>0</v>
      </c>
      <c r="BG31" s="4" t="s">
        <v>3</v>
      </c>
      <c r="BH31" s="33">
        <f>IF(Tableau22456789[[#This Row],[Blq{QB18}]]="o",(1000/BI$52),0)</f>
        <v>0</v>
      </c>
      <c r="BI31" s="4" t="s">
        <v>3</v>
      </c>
      <c r="BJ31" s="33">
        <f>IF(Tableau22456789[[#This Row],[Blq{QB19}]]="o",(1000/BK$52),0)</f>
        <v>0</v>
      </c>
      <c r="BK31" s="4" t="s">
        <v>3</v>
      </c>
      <c r="BL31" s="33">
        <f>IF(Tableau22456789[[#This Row],[Blq{QB20}]]="o",(1000/BM$52),0)</f>
        <v>0</v>
      </c>
      <c r="BM31" s="4" t="s">
        <v>3</v>
      </c>
      <c r="BN31" s="33">
        <f>IF(Tableau22456789[[#This Row],[Blq{QB21}]]="o",(1000/BO$52),0)</f>
        <v>0</v>
      </c>
      <c r="BO31" s="4" t="s">
        <v>3</v>
      </c>
      <c r="BP31" s="33">
        <f>IF(Tableau22456789[[#This Row],[Blq{QB22}]]="o",(1000/BQ$52),0)</f>
        <v>0</v>
      </c>
      <c r="BQ31" s="4" t="s">
        <v>3</v>
      </c>
      <c r="BR31" s="33">
        <f>IF(Tableau22456789[[#This Row],[Blq{QB23}]]="o",(1000/BS$52),0)</f>
        <v>0</v>
      </c>
      <c r="BS31" s="4" t="s">
        <v>3</v>
      </c>
      <c r="BT31" s="33">
        <f>IF(Tableau22456789[[#This Row],[Blq{QB24}]]="o",(1000/BU$52),0)</f>
        <v>0</v>
      </c>
      <c r="BU31" s="4" t="s">
        <v>3</v>
      </c>
      <c r="BV31" s="33">
        <f>IF(Tableau22456789[[#This Row],[Blq{QB25}]]="o",(1000/BW$52),0)</f>
        <v>0</v>
      </c>
      <c r="BW31" s="4" t="s">
        <v>3</v>
      </c>
      <c r="BX31" s="33">
        <f>IF(Tableau22456789[[#This Row],[Blq{QB26}]]="o",(1000/BY$52),0)</f>
        <v>0</v>
      </c>
      <c r="BY31" s="4" t="s">
        <v>3</v>
      </c>
      <c r="BZ31" s="33">
        <f>IF(Tableau22456789[[#This Row],[Blq{QB27}]]="o",(1000/CA$52),0)</f>
        <v>0</v>
      </c>
      <c r="CA31" s="4" t="s">
        <v>3</v>
      </c>
      <c r="CB31" s="33">
        <f>IF(Tableau22456789[[#This Row],[Blq{QB28}]]="o",(1000/CC$52),0)</f>
        <v>0</v>
      </c>
      <c r="CC31" s="4" t="s">
        <v>3</v>
      </c>
      <c r="CD31" s="33">
        <f>IF(Tableau22456789[[#This Row],[Blq{QB29}]]="o",(1000/CE$52),0)</f>
        <v>0</v>
      </c>
      <c r="CE31" s="4" t="s">
        <v>3</v>
      </c>
      <c r="CF31" s="33">
        <f>IF(Tableau22456789[[#This Row],[Blq{QB30}]]="o",(1000/CG$52),0)</f>
        <v>0</v>
      </c>
      <c r="CG31" s="4" t="s">
        <v>3</v>
      </c>
      <c r="CH31" s="26">
        <f>IFERROR((8-Tableau22456789[[#This Row],[Plc{Q}]])/100,0)</f>
        <v>0</v>
      </c>
      <c r="CI31" s="25" t="str">
        <f>IF(OR(1=Tableau22456789[[#This Row],[Plc{Q}]],2=Tableau22456789[[#This Row],[Plc{Q}]],3=Tableau22456789[[#This Row],[Plc{Q}]],4=Tableau22456789[[#This Row],[Plc{Q}]],5=Tableau22456789[[#This Row],[Plc{Q}]],6=Tableau22456789[[#This Row],[Plc{Q}]],7=Tableau22456789[[#This Row],[Plc{Q}]],8=Tableau22456789[[#This Row],[Plc{Q}]]),"Qualifié(e)","")</f>
        <v/>
      </c>
      <c r="CJ31" s="34" t="str">
        <f>IF(Tableau22456789[[#This Row],[Pnt{F}/1000]]=0,"",RANK(Tableau22456789[[#This Row],[Pnt{F}/1000]],Tableau22456789[Pnt{F}/1000]))</f>
        <v/>
      </c>
      <c r="CK31" s="35">
        <f>IFERROR(Tableau22456789[[#This Row],[Pnt{FV}/500]]+Tableau22456789[[#This Row],[Pnt{FB}/500]]+Tableau22456789[[#This Row],[Bns{Q}]],0)</f>
        <v>0</v>
      </c>
      <c r="CL31" s="32">
        <f>IFERROR((Tableau22456789[[#This Row],[Pnt{FV}]]/$CM$52)*500,0)</f>
        <v>0</v>
      </c>
      <c r="CM31" s="186">
        <f>IFERROR(((Tableau22456789[[#This Row],[Prs{FV}]]/CN$52)*1000)+IF(Tableau22456789[[#This Row],[Vlr{FV}]]="o",2,0),0)</f>
        <v>0</v>
      </c>
      <c r="CN31" s="11" t="s">
        <v>12</v>
      </c>
      <c r="CO31" s="4" t="s">
        <v>3</v>
      </c>
      <c r="CP31" s="32">
        <f>(Tableau22456789[[#This Row],[Pnt{FB}]]/CQ$52)*500</f>
        <v>0</v>
      </c>
      <c r="CQ31" s="33">
        <f>Tableau22456789[[#This Row],[Pnt{FBlq}]]+Tableau22456789[[#This Row],[Pnt{FEss}]]</f>
        <v>0</v>
      </c>
      <c r="CR31" s="33">
        <f>IF(Tableau22456789[[#This Row],[Blq{F}]]="n",0,IF(Tableau22456789[[#This Row],[Blq{F}]]="Z1",100,IF(Tableau22456789[[#This Row],[Blq{F}]]="Z2",200,IF(Tableau22456789[[#This Row],[Blq{F}]]="Top",300,0))))</f>
        <v>0</v>
      </c>
      <c r="CS31" s="4" t="s">
        <v>3</v>
      </c>
      <c r="CT31" s="25">
        <f>IFERROR((100-(Tableau22456789[[#This Row],[Ess{F}]])),0)</f>
        <v>0</v>
      </c>
      <c r="CU31" s="11" t="s">
        <v>12</v>
      </c>
      <c r="CV31" s="28" t="str">
        <f>IF(Tableau22456789[[#This Row],[Fnl]]="Q",Tableau22456789[[#This Row],[Plc{F}]],Tableau22456789[[#This Row],[Plc{Q}]])</f>
        <v/>
      </c>
      <c r="CW31" s="28" t="str">
        <f>IF(Tableau22456789[[#This Row],[Place]]=1,"Or",IF(Tableau22456789[[#This Row],[Place]]=2,"Argent",IF(Tableau22456789[[#This Row],[Place]]=3,"Bronze","")))</f>
        <v/>
      </c>
    </row>
    <row r="32" spans="1:101" x14ac:dyDescent="0.2">
      <c r="A32" s="33" t="str">
        <f>Tableau22456789[[#This Row],[Plc{Q}]]</f>
        <v/>
      </c>
      <c r="B32" s="33" t="str">
        <f>Tableau22456789[[#This Row],[Place]]</f>
        <v/>
      </c>
      <c r="C32" s="16" t="s">
        <v>12</v>
      </c>
      <c r="D32" s="17" t="s">
        <v>12</v>
      </c>
      <c r="E32" s="17" t="s">
        <v>12</v>
      </c>
      <c r="F32" s="29" t="str">
        <f>IF(Tableau22456789[[#This Row],[Q &gt; F]]="","","Q")</f>
        <v/>
      </c>
      <c r="G32" s="10" t="s">
        <v>12</v>
      </c>
      <c r="H32" s="3" t="s">
        <v>3</v>
      </c>
      <c r="I32" s="3" t="s">
        <v>3</v>
      </c>
      <c r="J32" s="3" t="s">
        <v>3</v>
      </c>
      <c r="K32" s="30" t="str">
        <f>IF(Tableau22456789[[#This Row],[Pnt{Q}(/1000)]]=0,"",RANK(Tableau22456789[[#This Row],[Pnt{Q}(/1000)]],Tableau22456789[Pnt{Q}(/1000)]))</f>
        <v/>
      </c>
      <c r="L32" s="30">
        <f>IFERROR(Tableau22456789[[#This Row],[Pnt{QV}(/500)]]+Tableau22456789[[#This Row],[Pnt{QB}/500]],0)</f>
        <v>0</v>
      </c>
      <c r="M32" s="31">
        <f>IFERROR((Tableau22456789[[#This Row],[Pnt{QV}]]/$N$52)*500,0)</f>
        <v>0</v>
      </c>
      <c r="N32" s="31">
        <f>SUM(Tableau22456789[[#This Row],[Pnt{QV1}]],Tableau22456789[[#This Row],[Pnt{QV2}]],Tableau22456789[[#This Row],[Pnt{QV3}]])</f>
        <v>0</v>
      </c>
      <c r="O32" s="2">
        <f>IFERROR(((Tableau22456789[[#This Row],[Prs{QV1}]]/P$52)*1000)+IF(Tableau22456789[[#This Row],[Vlr{QV1}]]="o",2,0),0)</f>
        <v>0</v>
      </c>
      <c r="P32" s="11" t="s">
        <v>12</v>
      </c>
      <c r="Q32" s="4" t="s">
        <v>3</v>
      </c>
      <c r="R32" s="163">
        <f>IFERROR(((Tableau22456789[[#This Row],[Prs{QV2}]]/S$52)*1000)+IF(Tableau22456789[[#This Row],[Vlr{QV2}]]="o",2,0),0)</f>
        <v>0</v>
      </c>
      <c r="S32" s="11" t="s">
        <v>12</v>
      </c>
      <c r="T32" s="4" t="s">
        <v>3</v>
      </c>
      <c r="U32" s="163">
        <f>IFERROR(((Tableau22456789[[#This Row],[Prs{QV3}]]/V$52)*1000)+IF(Tableau22456789[[#This Row],[Vlr{QV3}]]="o",2,0),0)</f>
        <v>0</v>
      </c>
      <c r="V32" s="11" t="s">
        <v>12</v>
      </c>
      <c r="W32" s="4" t="s">
        <v>3</v>
      </c>
      <c r="X32" s="32">
        <f>IF((Tableau22456789[[#This Row],[Pnt{QB}]]/Y$52)*500=0,0,(Tableau22456789[[#This Row],[Pnt{QB}]]/Y$52)*500)</f>
        <v>0</v>
      </c>
      <c r="Y32" s="33">
        <f>Tableau22456789[[#This Row],[Pnt{QB1}]]+Tableau22456789[[#This Row],[Pnt{QB2}]]+Tableau22456789[[#This Row],[Pnt{QB3}]]+Tableau22456789[[#This Row],[Pnt{QB4}]]+Tableau22456789[[#This Row],[Pnt{QB5}]]+Tableau22456789[[#This Row],[Pnt{QB6}]]+Tableau22456789[[#This Row],[Pnt{QB7}]]+Tableau22456789[[#This Row],[Pnt{QB8}]]+Tableau22456789[[#This Row],[Pnt{QB9}]]+Tableau22456789[[#This Row],[Pnt{QB10}]]+Tableau22456789[[#This Row],[Pnt{QB11}]]+Tableau22456789[[#This Row],[Pnt{QB12}]]+Tableau22456789[[#This Row],[Pnt{QB13}]]+Tableau22456789[[#This Row],[Pnt{QB14}]]+Tableau22456789[[#This Row],[Pnt{QB15}]]+Tableau22456789[[#This Row],[Pnt{QB16}]]+Tableau22456789[[#This Row],[Pnt{QB17}]]+Tableau22456789[[#This Row],[Pnt{QB18}]]+Tableau22456789[[#This Row],[Pnt{QB19}]]+Tableau22456789[[#This Row],[Pnt{QB20}]]+Tableau22456789[[#This Row],[Pnt{QB21}]]+Tableau22456789[[#This Row],[Pnt{QB22}]]+Tableau22456789[[#This Row],[Pnt{QB23}]]+Tableau22456789[[#This Row],[Pnt{QB24}]]+Tableau22456789[[#This Row],[Pnt{QB25}]]+Tableau22456789[[#This Row],[Pnt{QB26}]]+Tableau22456789[[#This Row],[Pnt{QB27}]]+Tableau22456789[[#This Row],[Pnt{QB28}]]+Tableau22456789[[#This Row],[Pnt{QB29}]]+Tableau22456789[[#This Row],[Pnt{QB30}]]</f>
        <v>0</v>
      </c>
      <c r="Z32" s="33">
        <f>IF(Tableau22456789[[#This Row],[Blq{QB1}]]="o",(1000/AA$52),0)</f>
        <v>0</v>
      </c>
      <c r="AA32" s="4" t="s">
        <v>3</v>
      </c>
      <c r="AB32" s="33">
        <f>IF(Tableau22456789[[#This Row],[Blq{QB2}]]="o",(1000/AC$52),0)</f>
        <v>0</v>
      </c>
      <c r="AC32" s="4" t="s">
        <v>3</v>
      </c>
      <c r="AD32" s="33">
        <f>IF(Tableau22456789[[#This Row],[Blq{QB3}]]="o",(1000/AE$52),0)</f>
        <v>0</v>
      </c>
      <c r="AE32" s="4" t="s">
        <v>3</v>
      </c>
      <c r="AF32" s="33">
        <f>IF(Tableau22456789[[#This Row],[Blq{QB4}]]="o",(1000/AG$52),0)</f>
        <v>0</v>
      </c>
      <c r="AG32" s="4" t="s">
        <v>3</v>
      </c>
      <c r="AH32" s="33">
        <f>IF(Tableau22456789[[#This Row],[Blq{QB5}]]="o",(1000/AI$52),0)</f>
        <v>0</v>
      </c>
      <c r="AI32" s="4" t="s">
        <v>3</v>
      </c>
      <c r="AJ32" s="33">
        <f>IF(Tableau22456789[[#This Row],[Blq{QB6}]]="o",(1000/AK$52),0)</f>
        <v>0</v>
      </c>
      <c r="AK32" s="4" t="s">
        <v>3</v>
      </c>
      <c r="AL32" s="33">
        <f>IF(Tableau22456789[[#This Row],[Blq{QB7}]]="o",(1000/AM$52),0)</f>
        <v>0</v>
      </c>
      <c r="AM32" s="4" t="s">
        <v>3</v>
      </c>
      <c r="AN32" s="33">
        <f>IF(Tableau22456789[[#This Row],[Blq{QB8}]]="o",(1000/AO$52),0)</f>
        <v>0</v>
      </c>
      <c r="AO32" s="4" t="s">
        <v>3</v>
      </c>
      <c r="AP32" s="33">
        <f>IF(Tableau22456789[[#This Row],[Blq{QB9}]]="o",(1000/AQ$52),0)</f>
        <v>0</v>
      </c>
      <c r="AQ32" s="4" t="s">
        <v>3</v>
      </c>
      <c r="AR32" s="33">
        <f>IF(Tableau22456789[[#This Row],[Blq{QB10}]]="o",(1000/AS$52),0)</f>
        <v>0</v>
      </c>
      <c r="AS32" s="4" t="s">
        <v>3</v>
      </c>
      <c r="AT32" s="33">
        <f>IF(Tableau22456789[[#This Row],[Blq{QB11}]]="o",(1000/AU$52),0)</f>
        <v>0</v>
      </c>
      <c r="AU32" s="4" t="s">
        <v>3</v>
      </c>
      <c r="AV32" s="33">
        <f>IF(Tableau22456789[[#This Row],[Blq{QB12}]]="o",(1000/AW$52),0)</f>
        <v>0</v>
      </c>
      <c r="AW32" s="4" t="s">
        <v>3</v>
      </c>
      <c r="AX32" s="33">
        <f>IF(Tableau22456789[[#This Row],[Blq{QB13}]]="o",(1000/AY$52),0)</f>
        <v>0</v>
      </c>
      <c r="AY32" s="4" t="s">
        <v>3</v>
      </c>
      <c r="AZ32" s="33">
        <f>IF(Tableau22456789[[#This Row],[Blq{QB14}]]="o",(1000/BA$52),0)</f>
        <v>0</v>
      </c>
      <c r="BA32" s="4" t="s">
        <v>3</v>
      </c>
      <c r="BB32" s="33">
        <f>IF(Tableau22456789[[#This Row],[Blq{QB15}]]="o",(1000/BC$52),0)</f>
        <v>0</v>
      </c>
      <c r="BC32" s="4" t="s">
        <v>3</v>
      </c>
      <c r="BD32" s="33">
        <f>IF(Tableau22456789[[#This Row],[Blq{QB16}]]="o",(1000/BE$52),0)</f>
        <v>0</v>
      </c>
      <c r="BE32" s="4" t="s">
        <v>3</v>
      </c>
      <c r="BF32" s="33">
        <f>IF(Tableau22456789[[#This Row],[Blq{QB17}]]="o",(1000/BG$52),0)</f>
        <v>0</v>
      </c>
      <c r="BG32" s="4" t="s">
        <v>3</v>
      </c>
      <c r="BH32" s="33">
        <f>IF(Tableau22456789[[#This Row],[Blq{QB18}]]="o",(1000/BI$52),0)</f>
        <v>0</v>
      </c>
      <c r="BI32" s="4" t="s">
        <v>3</v>
      </c>
      <c r="BJ32" s="33">
        <f>IF(Tableau22456789[[#This Row],[Blq{QB19}]]="o",(1000/BK$52),0)</f>
        <v>0</v>
      </c>
      <c r="BK32" s="4" t="s">
        <v>3</v>
      </c>
      <c r="BL32" s="33">
        <f>IF(Tableau22456789[[#This Row],[Blq{QB20}]]="o",(1000/BM$52),0)</f>
        <v>0</v>
      </c>
      <c r="BM32" s="4" t="s">
        <v>3</v>
      </c>
      <c r="BN32" s="33">
        <f>IF(Tableau22456789[[#This Row],[Blq{QB21}]]="o",(1000/BO$52),0)</f>
        <v>0</v>
      </c>
      <c r="BO32" s="4" t="s">
        <v>3</v>
      </c>
      <c r="BP32" s="33">
        <f>IF(Tableau22456789[[#This Row],[Blq{QB22}]]="o",(1000/BQ$52),0)</f>
        <v>0</v>
      </c>
      <c r="BQ32" s="4" t="s">
        <v>3</v>
      </c>
      <c r="BR32" s="33">
        <f>IF(Tableau22456789[[#This Row],[Blq{QB23}]]="o",(1000/BS$52),0)</f>
        <v>0</v>
      </c>
      <c r="BS32" s="4" t="s">
        <v>3</v>
      </c>
      <c r="BT32" s="33">
        <f>IF(Tableau22456789[[#This Row],[Blq{QB24}]]="o",(1000/BU$52),0)</f>
        <v>0</v>
      </c>
      <c r="BU32" s="4" t="s">
        <v>3</v>
      </c>
      <c r="BV32" s="33">
        <f>IF(Tableau22456789[[#This Row],[Blq{QB25}]]="o",(1000/BW$52),0)</f>
        <v>0</v>
      </c>
      <c r="BW32" s="4" t="s">
        <v>3</v>
      </c>
      <c r="BX32" s="33">
        <f>IF(Tableau22456789[[#This Row],[Blq{QB26}]]="o",(1000/BY$52),0)</f>
        <v>0</v>
      </c>
      <c r="BY32" s="4" t="s">
        <v>3</v>
      </c>
      <c r="BZ32" s="33">
        <f>IF(Tableau22456789[[#This Row],[Blq{QB27}]]="o",(1000/CA$52),0)</f>
        <v>0</v>
      </c>
      <c r="CA32" s="4" t="s">
        <v>3</v>
      </c>
      <c r="CB32" s="33">
        <f>IF(Tableau22456789[[#This Row],[Blq{QB28}]]="o",(1000/CC$52),0)</f>
        <v>0</v>
      </c>
      <c r="CC32" s="4" t="s">
        <v>3</v>
      </c>
      <c r="CD32" s="33">
        <f>IF(Tableau22456789[[#This Row],[Blq{QB29}]]="o",(1000/CE$52),0)</f>
        <v>0</v>
      </c>
      <c r="CE32" s="4" t="s">
        <v>3</v>
      </c>
      <c r="CF32" s="33">
        <f>IF(Tableau22456789[[#This Row],[Blq{QB30}]]="o",(1000/CG$52),0)</f>
        <v>0</v>
      </c>
      <c r="CG32" s="4" t="s">
        <v>3</v>
      </c>
      <c r="CH32" s="26">
        <f>IFERROR((8-Tableau22456789[[#This Row],[Plc{Q}]])/100,0)</f>
        <v>0</v>
      </c>
      <c r="CI32" s="25" t="str">
        <f>IF(OR(1=Tableau22456789[[#This Row],[Plc{Q}]],2=Tableau22456789[[#This Row],[Plc{Q}]],3=Tableau22456789[[#This Row],[Plc{Q}]],4=Tableau22456789[[#This Row],[Plc{Q}]],5=Tableau22456789[[#This Row],[Plc{Q}]],6=Tableau22456789[[#This Row],[Plc{Q}]],7=Tableau22456789[[#This Row],[Plc{Q}]],8=Tableau22456789[[#This Row],[Plc{Q}]]),"Qualifié(e)","")</f>
        <v/>
      </c>
      <c r="CJ32" s="34" t="str">
        <f>IF(Tableau22456789[[#This Row],[Pnt{F}/1000]]=0,"",RANK(Tableau22456789[[#This Row],[Pnt{F}/1000]],Tableau22456789[Pnt{F}/1000]))</f>
        <v/>
      </c>
      <c r="CK32" s="35">
        <f>IFERROR(Tableau22456789[[#This Row],[Pnt{FV}/500]]+Tableau22456789[[#This Row],[Pnt{FB}/500]]+Tableau22456789[[#This Row],[Bns{Q}]],0)</f>
        <v>0</v>
      </c>
      <c r="CL32" s="32">
        <f>IFERROR((Tableau22456789[[#This Row],[Pnt{FV}]]/$CM$52)*500,0)</f>
        <v>0</v>
      </c>
      <c r="CM32" s="186">
        <f>IFERROR(((Tableau22456789[[#This Row],[Prs{FV}]]/CN$52)*1000)+IF(Tableau22456789[[#This Row],[Vlr{FV}]]="o",2,0),0)</f>
        <v>0</v>
      </c>
      <c r="CN32" s="11" t="s">
        <v>12</v>
      </c>
      <c r="CO32" s="4" t="s">
        <v>3</v>
      </c>
      <c r="CP32" s="32">
        <f>(Tableau22456789[[#This Row],[Pnt{FB}]]/CQ$52)*500</f>
        <v>0</v>
      </c>
      <c r="CQ32" s="33">
        <f>Tableau22456789[[#This Row],[Pnt{FBlq}]]+Tableau22456789[[#This Row],[Pnt{FEss}]]</f>
        <v>0</v>
      </c>
      <c r="CR32" s="33">
        <f>IF(Tableau22456789[[#This Row],[Blq{F}]]="n",0,IF(Tableau22456789[[#This Row],[Blq{F}]]="Z1",100,IF(Tableau22456789[[#This Row],[Blq{F}]]="Z2",200,IF(Tableau22456789[[#This Row],[Blq{F}]]="Top",300,0))))</f>
        <v>0</v>
      </c>
      <c r="CS32" s="4" t="s">
        <v>3</v>
      </c>
      <c r="CT32" s="25">
        <f>IFERROR((100-(Tableau22456789[[#This Row],[Ess{F}]])),0)</f>
        <v>0</v>
      </c>
      <c r="CU32" s="11" t="s">
        <v>12</v>
      </c>
      <c r="CV32" s="28" t="str">
        <f>IF(Tableau22456789[[#This Row],[Fnl]]="Q",Tableau22456789[[#This Row],[Plc{F}]],Tableau22456789[[#This Row],[Plc{Q}]])</f>
        <v/>
      </c>
      <c r="CW32" s="28" t="str">
        <f>IF(Tableau22456789[[#This Row],[Place]]=1,"Or",IF(Tableau22456789[[#This Row],[Place]]=2,"Argent",IF(Tableau22456789[[#This Row],[Place]]=3,"Bronze","")))</f>
        <v/>
      </c>
    </row>
    <row r="33" spans="1:101" x14ac:dyDescent="0.2">
      <c r="A33" s="33" t="str">
        <f>Tableau22456789[[#This Row],[Plc{Q}]]</f>
        <v/>
      </c>
      <c r="B33" s="33" t="str">
        <f>Tableau22456789[[#This Row],[Place]]</f>
        <v/>
      </c>
      <c r="C33" s="16" t="s">
        <v>12</v>
      </c>
      <c r="D33" s="17" t="s">
        <v>12</v>
      </c>
      <c r="E33" s="17" t="s">
        <v>12</v>
      </c>
      <c r="F33" s="29" t="str">
        <f>IF(Tableau22456789[[#This Row],[Q &gt; F]]="","","Q")</f>
        <v/>
      </c>
      <c r="G33" s="10" t="s">
        <v>12</v>
      </c>
      <c r="H33" s="3" t="s">
        <v>3</v>
      </c>
      <c r="I33" s="3" t="s">
        <v>3</v>
      </c>
      <c r="J33" s="3" t="s">
        <v>3</v>
      </c>
      <c r="K33" s="30" t="str">
        <f>IF(Tableau22456789[[#This Row],[Pnt{Q}(/1000)]]=0,"",RANK(Tableau22456789[[#This Row],[Pnt{Q}(/1000)]],Tableau22456789[Pnt{Q}(/1000)]))</f>
        <v/>
      </c>
      <c r="L33" s="30">
        <f>IFERROR(Tableau22456789[[#This Row],[Pnt{QV}(/500)]]+Tableau22456789[[#This Row],[Pnt{QB}/500]],0)</f>
        <v>0</v>
      </c>
      <c r="M33" s="31">
        <f>IFERROR((Tableau22456789[[#This Row],[Pnt{QV}]]/$N$52)*500,0)</f>
        <v>0</v>
      </c>
      <c r="N33" s="31">
        <f>SUM(Tableau22456789[[#This Row],[Pnt{QV1}]],Tableau22456789[[#This Row],[Pnt{QV2}]],Tableau22456789[[#This Row],[Pnt{QV3}]])</f>
        <v>0</v>
      </c>
      <c r="O33" s="2">
        <f>IFERROR(((Tableau22456789[[#This Row],[Prs{QV1}]]/P$52)*1000)+IF(Tableau22456789[[#This Row],[Vlr{QV1}]]="o",2,0),0)</f>
        <v>0</v>
      </c>
      <c r="P33" s="11" t="s">
        <v>12</v>
      </c>
      <c r="Q33" s="4" t="s">
        <v>3</v>
      </c>
      <c r="R33" s="163">
        <f>IFERROR(((Tableau22456789[[#This Row],[Prs{QV2}]]/S$52)*1000)+IF(Tableau22456789[[#This Row],[Vlr{QV2}]]="o",2,0),0)</f>
        <v>0</v>
      </c>
      <c r="S33" s="11" t="s">
        <v>12</v>
      </c>
      <c r="T33" s="4" t="s">
        <v>3</v>
      </c>
      <c r="U33" s="163">
        <f>IFERROR(((Tableau22456789[[#This Row],[Prs{QV3}]]/V$52)*1000)+IF(Tableau22456789[[#This Row],[Vlr{QV3}]]="o",2,0),0)</f>
        <v>0</v>
      </c>
      <c r="V33" s="11" t="s">
        <v>12</v>
      </c>
      <c r="W33" s="4" t="s">
        <v>3</v>
      </c>
      <c r="X33" s="32">
        <f>IF((Tableau22456789[[#This Row],[Pnt{QB}]]/Y$52)*500=0,0,(Tableau22456789[[#This Row],[Pnt{QB}]]/Y$52)*500)</f>
        <v>0</v>
      </c>
      <c r="Y33" s="33">
        <f>Tableau22456789[[#This Row],[Pnt{QB1}]]+Tableau22456789[[#This Row],[Pnt{QB2}]]+Tableau22456789[[#This Row],[Pnt{QB3}]]+Tableau22456789[[#This Row],[Pnt{QB4}]]+Tableau22456789[[#This Row],[Pnt{QB5}]]+Tableau22456789[[#This Row],[Pnt{QB6}]]+Tableau22456789[[#This Row],[Pnt{QB7}]]+Tableau22456789[[#This Row],[Pnt{QB8}]]+Tableau22456789[[#This Row],[Pnt{QB9}]]+Tableau22456789[[#This Row],[Pnt{QB10}]]+Tableau22456789[[#This Row],[Pnt{QB11}]]+Tableau22456789[[#This Row],[Pnt{QB12}]]+Tableau22456789[[#This Row],[Pnt{QB13}]]+Tableau22456789[[#This Row],[Pnt{QB14}]]+Tableau22456789[[#This Row],[Pnt{QB15}]]+Tableau22456789[[#This Row],[Pnt{QB16}]]+Tableau22456789[[#This Row],[Pnt{QB17}]]+Tableau22456789[[#This Row],[Pnt{QB18}]]+Tableau22456789[[#This Row],[Pnt{QB19}]]+Tableau22456789[[#This Row],[Pnt{QB20}]]+Tableau22456789[[#This Row],[Pnt{QB21}]]+Tableau22456789[[#This Row],[Pnt{QB22}]]+Tableau22456789[[#This Row],[Pnt{QB23}]]+Tableau22456789[[#This Row],[Pnt{QB24}]]+Tableau22456789[[#This Row],[Pnt{QB25}]]+Tableau22456789[[#This Row],[Pnt{QB26}]]+Tableau22456789[[#This Row],[Pnt{QB27}]]+Tableau22456789[[#This Row],[Pnt{QB28}]]+Tableau22456789[[#This Row],[Pnt{QB29}]]+Tableau22456789[[#This Row],[Pnt{QB30}]]</f>
        <v>0</v>
      </c>
      <c r="Z33" s="33">
        <f>IF(Tableau22456789[[#This Row],[Blq{QB1}]]="o",(1000/AA$52),0)</f>
        <v>0</v>
      </c>
      <c r="AA33" s="4" t="s">
        <v>3</v>
      </c>
      <c r="AB33" s="33">
        <f>IF(Tableau22456789[[#This Row],[Blq{QB2}]]="o",(1000/AC$52),0)</f>
        <v>0</v>
      </c>
      <c r="AC33" s="4" t="s">
        <v>3</v>
      </c>
      <c r="AD33" s="33">
        <f>IF(Tableau22456789[[#This Row],[Blq{QB3}]]="o",(1000/AE$52),0)</f>
        <v>0</v>
      </c>
      <c r="AE33" s="4" t="s">
        <v>3</v>
      </c>
      <c r="AF33" s="33">
        <f>IF(Tableau22456789[[#This Row],[Blq{QB4}]]="o",(1000/AG$52),0)</f>
        <v>0</v>
      </c>
      <c r="AG33" s="4" t="s">
        <v>3</v>
      </c>
      <c r="AH33" s="33">
        <f>IF(Tableau22456789[[#This Row],[Blq{QB5}]]="o",(1000/AI$52),0)</f>
        <v>0</v>
      </c>
      <c r="AI33" s="4" t="s">
        <v>3</v>
      </c>
      <c r="AJ33" s="33">
        <f>IF(Tableau22456789[[#This Row],[Blq{QB6}]]="o",(1000/AK$52),0)</f>
        <v>0</v>
      </c>
      <c r="AK33" s="4" t="s">
        <v>3</v>
      </c>
      <c r="AL33" s="33">
        <f>IF(Tableau22456789[[#This Row],[Blq{QB7}]]="o",(1000/AM$52),0)</f>
        <v>0</v>
      </c>
      <c r="AM33" s="4" t="s">
        <v>3</v>
      </c>
      <c r="AN33" s="33">
        <f>IF(Tableau22456789[[#This Row],[Blq{QB8}]]="o",(1000/AO$52),0)</f>
        <v>0</v>
      </c>
      <c r="AO33" s="4" t="s">
        <v>3</v>
      </c>
      <c r="AP33" s="33">
        <f>IF(Tableau22456789[[#This Row],[Blq{QB9}]]="o",(1000/AQ$52),0)</f>
        <v>0</v>
      </c>
      <c r="AQ33" s="4" t="s">
        <v>3</v>
      </c>
      <c r="AR33" s="33">
        <f>IF(Tableau22456789[[#This Row],[Blq{QB10}]]="o",(1000/AS$52),0)</f>
        <v>0</v>
      </c>
      <c r="AS33" s="4" t="s">
        <v>3</v>
      </c>
      <c r="AT33" s="33">
        <f>IF(Tableau22456789[[#This Row],[Blq{QB11}]]="o",(1000/AU$52),0)</f>
        <v>0</v>
      </c>
      <c r="AU33" s="4" t="s">
        <v>3</v>
      </c>
      <c r="AV33" s="33">
        <f>IF(Tableau22456789[[#This Row],[Blq{QB12}]]="o",(1000/AW$52),0)</f>
        <v>0</v>
      </c>
      <c r="AW33" s="4" t="s">
        <v>3</v>
      </c>
      <c r="AX33" s="33">
        <f>IF(Tableau22456789[[#This Row],[Blq{QB13}]]="o",(1000/AY$52),0)</f>
        <v>0</v>
      </c>
      <c r="AY33" s="4" t="s">
        <v>3</v>
      </c>
      <c r="AZ33" s="33">
        <f>IF(Tableau22456789[[#This Row],[Blq{QB14}]]="o",(1000/BA$52),0)</f>
        <v>0</v>
      </c>
      <c r="BA33" s="4" t="s">
        <v>3</v>
      </c>
      <c r="BB33" s="33">
        <f>IF(Tableau22456789[[#This Row],[Blq{QB15}]]="o",(1000/BC$52),0)</f>
        <v>0</v>
      </c>
      <c r="BC33" s="4" t="s">
        <v>3</v>
      </c>
      <c r="BD33" s="33">
        <f>IF(Tableau22456789[[#This Row],[Blq{QB16}]]="o",(1000/BE$52),0)</f>
        <v>0</v>
      </c>
      <c r="BE33" s="4" t="s">
        <v>3</v>
      </c>
      <c r="BF33" s="33">
        <f>IF(Tableau22456789[[#This Row],[Blq{QB17}]]="o",(1000/BG$52),0)</f>
        <v>0</v>
      </c>
      <c r="BG33" s="4" t="s">
        <v>3</v>
      </c>
      <c r="BH33" s="33">
        <f>IF(Tableau22456789[[#This Row],[Blq{QB18}]]="o",(1000/BI$52),0)</f>
        <v>0</v>
      </c>
      <c r="BI33" s="4" t="s">
        <v>3</v>
      </c>
      <c r="BJ33" s="33">
        <f>IF(Tableau22456789[[#This Row],[Blq{QB19}]]="o",(1000/BK$52),0)</f>
        <v>0</v>
      </c>
      <c r="BK33" s="4" t="s">
        <v>3</v>
      </c>
      <c r="BL33" s="33">
        <f>IF(Tableau22456789[[#This Row],[Blq{QB20}]]="o",(1000/BM$52),0)</f>
        <v>0</v>
      </c>
      <c r="BM33" s="4" t="s">
        <v>3</v>
      </c>
      <c r="BN33" s="33">
        <f>IF(Tableau22456789[[#This Row],[Blq{QB21}]]="o",(1000/BO$52),0)</f>
        <v>0</v>
      </c>
      <c r="BO33" s="4" t="s">
        <v>3</v>
      </c>
      <c r="BP33" s="33">
        <f>IF(Tableau22456789[[#This Row],[Blq{QB22}]]="o",(1000/BQ$52),0)</f>
        <v>0</v>
      </c>
      <c r="BQ33" s="4" t="s">
        <v>3</v>
      </c>
      <c r="BR33" s="33">
        <f>IF(Tableau22456789[[#This Row],[Blq{QB23}]]="o",(1000/BS$52),0)</f>
        <v>0</v>
      </c>
      <c r="BS33" s="4" t="s">
        <v>3</v>
      </c>
      <c r="BT33" s="33">
        <f>IF(Tableau22456789[[#This Row],[Blq{QB24}]]="o",(1000/BU$52),0)</f>
        <v>0</v>
      </c>
      <c r="BU33" s="4" t="s">
        <v>3</v>
      </c>
      <c r="BV33" s="33">
        <f>IF(Tableau22456789[[#This Row],[Blq{QB25}]]="o",(1000/BW$52),0)</f>
        <v>0</v>
      </c>
      <c r="BW33" s="4" t="s">
        <v>3</v>
      </c>
      <c r="BX33" s="33">
        <f>IF(Tableau22456789[[#This Row],[Blq{QB26}]]="o",(1000/BY$52),0)</f>
        <v>0</v>
      </c>
      <c r="BY33" s="4" t="s">
        <v>3</v>
      </c>
      <c r="BZ33" s="33">
        <f>IF(Tableau22456789[[#This Row],[Blq{QB27}]]="o",(1000/CA$52),0)</f>
        <v>0</v>
      </c>
      <c r="CA33" s="4" t="s">
        <v>3</v>
      </c>
      <c r="CB33" s="33">
        <f>IF(Tableau22456789[[#This Row],[Blq{QB28}]]="o",(1000/CC$52),0)</f>
        <v>0</v>
      </c>
      <c r="CC33" s="4" t="s">
        <v>3</v>
      </c>
      <c r="CD33" s="33">
        <f>IF(Tableau22456789[[#This Row],[Blq{QB29}]]="o",(1000/CE$52),0)</f>
        <v>0</v>
      </c>
      <c r="CE33" s="4" t="s">
        <v>3</v>
      </c>
      <c r="CF33" s="33">
        <f>IF(Tableau22456789[[#This Row],[Blq{QB30}]]="o",(1000/CG$52),0)</f>
        <v>0</v>
      </c>
      <c r="CG33" s="4" t="s">
        <v>3</v>
      </c>
      <c r="CH33" s="26">
        <f>IFERROR((8-Tableau22456789[[#This Row],[Plc{Q}]])/100,0)</f>
        <v>0</v>
      </c>
      <c r="CI33" s="25" t="str">
        <f>IF(OR(1=Tableau22456789[[#This Row],[Plc{Q}]],2=Tableau22456789[[#This Row],[Plc{Q}]],3=Tableau22456789[[#This Row],[Plc{Q}]],4=Tableau22456789[[#This Row],[Plc{Q}]],5=Tableau22456789[[#This Row],[Plc{Q}]],6=Tableau22456789[[#This Row],[Plc{Q}]],7=Tableau22456789[[#This Row],[Plc{Q}]],8=Tableau22456789[[#This Row],[Plc{Q}]]),"Qualifié(e)","")</f>
        <v/>
      </c>
      <c r="CJ33" s="34" t="str">
        <f>IF(Tableau22456789[[#This Row],[Pnt{F}/1000]]=0,"",RANK(Tableau22456789[[#This Row],[Pnt{F}/1000]],Tableau22456789[Pnt{F}/1000]))</f>
        <v/>
      </c>
      <c r="CK33" s="35">
        <f>IFERROR(Tableau22456789[[#This Row],[Pnt{FV}/500]]+Tableau22456789[[#This Row],[Pnt{FB}/500]]+Tableau22456789[[#This Row],[Bns{Q}]],0)</f>
        <v>0</v>
      </c>
      <c r="CL33" s="32">
        <f>IFERROR((Tableau22456789[[#This Row],[Pnt{FV}]]/$CM$52)*500,0)</f>
        <v>0</v>
      </c>
      <c r="CM33" s="186">
        <f>IFERROR(((Tableau22456789[[#This Row],[Prs{FV}]]/CN$52)*1000)+IF(Tableau22456789[[#This Row],[Vlr{FV}]]="o",2,0),0)</f>
        <v>0</v>
      </c>
      <c r="CN33" s="11" t="s">
        <v>12</v>
      </c>
      <c r="CO33" s="4" t="s">
        <v>3</v>
      </c>
      <c r="CP33" s="32">
        <f>(Tableau22456789[[#This Row],[Pnt{FB}]]/CQ$52)*500</f>
        <v>0</v>
      </c>
      <c r="CQ33" s="33">
        <f>Tableau22456789[[#This Row],[Pnt{FBlq}]]+Tableau22456789[[#This Row],[Pnt{FEss}]]</f>
        <v>0</v>
      </c>
      <c r="CR33" s="33">
        <f>IF(Tableau22456789[[#This Row],[Blq{F}]]="n",0,IF(Tableau22456789[[#This Row],[Blq{F}]]="Z1",100,IF(Tableau22456789[[#This Row],[Blq{F}]]="Z2",200,IF(Tableau22456789[[#This Row],[Blq{F}]]="Top",300,0))))</f>
        <v>0</v>
      </c>
      <c r="CS33" s="4" t="s">
        <v>3</v>
      </c>
      <c r="CT33" s="25">
        <f>IFERROR((100-(Tableau22456789[[#This Row],[Ess{F}]])),0)</f>
        <v>0</v>
      </c>
      <c r="CU33" s="11" t="s">
        <v>12</v>
      </c>
      <c r="CV33" s="28" t="str">
        <f>IF(Tableau22456789[[#This Row],[Fnl]]="Q",Tableau22456789[[#This Row],[Plc{F}]],Tableau22456789[[#This Row],[Plc{Q}]])</f>
        <v/>
      </c>
      <c r="CW33" s="28" t="str">
        <f>IF(Tableau22456789[[#This Row],[Place]]=1,"Or",IF(Tableau22456789[[#This Row],[Place]]=2,"Argent",IF(Tableau22456789[[#This Row],[Place]]=3,"Bronze","")))</f>
        <v/>
      </c>
    </row>
    <row r="34" spans="1:101" x14ac:dyDescent="0.2">
      <c r="A34" s="33" t="str">
        <f>Tableau22456789[[#This Row],[Plc{Q}]]</f>
        <v/>
      </c>
      <c r="B34" s="33" t="str">
        <f>Tableau22456789[[#This Row],[Place]]</f>
        <v/>
      </c>
      <c r="C34" s="16" t="s">
        <v>12</v>
      </c>
      <c r="D34" s="17" t="s">
        <v>12</v>
      </c>
      <c r="E34" s="17" t="s">
        <v>12</v>
      </c>
      <c r="F34" s="29" t="str">
        <f>IF(Tableau22456789[[#This Row],[Q &gt; F]]="","","Q")</f>
        <v/>
      </c>
      <c r="G34" s="10" t="s">
        <v>12</v>
      </c>
      <c r="H34" s="3" t="s">
        <v>3</v>
      </c>
      <c r="I34" s="3" t="s">
        <v>3</v>
      </c>
      <c r="J34" s="3" t="s">
        <v>3</v>
      </c>
      <c r="K34" s="30" t="str">
        <f>IF(Tableau22456789[[#This Row],[Pnt{Q}(/1000)]]=0,"",RANK(Tableau22456789[[#This Row],[Pnt{Q}(/1000)]],Tableau22456789[Pnt{Q}(/1000)]))</f>
        <v/>
      </c>
      <c r="L34" s="30">
        <f>IFERROR(Tableau22456789[[#This Row],[Pnt{QV}(/500)]]+Tableau22456789[[#This Row],[Pnt{QB}/500]],0)</f>
        <v>0</v>
      </c>
      <c r="M34" s="31">
        <f>IFERROR((Tableau22456789[[#This Row],[Pnt{QV}]]/$N$52)*500,0)</f>
        <v>0</v>
      </c>
      <c r="N34" s="31">
        <f>SUM(Tableau22456789[[#This Row],[Pnt{QV1}]],Tableau22456789[[#This Row],[Pnt{QV2}]],Tableau22456789[[#This Row],[Pnt{QV3}]])</f>
        <v>0</v>
      </c>
      <c r="O34" s="2">
        <f>IFERROR(((Tableau22456789[[#This Row],[Prs{QV1}]]/P$52)*1000)+IF(Tableau22456789[[#This Row],[Vlr{QV1}]]="o",2,0),0)</f>
        <v>0</v>
      </c>
      <c r="P34" s="11" t="s">
        <v>12</v>
      </c>
      <c r="Q34" s="4" t="s">
        <v>3</v>
      </c>
      <c r="R34" s="163">
        <f>IFERROR(((Tableau22456789[[#This Row],[Prs{QV2}]]/S$52)*1000)+IF(Tableau22456789[[#This Row],[Vlr{QV2}]]="o",2,0),0)</f>
        <v>0</v>
      </c>
      <c r="S34" s="11" t="s">
        <v>12</v>
      </c>
      <c r="T34" s="4" t="s">
        <v>3</v>
      </c>
      <c r="U34" s="163">
        <f>IFERROR(((Tableau22456789[[#This Row],[Prs{QV3}]]/V$52)*1000)+IF(Tableau22456789[[#This Row],[Vlr{QV3}]]="o",2,0),0)</f>
        <v>0</v>
      </c>
      <c r="V34" s="11" t="s">
        <v>12</v>
      </c>
      <c r="W34" s="4" t="s">
        <v>3</v>
      </c>
      <c r="X34" s="32">
        <f>IF((Tableau22456789[[#This Row],[Pnt{QB}]]/Y$52)*500=0,0,(Tableau22456789[[#This Row],[Pnt{QB}]]/Y$52)*500)</f>
        <v>0</v>
      </c>
      <c r="Y34" s="33">
        <f>Tableau22456789[[#This Row],[Pnt{QB1}]]+Tableau22456789[[#This Row],[Pnt{QB2}]]+Tableau22456789[[#This Row],[Pnt{QB3}]]+Tableau22456789[[#This Row],[Pnt{QB4}]]+Tableau22456789[[#This Row],[Pnt{QB5}]]+Tableau22456789[[#This Row],[Pnt{QB6}]]+Tableau22456789[[#This Row],[Pnt{QB7}]]+Tableau22456789[[#This Row],[Pnt{QB8}]]+Tableau22456789[[#This Row],[Pnt{QB9}]]+Tableau22456789[[#This Row],[Pnt{QB10}]]+Tableau22456789[[#This Row],[Pnt{QB11}]]+Tableau22456789[[#This Row],[Pnt{QB12}]]+Tableau22456789[[#This Row],[Pnt{QB13}]]+Tableau22456789[[#This Row],[Pnt{QB14}]]+Tableau22456789[[#This Row],[Pnt{QB15}]]+Tableau22456789[[#This Row],[Pnt{QB16}]]+Tableau22456789[[#This Row],[Pnt{QB17}]]+Tableau22456789[[#This Row],[Pnt{QB18}]]+Tableau22456789[[#This Row],[Pnt{QB19}]]+Tableau22456789[[#This Row],[Pnt{QB20}]]+Tableau22456789[[#This Row],[Pnt{QB21}]]+Tableau22456789[[#This Row],[Pnt{QB22}]]+Tableau22456789[[#This Row],[Pnt{QB23}]]+Tableau22456789[[#This Row],[Pnt{QB24}]]+Tableau22456789[[#This Row],[Pnt{QB25}]]+Tableau22456789[[#This Row],[Pnt{QB26}]]+Tableau22456789[[#This Row],[Pnt{QB27}]]+Tableau22456789[[#This Row],[Pnt{QB28}]]+Tableau22456789[[#This Row],[Pnt{QB29}]]+Tableau22456789[[#This Row],[Pnt{QB30}]]</f>
        <v>0</v>
      </c>
      <c r="Z34" s="33">
        <f>IF(Tableau22456789[[#This Row],[Blq{QB1}]]="o",(1000/AA$52),0)</f>
        <v>0</v>
      </c>
      <c r="AA34" s="4" t="s">
        <v>3</v>
      </c>
      <c r="AB34" s="33">
        <f>IF(Tableau22456789[[#This Row],[Blq{QB2}]]="o",(1000/AC$52),0)</f>
        <v>0</v>
      </c>
      <c r="AC34" s="4" t="s">
        <v>3</v>
      </c>
      <c r="AD34" s="33">
        <f>IF(Tableau22456789[[#This Row],[Blq{QB3}]]="o",(1000/AE$52),0)</f>
        <v>0</v>
      </c>
      <c r="AE34" s="4" t="s">
        <v>3</v>
      </c>
      <c r="AF34" s="33">
        <f>IF(Tableau22456789[[#This Row],[Blq{QB4}]]="o",(1000/AG$52),0)</f>
        <v>0</v>
      </c>
      <c r="AG34" s="4" t="s">
        <v>3</v>
      </c>
      <c r="AH34" s="33">
        <f>IF(Tableau22456789[[#This Row],[Blq{QB5}]]="o",(1000/AI$52),0)</f>
        <v>0</v>
      </c>
      <c r="AI34" s="4" t="s">
        <v>3</v>
      </c>
      <c r="AJ34" s="33">
        <f>IF(Tableau22456789[[#This Row],[Blq{QB6}]]="o",(1000/AK$52),0)</f>
        <v>0</v>
      </c>
      <c r="AK34" s="4" t="s">
        <v>3</v>
      </c>
      <c r="AL34" s="33">
        <f>IF(Tableau22456789[[#This Row],[Blq{QB7}]]="o",(1000/AM$52),0)</f>
        <v>0</v>
      </c>
      <c r="AM34" s="4" t="s">
        <v>3</v>
      </c>
      <c r="AN34" s="33">
        <f>IF(Tableau22456789[[#This Row],[Blq{QB8}]]="o",(1000/AO$52),0)</f>
        <v>0</v>
      </c>
      <c r="AO34" s="4" t="s">
        <v>3</v>
      </c>
      <c r="AP34" s="33">
        <f>IF(Tableau22456789[[#This Row],[Blq{QB9}]]="o",(1000/AQ$52),0)</f>
        <v>0</v>
      </c>
      <c r="AQ34" s="4" t="s">
        <v>3</v>
      </c>
      <c r="AR34" s="33">
        <f>IF(Tableau22456789[[#This Row],[Blq{QB10}]]="o",(1000/AS$52),0)</f>
        <v>0</v>
      </c>
      <c r="AS34" s="4" t="s">
        <v>3</v>
      </c>
      <c r="AT34" s="33">
        <f>IF(Tableau22456789[[#This Row],[Blq{QB11}]]="o",(1000/AU$52),0)</f>
        <v>0</v>
      </c>
      <c r="AU34" s="4" t="s">
        <v>3</v>
      </c>
      <c r="AV34" s="33">
        <f>IF(Tableau22456789[[#This Row],[Blq{QB12}]]="o",(1000/AW$52),0)</f>
        <v>0</v>
      </c>
      <c r="AW34" s="4" t="s">
        <v>3</v>
      </c>
      <c r="AX34" s="33">
        <f>IF(Tableau22456789[[#This Row],[Blq{QB13}]]="o",(1000/AY$52),0)</f>
        <v>0</v>
      </c>
      <c r="AY34" s="4" t="s">
        <v>3</v>
      </c>
      <c r="AZ34" s="33">
        <f>IF(Tableau22456789[[#This Row],[Blq{QB14}]]="o",(1000/BA$52),0)</f>
        <v>0</v>
      </c>
      <c r="BA34" s="4" t="s">
        <v>3</v>
      </c>
      <c r="BB34" s="33">
        <f>IF(Tableau22456789[[#This Row],[Blq{QB15}]]="o",(1000/BC$52),0)</f>
        <v>0</v>
      </c>
      <c r="BC34" s="4" t="s">
        <v>3</v>
      </c>
      <c r="BD34" s="33">
        <f>IF(Tableau22456789[[#This Row],[Blq{QB16}]]="o",(1000/BE$52),0)</f>
        <v>0</v>
      </c>
      <c r="BE34" s="4" t="s">
        <v>3</v>
      </c>
      <c r="BF34" s="33">
        <f>IF(Tableau22456789[[#This Row],[Blq{QB17}]]="o",(1000/BG$52),0)</f>
        <v>0</v>
      </c>
      <c r="BG34" s="4" t="s">
        <v>3</v>
      </c>
      <c r="BH34" s="33">
        <f>IF(Tableau22456789[[#This Row],[Blq{QB18}]]="o",(1000/BI$52),0)</f>
        <v>0</v>
      </c>
      <c r="BI34" s="4" t="s">
        <v>3</v>
      </c>
      <c r="BJ34" s="33">
        <f>IF(Tableau22456789[[#This Row],[Blq{QB19}]]="o",(1000/BK$52),0)</f>
        <v>0</v>
      </c>
      <c r="BK34" s="4" t="s">
        <v>3</v>
      </c>
      <c r="BL34" s="33">
        <f>IF(Tableau22456789[[#This Row],[Blq{QB20}]]="o",(1000/BM$52),0)</f>
        <v>0</v>
      </c>
      <c r="BM34" s="4" t="s">
        <v>3</v>
      </c>
      <c r="BN34" s="33">
        <f>IF(Tableau22456789[[#This Row],[Blq{QB21}]]="o",(1000/BO$52),0)</f>
        <v>0</v>
      </c>
      <c r="BO34" s="4" t="s">
        <v>3</v>
      </c>
      <c r="BP34" s="33">
        <f>IF(Tableau22456789[[#This Row],[Blq{QB22}]]="o",(1000/BQ$52),0)</f>
        <v>0</v>
      </c>
      <c r="BQ34" s="4" t="s">
        <v>3</v>
      </c>
      <c r="BR34" s="33">
        <f>IF(Tableau22456789[[#This Row],[Blq{QB23}]]="o",(1000/BS$52),0)</f>
        <v>0</v>
      </c>
      <c r="BS34" s="4" t="s">
        <v>3</v>
      </c>
      <c r="BT34" s="33">
        <f>IF(Tableau22456789[[#This Row],[Blq{QB24}]]="o",(1000/BU$52),0)</f>
        <v>0</v>
      </c>
      <c r="BU34" s="4" t="s">
        <v>3</v>
      </c>
      <c r="BV34" s="33">
        <f>IF(Tableau22456789[[#This Row],[Blq{QB25}]]="o",(1000/BW$52),0)</f>
        <v>0</v>
      </c>
      <c r="BW34" s="4" t="s">
        <v>3</v>
      </c>
      <c r="BX34" s="33">
        <f>IF(Tableau22456789[[#This Row],[Blq{QB26}]]="o",(1000/BY$52),0)</f>
        <v>0</v>
      </c>
      <c r="BY34" s="4" t="s">
        <v>3</v>
      </c>
      <c r="BZ34" s="33">
        <f>IF(Tableau22456789[[#This Row],[Blq{QB27}]]="o",(1000/CA$52),0)</f>
        <v>0</v>
      </c>
      <c r="CA34" s="4" t="s">
        <v>3</v>
      </c>
      <c r="CB34" s="33">
        <f>IF(Tableau22456789[[#This Row],[Blq{QB28}]]="o",(1000/CC$52),0)</f>
        <v>0</v>
      </c>
      <c r="CC34" s="4" t="s">
        <v>3</v>
      </c>
      <c r="CD34" s="33">
        <f>IF(Tableau22456789[[#This Row],[Blq{QB29}]]="o",(1000/CE$52),0)</f>
        <v>0</v>
      </c>
      <c r="CE34" s="4" t="s">
        <v>3</v>
      </c>
      <c r="CF34" s="33">
        <f>IF(Tableau22456789[[#This Row],[Blq{QB30}]]="o",(1000/CG$52),0)</f>
        <v>0</v>
      </c>
      <c r="CG34" s="4" t="s">
        <v>3</v>
      </c>
      <c r="CH34" s="26">
        <f>IFERROR((8-Tableau22456789[[#This Row],[Plc{Q}]])/100,0)</f>
        <v>0</v>
      </c>
      <c r="CI34" s="25" t="str">
        <f>IF(OR(1=Tableau22456789[[#This Row],[Plc{Q}]],2=Tableau22456789[[#This Row],[Plc{Q}]],3=Tableau22456789[[#This Row],[Plc{Q}]],4=Tableau22456789[[#This Row],[Plc{Q}]],5=Tableau22456789[[#This Row],[Plc{Q}]],6=Tableau22456789[[#This Row],[Plc{Q}]],7=Tableau22456789[[#This Row],[Plc{Q}]],8=Tableau22456789[[#This Row],[Plc{Q}]]),"Qualifié(e)","")</f>
        <v/>
      </c>
      <c r="CJ34" s="34" t="str">
        <f>IF(Tableau22456789[[#This Row],[Pnt{F}/1000]]=0,"",RANK(Tableau22456789[[#This Row],[Pnt{F}/1000]],Tableau22456789[Pnt{F}/1000]))</f>
        <v/>
      </c>
      <c r="CK34" s="35">
        <f>IFERROR(Tableau22456789[[#This Row],[Pnt{FV}/500]]+Tableau22456789[[#This Row],[Pnt{FB}/500]]+Tableau22456789[[#This Row],[Bns{Q}]],0)</f>
        <v>0</v>
      </c>
      <c r="CL34" s="32">
        <f>IFERROR((Tableau22456789[[#This Row],[Pnt{FV}]]/$CM$52)*500,0)</f>
        <v>0</v>
      </c>
      <c r="CM34" s="186">
        <f>IFERROR(((Tableau22456789[[#This Row],[Prs{FV}]]/CN$52)*1000)+IF(Tableau22456789[[#This Row],[Vlr{FV}]]="o",2,0),0)</f>
        <v>0</v>
      </c>
      <c r="CN34" s="11" t="s">
        <v>12</v>
      </c>
      <c r="CO34" s="4" t="s">
        <v>3</v>
      </c>
      <c r="CP34" s="32">
        <f>(Tableau22456789[[#This Row],[Pnt{FB}]]/CQ$52)*500</f>
        <v>0</v>
      </c>
      <c r="CQ34" s="33">
        <f>Tableau22456789[[#This Row],[Pnt{FBlq}]]+Tableau22456789[[#This Row],[Pnt{FEss}]]</f>
        <v>0</v>
      </c>
      <c r="CR34" s="33">
        <f>IF(Tableau22456789[[#This Row],[Blq{F}]]="n",0,IF(Tableau22456789[[#This Row],[Blq{F}]]="Z1",100,IF(Tableau22456789[[#This Row],[Blq{F}]]="Z2",200,IF(Tableau22456789[[#This Row],[Blq{F}]]="Top",300,0))))</f>
        <v>0</v>
      </c>
      <c r="CS34" s="4" t="s">
        <v>3</v>
      </c>
      <c r="CT34" s="25">
        <f>IFERROR((100-(Tableau22456789[[#This Row],[Ess{F}]])),0)</f>
        <v>0</v>
      </c>
      <c r="CU34" s="11" t="s">
        <v>12</v>
      </c>
      <c r="CV34" s="28" t="str">
        <f>IF(Tableau22456789[[#This Row],[Fnl]]="Q",Tableau22456789[[#This Row],[Plc{F}]],Tableau22456789[[#This Row],[Plc{Q}]])</f>
        <v/>
      </c>
      <c r="CW34" s="28" t="str">
        <f>IF(Tableau22456789[[#This Row],[Place]]=1,"Or",IF(Tableau22456789[[#This Row],[Place]]=2,"Argent",IF(Tableau22456789[[#This Row],[Place]]=3,"Bronze","")))</f>
        <v/>
      </c>
    </row>
    <row r="35" spans="1:101" x14ac:dyDescent="0.2">
      <c r="A35" s="33" t="str">
        <f>Tableau22456789[[#This Row],[Plc{Q}]]</f>
        <v/>
      </c>
      <c r="B35" s="33" t="str">
        <f>Tableau22456789[[#This Row],[Place]]</f>
        <v/>
      </c>
      <c r="C35" s="16" t="s">
        <v>12</v>
      </c>
      <c r="D35" s="17" t="s">
        <v>12</v>
      </c>
      <c r="E35" s="17" t="s">
        <v>12</v>
      </c>
      <c r="F35" s="29" t="str">
        <f>IF(Tableau22456789[[#This Row],[Q &gt; F]]="","","Q")</f>
        <v/>
      </c>
      <c r="G35" s="10" t="s">
        <v>12</v>
      </c>
      <c r="H35" s="3" t="s">
        <v>3</v>
      </c>
      <c r="I35" s="3" t="s">
        <v>3</v>
      </c>
      <c r="J35" s="3" t="s">
        <v>3</v>
      </c>
      <c r="K35" s="30" t="str">
        <f>IF(Tableau22456789[[#This Row],[Pnt{Q}(/1000)]]=0,"",RANK(Tableau22456789[[#This Row],[Pnt{Q}(/1000)]],Tableau22456789[Pnt{Q}(/1000)]))</f>
        <v/>
      </c>
      <c r="L35" s="30">
        <f>IFERROR(Tableau22456789[[#This Row],[Pnt{QV}(/500)]]+Tableau22456789[[#This Row],[Pnt{QB}/500]],0)</f>
        <v>0</v>
      </c>
      <c r="M35" s="31">
        <f>IFERROR((Tableau22456789[[#This Row],[Pnt{QV}]]/$N$52)*500,0)</f>
        <v>0</v>
      </c>
      <c r="N35" s="31">
        <f>SUM(Tableau22456789[[#This Row],[Pnt{QV1}]],Tableau22456789[[#This Row],[Pnt{QV2}]],Tableau22456789[[#This Row],[Pnt{QV3}]])</f>
        <v>0</v>
      </c>
      <c r="O35" s="2">
        <f>IFERROR(((Tableau22456789[[#This Row],[Prs{QV1}]]/P$52)*1000)+IF(Tableau22456789[[#This Row],[Vlr{QV1}]]="o",2,0),0)</f>
        <v>0</v>
      </c>
      <c r="P35" s="11" t="s">
        <v>12</v>
      </c>
      <c r="Q35" s="4" t="s">
        <v>3</v>
      </c>
      <c r="R35" s="163">
        <f>IFERROR(((Tableau22456789[[#This Row],[Prs{QV2}]]/S$52)*1000)+IF(Tableau22456789[[#This Row],[Vlr{QV2}]]="o",2,0),0)</f>
        <v>0</v>
      </c>
      <c r="S35" s="11" t="s">
        <v>12</v>
      </c>
      <c r="T35" s="4" t="s">
        <v>3</v>
      </c>
      <c r="U35" s="163">
        <f>IFERROR(((Tableau22456789[[#This Row],[Prs{QV3}]]/V$52)*1000)+IF(Tableau22456789[[#This Row],[Vlr{QV3}]]="o",2,0),0)</f>
        <v>0</v>
      </c>
      <c r="V35" s="11" t="s">
        <v>12</v>
      </c>
      <c r="W35" s="4" t="s">
        <v>3</v>
      </c>
      <c r="X35" s="32">
        <f>IF((Tableau22456789[[#This Row],[Pnt{QB}]]/Y$52)*500=0,0,(Tableau22456789[[#This Row],[Pnt{QB}]]/Y$52)*500)</f>
        <v>0</v>
      </c>
      <c r="Y35" s="33">
        <f>Tableau22456789[[#This Row],[Pnt{QB1}]]+Tableau22456789[[#This Row],[Pnt{QB2}]]+Tableau22456789[[#This Row],[Pnt{QB3}]]+Tableau22456789[[#This Row],[Pnt{QB4}]]+Tableau22456789[[#This Row],[Pnt{QB5}]]+Tableau22456789[[#This Row],[Pnt{QB6}]]+Tableau22456789[[#This Row],[Pnt{QB7}]]+Tableau22456789[[#This Row],[Pnt{QB8}]]+Tableau22456789[[#This Row],[Pnt{QB9}]]+Tableau22456789[[#This Row],[Pnt{QB10}]]+Tableau22456789[[#This Row],[Pnt{QB11}]]+Tableau22456789[[#This Row],[Pnt{QB12}]]+Tableau22456789[[#This Row],[Pnt{QB13}]]+Tableau22456789[[#This Row],[Pnt{QB14}]]+Tableau22456789[[#This Row],[Pnt{QB15}]]+Tableau22456789[[#This Row],[Pnt{QB16}]]+Tableau22456789[[#This Row],[Pnt{QB17}]]+Tableau22456789[[#This Row],[Pnt{QB18}]]+Tableau22456789[[#This Row],[Pnt{QB19}]]+Tableau22456789[[#This Row],[Pnt{QB20}]]+Tableau22456789[[#This Row],[Pnt{QB21}]]+Tableau22456789[[#This Row],[Pnt{QB22}]]+Tableau22456789[[#This Row],[Pnt{QB23}]]+Tableau22456789[[#This Row],[Pnt{QB24}]]+Tableau22456789[[#This Row],[Pnt{QB25}]]+Tableau22456789[[#This Row],[Pnt{QB26}]]+Tableau22456789[[#This Row],[Pnt{QB27}]]+Tableau22456789[[#This Row],[Pnt{QB28}]]+Tableau22456789[[#This Row],[Pnt{QB29}]]+Tableau22456789[[#This Row],[Pnt{QB30}]]</f>
        <v>0</v>
      </c>
      <c r="Z35" s="33">
        <f>IF(Tableau22456789[[#This Row],[Blq{QB1}]]="o",(1000/AA$52),0)</f>
        <v>0</v>
      </c>
      <c r="AA35" s="4" t="s">
        <v>3</v>
      </c>
      <c r="AB35" s="33">
        <f>IF(Tableau22456789[[#This Row],[Blq{QB2}]]="o",(1000/AC$52),0)</f>
        <v>0</v>
      </c>
      <c r="AC35" s="4" t="s">
        <v>3</v>
      </c>
      <c r="AD35" s="33">
        <f>IF(Tableau22456789[[#This Row],[Blq{QB3}]]="o",(1000/AE$52),0)</f>
        <v>0</v>
      </c>
      <c r="AE35" s="4" t="s">
        <v>3</v>
      </c>
      <c r="AF35" s="33">
        <f>IF(Tableau22456789[[#This Row],[Blq{QB4}]]="o",(1000/AG$52),0)</f>
        <v>0</v>
      </c>
      <c r="AG35" s="4" t="s">
        <v>3</v>
      </c>
      <c r="AH35" s="33">
        <f>IF(Tableau22456789[[#This Row],[Blq{QB5}]]="o",(1000/AI$52),0)</f>
        <v>0</v>
      </c>
      <c r="AI35" s="4" t="s">
        <v>3</v>
      </c>
      <c r="AJ35" s="33">
        <f>IF(Tableau22456789[[#This Row],[Blq{QB6}]]="o",(1000/AK$52),0)</f>
        <v>0</v>
      </c>
      <c r="AK35" s="4" t="s">
        <v>3</v>
      </c>
      <c r="AL35" s="33">
        <f>IF(Tableau22456789[[#This Row],[Blq{QB7}]]="o",(1000/AM$52),0)</f>
        <v>0</v>
      </c>
      <c r="AM35" s="4" t="s">
        <v>3</v>
      </c>
      <c r="AN35" s="33">
        <f>IF(Tableau22456789[[#This Row],[Blq{QB8}]]="o",(1000/AO$52),0)</f>
        <v>0</v>
      </c>
      <c r="AO35" s="4" t="s">
        <v>3</v>
      </c>
      <c r="AP35" s="33">
        <f>IF(Tableau22456789[[#This Row],[Blq{QB9}]]="o",(1000/AQ$52),0)</f>
        <v>0</v>
      </c>
      <c r="AQ35" s="4" t="s">
        <v>3</v>
      </c>
      <c r="AR35" s="33">
        <f>IF(Tableau22456789[[#This Row],[Blq{QB10}]]="o",(1000/AS$52),0)</f>
        <v>0</v>
      </c>
      <c r="AS35" s="4" t="s">
        <v>3</v>
      </c>
      <c r="AT35" s="33">
        <f>IF(Tableau22456789[[#This Row],[Blq{QB11}]]="o",(1000/AU$52),0)</f>
        <v>0</v>
      </c>
      <c r="AU35" s="4" t="s">
        <v>3</v>
      </c>
      <c r="AV35" s="33">
        <f>IF(Tableau22456789[[#This Row],[Blq{QB12}]]="o",(1000/AW$52),0)</f>
        <v>0</v>
      </c>
      <c r="AW35" s="4" t="s">
        <v>3</v>
      </c>
      <c r="AX35" s="33">
        <f>IF(Tableau22456789[[#This Row],[Blq{QB13}]]="o",(1000/AY$52),0)</f>
        <v>0</v>
      </c>
      <c r="AY35" s="4" t="s">
        <v>3</v>
      </c>
      <c r="AZ35" s="33">
        <f>IF(Tableau22456789[[#This Row],[Blq{QB14}]]="o",(1000/BA$52),0)</f>
        <v>0</v>
      </c>
      <c r="BA35" s="4" t="s">
        <v>3</v>
      </c>
      <c r="BB35" s="33">
        <f>IF(Tableau22456789[[#This Row],[Blq{QB15}]]="o",(1000/BC$52),0)</f>
        <v>0</v>
      </c>
      <c r="BC35" s="4" t="s">
        <v>3</v>
      </c>
      <c r="BD35" s="33">
        <f>IF(Tableau22456789[[#This Row],[Blq{QB16}]]="o",(1000/BE$52),0)</f>
        <v>0</v>
      </c>
      <c r="BE35" s="4" t="s">
        <v>3</v>
      </c>
      <c r="BF35" s="33">
        <f>IF(Tableau22456789[[#This Row],[Blq{QB17}]]="o",(1000/BG$52),0)</f>
        <v>0</v>
      </c>
      <c r="BG35" s="4" t="s">
        <v>3</v>
      </c>
      <c r="BH35" s="33">
        <f>IF(Tableau22456789[[#This Row],[Blq{QB18}]]="o",(1000/BI$52),0)</f>
        <v>0</v>
      </c>
      <c r="BI35" s="4" t="s">
        <v>3</v>
      </c>
      <c r="BJ35" s="33">
        <f>IF(Tableau22456789[[#This Row],[Blq{QB19}]]="o",(1000/BK$52),0)</f>
        <v>0</v>
      </c>
      <c r="BK35" s="4" t="s">
        <v>3</v>
      </c>
      <c r="BL35" s="33">
        <f>IF(Tableau22456789[[#This Row],[Blq{QB20}]]="o",(1000/BM$52),0)</f>
        <v>0</v>
      </c>
      <c r="BM35" s="4" t="s">
        <v>3</v>
      </c>
      <c r="BN35" s="33">
        <f>IF(Tableau22456789[[#This Row],[Blq{QB21}]]="o",(1000/BO$52),0)</f>
        <v>0</v>
      </c>
      <c r="BO35" s="4" t="s">
        <v>3</v>
      </c>
      <c r="BP35" s="33">
        <f>IF(Tableau22456789[[#This Row],[Blq{QB22}]]="o",(1000/BQ$52),0)</f>
        <v>0</v>
      </c>
      <c r="BQ35" s="4" t="s">
        <v>3</v>
      </c>
      <c r="BR35" s="33">
        <f>IF(Tableau22456789[[#This Row],[Blq{QB23}]]="o",(1000/BS$52),0)</f>
        <v>0</v>
      </c>
      <c r="BS35" s="4" t="s">
        <v>3</v>
      </c>
      <c r="BT35" s="33">
        <f>IF(Tableau22456789[[#This Row],[Blq{QB24}]]="o",(1000/BU$52),0)</f>
        <v>0</v>
      </c>
      <c r="BU35" s="4" t="s">
        <v>3</v>
      </c>
      <c r="BV35" s="33">
        <f>IF(Tableau22456789[[#This Row],[Blq{QB25}]]="o",(1000/BW$52),0)</f>
        <v>0</v>
      </c>
      <c r="BW35" s="4" t="s">
        <v>3</v>
      </c>
      <c r="BX35" s="33">
        <f>IF(Tableau22456789[[#This Row],[Blq{QB26}]]="o",(1000/BY$52),0)</f>
        <v>0</v>
      </c>
      <c r="BY35" s="4" t="s">
        <v>3</v>
      </c>
      <c r="BZ35" s="33">
        <f>IF(Tableau22456789[[#This Row],[Blq{QB27}]]="o",(1000/CA$52),0)</f>
        <v>0</v>
      </c>
      <c r="CA35" s="4" t="s">
        <v>3</v>
      </c>
      <c r="CB35" s="33">
        <f>IF(Tableau22456789[[#This Row],[Blq{QB28}]]="o",(1000/CC$52),0)</f>
        <v>0</v>
      </c>
      <c r="CC35" s="4" t="s">
        <v>3</v>
      </c>
      <c r="CD35" s="33">
        <f>IF(Tableau22456789[[#This Row],[Blq{QB29}]]="o",(1000/CE$52),0)</f>
        <v>0</v>
      </c>
      <c r="CE35" s="4" t="s">
        <v>3</v>
      </c>
      <c r="CF35" s="33">
        <f>IF(Tableau22456789[[#This Row],[Blq{QB30}]]="o",(1000/CG$52),0)</f>
        <v>0</v>
      </c>
      <c r="CG35" s="4" t="s">
        <v>3</v>
      </c>
      <c r="CH35" s="26">
        <f>IFERROR((8-Tableau22456789[[#This Row],[Plc{Q}]])/100,0)</f>
        <v>0</v>
      </c>
      <c r="CI35" s="25" t="str">
        <f>IF(OR(1=Tableau22456789[[#This Row],[Plc{Q}]],2=Tableau22456789[[#This Row],[Plc{Q}]],3=Tableau22456789[[#This Row],[Plc{Q}]],4=Tableau22456789[[#This Row],[Plc{Q}]],5=Tableau22456789[[#This Row],[Plc{Q}]],6=Tableau22456789[[#This Row],[Plc{Q}]],7=Tableau22456789[[#This Row],[Plc{Q}]],8=Tableau22456789[[#This Row],[Plc{Q}]]),"Qualifié(e)","")</f>
        <v/>
      </c>
      <c r="CJ35" s="34" t="str">
        <f>IF(Tableau22456789[[#This Row],[Pnt{F}/1000]]=0,"",RANK(Tableau22456789[[#This Row],[Pnt{F}/1000]],Tableau22456789[Pnt{F}/1000]))</f>
        <v/>
      </c>
      <c r="CK35" s="35">
        <f>IFERROR(Tableau22456789[[#This Row],[Pnt{FV}/500]]+Tableau22456789[[#This Row],[Pnt{FB}/500]]+Tableau22456789[[#This Row],[Bns{Q}]],0)</f>
        <v>0</v>
      </c>
      <c r="CL35" s="32">
        <f>IFERROR((Tableau22456789[[#This Row],[Pnt{FV}]]/$CM$52)*500,0)</f>
        <v>0</v>
      </c>
      <c r="CM35" s="186">
        <f>IFERROR(((Tableau22456789[[#This Row],[Prs{FV}]]/CN$52)*1000)+IF(Tableau22456789[[#This Row],[Vlr{FV}]]="o",2,0),0)</f>
        <v>0</v>
      </c>
      <c r="CN35" s="11" t="s">
        <v>12</v>
      </c>
      <c r="CO35" s="4" t="s">
        <v>3</v>
      </c>
      <c r="CP35" s="32">
        <f>(Tableau22456789[[#This Row],[Pnt{FB}]]/CQ$52)*500</f>
        <v>0</v>
      </c>
      <c r="CQ35" s="33">
        <f>Tableau22456789[[#This Row],[Pnt{FBlq}]]+Tableau22456789[[#This Row],[Pnt{FEss}]]</f>
        <v>0</v>
      </c>
      <c r="CR35" s="33">
        <f>IF(Tableau22456789[[#This Row],[Blq{F}]]="n",0,IF(Tableau22456789[[#This Row],[Blq{F}]]="Z1",100,IF(Tableau22456789[[#This Row],[Blq{F}]]="Z2",200,IF(Tableau22456789[[#This Row],[Blq{F}]]="Top",300,0))))</f>
        <v>0</v>
      </c>
      <c r="CS35" s="4" t="s">
        <v>3</v>
      </c>
      <c r="CT35" s="25">
        <f>IFERROR((100-(Tableau22456789[[#This Row],[Ess{F}]])),0)</f>
        <v>0</v>
      </c>
      <c r="CU35" s="11" t="s">
        <v>12</v>
      </c>
      <c r="CV35" s="28" t="str">
        <f>IF(Tableau22456789[[#This Row],[Fnl]]="Q",Tableau22456789[[#This Row],[Plc{F}]],Tableau22456789[[#This Row],[Plc{Q}]])</f>
        <v/>
      </c>
      <c r="CW35" s="28" t="str">
        <f>IF(Tableau22456789[[#This Row],[Place]]=1,"Or",IF(Tableau22456789[[#This Row],[Place]]=2,"Argent",IF(Tableau22456789[[#This Row],[Place]]=3,"Bronze","")))</f>
        <v/>
      </c>
    </row>
    <row r="36" spans="1:101" x14ac:dyDescent="0.2">
      <c r="A36" s="33" t="str">
        <f>Tableau22456789[[#This Row],[Plc{Q}]]</f>
        <v/>
      </c>
      <c r="B36" s="33" t="str">
        <f>Tableau22456789[[#This Row],[Place]]</f>
        <v/>
      </c>
      <c r="C36" s="16" t="s">
        <v>12</v>
      </c>
      <c r="D36" s="17" t="s">
        <v>12</v>
      </c>
      <c r="E36" s="17" t="s">
        <v>12</v>
      </c>
      <c r="F36" s="29" t="str">
        <f>IF(Tableau22456789[[#This Row],[Q &gt; F]]="","","Q")</f>
        <v/>
      </c>
      <c r="G36" s="10" t="s">
        <v>12</v>
      </c>
      <c r="H36" s="3" t="s">
        <v>3</v>
      </c>
      <c r="I36" s="3" t="s">
        <v>3</v>
      </c>
      <c r="J36" s="3" t="s">
        <v>3</v>
      </c>
      <c r="K36" s="30" t="str">
        <f>IF(Tableau22456789[[#This Row],[Pnt{Q}(/1000)]]=0,"",RANK(Tableau22456789[[#This Row],[Pnt{Q}(/1000)]],Tableau22456789[Pnt{Q}(/1000)]))</f>
        <v/>
      </c>
      <c r="L36" s="30">
        <f>IFERROR(Tableau22456789[[#This Row],[Pnt{QV}(/500)]]+Tableau22456789[[#This Row],[Pnt{QB}/500]],0)</f>
        <v>0</v>
      </c>
      <c r="M36" s="31">
        <f>IFERROR((Tableau22456789[[#This Row],[Pnt{QV}]]/$N$52)*500,0)</f>
        <v>0</v>
      </c>
      <c r="N36" s="31">
        <f>SUM(Tableau22456789[[#This Row],[Pnt{QV1}]],Tableau22456789[[#This Row],[Pnt{QV2}]],Tableau22456789[[#This Row],[Pnt{QV3}]])</f>
        <v>0</v>
      </c>
      <c r="O36" s="2">
        <f>IFERROR(((Tableau22456789[[#This Row],[Prs{QV1}]]/P$52)*1000)+IF(Tableau22456789[[#This Row],[Vlr{QV1}]]="o",2,0),0)</f>
        <v>0</v>
      </c>
      <c r="P36" s="11" t="s">
        <v>12</v>
      </c>
      <c r="Q36" s="4" t="s">
        <v>3</v>
      </c>
      <c r="R36" s="163">
        <f>IFERROR(((Tableau22456789[[#This Row],[Prs{QV2}]]/S$52)*1000)+IF(Tableau22456789[[#This Row],[Vlr{QV2}]]="o",2,0),0)</f>
        <v>0</v>
      </c>
      <c r="S36" s="11" t="s">
        <v>12</v>
      </c>
      <c r="T36" s="4" t="s">
        <v>3</v>
      </c>
      <c r="U36" s="163">
        <f>IFERROR(((Tableau22456789[[#This Row],[Prs{QV3}]]/V$52)*1000)+IF(Tableau22456789[[#This Row],[Vlr{QV3}]]="o",2,0),0)</f>
        <v>0</v>
      </c>
      <c r="V36" s="11" t="s">
        <v>12</v>
      </c>
      <c r="W36" s="4" t="s">
        <v>3</v>
      </c>
      <c r="X36" s="32">
        <f>IF((Tableau22456789[[#This Row],[Pnt{QB}]]/Y$52)*500=0,0,(Tableau22456789[[#This Row],[Pnt{QB}]]/Y$52)*500)</f>
        <v>0</v>
      </c>
      <c r="Y36" s="33">
        <f>Tableau22456789[[#This Row],[Pnt{QB1}]]+Tableau22456789[[#This Row],[Pnt{QB2}]]+Tableau22456789[[#This Row],[Pnt{QB3}]]+Tableau22456789[[#This Row],[Pnt{QB4}]]+Tableau22456789[[#This Row],[Pnt{QB5}]]+Tableau22456789[[#This Row],[Pnt{QB6}]]+Tableau22456789[[#This Row],[Pnt{QB7}]]+Tableau22456789[[#This Row],[Pnt{QB8}]]+Tableau22456789[[#This Row],[Pnt{QB9}]]+Tableau22456789[[#This Row],[Pnt{QB10}]]+Tableau22456789[[#This Row],[Pnt{QB11}]]+Tableau22456789[[#This Row],[Pnt{QB12}]]+Tableau22456789[[#This Row],[Pnt{QB13}]]+Tableau22456789[[#This Row],[Pnt{QB14}]]+Tableau22456789[[#This Row],[Pnt{QB15}]]+Tableau22456789[[#This Row],[Pnt{QB16}]]+Tableau22456789[[#This Row],[Pnt{QB17}]]+Tableau22456789[[#This Row],[Pnt{QB18}]]+Tableau22456789[[#This Row],[Pnt{QB19}]]+Tableau22456789[[#This Row],[Pnt{QB20}]]+Tableau22456789[[#This Row],[Pnt{QB21}]]+Tableau22456789[[#This Row],[Pnt{QB22}]]+Tableau22456789[[#This Row],[Pnt{QB23}]]+Tableau22456789[[#This Row],[Pnt{QB24}]]+Tableau22456789[[#This Row],[Pnt{QB25}]]+Tableau22456789[[#This Row],[Pnt{QB26}]]+Tableau22456789[[#This Row],[Pnt{QB27}]]+Tableau22456789[[#This Row],[Pnt{QB28}]]+Tableau22456789[[#This Row],[Pnt{QB29}]]+Tableau22456789[[#This Row],[Pnt{QB30}]]</f>
        <v>0</v>
      </c>
      <c r="Z36" s="33">
        <f>IF(Tableau22456789[[#This Row],[Blq{QB1}]]="o",(1000/AA$52),0)</f>
        <v>0</v>
      </c>
      <c r="AA36" s="4" t="s">
        <v>3</v>
      </c>
      <c r="AB36" s="33">
        <f>IF(Tableau22456789[[#This Row],[Blq{QB2}]]="o",(1000/AC$52),0)</f>
        <v>0</v>
      </c>
      <c r="AC36" s="4" t="s">
        <v>3</v>
      </c>
      <c r="AD36" s="33">
        <f>IF(Tableau22456789[[#This Row],[Blq{QB3}]]="o",(1000/AE$52),0)</f>
        <v>0</v>
      </c>
      <c r="AE36" s="4" t="s">
        <v>3</v>
      </c>
      <c r="AF36" s="33">
        <f>IF(Tableau22456789[[#This Row],[Blq{QB4}]]="o",(1000/AG$52),0)</f>
        <v>0</v>
      </c>
      <c r="AG36" s="4" t="s">
        <v>3</v>
      </c>
      <c r="AH36" s="33">
        <f>IF(Tableau22456789[[#This Row],[Blq{QB5}]]="o",(1000/AI$52),0)</f>
        <v>0</v>
      </c>
      <c r="AI36" s="4" t="s">
        <v>3</v>
      </c>
      <c r="AJ36" s="33">
        <f>IF(Tableau22456789[[#This Row],[Blq{QB6}]]="o",(1000/AK$52),0)</f>
        <v>0</v>
      </c>
      <c r="AK36" s="4" t="s">
        <v>3</v>
      </c>
      <c r="AL36" s="33">
        <f>IF(Tableau22456789[[#This Row],[Blq{QB7}]]="o",(1000/AM$52),0)</f>
        <v>0</v>
      </c>
      <c r="AM36" s="4" t="s">
        <v>3</v>
      </c>
      <c r="AN36" s="33">
        <f>IF(Tableau22456789[[#This Row],[Blq{QB8}]]="o",(1000/AO$52),0)</f>
        <v>0</v>
      </c>
      <c r="AO36" s="4" t="s">
        <v>3</v>
      </c>
      <c r="AP36" s="33">
        <f>IF(Tableau22456789[[#This Row],[Blq{QB9}]]="o",(1000/AQ$52),0)</f>
        <v>0</v>
      </c>
      <c r="AQ36" s="4" t="s">
        <v>3</v>
      </c>
      <c r="AR36" s="33">
        <f>IF(Tableau22456789[[#This Row],[Blq{QB10}]]="o",(1000/AS$52),0)</f>
        <v>0</v>
      </c>
      <c r="AS36" s="4" t="s">
        <v>3</v>
      </c>
      <c r="AT36" s="33">
        <f>IF(Tableau22456789[[#This Row],[Blq{QB11}]]="o",(1000/AU$52),0)</f>
        <v>0</v>
      </c>
      <c r="AU36" s="4" t="s">
        <v>3</v>
      </c>
      <c r="AV36" s="33">
        <f>IF(Tableau22456789[[#This Row],[Blq{QB12}]]="o",(1000/AW$52),0)</f>
        <v>0</v>
      </c>
      <c r="AW36" s="4" t="s">
        <v>3</v>
      </c>
      <c r="AX36" s="33">
        <f>IF(Tableau22456789[[#This Row],[Blq{QB13}]]="o",(1000/AY$52),0)</f>
        <v>0</v>
      </c>
      <c r="AY36" s="4" t="s">
        <v>3</v>
      </c>
      <c r="AZ36" s="33">
        <f>IF(Tableau22456789[[#This Row],[Blq{QB14}]]="o",(1000/BA$52),0)</f>
        <v>0</v>
      </c>
      <c r="BA36" s="4" t="s">
        <v>3</v>
      </c>
      <c r="BB36" s="33">
        <f>IF(Tableau22456789[[#This Row],[Blq{QB15}]]="o",(1000/BC$52),0)</f>
        <v>0</v>
      </c>
      <c r="BC36" s="4" t="s">
        <v>3</v>
      </c>
      <c r="BD36" s="33">
        <f>IF(Tableau22456789[[#This Row],[Blq{QB16}]]="o",(1000/BE$52),0)</f>
        <v>0</v>
      </c>
      <c r="BE36" s="4" t="s">
        <v>3</v>
      </c>
      <c r="BF36" s="33">
        <f>IF(Tableau22456789[[#This Row],[Blq{QB17}]]="o",(1000/BG$52),0)</f>
        <v>0</v>
      </c>
      <c r="BG36" s="4" t="s">
        <v>3</v>
      </c>
      <c r="BH36" s="33">
        <f>IF(Tableau22456789[[#This Row],[Blq{QB18}]]="o",(1000/BI$52),0)</f>
        <v>0</v>
      </c>
      <c r="BI36" s="4" t="s">
        <v>3</v>
      </c>
      <c r="BJ36" s="33">
        <f>IF(Tableau22456789[[#This Row],[Blq{QB19}]]="o",(1000/BK$52),0)</f>
        <v>0</v>
      </c>
      <c r="BK36" s="4" t="s">
        <v>3</v>
      </c>
      <c r="BL36" s="33">
        <f>IF(Tableau22456789[[#This Row],[Blq{QB20}]]="o",(1000/BM$52),0)</f>
        <v>0</v>
      </c>
      <c r="BM36" s="4" t="s">
        <v>3</v>
      </c>
      <c r="BN36" s="33">
        <f>IF(Tableau22456789[[#This Row],[Blq{QB21}]]="o",(1000/BO$52),0)</f>
        <v>0</v>
      </c>
      <c r="BO36" s="4" t="s">
        <v>3</v>
      </c>
      <c r="BP36" s="33">
        <f>IF(Tableau22456789[[#This Row],[Blq{QB22}]]="o",(1000/BQ$52),0)</f>
        <v>0</v>
      </c>
      <c r="BQ36" s="4" t="s">
        <v>3</v>
      </c>
      <c r="BR36" s="33">
        <f>IF(Tableau22456789[[#This Row],[Blq{QB23}]]="o",(1000/BS$52),0)</f>
        <v>0</v>
      </c>
      <c r="BS36" s="4" t="s">
        <v>3</v>
      </c>
      <c r="BT36" s="33">
        <f>IF(Tableau22456789[[#This Row],[Blq{QB24}]]="o",(1000/BU$52),0)</f>
        <v>0</v>
      </c>
      <c r="BU36" s="4" t="s">
        <v>3</v>
      </c>
      <c r="BV36" s="33">
        <f>IF(Tableau22456789[[#This Row],[Blq{QB25}]]="o",(1000/BW$52),0)</f>
        <v>0</v>
      </c>
      <c r="BW36" s="4" t="s">
        <v>3</v>
      </c>
      <c r="BX36" s="33">
        <f>IF(Tableau22456789[[#This Row],[Blq{QB26}]]="o",(1000/BY$52),0)</f>
        <v>0</v>
      </c>
      <c r="BY36" s="4" t="s">
        <v>3</v>
      </c>
      <c r="BZ36" s="33">
        <f>IF(Tableau22456789[[#This Row],[Blq{QB27}]]="o",(1000/CA$52),0)</f>
        <v>0</v>
      </c>
      <c r="CA36" s="4" t="s">
        <v>3</v>
      </c>
      <c r="CB36" s="33">
        <f>IF(Tableau22456789[[#This Row],[Blq{QB28}]]="o",(1000/CC$52),0)</f>
        <v>0</v>
      </c>
      <c r="CC36" s="4" t="s">
        <v>3</v>
      </c>
      <c r="CD36" s="33">
        <f>IF(Tableau22456789[[#This Row],[Blq{QB29}]]="o",(1000/CE$52),0)</f>
        <v>0</v>
      </c>
      <c r="CE36" s="4" t="s">
        <v>3</v>
      </c>
      <c r="CF36" s="33">
        <f>IF(Tableau22456789[[#This Row],[Blq{QB30}]]="o",(1000/CG$52),0)</f>
        <v>0</v>
      </c>
      <c r="CG36" s="4" t="s">
        <v>3</v>
      </c>
      <c r="CH36" s="26">
        <f>IFERROR((8-Tableau22456789[[#This Row],[Plc{Q}]])/100,0)</f>
        <v>0</v>
      </c>
      <c r="CI36" s="25" t="str">
        <f>IF(OR(1=Tableau22456789[[#This Row],[Plc{Q}]],2=Tableau22456789[[#This Row],[Plc{Q}]],3=Tableau22456789[[#This Row],[Plc{Q}]],4=Tableau22456789[[#This Row],[Plc{Q}]],5=Tableau22456789[[#This Row],[Plc{Q}]],6=Tableau22456789[[#This Row],[Plc{Q}]],7=Tableau22456789[[#This Row],[Plc{Q}]],8=Tableau22456789[[#This Row],[Plc{Q}]]),"Qualifié(e)","")</f>
        <v/>
      </c>
      <c r="CJ36" s="34" t="str">
        <f>IF(Tableau22456789[[#This Row],[Pnt{F}/1000]]=0,"",RANK(Tableau22456789[[#This Row],[Pnt{F}/1000]],Tableau22456789[Pnt{F}/1000]))</f>
        <v/>
      </c>
      <c r="CK36" s="35">
        <f>IFERROR(Tableau22456789[[#This Row],[Pnt{FV}/500]]+Tableau22456789[[#This Row],[Pnt{FB}/500]]+Tableau22456789[[#This Row],[Bns{Q}]],0)</f>
        <v>0</v>
      </c>
      <c r="CL36" s="32">
        <f>IFERROR((Tableau22456789[[#This Row],[Pnt{FV}]]/$CM$52)*500,0)</f>
        <v>0</v>
      </c>
      <c r="CM36" s="186">
        <f>IFERROR(((Tableau22456789[[#This Row],[Prs{FV}]]/CN$52)*1000)+IF(Tableau22456789[[#This Row],[Vlr{FV}]]="o",2,0),0)</f>
        <v>0</v>
      </c>
      <c r="CN36" s="11" t="s">
        <v>12</v>
      </c>
      <c r="CO36" s="4" t="s">
        <v>3</v>
      </c>
      <c r="CP36" s="32">
        <f>(Tableau22456789[[#This Row],[Pnt{FB}]]/CQ$52)*500</f>
        <v>0</v>
      </c>
      <c r="CQ36" s="33">
        <f>Tableau22456789[[#This Row],[Pnt{FBlq}]]+Tableau22456789[[#This Row],[Pnt{FEss}]]</f>
        <v>0</v>
      </c>
      <c r="CR36" s="33">
        <f>IF(Tableau22456789[[#This Row],[Blq{F}]]="n",0,IF(Tableau22456789[[#This Row],[Blq{F}]]="Z1",100,IF(Tableau22456789[[#This Row],[Blq{F}]]="Z2",200,IF(Tableau22456789[[#This Row],[Blq{F}]]="Top",300,0))))</f>
        <v>0</v>
      </c>
      <c r="CS36" s="4" t="s">
        <v>3</v>
      </c>
      <c r="CT36" s="25">
        <f>IFERROR((100-(Tableau22456789[[#This Row],[Ess{F}]])),0)</f>
        <v>0</v>
      </c>
      <c r="CU36" s="11" t="s">
        <v>12</v>
      </c>
      <c r="CV36" s="28" t="str">
        <f>IF(Tableau22456789[[#This Row],[Fnl]]="Q",Tableau22456789[[#This Row],[Plc{F}]],Tableau22456789[[#This Row],[Plc{Q}]])</f>
        <v/>
      </c>
      <c r="CW36" s="28" t="str">
        <f>IF(Tableau22456789[[#This Row],[Place]]=1,"Or",IF(Tableau22456789[[#This Row],[Place]]=2,"Argent",IF(Tableau22456789[[#This Row],[Place]]=3,"Bronze","")))</f>
        <v/>
      </c>
    </row>
    <row r="37" spans="1:101" x14ac:dyDescent="0.2">
      <c r="A37" s="33" t="str">
        <f>Tableau22456789[[#This Row],[Plc{Q}]]</f>
        <v/>
      </c>
      <c r="B37" s="33" t="str">
        <f>Tableau22456789[[#This Row],[Place]]</f>
        <v/>
      </c>
      <c r="C37" s="16" t="s">
        <v>12</v>
      </c>
      <c r="D37" s="17" t="s">
        <v>12</v>
      </c>
      <c r="E37" s="17" t="s">
        <v>12</v>
      </c>
      <c r="F37" s="29" t="str">
        <f>IF(Tableau22456789[[#This Row],[Q &gt; F]]="","","Q")</f>
        <v/>
      </c>
      <c r="G37" s="10" t="s">
        <v>12</v>
      </c>
      <c r="H37" s="3" t="s">
        <v>3</v>
      </c>
      <c r="I37" s="3" t="s">
        <v>3</v>
      </c>
      <c r="J37" s="3" t="s">
        <v>3</v>
      </c>
      <c r="K37" s="30" t="str">
        <f>IF(Tableau22456789[[#This Row],[Pnt{Q}(/1000)]]=0,"",RANK(Tableau22456789[[#This Row],[Pnt{Q}(/1000)]],Tableau22456789[Pnt{Q}(/1000)]))</f>
        <v/>
      </c>
      <c r="L37" s="30">
        <f>IFERROR(Tableau22456789[[#This Row],[Pnt{QV}(/500)]]+Tableau22456789[[#This Row],[Pnt{QB}/500]],0)</f>
        <v>0</v>
      </c>
      <c r="M37" s="31">
        <f>IFERROR((Tableau22456789[[#This Row],[Pnt{QV}]]/$N$52)*500,0)</f>
        <v>0</v>
      </c>
      <c r="N37" s="31">
        <f>SUM(Tableau22456789[[#This Row],[Pnt{QV1}]],Tableau22456789[[#This Row],[Pnt{QV2}]],Tableau22456789[[#This Row],[Pnt{QV3}]])</f>
        <v>0</v>
      </c>
      <c r="O37" s="2">
        <f>IFERROR(((Tableau22456789[[#This Row],[Prs{QV1}]]/P$52)*1000)+IF(Tableau22456789[[#This Row],[Vlr{QV1}]]="o",2,0),0)</f>
        <v>0</v>
      </c>
      <c r="P37" s="11" t="s">
        <v>12</v>
      </c>
      <c r="Q37" s="4" t="s">
        <v>3</v>
      </c>
      <c r="R37" s="163">
        <f>IFERROR(((Tableau22456789[[#This Row],[Prs{QV2}]]/S$52)*1000)+IF(Tableau22456789[[#This Row],[Vlr{QV2}]]="o",2,0),0)</f>
        <v>0</v>
      </c>
      <c r="S37" s="11" t="s">
        <v>12</v>
      </c>
      <c r="T37" s="4" t="s">
        <v>3</v>
      </c>
      <c r="U37" s="163">
        <f>IFERROR(((Tableau22456789[[#This Row],[Prs{QV3}]]/V$52)*1000)+IF(Tableau22456789[[#This Row],[Vlr{QV3}]]="o",2,0),0)</f>
        <v>0</v>
      </c>
      <c r="V37" s="11" t="s">
        <v>12</v>
      </c>
      <c r="W37" s="4" t="s">
        <v>3</v>
      </c>
      <c r="X37" s="32">
        <f>IF((Tableau22456789[[#This Row],[Pnt{QB}]]/Y$52)*500=0,0,(Tableau22456789[[#This Row],[Pnt{QB}]]/Y$52)*500)</f>
        <v>0</v>
      </c>
      <c r="Y37" s="33">
        <f>Tableau22456789[[#This Row],[Pnt{QB1}]]+Tableau22456789[[#This Row],[Pnt{QB2}]]+Tableau22456789[[#This Row],[Pnt{QB3}]]+Tableau22456789[[#This Row],[Pnt{QB4}]]+Tableau22456789[[#This Row],[Pnt{QB5}]]+Tableau22456789[[#This Row],[Pnt{QB6}]]+Tableau22456789[[#This Row],[Pnt{QB7}]]+Tableau22456789[[#This Row],[Pnt{QB8}]]+Tableau22456789[[#This Row],[Pnt{QB9}]]+Tableau22456789[[#This Row],[Pnt{QB10}]]+Tableau22456789[[#This Row],[Pnt{QB11}]]+Tableau22456789[[#This Row],[Pnt{QB12}]]+Tableau22456789[[#This Row],[Pnt{QB13}]]+Tableau22456789[[#This Row],[Pnt{QB14}]]+Tableau22456789[[#This Row],[Pnt{QB15}]]+Tableau22456789[[#This Row],[Pnt{QB16}]]+Tableau22456789[[#This Row],[Pnt{QB17}]]+Tableau22456789[[#This Row],[Pnt{QB18}]]+Tableau22456789[[#This Row],[Pnt{QB19}]]+Tableau22456789[[#This Row],[Pnt{QB20}]]+Tableau22456789[[#This Row],[Pnt{QB21}]]+Tableau22456789[[#This Row],[Pnt{QB22}]]+Tableau22456789[[#This Row],[Pnt{QB23}]]+Tableau22456789[[#This Row],[Pnt{QB24}]]+Tableau22456789[[#This Row],[Pnt{QB25}]]+Tableau22456789[[#This Row],[Pnt{QB26}]]+Tableau22456789[[#This Row],[Pnt{QB27}]]+Tableau22456789[[#This Row],[Pnt{QB28}]]+Tableau22456789[[#This Row],[Pnt{QB29}]]+Tableau22456789[[#This Row],[Pnt{QB30}]]</f>
        <v>0</v>
      </c>
      <c r="Z37" s="33">
        <f>IF(Tableau22456789[[#This Row],[Blq{QB1}]]="o",(1000/AA$52),0)</f>
        <v>0</v>
      </c>
      <c r="AA37" s="4" t="s">
        <v>3</v>
      </c>
      <c r="AB37" s="33">
        <f>IF(Tableau22456789[[#This Row],[Blq{QB2}]]="o",(1000/AC$52),0)</f>
        <v>0</v>
      </c>
      <c r="AC37" s="4" t="s">
        <v>3</v>
      </c>
      <c r="AD37" s="33">
        <f>IF(Tableau22456789[[#This Row],[Blq{QB3}]]="o",(1000/AE$52),0)</f>
        <v>0</v>
      </c>
      <c r="AE37" s="4" t="s">
        <v>3</v>
      </c>
      <c r="AF37" s="33">
        <f>IF(Tableau22456789[[#This Row],[Blq{QB4}]]="o",(1000/AG$52),0)</f>
        <v>0</v>
      </c>
      <c r="AG37" s="4" t="s">
        <v>3</v>
      </c>
      <c r="AH37" s="33">
        <f>IF(Tableau22456789[[#This Row],[Blq{QB5}]]="o",(1000/AI$52),0)</f>
        <v>0</v>
      </c>
      <c r="AI37" s="4" t="s">
        <v>3</v>
      </c>
      <c r="AJ37" s="33">
        <f>IF(Tableau22456789[[#This Row],[Blq{QB6}]]="o",(1000/AK$52),0)</f>
        <v>0</v>
      </c>
      <c r="AK37" s="4" t="s">
        <v>3</v>
      </c>
      <c r="AL37" s="33">
        <f>IF(Tableau22456789[[#This Row],[Blq{QB7}]]="o",(1000/AM$52),0)</f>
        <v>0</v>
      </c>
      <c r="AM37" s="4" t="s">
        <v>3</v>
      </c>
      <c r="AN37" s="33">
        <f>IF(Tableau22456789[[#This Row],[Blq{QB8}]]="o",(1000/AO$52),0)</f>
        <v>0</v>
      </c>
      <c r="AO37" s="4" t="s">
        <v>3</v>
      </c>
      <c r="AP37" s="33">
        <f>IF(Tableau22456789[[#This Row],[Blq{QB9}]]="o",(1000/AQ$52),0)</f>
        <v>0</v>
      </c>
      <c r="AQ37" s="4" t="s">
        <v>3</v>
      </c>
      <c r="AR37" s="33">
        <f>IF(Tableau22456789[[#This Row],[Blq{QB10}]]="o",(1000/AS$52),0)</f>
        <v>0</v>
      </c>
      <c r="AS37" s="4" t="s">
        <v>3</v>
      </c>
      <c r="AT37" s="33">
        <f>IF(Tableau22456789[[#This Row],[Blq{QB11}]]="o",(1000/AU$52),0)</f>
        <v>0</v>
      </c>
      <c r="AU37" s="4" t="s">
        <v>3</v>
      </c>
      <c r="AV37" s="33">
        <f>IF(Tableau22456789[[#This Row],[Blq{QB12}]]="o",(1000/AW$52),0)</f>
        <v>0</v>
      </c>
      <c r="AW37" s="4" t="s">
        <v>3</v>
      </c>
      <c r="AX37" s="33">
        <f>IF(Tableau22456789[[#This Row],[Blq{QB13}]]="o",(1000/AY$52),0)</f>
        <v>0</v>
      </c>
      <c r="AY37" s="4" t="s">
        <v>3</v>
      </c>
      <c r="AZ37" s="33">
        <f>IF(Tableau22456789[[#This Row],[Blq{QB14}]]="o",(1000/BA$52),0)</f>
        <v>0</v>
      </c>
      <c r="BA37" s="4" t="s">
        <v>3</v>
      </c>
      <c r="BB37" s="33">
        <f>IF(Tableau22456789[[#This Row],[Blq{QB15}]]="o",(1000/BC$52),0)</f>
        <v>0</v>
      </c>
      <c r="BC37" s="4" t="s">
        <v>3</v>
      </c>
      <c r="BD37" s="33">
        <f>IF(Tableau22456789[[#This Row],[Blq{QB16}]]="o",(1000/BE$52),0)</f>
        <v>0</v>
      </c>
      <c r="BE37" s="4" t="s">
        <v>3</v>
      </c>
      <c r="BF37" s="33">
        <f>IF(Tableau22456789[[#This Row],[Blq{QB17}]]="o",(1000/BG$52),0)</f>
        <v>0</v>
      </c>
      <c r="BG37" s="4" t="s">
        <v>3</v>
      </c>
      <c r="BH37" s="33">
        <f>IF(Tableau22456789[[#This Row],[Blq{QB18}]]="o",(1000/BI$52),0)</f>
        <v>0</v>
      </c>
      <c r="BI37" s="4" t="s">
        <v>3</v>
      </c>
      <c r="BJ37" s="33">
        <f>IF(Tableau22456789[[#This Row],[Blq{QB19}]]="o",(1000/BK$52),0)</f>
        <v>0</v>
      </c>
      <c r="BK37" s="4" t="s">
        <v>3</v>
      </c>
      <c r="BL37" s="33">
        <f>IF(Tableau22456789[[#This Row],[Blq{QB20}]]="o",(1000/BM$52),0)</f>
        <v>0</v>
      </c>
      <c r="BM37" s="4" t="s">
        <v>3</v>
      </c>
      <c r="BN37" s="33">
        <f>IF(Tableau22456789[[#This Row],[Blq{QB21}]]="o",(1000/BO$52),0)</f>
        <v>0</v>
      </c>
      <c r="BO37" s="4" t="s">
        <v>3</v>
      </c>
      <c r="BP37" s="33">
        <f>IF(Tableau22456789[[#This Row],[Blq{QB22}]]="o",(1000/BQ$52),0)</f>
        <v>0</v>
      </c>
      <c r="BQ37" s="4" t="s">
        <v>3</v>
      </c>
      <c r="BR37" s="33">
        <f>IF(Tableau22456789[[#This Row],[Blq{QB23}]]="o",(1000/BS$52),0)</f>
        <v>0</v>
      </c>
      <c r="BS37" s="4" t="s">
        <v>3</v>
      </c>
      <c r="BT37" s="33">
        <f>IF(Tableau22456789[[#This Row],[Blq{QB24}]]="o",(1000/BU$52),0)</f>
        <v>0</v>
      </c>
      <c r="BU37" s="4" t="s">
        <v>3</v>
      </c>
      <c r="BV37" s="33">
        <f>IF(Tableau22456789[[#This Row],[Blq{QB25}]]="o",(1000/BW$52),0)</f>
        <v>0</v>
      </c>
      <c r="BW37" s="4" t="s">
        <v>3</v>
      </c>
      <c r="BX37" s="33">
        <f>IF(Tableau22456789[[#This Row],[Blq{QB26}]]="o",(1000/BY$52),0)</f>
        <v>0</v>
      </c>
      <c r="BY37" s="4" t="s">
        <v>3</v>
      </c>
      <c r="BZ37" s="33">
        <f>IF(Tableau22456789[[#This Row],[Blq{QB27}]]="o",(1000/CA$52),0)</f>
        <v>0</v>
      </c>
      <c r="CA37" s="4" t="s">
        <v>3</v>
      </c>
      <c r="CB37" s="33">
        <f>IF(Tableau22456789[[#This Row],[Blq{QB28}]]="o",(1000/CC$52),0)</f>
        <v>0</v>
      </c>
      <c r="CC37" s="4" t="s">
        <v>3</v>
      </c>
      <c r="CD37" s="33">
        <f>IF(Tableau22456789[[#This Row],[Blq{QB29}]]="o",(1000/CE$52),0)</f>
        <v>0</v>
      </c>
      <c r="CE37" s="4" t="s">
        <v>3</v>
      </c>
      <c r="CF37" s="33">
        <f>IF(Tableau22456789[[#This Row],[Blq{QB30}]]="o",(1000/CG$52),0)</f>
        <v>0</v>
      </c>
      <c r="CG37" s="4" t="s">
        <v>3</v>
      </c>
      <c r="CH37" s="26">
        <f>IFERROR((8-Tableau22456789[[#This Row],[Plc{Q}]])/100,0)</f>
        <v>0</v>
      </c>
      <c r="CI37" s="25" t="str">
        <f>IF(OR(1=Tableau22456789[[#This Row],[Plc{Q}]],2=Tableau22456789[[#This Row],[Plc{Q}]],3=Tableau22456789[[#This Row],[Plc{Q}]],4=Tableau22456789[[#This Row],[Plc{Q}]],5=Tableau22456789[[#This Row],[Plc{Q}]],6=Tableau22456789[[#This Row],[Plc{Q}]],7=Tableau22456789[[#This Row],[Plc{Q}]],8=Tableau22456789[[#This Row],[Plc{Q}]]),"Qualifié(e)","")</f>
        <v/>
      </c>
      <c r="CJ37" s="34" t="str">
        <f>IF(Tableau22456789[[#This Row],[Pnt{F}/1000]]=0,"",RANK(Tableau22456789[[#This Row],[Pnt{F}/1000]],Tableau22456789[Pnt{F}/1000]))</f>
        <v/>
      </c>
      <c r="CK37" s="35">
        <f>IFERROR(Tableau22456789[[#This Row],[Pnt{FV}/500]]+Tableau22456789[[#This Row],[Pnt{FB}/500]]+Tableau22456789[[#This Row],[Bns{Q}]],0)</f>
        <v>0</v>
      </c>
      <c r="CL37" s="32">
        <f>IFERROR((Tableau22456789[[#This Row],[Pnt{FV}]]/$CM$52)*500,0)</f>
        <v>0</v>
      </c>
      <c r="CM37" s="186">
        <f>IFERROR(((Tableau22456789[[#This Row],[Prs{FV}]]/CN$52)*1000)+IF(Tableau22456789[[#This Row],[Vlr{FV}]]="o",2,0),0)</f>
        <v>0</v>
      </c>
      <c r="CN37" s="11" t="s">
        <v>12</v>
      </c>
      <c r="CO37" s="4" t="s">
        <v>3</v>
      </c>
      <c r="CP37" s="32">
        <f>(Tableau22456789[[#This Row],[Pnt{FB}]]/CQ$52)*500</f>
        <v>0</v>
      </c>
      <c r="CQ37" s="33">
        <f>Tableau22456789[[#This Row],[Pnt{FBlq}]]+Tableau22456789[[#This Row],[Pnt{FEss}]]</f>
        <v>0</v>
      </c>
      <c r="CR37" s="33">
        <f>IF(Tableau22456789[[#This Row],[Blq{F}]]="n",0,IF(Tableau22456789[[#This Row],[Blq{F}]]="Z1",100,IF(Tableau22456789[[#This Row],[Blq{F}]]="Z2",200,IF(Tableau22456789[[#This Row],[Blq{F}]]="Top",300,0))))</f>
        <v>0</v>
      </c>
      <c r="CS37" s="4" t="s">
        <v>3</v>
      </c>
      <c r="CT37" s="25">
        <f>IFERROR((100-(Tableau22456789[[#This Row],[Ess{F}]])),0)</f>
        <v>0</v>
      </c>
      <c r="CU37" s="11" t="s">
        <v>12</v>
      </c>
      <c r="CV37" s="28" t="str">
        <f>IF(Tableau22456789[[#This Row],[Fnl]]="Q",Tableau22456789[[#This Row],[Plc{F}]],Tableau22456789[[#This Row],[Plc{Q}]])</f>
        <v/>
      </c>
      <c r="CW37" s="28" t="str">
        <f>IF(Tableau22456789[[#This Row],[Place]]=1,"Or",IF(Tableau22456789[[#This Row],[Place]]=2,"Argent",IF(Tableau22456789[[#This Row],[Place]]=3,"Bronze","")))</f>
        <v/>
      </c>
    </row>
    <row r="38" spans="1:101" x14ac:dyDescent="0.2">
      <c r="A38" s="33" t="str">
        <f>Tableau22456789[[#This Row],[Plc{Q}]]</f>
        <v/>
      </c>
      <c r="B38" s="33" t="str">
        <f>Tableau22456789[[#This Row],[Place]]</f>
        <v/>
      </c>
      <c r="C38" s="16" t="s">
        <v>12</v>
      </c>
      <c r="D38" s="17" t="s">
        <v>12</v>
      </c>
      <c r="E38" s="17" t="s">
        <v>12</v>
      </c>
      <c r="F38" s="29" t="str">
        <f>IF(Tableau22456789[[#This Row],[Q &gt; F]]="","","Q")</f>
        <v/>
      </c>
      <c r="G38" s="10" t="s">
        <v>12</v>
      </c>
      <c r="H38" s="3" t="s">
        <v>3</v>
      </c>
      <c r="I38" s="3" t="s">
        <v>3</v>
      </c>
      <c r="J38" s="3" t="s">
        <v>3</v>
      </c>
      <c r="K38" s="30" t="str">
        <f>IF(Tableau22456789[[#This Row],[Pnt{Q}(/1000)]]=0,"",RANK(Tableau22456789[[#This Row],[Pnt{Q}(/1000)]],Tableau22456789[Pnt{Q}(/1000)]))</f>
        <v/>
      </c>
      <c r="L38" s="30">
        <f>IFERROR(Tableau22456789[[#This Row],[Pnt{QV}(/500)]]+Tableau22456789[[#This Row],[Pnt{QB}/500]],0)</f>
        <v>0</v>
      </c>
      <c r="M38" s="31">
        <f>IFERROR((Tableau22456789[[#This Row],[Pnt{QV}]]/$N$52)*500,0)</f>
        <v>0</v>
      </c>
      <c r="N38" s="31">
        <f>SUM(Tableau22456789[[#This Row],[Pnt{QV1}]],Tableau22456789[[#This Row],[Pnt{QV2}]],Tableau22456789[[#This Row],[Pnt{QV3}]])</f>
        <v>0</v>
      </c>
      <c r="O38" s="2">
        <f>IFERROR(((Tableau22456789[[#This Row],[Prs{QV1}]]/P$52)*1000)+IF(Tableau22456789[[#This Row],[Vlr{QV1}]]="o",2,0),0)</f>
        <v>0</v>
      </c>
      <c r="P38" s="11" t="s">
        <v>12</v>
      </c>
      <c r="Q38" s="4" t="s">
        <v>3</v>
      </c>
      <c r="R38" s="163">
        <f>IFERROR(((Tableau22456789[[#This Row],[Prs{QV2}]]/S$52)*1000)+IF(Tableau22456789[[#This Row],[Vlr{QV2}]]="o",2,0),0)</f>
        <v>0</v>
      </c>
      <c r="S38" s="11" t="s">
        <v>12</v>
      </c>
      <c r="T38" s="4" t="s">
        <v>3</v>
      </c>
      <c r="U38" s="163">
        <f>IFERROR(((Tableau22456789[[#This Row],[Prs{QV3}]]/V$52)*1000)+IF(Tableau22456789[[#This Row],[Vlr{QV3}]]="o",2,0),0)</f>
        <v>0</v>
      </c>
      <c r="V38" s="11" t="s">
        <v>12</v>
      </c>
      <c r="W38" s="4" t="s">
        <v>3</v>
      </c>
      <c r="X38" s="32">
        <f>IF((Tableau22456789[[#This Row],[Pnt{QB}]]/Y$52)*500=0,0,(Tableau22456789[[#This Row],[Pnt{QB}]]/Y$52)*500)</f>
        <v>0</v>
      </c>
      <c r="Y38" s="33">
        <f>Tableau22456789[[#This Row],[Pnt{QB1}]]+Tableau22456789[[#This Row],[Pnt{QB2}]]+Tableau22456789[[#This Row],[Pnt{QB3}]]+Tableau22456789[[#This Row],[Pnt{QB4}]]+Tableau22456789[[#This Row],[Pnt{QB5}]]+Tableau22456789[[#This Row],[Pnt{QB6}]]+Tableau22456789[[#This Row],[Pnt{QB7}]]+Tableau22456789[[#This Row],[Pnt{QB8}]]+Tableau22456789[[#This Row],[Pnt{QB9}]]+Tableau22456789[[#This Row],[Pnt{QB10}]]+Tableau22456789[[#This Row],[Pnt{QB11}]]+Tableau22456789[[#This Row],[Pnt{QB12}]]+Tableau22456789[[#This Row],[Pnt{QB13}]]+Tableau22456789[[#This Row],[Pnt{QB14}]]+Tableau22456789[[#This Row],[Pnt{QB15}]]+Tableau22456789[[#This Row],[Pnt{QB16}]]+Tableau22456789[[#This Row],[Pnt{QB17}]]+Tableau22456789[[#This Row],[Pnt{QB18}]]+Tableau22456789[[#This Row],[Pnt{QB19}]]+Tableau22456789[[#This Row],[Pnt{QB20}]]+Tableau22456789[[#This Row],[Pnt{QB21}]]+Tableau22456789[[#This Row],[Pnt{QB22}]]+Tableau22456789[[#This Row],[Pnt{QB23}]]+Tableau22456789[[#This Row],[Pnt{QB24}]]+Tableau22456789[[#This Row],[Pnt{QB25}]]+Tableau22456789[[#This Row],[Pnt{QB26}]]+Tableau22456789[[#This Row],[Pnt{QB27}]]+Tableau22456789[[#This Row],[Pnt{QB28}]]+Tableau22456789[[#This Row],[Pnt{QB29}]]+Tableau22456789[[#This Row],[Pnt{QB30}]]</f>
        <v>0</v>
      </c>
      <c r="Z38" s="33">
        <f>IF(Tableau22456789[[#This Row],[Blq{QB1}]]="o",(1000/AA$52),0)</f>
        <v>0</v>
      </c>
      <c r="AA38" s="4" t="s">
        <v>3</v>
      </c>
      <c r="AB38" s="33">
        <f>IF(Tableau22456789[[#This Row],[Blq{QB2}]]="o",(1000/AC$52),0)</f>
        <v>0</v>
      </c>
      <c r="AC38" s="4" t="s">
        <v>3</v>
      </c>
      <c r="AD38" s="33">
        <f>IF(Tableau22456789[[#This Row],[Blq{QB3}]]="o",(1000/AE$52),0)</f>
        <v>0</v>
      </c>
      <c r="AE38" s="4" t="s">
        <v>3</v>
      </c>
      <c r="AF38" s="33">
        <f>IF(Tableau22456789[[#This Row],[Blq{QB4}]]="o",(1000/AG$52),0)</f>
        <v>0</v>
      </c>
      <c r="AG38" s="4" t="s">
        <v>3</v>
      </c>
      <c r="AH38" s="33">
        <f>IF(Tableau22456789[[#This Row],[Blq{QB5}]]="o",(1000/AI$52),0)</f>
        <v>0</v>
      </c>
      <c r="AI38" s="4" t="s">
        <v>3</v>
      </c>
      <c r="AJ38" s="33">
        <f>IF(Tableau22456789[[#This Row],[Blq{QB6}]]="o",(1000/AK$52),0)</f>
        <v>0</v>
      </c>
      <c r="AK38" s="4" t="s">
        <v>3</v>
      </c>
      <c r="AL38" s="33">
        <f>IF(Tableau22456789[[#This Row],[Blq{QB7}]]="o",(1000/AM$52),0)</f>
        <v>0</v>
      </c>
      <c r="AM38" s="4" t="s">
        <v>3</v>
      </c>
      <c r="AN38" s="33">
        <f>IF(Tableau22456789[[#This Row],[Blq{QB8}]]="o",(1000/AO$52),0)</f>
        <v>0</v>
      </c>
      <c r="AO38" s="4" t="s">
        <v>3</v>
      </c>
      <c r="AP38" s="33">
        <f>IF(Tableau22456789[[#This Row],[Blq{QB9}]]="o",(1000/AQ$52),0)</f>
        <v>0</v>
      </c>
      <c r="AQ38" s="4" t="s">
        <v>3</v>
      </c>
      <c r="AR38" s="33">
        <f>IF(Tableau22456789[[#This Row],[Blq{QB10}]]="o",(1000/AS$52),0)</f>
        <v>0</v>
      </c>
      <c r="AS38" s="4" t="s">
        <v>3</v>
      </c>
      <c r="AT38" s="33">
        <f>IF(Tableau22456789[[#This Row],[Blq{QB11}]]="o",(1000/AU$52),0)</f>
        <v>0</v>
      </c>
      <c r="AU38" s="4" t="s">
        <v>3</v>
      </c>
      <c r="AV38" s="33">
        <f>IF(Tableau22456789[[#This Row],[Blq{QB12}]]="o",(1000/AW$52),0)</f>
        <v>0</v>
      </c>
      <c r="AW38" s="4" t="s">
        <v>3</v>
      </c>
      <c r="AX38" s="33">
        <f>IF(Tableau22456789[[#This Row],[Blq{QB13}]]="o",(1000/AY$52),0)</f>
        <v>0</v>
      </c>
      <c r="AY38" s="4" t="s">
        <v>3</v>
      </c>
      <c r="AZ38" s="33">
        <f>IF(Tableau22456789[[#This Row],[Blq{QB14}]]="o",(1000/BA$52),0)</f>
        <v>0</v>
      </c>
      <c r="BA38" s="4" t="s">
        <v>3</v>
      </c>
      <c r="BB38" s="33">
        <f>IF(Tableau22456789[[#This Row],[Blq{QB15}]]="o",(1000/BC$52),0)</f>
        <v>0</v>
      </c>
      <c r="BC38" s="4" t="s">
        <v>3</v>
      </c>
      <c r="BD38" s="33">
        <f>IF(Tableau22456789[[#This Row],[Blq{QB16}]]="o",(1000/BE$52),0)</f>
        <v>0</v>
      </c>
      <c r="BE38" s="4" t="s">
        <v>3</v>
      </c>
      <c r="BF38" s="33">
        <f>IF(Tableau22456789[[#This Row],[Blq{QB17}]]="o",(1000/BG$52),0)</f>
        <v>0</v>
      </c>
      <c r="BG38" s="4" t="s">
        <v>3</v>
      </c>
      <c r="BH38" s="33">
        <f>IF(Tableau22456789[[#This Row],[Blq{QB18}]]="o",(1000/BI$52),0)</f>
        <v>0</v>
      </c>
      <c r="BI38" s="4" t="s">
        <v>3</v>
      </c>
      <c r="BJ38" s="33">
        <f>IF(Tableau22456789[[#This Row],[Blq{QB19}]]="o",(1000/BK$52),0)</f>
        <v>0</v>
      </c>
      <c r="BK38" s="4" t="s">
        <v>3</v>
      </c>
      <c r="BL38" s="33">
        <f>IF(Tableau22456789[[#This Row],[Blq{QB20}]]="o",(1000/BM$52),0)</f>
        <v>0</v>
      </c>
      <c r="BM38" s="4" t="s">
        <v>3</v>
      </c>
      <c r="BN38" s="33">
        <f>IF(Tableau22456789[[#This Row],[Blq{QB21}]]="o",(1000/BO$52),0)</f>
        <v>0</v>
      </c>
      <c r="BO38" s="4" t="s">
        <v>3</v>
      </c>
      <c r="BP38" s="33">
        <f>IF(Tableau22456789[[#This Row],[Blq{QB22}]]="o",(1000/BQ$52),0)</f>
        <v>0</v>
      </c>
      <c r="BQ38" s="4" t="s">
        <v>3</v>
      </c>
      <c r="BR38" s="33">
        <f>IF(Tableau22456789[[#This Row],[Blq{QB23}]]="o",(1000/BS$52),0)</f>
        <v>0</v>
      </c>
      <c r="BS38" s="4" t="s">
        <v>3</v>
      </c>
      <c r="BT38" s="33">
        <f>IF(Tableau22456789[[#This Row],[Blq{QB24}]]="o",(1000/BU$52),0)</f>
        <v>0</v>
      </c>
      <c r="BU38" s="4" t="s">
        <v>3</v>
      </c>
      <c r="BV38" s="33">
        <f>IF(Tableau22456789[[#This Row],[Blq{QB25}]]="o",(1000/BW$52),0)</f>
        <v>0</v>
      </c>
      <c r="BW38" s="4" t="s">
        <v>3</v>
      </c>
      <c r="BX38" s="33">
        <f>IF(Tableau22456789[[#This Row],[Blq{QB26}]]="o",(1000/BY$52),0)</f>
        <v>0</v>
      </c>
      <c r="BY38" s="4" t="s">
        <v>3</v>
      </c>
      <c r="BZ38" s="33">
        <f>IF(Tableau22456789[[#This Row],[Blq{QB27}]]="o",(1000/CA$52),0)</f>
        <v>0</v>
      </c>
      <c r="CA38" s="4" t="s">
        <v>3</v>
      </c>
      <c r="CB38" s="33">
        <f>IF(Tableau22456789[[#This Row],[Blq{QB28}]]="o",(1000/CC$52),0)</f>
        <v>0</v>
      </c>
      <c r="CC38" s="4" t="s">
        <v>3</v>
      </c>
      <c r="CD38" s="33">
        <f>IF(Tableau22456789[[#This Row],[Blq{QB29}]]="o",(1000/CE$52),0)</f>
        <v>0</v>
      </c>
      <c r="CE38" s="4" t="s">
        <v>3</v>
      </c>
      <c r="CF38" s="33">
        <f>IF(Tableau22456789[[#This Row],[Blq{QB30}]]="o",(1000/CG$52),0)</f>
        <v>0</v>
      </c>
      <c r="CG38" s="4" t="s">
        <v>3</v>
      </c>
      <c r="CH38" s="26">
        <f>IFERROR((8-Tableau22456789[[#This Row],[Plc{Q}]])/100,0)</f>
        <v>0</v>
      </c>
      <c r="CI38" s="25" t="str">
        <f>IF(OR(1=Tableau22456789[[#This Row],[Plc{Q}]],2=Tableau22456789[[#This Row],[Plc{Q}]],3=Tableau22456789[[#This Row],[Plc{Q}]],4=Tableau22456789[[#This Row],[Plc{Q}]],5=Tableau22456789[[#This Row],[Plc{Q}]],6=Tableau22456789[[#This Row],[Plc{Q}]],7=Tableau22456789[[#This Row],[Plc{Q}]],8=Tableau22456789[[#This Row],[Plc{Q}]]),"Qualifié(e)","")</f>
        <v/>
      </c>
      <c r="CJ38" s="34" t="str">
        <f>IF(Tableau22456789[[#This Row],[Pnt{F}/1000]]=0,"",RANK(Tableau22456789[[#This Row],[Pnt{F}/1000]],Tableau22456789[Pnt{F}/1000]))</f>
        <v/>
      </c>
      <c r="CK38" s="35">
        <f>IFERROR(Tableau22456789[[#This Row],[Pnt{FV}/500]]+Tableau22456789[[#This Row],[Pnt{FB}/500]]+Tableau22456789[[#This Row],[Bns{Q}]],0)</f>
        <v>0</v>
      </c>
      <c r="CL38" s="32">
        <f>IFERROR((Tableau22456789[[#This Row],[Pnt{FV}]]/$CM$52)*500,0)</f>
        <v>0</v>
      </c>
      <c r="CM38" s="186">
        <f>IFERROR(((Tableau22456789[[#This Row],[Prs{FV}]]/CN$52)*1000)+IF(Tableau22456789[[#This Row],[Vlr{FV}]]="o",2,0),0)</f>
        <v>0</v>
      </c>
      <c r="CN38" s="11" t="s">
        <v>12</v>
      </c>
      <c r="CO38" s="4" t="s">
        <v>3</v>
      </c>
      <c r="CP38" s="32">
        <f>(Tableau22456789[[#This Row],[Pnt{FB}]]/CQ$52)*500</f>
        <v>0</v>
      </c>
      <c r="CQ38" s="33">
        <f>Tableau22456789[[#This Row],[Pnt{FBlq}]]+Tableau22456789[[#This Row],[Pnt{FEss}]]</f>
        <v>0</v>
      </c>
      <c r="CR38" s="33">
        <f>IF(Tableau22456789[[#This Row],[Blq{F}]]="n",0,IF(Tableau22456789[[#This Row],[Blq{F}]]="Z1",100,IF(Tableau22456789[[#This Row],[Blq{F}]]="Z2",200,IF(Tableau22456789[[#This Row],[Blq{F}]]="Top",300,0))))</f>
        <v>0</v>
      </c>
      <c r="CS38" s="4" t="s">
        <v>3</v>
      </c>
      <c r="CT38" s="25">
        <f>IFERROR((100-(Tableau22456789[[#This Row],[Ess{F}]])),0)</f>
        <v>0</v>
      </c>
      <c r="CU38" s="11" t="s">
        <v>12</v>
      </c>
      <c r="CV38" s="28" t="str">
        <f>IF(Tableau22456789[[#This Row],[Fnl]]="Q",Tableau22456789[[#This Row],[Plc{F}]],Tableau22456789[[#This Row],[Plc{Q}]])</f>
        <v/>
      </c>
      <c r="CW38" s="28" t="str">
        <f>IF(Tableau22456789[[#This Row],[Place]]=1,"Or",IF(Tableau22456789[[#This Row],[Place]]=2,"Argent",IF(Tableau22456789[[#This Row],[Place]]=3,"Bronze","")))</f>
        <v/>
      </c>
    </row>
    <row r="39" spans="1:101" x14ac:dyDescent="0.2">
      <c r="A39" s="33" t="str">
        <f>Tableau22456789[[#This Row],[Plc{Q}]]</f>
        <v/>
      </c>
      <c r="B39" s="33" t="str">
        <f>Tableau22456789[[#This Row],[Place]]</f>
        <v/>
      </c>
      <c r="C39" s="16" t="s">
        <v>12</v>
      </c>
      <c r="D39" s="17" t="s">
        <v>12</v>
      </c>
      <c r="E39" s="17" t="s">
        <v>12</v>
      </c>
      <c r="F39" s="29" t="str">
        <f>IF(Tableau22456789[[#This Row],[Q &gt; F]]="","","Q")</f>
        <v/>
      </c>
      <c r="G39" s="10" t="s">
        <v>12</v>
      </c>
      <c r="H39" s="3" t="s">
        <v>3</v>
      </c>
      <c r="I39" s="3" t="s">
        <v>3</v>
      </c>
      <c r="J39" s="3" t="s">
        <v>3</v>
      </c>
      <c r="K39" s="30" t="str">
        <f>IF(Tableau22456789[[#This Row],[Pnt{Q}(/1000)]]=0,"",RANK(Tableau22456789[[#This Row],[Pnt{Q}(/1000)]],Tableau22456789[Pnt{Q}(/1000)]))</f>
        <v/>
      </c>
      <c r="L39" s="30">
        <f>IFERROR(Tableau22456789[[#This Row],[Pnt{QV}(/500)]]+Tableau22456789[[#This Row],[Pnt{QB}/500]],0)</f>
        <v>0</v>
      </c>
      <c r="M39" s="31">
        <f>IFERROR((Tableau22456789[[#This Row],[Pnt{QV}]]/$N$52)*500,0)</f>
        <v>0</v>
      </c>
      <c r="N39" s="31">
        <f>SUM(Tableau22456789[[#This Row],[Pnt{QV1}]],Tableau22456789[[#This Row],[Pnt{QV2}]],Tableau22456789[[#This Row],[Pnt{QV3}]])</f>
        <v>0</v>
      </c>
      <c r="O39" s="2">
        <f>IFERROR(((Tableau22456789[[#This Row],[Prs{QV1}]]/P$52)*1000)+IF(Tableau22456789[[#This Row],[Vlr{QV1}]]="o",2,0),0)</f>
        <v>0</v>
      </c>
      <c r="P39" s="11" t="s">
        <v>12</v>
      </c>
      <c r="Q39" s="4" t="s">
        <v>3</v>
      </c>
      <c r="R39" s="163">
        <f>IFERROR(((Tableau22456789[[#This Row],[Prs{QV2}]]/S$52)*1000)+IF(Tableau22456789[[#This Row],[Vlr{QV2}]]="o",2,0),0)</f>
        <v>0</v>
      </c>
      <c r="S39" s="11" t="s">
        <v>12</v>
      </c>
      <c r="T39" s="4" t="s">
        <v>3</v>
      </c>
      <c r="U39" s="163">
        <f>IFERROR(((Tableau22456789[[#This Row],[Prs{QV3}]]/V$52)*1000)+IF(Tableau22456789[[#This Row],[Vlr{QV3}]]="o",2,0),0)</f>
        <v>0</v>
      </c>
      <c r="V39" s="11" t="s">
        <v>12</v>
      </c>
      <c r="W39" s="4" t="s">
        <v>3</v>
      </c>
      <c r="X39" s="32">
        <f>IF((Tableau22456789[[#This Row],[Pnt{QB}]]/Y$52)*500=0,0,(Tableau22456789[[#This Row],[Pnt{QB}]]/Y$52)*500)</f>
        <v>0</v>
      </c>
      <c r="Y39" s="33">
        <f>Tableau22456789[[#This Row],[Pnt{QB1}]]+Tableau22456789[[#This Row],[Pnt{QB2}]]+Tableau22456789[[#This Row],[Pnt{QB3}]]+Tableau22456789[[#This Row],[Pnt{QB4}]]+Tableau22456789[[#This Row],[Pnt{QB5}]]+Tableau22456789[[#This Row],[Pnt{QB6}]]+Tableau22456789[[#This Row],[Pnt{QB7}]]+Tableau22456789[[#This Row],[Pnt{QB8}]]+Tableau22456789[[#This Row],[Pnt{QB9}]]+Tableau22456789[[#This Row],[Pnt{QB10}]]+Tableau22456789[[#This Row],[Pnt{QB11}]]+Tableau22456789[[#This Row],[Pnt{QB12}]]+Tableau22456789[[#This Row],[Pnt{QB13}]]+Tableau22456789[[#This Row],[Pnt{QB14}]]+Tableau22456789[[#This Row],[Pnt{QB15}]]+Tableau22456789[[#This Row],[Pnt{QB16}]]+Tableau22456789[[#This Row],[Pnt{QB17}]]+Tableau22456789[[#This Row],[Pnt{QB18}]]+Tableau22456789[[#This Row],[Pnt{QB19}]]+Tableau22456789[[#This Row],[Pnt{QB20}]]+Tableau22456789[[#This Row],[Pnt{QB21}]]+Tableau22456789[[#This Row],[Pnt{QB22}]]+Tableau22456789[[#This Row],[Pnt{QB23}]]+Tableau22456789[[#This Row],[Pnt{QB24}]]+Tableau22456789[[#This Row],[Pnt{QB25}]]+Tableau22456789[[#This Row],[Pnt{QB26}]]+Tableau22456789[[#This Row],[Pnt{QB27}]]+Tableau22456789[[#This Row],[Pnt{QB28}]]+Tableau22456789[[#This Row],[Pnt{QB29}]]+Tableau22456789[[#This Row],[Pnt{QB30}]]</f>
        <v>0</v>
      </c>
      <c r="Z39" s="33">
        <f>IF(Tableau22456789[[#This Row],[Blq{QB1}]]="o",(1000/AA$52),0)</f>
        <v>0</v>
      </c>
      <c r="AA39" s="4" t="s">
        <v>3</v>
      </c>
      <c r="AB39" s="33">
        <f>IF(Tableau22456789[[#This Row],[Blq{QB2}]]="o",(1000/AC$52),0)</f>
        <v>0</v>
      </c>
      <c r="AC39" s="4" t="s">
        <v>3</v>
      </c>
      <c r="AD39" s="33">
        <f>IF(Tableau22456789[[#This Row],[Blq{QB3}]]="o",(1000/AE$52),0)</f>
        <v>0</v>
      </c>
      <c r="AE39" s="4" t="s">
        <v>3</v>
      </c>
      <c r="AF39" s="33">
        <f>IF(Tableau22456789[[#This Row],[Blq{QB4}]]="o",(1000/AG$52),0)</f>
        <v>0</v>
      </c>
      <c r="AG39" s="4" t="s">
        <v>3</v>
      </c>
      <c r="AH39" s="33">
        <f>IF(Tableau22456789[[#This Row],[Blq{QB5}]]="o",(1000/AI$52),0)</f>
        <v>0</v>
      </c>
      <c r="AI39" s="4" t="s">
        <v>3</v>
      </c>
      <c r="AJ39" s="33">
        <f>IF(Tableau22456789[[#This Row],[Blq{QB6}]]="o",(1000/AK$52),0)</f>
        <v>0</v>
      </c>
      <c r="AK39" s="4" t="s">
        <v>3</v>
      </c>
      <c r="AL39" s="33">
        <f>IF(Tableau22456789[[#This Row],[Blq{QB7}]]="o",(1000/AM$52),0)</f>
        <v>0</v>
      </c>
      <c r="AM39" s="4" t="s">
        <v>3</v>
      </c>
      <c r="AN39" s="33">
        <f>IF(Tableau22456789[[#This Row],[Blq{QB8}]]="o",(1000/AO$52),0)</f>
        <v>0</v>
      </c>
      <c r="AO39" s="4" t="s">
        <v>3</v>
      </c>
      <c r="AP39" s="33">
        <f>IF(Tableau22456789[[#This Row],[Blq{QB9}]]="o",(1000/AQ$52),0)</f>
        <v>0</v>
      </c>
      <c r="AQ39" s="4" t="s">
        <v>3</v>
      </c>
      <c r="AR39" s="33">
        <f>IF(Tableau22456789[[#This Row],[Blq{QB10}]]="o",(1000/AS$52),0)</f>
        <v>0</v>
      </c>
      <c r="AS39" s="4" t="s">
        <v>3</v>
      </c>
      <c r="AT39" s="33">
        <f>IF(Tableau22456789[[#This Row],[Blq{QB11}]]="o",(1000/AU$52),0)</f>
        <v>0</v>
      </c>
      <c r="AU39" s="4" t="s">
        <v>3</v>
      </c>
      <c r="AV39" s="33">
        <f>IF(Tableau22456789[[#This Row],[Blq{QB12}]]="o",(1000/AW$52),0)</f>
        <v>0</v>
      </c>
      <c r="AW39" s="4" t="s">
        <v>3</v>
      </c>
      <c r="AX39" s="33">
        <f>IF(Tableau22456789[[#This Row],[Blq{QB13}]]="o",(1000/AY$52),0)</f>
        <v>0</v>
      </c>
      <c r="AY39" s="4" t="s">
        <v>3</v>
      </c>
      <c r="AZ39" s="33">
        <f>IF(Tableau22456789[[#This Row],[Blq{QB14}]]="o",(1000/BA$52),0)</f>
        <v>0</v>
      </c>
      <c r="BA39" s="4" t="s">
        <v>3</v>
      </c>
      <c r="BB39" s="33">
        <f>IF(Tableau22456789[[#This Row],[Blq{QB15}]]="o",(1000/BC$52),0)</f>
        <v>0</v>
      </c>
      <c r="BC39" s="4" t="s">
        <v>3</v>
      </c>
      <c r="BD39" s="33">
        <f>IF(Tableau22456789[[#This Row],[Blq{QB16}]]="o",(1000/BE$52),0)</f>
        <v>0</v>
      </c>
      <c r="BE39" s="4" t="s">
        <v>3</v>
      </c>
      <c r="BF39" s="33">
        <f>IF(Tableau22456789[[#This Row],[Blq{QB17}]]="o",(1000/BG$52),0)</f>
        <v>0</v>
      </c>
      <c r="BG39" s="4" t="s">
        <v>3</v>
      </c>
      <c r="BH39" s="33">
        <f>IF(Tableau22456789[[#This Row],[Blq{QB18}]]="o",(1000/BI$52),0)</f>
        <v>0</v>
      </c>
      <c r="BI39" s="4" t="s">
        <v>3</v>
      </c>
      <c r="BJ39" s="33">
        <f>IF(Tableau22456789[[#This Row],[Blq{QB19}]]="o",(1000/BK$52),0)</f>
        <v>0</v>
      </c>
      <c r="BK39" s="4" t="s">
        <v>3</v>
      </c>
      <c r="BL39" s="33">
        <f>IF(Tableau22456789[[#This Row],[Blq{QB20}]]="o",(1000/BM$52),0)</f>
        <v>0</v>
      </c>
      <c r="BM39" s="4" t="s">
        <v>3</v>
      </c>
      <c r="BN39" s="33">
        <f>IF(Tableau22456789[[#This Row],[Blq{QB21}]]="o",(1000/BO$52),0)</f>
        <v>0</v>
      </c>
      <c r="BO39" s="4" t="s">
        <v>3</v>
      </c>
      <c r="BP39" s="33">
        <f>IF(Tableau22456789[[#This Row],[Blq{QB22}]]="o",(1000/BQ$52),0)</f>
        <v>0</v>
      </c>
      <c r="BQ39" s="4" t="s">
        <v>3</v>
      </c>
      <c r="BR39" s="33">
        <f>IF(Tableau22456789[[#This Row],[Blq{QB23}]]="o",(1000/BS$52),0)</f>
        <v>0</v>
      </c>
      <c r="BS39" s="4" t="s">
        <v>3</v>
      </c>
      <c r="BT39" s="33">
        <f>IF(Tableau22456789[[#This Row],[Blq{QB24}]]="o",(1000/BU$52),0)</f>
        <v>0</v>
      </c>
      <c r="BU39" s="4" t="s">
        <v>3</v>
      </c>
      <c r="BV39" s="33">
        <f>IF(Tableau22456789[[#This Row],[Blq{QB25}]]="o",(1000/BW$52),0)</f>
        <v>0</v>
      </c>
      <c r="BW39" s="4" t="s">
        <v>3</v>
      </c>
      <c r="BX39" s="33">
        <f>IF(Tableau22456789[[#This Row],[Blq{QB26}]]="o",(1000/BY$52),0)</f>
        <v>0</v>
      </c>
      <c r="BY39" s="4" t="s">
        <v>3</v>
      </c>
      <c r="BZ39" s="33">
        <f>IF(Tableau22456789[[#This Row],[Blq{QB27}]]="o",(1000/CA$52),0)</f>
        <v>0</v>
      </c>
      <c r="CA39" s="4" t="s">
        <v>3</v>
      </c>
      <c r="CB39" s="33">
        <f>IF(Tableau22456789[[#This Row],[Blq{QB28}]]="o",(1000/CC$52),0)</f>
        <v>0</v>
      </c>
      <c r="CC39" s="4" t="s">
        <v>3</v>
      </c>
      <c r="CD39" s="33">
        <f>IF(Tableau22456789[[#This Row],[Blq{QB29}]]="o",(1000/CE$52),0)</f>
        <v>0</v>
      </c>
      <c r="CE39" s="4" t="s">
        <v>3</v>
      </c>
      <c r="CF39" s="33">
        <f>IF(Tableau22456789[[#This Row],[Blq{QB30}]]="o",(1000/CG$52),0)</f>
        <v>0</v>
      </c>
      <c r="CG39" s="4" t="s">
        <v>3</v>
      </c>
      <c r="CH39" s="26">
        <f>IFERROR((8-Tableau22456789[[#This Row],[Plc{Q}]])/100,0)</f>
        <v>0</v>
      </c>
      <c r="CI39" s="25" t="str">
        <f>IF(OR(1=Tableau22456789[[#This Row],[Plc{Q}]],2=Tableau22456789[[#This Row],[Plc{Q}]],3=Tableau22456789[[#This Row],[Plc{Q}]],4=Tableau22456789[[#This Row],[Plc{Q}]],5=Tableau22456789[[#This Row],[Plc{Q}]],6=Tableau22456789[[#This Row],[Plc{Q}]],7=Tableau22456789[[#This Row],[Plc{Q}]],8=Tableau22456789[[#This Row],[Plc{Q}]]),"Qualifié(e)","")</f>
        <v/>
      </c>
      <c r="CJ39" s="34" t="str">
        <f>IF(Tableau22456789[[#This Row],[Pnt{F}/1000]]=0,"",RANK(Tableau22456789[[#This Row],[Pnt{F}/1000]],Tableau22456789[Pnt{F}/1000]))</f>
        <v/>
      </c>
      <c r="CK39" s="35">
        <f>IFERROR(Tableau22456789[[#This Row],[Pnt{FV}/500]]+Tableau22456789[[#This Row],[Pnt{FB}/500]]+Tableau22456789[[#This Row],[Bns{Q}]],0)</f>
        <v>0</v>
      </c>
      <c r="CL39" s="32">
        <f>IFERROR((Tableau22456789[[#This Row],[Pnt{FV}]]/$CM$52)*500,0)</f>
        <v>0</v>
      </c>
      <c r="CM39" s="186">
        <f>IFERROR(((Tableau22456789[[#This Row],[Prs{FV}]]/CN$52)*1000)+IF(Tableau22456789[[#This Row],[Vlr{FV}]]="o",2,0),0)</f>
        <v>0</v>
      </c>
      <c r="CN39" s="11" t="s">
        <v>12</v>
      </c>
      <c r="CO39" s="4" t="s">
        <v>3</v>
      </c>
      <c r="CP39" s="32">
        <f>(Tableau22456789[[#This Row],[Pnt{FB}]]/CQ$52)*500</f>
        <v>0</v>
      </c>
      <c r="CQ39" s="33">
        <f>Tableau22456789[[#This Row],[Pnt{FBlq}]]+Tableau22456789[[#This Row],[Pnt{FEss}]]</f>
        <v>0</v>
      </c>
      <c r="CR39" s="33">
        <f>IF(Tableau22456789[[#This Row],[Blq{F}]]="n",0,IF(Tableau22456789[[#This Row],[Blq{F}]]="Z1",100,IF(Tableau22456789[[#This Row],[Blq{F}]]="Z2",200,IF(Tableau22456789[[#This Row],[Blq{F}]]="Top",300,0))))</f>
        <v>0</v>
      </c>
      <c r="CS39" s="4" t="s">
        <v>3</v>
      </c>
      <c r="CT39" s="25">
        <f>IFERROR((100-(Tableau22456789[[#This Row],[Ess{F}]])),0)</f>
        <v>0</v>
      </c>
      <c r="CU39" s="11" t="s">
        <v>12</v>
      </c>
      <c r="CV39" s="28" t="str">
        <f>IF(Tableau22456789[[#This Row],[Fnl]]="Q",Tableau22456789[[#This Row],[Plc{F}]],Tableau22456789[[#This Row],[Plc{Q}]])</f>
        <v/>
      </c>
      <c r="CW39" s="28" t="str">
        <f>IF(Tableau22456789[[#This Row],[Place]]=1,"Or",IF(Tableau22456789[[#This Row],[Place]]=2,"Argent",IF(Tableau22456789[[#This Row],[Place]]=3,"Bronze","")))</f>
        <v/>
      </c>
    </row>
    <row r="40" spans="1:101" x14ac:dyDescent="0.2">
      <c r="A40" s="33" t="str">
        <f>Tableau22456789[[#This Row],[Plc{Q}]]</f>
        <v/>
      </c>
      <c r="B40" s="33" t="str">
        <f>Tableau22456789[[#This Row],[Place]]</f>
        <v/>
      </c>
      <c r="C40" s="16" t="s">
        <v>12</v>
      </c>
      <c r="D40" s="17" t="s">
        <v>12</v>
      </c>
      <c r="E40" s="17" t="s">
        <v>12</v>
      </c>
      <c r="F40" s="29" t="str">
        <f>IF(Tableau22456789[[#This Row],[Q &gt; F]]="","","Q")</f>
        <v/>
      </c>
      <c r="G40" s="10" t="s">
        <v>12</v>
      </c>
      <c r="H40" s="3" t="s">
        <v>3</v>
      </c>
      <c r="I40" s="3" t="s">
        <v>3</v>
      </c>
      <c r="J40" s="3" t="s">
        <v>3</v>
      </c>
      <c r="K40" s="30" t="str">
        <f>IF(Tableau22456789[[#This Row],[Pnt{Q}(/1000)]]=0,"",RANK(Tableau22456789[[#This Row],[Pnt{Q}(/1000)]],Tableau22456789[Pnt{Q}(/1000)]))</f>
        <v/>
      </c>
      <c r="L40" s="30">
        <f>IFERROR(Tableau22456789[[#This Row],[Pnt{QV}(/500)]]+Tableau22456789[[#This Row],[Pnt{QB}/500]],0)</f>
        <v>0</v>
      </c>
      <c r="M40" s="31">
        <f>IFERROR((Tableau22456789[[#This Row],[Pnt{QV}]]/$N$52)*500,0)</f>
        <v>0</v>
      </c>
      <c r="N40" s="31">
        <f>SUM(Tableau22456789[[#This Row],[Pnt{QV1}]],Tableau22456789[[#This Row],[Pnt{QV2}]],Tableau22456789[[#This Row],[Pnt{QV3}]])</f>
        <v>0</v>
      </c>
      <c r="O40" s="2">
        <f>IFERROR(((Tableau22456789[[#This Row],[Prs{QV1}]]/P$52)*1000)+IF(Tableau22456789[[#This Row],[Vlr{QV1}]]="o",2,0),0)</f>
        <v>0</v>
      </c>
      <c r="P40" s="11" t="s">
        <v>12</v>
      </c>
      <c r="Q40" s="4" t="s">
        <v>3</v>
      </c>
      <c r="R40" s="163">
        <f>IFERROR(((Tableau22456789[[#This Row],[Prs{QV2}]]/S$52)*1000)+IF(Tableau22456789[[#This Row],[Vlr{QV2}]]="o",2,0),0)</f>
        <v>0</v>
      </c>
      <c r="S40" s="11" t="s">
        <v>12</v>
      </c>
      <c r="T40" s="4" t="s">
        <v>3</v>
      </c>
      <c r="U40" s="163">
        <f>IFERROR(((Tableau22456789[[#This Row],[Prs{QV3}]]/V$52)*1000)+IF(Tableau22456789[[#This Row],[Vlr{QV3}]]="o",2,0),0)</f>
        <v>0</v>
      </c>
      <c r="V40" s="11" t="s">
        <v>12</v>
      </c>
      <c r="W40" s="4" t="s">
        <v>3</v>
      </c>
      <c r="X40" s="32">
        <f>IF((Tableau22456789[[#This Row],[Pnt{QB}]]/Y$52)*500=0,0,(Tableau22456789[[#This Row],[Pnt{QB}]]/Y$52)*500)</f>
        <v>0</v>
      </c>
      <c r="Y40" s="33">
        <f>Tableau22456789[[#This Row],[Pnt{QB1}]]+Tableau22456789[[#This Row],[Pnt{QB2}]]+Tableau22456789[[#This Row],[Pnt{QB3}]]+Tableau22456789[[#This Row],[Pnt{QB4}]]+Tableau22456789[[#This Row],[Pnt{QB5}]]+Tableau22456789[[#This Row],[Pnt{QB6}]]+Tableau22456789[[#This Row],[Pnt{QB7}]]+Tableau22456789[[#This Row],[Pnt{QB8}]]+Tableau22456789[[#This Row],[Pnt{QB9}]]+Tableau22456789[[#This Row],[Pnt{QB10}]]+Tableau22456789[[#This Row],[Pnt{QB11}]]+Tableau22456789[[#This Row],[Pnt{QB12}]]+Tableau22456789[[#This Row],[Pnt{QB13}]]+Tableau22456789[[#This Row],[Pnt{QB14}]]+Tableau22456789[[#This Row],[Pnt{QB15}]]+Tableau22456789[[#This Row],[Pnt{QB16}]]+Tableau22456789[[#This Row],[Pnt{QB17}]]+Tableau22456789[[#This Row],[Pnt{QB18}]]+Tableau22456789[[#This Row],[Pnt{QB19}]]+Tableau22456789[[#This Row],[Pnt{QB20}]]+Tableau22456789[[#This Row],[Pnt{QB21}]]+Tableau22456789[[#This Row],[Pnt{QB22}]]+Tableau22456789[[#This Row],[Pnt{QB23}]]+Tableau22456789[[#This Row],[Pnt{QB24}]]+Tableau22456789[[#This Row],[Pnt{QB25}]]+Tableau22456789[[#This Row],[Pnt{QB26}]]+Tableau22456789[[#This Row],[Pnt{QB27}]]+Tableau22456789[[#This Row],[Pnt{QB28}]]+Tableau22456789[[#This Row],[Pnt{QB29}]]+Tableau22456789[[#This Row],[Pnt{QB30}]]</f>
        <v>0</v>
      </c>
      <c r="Z40" s="33">
        <f>IF(Tableau22456789[[#This Row],[Blq{QB1}]]="o",(1000/AA$52),0)</f>
        <v>0</v>
      </c>
      <c r="AA40" s="4" t="s">
        <v>3</v>
      </c>
      <c r="AB40" s="33">
        <f>IF(Tableau22456789[[#This Row],[Blq{QB2}]]="o",(1000/AC$52),0)</f>
        <v>0</v>
      </c>
      <c r="AC40" s="4" t="s">
        <v>3</v>
      </c>
      <c r="AD40" s="33">
        <f>IF(Tableau22456789[[#This Row],[Blq{QB3}]]="o",(1000/AE$52),0)</f>
        <v>0</v>
      </c>
      <c r="AE40" s="4" t="s">
        <v>3</v>
      </c>
      <c r="AF40" s="33">
        <f>IF(Tableau22456789[[#This Row],[Blq{QB4}]]="o",(1000/AG$52),0)</f>
        <v>0</v>
      </c>
      <c r="AG40" s="4" t="s">
        <v>3</v>
      </c>
      <c r="AH40" s="33">
        <f>IF(Tableau22456789[[#This Row],[Blq{QB5}]]="o",(1000/AI$52),0)</f>
        <v>0</v>
      </c>
      <c r="AI40" s="4" t="s">
        <v>3</v>
      </c>
      <c r="AJ40" s="33">
        <f>IF(Tableau22456789[[#This Row],[Blq{QB6}]]="o",(1000/AK$52),0)</f>
        <v>0</v>
      </c>
      <c r="AK40" s="4" t="s">
        <v>3</v>
      </c>
      <c r="AL40" s="33">
        <f>IF(Tableau22456789[[#This Row],[Blq{QB7}]]="o",(1000/AM$52),0)</f>
        <v>0</v>
      </c>
      <c r="AM40" s="4" t="s">
        <v>3</v>
      </c>
      <c r="AN40" s="33">
        <f>IF(Tableau22456789[[#This Row],[Blq{QB8}]]="o",(1000/AO$52),0)</f>
        <v>0</v>
      </c>
      <c r="AO40" s="4" t="s">
        <v>3</v>
      </c>
      <c r="AP40" s="33">
        <f>IF(Tableau22456789[[#This Row],[Blq{QB9}]]="o",(1000/AQ$52),0)</f>
        <v>0</v>
      </c>
      <c r="AQ40" s="4" t="s">
        <v>3</v>
      </c>
      <c r="AR40" s="33">
        <f>IF(Tableau22456789[[#This Row],[Blq{QB10}]]="o",(1000/AS$52),0)</f>
        <v>0</v>
      </c>
      <c r="AS40" s="4" t="s">
        <v>3</v>
      </c>
      <c r="AT40" s="33">
        <f>IF(Tableau22456789[[#This Row],[Blq{QB11}]]="o",(1000/AU$52),0)</f>
        <v>0</v>
      </c>
      <c r="AU40" s="4" t="s">
        <v>3</v>
      </c>
      <c r="AV40" s="33">
        <f>IF(Tableau22456789[[#This Row],[Blq{QB12}]]="o",(1000/AW$52),0)</f>
        <v>0</v>
      </c>
      <c r="AW40" s="4" t="s">
        <v>3</v>
      </c>
      <c r="AX40" s="33">
        <f>IF(Tableau22456789[[#This Row],[Blq{QB13}]]="o",(1000/AY$52),0)</f>
        <v>0</v>
      </c>
      <c r="AY40" s="4" t="s">
        <v>3</v>
      </c>
      <c r="AZ40" s="33">
        <f>IF(Tableau22456789[[#This Row],[Blq{QB14}]]="o",(1000/BA$52),0)</f>
        <v>0</v>
      </c>
      <c r="BA40" s="4" t="s">
        <v>3</v>
      </c>
      <c r="BB40" s="33">
        <f>IF(Tableau22456789[[#This Row],[Blq{QB15}]]="o",(1000/BC$52),0)</f>
        <v>0</v>
      </c>
      <c r="BC40" s="4" t="s">
        <v>3</v>
      </c>
      <c r="BD40" s="33">
        <f>IF(Tableau22456789[[#This Row],[Blq{QB16}]]="o",(1000/BE$52),0)</f>
        <v>0</v>
      </c>
      <c r="BE40" s="4" t="s">
        <v>3</v>
      </c>
      <c r="BF40" s="33">
        <f>IF(Tableau22456789[[#This Row],[Blq{QB17}]]="o",(1000/BG$52),0)</f>
        <v>0</v>
      </c>
      <c r="BG40" s="4" t="s">
        <v>3</v>
      </c>
      <c r="BH40" s="33">
        <f>IF(Tableau22456789[[#This Row],[Blq{QB18}]]="o",(1000/BI$52),0)</f>
        <v>0</v>
      </c>
      <c r="BI40" s="4" t="s">
        <v>3</v>
      </c>
      <c r="BJ40" s="33">
        <f>IF(Tableau22456789[[#This Row],[Blq{QB19}]]="o",(1000/BK$52),0)</f>
        <v>0</v>
      </c>
      <c r="BK40" s="4" t="s">
        <v>3</v>
      </c>
      <c r="BL40" s="33">
        <f>IF(Tableau22456789[[#This Row],[Blq{QB20}]]="o",(1000/BM$52),0)</f>
        <v>0</v>
      </c>
      <c r="BM40" s="4" t="s">
        <v>3</v>
      </c>
      <c r="BN40" s="33">
        <f>IF(Tableau22456789[[#This Row],[Blq{QB21}]]="o",(1000/BO$52),0)</f>
        <v>0</v>
      </c>
      <c r="BO40" s="4" t="s">
        <v>3</v>
      </c>
      <c r="BP40" s="33">
        <f>IF(Tableau22456789[[#This Row],[Blq{QB22}]]="o",(1000/BQ$52),0)</f>
        <v>0</v>
      </c>
      <c r="BQ40" s="4" t="s">
        <v>3</v>
      </c>
      <c r="BR40" s="33">
        <f>IF(Tableau22456789[[#This Row],[Blq{QB23}]]="o",(1000/BS$52),0)</f>
        <v>0</v>
      </c>
      <c r="BS40" s="4" t="s">
        <v>3</v>
      </c>
      <c r="BT40" s="33">
        <f>IF(Tableau22456789[[#This Row],[Blq{QB24}]]="o",(1000/BU$52),0)</f>
        <v>0</v>
      </c>
      <c r="BU40" s="4" t="s">
        <v>3</v>
      </c>
      <c r="BV40" s="33">
        <f>IF(Tableau22456789[[#This Row],[Blq{QB25}]]="o",(1000/BW$52),0)</f>
        <v>0</v>
      </c>
      <c r="BW40" s="4" t="s">
        <v>3</v>
      </c>
      <c r="BX40" s="33">
        <f>IF(Tableau22456789[[#This Row],[Blq{QB26}]]="o",(1000/BY$52),0)</f>
        <v>0</v>
      </c>
      <c r="BY40" s="4" t="s">
        <v>3</v>
      </c>
      <c r="BZ40" s="33">
        <f>IF(Tableau22456789[[#This Row],[Blq{QB27}]]="o",(1000/CA$52),0)</f>
        <v>0</v>
      </c>
      <c r="CA40" s="4" t="s">
        <v>3</v>
      </c>
      <c r="CB40" s="33">
        <f>IF(Tableau22456789[[#This Row],[Blq{QB28}]]="o",(1000/CC$52),0)</f>
        <v>0</v>
      </c>
      <c r="CC40" s="4" t="s">
        <v>3</v>
      </c>
      <c r="CD40" s="33">
        <f>IF(Tableau22456789[[#This Row],[Blq{QB29}]]="o",(1000/CE$52),0)</f>
        <v>0</v>
      </c>
      <c r="CE40" s="4" t="s">
        <v>3</v>
      </c>
      <c r="CF40" s="33">
        <f>IF(Tableau22456789[[#This Row],[Blq{QB30}]]="o",(1000/CG$52),0)</f>
        <v>0</v>
      </c>
      <c r="CG40" s="4" t="s">
        <v>3</v>
      </c>
      <c r="CH40" s="26">
        <f>IFERROR((8-Tableau22456789[[#This Row],[Plc{Q}]])/100,0)</f>
        <v>0</v>
      </c>
      <c r="CI40" s="25" t="str">
        <f>IF(OR(1=Tableau22456789[[#This Row],[Plc{Q}]],2=Tableau22456789[[#This Row],[Plc{Q}]],3=Tableau22456789[[#This Row],[Plc{Q}]],4=Tableau22456789[[#This Row],[Plc{Q}]],5=Tableau22456789[[#This Row],[Plc{Q}]],6=Tableau22456789[[#This Row],[Plc{Q}]],7=Tableau22456789[[#This Row],[Plc{Q}]],8=Tableau22456789[[#This Row],[Plc{Q}]]),"Qualifié(e)","")</f>
        <v/>
      </c>
      <c r="CJ40" s="34" t="str">
        <f>IF(Tableau22456789[[#This Row],[Pnt{F}/1000]]=0,"",RANK(Tableau22456789[[#This Row],[Pnt{F}/1000]],Tableau22456789[Pnt{F}/1000]))</f>
        <v/>
      </c>
      <c r="CK40" s="35">
        <f>IFERROR(Tableau22456789[[#This Row],[Pnt{FV}/500]]+Tableau22456789[[#This Row],[Pnt{FB}/500]]+Tableau22456789[[#This Row],[Bns{Q}]],0)</f>
        <v>0</v>
      </c>
      <c r="CL40" s="32">
        <f>IFERROR((Tableau22456789[[#This Row],[Pnt{FV}]]/$CM$52)*500,0)</f>
        <v>0</v>
      </c>
      <c r="CM40" s="186">
        <f>IFERROR(((Tableau22456789[[#This Row],[Prs{FV}]]/CN$52)*1000)+IF(Tableau22456789[[#This Row],[Vlr{FV}]]="o",2,0),0)</f>
        <v>0</v>
      </c>
      <c r="CN40" s="11" t="s">
        <v>12</v>
      </c>
      <c r="CO40" s="4" t="s">
        <v>3</v>
      </c>
      <c r="CP40" s="32">
        <f>(Tableau22456789[[#This Row],[Pnt{FB}]]/CQ$52)*500</f>
        <v>0</v>
      </c>
      <c r="CQ40" s="33">
        <f>Tableau22456789[[#This Row],[Pnt{FBlq}]]+Tableau22456789[[#This Row],[Pnt{FEss}]]</f>
        <v>0</v>
      </c>
      <c r="CR40" s="33">
        <f>IF(Tableau22456789[[#This Row],[Blq{F}]]="n",0,IF(Tableau22456789[[#This Row],[Blq{F}]]="Z1",100,IF(Tableau22456789[[#This Row],[Blq{F}]]="Z2",200,IF(Tableau22456789[[#This Row],[Blq{F}]]="Top",300,0))))</f>
        <v>0</v>
      </c>
      <c r="CS40" s="4" t="s">
        <v>3</v>
      </c>
      <c r="CT40" s="25">
        <f>IFERROR((100-(Tableau22456789[[#This Row],[Ess{F}]])),0)</f>
        <v>0</v>
      </c>
      <c r="CU40" s="11" t="s">
        <v>12</v>
      </c>
      <c r="CV40" s="28" t="str">
        <f>IF(Tableau22456789[[#This Row],[Fnl]]="Q",Tableau22456789[[#This Row],[Plc{F}]],Tableau22456789[[#This Row],[Plc{Q}]])</f>
        <v/>
      </c>
      <c r="CW40" s="28" t="str">
        <f>IF(Tableau22456789[[#This Row],[Place]]=1,"Or",IF(Tableau22456789[[#This Row],[Place]]=2,"Argent",IF(Tableau22456789[[#This Row],[Place]]=3,"Bronze","")))</f>
        <v/>
      </c>
    </row>
    <row r="41" spans="1:101" x14ac:dyDescent="0.2">
      <c r="A41" s="33" t="str">
        <f>Tableau22456789[[#This Row],[Plc{Q}]]</f>
        <v/>
      </c>
      <c r="B41" s="33" t="str">
        <f>Tableau22456789[[#This Row],[Place]]</f>
        <v/>
      </c>
      <c r="C41" s="16" t="s">
        <v>12</v>
      </c>
      <c r="D41" s="17" t="s">
        <v>12</v>
      </c>
      <c r="E41" s="17" t="s">
        <v>12</v>
      </c>
      <c r="F41" s="29" t="str">
        <f>IF(Tableau22456789[[#This Row],[Q &gt; F]]="","","Q")</f>
        <v/>
      </c>
      <c r="G41" s="10" t="s">
        <v>12</v>
      </c>
      <c r="H41" s="3" t="s">
        <v>3</v>
      </c>
      <c r="I41" s="3" t="s">
        <v>3</v>
      </c>
      <c r="J41" s="3" t="s">
        <v>3</v>
      </c>
      <c r="K41" s="30" t="str">
        <f>IF(Tableau22456789[[#This Row],[Pnt{Q}(/1000)]]=0,"",RANK(Tableau22456789[[#This Row],[Pnt{Q}(/1000)]],Tableau22456789[Pnt{Q}(/1000)]))</f>
        <v/>
      </c>
      <c r="L41" s="30">
        <f>IFERROR(Tableau22456789[[#This Row],[Pnt{QV}(/500)]]+Tableau22456789[[#This Row],[Pnt{QB}/500]],0)</f>
        <v>0</v>
      </c>
      <c r="M41" s="31">
        <f>IFERROR((Tableau22456789[[#This Row],[Pnt{QV}]]/$N$52)*500,0)</f>
        <v>0</v>
      </c>
      <c r="N41" s="31">
        <f>SUM(Tableau22456789[[#This Row],[Pnt{QV1}]],Tableau22456789[[#This Row],[Pnt{QV2}]],Tableau22456789[[#This Row],[Pnt{QV3}]])</f>
        <v>0</v>
      </c>
      <c r="O41" s="2">
        <f>IFERROR(((Tableau22456789[[#This Row],[Prs{QV1}]]/P$52)*1000)+IF(Tableau22456789[[#This Row],[Vlr{QV1}]]="o",2,0),0)</f>
        <v>0</v>
      </c>
      <c r="P41" s="11" t="s">
        <v>12</v>
      </c>
      <c r="Q41" s="4" t="s">
        <v>3</v>
      </c>
      <c r="R41" s="163">
        <f>IFERROR(((Tableau22456789[[#This Row],[Prs{QV2}]]/S$52)*1000)+IF(Tableau22456789[[#This Row],[Vlr{QV2}]]="o",2,0),0)</f>
        <v>0</v>
      </c>
      <c r="S41" s="11" t="s">
        <v>12</v>
      </c>
      <c r="T41" s="4" t="s">
        <v>3</v>
      </c>
      <c r="U41" s="163">
        <f>IFERROR(((Tableau22456789[[#This Row],[Prs{QV3}]]/V$52)*1000)+IF(Tableau22456789[[#This Row],[Vlr{QV3}]]="o",2,0),0)</f>
        <v>0</v>
      </c>
      <c r="V41" s="11" t="s">
        <v>12</v>
      </c>
      <c r="W41" s="4" t="s">
        <v>3</v>
      </c>
      <c r="X41" s="32">
        <f>IF((Tableau22456789[[#This Row],[Pnt{QB}]]/Y$52)*500=0,0,(Tableau22456789[[#This Row],[Pnt{QB}]]/Y$52)*500)</f>
        <v>0</v>
      </c>
      <c r="Y41" s="33">
        <f>Tableau22456789[[#This Row],[Pnt{QB1}]]+Tableau22456789[[#This Row],[Pnt{QB2}]]+Tableau22456789[[#This Row],[Pnt{QB3}]]+Tableau22456789[[#This Row],[Pnt{QB4}]]+Tableau22456789[[#This Row],[Pnt{QB5}]]+Tableau22456789[[#This Row],[Pnt{QB6}]]+Tableau22456789[[#This Row],[Pnt{QB7}]]+Tableau22456789[[#This Row],[Pnt{QB8}]]+Tableau22456789[[#This Row],[Pnt{QB9}]]+Tableau22456789[[#This Row],[Pnt{QB10}]]+Tableau22456789[[#This Row],[Pnt{QB11}]]+Tableau22456789[[#This Row],[Pnt{QB12}]]+Tableau22456789[[#This Row],[Pnt{QB13}]]+Tableau22456789[[#This Row],[Pnt{QB14}]]+Tableau22456789[[#This Row],[Pnt{QB15}]]+Tableau22456789[[#This Row],[Pnt{QB16}]]+Tableau22456789[[#This Row],[Pnt{QB17}]]+Tableau22456789[[#This Row],[Pnt{QB18}]]+Tableau22456789[[#This Row],[Pnt{QB19}]]+Tableau22456789[[#This Row],[Pnt{QB20}]]+Tableau22456789[[#This Row],[Pnt{QB21}]]+Tableau22456789[[#This Row],[Pnt{QB22}]]+Tableau22456789[[#This Row],[Pnt{QB23}]]+Tableau22456789[[#This Row],[Pnt{QB24}]]+Tableau22456789[[#This Row],[Pnt{QB25}]]+Tableau22456789[[#This Row],[Pnt{QB26}]]+Tableau22456789[[#This Row],[Pnt{QB27}]]+Tableau22456789[[#This Row],[Pnt{QB28}]]+Tableau22456789[[#This Row],[Pnt{QB29}]]+Tableau22456789[[#This Row],[Pnt{QB30}]]</f>
        <v>0</v>
      </c>
      <c r="Z41" s="33">
        <f>IF(Tableau22456789[[#This Row],[Blq{QB1}]]="o",(1000/AA$52),0)</f>
        <v>0</v>
      </c>
      <c r="AA41" s="4" t="s">
        <v>3</v>
      </c>
      <c r="AB41" s="33">
        <f>IF(Tableau22456789[[#This Row],[Blq{QB2}]]="o",(1000/AC$52),0)</f>
        <v>0</v>
      </c>
      <c r="AC41" s="4" t="s">
        <v>3</v>
      </c>
      <c r="AD41" s="33">
        <f>IF(Tableau22456789[[#This Row],[Blq{QB3}]]="o",(1000/AE$52),0)</f>
        <v>0</v>
      </c>
      <c r="AE41" s="4" t="s">
        <v>3</v>
      </c>
      <c r="AF41" s="33">
        <f>IF(Tableau22456789[[#This Row],[Blq{QB4}]]="o",(1000/AG$52),0)</f>
        <v>0</v>
      </c>
      <c r="AG41" s="4" t="s">
        <v>3</v>
      </c>
      <c r="AH41" s="33">
        <f>IF(Tableau22456789[[#This Row],[Blq{QB5}]]="o",(1000/AI$52),0)</f>
        <v>0</v>
      </c>
      <c r="AI41" s="4" t="s">
        <v>3</v>
      </c>
      <c r="AJ41" s="33">
        <f>IF(Tableau22456789[[#This Row],[Blq{QB6}]]="o",(1000/AK$52),0)</f>
        <v>0</v>
      </c>
      <c r="AK41" s="4" t="s">
        <v>3</v>
      </c>
      <c r="AL41" s="33">
        <f>IF(Tableau22456789[[#This Row],[Blq{QB7}]]="o",(1000/AM$52),0)</f>
        <v>0</v>
      </c>
      <c r="AM41" s="4" t="s">
        <v>3</v>
      </c>
      <c r="AN41" s="33">
        <f>IF(Tableau22456789[[#This Row],[Blq{QB8}]]="o",(1000/AO$52),0)</f>
        <v>0</v>
      </c>
      <c r="AO41" s="4" t="s">
        <v>3</v>
      </c>
      <c r="AP41" s="33">
        <f>IF(Tableau22456789[[#This Row],[Blq{QB9}]]="o",(1000/AQ$52),0)</f>
        <v>0</v>
      </c>
      <c r="AQ41" s="4" t="s">
        <v>3</v>
      </c>
      <c r="AR41" s="33">
        <f>IF(Tableau22456789[[#This Row],[Blq{QB10}]]="o",(1000/AS$52),0)</f>
        <v>0</v>
      </c>
      <c r="AS41" s="4" t="s">
        <v>3</v>
      </c>
      <c r="AT41" s="33">
        <f>IF(Tableau22456789[[#This Row],[Blq{QB11}]]="o",(1000/AU$52),0)</f>
        <v>0</v>
      </c>
      <c r="AU41" s="4" t="s">
        <v>3</v>
      </c>
      <c r="AV41" s="33">
        <f>IF(Tableau22456789[[#This Row],[Blq{QB12}]]="o",(1000/AW$52),0)</f>
        <v>0</v>
      </c>
      <c r="AW41" s="4" t="s">
        <v>3</v>
      </c>
      <c r="AX41" s="33">
        <f>IF(Tableau22456789[[#This Row],[Blq{QB13}]]="o",(1000/AY$52),0)</f>
        <v>0</v>
      </c>
      <c r="AY41" s="4" t="s">
        <v>3</v>
      </c>
      <c r="AZ41" s="33">
        <f>IF(Tableau22456789[[#This Row],[Blq{QB14}]]="o",(1000/BA$52),0)</f>
        <v>0</v>
      </c>
      <c r="BA41" s="4" t="s">
        <v>3</v>
      </c>
      <c r="BB41" s="33">
        <f>IF(Tableau22456789[[#This Row],[Blq{QB15}]]="o",(1000/BC$52),0)</f>
        <v>0</v>
      </c>
      <c r="BC41" s="4" t="s">
        <v>3</v>
      </c>
      <c r="BD41" s="33">
        <f>IF(Tableau22456789[[#This Row],[Blq{QB16}]]="o",(1000/BE$52),0)</f>
        <v>0</v>
      </c>
      <c r="BE41" s="4" t="s">
        <v>3</v>
      </c>
      <c r="BF41" s="33">
        <f>IF(Tableau22456789[[#This Row],[Blq{QB17}]]="o",(1000/BG$52),0)</f>
        <v>0</v>
      </c>
      <c r="BG41" s="4" t="s">
        <v>3</v>
      </c>
      <c r="BH41" s="33">
        <f>IF(Tableau22456789[[#This Row],[Blq{QB18}]]="o",(1000/BI$52),0)</f>
        <v>0</v>
      </c>
      <c r="BI41" s="4" t="s">
        <v>3</v>
      </c>
      <c r="BJ41" s="33">
        <f>IF(Tableau22456789[[#This Row],[Blq{QB19}]]="o",(1000/BK$52),0)</f>
        <v>0</v>
      </c>
      <c r="BK41" s="4" t="s">
        <v>3</v>
      </c>
      <c r="BL41" s="33">
        <f>IF(Tableau22456789[[#This Row],[Blq{QB20}]]="o",(1000/BM$52),0)</f>
        <v>0</v>
      </c>
      <c r="BM41" s="4" t="s">
        <v>3</v>
      </c>
      <c r="BN41" s="33">
        <f>IF(Tableau22456789[[#This Row],[Blq{QB21}]]="o",(1000/BO$52),0)</f>
        <v>0</v>
      </c>
      <c r="BO41" s="4" t="s">
        <v>3</v>
      </c>
      <c r="BP41" s="33">
        <f>IF(Tableau22456789[[#This Row],[Blq{QB22}]]="o",(1000/BQ$52),0)</f>
        <v>0</v>
      </c>
      <c r="BQ41" s="4" t="s">
        <v>3</v>
      </c>
      <c r="BR41" s="33">
        <f>IF(Tableau22456789[[#This Row],[Blq{QB23}]]="o",(1000/BS$52),0)</f>
        <v>0</v>
      </c>
      <c r="BS41" s="4" t="s">
        <v>3</v>
      </c>
      <c r="BT41" s="33">
        <f>IF(Tableau22456789[[#This Row],[Blq{QB24}]]="o",(1000/BU$52),0)</f>
        <v>0</v>
      </c>
      <c r="BU41" s="4" t="s">
        <v>3</v>
      </c>
      <c r="BV41" s="33">
        <f>IF(Tableau22456789[[#This Row],[Blq{QB25}]]="o",(1000/BW$52),0)</f>
        <v>0</v>
      </c>
      <c r="BW41" s="4" t="s">
        <v>3</v>
      </c>
      <c r="BX41" s="33">
        <f>IF(Tableau22456789[[#This Row],[Blq{QB26}]]="o",(1000/BY$52),0)</f>
        <v>0</v>
      </c>
      <c r="BY41" s="4" t="s">
        <v>3</v>
      </c>
      <c r="BZ41" s="33">
        <f>IF(Tableau22456789[[#This Row],[Blq{QB27}]]="o",(1000/CA$52),0)</f>
        <v>0</v>
      </c>
      <c r="CA41" s="4" t="s">
        <v>3</v>
      </c>
      <c r="CB41" s="33">
        <f>IF(Tableau22456789[[#This Row],[Blq{QB28}]]="o",(1000/CC$52),0)</f>
        <v>0</v>
      </c>
      <c r="CC41" s="4" t="s">
        <v>3</v>
      </c>
      <c r="CD41" s="33">
        <f>IF(Tableau22456789[[#This Row],[Blq{QB29}]]="o",(1000/CE$52),0)</f>
        <v>0</v>
      </c>
      <c r="CE41" s="4" t="s">
        <v>3</v>
      </c>
      <c r="CF41" s="33">
        <f>IF(Tableau22456789[[#This Row],[Blq{QB30}]]="o",(1000/CG$52),0)</f>
        <v>0</v>
      </c>
      <c r="CG41" s="4" t="s">
        <v>3</v>
      </c>
      <c r="CH41" s="26">
        <f>IFERROR((8-Tableau22456789[[#This Row],[Plc{Q}]])/100,0)</f>
        <v>0</v>
      </c>
      <c r="CI41" s="25" t="str">
        <f>IF(OR(1=Tableau22456789[[#This Row],[Plc{Q}]],2=Tableau22456789[[#This Row],[Plc{Q}]],3=Tableau22456789[[#This Row],[Plc{Q}]],4=Tableau22456789[[#This Row],[Plc{Q}]],5=Tableau22456789[[#This Row],[Plc{Q}]],6=Tableau22456789[[#This Row],[Plc{Q}]],7=Tableau22456789[[#This Row],[Plc{Q}]],8=Tableau22456789[[#This Row],[Plc{Q}]]),"Qualifié(e)","")</f>
        <v/>
      </c>
      <c r="CJ41" s="34" t="str">
        <f>IF(Tableau22456789[[#This Row],[Pnt{F}/1000]]=0,"",RANK(Tableau22456789[[#This Row],[Pnt{F}/1000]],Tableau22456789[Pnt{F}/1000]))</f>
        <v/>
      </c>
      <c r="CK41" s="35">
        <f>IFERROR(Tableau22456789[[#This Row],[Pnt{FV}/500]]+Tableau22456789[[#This Row],[Pnt{FB}/500]]+Tableau22456789[[#This Row],[Bns{Q}]],0)</f>
        <v>0</v>
      </c>
      <c r="CL41" s="32">
        <f>IFERROR((Tableau22456789[[#This Row],[Pnt{FV}]]/$CM$52)*500,0)</f>
        <v>0</v>
      </c>
      <c r="CM41" s="186">
        <f>IFERROR(((Tableau22456789[[#This Row],[Prs{FV}]]/CN$52)*1000)+IF(Tableau22456789[[#This Row],[Vlr{FV}]]="o",2,0),0)</f>
        <v>0</v>
      </c>
      <c r="CN41" s="11" t="s">
        <v>12</v>
      </c>
      <c r="CO41" s="4" t="s">
        <v>3</v>
      </c>
      <c r="CP41" s="32">
        <f>(Tableau22456789[[#This Row],[Pnt{FB}]]/CQ$52)*500</f>
        <v>0</v>
      </c>
      <c r="CQ41" s="33">
        <f>Tableau22456789[[#This Row],[Pnt{FBlq}]]+Tableau22456789[[#This Row],[Pnt{FEss}]]</f>
        <v>0</v>
      </c>
      <c r="CR41" s="33">
        <f>IF(Tableau22456789[[#This Row],[Blq{F}]]="n",0,IF(Tableau22456789[[#This Row],[Blq{F}]]="Z1",100,IF(Tableau22456789[[#This Row],[Blq{F}]]="Z2",200,IF(Tableau22456789[[#This Row],[Blq{F}]]="Top",300,0))))</f>
        <v>0</v>
      </c>
      <c r="CS41" s="4" t="s">
        <v>3</v>
      </c>
      <c r="CT41" s="25">
        <f>IFERROR((100-(Tableau22456789[[#This Row],[Ess{F}]])),0)</f>
        <v>0</v>
      </c>
      <c r="CU41" s="11" t="s">
        <v>12</v>
      </c>
      <c r="CV41" s="28" t="str">
        <f>IF(Tableau22456789[[#This Row],[Fnl]]="Q",Tableau22456789[[#This Row],[Plc{F}]],Tableau22456789[[#This Row],[Plc{Q}]])</f>
        <v/>
      </c>
      <c r="CW41" s="28" t="str">
        <f>IF(Tableau22456789[[#This Row],[Place]]=1,"Or",IF(Tableau22456789[[#This Row],[Place]]=2,"Argent",IF(Tableau22456789[[#This Row],[Place]]=3,"Bronze","")))</f>
        <v/>
      </c>
    </row>
    <row r="42" spans="1:101" x14ac:dyDescent="0.2">
      <c r="A42" s="33" t="str">
        <f>Tableau22456789[[#This Row],[Plc{Q}]]</f>
        <v/>
      </c>
      <c r="B42" s="33" t="str">
        <f>Tableau22456789[[#This Row],[Place]]</f>
        <v/>
      </c>
      <c r="C42" s="16" t="s">
        <v>12</v>
      </c>
      <c r="D42" s="17" t="s">
        <v>12</v>
      </c>
      <c r="E42" s="17" t="s">
        <v>12</v>
      </c>
      <c r="F42" s="29" t="str">
        <f>IF(Tableau22456789[[#This Row],[Q &gt; F]]="","","Q")</f>
        <v/>
      </c>
      <c r="G42" s="10" t="s">
        <v>12</v>
      </c>
      <c r="H42" s="3" t="s">
        <v>3</v>
      </c>
      <c r="I42" s="3" t="s">
        <v>3</v>
      </c>
      <c r="J42" s="3" t="s">
        <v>3</v>
      </c>
      <c r="K42" s="30" t="str">
        <f>IF(Tableau22456789[[#This Row],[Pnt{Q}(/1000)]]=0,"",RANK(Tableau22456789[[#This Row],[Pnt{Q}(/1000)]],Tableau22456789[Pnt{Q}(/1000)]))</f>
        <v/>
      </c>
      <c r="L42" s="30">
        <f>IFERROR(Tableau22456789[[#This Row],[Pnt{QV}(/500)]]+Tableau22456789[[#This Row],[Pnt{QB}/500]],0)</f>
        <v>0</v>
      </c>
      <c r="M42" s="31">
        <f>IFERROR((Tableau22456789[[#This Row],[Pnt{QV}]]/$N$52)*500,0)</f>
        <v>0</v>
      </c>
      <c r="N42" s="31">
        <f>SUM(Tableau22456789[[#This Row],[Pnt{QV1}]],Tableau22456789[[#This Row],[Pnt{QV2}]],Tableau22456789[[#This Row],[Pnt{QV3}]])</f>
        <v>0</v>
      </c>
      <c r="O42" s="2">
        <f>IFERROR(((Tableau22456789[[#This Row],[Prs{QV1}]]/P$52)*1000)+IF(Tableau22456789[[#This Row],[Vlr{QV1}]]="o",2,0),0)</f>
        <v>0</v>
      </c>
      <c r="P42" s="11" t="s">
        <v>12</v>
      </c>
      <c r="Q42" s="4" t="s">
        <v>3</v>
      </c>
      <c r="R42" s="163">
        <f>IFERROR(((Tableau22456789[[#This Row],[Prs{QV2}]]/S$52)*1000)+IF(Tableau22456789[[#This Row],[Vlr{QV2}]]="o",2,0),0)</f>
        <v>0</v>
      </c>
      <c r="S42" s="11" t="s">
        <v>12</v>
      </c>
      <c r="T42" s="4" t="s">
        <v>3</v>
      </c>
      <c r="U42" s="163">
        <f>IFERROR(((Tableau22456789[[#This Row],[Prs{QV3}]]/V$52)*1000)+IF(Tableau22456789[[#This Row],[Vlr{QV3}]]="o",2,0),0)</f>
        <v>0</v>
      </c>
      <c r="V42" s="11" t="s">
        <v>12</v>
      </c>
      <c r="W42" s="4" t="s">
        <v>3</v>
      </c>
      <c r="X42" s="32">
        <f>IF((Tableau22456789[[#This Row],[Pnt{QB}]]/Y$52)*500=0,0,(Tableau22456789[[#This Row],[Pnt{QB}]]/Y$52)*500)</f>
        <v>0</v>
      </c>
      <c r="Y42" s="33">
        <f>Tableau22456789[[#This Row],[Pnt{QB1}]]+Tableau22456789[[#This Row],[Pnt{QB2}]]+Tableau22456789[[#This Row],[Pnt{QB3}]]+Tableau22456789[[#This Row],[Pnt{QB4}]]+Tableau22456789[[#This Row],[Pnt{QB5}]]+Tableau22456789[[#This Row],[Pnt{QB6}]]+Tableau22456789[[#This Row],[Pnt{QB7}]]+Tableau22456789[[#This Row],[Pnt{QB8}]]+Tableau22456789[[#This Row],[Pnt{QB9}]]+Tableau22456789[[#This Row],[Pnt{QB10}]]+Tableau22456789[[#This Row],[Pnt{QB11}]]+Tableau22456789[[#This Row],[Pnt{QB12}]]+Tableau22456789[[#This Row],[Pnt{QB13}]]+Tableau22456789[[#This Row],[Pnt{QB14}]]+Tableau22456789[[#This Row],[Pnt{QB15}]]+Tableau22456789[[#This Row],[Pnt{QB16}]]+Tableau22456789[[#This Row],[Pnt{QB17}]]+Tableau22456789[[#This Row],[Pnt{QB18}]]+Tableau22456789[[#This Row],[Pnt{QB19}]]+Tableau22456789[[#This Row],[Pnt{QB20}]]+Tableau22456789[[#This Row],[Pnt{QB21}]]+Tableau22456789[[#This Row],[Pnt{QB22}]]+Tableau22456789[[#This Row],[Pnt{QB23}]]+Tableau22456789[[#This Row],[Pnt{QB24}]]+Tableau22456789[[#This Row],[Pnt{QB25}]]+Tableau22456789[[#This Row],[Pnt{QB26}]]+Tableau22456789[[#This Row],[Pnt{QB27}]]+Tableau22456789[[#This Row],[Pnt{QB28}]]+Tableau22456789[[#This Row],[Pnt{QB29}]]+Tableau22456789[[#This Row],[Pnt{QB30}]]</f>
        <v>0</v>
      </c>
      <c r="Z42" s="33">
        <f>IF(Tableau22456789[[#This Row],[Blq{QB1}]]="o",(1000/AA$52),0)</f>
        <v>0</v>
      </c>
      <c r="AA42" s="4" t="s">
        <v>3</v>
      </c>
      <c r="AB42" s="33">
        <f>IF(Tableau22456789[[#This Row],[Blq{QB2}]]="o",(1000/AC$52),0)</f>
        <v>0</v>
      </c>
      <c r="AC42" s="4" t="s">
        <v>3</v>
      </c>
      <c r="AD42" s="33">
        <f>IF(Tableau22456789[[#This Row],[Blq{QB3}]]="o",(1000/AE$52),0)</f>
        <v>0</v>
      </c>
      <c r="AE42" s="4" t="s">
        <v>3</v>
      </c>
      <c r="AF42" s="33">
        <f>IF(Tableau22456789[[#This Row],[Blq{QB4}]]="o",(1000/AG$52),0)</f>
        <v>0</v>
      </c>
      <c r="AG42" s="4" t="s">
        <v>3</v>
      </c>
      <c r="AH42" s="33">
        <f>IF(Tableau22456789[[#This Row],[Blq{QB5}]]="o",(1000/AI$52),0)</f>
        <v>0</v>
      </c>
      <c r="AI42" s="4" t="s">
        <v>3</v>
      </c>
      <c r="AJ42" s="33">
        <f>IF(Tableau22456789[[#This Row],[Blq{QB6}]]="o",(1000/AK$52),0)</f>
        <v>0</v>
      </c>
      <c r="AK42" s="4" t="s">
        <v>3</v>
      </c>
      <c r="AL42" s="33">
        <f>IF(Tableau22456789[[#This Row],[Blq{QB7}]]="o",(1000/AM$52),0)</f>
        <v>0</v>
      </c>
      <c r="AM42" s="4" t="s">
        <v>3</v>
      </c>
      <c r="AN42" s="33">
        <f>IF(Tableau22456789[[#This Row],[Blq{QB8}]]="o",(1000/AO$52),0)</f>
        <v>0</v>
      </c>
      <c r="AO42" s="4" t="s">
        <v>3</v>
      </c>
      <c r="AP42" s="33">
        <f>IF(Tableau22456789[[#This Row],[Blq{QB9}]]="o",(1000/AQ$52),0)</f>
        <v>0</v>
      </c>
      <c r="AQ42" s="4" t="s">
        <v>3</v>
      </c>
      <c r="AR42" s="33">
        <f>IF(Tableau22456789[[#This Row],[Blq{QB10}]]="o",(1000/AS$52),0)</f>
        <v>0</v>
      </c>
      <c r="AS42" s="4" t="s">
        <v>3</v>
      </c>
      <c r="AT42" s="33">
        <f>IF(Tableau22456789[[#This Row],[Blq{QB11}]]="o",(1000/AU$52),0)</f>
        <v>0</v>
      </c>
      <c r="AU42" s="4" t="s">
        <v>3</v>
      </c>
      <c r="AV42" s="33">
        <f>IF(Tableau22456789[[#This Row],[Blq{QB12}]]="o",(1000/AW$52),0)</f>
        <v>0</v>
      </c>
      <c r="AW42" s="4" t="s">
        <v>3</v>
      </c>
      <c r="AX42" s="33">
        <f>IF(Tableau22456789[[#This Row],[Blq{QB13}]]="o",(1000/AY$52),0)</f>
        <v>0</v>
      </c>
      <c r="AY42" s="4" t="s">
        <v>3</v>
      </c>
      <c r="AZ42" s="33">
        <f>IF(Tableau22456789[[#This Row],[Blq{QB14}]]="o",(1000/BA$52),0)</f>
        <v>0</v>
      </c>
      <c r="BA42" s="4" t="s">
        <v>3</v>
      </c>
      <c r="BB42" s="33">
        <f>IF(Tableau22456789[[#This Row],[Blq{QB15}]]="o",(1000/BC$52),0)</f>
        <v>0</v>
      </c>
      <c r="BC42" s="4" t="s">
        <v>3</v>
      </c>
      <c r="BD42" s="33">
        <f>IF(Tableau22456789[[#This Row],[Blq{QB16}]]="o",(1000/BE$52),0)</f>
        <v>0</v>
      </c>
      <c r="BE42" s="4" t="s">
        <v>3</v>
      </c>
      <c r="BF42" s="33">
        <f>IF(Tableau22456789[[#This Row],[Blq{QB17}]]="o",(1000/BG$52),0)</f>
        <v>0</v>
      </c>
      <c r="BG42" s="4" t="s">
        <v>3</v>
      </c>
      <c r="BH42" s="33">
        <f>IF(Tableau22456789[[#This Row],[Blq{QB18}]]="o",(1000/BI$52),0)</f>
        <v>0</v>
      </c>
      <c r="BI42" s="4" t="s">
        <v>3</v>
      </c>
      <c r="BJ42" s="33">
        <f>IF(Tableau22456789[[#This Row],[Blq{QB19}]]="o",(1000/BK$52),0)</f>
        <v>0</v>
      </c>
      <c r="BK42" s="4" t="s">
        <v>3</v>
      </c>
      <c r="BL42" s="33">
        <f>IF(Tableau22456789[[#This Row],[Blq{QB20}]]="o",(1000/BM$52),0)</f>
        <v>0</v>
      </c>
      <c r="BM42" s="4" t="s">
        <v>3</v>
      </c>
      <c r="BN42" s="33">
        <f>IF(Tableau22456789[[#This Row],[Blq{QB21}]]="o",(1000/BO$52),0)</f>
        <v>0</v>
      </c>
      <c r="BO42" s="4" t="s">
        <v>3</v>
      </c>
      <c r="BP42" s="33">
        <f>IF(Tableau22456789[[#This Row],[Blq{QB22}]]="o",(1000/BQ$52),0)</f>
        <v>0</v>
      </c>
      <c r="BQ42" s="4" t="s">
        <v>3</v>
      </c>
      <c r="BR42" s="33">
        <f>IF(Tableau22456789[[#This Row],[Blq{QB23}]]="o",(1000/BS$52),0)</f>
        <v>0</v>
      </c>
      <c r="BS42" s="4" t="s">
        <v>3</v>
      </c>
      <c r="BT42" s="33">
        <f>IF(Tableau22456789[[#This Row],[Blq{QB24}]]="o",(1000/BU$52),0)</f>
        <v>0</v>
      </c>
      <c r="BU42" s="4" t="s">
        <v>3</v>
      </c>
      <c r="BV42" s="33">
        <f>IF(Tableau22456789[[#This Row],[Blq{QB25}]]="o",(1000/BW$52),0)</f>
        <v>0</v>
      </c>
      <c r="BW42" s="4" t="s">
        <v>3</v>
      </c>
      <c r="BX42" s="33">
        <f>IF(Tableau22456789[[#This Row],[Blq{QB26}]]="o",(1000/BY$52),0)</f>
        <v>0</v>
      </c>
      <c r="BY42" s="4" t="s">
        <v>3</v>
      </c>
      <c r="BZ42" s="33">
        <f>IF(Tableau22456789[[#This Row],[Blq{QB27}]]="o",(1000/CA$52),0)</f>
        <v>0</v>
      </c>
      <c r="CA42" s="4" t="s">
        <v>3</v>
      </c>
      <c r="CB42" s="33">
        <f>IF(Tableau22456789[[#This Row],[Blq{QB28}]]="o",(1000/CC$52),0)</f>
        <v>0</v>
      </c>
      <c r="CC42" s="4" t="s">
        <v>3</v>
      </c>
      <c r="CD42" s="33">
        <f>IF(Tableau22456789[[#This Row],[Blq{QB29}]]="o",(1000/CE$52),0)</f>
        <v>0</v>
      </c>
      <c r="CE42" s="4" t="s">
        <v>3</v>
      </c>
      <c r="CF42" s="33">
        <f>IF(Tableau22456789[[#This Row],[Blq{QB30}]]="o",(1000/CG$52),0)</f>
        <v>0</v>
      </c>
      <c r="CG42" s="4" t="s">
        <v>3</v>
      </c>
      <c r="CH42" s="26">
        <f>IFERROR((8-Tableau22456789[[#This Row],[Plc{Q}]])/100,0)</f>
        <v>0</v>
      </c>
      <c r="CI42" s="25" t="str">
        <f>IF(OR(1=Tableau22456789[[#This Row],[Plc{Q}]],2=Tableau22456789[[#This Row],[Plc{Q}]],3=Tableau22456789[[#This Row],[Plc{Q}]],4=Tableau22456789[[#This Row],[Plc{Q}]],5=Tableau22456789[[#This Row],[Plc{Q}]],6=Tableau22456789[[#This Row],[Plc{Q}]],7=Tableau22456789[[#This Row],[Plc{Q}]],8=Tableau22456789[[#This Row],[Plc{Q}]]),"Qualifié(e)","")</f>
        <v/>
      </c>
      <c r="CJ42" s="34" t="str">
        <f>IF(Tableau22456789[[#This Row],[Pnt{F}/1000]]=0,"",RANK(Tableau22456789[[#This Row],[Pnt{F}/1000]],Tableau22456789[Pnt{F}/1000]))</f>
        <v/>
      </c>
      <c r="CK42" s="35">
        <f>IFERROR(Tableau22456789[[#This Row],[Pnt{FV}/500]]+Tableau22456789[[#This Row],[Pnt{FB}/500]]+Tableau22456789[[#This Row],[Bns{Q}]],0)</f>
        <v>0</v>
      </c>
      <c r="CL42" s="32">
        <f>IFERROR((Tableau22456789[[#This Row],[Pnt{FV}]]/$CM$52)*500,0)</f>
        <v>0</v>
      </c>
      <c r="CM42" s="186">
        <f>IFERROR(((Tableau22456789[[#This Row],[Prs{FV}]]/CN$52)*1000)+IF(Tableau22456789[[#This Row],[Vlr{FV}]]="o",2,0),0)</f>
        <v>0</v>
      </c>
      <c r="CN42" s="11" t="s">
        <v>12</v>
      </c>
      <c r="CO42" s="4" t="s">
        <v>3</v>
      </c>
      <c r="CP42" s="32">
        <f>(Tableau22456789[[#This Row],[Pnt{FB}]]/CQ$52)*500</f>
        <v>0</v>
      </c>
      <c r="CQ42" s="33">
        <f>Tableau22456789[[#This Row],[Pnt{FBlq}]]+Tableau22456789[[#This Row],[Pnt{FEss}]]</f>
        <v>0</v>
      </c>
      <c r="CR42" s="33">
        <f>IF(Tableau22456789[[#This Row],[Blq{F}]]="n",0,IF(Tableau22456789[[#This Row],[Blq{F}]]="Z1",100,IF(Tableau22456789[[#This Row],[Blq{F}]]="Z2",200,IF(Tableau22456789[[#This Row],[Blq{F}]]="Top",300,0))))</f>
        <v>0</v>
      </c>
      <c r="CS42" s="4" t="s">
        <v>3</v>
      </c>
      <c r="CT42" s="25">
        <f>IFERROR((100-(Tableau22456789[[#This Row],[Ess{F}]])),0)</f>
        <v>0</v>
      </c>
      <c r="CU42" s="11" t="s">
        <v>12</v>
      </c>
      <c r="CV42" s="28" t="str">
        <f>IF(Tableau22456789[[#This Row],[Fnl]]="Q",Tableau22456789[[#This Row],[Plc{F}]],Tableau22456789[[#This Row],[Plc{Q}]])</f>
        <v/>
      </c>
      <c r="CW42" s="28" t="str">
        <f>IF(Tableau22456789[[#This Row],[Place]]=1,"Or",IF(Tableau22456789[[#This Row],[Place]]=2,"Argent",IF(Tableau22456789[[#This Row],[Place]]=3,"Bronze","")))</f>
        <v/>
      </c>
    </row>
    <row r="43" spans="1:101" x14ac:dyDescent="0.2">
      <c r="A43" s="33" t="str">
        <f>Tableau22456789[[#This Row],[Plc{Q}]]</f>
        <v/>
      </c>
      <c r="B43" s="33" t="str">
        <f>Tableau22456789[[#This Row],[Place]]</f>
        <v/>
      </c>
      <c r="C43" s="16" t="s">
        <v>12</v>
      </c>
      <c r="D43" s="17" t="s">
        <v>12</v>
      </c>
      <c r="E43" s="17" t="s">
        <v>12</v>
      </c>
      <c r="F43" s="29" t="str">
        <f>IF(Tableau22456789[[#This Row],[Q &gt; F]]="","","Q")</f>
        <v/>
      </c>
      <c r="G43" s="10" t="s">
        <v>12</v>
      </c>
      <c r="H43" s="3" t="s">
        <v>3</v>
      </c>
      <c r="I43" s="3" t="s">
        <v>3</v>
      </c>
      <c r="J43" s="3" t="s">
        <v>3</v>
      </c>
      <c r="K43" s="30" t="str">
        <f>IF(Tableau22456789[[#This Row],[Pnt{Q}(/1000)]]=0,"",RANK(Tableau22456789[[#This Row],[Pnt{Q}(/1000)]],Tableau22456789[Pnt{Q}(/1000)]))</f>
        <v/>
      </c>
      <c r="L43" s="30">
        <f>IFERROR(Tableau22456789[[#This Row],[Pnt{QV}(/500)]]+Tableau22456789[[#This Row],[Pnt{QB}/500]],0)</f>
        <v>0</v>
      </c>
      <c r="M43" s="31">
        <f>IFERROR((Tableau22456789[[#This Row],[Pnt{QV}]]/$N$52)*500,0)</f>
        <v>0</v>
      </c>
      <c r="N43" s="31">
        <f>SUM(Tableau22456789[[#This Row],[Pnt{QV1}]],Tableau22456789[[#This Row],[Pnt{QV2}]],Tableau22456789[[#This Row],[Pnt{QV3}]])</f>
        <v>0</v>
      </c>
      <c r="O43" s="2">
        <f>IFERROR(((Tableau22456789[[#This Row],[Prs{QV1}]]/P$52)*1000)+IF(Tableau22456789[[#This Row],[Vlr{QV1}]]="o",2,0),0)</f>
        <v>0</v>
      </c>
      <c r="P43" s="11" t="s">
        <v>12</v>
      </c>
      <c r="Q43" s="4" t="s">
        <v>3</v>
      </c>
      <c r="R43" s="163">
        <f>IFERROR(((Tableau22456789[[#This Row],[Prs{QV2}]]/S$52)*1000)+IF(Tableau22456789[[#This Row],[Vlr{QV2}]]="o",2,0),0)</f>
        <v>0</v>
      </c>
      <c r="S43" s="11" t="s">
        <v>12</v>
      </c>
      <c r="T43" s="4" t="s">
        <v>3</v>
      </c>
      <c r="U43" s="163">
        <f>IFERROR(((Tableau22456789[[#This Row],[Prs{QV3}]]/V$52)*1000)+IF(Tableau22456789[[#This Row],[Vlr{QV3}]]="o",2,0),0)</f>
        <v>0</v>
      </c>
      <c r="V43" s="11" t="s">
        <v>12</v>
      </c>
      <c r="W43" s="4" t="s">
        <v>3</v>
      </c>
      <c r="X43" s="32">
        <f>IF((Tableau22456789[[#This Row],[Pnt{QB}]]/Y$52)*500=0,0,(Tableau22456789[[#This Row],[Pnt{QB}]]/Y$52)*500)</f>
        <v>0</v>
      </c>
      <c r="Y43" s="33">
        <f>Tableau22456789[[#This Row],[Pnt{QB1}]]+Tableau22456789[[#This Row],[Pnt{QB2}]]+Tableau22456789[[#This Row],[Pnt{QB3}]]+Tableau22456789[[#This Row],[Pnt{QB4}]]+Tableau22456789[[#This Row],[Pnt{QB5}]]+Tableau22456789[[#This Row],[Pnt{QB6}]]+Tableau22456789[[#This Row],[Pnt{QB7}]]+Tableau22456789[[#This Row],[Pnt{QB8}]]+Tableau22456789[[#This Row],[Pnt{QB9}]]+Tableau22456789[[#This Row],[Pnt{QB10}]]+Tableau22456789[[#This Row],[Pnt{QB11}]]+Tableau22456789[[#This Row],[Pnt{QB12}]]+Tableau22456789[[#This Row],[Pnt{QB13}]]+Tableau22456789[[#This Row],[Pnt{QB14}]]+Tableau22456789[[#This Row],[Pnt{QB15}]]+Tableau22456789[[#This Row],[Pnt{QB16}]]+Tableau22456789[[#This Row],[Pnt{QB17}]]+Tableau22456789[[#This Row],[Pnt{QB18}]]+Tableau22456789[[#This Row],[Pnt{QB19}]]+Tableau22456789[[#This Row],[Pnt{QB20}]]+Tableau22456789[[#This Row],[Pnt{QB21}]]+Tableau22456789[[#This Row],[Pnt{QB22}]]+Tableau22456789[[#This Row],[Pnt{QB23}]]+Tableau22456789[[#This Row],[Pnt{QB24}]]+Tableau22456789[[#This Row],[Pnt{QB25}]]+Tableau22456789[[#This Row],[Pnt{QB26}]]+Tableau22456789[[#This Row],[Pnt{QB27}]]+Tableau22456789[[#This Row],[Pnt{QB28}]]+Tableau22456789[[#This Row],[Pnt{QB29}]]+Tableau22456789[[#This Row],[Pnt{QB30}]]</f>
        <v>0</v>
      </c>
      <c r="Z43" s="33">
        <f>IF(Tableau22456789[[#This Row],[Blq{QB1}]]="o",(1000/AA$52),0)</f>
        <v>0</v>
      </c>
      <c r="AA43" s="4" t="s">
        <v>3</v>
      </c>
      <c r="AB43" s="33">
        <f>IF(Tableau22456789[[#This Row],[Blq{QB2}]]="o",(1000/AC$52),0)</f>
        <v>0</v>
      </c>
      <c r="AC43" s="4" t="s">
        <v>3</v>
      </c>
      <c r="AD43" s="33">
        <f>IF(Tableau22456789[[#This Row],[Blq{QB3}]]="o",(1000/AE$52),0)</f>
        <v>0</v>
      </c>
      <c r="AE43" s="4" t="s">
        <v>3</v>
      </c>
      <c r="AF43" s="33">
        <f>IF(Tableau22456789[[#This Row],[Blq{QB4}]]="o",(1000/AG$52),0)</f>
        <v>0</v>
      </c>
      <c r="AG43" s="4" t="s">
        <v>3</v>
      </c>
      <c r="AH43" s="33">
        <f>IF(Tableau22456789[[#This Row],[Blq{QB5}]]="o",(1000/AI$52),0)</f>
        <v>0</v>
      </c>
      <c r="AI43" s="4" t="s">
        <v>3</v>
      </c>
      <c r="AJ43" s="33">
        <f>IF(Tableau22456789[[#This Row],[Blq{QB6}]]="o",(1000/AK$52),0)</f>
        <v>0</v>
      </c>
      <c r="AK43" s="4" t="s">
        <v>3</v>
      </c>
      <c r="AL43" s="33">
        <f>IF(Tableau22456789[[#This Row],[Blq{QB7}]]="o",(1000/AM$52),0)</f>
        <v>0</v>
      </c>
      <c r="AM43" s="4" t="s">
        <v>3</v>
      </c>
      <c r="AN43" s="33">
        <f>IF(Tableau22456789[[#This Row],[Blq{QB8}]]="o",(1000/AO$52),0)</f>
        <v>0</v>
      </c>
      <c r="AO43" s="4" t="s">
        <v>3</v>
      </c>
      <c r="AP43" s="33">
        <f>IF(Tableau22456789[[#This Row],[Blq{QB9}]]="o",(1000/AQ$52),0)</f>
        <v>0</v>
      </c>
      <c r="AQ43" s="4" t="s">
        <v>3</v>
      </c>
      <c r="AR43" s="33">
        <f>IF(Tableau22456789[[#This Row],[Blq{QB10}]]="o",(1000/AS$52),0)</f>
        <v>0</v>
      </c>
      <c r="AS43" s="4" t="s">
        <v>3</v>
      </c>
      <c r="AT43" s="33">
        <f>IF(Tableau22456789[[#This Row],[Blq{QB11}]]="o",(1000/AU$52),0)</f>
        <v>0</v>
      </c>
      <c r="AU43" s="4" t="s">
        <v>3</v>
      </c>
      <c r="AV43" s="33">
        <f>IF(Tableau22456789[[#This Row],[Blq{QB12}]]="o",(1000/AW$52),0)</f>
        <v>0</v>
      </c>
      <c r="AW43" s="4" t="s">
        <v>3</v>
      </c>
      <c r="AX43" s="33">
        <f>IF(Tableau22456789[[#This Row],[Blq{QB13}]]="o",(1000/AY$52),0)</f>
        <v>0</v>
      </c>
      <c r="AY43" s="4" t="s">
        <v>3</v>
      </c>
      <c r="AZ43" s="33">
        <f>IF(Tableau22456789[[#This Row],[Blq{QB14}]]="o",(1000/BA$52),0)</f>
        <v>0</v>
      </c>
      <c r="BA43" s="4" t="s">
        <v>3</v>
      </c>
      <c r="BB43" s="33">
        <f>IF(Tableau22456789[[#This Row],[Blq{QB15}]]="o",(1000/BC$52),0)</f>
        <v>0</v>
      </c>
      <c r="BC43" s="4" t="s">
        <v>3</v>
      </c>
      <c r="BD43" s="33">
        <f>IF(Tableau22456789[[#This Row],[Blq{QB16}]]="o",(1000/BE$52),0)</f>
        <v>0</v>
      </c>
      <c r="BE43" s="4" t="s">
        <v>3</v>
      </c>
      <c r="BF43" s="33">
        <f>IF(Tableau22456789[[#This Row],[Blq{QB17}]]="o",(1000/BG$52),0)</f>
        <v>0</v>
      </c>
      <c r="BG43" s="4" t="s">
        <v>3</v>
      </c>
      <c r="BH43" s="33">
        <f>IF(Tableau22456789[[#This Row],[Blq{QB18}]]="o",(1000/BI$52),0)</f>
        <v>0</v>
      </c>
      <c r="BI43" s="4" t="s">
        <v>3</v>
      </c>
      <c r="BJ43" s="33">
        <f>IF(Tableau22456789[[#This Row],[Blq{QB19}]]="o",(1000/BK$52),0)</f>
        <v>0</v>
      </c>
      <c r="BK43" s="4" t="s">
        <v>3</v>
      </c>
      <c r="BL43" s="33">
        <f>IF(Tableau22456789[[#This Row],[Blq{QB20}]]="o",(1000/BM$52),0)</f>
        <v>0</v>
      </c>
      <c r="BM43" s="4" t="s">
        <v>3</v>
      </c>
      <c r="BN43" s="33">
        <f>IF(Tableau22456789[[#This Row],[Blq{QB21}]]="o",(1000/BO$52),0)</f>
        <v>0</v>
      </c>
      <c r="BO43" s="4" t="s">
        <v>3</v>
      </c>
      <c r="BP43" s="33">
        <f>IF(Tableau22456789[[#This Row],[Blq{QB22}]]="o",(1000/BQ$52),0)</f>
        <v>0</v>
      </c>
      <c r="BQ43" s="4" t="s">
        <v>3</v>
      </c>
      <c r="BR43" s="33">
        <f>IF(Tableau22456789[[#This Row],[Blq{QB23}]]="o",(1000/BS$52),0)</f>
        <v>0</v>
      </c>
      <c r="BS43" s="4" t="s">
        <v>3</v>
      </c>
      <c r="BT43" s="33">
        <f>IF(Tableau22456789[[#This Row],[Blq{QB24}]]="o",(1000/BU$52),0)</f>
        <v>0</v>
      </c>
      <c r="BU43" s="4" t="s">
        <v>3</v>
      </c>
      <c r="BV43" s="33">
        <f>IF(Tableau22456789[[#This Row],[Blq{QB25}]]="o",(1000/BW$52),0)</f>
        <v>0</v>
      </c>
      <c r="BW43" s="4" t="s">
        <v>3</v>
      </c>
      <c r="BX43" s="33">
        <f>IF(Tableau22456789[[#This Row],[Blq{QB26}]]="o",(1000/BY$52),0)</f>
        <v>0</v>
      </c>
      <c r="BY43" s="4" t="s">
        <v>3</v>
      </c>
      <c r="BZ43" s="33">
        <f>IF(Tableau22456789[[#This Row],[Blq{QB27}]]="o",(1000/CA$52),0)</f>
        <v>0</v>
      </c>
      <c r="CA43" s="4" t="s">
        <v>3</v>
      </c>
      <c r="CB43" s="33">
        <f>IF(Tableau22456789[[#This Row],[Blq{QB28}]]="o",(1000/CC$52),0)</f>
        <v>0</v>
      </c>
      <c r="CC43" s="4" t="s">
        <v>3</v>
      </c>
      <c r="CD43" s="33">
        <f>IF(Tableau22456789[[#This Row],[Blq{QB29}]]="o",(1000/CE$52),0)</f>
        <v>0</v>
      </c>
      <c r="CE43" s="4" t="s">
        <v>3</v>
      </c>
      <c r="CF43" s="33">
        <f>IF(Tableau22456789[[#This Row],[Blq{QB30}]]="o",(1000/CG$52),0)</f>
        <v>0</v>
      </c>
      <c r="CG43" s="4" t="s">
        <v>3</v>
      </c>
      <c r="CH43" s="26">
        <f>IFERROR((8-Tableau22456789[[#This Row],[Plc{Q}]])/100,0)</f>
        <v>0</v>
      </c>
      <c r="CI43" s="25" t="str">
        <f>IF(OR(1=Tableau22456789[[#This Row],[Plc{Q}]],2=Tableau22456789[[#This Row],[Plc{Q}]],3=Tableau22456789[[#This Row],[Plc{Q}]],4=Tableau22456789[[#This Row],[Plc{Q}]],5=Tableau22456789[[#This Row],[Plc{Q}]],6=Tableau22456789[[#This Row],[Plc{Q}]],7=Tableau22456789[[#This Row],[Plc{Q}]],8=Tableau22456789[[#This Row],[Plc{Q}]]),"Qualifié(e)","")</f>
        <v/>
      </c>
      <c r="CJ43" s="34" t="str">
        <f>IF(Tableau22456789[[#This Row],[Pnt{F}/1000]]=0,"",RANK(Tableau22456789[[#This Row],[Pnt{F}/1000]],Tableau22456789[Pnt{F}/1000]))</f>
        <v/>
      </c>
      <c r="CK43" s="35">
        <f>IFERROR(Tableau22456789[[#This Row],[Pnt{FV}/500]]+Tableau22456789[[#This Row],[Pnt{FB}/500]]+Tableau22456789[[#This Row],[Bns{Q}]],0)</f>
        <v>0</v>
      </c>
      <c r="CL43" s="32">
        <f>IFERROR((Tableau22456789[[#This Row],[Pnt{FV}]]/$CM$52)*500,0)</f>
        <v>0</v>
      </c>
      <c r="CM43" s="186">
        <f>IFERROR(((Tableau22456789[[#This Row],[Prs{FV}]]/CN$52)*1000)+IF(Tableau22456789[[#This Row],[Vlr{FV}]]="o",2,0),0)</f>
        <v>0</v>
      </c>
      <c r="CN43" s="11" t="s">
        <v>12</v>
      </c>
      <c r="CO43" s="4" t="s">
        <v>3</v>
      </c>
      <c r="CP43" s="32">
        <f>(Tableau22456789[[#This Row],[Pnt{FB}]]/CQ$52)*500</f>
        <v>0</v>
      </c>
      <c r="CQ43" s="33">
        <f>Tableau22456789[[#This Row],[Pnt{FBlq}]]+Tableau22456789[[#This Row],[Pnt{FEss}]]</f>
        <v>0</v>
      </c>
      <c r="CR43" s="33">
        <f>IF(Tableau22456789[[#This Row],[Blq{F}]]="n",0,IF(Tableau22456789[[#This Row],[Blq{F}]]="Z1",100,IF(Tableau22456789[[#This Row],[Blq{F}]]="Z2",200,IF(Tableau22456789[[#This Row],[Blq{F}]]="Top",300,0))))</f>
        <v>0</v>
      </c>
      <c r="CS43" s="4" t="s">
        <v>3</v>
      </c>
      <c r="CT43" s="25">
        <f>IFERROR((100-(Tableau22456789[[#This Row],[Ess{F}]])),0)</f>
        <v>0</v>
      </c>
      <c r="CU43" s="11" t="s">
        <v>12</v>
      </c>
      <c r="CV43" s="28" t="str">
        <f>IF(Tableau22456789[[#This Row],[Fnl]]="Q",Tableau22456789[[#This Row],[Plc{F}]],Tableau22456789[[#This Row],[Plc{Q}]])</f>
        <v/>
      </c>
      <c r="CW43" s="28" t="str">
        <f>IF(Tableau22456789[[#This Row],[Place]]=1,"Or",IF(Tableau22456789[[#This Row],[Place]]=2,"Argent",IF(Tableau22456789[[#This Row],[Place]]=3,"Bronze","")))</f>
        <v/>
      </c>
    </row>
    <row r="44" spans="1:101" x14ac:dyDescent="0.2">
      <c r="A44" s="33" t="str">
        <f>Tableau22456789[[#This Row],[Plc{Q}]]</f>
        <v/>
      </c>
      <c r="B44" s="33" t="str">
        <f>Tableau22456789[[#This Row],[Place]]</f>
        <v/>
      </c>
      <c r="C44" s="16" t="s">
        <v>12</v>
      </c>
      <c r="D44" s="17" t="s">
        <v>12</v>
      </c>
      <c r="E44" s="17" t="s">
        <v>12</v>
      </c>
      <c r="F44" s="29" t="str">
        <f>IF(Tableau22456789[[#This Row],[Q &gt; F]]="","","Q")</f>
        <v/>
      </c>
      <c r="G44" s="10" t="s">
        <v>12</v>
      </c>
      <c r="H44" s="3" t="s">
        <v>3</v>
      </c>
      <c r="I44" s="3" t="s">
        <v>3</v>
      </c>
      <c r="J44" s="3" t="s">
        <v>3</v>
      </c>
      <c r="K44" s="30" t="str">
        <f>IF(Tableau22456789[[#This Row],[Pnt{Q}(/1000)]]=0,"",RANK(Tableau22456789[[#This Row],[Pnt{Q}(/1000)]],Tableau22456789[Pnt{Q}(/1000)]))</f>
        <v/>
      </c>
      <c r="L44" s="30">
        <f>IFERROR(Tableau22456789[[#This Row],[Pnt{QV}(/500)]]+Tableau22456789[[#This Row],[Pnt{QB}/500]],0)</f>
        <v>0</v>
      </c>
      <c r="M44" s="31">
        <f>IFERROR((Tableau22456789[[#This Row],[Pnt{QV}]]/$N$52)*500,0)</f>
        <v>0</v>
      </c>
      <c r="N44" s="31">
        <f>SUM(Tableau22456789[[#This Row],[Pnt{QV1}]],Tableau22456789[[#This Row],[Pnt{QV2}]],Tableau22456789[[#This Row],[Pnt{QV3}]])</f>
        <v>0</v>
      </c>
      <c r="O44" s="2">
        <f>IFERROR(((Tableau22456789[[#This Row],[Prs{QV1}]]/P$52)*1000)+IF(Tableau22456789[[#This Row],[Vlr{QV1}]]="o",2,0),0)</f>
        <v>0</v>
      </c>
      <c r="P44" s="11" t="s">
        <v>12</v>
      </c>
      <c r="Q44" s="4" t="s">
        <v>3</v>
      </c>
      <c r="R44" s="163">
        <f>IFERROR(((Tableau22456789[[#This Row],[Prs{QV2}]]/S$52)*1000)+IF(Tableau22456789[[#This Row],[Vlr{QV2}]]="o",2,0),0)</f>
        <v>0</v>
      </c>
      <c r="S44" s="11" t="s">
        <v>12</v>
      </c>
      <c r="T44" s="4" t="s">
        <v>3</v>
      </c>
      <c r="U44" s="163">
        <f>IFERROR(((Tableau22456789[[#This Row],[Prs{QV3}]]/V$52)*1000)+IF(Tableau22456789[[#This Row],[Vlr{QV3}]]="o",2,0),0)</f>
        <v>0</v>
      </c>
      <c r="V44" s="11" t="s">
        <v>12</v>
      </c>
      <c r="W44" s="4" t="s">
        <v>3</v>
      </c>
      <c r="X44" s="32">
        <f>IF((Tableau22456789[[#This Row],[Pnt{QB}]]/Y$52)*500=0,0,(Tableau22456789[[#This Row],[Pnt{QB}]]/Y$52)*500)</f>
        <v>0</v>
      </c>
      <c r="Y44" s="33">
        <f>Tableau22456789[[#This Row],[Pnt{QB1}]]+Tableau22456789[[#This Row],[Pnt{QB2}]]+Tableau22456789[[#This Row],[Pnt{QB3}]]+Tableau22456789[[#This Row],[Pnt{QB4}]]+Tableau22456789[[#This Row],[Pnt{QB5}]]+Tableau22456789[[#This Row],[Pnt{QB6}]]+Tableau22456789[[#This Row],[Pnt{QB7}]]+Tableau22456789[[#This Row],[Pnt{QB8}]]+Tableau22456789[[#This Row],[Pnt{QB9}]]+Tableau22456789[[#This Row],[Pnt{QB10}]]+Tableau22456789[[#This Row],[Pnt{QB11}]]+Tableau22456789[[#This Row],[Pnt{QB12}]]+Tableau22456789[[#This Row],[Pnt{QB13}]]+Tableau22456789[[#This Row],[Pnt{QB14}]]+Tableau22456789[[#This Row],[Pnt{QB15}]]+Tableau22456789[[#This Row],[Pnt{QB16}]]+Tableau22456789[[#This Row],[Pnt{QB17}]]+Tableau22456789[[#This Row],[Pnt{QB18}]]+Tableau22456789[[#This Row],[Pnt{QB19}]]+Tableau22456789[[#This Row],[Pnt{QB20}]]+Tableau22456789[[#This Row],[Pnt{QB21}]]+Tableau22456789[[#This Row],[Pnt{QB22}]]+Tableau22456789[[#This Row],[Pnt{QB23}]]+Tableau22456789[[#This Row],[Pnt{QB24}]]+Tableau22456789[[#This Row],[Pnt{QB25}]]+Tableau22456789[[#This Row],[Pnt{QB26}]]+Tableau22456789[[#This Row],[Pnt{QB27}]]+Tableau22456789[[#This Row],[Pnt{QB28}]]+Tableau22456789[[#This Row],[Pnt{QB29}]]+Tableau22456789[[#This Row],[Pnt{QB30}]]</f>
        <v>0</v>
      </c>
      <c r="Z44" s="33">
        <f>IF(Tableau22456789[[#This Row],[Blq{QB1}]]="o",(1000/AA$52),0)</f>
        <v>0</v>
      </c>
      <c r="AA44" s="4" t="s">
        <v>3</v>
      </c>
      <c r="AB44" s="33">
        <f>IF(Tableau22456789[[#This Row],[Blq{QB2}]]="o",(1000/AC$52),0)</f>
        <v>0</v>
      </c>
      <c r="AC44" s="4" t="s">
        <v>3</v>
      </c>
      <c r="AD44" s="33">
        <f>IF(Tableau22456789[[#This Row],[Blq{QB3}]]="o",(1000/AE$52),0)</f>
        <v>0</v>
      </c>
      <c r="AE44" s="4" t="s">
        <v>3</v>
      </c>
      <c r="AF44" s="33">
        <f>IF(Tableau22456789[[#This Row],[Blq{QB4}]]="o",(1000/AG$52),0)</f>
        <v>0</v>
      </c>
      <c r="AG44" s="4" t="s">
        <v>3</v>
      </c>
      <c r="AH44" s="33">
        <f>IF(Tableau22456789[[#This Row],[Blq{QB5}]]="o",(1000/AI$52),0)</f>
        <v>0</v>
      </c>
      <c r="AI44" s="4" t="s">
        <v>3</v>
      </c>
      <c r="AJ44" s="33">
        <f>IF(Tableau22456789[[#This Row],[Blq{QB6}]]="o",(1000/AK$52),0)</f>
        <v>0</v>
      </c>
      <c r="AK44" s="4" t="s">
        <v>3</v>
      </c>
      <c r="AL44" s="33">
        <f>IF(Tableau22456789[[#This Row],[Blq{QB7}]]="o",(1000/AM$52),0)</f>
        <v>0</v>
      </c>
      <c r="AM44" s="4" t="s">
        <v>3</v>
      </c>
      <c r="AN44" s="33">
        <f>IF(Tableau22456789[[#This Row],[Blq{QB8}]]="o",(1000/AO$52),0)</f>
        <v>0</v>
      </c>
      <c r="AO44" s="4" t="s">
        <v>3</v>
      </c>
      <c r="AP44" s="33">
        <f>IF(Tableau22456789[[#This Row],[Blq{QB9}]]="o",(1000/AQ$52),0)</f>
        <v>0</v>
      </c>
      <c r="AQ44" s="4" t="s">
        <v>3</v>
      </c>
      <c r="AR44" s="33">
        <f>IF(Tableau22456789[[#This Row],[Blq{QB10}]]="o",(1000/AS$52),0)</f>
        <v>0</v>
      </c>
      <c r="AS44" s="4" t="s">
        <v>3</v>
      </c>
      <c r="AT44" s="33">
        <f>IF(Tableau22456789[[#This Row],[Blq{QB11}]]="o",(1000/AU$52),0)</f>
        <v>0</v>
      </c>
      <c r="AU44" s="4" t="s">
        <v>3</v>
      </c>
      <c r="AV44" s="33">
        <f>IF(Tableau22456789[[#This Row],[Blq{QB12}]]="o",(1000/AW$52),0)</f>
        <v>0</v>
      </c>
      <c r="AW44" s="4" t="s">
        <v>3</v>
      </c>
      <c r="AX44" s="33">
        <f>IF(Tableau22456789[[#This Row],[Blq{QB13}]]="o",(1000/AY$52),0)</f>
        <v>0</v>
      </c>
      <c r="AY44" s="4" t="s">
        <v>3</v>
      </c>
      <c r="AZ44" s="33">
        <f>IF(Tableau22456789[[#This Row],[Blq{QB14}]]="o",(1000/BA$52),0)</f>
        <v>0</v>
      </c>
      <c r="BA44" s="4" t="s">
        <v>3</v>
      </c>
      <c r="BB44" s="33">
        <f>IF(Tableau22456789[[#This Row],[Blq{QB15}]]="o",(1000/BC$52),0)</f>
        <v>0</v>
      </c>
      <c r="BC44" s="4" t="s">
        <v>3</v>
      </c>
      <c r="BD44" s="33">
        <f>IF(Tableau22456789[[#This Row],[Blq{QB16}]]="o",(1000/BE$52),0)</f>
        <v>0</v>
      </c>
      <c r="BE44" s="4" t="s">
        <v>3</v>
      </c>
      <c r="BF44" s="33">
        <f>IF(Tableau22456789[[#This Row],[Blq{QB17}]]="o",(1000/BG$52),0)</f>
        <v>0</v>
      </c>
      <c r="BG44" s="4" t="s">
        <v>3</v>
      </c>
      <c r="BH44" s="33">
        <f>IF(Tableau22456789[[#This Row],[Blq{QB18}]]="o",(1000/BI$52),0)</f>
        <v>0</v>
      </c>
      <c r="BI44" s="4" t="s">
        <v>3</v>
      </c>
      <c r="BJ44" s="33">
        <f>IF(Tableau22456789[[#This Row],[Blq{QB19}]]="o",(1000/BK$52),0)</f>
        <v>0</v>
      </c>
      <c r="BK44" s="4" t="s">
        <v>3</v>
      </c>
      <c r="BL44" s="33">
        <f>IF(Tableau22456789[[#This Row],[Blq{QB20}]]="o",(1000/BM$52),0)</f>
        <v>0</v>
      </c>
      <c r="BM44" s="4" t="s">
        <v>3</v>
      </c>
      <c r="BN44" s="33">
        <f>IF(Tableau22456789[[#This Row],[Blq{QB21}]]="o",(1000/BO$52),0)</f>
        <v>0</v>
      </c>
      <c r="BO44" s="4" t="s">
        <v>3</v>
      </c>
      <c r="BP44" s="33">
        <f>IF(Tableau22456789[[#This Row],[Blq{QB22}]]="o",(1000/BQ$52),0)</f>
        <v>0</v>
      </c>
      <c r="BQ44" s="4" t="s">
        <v>3</v>
      </c>
      <c r="BR44" s="33">
        <f>IF(Tableau22456789[[#This Row],[Blq{QB23}]]="o",(1000/BS$52),0)</f>
        <v>0</v>
      </c>
      <c r="BS44" s="4" t="s">
        <v>3</v>
      </c>
      <c r="BT44" s="33">
        <f>IF(Tableau22456789[[#This Row],[Blq{QB24}]]="o",(1000/BU$52),0)</f>
        <v>0</v>
      </c>
      <c r="BU44" s="4" t="s">
        <v>3</v>
      </c>
      <c r="BV44" s="33">
        <f>IF(Tableau22456789[[#This Row],[Blq{QB25}]]="o",(1000/BW$52),0)</f>
        <v>0</v>
      </c>
      <c r="BW44" s="4" t="s">
        <v>3</v>
      </c>
      <c r="BX44" s="33">
        <f>IF(Tableau22456789[[#This Row],[Blq{QB26}]]="o",(1000/BY$52),0)</f>
        <v>0</v>
      </c>
      <c r="BY44" s="4" t="s">
        <v>3</v>
      </c>
      <c r="BZ44" s="33">
        <f>IF(Tableau22456789[[#This Row],[Blq{QB27}]]="o",(1000/CA$52),0)</f>
        <v>0</v>
      </c>
      <c r="CA44" s="4" t="s">
        <v>3</v>
      </c>
      <c r="CB44" s="33">
        <f>IF(Tableau22456789[[#This Row],[Blq{QB28}]]="o",(1000/CC$52),0)</f>
        <v>0</v>
      </c>
      <c r="CC44" s="4" t="s">
        <v>3</v>
      </c>
      <c r="CD44" s="33">
        <f>IF(Tableau22456789[[#This Row],[Blq{QB29}]]="o",(1000/CE$52),0)</f>
        <v>0</v>
      </c>
      <c r="CE44" s="4" t="s">
        <v>3</v>
      </c>
      <c r="CF44" s="33">
        <f>IF(Tableau22456789[[#This Row],[Blq{QB30}]]="o",(1000/CG$52),0)</f>
        <v>0</v>
      </c>
      <c r="CG44" s="4" t="s">
        <v>3</v>
      </c>
      <c r="CH44" s="26">
        <f>IFERROR((8-Tableau22456789[[#This Row],[Plc{Q}]])/100,0)</f>
        <v>0</v>
      </c>
      <c r="CI44" s="25" t="str">
        <f>IF(OR(1=Tableau22456789[[#This Row],[Plc{Q}]],2=Tableau22456789[[#This Row],[Plc{Q}]],3=Tableau22456789[[#This Row],[Plc{Q}]],4=Tableau22456789[[#This Row],[Plc{Q}]],5=Tableau22456789[[#This Row],[Plc{Q}]],6=Tableau22456789[[#This Row],[Plc{Q}]],7=Tableau22456789[[#This Row],[Plc{Q}]],8=Tableau22456789[[#This Row],[Plc{Q}]]),"Qualifié(e)","")</f>
        <v/>
      </c>
      <c r="CJ44" s="34" t="str">
        <f>IF(Tableau22456789[[#This Row],[Pnt{F}/1000]]=0,"",RANK(Tableau22456789[[#This Row],[Pnt{F}/1000]],Tableau22456789[Pnt{F}/1000]))</f>
        <v/>
      </c>
      <c r="CK44" s="35">
        <f>IFERROR(Tableau22456789[[#This Row],[Pnt{FV}/500]]+Tableau22456789[[#This Row],[Pnt{FB}/500]]+Tableau22456789[[#This Row],[Bns{Q}]],0)</f>
        <v>0</v>
      </c>
      <c r="CL44" s="32">
        <f>IFERROR((Tableau22456789[[#This Row],[Pnt{FV}]]/$CM$52)*500,0)</f>
        <v>0</v>
      </c>
      <c r="CM44" s="186">
        <f>IFERROR(((Tableau22456789[[#This Row],[Prs{FV}]]/CN$52)*1000)+IF(Tableau22456789[[#This Row],[Vlr{FV}]]="o",2,0),0)</f>
        <v>0</v>
      </c>
      <c r="CN44" s="11" t="s">
        <v>12</v>
      </c>
      <c r="CO44" s="4" t="s">
        <v>3</v>
      </c>
      <c r="CP44" s="32">
        <f>(Tableau22456789[[#This Row],[Pnt{FB}]]/CQ$52)*500</f>
        <v>0</v>
      </c>
      <c r="CQ44" s="33">
        <f>Tableau22456789[[#This Row],[Pnt{FBlq}]]+Tableau22456789[[#This Row],[Pnt{FEss}]]</f>
        <v>0</v>
      </c>
      <c r="CR44" s="33">
        <f>IF(Tableau22456789[[#This Row],[Blq{F}]]="n",0,IF(Tableau22456789[[#This Row],[Blq{F}]]="Z1",100,IF(Tableau22456789[[#This Row],[Blq{F}]]="Z2",200,IF(Tableau22456789[[#This Row],[Blq{F}]]="Top",300,0))))</f>
        <v>0</v>
      </c>
      <c r="CS44" s="4" t="s">
        <v>3</v>
      </c>
      <c r="CT44" s="25">
        <f>IFERROR((100-(Tableau22456789[[#This Row],[Ess{F}]])),0)</f>
        <v>0</v>
      </c>
      <c r="CU44" s="11" t="s">
        <v>12</v>
      </c>
      <c r="CV44" s="28" t="str">
        <f>IF(Tableau22456789[[#This Row],[Fnl]]="Q",Tableau22456789[[#This Row],[Plc{F}]],Tableau22456789[[#This Row],[Plc{Q}]])</f>
        <v/>
      </c>
      <c r="CW44" s="28" t="str">
        <f>IF(Tableau22456789[[#This Row],[Place]]=1,"Or",IF(Tableau22456789[[#This Row],[Place]]=2,"Argent",IF(Tableau22456789[[#This Row],[Place]]=3,"Bronze","")))</f>
        <v/>
      </c>
    </row>
    <row r="45" spans="1:101" x14ac:dyDescent="0.2">
      <c r="A45" s="33" t="str">
        <f>Tableau22456789[[#This Row],[Plc{Q}]]</f>
        <v/>
      </c>
      <c r="B45" s="33" t="str">
        <f>Tableau22456789[[#This Row],[Place]]</f>
        <v/>
      </c>
      <c r="C45" s="16" t="s">
        <v>12</v>
      </c>
      <c r="D45" s="17" t="s">
        <v>12</v>
      </c>
      <c r="E45" s="17" t="s">
        <v>12</v>
      </c>
      <c r="F45" s="29" t="str">
        <f>IF(Tableau22456789[[#This Row],[Q &gt; F]]="","","Q")</f>
        <v/>
      </c>
      <c r="G45" s="10" t="s">
        <v>12</v>
      </c>
      <c r="H45" s="3" t="s">
        <v>3</v>
      </c>
      <c r="I45" s="3" t="s">
        <v>3</v>
      </c>
      <c r="J45" s="3" t="s">
        <v>3</v>
      </c>
      <c r="K45" s="30" t="str">
        <f>IF(Tableau22456789[[#This Row],[Pnt{Q}(/1000)]]=0,"",RANK(Tableau22456789[[#This Row],[Pnt{Q}(/1000)]],Tableau22456789[Pnt{Q}(/1000)]))</f>
        <v/>
      </c>
      <c r="L45" s="30">
        <f>IFERROR(Tableau22456789[[#This Row],[Pnt{QV}(/500)]]+Tableau22456789[[#This Row],[Pnt{QB}/500]],0)</f>
        <v>0</v>
      </c>
      <c r="M45" s="31">
        <f>IFERROR((Tableau22456789[[#This Row],[Pnt{QV}]]/$N$52)*500,0)</f>
        <v>0</v>
      </c>
      <c r="N45" s="31">
        <f>SUM(Tableau22456789[[#This Row],[Pnt{QV1}]],Tableau22456789[[#This Row],[Pnt{QV2}]],Tableau22456789[[#This Row],[Pnt{QV3}]])</f>
        <v>0</v>
      </c>
      <c r="O45" s="2">
        <f>IFERROR(((Tableau22456789[[#This Row],[Prs{QV1}]]/P$52)*1000)+IF(Tableau22456789[[#This Row],[Vlr{QV1}]]="o",2,0),0)</f>
        <v>0</v>
      </c>
      <c r="P45" s="11" t="s">
        <v>12</v>
      </c>
      <c r="Q45" s="4" t="s">
        <v>3</v>
      </c>
      <c r="R45" s="163">
        <f>IFERROR(((Tableau22456789[[#This Row],[Prs{QV2}]]/S$52)*1000)+IF(Tableau22456789[[#This Row],[Vlr{QV2}]]="o",2,0),0)</f>
        <v>0</v>
      </c>
      <c r="S45" s="11" t="s">
        <v>12</v>
      </c>
      <c r="T45" s="4" t="s">
        <v>3</v>
      </c>
      <c r="U45" s="163">
        <f>IFERROR(((Tableau22456789[[#This Row],[Prs{QV3}]]/V$52)*1000)+IF(Tableau22456789[[#This Row],[Vlr{QV3}]]="o",2,0),0)</f>
        <v>0</v>
      </c>
      <c r="V45" s="11" t="s">
        <v>12</v>
      </c>
      <c r="W45" s="4" t="s">
        <v>3</v>
      </c>
      <c r="X45" s="32">
        <f>IF((Tableau22456789[[#This Row],[Pnt{QB}]]/Y$52)*500=0,0,(Tableau22456789[[#This Row],[Pnt{QB}]]/Y$52)*500)</f>
        <v>0</v>
      </c>
      <c r="Y45" s="33">
        <f>Tableau22456789[[#This Row],[Pnt{QB1}]]+Tableau22456789[[#This Row],[Pnt{QB2}]]+Tableau22456789[[#This Row],[Pnt{QB3}]]+Tableau22456789[[#This Row],[Pnt{QB4}]]+Tableau22456789[[#This Row],[Pnt{QB5}]]+Tableau22456789[[#This Row],[Pnt{QB6}]]+Tableau22456789[[#This Row],[Pnt{QB7}]]+Tableau22456789[[#This Row],[Pnt{QB8}]]+Tableau22456789[[#This Row],[Pnt{QB9}]]+Tableau22456789[[#This Row],[Pnt{QB10}]]+Tableau22456789[[#This Row],[Pnt{QB11}]]+Tableau22456789[[#This Row],[Pnt{QB12}]]+Tableau22456789[[#This Row],[Pnt{QB13}]]+Tableau22456789[[#This Row],[Pnt{QB14}]]+Tableau22456789[[#This Row],[Pnt{QB15}]]+Tableau22456789[[#This Row],[Pnt{QB16}]]+Tableau22456789[[#This Row],[Pnt{QB17}]]+Tableau22456789[[#This Row],[Pnt{QB18}]]+Tableau22456789[[#This Row],[Pnt{QB19}]]+Tableau22456789[[#This Row],[Pnt{QB20}]]+Tableau22456789[[#This Row],[Pnt{QB21}]]+Tableau22456789[[#This Row],[Pnt{QB22}]]+Tableau22456789[[#This Row],[Pnt{QB23}]]+Tableau22456789[[#This Row],[Pnt{QB24}]]+Tableau22456789[[#This Row],[Pnt{QB25}]]+Tableau22456789[[#This Row],[Pnt{QB26}]]+Tableau22456789[[#This Row],[Pnt{QB27}]]+Tableau22456789[[#This Row],[Pnt{QB28}]]+Tableau22456789[[#This Row],[Pnt{QB29}]]+Tableau22456789[[#This Row],[Pnt{QB30}]]</f>
        <v>0</v>
      </c>
      <c r="Z45" s="33">
        <f>IF(Tableau22456789[[#This Row],[Blq{QB1}]]="o",(1000/AA$52),0)</f>
        <v>0</v>
      </c>
      <c r="AA45" s="4" t="s">
        <v>3</v>
      </c>
      <c r="AB45" s="33">
        <f>IF(Tableau22456789[[#This Row],[Blq{QB2}]]="o",(1000/AC$52),0)</f>
        <v>0</v>
      </c>
      <c r="AC45" s="4" t="s">
        <v>3</v>
      </c>
      <c r="AD45" s="33">
        <f>IF(Tableau22456789[[#This Row],[Blq{QB3}]]="o",(1000/AE$52),0)</f>
        <v>0</v>
      </c>
      <c r="AE45" s="4" t="s">
        <v>3</v>
      </c>
      <c r="AF45" s="33">
        <f>IF(Tableau22456789[[#This Row],[Blq{QB4}]]="o",(1000/AG$52),0)</f>
        <v>0</v>
      </c>
      <c r="AG45" s="4" t="s">
        <v>3</v>
      </c>
      <c r="AH45" s="33">
        <f>IF(Tableau22456789[[#This Row],[Blq{QB5}]]="o",(1000/AI$52),0)</f>
        <v>0</v>
      </c>
      <c r="AI45" s="4" t="s">
        <v>3</v>
      </c>
      <c r="AJ45" s="33">
        <f>IF(Tableau22456789[[#This Row],[Blq{QB6}]]="o",(1000/AK$52),0)</f>
        <v>0</v>
      </c>
      <c r="AK45" s="4" t="s">
        <v>3</v>
      </c>
      <c r="AL45" s="33">
        <f>IF(Tableau22456789[[#This Row],[Blq{QB7}]]="o",(1000/AM$52),0)</f>
        <v>0</v>
      </c>
      <c r="AM45" s="4" t="s">
        <v>3</v>
      </c>
      <c r="AN45" s="33">
        <f>IF(Tableau22456789[[#This Row],[Blq{QB8}]]="o",(1000/AO$52),0)</f>
        <v>0</v>
      </c>
      <c r="AO45" s="4" t="s">
        <v>3</v>
      </c>
      <c r="AP45" s="33">
        <f>IF(Tableau22456789[[#This Row],[Blq{QB9}]]="o",(1000/AQ$52),0)</f>
        <v>0</v>
      </c>
      <c r="AQ45" s="4" t="s">
        <v>3</v>
      </c>
      <c r="AR45" s="33">
        <f>IF(Tableau22456789[[#This Row],[Blq{QB10}]]="o",(1000/AS$52),0)</f>
        <v>0</v>
      </c>
      <c r="AS45" s="4" t="s">
        <v>3</v>
      </c>
      <c r="AT45" s="33">
        <f>IF(Tableau22456789[[#This Row],[Blq{QB11}]]="o",(1000/AU$52),0)</f>
        <v>0</v>
      </c>
      <c r="AU45" s="4" t="s">
        <v>3</v>
      </c>
      <c r="AV45" s="33">
        <f>IF(Tableau22456789[[#This Row],[Blq{QB12}]]="o",(1000/AW$52),0)</f>
        <v>0</v>
      </c>
      <c r="AW45" s="4" t="s">
        <v>3</v>
      </c>
      <c r="AX45" s="33">
        <f>IF(Tableau22456789[[#This Row],[Blq{QB13}]]="o",(1000/AY$52),0)</f>
        <v>0</v>
      </c>
      <c r="AY45" s="4" t="s">
        <v>3</v>
      </c>
      <c r="AZ45" s="33">
        <f>IF(Tableau22456789[[#This Row],[Blq{QB14}]]="o",(1000/BA$52),0)</f>
        <v>0</v>
      </c>
      <c r="BA45" s="4" t="s">
        <v>3</v>
      </c>
      <c r="BB45" s="33">
        <f>IF(Tableau22456789[[#This Row],[Blq{QB15}]]="o",(1000/BC$52),0)</f>
        <v>0</v>
      </c>
      <c r="BC45" s="4" t="s">
        <v>3</v>
      </c>
      <c r="BD45" s="33">
        <f>IF(Tableau22456789[[#This Row],[Blq{QB16}]]="o",(1000/BE$52),0)</f>
        <v>0</v>
      </c>
      <c r="BE45" s="4" t="s">
        <v>3</v>
      </c>
      <c r="BF45" s="33">
        <f>IF(Tableau22456789[[#This Row],[Blq{QB17}]]="o",(1000/BG$52),0)</f>
        <v>0</v>
      </c>
      <c r="BG45" s="4" t="s">
        <v>3</v>
      </c>
      <c r="BH45" s="33">
        <f>IF(Tableau22456789[[#This Row],[Blq{QB18}]]="o",(1000/BI$52),0)</f>
        <v>0</v>
      </c>
      <c r="BI45" s="4" t="s">
        <v>3</v>
      </c>
      <c r="BJ45" s="33">
        <f>IF(Tableau22456789[[#This Row],[Blq{QB19}]]="o",(1000/BK$52),0)</f>
        <v>0</v>
      </c>
      <c r="BK45" s="4" t="s">
        <v>3</v>
      </c>
      <c r="BL45" s="33">
        <f>IF(Tableau22456789[[#This Row],[Blq{QB20}]]="o",(1000/BM$52),0)</f>
        <v>0</v>
      </c>
      <c r="BM45" s="4" t="s">
        <v>3</v>
      </c>
      <c r="BN45" s="33">
        <f>IF(Tableau22456789[[#This Row],[Blq{QB21}]]="o",(1000/BO$52),0)</f>
        <v>0</v>
      </c>
      <c r="BO45" s="4" t="s">
        <v>3</v>
      </c>
      <c r="BP45" s="33">
        <f>IF(Tableau22456789[[#This Row],[Blq{QB22}]]="o",(1000/BQ$52),0)</f>
        <v>0</v>
      </c>
      <c r="BQ45" s="4" t="s">
        <v>3</v>
      </c>
      <c r="BR45" s="33">
        <f>IF(Tableau22456789[[#This Row],[Blq{QB23}]]="o",(1000/BS$52),0)</f>
        <v>0</v>
      </c>
      <c r="BS45" s="4" t="s">
        <v>3</v>
      </c>
      <c r="BT45" s="33">
        <f>IF(Tableau22456789[[#This Row],[Blq{QB24}]]="o",(1000/BU$52),0)</f>
        <v>0</v>
      </c>
      <c r="BU45" s="4" t="s">
        <v>3</v>
      </c>
      <c r="BV45" s="33">
        <f>IF(Tableau22456789[[#This Row],[Blq{QB25}]]="o",(1000/BW$52),0)</f>
        <v>0</v>
      </c>
      <c r="BW45" s="4" t="s">
        <v>3</v>
      </c>
      <c r="BX45" s="33">
        <f>IF(Tableau22456789[[#This Row],[Blq{QB26}]]="o",(1000/BY$52),0)</f>
        <v>0</v>
      </c>
      <c r="BY45" s="4" t="s">
        <v>3</v>
      </c>
      <c r="BZ45" s="33">
        <f>IF(Tableau22456789[[#This Row],[Blq{QB27}]]="o",(1000/CA$52),0)</f>
        <v>0</v>
      </c>
      <c r="CA45" s="4" t="s">
        <v>3</v>
      </c>
      <c r="CB45" s="33">
        <f>IF(Tableau22456789[[#This Row],[Blq{QB28}]]="o",(1000/CC$52),0)</f>
        <v>0</v>
      </c>
      <c r="CC45" s="4" t="s">
        <v>3</v>
      </c>
      <c r="CD45" s="33">
        <f>IF(Tableau22456789[[#This Row],[Blq{QB29}]]="o",(1000/CE$52),0)</f>
        <v>0</v>
      </c>
      <c r="CE45" s="4" t="s">
        <v>3</v>
      </c>
      <c r="CF45" s="33">
        <f>IF(Tableau22456789[[#This Row],[Blq{QB30}]]="o",(1000/CG$52),0)</f>
        <v>0</v>
      </c>
      <c r="CG45" s="4" t="s">
        <v>3</v>
      </c>
      <c r="CH45" s="26">
        <f>IFERROR((8-Tableau22456789[[#This Row],[Plc{Q}]])/100,0)</f>
        <v>0</v>
      </c>
      <c r="CI45" s="25" t="str">
        <f>IF(OR(1=Tableau22456789[[#This Row],[Plc{Q}]],2=Tableau22456789[[#This Row],[Plc{Q}]],3=Tableau22456789[[#This Row],[Plc{Q}]],4=Tableau22456789[[#This Row],[Plc{Q}]],5=Tableau22456789[[#This Row],[Plc{Q}]],6=Tableau22456789[[#This Row],[Plc{Q}]],7=Tableau22456789[[#This Row],[Plc{Q}]],8=Tableau22456789[[#This Row],[Plc{Q}]]),"Qualifié(e)","")</f>
        <v/>
      </c>
      <c r="CJ45" s="34" t="str">
        <f>IF(Tableau22456789[[#This Row],[Pnt{F}/1000]]=0,"",RANK(Tableau22456789[[#This Row],[Pnt{F}/1000]],Tableau22456789[Pnt{F}/1000]))</f>
        <v/>
      </c>
      <c r="CK45" s="35">
        <f>IFERROR(Tableau22456789[[#This Row],[Pnt{FV}/500]]+Tableau22456789[[#This Row],[Pnt{FB}/500]]+Tableau22456789[[#This Row],[Bns{Q}]],0)</f>
        <v>0</v>
      </c>
      <c r="CL45" s="32">
        <f>IFERROR((Tableau22456789[[#This Row],[Pnt{FV}]]/$CM$52)*500,0)</f>
        <v>0</v>
      </c>
      <c r="CM45" s="186">
        <f>IFERROR(((Tableau22456789[[#This Row],[Prs{FV}]]/CN$52)*1000)+IF(Tableau22456789[[#This Row],[Vlr{FV}]]="o",2,0),0)</f>
        <v>0</v>
      </c>
      <c r="CN45" s="11" t="s">
        <v>12</v>
      </c>
      <c r="CO45" s="4" t="s">
        <v>3</v>
      </c>
      <c r="CP45" s="32">
        <f>(Tableau22456789[[#This Row],[Pnt{FB}]]/CQ$52)*500</f>
        <v>0</v>
      </c>
      <c r="CQ45" s="33">
        <f>Tableau22456789[[#This Row],[Pnt{FBlq}]]+Tableau22456789[[#This Row],[Pnt{FEss}]]</f>
        <v>0</v>
      </c>
      <c r="CR45" s="33">
        <f>IF(Tableau22456789[[#This Row],[Blq{F}]]="n",0,IF(Tableau22456789[[#This Row],[Blq{F}]]="Z1",100,IF(Tableau22456789[[#This Row],[Blq{F}]]="Z2",200,IF(Tableau22456789[[#This Row],[Blq{F}]]="Top",300,0))))</f>
        <v>0</v>
      </c>
      <c r="CS45" s="4" t="s">
        <v>3</v>
      </c>
      <c r="CT45" s="25">
        <f>IFERROR((100-(Tableau22456789[[#This Row],[Ess{F}]])),0)</f>
        <v>0</v>
      </c>
      <c r="CU45" s="11" t="s">
        <v>12</v>
      </c>
      <c r="CV45" s="28" t="str">
        <f>IF(Tableau22456789[[#This Row],[Fnl]]="Q",Tableau22456789[[#This Row],[Plc{F}]],Tableau22456789[[#This Row],[Plc{Q}]])</f>
        <v/>
      </c>
      <c r="CW45" s="28" t="str">
        <f>IF(Tableau22456789[[#This Row],[Place]]=1,"Or",IF(Tableau22456789[[#This Row],[Place]]=2,"Argent",IF(Tableau22456789[[#This Row],[Place]]=3,"Bronze","")))</f>
        <v/>
      </c>
    </row>
    <row r="46" spans="1:101" x14ac:dyDescent="0.2">
      <c r="A46" s="33" t="str">
        <f>Tableau22456789[[#This Row],[Plc{Q}]]</f>
        <v/>
      </c>
      <c r="B46" s="33" t="str">
        <f>Tableau22456789[[#This Row],[Place]]</f>
        <v/>
      </c>
      <c r="C46" s="16" t="s">
        <v>12</v>
      </c>
      <c r="D46" s="17" t="s">
        <v>12</v>
      </c>
      <c r="E46" s="17" t="s">
        <v>12</v>
      </c>
      <c r="F46" s="29" t="str">
        <f>IF(Tableau22456789[[#This Row],[Q &gt; F]]="","","Q")</f>
        <v/>
      </c>
      <c r="G46" s="10" t="s">
        <v>12</v>
      </c>
      <c r="H46" s="3" t="s">
        <v>3</v>
      </c>
      <c r="I46" s="3" t="s">
        <v>3</v>
      </c>
      <c r="J46" s="3" t="s">
        <v>3</v>
      </c>
      <c r="K46" s="30" t="str">
        <f>IF(Tableau22456789[[#This Row],[Pnt{Q}(/1000)]]=0,"",RANK(Tableau22456789[[#This Row],[Pnt{Q}(/1000)]],Tableau22456789[Pnt{Q}(/1000)]))</f>
        <v/>
      </c>
      <c r="L46" s="30">
        <f>IFERROR(Tableau22456789[[#This Row],[Pnt{QV}(/500)]]+Tableau22456789[[#This Row],[Pnt{QB}/500]],0)</f>
        <v>0</v>
      </c>
      <c r="M46" s="31">
        <f>IFERROR((Tableau22456789[[#This Row],[Pnt{QV}]]/$N$52)*500,0)</f>
        <v>0</v>
      </c>
      <c r="N46" s="31">
        <f>SUM(Tableau22456789[[#This Row],[Pnt{QV1}]],Tableau22456789[[#This Row],[Pnt{QV2}]],Tableau22456789[[#This Row],[Pnt{QV3}]])</f>
        <v>0</v>
      </c>
      <c r="O46" s="2">
        <f>IFERROR(((Tableau22456789[[#This Row],[Prs{QV1}]]/P$52)*1000)+IF(Tableau22456789[[#This Row],[Vlr{QV1}]]="o",2,0),0)</f>
        <v>0</v>
      </c>
      <c r="P46" s="11" t="s">
        <v>12</v>
      </c>
      <c r="Q46" s="4" t="s">
        <v>3</v>
      </c>
      <c r="R46" s="163">
        <f>IFERROR(((Tableau22456789[[#This Row],[Prs{QV2}]]/S$52)*1000)+IF(Tableau22456789[[#This Row],[Vlr{QV2}]]="o",2,0),0)</f>
        <v>0</v>
      </c>
      <c r="S46" s="11" t="s">
        <v>12</v>
      </c>
      <c r="T46" s="4" t="s">
        <v>3</v>
      </c>
      <c r="U46" s="163">
        <f>IFERROR(((Tableau22456789[[#This Row],[Prs{QV3}]]/V$52)*1000)+IF(Tableau22456789[[#This Row],[Vlr{QV3}]]="o",2,0),0)</f>
        <v>0</v>
      </c>
      <c r="V46" s="11" t="s">
        <v>12</v>
      </c>
      <c r="W46" s="4" t="s">
        <v>3</v>
      </c>
      <c r="X46" s="32">
        <f>IF((Tableau22456789[[#This Row],[Pnt{QB}]]/Y$52)*500=0,0,(Tableau22456789[[#This Row],[Pnt{QB}]]/Y$52)*500)</f>
        <v>0</v>
      </c>
      <c r="Y46" s="33">
        <f>Tableau22456789[[#This Row],[Pnt{QB1}]]+Tableau22456789[[#This Row],[Pnt{QB2}]]+Tableau22456789[[#This Row],[Pnt{QB3}]]+Tableau22456789[[#This Row],[Pnt{QB4}]]+Tableau22456789[[#This Row],[Pnt{QB5}]]+Tableau22456789[[#This Row],[Pnt{QB6}]]+Tableau22456789[[#This Row],[Pnt{QB7}]]+Tableau22456789[[#This Row],[Pnt{QB8}]]+Tableau22456789[[#This Row],[Pnt{QB9}]]+Tableau22456789[[#This Row],[Pnt{QB10}]]+Tableau22456789[[#This Row],[Pnt{QB11}]]+Tableau22456789[[#This Row],[Pnt{QB12}]]+Tableau22456789[[#This Row],[Pnt{QB13}]]+Tableau22456789[[#This Row],[Pnt{QB14}]]+Tableau22456789[[#This Row],[Pnt{QB15}]]+Tableau22456789[[#This Row],[Pnt{QB16}]]+Tableau22456789[[#This Row],[Pnt{QB17}]]+Tableau22456789[[#This Row],[Pnt{QB18}]]+Tableau22456789[[#This Row],[Pnt{QB19}]]+Tableau22456789[[#This Row],[Pnt{QB20}]]+Tableau22456789[[#This Row],[Pnt{QB21}]]+Tableau22456789[[#This Row],[Pnt{QB22}]]+Tableau22456789[[#This Row],[Pnt{QB23}]]+Tableau22456789[[#This Row],[Pnt{QB24}]]+Tableau22456789[[#This Row],[Pnt{QB25}]]+Tableau22456789[[#This Row],[Pnt{QB26}]]+Tableau22456789[[#This Row],[Pnt{QB27}]]+Tableau22456789[[#This Row],[Pnt{QB28}]]+Tableau22456789[[#This Row],[Pnt{QB29}]]+Tableau22456789[[#This Row],[Pnt{QB30}]]</f>
        <v>0</v>
      </c>
      <c r="Z46" s="33">
        <f>IF(Tableau22456789[[#This Row],[Blq{QB1}]]="o",(1000/AA$52),0)</f>
        <v>0</v>
      </c>
      <c r="AA46" s="4" t="s">
        <v>3</v>
      </c>
      <c r="AB46" s="33">
        <f>IF(Tableau22456789[[#This Row],[Blq{QB2}]]="o",(1000/AC$52),0)</f>
        <v>0</v>
      </c>
      <c r="AC46" s="4" t="s">
        <v>3</v>
      </c>
      <c r="AD46" s="33">
        <f>IF(Tableau22456789[[#This Row],[Blq{QB3}]]="o",(1000/AE$52),0)</f>
        <v>0</v>
      </c>
      <c r="AE46" s="4" t="s">
        <v>3</v>
      </c>
      <c r="AF46" s="33">
        <f>IF(Tableau22456789[[#This Row],[Blq{QB4}]]="o",(1000/AG$52),0)</f>
        <v>0</v>
      </c>
      <c r="AG46" s="4" t="s">
        <v>3</v>
      </c>
      <c r="AH46" s="33">
        <f>IF(Tableau22456789[[#This Row],[Blq{QB5}]]="o",(1000/AI$52),0)</f>
        <v>0</v>
      </c>
      <c r="AI46" s="4" t="s">
        <v>3</v>
      </c>
      <c r="AJ46" s="33">
        <f>IF(Tableau22456789[[#This Row],[Blq{QB6}]]="o",(1000/AK$52),0)</f>
        <v>0</v>
      </c>
      <c r="AK46" s="4" t="s">
        <v>3</v>
      </c>
      <c r="AL46" s="33">
        <f>IF(Tableau22456789[[#This Row],[Blq{QB7}]]="o",(1000/AM$52),0)</f>
        <v>0</v>
      </c>
      <c r="AM46" s="4" t="s">
        <v>3</v>
      </c>
      <c r="AN46" s="33">
        <f>IF(Tableau22456789[[#This Row],[Blq{QB8}]]="o",(1000/AO$52),0)</f>
        <v>0</v>
      </c>
      <c r="AO46" s="4" t="s">
        <v>3</v>
      </c>
      <c r="AP46" s="33">
        <f>IF(Tableau22456789[[#This Row],[Blq{QB9}]]="o",(1000/AQ$52),0)</f>
        <v>0</v>
      </c>
      <c r="AQ46" s="4" t="s">
        <v>3</v>
      </c>
      <c r="AR46" s="33">
        <f>IF(Tableau22456789[[#This Row],[Blq{QB10}]]="o",(1000/AS$52),0)</f>
        <v>0</v>
      </c>
      <c r="AS46" s="4" t="s">
        <v>3</v>
      </c>
      <c r="AT46" s="33">
        <f>IF(Tableau22456789[[#This Row],[Blq{QB11}]]="o",(1000/AU$52),0)</f>
        <v>0</v>
      </c>
      <c r="AU46" s="4" t="s">
        <v>3</v>
      </c>
      <c r="AV46" s="33">
        <f>IF(Tableau22456789[[#This Row],[Blq{QB12}]]="o",(1000/AW$52),0)</f>
        <v>0</v>
      </c>
      <c r="AW46" s="4" t="s">
        <v>3</v>
      </c>
      <c r="AX46" s="33">
        <f>IF(Tableau22456789[[#This Row],[Blq{QB13}]]="o",(1000/AY$52),0)</f>
        <v>0</v>
      </c>
      <c r="AY46" s="4" t="s">
        <v>3</v>
      </c>
      <c r="AZ46" s="33">
        <f>IF(Tableau22456789[[#This Row],[Blq{QB14}]]="o",(1000/BA$52),0)</f>
        <v>0</v>
      </c>
      <c r="BA46" s="4" t="s">
        <v>3</v>
      </c>
      <c r="BB46" s="33">
        <f>IF(Tableau22456789[[#This Row],[Blq{QB15}]]="o",(1000/BC$52),0)</f>
        <v>0</v>
      </c>
      <c r="BC46" s="4" t="s">
        <v>3</v>
      </c>
      <c r="BD46" s="33">
        <f>IF(Tableau22456789[[#This Row],[Blq{QB16}]]="o",(1000/BE$52),0)</f>
        <v>0</v>
      </c>
      <c r="BE46" s="4" t="s">
        <v>3</v>
      </c>
      <c r="BF46" s="33">
        <f>IF(Tableau22456789[[#This Row],[Blq{QB17}]]="o",(1000/BG$52),0)</f>
        <v>0</v>
      </c>
      <c r="BG46" s="4" t="s">
        <v>3</v>
      </c>
      <c r="BH46" s="33">
        <f>IF(Tableau22456789[[#This Row],[Blq{QB18}]]="o",(1000/BI$52),0)</f>
        <v>0</v>
      </c>
      <c r="BI46" s="4" t="s">
        <v>3</v>
      </c>
      <c r="BJ46" s="33">
        <f>IF(Tableau22456789[[#This Row],[Blq{QB19}]]="o",(1000/BK$52),0)</f>
        <v>0</v>
      </c>
      <c r="BK46" s="4" t="s">
        <v>3</v>
      </c>
      <c r="BL46" s="33">
        <f>IF(Tableau22456789[[#This Row],[Blq{QB20}]]="o",(1000/BM$52),0)</f>
        <v>0</v>
      </c>
      <c r="BM46" s="4" t="s">
        <v>3</v>
      </c>
      <c r="BN46" s="33">
        <f>IF(Tableau22456789[[#This Row],[Blq{QB21}]]="o",(1000/BO$52),0)</f>
        <v>0</v>
      </c>
      <c r="BO46" s="4" t="s">
        <v>3</v>
      </c>
      <c r="BP46" s="33">
        <f>IF(Tableau22456789[[#This Row],[Blq{QB22}]]="o",(1000/BQ$52),0)</f>
        <v>0</v>
      </c>
      <c r="BQ46" s="4" t="s">
        <v>3</v>
      </c>
      <c r="BR46" s="33">
        <f>IF(Tableau22456789[[#This Row],[Blq{QB23}]]="o",(1000/BS$52),0)</f>
        <v>0</v>
      </c>
      <c r="BS46" s="4" t="s">
        <v>3</v>
      </c>
      <c r="BT46" s="33">
        <f>IF(Tableau22456789[[#This Row],[Blq{QB24}]]="o",(1000/BU$52),0)</f>
        <v>0</v>
      </c>
      <c r="BU46" s="4" t="s">
        <v>3</v>
      </c>
      <c r="BV46" s="33">
        <f>IF(Tableau22456789[[#This Row],[Blq{QB25}]]="o",(1000/BW$52),0)</f>
        <v>0</v>
      </c>
      <c r="BW46" s="4" t="s">
        <v>3</v>
      </c>
      <c r="BX46" s="33">
        <f>IF(Tableau22456789[[#This Row],[Blq{QB26}]]="o",(1000/BY$52),0)</f>
        <v>0</v>
      </c>
      <c r="BY46" s="4" t="s">
        <v>3</v>
      </c>
      <c r="BZ46" s="33">
        <f>IF(Tableau22456789[[#This Row],[Blq{QB27}]]="o",(1000/CA$52),0)</f>
        <v>0</v>
      </c>
      <c r="CA46" s="4" t="s">
        <v>3</v>
      </c>
      <c r="CB46" s="33">
        <f>IF(Tableau22456789[[#This Row],[Blq{QB28}]]="o",(1000/CC$52),0)</f>
        <v>0</v>
      </c>
      <c r="CC46" s="4" t="s">
        <v>3</v>
      </c>
      <c r="CD46" s="33">
        <f>IF(Tableau22456789[[#This Row],[Blq{QB29}]]="o",(1000/CE$52),0)</f>
        <v>0</v>
      </c>
      <c r="CE46" s="4" t="s">
        <v>3</v>
      </c>
      <c r="CF46" s="33">
        <f>IF(Tableau22456789[[#This Row],[Blq{QB30}]]="o",(1000/CG$52),0)</f>
        <v>0</v>
      </c>
      <c r="CG46" s="4" t="s">
        <v>3</v>
      </c>
      <c r="CH46" s="26">
        <f>IFERROR((8-Tableau22456789[[#This Row],[Plc{Q}]])/100,0)</f>
        <v>0</v>
      </c>
      <c r="CI46" s="25" t="str">
        <f>IF(OR(1=Tableau22456789[[#This Row],[Plc{Q}]],2=Tableau22456789[[#This Row],[Plc{Q}]],3=Tableau22456789[[#This Row],[Plc{Q}]],4=Tableau22456789[[#This Row],[Plc{Q}]],5=Tableau22456789[[#This Row],[Plc{Q}]],6=Tableau22456789[[#This Row],[Plc{Q}]],7=Tableau22456789[[#This Row],[Plc{Q}]],8=Tableau22456789[[#This Row],[Plc{Q}]]),"Qualifié(e)","")</f>
        <v/>
      </c>
      <c r="CJ46" s="34" t="str">
        <f>IF(Tableau22456789[[#This Row],[Pnt{F}/1000]]=0,"",RANK(Tableau22456789[[#This Row],[Pnt{F}/1000]],Tableau22456789[Pnt{F}/1000]))</f>
        <v/>
      </c>
      <c r="CK46" s="35">
        <f>IFERROR(Tableau22456789[[#This Row],[Pnt{FV}/500]]+Tableau22456789[[#This Row],[Pnt{FB}/500]]+Tableau22456789[[#This Row],[Bns{Q}]],0)</f>
        <v>0</v>
      </c>
      <c r="CL46" s="32">
        <f>IFERROR((Tableau22456789[[#This Row],[Pnt{FV}]]/$CM$52)*500,0)</f>
        <v>0</v>
      </c>
      <c r="CM46" s="186">
        <f>IFERROR(((Tableau22456789[[#This Row],[Prs{FV}]]/CN$52)*1000)+IF(Tableau22456789[[#This Row],[Vlr{FV}]]="o",2,0),0)</f>
        <v>0</v>
      </c>
      <c r="CN46" s="11" t="s">
        <v>12</v>
      </c>
      <c r="CO46" s="4" t="s">
        <v>3</v>
      </c>
      <c r="CP46" s="32">
        <f>(Tableau22456789[[#This Row],[Pnt{FB}]]/CQ$52)*500</f>
        <v>0</v>
      </c>
      <c r="CQ46" s="33">
        <f>Tableau22456789[[#This Row],[Pnt{FBlq}]]+Tableau22456789[[#This Row],[Pnt{FEss}]]</f>
        <v>0</v>
      </c>
      <c r="CR46" s="33">
        <f>IF(Tableau22456789[[#This Row],[Blq{F}]]="n",0,IF(Tableau22456789[[#This Row],[Blq{F}]]="Z1",100,IF(Tableau22456789[[#This Row],[Blq{F}]]="Z2",200,IF(Tableau22456789[[#This Row],[Blq{F}]]="Top",300,0))))</f>
        <v>0</v>
      </c>
      <c r="CS46" s="4" t="s">
        <v>3</v>
      </c>
      <c r="CT46" s="25">
        <f>IFERROR((100-(Tableau22456789[[#This Row],[Ess{F}]])),0)</f>
        <v>0</v>
      </c>
      <c r="CU46" s="11" t="s">
        <v>12</v>
      </c>
      <c r="CV46" s="28" t="str">
        <f>IF(Tableau22456789[[#This Row],[Fnl]]="Q",Tableau22456789[[#This Row],[Plc{F}]],Tableau22456789[[#This Row],[Plc{Q}]])</f>
        <v/>
      </c>
      <c r="CW46" s="28" t="str">
        <f>IF(Tableau22456789[[#This Row],[Place]]=1,"Or",IF(Tableau22456789[[#This Row],[Place]]=2,"Argent",IF(Tableau22456789[[#This Row],[Place]]=3,"Bronze","")))</f>
        <v/>
      </c>
    </row>
    <row r="47" spans="1:101" x14ac:dyDescent="0.2">
      <c r="A47" s="33" t="str">
        <f>Tableau22456789[[#This Row],[Plc{Q}]]</f>
        <v/>
      </c>
      <c r="B47" s="33" t="str">
        <f>Tableau22456789[[#This Row],[Place]]</f>
        <v/>
      </c>
      <c r="C47" s="16" t="s">
        <v>12</v>
      </c>
      <c r="D47" s="17" t="s">
        <v>12</v>
      </c>
      <c r="E47" s="17" t="s">
        <v>12</v>
      </c>
      <c r="F47" s="29" t="str">
        <f>IF(Tableau22456789[[#This Row],[Q &gt; F]]="","","Q")</f>
        <v/>
      </c>
      <c r="G47" s="10" t="s">
        <v>12</v>
      </c>
      <c r="H47" s="3" t="s">
        <v>3</v>
      </c>
      <c r="I47" s="3" t="s">
        <v>3</v>
      </c>
      <c r="J47" s="3" t="s">
        <v>3</v>
      </c>
      <c r="K47" s="30" t="str">
        <f>IF(Tableau22456789[[#This Row],[Pnt{Q}(/1000)]]=0,"",RANK(Tableau22456789[[#This Row],[Pnt{Q}(/1000)]],Tableau22456789[Pnt{Q}(/1000)]))</f>
        <v/>
      </c>
      <c r="L47" s="30">
        <f>IFERROR(Tableau22456789[[#This Row],[Pnt{QV}(/500)]]+Tableau22456789[[#This Row],[Pnt{QB}/500]],0)</f>
        <v>0</v>
      </c>
      <c r="M47" s="31">
        <f>IFERROR((Tableau22456789[[#This Row],[Pnt{QV}]]/$N$52)*500,0)</f>
        <v>0</v>
      </c>
      <c r="N47" s="31">
        <f>SUM(Tableau22456789[[#This Row],[Pnt{QV1}]],Tableau22456789[[#This Row],[Pnt{QV2}]],Tableau22456789[[#This Row],[Pnt{QV3}]])</f>
        <v>0</v>
      </c>
      <c r="O47" s="2">
        <f>IFERROR(((Tableau22456789[[#This Row],[Prs{QV1}]]/P$52)*1000)+IF(Tableau22456789[[#This Row],[Vlr{QV1}]]="o",2,0),0)</f>
        <v>0</v>
      </c>
      <c r="P47" s="11" t="s">
        <v>12</v>
      </c>
      <c r="Q47" s="4" t="s">
        <v>3</v>
      </c>
      <c r="R47" s="163">
        <f>IFERROR(((Tableau22456789[[#This Row],[Prs{QV2}]]/S$52)*1000)+IF(Tableau22456789[[#This Row],[Vlr{QV2}]]="o",2,0),0)</f>
        <v>0</v>
      </c>
      <c r="S47" s="11" t="s">
        <v>12</v>
      </c>
      <c r="T47" s="4" t="s">
        <v>3</v>
      </c>
      <c r="U47" s="163">
        <f>IFERROR(((Tableau22456789[[#This Row],[Prs{QV3}]]/V$52)*1000)+IF(Tableau22456789[[#This Row],[Vlr{QV3}]]="o",2,0),0)</f>
        <v>0</v>
      </c>
      <c r="V47" s="11" t="s">
        <v>12</v>
      </c>
      <c r="W47" s="4" t="s">
        <v>3</v>
      </c>
      <c r="X47" s="32">
        <f>IF((Tableau22456789[[#This Row],[Pnt{QB}]]/Y$52)*500=0,0,(Tableau22456789[[#This Row],[Pnt{QB}]]/Y$52)*500)</f>
        <v>0</v>
      </c>
      <c r="Y47" s="33">
        <f>Tableau22456789[[#This Row],[Pnt{QB1}]]+Tableau22456789[[#This Row],[Pnt{QB2}]]+Tableau22456789[[#This Row],[Pnt{QB3}]]+Tableau22456789[[#This Row],[Pnt{QB4}]]+Tableau22456789[[#This Row],[Pnt{QB5}]]+Tableau22456789[[#This Row],[Pnt{QB6}]]+Tableau22456789[[#This Row],[Pnt{QB7}]]+Tableau22456789[[#This Row],[Pnt{QB8}]]+Tableau22456789[[#This Row],[Pnt{QB9}]]+Tableau22456789[[#This Row],[Pnt{QB10}]]+Tableau22456789[[#This Row],[Pnt{QB11}]]+Tableau22456789[[#This Row],[Pnt{QB12}]]+Tableau22456789[[#This Row],[Pnt{QB13}]]+Tableau22456789[[#This Row],[Pnt{QB14}]]+Tableau22456789[[#This Row],[Pnt{QB15}]]+Tableau22456789[[#This Row],[Pnt{QB16}]]+Tableau22456789[[#This Row],[Pnt{QB17}]]+Tableau22456789[[#This Row],[Pnt{QB18}]]+Tableau22456789[[#This Row],[Pnt{QB19}]]+Tableau22456789[[#This Row],[Pnt{QB20}]]+Tableau22456789[[#This Row],[Pnt{QB21}]]+Tableau22456789[[#This Row],[Pnt{QB22}]]+Tableau22456789[[#This Row],[Pnt{QB23}]]+Tableau22456789[[#This Row],[Pnt{QB24}]]+Tableau22456789[[#This Row],[Pnt{QB25}]]+Tableau22456789[[#This Row],[Pnt{QB26}]]+Tableau22456789[[#This Row],[Pnt{QB27}]]+Tableau22456789[[#This Row],[Pnt{QB28}]]+Tableau22456789[[#This Row],[Pnt{QB29}]]+Tableau22456789[[#This Row],[Pnt{QB30}]]</f>
        <v>0</v>
      </c>
      <c r="Z47" s="33">
        <f>IF(Tableau22456789[[#This Row],[Blq{QB1}]]="o",(1000/AA$52),0)</f>
        <v>0</v>
      </c>
      <c r="AA47" s="4" t="s">
        <v>3</v>
      </c>
      <c r="AB47" s="33">
        <f>IF(Tableau22456789[[#This Row],[Blq{QB2}]]="o",(1000/AC$52),0)</f>
        <v>0</v>
      </c>
      <c r="AC47" s="4" t="s">
        <v>3</v>
      </c>
      <c r="AD47" s="33">
        <f>IF(Tableau22456789[[#This Row],[Blq{QB3}]]="o",(1000/AE$52),0)</f>
        <v>0</v>
      </c>
      <c r="AE47" s="4" t="s">
        <v>3</v>
      </c>
      <c r="AF47" s="33">
        <f>IF(Tableau22456789[[#This Row],[Blq{QB4}]]="o",(1000/AG$52),0)</f>
        <v>0</v>
      </c>
      <c r="AG47" s="4" t="s">
        <v>3</v>
      </c>
      <c r="AH47" s="33">
        <f>IF(Tableau22456789[[#This Row],[Blq{QB5}]]="o",(1000/AI$52),0)</f>
        <v>0</v>
      </c>
      <c r="AI47" s="4" t="s">
        <v>3</v>
      </c>
      <c r="AJ47" s="33">
        <f>IF(Tableau22456789[[#This Row],[Blq{QB6}]]="o",(1000/AK$52),0)</f>
        <v>0</v>
      </c>
      <c r="AK47" s="4" t="s">
        <v>3</v>
      </c>
      <c r="AL47" s="33">
        <f>IF(Tableau22456789[[#This Row],[Blq{QB7}]]="o",(1000/AM$52),0)</f>
        <v>0</v>
      </c>
      <c r="AM47" s="4" t="s">
        <v>3</v>
      </c>
      <c r="AN47" s="33">
        <f>IF(Tableau22456789[[#This Row],[Blq{QB8}]]="o",(1000/AO$52),0)</f>
        <v>0</v>
      </c>
      <c r="AO47" s="4" t="s">
        <v>3</v>
      </c>
      <c r="AP47" s="33">
        <f>IF(Tableau22456789[[#This Row],[Blq{QB9}]]="o",(1000/AQ$52),0)</f>
        <v>0</v>
      </c>
      <c r="AQ47" s="4" t="s">
        <v>3</v>
      </c>
      <c r="AR47" s="33">
        <f>IF(Tableau22456789[[#This Row],[Blq{QB10}]]="o",(1000/AS$52),0)</f>
        <v>0</v>
      </c>
      <c r="AS47" s="4" t="s">
        <v>3</v>
      </c>
      <c r="AT47" s="33">
        <f>IF(Tableau22456789[[#This Row],[Blq{QB11}]]="o",(1000/AU$52),0)</f>
        <v>0</v>
      </c>
      <c r="AU47" s="4" t="s">
        <v>3</v>
      </c>
      <c r="AV47" s="33">
        <f>IF(Tableau22456789[[#This Row],[Blq{QB12}]]="o",(1000/AW$52),0)</f>
        <v>0</v>
      </c>
      <c r="AW47" s="4" t="s">
        <v>3</v>
      </c>
      <c r="AX47" s="33">
        <f>IF(Tableau22456789[[#This Row],[Blq{QB13}]]="o",(1000/AY$52),0)</f>
        <v>0</v>
      </c>
      <c r="AY47" s="4" t="s">
        <v>3</v>
      </c>
      <c r="AZ47" s="33">
        <f>IF(Tableau22456789[[#This Row],[Blq{QB14}]]="o",(1000/BA$52),0)</f>
        <v>0</v>
      </c>
      <c r="BA47" s="4" t="s">
        <v>3</v>
      </c>
      <c r="BB47" s="33">
        <f>IF(Tableau22456789[[#This Row],[Blq{QB15}]]="o",(1000/BC$52),0)</f>
        <v>0</v>
      </c>
      <c r="BC47" s="4" t="s">
        <v>3</v>
      </c>
      <c r="BD47" s="33">
        <f>IF(Tableau22456789[[#This Row],[Blq{QB16}]]="o",(1000/BE$52),0)</f>
        <v>0</v>
      </c>
      <c r="BE47" s="4" t="s">
        <v>3</v>
      </c>
      <c r="BF47" s="33">
        <f>IF(Tableau22456789[[#This Row],[Blq{QB17}]]="o",(1000/BG$52),0)</f>
        <v>0</v>
      </c>
      <c r="BG47" s="4" t="s">
        <v>3</v>
      </c>
      <c r="BH47" s="33">
        <f>IF(Tableau22456789[[#This Row],[Blq{QB18}]]="o",(1000/BI$52),0)</f>
        <v>0</v>
      </c>
      <c r="BI47" s="4" t="s">
        <v>3</v>
      </c>
      <c r="BJ47" s="33">
        <f>IF(Tableau22456789[[#This Row],[Blq{QB19}]]="o",(1000/BK$52),0)</f>
        <v>0</v>
      </c>
      <c r="BK47" s="4" t="s">
        <v>3</v>
      </c>
      <c r="BL47" s="33">
        <f>IF(Tableau22456789[[#This Row],[Blq{QB20}]]="o",(1000/BM$52),0)</f>
        <v>0</v>
      </c>
      <c r="BM47" s="4" t="s">
        <v>3</v>
      </c>
      <c r="BN47" s="33">
        <f>IF(Tableau22456789[[#This Row],[Blq{QB21}]]="o",(1000/BO$52),0)</f>
        <v>0</v>
      </c>
      <c r="BO47" s="4" t="s">
        <v>3</v>
      </c>
      <c r="BP47" s="33">
        <f>IF(Tableau22456789[[#This Row],[Blq{QB22}]]="o",(1000/BQ$52),0)</f>
        <v>0</v>
      </c>
      <c r="BQ47" s="4" t="s">
        <v>3</v>
      </c>
      <c r="BR47" s="33">
        <f>IF(Tableau22456789[[#This Row],[Blq{QB23}]]="o",(1000/BS$52),0)</f>
        <v>0</v>
      </c>
      <c r="BS47" s="4" t="s">
        <v>3</v>
      </c>
      <c r="BT47" s="33">
        <f>IF(Tableau22456789[[#This Row],[Blq{QB24}]]="o",(1000/BU$52),0)</f>
        <v>0</v>
      </c>
      <c r="BU47" s="4" t="s">
        <v>3</v>
      </c>
      <c r="BV47" s="33">
        <f>IF(Tableau22456789[[#This Row],[Blq{QB25}]]="o",(1000/BW$52),0)</f>
        <v>0</v>
      </c>
      <c r="BW47" s="4" t="s">
        <v>3</v>
      </c>
      <c r="BX47" s="33">
        <f>IF(Tableau22456789[[#This Row],[Blq{QB26}]]="o",(1000/BY$52),0)</f>
        <v>0</v>
      </c>
      <c r="BY47" s="4" t="s">
        <v>3</v>
      </c>
      <c r="BZ47" s="33">
        <f>IF(Tableau22456789[[#This Row],[Blq{QB27}]]="o",(1000/CA$52),0)</f>
        <v>0</v>
      </c>
      <c r="CA47" s="4" t="s">
        <v>3</v>
      </c>
      <c r="CB47" s="33">
        <f>IF(Tableau22456789[[#This Row],[Blq{QB28}]]="o",(1000/CC$52),0)</f>
        <v>0</v>
      </c>
      <c r="CC47" s="4" t="s">
        <v>3</v>
      </c>
      <c r="CD47" s="33">
        <f>IF(Tableau22456789[[#This Row],[Blq{QB29}]]="o",(1000/CE$52),0)</f>
        <v>0</v>
      </c>
      <c r="CE47" s="4" t="s">
        <v>3</v>
      </c>
      <c r="CF47" s="33">
        <f>IF(Tableau22456789[[#This Row],[Blq{QB30}]]="o",(1000/CG$52),0)</f>
        <v>0</v>
      </c>
      <c r="CG47" s="4" t="s">
        <v>3</v>
      </c>
      <c r="CH47" s="26">
        <f>IFERROR((8-Tableau22456789[[#This Row],[Plc{Q}]])/100,0)</f>
        <v>0</v>
      </c>
      <c r="CI47" s="25" t="str">
        <f>IF(OR(1=Tableau22456789[[#This Row],[Plc{Q}]],2=Tableau22456789[[#This Row],[Plc{Q}]],3=Tableau22456789[[#This Row],[Plc{Q}]],4=Tableau22456789[[#This Row],[Plc{Q}]],5=Tableau22456789[[#This Row],[Plc{Q}]],6=Tableau22456789[[#This Row],[Plc{Q}]],7=Tableau22456789[[#This Row],[Plc{Q}]],8=Tableau22456789[[#This Row],[Plc{Q}]]),"Qualifié(e)","")</f>
        <v/>
      </c>
      <c r="CJ47" s="34" t="str">
        <f>IF(Tableau22456789[[#This Row],[Pnt{F}/1000]]=0,"",RANK(Tableau22456789[[#This Row],[Pnt{F}/1000]],Tableau22456789[Pnt{F}/1000]))</f>
        <v/>
      </c>
      <c r="CK47" s="35">
        <f>IFERROR(Tableau22456789[[#This Row],[Pnt{FV}/500]]+Tableau22456789[[#This Row],[Pnt{FB}/500]]+Tableau22456789[[#This Row],[Bns{Q}]],0)</f>
        <v>0</v>
      </c>
      <c r="CL47" s="32">
        <f>IFERROR((Tableau22456789[[#This Row],[Pnt{FV}]]/$CM$52)*500,0)</f>
        <v>0</v>
      </c>
      <c r="CM47" s="186">
        <f>IFERROR(((Tableau22456789[[#This Row],[Prs{FV}]]/CN$52)*1000)+IF(Tableau22456789[[#This Row],[Vlr{FV}]]="o",2,0),0)</f>
        <v>0</v>
      </c>
      <c r="CN47" s="11" t="s">
        <v>12</v>
      </c>
      <c r="CO47" s="4" t="s">
        <v>3</v>
      </c>
      <c r="CP47" s="32">
        <f>(Tableau22456789[[#This Row],[Pnt{FB}]]/CQ$52)*500</f>
        <v>0</v>
      </c>
      <c r="CQ47" s="33">
        <f>Tableau22456789[[#This Row],[Pnt{FBlq}]]+Tableau22456789[[#This Row],[Pnt{FEss}]]</f>
        <v>0</v>
      </c>
      <c r="CR47" s="33">
        <f>IF(Tableau22456789[[#This Row],[Blq{F}]]="n",0,IF(Tableau22456789[[#This Row],[Blq{F}]]="Z1",100,IF(Tableau22456789[[#This Row],[Blq{F}]]="Z2",200,IF(Tableau22456789[[#This Row],[Blq{F}]]="Top",300,0))))</f>
        <v>0</v>
      </c>
      <c r="CS47" s="4" t="s">
        <v>3</v>
      </c>
      <c r="CT47" s="25">
        <f>IFERROR((100-(Tableau22456789[[#This Row],[Ess{F}]])),0)</f>
        <v>0</v>
      </c>
      <c r="CU47" s="11" t="s">
        <v>12</v>
      </c>
      <c r="CV47" s="28" t="str">
        <f>IF(Tableau22456789[[#This Row],[Fnl]]="Q",Tableau22456789[[#This Row],[Plc{F}]],Tableau22456789[[#This Row],[Plc{Q}]])</f>
        <v/>
      </c>
      <c r="CW47" s="28" t="str">
        <f>IF(Tableau22456789[[#This Row],[Place]]=1,"Or",IF(Tableau22456789[[#This Row],[Place]]=2,"Argent",IF(Tableau22456789[[#This Row],[Place]]=3,"Bronze","")))</f>
        <v/>
      </c>
    </row>
    <row r="48" spans="1:101" x14ac:dyDescent="0.2">
      <c r="A48" s="33" t="str">
        <f>Tableau22456789[[#This Row],[Plc{Q}]]</f>
        <v/>
      </c>
      <c r="B48" s="33" t="str">
        <f>Tableau22456789[[#This Row],[Place]]</f>
        <v/>
      </c>
      <c r="C48" s="16" t="s">
        <v>12</v>
      </c>
      <c r="D48" s="17" t="s">
        <v>12</v>
      </c>
      <c r="E48" s="17" t="s">
        <v>12</v>
      </c>
      <c r="F48" s="29" t="str">
        <f>IF(Tableau22456789[[#This Row],[Q &gt; F]]="","","Q")</f>
        <v/>
      </c>
      <c r="G48" s="10" t="s">
        <v>12</v>
      </c>
      <c r="H48" s="3" t="s">
        <v>3</v>
      </c>
      <c r="I48" s="3" t="s">
        <v>3</v>
      </c>
      <c r="J48" s="3" t="s">
        <v>3</v>
      </c>
      <c r="K48" s="30" t="str">
        <f>IF(Tableau22456789[[#This Row],[Pnt{Q}(/1000)]]=0,"",RANK(Tableau22456789[[#This Row],[Pnt{Q}(/1000)]],Tableau22456789[Pnt{Q}(/1000)]))</f>
        <v/>
      </c>
      <c r="L48" s="30">
        <f>IFERROR(Tableau22456789[[#This Row],[Pnt{QV}(/500)]]+Tableau22456789[[#This Row],[Pnt{QB}/500]],0)</f>
        <v>0</v>
      </c>
      <c r="M48" s="31">
        <f>IFERROR((Tableau22456789[[#This Row],[Pnt{QV}]]/$N$52)*500,0)</f>
        <v>0</v>
      </c>
      <c r="N48" s="31">
        <f>SUM(Tableau22456789[[#This Row],[Pnt{QV1}]],Tableau22456789[[#This Row],[Pnt{QV2}]],Tableau22456789[[#This Row],[Pnt{QV3}]])</f>
        <v>0</v>
      </c>
      <c r="O48" s="2">
        <f>IFERROR(((Tableau22456789[[#This Row],[Prs{QV1}]]/P$52)*1000)+IF(Tableau22456789[[#This Row],[Vlr{QV1}]]="o",2,0),0)</f>
        <v>0</v>
      </c>
      <c r="P48" s="11" t="s">
        <v>12</v>
      </c>
      <c r="Q48" s="4" t="s">
        <v>3</v>
      </c>
      <c r="R48" s="163">
        <f>IFERROR(((Tableau22456789[[#This Row],[Prs{QV2}]]/S$52)*1000)+IF(Tableau22456789[[#This Row],[Vlr{QV2}]]="o",2,0),0)</f>
        <v>0</v>
      </c>
      <c r="S48" s="11" t="s">
        <v>12</v>
      </c>
      <c r="T48" s="4" t="s">
        <v>3</v>
      </c>
      <c r="U48" s="163">
        <f>IFERROR(((Tableau22456789[[#This Row],[Prs{QV3}]]/V$52)*1000)+IF(Tableau22456789[[#This Row],[Vlr{QV3}]]="o",2,0),0)</f>
        <v>0</v>
      </c>
      <c r="V48" s="11" t="s">
        <v>12</v>
      </c>
      <c r="W48" s="4" t="s">
        <v>3</v>
      </c>
      <c r="X48" s="32">
        <f>IF((Tableau22456789[[#This Row],[Pnt{QB}]]/Y$52)*500=0,0,(Tableau22456789[[#This Row],[Pnt{QB}]]/Y$52)*500)</f>
        <v>0</v>
      </c>
      <c r="Y48" s="33">
        <f>Tableau22456789[[#This Row],[Pnt{QB1}]]+Tableau22456789[[#This Row],[Pnt{QB2}]]+Tableau22456789[[#This Row],[Pnt{QB3}]]+Tableau22456789[[#This Row],[Pnt{QB4}]]+Tableau22456789[[#This Row],[Pnt{QB5}]]+Tableau22456789[[#This Row],[Pnt{QB6}]]+Tableau22456789[[#This Row],[Pnt{QB7}]]+Tableau22456789[[#This Row],[Pnt{QB8}]]+Tableau22456789[[#This Row],[Pnt{QB9}]]+Tableau22456789[[#This Row],[Pnt{QB10}]]+Tableau22456789[[#This Row],[Pnt{QB11}]]+Tableau22456789[[#This Row],[Pnt{QB12}]]+Tableau22456789[[#This Row],[Pnt{QB13}]]+Tableau22456789[[#This Row],[Pnt{QB14}]]+Tableau22456789[[#This Row],[Pnt{QB15}]]+Tableau22456789[[#This Row],[Pnt{QB16}]]+Tableau22456789[[#This Row],[Pnt{QB17}]]+Tableau22456789[[#This Row],[Pnt{QB18}]]+Tableau22456789[[#This Row],[Pnt{QB19}]]+Tableau22456789[[#This Row],[Pnt{QB20}]]+Tableau22456789[[#This Row],[Pnt{QB21}]]+Tableau22456789[[#This Row],[Pnt{QB22}]]+Tableau22456789[[#This Row],[Pnt{QB23}]]+Tableau22456789[[#This Row],[Pnt{QB24}]]+Tableau22456789[[#This Row],[Pnt{QB25}]]+Tableau22456789[[#This Row],[Pnt{QB26}]]+Tableau22456789[[#This Row],[Pnt{QB27}]]+Tableau22456789[[#This Row],[Pnt{QB28}]]+Tableau22456789[[#This Row],[Pnt{QB29}]]+Tableau22456789[[#This Row],[Pnt{QB30}]]</f>
        <v>0</v>
      </c>
      <c r="Z48" s="33">
        <f>IF(Tableau22456789[[#This Row],[Blq{QB1}]]="o",(1000/AA$52),0)</f>
        <v>0</v>
      </c>
      <c r="AA48" s="4" t="s">
        <v>3</v>
      </c>
      <c r="AB48" s="33">
        <f>IF(Tableau22456789[[#This Row],[Blq{QB2}]]="o",(1000/AC$52),0)</f>
        <v>0</v>
      </c>
      <c r="AC48" s="4" t="s">
        <v>3</v>
      </c>
      <c r="AD48" s="33">
        <f>IF(Tableau22456789[[#This Row],[Blq{QB3}]]="o",(1000/AE$52),0)</f>
        <v>0</v>
      </c>
      <c r="AE48" s="4" t="s">
        <v>3</v>
      </c>
      <c r="AF48" s="33">
        <f>IF(Tableau22456789[[#This Row],[Blq{QB4}]]="o",(1000/AG$52),0)</f>
        <v>0</v>
      </c>
      <c r="AG48" s="4" t="s">
        <v>3</v>
      </c>
      <c r="AH48" s="33">
        <f>IF(Tableau22456789[[#This Row],[Blq{QB5}]]="o",(1000/AI$52),0)</f>
        <v>0</v>
      </c>
      <c r="AI48" s="4" t="s">
        <v>3</v>
      </c>
      <c r="AJ48" s="33">
        <f>IF(Tableau22456789[[#This Row],[Blq{QB6}]]="o",(1000/AK$52),0)</f>
        <v>0</v>
      </c>
      <c r="AK48" s="4" t="s">
        <v>3</v>
      </c>
      <c r="AL48" s="33">
        <f>IF(Tableau22456789[[#This Row],[Blq{QB7}]]="o",(1000/AM$52),0)</f>
        <v>0</v>
      </c>
      <c r="AM48" s="4" t="s">
        <v>3</v>
      </c>
      <c r="AN48" s="33">
        <f>IF(Tableau22456789[[#This Row],[Blq{QB8}]]="o",(1000/AO$52),0)</f>
        <v>0</v>
      </c>
      <c r="AO48" s="4" t="s">
        <v>3</v>
      </c>
      <c r="AP48" s="33">
        <f>IF(Tableau22456789[[#This Row],[Blq{QB9}]]="o",(1000/AQ$52),0)</f>
        <v>0</v>
      </c>
      <c r="AQ48" s="4" t="s">
        <v>3</v>
      </c>
      <c r="AR48" s="33">
        <f>IF(Tableau22456789[[#This Row],[Blq{QB10}]]="o",(1000/AS$52),0)</f>
        <v>0</v>
      </c>
      <c r="AS48" s="4" t="s">
        <v>3</v>
      </c>
      <c r="AT48" s="33">
        <f>IF(Tableau22456789[[#This Row],[Blq{QB11}]]="o",(1000/AU$52),0)</f>
        <v>0</v>
      </c>
      <c r="AU48" s="4" t="s">
        <v>3</v>
      </c>
      <c r="AV48" s="33">
        <f>IF(Tableau22456789[[#This Row],[Blq{QB12}]]="o",(1000/AW$52),0)</f>
        <v>0</v>
      </c>
      <c r="AW48" s="4" t="s">
        <v>3</v>
      </c>
      <c r="AX48" s="33">
        <f>IF(Tableau22456789[[#This Row],[Blq{QB13}]]="o",(1000/AY$52),0)</f>
        <v>0</v>
      </c>
      <c r="AY48" s="4" t="s">
        <v>3</v>
      </c>
      <c r="AZ48" s="33">
        <f>IF(Tableau22456789[[#This Row],[Blq{QB14}]]="o",(1000/BA$52),0)</f>
        <v>0</v>
      </c>
      <c r="BA48" s="4" t="s">
        <v>3</v>
      </c>
      <c r="BB48" s="33">
        <f>IF(Tableau22456789[[#This Row],[Blq{QB15}]]="o",(1000/BC$52),0)</f>
        <v>0</v>
      </c>
      <c r="BC48" s="4" t="s">
        <v>3</v>
      </c>
      <c r="BD48" s="33">
        <f>IF(Tableau22456789[[#This Row],[Blq{QB16}]]="o",(1000/BE$52),0)</f>
        <v>0</v>
      </c>
      <c r="BE48" s="4" t="s">
        <v>3</v>
      </c>
      <c r="BF48" s="33">
        <f>IF(Tableau22456789[[#This Row],[Blq{QB17}]]="o",(1000/BG$52),0)</f>
        <v>0</v>
      </c>
      <c r="BG48" s="4" t="s">
        <v>3</v>
      </c>
      <c r="BH48" s="33">
        <f>IF(Tableau22456789[[#This Row],[Blq{QB18}]]="o",(1000/BI$52),0)</f>
        <v>0</v>
      </c>
      <c r="BI48" s="4" t="s">
        <v>3</v>
      </c>
      <c r="BJ48" s="33">
        <f>IF(Tableau22456789[[#This Row],[Blq{QB19}]]="o",(1000/BK$52),0)</f>
        <v>0</v>
      </c>
      <c r="BK48" s="4" t="s">
        <v>3</v>
      </c>
      <c r="BL48" s="33">
        <f>IF(Tableau22456789[[#This Row],[Blq{QB20}]]="o",(1000/BM$52),0)</f>
        <v>0</v>
      </c>
      <c r="BM48" s="4" t="s">
        <v>3</v>
      </c>
      <c r="BN48" s="33">
        <f>IF(Tableau22456789[[#This Row],[Blq{QB21}]]="o",(1000/BO$52),0)</f>
        <v>0</v>
      </c>
      <c r="BO48" s="4" t="s">
        <v>3</v>
      </c>
      <c r="BP48" s="33">
        <f>IF(Tableau22456789[[#This Row],[Blq{QB22}]]="o",(1000/BQ$52),0)</f>
        <v>0</v>
      </c>
      <c r="BQ48" s="4" t="s">
        <v>3</v>
      </c>
      <c r="BR48" s="33">
        <f>IF(Tableau22456789[[#This Row],[Blq{QB23}]]="o",(1000/BS$52),0)</f>
        <v>0</v>
      </c>
      <c r="BS48" s="4" t="s">
        <v>3</v>
      </c>
      <c r="BT48" s="33">
        <f>IF(Tableau22456789[[#This Row],[Blq{QB24}]]="o",(1000/BU$52),0)</f>
        <v>0</v>
      </c>
      <c r="BU48" s="4" t="s">
        <v>3</v>
      </c>
      <c r="BV48" s="33">
        <f>IF(Tableau22456789[[#This Row],[Blq{QB25}]]="o",(1000/BW$52),0)</f>
        <v>0</v>
      </c>
      <c r="BW48" s="4" t="s">
        <v>3</v>
      </c>
      <c r="BX48" s="33">
        <f>IF(Tableau22456789[[#This Row],[Blq{QB26}]]="o",(1000/BY$52),0)</f>
        <v>0</v>
      </c>
      <c r="BY48" s="4" t="s">
        <v>3</v>
      </c>
      <c r="BZ48" s="33">
        <f>IF(Tableau22456789[[#This Row],[Blq{QB27}]]="o",(1000/CA$52),0)</f>
        <v>0</v>
      </c>
      <c r="CA48" s="4" t="s">
        <v>3</v>
      </c>
      <c r="CB48" s="33">
        <f>IF(Tableau22456789[[#This Row],[Blq{QB28}]]="o",(1000/CC$52),0)</f>
        <v>0</v>
      </c>
      <c r="CC48" s="4" t="s">
        <v>3</v>
      </c>
      <c r="CD48" s="33">
        <f>IF(Tableau22456789[[#This Row],[Blq{QB29}]]="o",(1000/CE$52),0)</f>
        <v>0</v>
      </c>
      <c r="CE48" s="4" t="s">
        <v>3</v>
      </c>
      <c r="CF48" s="33">
        <f>IF(Tableau22456789[[#This Row],[Blq{QB30}]]="o",(1000/CG$52),0)</f>
        <v>0</v>
      </c>
      <c r="CG48" s="4" t="s">
        <v>3</v>
      </c>
      <c r="CH48" s="26">
        <f>IFERROR((8-Tableau22456789[[#This Row],[Plc{Q}]])/100,0)</f>
        <v>0</v>
      </c>
      <c r="CI48" s="25" t="str">
        <f>IF(OR(1=Tableau22456789[[#This Row],[Plc{Q}]],2=Tableau22456789[[#This Row],[Plc{Q}]],3=Tableau22456789[[#This Row],[Plc{Q}]],4=Tableau22456789[[#This Row],[Plc{Q}]],5=Tableau22456789[[#This Row],[Plc{Q}]],6=Tableau22456789[[#This Row],[Plc{Q}]],7=Tableau22456789[[#This Row],[Plc{Q}]],8=Tableau22456789[[#This Row],[Plc{Q}]]),"Qualifié(e)","")</f>
        <v/>
      </c>
      <c r="CJ48" s="34" t="str">
        <f>IF(Tableau22456789[[#This Row],[Pnt{F}/1000]]=0,"",RANK(Tableau22456789[[#This Row],[Pnt{F}/1000]],Tableau22456789[Pnt{F}/1000]))</f>
        <v/>
      </c>
      <c r="CK48" s="35">
        <f>IFERROR(Tableau22456789[[#This Row],[Pnt{FV}/500]]+Tableau22456789[[#This Row],[Pnt{FB}/500]]+Tableau22456789[[#This Row],[Bns{Q}]],0)</f>
        <v>0</v>
      </c>
      <c r="CL48" s="32">
        <f>IFERROR((Tableau22456789[[#This Row],[Pnt{FV}]]/$CM$52)*500,0)</f>
        <v>0</v>
      </c>
      <c r="CM48" s="186">
        <f>IFERROR(((Tableau22456789[[#This Row],[Prs{FV}]]/CN$52)*1000)+IF(Tableau22456789[[#This Row],[Vlr{FV}]]="o",2,0),0)</f>
        <v>0</v>
      </c>
      <c r="CN48" s="11" t="s">
        <v>12</v>
      </c>
      <c r="CO48" s="4" t="s">
        <v>3</v>
      </c>
      <c r="CP48" s="32">
        <f>(Tableau22456789[[#This Row],[Pnt{FB}]]/CQ$52)*500</f>
        <v>0</v>
      </c>
      <c r="CQ48" s="33">
        <f>Tableau22456789[[#This Row],[Pnt{FBlq}]]+Tableau22456789[[#This Row],[Pnt{FEss}]]</f>
        <v>0</v>
      </c>
      <c r="CR48" s="33">
        <f>IF(Tableau22456789[[#This Row],[Blq{F}]]="n",0,IF(Tableau22456789[[#This Row],[Blq{F}]]="Z1",100,IF(Tableau22456789[[#This Row],[Blq{F}]]="Z2",200,IF(Tableau22456789[[#This Row],[Blq{F}]]="Top",300,0))))</f>
        <v>0</v>
      </c>
      <c r="CS48" s="4" t="s">
        <v>3</v>
      </c>
      <c r="CT48" s="25">
        <f>IFERROR((100-(Tableau22456789[[#This Row],[Ess{F}]])),0)</f>
        <v>0</v>
      </c>
      <c r="CU48" s="11" t="s">
        <v>12</v>
      </c>
      <c r="CV48" s="28" t="str">
        <f>IF(Tableau22456789[[#This Row],[Fnl]]="Q",Tableau22456789[[#This Row],[Plc{F}]],Tableau22456789[[#This Row],[Plc{Q}]])</f>
        <v/>
      </c>
      <c r="CW48" s="28" t="str">
        <f>IF(Tableau22456789[[#This Row],[Place]]=1,"Or",IF(Tableau22456789[[#This Row],[Place]]=2,"Argent",IF(Tableau22456789[[#This Row],[Place]]=3,"Bronze","")))</f>
        <v/>
      </c>
    </row>
    <row r="49" spans="1:101" x14ac:dyDescent="0.2">
      <c r="A49" s="33" t="str">
        <f>Tableau22456789[[#This Row],[Plc{Q}]]</f>
        <v/>
      </c>
      <c r="B49" s="33" t="str">
        <f>Tableau22456789[[#This Row],[Place]]</f>
        <v/>
      </c>
      <c r="C49" s="16" t="s">
        <v>12</v>
      </c>
      <c r="D49" s="17" t="s">
        <v>12</v>
      </c>
      <c r="E49" s="17" t="s">
        <v>12</v>
      </c>
      <c r="F49" s="29" t="str">
        <f>IF(Tableau22456789[[#This Row],[Q &gt; F]]="","","Q")</f>
        <v/>
      </c>
      <c r="G49" s="10" t="s">
        <v>12</v>
      </c>
      <c r="H49" s="3" t="s">
        <v>3</v>
      </c>
      <c r="I49" s="3" t="s">
        <v>3</v>
      </c>
      <c r="J49" s="3" t="s">
        <v>3</v>
      </c>
      <c r="K49" s="30" t="str">
        <f>IF(Tableau22456789[[#This Row],[Pnt{Q}(/1000)]]=0,"",RANK(Tableau22456789[[#This Row],[Pnt{Q}(/1000)]],Tableau22456789[Pnt{Q}(/1000)]))</f>
        <v/>
      </c>
      <c r="L49" s="30">
        <f>IFERROR(Tableau22456789[[#This Row],[Pnt{QV}(/500)]]+Tableau22456789[[#This Row],[Pnt{QB}/500]],0)</f>
        <v>0</v>
      </c>
      <c r="M49" s="31">
        <f>IFERROR((Tableau22456789[[#This Row],[Pnt{QV}]]/$N$52)*500,0)</f>
        <v>0</v>
      </c>
      <c r="N49" s="31">
        <f>SUM(Tableau22456789[[#This Row],[Pnt{QV1}]],Tableau22456789[[#This Row],[Pnt{QV2}]],Tableau22456789[[#This Row],[Pnt{QV3}]])</f>
        <v>0</v>
      </c>
      <c r="O49" s="2">
        <f>IFERROR(((Tableau22456789[[#This Row],[Prs{QV1}]]/P$52)*1000)+IF(Tableau22456789[[#This Row],[Vlr{QV1}]]="o",2,0),0)</f>
        <v>0</v>
      </c>
      <c r="P49" s="11" t="s">
        <v>12</v>
      </c>
      <c r="Q49" s="4" t="s">
        <v>3</v>
      </c>
      <c r="R49" s="163">
        <f>IFERROR(((Tableau22456789[[#This Row],[Prs{QV2}]]/S$52)*1000)+IF(Tableau22456789[[#This Row],[Vlr{QV2}]]="o",2,0),0)</f>
        <v>0</v>
      </c>
      <c r="S49" s="11" t="s">
        <v>12</v>
      </c>
      <c r="T49" s="4" t="s">
        <v>3</v>
      </c>
      <c r="U49" s="163">
        <f>IFERROR(((Tableau22456789[[#This Row],[Prs{QV3}]]/V$52)*1000)+IF(Tableau22456789[[#This Row],[Vlr{QV3}]]="o",2,0),0)</f>
        <v>0</v>
      </c>
      <c r="V49" s="11" t="s">
        <v>12</v>
      </c>
      <c r="W49" s="4" t="s">
        <v>3</v>
      </c>
      <c r="X49" s="32">
        <f>IF((Tableau22456789[[#This Row],[Pnt{QB}]]/Y$52)*500=0,0,(Tableau22456789[[#This Row],[Pnt{QB}]]/Y$52)*500)</f>
        <v>0</v>
      </c>
      <c r="Y49" s="33">
        <f>Tableau22456789[[#This Row],[Pnt{QB1}]]+Tableau22456789[[#This Row],[Pnt{QB2}]]+Tableau22456789[[#This Row],[Pnt{QB3}]]+Tableau22456789[[#This Row],[Pnt{QB4}]]+Tableau22456789[[#This Row],[Pnt{QB5}]]+Tableau22456789[[#This Row],[Pnt{QB6}]]+Tableau22456789[[#This Row],[Pnt{QB7}]]+Tableau22456789[[#This Row],[Pnt{QB8}]]+Tableau22456789[[#This Row],[Pnt{QB9}]]+Tableau22456789[[#This Row],[Pnt{QB10}]]+Tableau22456789[[#This Row],[Pnt{QB11}]]+Tableau22456789[[#This Row],[Pnt{QB12}]]+Tableau22456789[[#This Row],[Pnt{QB13}]]+Tableau22456789[[#This Row],[Pnt{QB14}]]+Tableau22456789[[#This Row],[Pnt{QB15}]]+Tableau22456789[[#This Row],[Pnt{QB16}]]+Tableau22456789[[#This Row],[Pnt{QB17}]]+Tableau22456789[[#This Row],[Pnt{QB18}]]+Tableau22456789[[#This Row],[Pnt{QB19}]]+Tableau22456789[[#This Row],[Pnt{QB20}]]+Tableau22456789[[#This Row],[Pnt{QB21}]]+Tableau22456789[[#This Row],[Pnt{QB22}]]+Tableau22456789[[#This Row],[Pnt{QB23}]]+Tableau22456789[[#This Row],[Pnt{QB24}]]+Tableau22456789[[#This Row],[Pnt{QB25}]]+Tableau22456789[[#This Row],[Pnt{QB26}]]+Tableau22456789[[#This Row],[Pnt{QB27}]]+Tableau22456789[[#This Row],[Pnt{QB28}]]+Tableau22456789[[#This Row],[Pnt{QB29}]]+Tableau22456789[[#This Row],[Pnt{QB30}]]</f>
        <v>0</v>
      </c>
      <c r="Z49" s="33">
        <f>IF(Tableau22456789[[#This Row],[Blq{QB1}]]="o",(1000/AA$52),0)</f>
        <v>0</v>
      </c>
      <c r="AA49" s="4" t="s">
        <v>3</v>
      </c>
      <c r="AB49" s="33">
        <f>IF(Tableau22456789[[#This Row],[Blq{QB2}]]="o",(1000/AC$52),0)</f>
        <v>0</v>
      </c>
      <c r="AC49" s="4" t="s">
        <v>3</v>
      </c>
      <c r="AD49" s="33">
        <f>IF(Tableau22456789[[#This Row],[Blq{QB3}]]="o",(1000/AE$52),0)</f>
        <v>0</v>
      </c>
      <c r="AE49" s="4" t="s">
        <v>3</v>
      </c>
      <c r="AF49" s="33">
        <f>IF(Tableau22456789[[#This Row],[Blq{QB4}]]="o",(1000/AG$52),0)</f>
        <v>0</v>
      </c>
      <c r="AG49" s="4" t="s">
        <v>3</v>
      </c>
      <c r="AH49" s="33">
        <f>IF(Tableau22456789[[#This Row],[Blq{QB5}]]="o",(1000/AI$52),0)</f>
        <v>0</v>
      </c>
      <c r="AI49" s="4" t="s">
        <v>3</v>
      </c>
      <c r="AJ49" s="33">
        <f>IF(Tableau22456789[[#This Row],[Blq{QB6}]]="o",(1000/AK$52),0)</f>
        <v>0</v>
      </c>
      <c r="AK49" s="4" t="s">
        <v>3</v>
      </c>
      <c r="AL49" s="33">
        <f>IF(Tableau22456789[[#This Row],[Blq{QB7}]]="o",(1000/AM$52),0)</f>
        <v>0</v>
      </c>
      <c r="AM49" s="4" t="s">
        <v>3</v>
      </c>
      <c r="AN49" s="33">
        <f>IF(Tableau22456789[[#This Row],[Blq{QB8}]]="o",(1000/AO$52),0)</f>
        <v>0</v>
      </c>
      <c r="AO49" s="4" t="s">
        <v>3</v>
      </c>
      <c r="AP49" s="33">
        <f>IF(Tableau22456789[[#This Row],[Blq{QB9}]]="o",(1000/AQ$52),0)</f>
        <v>0</v>
      </c>
      <c r="AQ49" s="4" t="s">
        <v>3</v>
      </c>
      <c r="AR49" s="33">
        <f>IF(Tableau22456789[[#This Row],[Blq{QB10}]]="o",(1000/AS$52),0)</f>
        <v>0</v>
      </c>
      <c r="AS49" s="4" t="s">
        <v>3</v>
      </c>
      <c r="AT49" s="33">
        <f>IF(Tableau22456789[[#This Row],[Blq{QB11}]]="o",(1000/AU$52),0)</f>
        <v>0</v>
      </c>
      <c r="AU49" s="4" t="s">
        <v>3</v>
      </c>
      <c r="AV49" s="33">
        <f>IF(Tableau22456789[[#This Row],[Blq{QB12}]]="o",(1000/AW$52),0)</f>
        <v>0</v>
      </c>
      <c r="AW49" s="4" t="s">
        <v>3</v>
      </c>
      <c r="AX49" s="33">
        <f>IF(Tableau22456789[[#This Row],[Blq{QB13}]]="o",(1000/AY$52),0)</f>
        <v>0</v>
      </c>
      <c r="AY49" s="4" t="s">
        <v>3</v>
      </c>
      <c r="AZ49" s="33">
        <f>IF(Tableau22456789[[#This Row],[Blq{QB14}]]="o",(1000/BA$52),0)</f>
        <v>0</v>
      </c>
      <c r="BA49" s="4" t="s">
        <v>3</v>
      </c>
      <c r="BB49" s="33">
        <f>IF(Tableau22456789[[#This Row],[Blq{QB15}]]="o",(1000/BC$52),0)</f>
        <v>0</v>
      </c>
      <c r="BC49" s="4" t="s">
        <v>3</v>
      </c>
      <c r="BD49" s="33">
        <f>IF(Tableau22456789[[#This Row],[Blq{QB16}]]="o",(1000/BE$52),0)</f>
        <v>0</v>
      </c>
      <c r="BE49" s="4" t="s">
        <v>3</v>
      </c>
      <c r="BF49" s="33">
        <f>IF(Tableau22456789[[#This Row],[Blq{QB17}]]="o",(1000/BG$52),0)</f>
        <v>0</v>
      </c>
      <c r="BG49" s="4" t="s">
        <v>3</v>
      </c>
      <c r="BH49" s="33">
        <f>IF(Tableau22456789[[#This Row],[Blq{QB18}]]="o",(1000/BI$52),0)</f>
        <v>0</v>
      </c>
      <c r="BI49" s="4" t="s">
        <v>3</v>
      </c>
      <c r="BJ49" s="33">
        <f>IF(Tableau22456789[[#This Row],[Blq{QB19}]]="o",(1000/BK$52),0)</f>
        <v>0</v>
      </c>
      <c r="BK49" s="4" t="s">
        <v>3</v>
      </c>
      <c r="BL49" s="33">
        <f>IF(Tableau22456789[[#This Row],[Blq{QB20}]]="o",(1000/BM$52),0)</f>
        <v>0</v>
      </c>
      <c r="BM49" s="4" t="s">
        <v>3</v>
      </c>
      <c r="BN49" s="33">
        <f>IF(Tableau22456789[[#This Row],[Blq{QB21}]]="o",(1000/BO$52),0)</f>
        <v>0</v>
      </c>
      <c r="BO49" s="4" t="s">
        <v>3</v>
      </c>
      <c r="BP49" s="33">
        <f>IF(Tableau22456789[[#This Row],[Blq{QB22}]]="o",(1000/BQ$52),0)</f>
        <v>0</v>
      </c>
      <c r="BQ49" s="4" t="s">
        <v>3</v>
      </c>
      <c r="BR49" s="33">
        <f>IF(Tableau22456789[[#This Row],[Blq{QB23}]]="o",(1000/BS$52),0)</f>
        <v>0</v>
      </c>
      <c r="BS49" s="4" t="s">
        <v>3</v>
      </c>
      <c r="BT49" s="33">
        <f>IF(Tableau22456789[[#This Row],[Blq{QB24}]]="o",(1000/BU$52),0)</f>
        <v>0</v>
      </c>
      <c r="BU49" s="4" t="s">
        <v>3</v>
      </c>
      <c r="BV49" s="33">
        <f>IF(Tableau22456789[[#This Row],[Blq{QB25}]]="o",(1000/BW$52),0)</f>
        <v>0</v>
      </c>
      <c r="BW49" s="4" t="s">
        <v>3</v>
      </c>
      <c r="BX49" s="33">
        <f>IF(Tableau22456789[[#This Row],[Blq{QB26}]]="o",(1000/BY$52),0)</f>
        <v>0</v>
      </c>
      <c r="BY49" s="4" t="s">
        <v>3</v>
      </c>
      <c r="BZ49" s="33">
        <f>IF(Tableau22456789[[#This Row],[Blq{QB27}]]="o",(1000/CA$52),0)</f>
        <v>0</v>
      </c>
      <c r="CA49" s="4" t="s">
        <v>3</v>
      </c>
      <c r="CB49" s="33">
        <f>IF(Tableau22456789[[#This Row],[Blq{QB28}]]="o",(1000/CC$52),0)</f>
        <v>0</v>
      </c>
      <c r="CC49" s="4" t="s">
        <v>3</v>
      </c>
      <c r="CD49" s="33">
        <f>IF(Tableau22456789[[#This Row],[Blq{QB29}]]="o",(1000/CE$52),0)</f>
        <v>0</v>
      </c>
      <c r="CE49" s="4" t="s">
        <v>3</v>
      </c>
      <c r="CF49" s="33">
        <f>IF(Tableau22456789[[#This Row],[Blq{QB30}]]="o",(1000/CG$52),0)</f>
        <v>0</v>
      </c>
      <c r="CG49" s="4" t="s">
        <v>3</v>
      </c>
      <c r="CH49" s="26">
        <f>IFERROR((8-Tableau22456789[[#This Row],[Plc{Q}]])/100,0)</f>
        <v>0</v>
      </c>
      <c r="CI49" s="25" t="str">
        <f>IF(OR(1=Tableau22456789[[#This Row],[Plc{Q}]],2=Tableau22456789[[#This Row],[Plc{Q}]],3=Tableau22456789[[#This Row],[Plc{Q}]],4=Tableau22456789[[#This Row],[Plc{Q}]],5=Tableau22456789[[#This Row],[Plc{Q}]],6=Tableau22456789[[#This Row],[Plc{Q}]],7=Tableau22456789[[#This Row],[Plc{Q}]],8=Tableau22456789[[#This Row],[Plc{Q}]]),"Qualifié(e)","")</f>
        <v/>
      </c>
      <c r="CJ49" s="34" t="str">
        <f>IF(Tableau22456789[[#This Row],[Pnt{F}/1000]]=0,"",RANK(Tableau22456789[[#This Row],[Pnt{F}/1000]],Tableau22456789[Pnt{F}/1000]))</f>
        <v/>
      </c>
      <c r="CK49" s="35">
        <f>IFERROR(Tableau22456789[[#This Row],[Pnt{FV}/500]]+Tableau22456789[[#This Row],[Pnt{FB}/500]]+Tableau22456789[[#This Row],[Bns{Q}]],0)</f>
        <v>0</v>
      </c>
      <c r="CL49" s="32">
        <f>IFERROR((Tableau22456789[[#This Row],[Pnt{FV}]]/$CM$52)*500,0)</f>
        <v>0</v>
      </c>
      <c r="CM49" s="186">
        <f>IFERROR(((Tableau22456789[[#This Row],[Prs{FV}]]/CN$52)*1000)+IF(Tableau22456789[[#This Row],[Vlr{FV}]]="o",2,0),0)</f>
        <v>0</v>
      </c>
      <c r="CN49" s="11" t="s">
        <v>12</v>
      </c>
      <c r="CO49" s="4" t="s">
        <v>3</v>
      </c>
      <c r="CP49" s="32">
        <f>(Tableau22456789[[#This Row],[Pnt{FB}]]/CQ$52)*500</f>
        <v>0</v>
      </c>
      <c r="CQ49" s="33">
        <f>Tableau22456789[[#This Row],[Pnt{FBlq}]]+Tableau22456789[[#This Row],[Pnt{FEss}]]</f>
        <v>0</v>
      </c>
      <c r="CR49" s="33">
        <f>IF(Tableau22456789[[#This Row],[Blq{F}]]="n",0,IF(Tableau22456789[[#This Row],[Blq{F}]]="Z1",100,IF(Tableau22456789[[#This Row],[Blq{F}]]="Z2",200,IF(Tableau22456789[[#This Row],[Blq{F}]]="Top",300,0))))</f>
        <v>0</v>
      </c>
      <c r="CS49" s="4" t="s">
        <v>3</v>
      </c>
      <c r="CT49" s="25">
        <f>IFERROR((100-(Tableau22456789[[#This Row],[Ess{F}]])),0)</f>
        <v>0</v>
      </c>
      <c r="CU49" s="11" t="s">
        <v>12</v>
      </c>
      <c r="CV49" s="28" t="str">
        <f>IF(Tableau22456789[[#This Row],[Fnl]]="Q",Tableau22456789[[#This Row],[Plc{F}]],Tableau22456789[[#This Row],[Plc{Q}]])</f>
        <v/>
      </c>
      <c r="CW49" s="28" t="str">
        <f>IF(Tableau22456789[[#This Row],[Place]]=1,"Or",IF(Tableau22456789[[#This Row],[Place]]=2,"Argent",IF(Tableau22456789[[#This Row],[Place]]=3,"Bronze","")))</f>
        <v/>
      </c>
    </row>
    <row r="51" spans="1:101" s="25" customFormat="1" hidden="1" x14ac:dyDescent="0.2">
      <c r="C51" s="48"/>
      <c r="D51" s="49"/>
      <c r="E51" s="49"/>
      <c r="F51" s="36"/>
      <c r="G51" s="4"/>
      <c r="H51" s="3"/>
      <c r="I51" s="4"/>
      <c r="J51" s="4"/>
      <c r="K51" s="28"/>
      <c r="L51" s="37"/>
      <c r="M51" s="21"/>
      <c r="N51" s="21" t="s">
        <v>139</v>
      </c>
      <c r="O51" s="21"/>
      <c r="P51" s="43" t="s">
        <v>143</v>
      </c>
      <c r="Q51" s="4"/>
      <c r="R51" s="21"/>
      <c r="S51" s="43" t="s">
        <v>143</v>
      </c>
      <c r="T51" s="4"/>
      <c r="U51" s="21"/>
      <c r="V51" s="43" t="s">
        <v>143</v>
      </c>
      <c r="W51" s="4"/>
      <c r="Y51" s="25" t="s">
        <v>105</v>
      </c>
      <c r="AA51" s="4" t="s">
        <v>29</v>
      </c>
      <c r="AC51" s="4" t="s">
        <v>29</v>
      </c>
      <c r="AE51" s="4" t="s">
        <v>29</v>
      </c>
      <c r="AG51" s="4" t="s">
        <v>29</v>
      </c>
      <c r="AI51" s="4" t="s">
        <v>29</v>
      </c>
      <c r="AK51" s="4" t="s">
        <v>29</v>
      </c>
      <c r="AM51" s="4" t="s">
        <v>29</v>
      </c>
      <c r="AO51" s="4" t="s">
        <v>29</v>
      </c>
      <c r="AQ51" s="4" t="s">
        <v>29</v>
      </c>
      <c r="AS51" s="4" t="s">
        <v>29</v>
      </c>
      <c r="AU51" s="4" t="s">
        <v>29</v>
      </c>
      <c r="AW51" s="4" t="s">
        <v>29</v>
      </c>
      <c r="AY51" s="4" t="s">
        <v>29</v>
      </c>
      <c r="BA51" s="4" t="s">
        <v>29</v>
      </c>
      <c r="BC51" s="4" t="s">
        <v>29</v>
      </c>
      <c r="BE51" s="4" t="s">
        <v>29</v>
      </c>
      <c r="BG51" s="4" t="s">
        <v>29</v>
      </c>
      <c r="BI51" s="4" t="s">
        <v>29</v>
      </c>
      <c r="BK51" s="4" t="s">
        <v>29</v>
      </c>
      <c r="BM51" s="4" t="s">
        <v>29</v>
      </c>
      <c r="BO51" s="4" t="s">
        <v>29</v>
      </c>
      <c r="BQ51" s="4" t="s">
        <v>29</v>
      </c>
      <c r="BS51" s="4" t="s">
        <v>29</v>
      </c>
      <c r="BU51" s="4" t="s">
        <v>29</v>
      </c>
      <c r="BW51" s="4" t="s">
        <v>29</v>
      </c>
      <c r="BY51" s="4" t="s">
        <v>29</v>
      </c>
      <c r="CA51" s="4" t="s">
        <v>29</v>
      </c>
      <c r="CC51" s="4" t="s">
        <v>29</v>
      </c>
      <c r="CE51" s="4" t="s">
        <v>29</v>
      </c>
      <c r="CG51" s="4" t="s">
        <v>29</v>
      </c>
      <c r="CJ51" s="28"/>
      <c r="CK51" s="20"/>
      <c r="CM51" s="21" t="s">
        <v>22</v>
      </c>
      <c r="CN51" s="43" t="s">
        <v>143</v>
      </c>
      <c r="CO51" s="4"/>
      <c r="CQ51" s="25" t="s">
        <v>105</v>
      </c>
      <c r="CS51" s="4"/>
      <c r="CU51" s="4"/>
      <c r="CV51" s="28"/>
      <c r="CW51" s="28"/>
    </row>
    <row r="52" spans="1:101" s="38" customFormat="1" hidden="1" x14ac:dyDescent="0.2">
      <c r="C52" s="48"/>
      <c r="D52" s="49"/>
      <c r="E52" s="49"/>
      <c r="F52" s="36"/>
      <c r="G52" s="42"/>
      <c r="H52" s="46"/>
      <c r="I52" s="42"/>
      <c r="J52" s="42"/>
      <c r="K52" s="39"/>
      <c r="L52" s="36"/>
      <c r="M52" s="22"/>
      <c r="N52" s="165">
        <f>MAX(N2:N49)</f>
        <v>0</v>
      </c>
      <c r="O52" s="22"/>
      <c r="P52" s="43">
        <f>MAX(P2:P49)</f>
        <v>0</v>
      </c>
      <c r="Q52" s="43"/>
      <c r="R52" s="43"/>
      <c r="S52" s="43">
        <f t="shared" ref="S52" si="0">MAX(S2:S49)</f>
        <v>0</v>
      </c>
      <c r="T52" s="43"/>
      <c r="U52" s="43"/>
      <c r="V52" s="43">
        <f>MAX(V2:V49)</f>
        <v>0</v>
      </c>
      <c r="W52" s="43"/>
      <c r="X52" s="22"/>
      <c r="Y52" s="22">
        <f>IF(MAX(Tableau22456789[Pnt{QB}])=0,1,MAX(Tableau22456789[Pnt{QB}]))</f>
        <v>1</v>
      </c>
      <c r="AA52" s="42">
        <f>COUNTIF(Tableau22456789[Blq{QB1}],"o")</f>
        <v>0</v>
      </c>
      <c r="AC52" s="42">
        <f>COUNTIF(Tableau22456789[Blq{QB2}],"o")</f>
        <v>0</v>
      </c>
      <c r="AE52" s="42">
        <f>COUNTIF(Tableau22456789[Blq{QB3}],"o")</f>
        <v>0</v>
      </c>
      <c r="AG52" s="42">
        <f>COUNTIF(Tableau22456789[Blq{QB4}],"o")</f>
        <v>0</v>
      </c>
      <c r="AI52" s="42">
        <f>COUNTIF(Tableau22456789[Blq{QB5}],"o")</f>
        <v>0</v>
      </c>
      <c r="AK52" s="42">
        <f>COUNTIF(Tableau22456789[Blq{QB6}],"o")</f>
        <v>0</v>
      </c>
      <c r="AM52" s="42">
        <f>COUNTIF(Tableau22456789[Blq{QB7}],"o")</f>
        <v>0</v>
      </c>
      <c r="AO52" s="42">
        <f>COUNTIF(Tableau22456789[Blq{QB8}],"o")</f>
        <v>0</v>
      </c>
      <c r="AQ52" s="42">
        <f>COUNTIF(Tableau22456789[Blq{QB9}],"o")</f>
        <v>0</v>
      </c>
      <c r="AS52" s="42">
        <f>COUNTIF(Tableau22456789[Blq{QB10}],"o")</f>
        <v>0</v>
      </c>
      <c r="AU52" s="42">
        <f>COUNTIF(Tableau22456789[Blq{QB11}],"o")</f>
        <v>0</v>
      </c>
      <c r="AW52" s="42">
        <f>COUNTIF(Tableau22456789[Blq{QB12}],"o")</f>
        <v>0</v>
      </c>
      <c r="AY52" s="42">
        <f>COUNTIF(Tableau22456789[Blq{QB13}],"o")</f>
        <v>0</v>
      </c>
      <c r="BA52" s="42">
        <f>COUNTIF(Tableau22456789[Blq{QB14}],"o")</f>
        <v>0</v>
      </c>
      <c r="BC52" s="42">
        <f>COUNTIF(Tableau22456789[Blq{QB15}],"o")</f>
        <v>0</v>
      </c>
      <c r="BE52" s="42">
        <f>COUNTIF(Tableau22456789[Blq{QB16}],"o")</f>
        <v>0</v>
      </c>
      <c r="BG52" s="42">
        <f>COUNTIF(Tableau22456789[Blq{QB17}],"o")</f>
        <v>0</v>
      </c>
      <c r="BI52" s="42">
        <f>COUNTIF(Tableau22456789[Blq{QB18}],"o")</f>
        <v>0</v>
      </c>
      <c r="BK52" s="42">
        <f>COUNTIF(Tableau22456789[Blq{QB19}],"o")</f>
        <v>0</v>
      </c>
      <c r="BM52" s="42">
        <f>COUNTIF(Tableau22456789[Blq{QB20}],"o")</f>
        <v>0</v>
      </c>
      <c r="BO52" s="42">
        <f>COUNTIF(Tableau22456789[Blq{QB21}],"o")</f>
        <v>0</v>
      </c>
      <c r="BQ52" s="42">
        <f>COUNTIF(Tableau22456789[Blq{QB22}],"o")</f>
        <v>0</v>
      </c>
      <c r="BS52" s="42">
        <f>COUNTIF(Tableau22456789[Blq{QB23}],"o")</f>
        <v>0</v>
      </c>
      <c r="BU52" s="42">
        <f>COUNTIF(Tableau22456789[Blq{QB24}],"o")</f>
        <v>0</v>
      </c>
      <c r="BW52" s="42">
        <f>COUNTIF(Tableau22456789[Blq{QB25}],"o")</f>
        <v>0</v>
      </c>
      <c r="BY52" s="42">
        <f>COUNTIF(Tableau22456789[Blq{QB26}],"o")</f>
        <v>0</v>
      </c>
      <c r="CA52" s="42">
        <f>COUNTIF(Tableau22456789[Blq{QB27}],"o")</f>
        <v>0</v>
      </c>
      <c r="CC52" s="42">
        <f>COUNTIF(Tableau22456789[Blq{QB28}],"o")</f>
        <v>0</v>
      </c>
      <c r="CE52" s="42">
        <f>COUNTIF(Tableau22456789[Blq{QB29}],"o")</f>
        <v>0</v>
      </c>
      <c r="CG52" s="42">
        <f>COUNTIF(Tableau22456789[Blq{QB30}],"o")</f>
        <v>0</v>
      </c>
      <c r="CJ52" s="39"/>
      <c r="CK52" s="40"/>
      <c r="CM52" s="22">
        <f>IF(MAX(Tableau22456789[Pnt{FV}])=0,1,MAX(Tableau22456789[Pnt{FV}]))</f>
        <v>1</v>
      </c>
      <c r="CN52" s="43">
        <f>MAX(CN2:CN49)</f>
        <v>0</v>
      </c>
      <c r="CO52" s="42"/>
      <c r="CQ52" s="38">
        <f>IF(MAX(Tableau22456789[Pnt{FB}])=0,1,MAX(Tableau22456789[Pnt{FB}]))</f>
        <v>1</v>
      </c>
      <c r="CS52" s="42"/>
      <c r="CU52" s="42"/>
      <c r="CV52" s="39"/>
      <c r="CW52" s="39"/>
    </row>
  </sheetData>
  <sheetProtection sheet="1" objects="1" scenarios="1" sort="0" autoFilter="0"/>
  <conditionalFormatting sqref="A1:XFD1048576">
    <cfRule type="cellIs" dxfId="108" priority="7" operator="equal">
      <formula>"_"</formula>
    </cfRule>
    <cfRule type="cellIs" dxfId="107" priority="8" operator="equal">
      <formula>"top"</formula>
    </cfRule>
    <cfRule type="cellIs" dxfId="106" priority="9" operator="equal">
      <formula>"n"</formula>
    </cfRule>
    <cfRule type="cellIs" dxfId="105" priority="10" operator="equal">
      <formula>"o"</formula>
    </cfRule>
  </conditionalFormatting>
  <conditionalFormatting sqref="A1:XFD1048576">
    <cfRule type="cellIs" dxfId="104" priority="5" operator="equal">
      <formula>"Z2"</formula>
    </cfRule>
    <cfRule type="cellIs" dxfId="103" priority="6" operator="equal">
      <formula>"Z1"</formula>
    </cfRule>
  </conditionalFormatting>
  <conditionalFormatting sqref="F2:F49">
    <cfRule type="cellIs" dxfId="102" priority="4" operator="notEqual">
      <formula>"Q"</formula>
    </cfRule>
  </conditionalFormatting>
  <conditionalFormatting sqref="CW2:CW49">
    <cfRule type="cellIs" dxfId="101" priority="1" operator="equal">
      <formula>"Bronze"</formula>
    </cfRule>
    <cfRule type="cellIs" dxfId="100" priority="2" operator="equal">
      <formula>"Argent"</formula>
    </cfRule>
    <cfRule type="cellIs" dxfId="99" priority="3" operator="equal">
      <formula>"Or"</formula>
    </cfRule>
  </conditionalFormatting>
  <pageMargins left="0.7" right="0.7" top="0.75" bottom="0.75" header="0.3" footer="0.3"/>
  <pageSetup paperSize="9" orientation="portrait" horizontalDpi="0" verticalDpi="0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6">
        <x14:dataValidation type="list" allowBlank="1" showInputMessage="1" showErrorMessage="1">
          <x14:formula1>
            <xm:f>Dnn!$A$1:$A$3</xm:f>
          </x14:formula1>
          <xm:sqref>CE2:CE49</xm:sqref>
        </x14:dataValidation>
        <x14:dataValidation type="list" allowBlank="1" showInputMessage="1" showErrorMessage="1">
          <x14:formula1>
            <xm:f>Dnn!$A$1:$A$3</xm:f>
          </x14:formula1>
          <xm:sqref>CC2:CC49</xm:sqref>
        </x14:dataValidation>
        <x14:dataValidation type="list" allowBlank="1" showInputMessage="1" showErrorMessage="1">
          <x14:formula1>
            <xm:f>Dnn!$A$1:$A$3</xm:f>
          </x14:formula1>
          <xm:sqref>CG2:CG49</xm:sqref>
        </x14:dataValidation>
        <x14:dataValidation type="list" allowBlank="1" showInputMessage="1" showErrorMessage="1">
          <x14:formula1>
            <xm:f>Dnn!$A$1:$A$3</xm:f>
          </x14:formula1>
          <xm:sqref>H2:J49</xm:sqref>
        </x14:dataValidation>
        <x14:dataValidation type="list" allowBlank="1" showInputMessage="1" showErrorMessage="1">
          <x14:formula1>
            <xm:f>Dnn!$A$1:$A$3</xm:f>
          </x14:formula1>
          <xm:sqref>CA2:CA49</xm:sqref>
        </x14:dataValidation>
        <x14:dataValidation type="list" allowBlank="1" showInputMessage="1" showErrorMessage="1">
          <x14:formula1>
            <xm:f>Dnn!$A$1:$A$3</xm:f>
          </x14:formula1>
          <xm:sqref>AG2:AG49</xm:sqref>
        </x14:dataValidation>
        <x14:dataValidation type="list" allowBlank="1" showInputMessage="1" showErrorMessage="1">
          <x14:formula1>
            <xm:f>Dnn!$A$1:$A$3</xm:f>
          </x14:formula1>
          <xm:sqref>AI2:AI49</xm:sqref>
        </x14:dataValidation>
        <x14:dataValidation type="list" allowBlank="1" showInputMessage="1" showErrorMessage="1">
          <x14:formula1>
            <xm:f>Dnn!$A$1:$A$3</xm:f>
          </x14:formula1>
          <xm:sqref>AK2:AK49</xm:sqref>
        </x14:dataValidation>
        <x14:dataValidation type="list" allowBlank="1" showInputMessage="1" showErrorMessage="1">
          <x14:formula1>
            <xm:f>Dnn!$A$1:$A$3</xm:f>
          </x14:formula1>
          <xm:sqref>AM2:AM49</xm:sqref>
        </x14:dataValidation>
        <x14:dataValidation type="list" allowBlank="1" showInputMessage="1" showErrorMessage="1">
          <x14:formula1>
            <xm:f>Dnn!$A$1:$A$3</xm:f>
          </x14:formula1>
          <xm:sqref>AO2:AO49</xm:sqref>
        </x14:dataValidation>
        <x14:dataValidation type="list" allowBlank="1" showInputMessage="1" showErrorMessage="1">
          <x14:formula1>
            <xm:f>Dnn!$A$1:$A$3</xm:f>
          </x14:formula1>
          <xm:sqref>AQ2:AQ49</xm:sqref>
        </x14:dataValidation>
        <x14:dataValidation type="list" allowBlank="1" showInputMessage="1" showErrorMessage="1">
          <x14:formula1>
            <xm:f>Dnn!$A$1:$A$3</xm:f>
          </x14:formula1>
          <xm:sqref>AS2:AS49</xm:sqref>
        </x14:dataValidation>
        <x14:dataValidation type="list" allowBlank="1" showInputMessage="1" showErrorMessage="1">
          <x14:formula1>
            <xm:f>Dnn!$A$1:$A$3</xm:f>
          </x14:formula1>
          <xm:sqref>AU2:AU49</xm:sqref>
        </x14:dataValidation>
        <x14:dataValidation type="list" allowBlank="1" showInputMessage="1" showErrorMessage="1">
          <x14:formula1>
            <xm:f>Dnn!$A$1:$A$3</xm:f>
          </x14:formula1>
          <xm:sqref>AW2:AW49</xm:sqref>
        </x14:dataValidation>
        <x14:dataValidation type="list" allowBlank="1" showInputMessage="1" showErrorMessage="1">
          <x14:formula1>
            <xm:f>Dnn!$A$1:$A$3</xm:f>
          </x14:formula1>
          <xm:sqref>AY2:AY49</xm:sqref>
        </x14:dataValidation>
        <x14:dataValidation type="list" allowBlank="1" showInputMessage="1" showErrorMessage="1">
          <x14:formula1>
            <xm:f>Dnn!$A$1:$A$3</xm:f>
          </x14:formula1>
          <xm:sqref>BA2:BA49</xm:sqref>
        </x14:dataValidation>
        <x14:dataValidation type="list" allowBlank="1" showInputMessage="1" showErrorMessage="1">
          <x14:formula1>
            <xm:f>Dnn!$A$1:$A$3</xm:f>
          </x14:formula1>
          <xm:sqref>BC2:BC49</xm:sqref>
        </x14:dataValidation>
        <x14:dataValidation type="list" allowBlank="1" showInputMessage="1" showErrorMessage="1">
          <x14:formula1>
            <xm:f>Dnn!$A$1:$A$3</xm:f>
          </x14:formula1>
          <xm:sqref>BE2:BE49</xm:sqref>
        </x14:dataValidation>
        <x14:dataValidation type="list" allowBlank="1" showInputMessage="1" showErrorMessage="1">
          <x14:formula1>
            <xm:f>Dnn!$A$1:$A$3</xm:f>
          </x14:formula1>
          <xm:sqref>BG2:BG49</xm:sqref>
        </x14:dataValidation>
        <x14:dataValidation type="list" allowBlank="1" showInputMessage="1" showErrorMessage="1">
          <x14:formula1>
            <xm:f>Dnn!$A$1:$A$3</xm:f>
          </x14:formula1>
          <xm:sqref>BI2:BI49</xm:sqref>
        </x14:dataValidation>
        <x14:dataValidation type="list" allowBlank="1" showInputMessage="1" showErrorMessage="1">
          <x14:formula1>
            <xm:f>Dnn!$A$1:$A$3</xm:f>
          </x14:formula1>
          <xm:sqref>BK2:BK49</xm:sqref>
        </x14:dataValidation>
        <x14:dataValidation type="list" allowBlank="1" showInputMessage="1" showErrorMessage="1">
          <x14:formula1>
            <xm:f>Dnn!$A$1:$A$3</xm:f>
          </x14:formula1>
          <xm:sqref>BM2:BM49</xm:sqref>
        </x14:dataValidation>
        <x14:dataValidation type="list" allowBlank="1" showInputMessage="1" showErrorMessage="1">
          <x14:formula1>
            <xm:f>Dnn!$A$1:$A$3</xm:f>
          </x14:formula1>
          <xm:sqref>BO2:BO49</xm:sqref>
        </x14:dataValidation>
        <x14:dataValidation type="list" allowBlank="1" showInputMessage="1" showErrorMessage="1">
          <x14:formula1>
            <xm:f>Dnn!$A$1:$A$3</xm:f>
          </x14:formula1>
          <xm:sqref>BQ2:BQ49</xm:sqref>
        </x14:dataValidation>
        <x14:dataValidation type="list" allowBlank="1" showInputMessage="1" showErrorMessage="1">
          <x14:formula1>
            <xm:f>Dnn!$A$1:$A$3</xm:f>
          </x14:formula1>
          <xm:sqref>BS2:BS49</xm:sqref>
        </x14:dataValidation>
        <x14:dataValidation type="list" allowBlank="1" showInputMessage="1" showErrorMessage="1">
          <x14:formula1>
            <xm:f>Dnn!$A$1:$A$3</xm:f>
          </x14:formula1>
          <xm:sqref>BU2:BU49</xm:sqref>
        </x14:dataValidation>
        <x14:dataValidation type="list" allowBlank="1" showInputMessage="1" showErrorMessage="1">
          <x14:formula1>
            <xm:f>Dnn!$A$1:$A$3</xm:f>
          </x14:formula1>
          <xm:sqref>BW2:BW49</xm:sqref>
        </x14:dataValidation>
        <x14:dataValidation type="list" allowBlank="1" showInputMessage="1" showErrorMessage="1">
          <x14:formula1>
            <xm:f>Dnn!$A$1:$A$3</xm:f>
          </x14:formula1>
          <xm:sqref>BY2:BY49</xm:sqref>
        </x14:dataValidation>
        <x14:dataValidation type="list" allowBlank="1" showInputMessage="1" showErrorMessage="1">
          <x14:formula1>
            <xm:f>Dnn!$A$1:$A$3</xm:f>
          </x14:formula1>
          <xm:sqref>AE2:AE49</xm:sqref>
        </x14:dataValidation>
        <x14:dataValidation type="list" allowBlank="1" showInputMessage="1" showErrorMessage="1">
          <x14:formula1>
            <xm:f>Dnn!$A$1:$A$3</xm:f>
          </x14:formula1>
          <xm:sqref>AC2:AC49</xm:sqref>
        </x14:dataValidation>
        <x14:dataValidation type="list" allowBlank="1" showInputMessage="1" showErrorMessage="1">
          <x14:formula1>
            <xm:f>Dnn!$A$1:$A$3</xm:f>
          </x14:formula1>
          <xm:sqref>AA2:AA49</xm:sqref>
        </x14:dataValidation>
        <x14:dataValidation type="list" allowBlank="1" showInputMessage="1" showErrorMessage="1">
          <x14:formula1>
            <xm:f>Dnn!$A$1:$A$4</xm:f>
          </x14:formula1>
          <xm:sqref>Q2:Q49</xm:sqref>
        </x14:dataValidation>
        <x14:dataValidation type="list" allowBlank="1" showInputMessage="1" showErrorMessage="1">
          <x14:formula1>
            <xm:f>Dnn!$A$1:$A$4</xm:f>
          </x14:formula1>
          <xm:sqref>T2:T49</xm:sqref>
        </x14:dataValidation>
        <x14:dataValidation type="list" allowBlank="1" showInputMessage="1" showErrorMessage="1">
          <x14:formula1>
            <xm:f>Dnn!$A$1:$A$4</xm:f>
          </x14:formula1>
          <xm:sqref>W2:W49</xm:sqref>
        </x14:dataValidation>
        <x14:dataValidation type="list" allowBlank="1" showInputMessage="1" showErrorMessage="1">
          <x14:formula1>
            <xm:f>Dnn!$A$1:$A$4</xm:f>
          </x14:formula1>
          <xm:sqref>CO2:CO49</xm:sqref>
        </x14:dataValidation>
        <x14:dataValidation type="list" allowBlank="1" showInputMessage="1" showErrorMessage="1">
          <x14:formula1>
            <xm:f>Dnn!$B$1:$B$5</xm:f>
          </x14:formula1>
          <xm:sqref>CS2:CS49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005493"/>
  </sheetPr>
  <dimension ref="A1:G416"/>
  <sheetViews>
    <sheetView view="pageLayout" workbookViewId="0">
      <selection sqref="A1:C1048576"/>
    </sheetView>
  </sheetViews>
  <sheetFormatPr baseColWidth="10" defaultRowHeight="14" x14ac:dyDescent="0.2"/>
  <cols>
    <col min="1" max="1" width="6.85546875" style="52" customWidth="1"/>
    <col min="2" max="3" width="18" style="103" customWidth="1"/>
    <col min="4" max="7" width="6.85546875" style="52" customWidth="1"/>
    <col min="8" max="16384" width="10.7109375" style="52"/>
  </cols>
  <sheetData>
    <row r="1" spans="1:7" ht="14" customHeight="1" x14ac:dyDescent="0.2">
      <c r="A1" s="54" t="s">
        <v>108</v>
      </c>
      <c r="B1" s="91"/>
      <c r="C1" s="91"/>
      <c r="D1" s="208" t="str">
        <f>Dnn!E2</f>
        <v>Benjamins F</v>
      </c>
      <c r="E1" s="209"/>
      <c r="F1" s="209"/>
      <c r="G1" s="210"/>
    </row>
    <row r="2" spans="1:7" ht="14" customHeight="1" x14ac:dyDescent="0.2">
      <c r="A2" s="56" t="s">
        <v>110</v>
      </c>
      <c r="B2" s="92"/>
      <c r="C2" s="93"/>
      <c r="D2" s="211"/>
      <c r="E2" s="212"/>
      <c r="F2" s="212"/>
      <c r="G2" s="213"/>
    </row>
    <row r="3" spans="1:7" ht="15" thickBot="1" x14ac:dyDescent="0.25">
      <c r="A3" s="56" t="s">
        <v>109</v>
      </c>
      <c r="B3" s="92"/>
      <c r="C3" s="92"/>
      <c r="D3" s="56"/>
      <c r="E3" s="53"/>
      <c r="F3" s="53"/>
      <c r="G3" s="58" t="str">
        <f>Dnn!E1</f>
        <v>{Groupe B}</v>
      </c>
    </row>
    <row r="4" spans="1:7" s="57" customFormat="1" ht="17" customHeight="1" thickBot="1" x14ac:dyDescent="0.25">
      <c r="A4" s="63" t="s">
        <v>111</v>
      </c>
      <c r="B4" s="64" t="s">
        <v>0</v>
      </c>
      <c r="C4" s="65" t="s">
        <v>8</v>
      </c>
      <c r="D4" s="108" t="s">
        <v>112</v>
      </c>
      <c r="E4" s="207" t="s">
        <v>113</v>
      </c>
      <c r="F4" s="207"/>
      <c r="G4" s="109" t="s">
        <v>88</v>
      </c>
    </row>
    <row r="5" spans="1:7" x14ac:dyDescent="0.2">
      <c r="A5" s="67" t="str">
        <f>IF('Bjm F'!C2="-","",'Bjm F'!C2)</f>
        <v/>
      </c>
      <c r="B5" s="94" t="str">
        <f>IF('Bjm F'!D2="-","",'Bjm F'!D2)</f>
        <v/>
      </c>
      <c r="C5" s="95" t="str">
        <f>IF('Bjm F'!E2="-","",'Bjm F'!E2)</f>
        <v/>
      </c>
      <c r="D5" s="76"/>
      <c r="E5" s="69" t="s">
        <v>6</v>
      </c>
      <c r="F5" s="69" t="s">
        <v>5</v>
      </c>
      <c r="G5" s="70" t="s">
        <v>5</v>
      </c>
    </row>
    <row r="6" spans="1:7" x14ac:dyDescent="0.2">
      <c r="A6" s="71" t="str">
        <f>IF('Bjm F'!C3="-","",'Bjm F'!C3)</f>
        <v/>
      </c>
      <c r="B6" s="96" t="str">
        <f>IF('Bjm F'!D3="-","",'Bjm F'!D3)</f>
        <v/>
      </c>
      <c r="C6" s="97" t="str">
        <f>IF('Bjm F'!E3="-","",'Bjm F'!E3)</f>
        <v/>
      </c>
      <c r="D6" s="61"/>
      <c r="E6" s="59" t="s">
        <v>6</v>
      </c>
      <c r="F6" s="59" t="s">
        <v>5</v>
      </c>
      <c r="G6" s="60" t="s">
        <v>5</v>
      </c>
    </row>
    <row r="7" spans="1:7" x14ac:dyDescent="0.2">
      <c r="A7" s="71" t="str">
        <f>IF('Bjm F'!C4="-","",'Bjm F'!C4)</f>
        <v/>
      </c>
      <c r="B7" s="96" t="str">
        <f>IF('Bjm F'!D4="-","",'Bjm F'!D4)</f>
        <v/>
      </c>
      <c r="C7" s="97" t="str">
        <f>IF('Bjm F'!E4="-","",'Bjm F'!E4)</f>
        <v/>
      </c>
      <c r="D7" s="61"/>
      <c r="E7" s="59" t="s">
        <v>6</v>
      </c>
      <c r="F7" s="59" t="s">
        <v>5</v>
      </c>
      <c r="G7" s="60" t="s">
        <v>5</v>
      </c>
    </row>
    <row r="8" spans="1:7" x14ac:dyDescent="0.2">
      <c r="A8" s="71" t="str">
        <f>IF('Bjm F'!C5="-","",'Bjm F'!C5)</f>
        <v/>
      </c>
      <c r="B8" s="96" t="str">
        <f>IF('Bjm F'!D5="-","",'Bjm F'!D5)</f>
        <v/>
      </c>
      <c r="C8" s="97" t="str">
        <f>IF('Bjm F'!E5="-","",'Bjm F'!E5)</f>
        <v/>
      </c>
      <c r="D8" s="61"/>
      <c r="E8" s="59" t="s">
        <v>6</v>
      </c>
      <c r="F8" s="59" t="s">
        <v>5</v>
      </c>
      <c r="G8" s="60" t="s">
        <v>5</v>
      </c>
    </row>
    <row r="9" spans="1:7" x14ac:dyDescent="0.2">
      <c r="A9" s="71" t="str">
        <f>IF('Bjm F'!C6="-","",'Bjm F'!C6)</f>
        <v/>
      </c>
      <c r="B9" s="96" t="str">
        <f>IF('Bjm F'!D6="-","",'Bjm F'!D6)</f>
        <v/>
      </c>
      <c r="C9" s="97" t="str">
        <f>IF('Bjm F'!E6="-","",'Bjm F'!E6)</f>
        <v/>
      </c>
      <c r="D9" s="61"/>
      <c r="E9" s="59" t="s">
        <v>6</v>
      </c>
      <c r="F9" s="59" t="s">
        <v>5</v>
      </c>
      <c r="G9" s="60" t="s">
        <v>5</v>
      </c>
    </row>
    <row r="10" spans="1:7" x14ac:dyDescent="0.2">
      <c r="A10" s="71" t="str">
        <f>IF('Bjm F'!C7="-","",'Bjm F'!C7)</f>
        <v/>
      </c>
      <c r="B10" s="96" t="str">
        <f>IF('Bjm F'!D7="-","",'Bjm F'!D7)</f>
        <v/>
      </c>
      <c r="C10" s="97" t="str">
        <f>IF('Bjm F'!E7="-","",'Bjm F'!E7)</f>
        <v/>
      </c>
      <c r="D10" s="61"/>
      <c r="E10" s="59" t="s">
        <v>6</v>
      </c>
      <c r="F10" s="59" t="s">
        <v>5</v>
      </c>
      <c r="G10" s="60" t="s">
        <v>5</v>
      </c>
    </row>
    <row r="11" spans="1:7" x14ac:dyDescent="0.2">
      <c r="A11" s="71" t="str">
        <f>IF('Bjm F'!C8="-","",'Bjm F'!C8)</f>
        <v/>
      </c>
      <c r="B11" s="96" t="str">
        <f>IF('Bjm F'!D8="-","",'Bjm F'!D8)</f>
        <v/>
      </c>
      <c r="C11" s="97" t="str">
        <f>IF('Bjm F'!E8="-","",'Bjm F'!E8)</f>
        <v/>
      </c>
      <c r="D11" s="61"/>
      <c r="E11" s="59" t="s">
        <v>6</v>
      </c>
      <c r="F11" s="59" t="s">
        <v>5</v>
      </c>
      <c r="G11" s="60" t="s">
        <v>5</v>
      </c>
    </row>
    <row r="12" spans="1:7" x14ac:dyDescent="0.2">
      <c r="A12" s="71" t="str">
        <f>IF('Bjm F'!C9="-","",'Bjm F'!C9)</f>
        <v/>
      </c>
      <c r="B12" s="96" t="str">
        <f>IF('Bjm F'!D9="-","",'Bjm F'!D9)</f>
        <v/>
      </c>
      <c r="C12" s="97" t="str">
        <f>IF('Bjm F'!E9="-","",'Bjm F'!E9)</f>
        <v/>
      </c>
      <c r="D12" s="61"/>
      <c r="E12" s="59" t="s">
        <v>6</v>
      </c>
      <c r="F12" s="59" t="s">
        <v>5</v>
      </c>
      <c r="G12" s="60" t="s">
        <v>5</v>
      </c>
    </row>
    <row r="13" spans="1:7" x14ac:dyDescent="0.2">
      <c r="A13" s="71" t="str">
        <f>IF('Bjm F'!C10="-","",'Bjm F'!C10)</f>
        <v/>
      </c>
      <c r="B13" s="96" t="str">
        <f>IF('Bjm F'!D10="-","",'Bjm F'!D10)</f>
        <v/>
      </c>
      <c r="C13" s="97" t="str">
        <f>IF('Bjm F'!E10="-","",'Bjm F'!E10)</f>
        <v/>
      </c>
      <c r="D13" s="61"/>
      <c r="E13" s="59" t="s">
        <v>6</v>
      </c>
      <c r="F13" s="59" t="s">
        <v>5</v>
      </c>
      <c r="G13" s="60" t="s">
        <v>5</v>
      </c>
    </row>
    <row r="14" spans="1:7" x14ac:dyDescent="0.2">
      <c r="A14" s="71" t="str">
        <f>IF('Bjm F'!C11="-","",'Bjm F'!C11)</f>
        <v/>
      </c>
      <c r="B14" s="96" t="str">
        <f>IF('Bjm F'!D11="-","",'Bjm F'!D11)</f>
        <v/>
      </c>
      <c r="C14" s="97" t="str">
        <f>IF('Bjm F'!E11="-","",'Bjm F'!E11)</f>
        <v/>
      </c>
      <c r="D14" s="61"/>
      <c r="E14" s="59" t="s">
        <v>6</v>
      </c>
      <c r="F14" s="59" t="s">
        <v>5</v>
      </c>
      <c r="G14" s="60" t="s">
        <v>5</v>
      </c>
    </row>
    <row r="15" spans="1:7" x14ac:dyDescent="0.2">
      <c r="A15" s="71" t="str">
        <f>IF('Bjm F'!C12="-","",'Bjm F'!C12)</f>
        <v/>
      </c>
      <c r="B15" s="96" t="str">
        <f>IF('Bjm F'!D12="-","",'Bjm F'!D12)</f>
        <v/>
      </c>
      <c r="C15" s="97" t="str">
        <f>IF('Bjm F'!E12="-","",'Bjm F'!E12)</f>
        <v/>
      </c>
      <c r="D15" s="61"/>
      <c r="E15" s="59" t="s">
        <v>6</v>
      </c>
      <c r="F15" s="59" t="s">
        <v>5</v>
      </c>
      <c r="G15" s="60" t="s">
        <v>5</v>
      </c>
    </row>
    <row r="16" spans="1:7" x14ac:dyDescent="0.2">
      <c r="A16" s="71" t="str">
        <f>IF('Bjm F'!C13="-","",'Bjm F'!C13)</f>
        <v/>
      </c>
      <c r="B16" s="96" t="str">
        <f>IF('Bjm F'!D13="-","",'Bjm F'!D13)</f>
        <v/>
      </c>
      <c r="C16" s="97" t="str">
        <f>IF('Bjm F'!E13="-","",'Bjm F'!E13)</f>
        <v/>
      </c>
      <c r="D16" s="61"/>
      <c r="E16" s="59" t="s">
        <v>6</v>
      </c>
      <c r="F16" s="59" t="s">
        <v>5</v>
      </c>
      <c r="G16" s="60" t="s">
        <v>5</v>
      </c>
    </row>
    <row r="17" spans="1:7" x14ac:dyDescent="0.2">
      <c r="A17" s="71" t="str">
        <f>IF('Bjm F'!C14="-","",'Bjm F'!C14)</f>
        <v/>
      </c>
      <c r="B17" s="96" t="str">
        <f>IF('Bjm F'!D14="-","",'Bjm F'!D14)</f>
        <v/>
      </c>
      <c r="C17" s="97" t="str">
        <f>IF('Bjm F'!E14="-","",'Bjm F'!E14)</f>
        <v/>
      </c>
      <c r="D17" s="61"/>
      <c r="E17" s="59" t="s">
        <v>6</v>
      </c>
      <c r="F17" s="59" t="s">
        <v>5</v>
      </c>
      <c r="G17" s="60" t="s">
        <v>5</v>
      </c>
    </row>
    <row r="18" spans="1:7" x14ac:dyDescent="0.2">
      <c r="A18" s="71" t="str">
        <f>IF('Bjm F'!C15="-","",'Bjm F'!C15)</f>
        <v/>
      </c>
      <c r="B18" s="96" t="str">
        <f>IF('Bjm F'!D15="-","",'Bjm F'!D15)</f>
        <v/>
      </c>
      <c r="C18" s="97" t="str">
        <f>IF('Bjm F'!E15="-","",'Bjm F'!E15)</f>
        <v/>
      </c>
      <c r="D18" s="61"/>
      <c r="E18" s="59" t="s">
        <v>6</v>
      </c>
      <c r="F18" s="59" t="s">
        <v>5</v>
      </c>
      <c r="G18" s="60" t="s">
        <v>5</v>
      </c>
    </row>
    <row r="19" spans="1:7" x14ac:dyDescent="0.2">
      <c r="A19" s="71" t="str">
        <f>IF('Bjm F'!C16="-","",'Bjm F'!C16)</f>
        <v/>
      </c>
      <c r="B19" s="96" t="str">
        <f>IF('Bjm F'!D16="-","",'Bjm F'!D16)</f>
        <v/>
      </c>
      <c r="C19" s="97" t="str">
        <f>IF('Bjm F'!E16="-","",'Bjm F'!E16)</f>
        <v/>
      </c>
      <c r="D19" s="61"/>
      <c r="E19" s="59" t="s">
        <v>6</v>
      </c>
      <c r="F19" s="59" t="s">
        <v>5</v>
      </c>
      <c r="G19" s="60" t="s">
        <v>5</v>
      </c>
    </row>
    <row r="20" spans="1:7" x14ac:dyDescent="0.2">
      <c r="A20" s="71" t="str">
        <f>IF('Bjm F'!C17="-","",'Bjm F'!C17)</f>
        <v/>
      </c>
      <c r="B20" s="96" t="str">
        <f>IF('Bjm F'!D17="-","",'Bjm F'!D17)</f>
        <v/>
      </c>
      <c r="C20" s="97" t="str">
        <f>IF('Bjm F'!E17="-","",'Bjm F'!E17)</f>
        <v/>
      </c>
      <c r="D20" s="61"/>
      <c r="E20" s="59" t="s">
        <v>6</v>
      </c>
      <c r="F20" s="59" t="s">
        <v>5</v>
      </c>
      <c r="G20" s="60" t="s">
        <v>5</v>
      </c>
    </row>
    <row r="21" spans="1:7" x14ac:dyDescent="0.2">
      <c r="A21" s="71" t="str">
        <f>IF('Bjm F'!C18="-","",'Bjm F'!C18)</f>
        <v/>
      </c>
      <c r="B21" s="96" t="str">
        <f>IF('Bjm F'!D18="-","",'Bjm F'!D18)</f>
        <v/>
      </c>
      <c r="C21" s="97" t="str">
        <f>IF('Bjm F'!E18="-","",'Bjm F'!E18)</f>
        <v/>
      </c>
      <c r="D21" s="61"/>
      <c r="E21" s="59" t="s">
        <v>6</v>
      </c>
      <c r="F21" s="59" t="s">
        <v>5</v>
      </c>
      <c r="G21" s="60" t="s">
        <v>5</v>
      </c>
    </row>
    <row r="22" spans="1:7" x14ac:dyDescent="0.2">
      <c r="A22" s="71" t="str">
        <f>IF('Bjm F'!C19="-","",'Bjm F'!C19)</f>
        <v/>
      </c>
      <c r="B22" s="96" t="str">
        <f>IF('Bjm F'!D19="-","",'Bjm F'!D19)</f>
        <v/>
      </c>
      <c r="C22" s="97" t="str">
        <f>IF('Bjm F'!E19="-","",'Bjm F'!E19)</f>
        <v/>
      </c>
      <c r="D22" s="61"/>
      <c r="E22" s="59" t="s">
        <v>6</v>
      </c>
      <c r="F22" s="59" t="s">
        <v>5</v>
      </c>
      <c r="G22" s="60" t="s">
        <v>5</v>
      </c>
    </row>
    <row r="23" spans="1:7" x14ac:dyDescent="0.2">
      <c r="A23" s="71" t="str">
        <f>IF('Bjm F'!C20="-","",'Bjm F'!C20)</f>
        <v/>
      </c>
      <c r="B23" s="96" t="str">
        <f>IF('Bjm F'!D20="-","",'Bjm F'!D20)</f>
        <v/>
      </c>
      <c r="C23" s="97" t="str">
        <f>IF('Bjm F'!E20="-","",'Bjm F'!E20)</f>
        <v/>
      </c>
      <c r="D23" s="61"/>
      <c r="E23" s="59" t="s">
        <v>6</v>
      </c>
      <c r="F23" s="59" t="s">
        <v>5</v>
      </c>
      <c r="G23" s="60" t="s">
        <v>5</v>
      </c>
    </row>
    <row r="24" spans="1:7" x14ac:dyDescent="0.2">
      <c r="A24" s="71" t="str">
        <f>IF('Bjm F'!C21="-","",'Bjm F'!C21)</f>
        <v/>
      </c>
      <c r="B24" s="96" t="str">
        <f>IF('Bjm F'!D21="-","",'Bjm F'!D21)</f>
        <v/>
      </c>
      <c r="C24" s="97" t="str">
        <f>IF('Bjm F'!E21="-","",'Bjm F'!E21)</f>
        <v/>
      </c>
      <c r="D24" s="61"/>
      <c r="E24" s="59" t="s">
        <v>6</v>
      </c>
      <c r="F24" s="59" t="s">
        <v>5</v>
      </c>
      <c r="G24" s="60" t="s">
        <v>5</v>
      </c>
    </row>
    <row r="25" spans="1:7" x14ac:dyDescent="0.2">
      <c r="A25" s="71" t="str">
        <f>IF('Bjm F'!C22="-","",'Bjm F'!C22)</f>
        <v/>
      </c>
      <c r="B25" s="96" t="str">
        <f>IF('Bjm F'!D22="-","",'Bjm F'!D22)</f>
        <v/>
      </c>
      <c r="C25" s="97" t="str">
        <f>IF('Bjm F'!E22="-","",'Bjm F'!E22)</f>
        <v/>
      </c>
      <c r="D25" s="61"/>
      <c r="E25" s="59" t="s">
        <v>6</v>
      </c>
      <c r="F25" s="59" t="s">
        <v>5</v>
      </c>
      <c r="G25" s="60" t="s">
        <v>5</v>
      </c>
    </row>
    <row r="26" spans="1:7" x14ac:dyDescent="0.2">
      <c r="A26" s="71" t="str">
        <f>IF('Bjm F'!C23="-","",'Bjm F'!C23)</f>
        <v/>
      </c>
      <c r="B26" s="96" t="str">
        <f>IF('Bjm F'!D23="-","",'Bjm F'!D23)</f>
        <v/>
      </c>
      <c r="C26" s="97" t="str">
        <f>IF('Bjm F'!E23="-","",'Bjm F'!E23)</f>
        <v/>
      </c>
      <c r="D26" s="61"/>
      <c r="E26" s="59" t="s">
        <v>6</v>
      </c>
      <c r="F26" s="59" t="s">
        <v>5</v>
      </c>
      <c r="G26" s="60" t="s">
        <v>5</v>
      </c>
    </row>
    <row r="27" spans="1:7" x14ac:dyDescent="0.2">
      <c r="A27" s="71" t="str">
        <f>IF('Bjm F'!C24="-","",'Bjm F'!C24)</f>
        <v/>
      </c>
      <c r="B27" s="96" t="str">
        <f>IF('Bjm F'!D24="-","",'Bjm F'!D24)</f>
        <v/>
      </c>
      <c r="C27" s="97" t="str">
        <f>IF('Bjm F'!E24="-","",'Bjm F'!E24)</f>
        <v/>
      </c>
      <c r="D27" s="61"/>
      <c r="E27" s="59" t="s">
        <v>6</v>
      </c>
      <c r="F27" s="59" t="s">
        <v>5</v>
      </c>
      <c r="G27" s="60" t="s">
        <v>5</v>
      </c>
    </row>
    <row r="28" spans="1:7" x14ac:dyDescent="0.2">
      <c r="A28" s="71" t="str">
        <f>IF('Bjm F'!C25="-","",'Bjm F'!C25)</f>
        <v/>
      </c>
      <c r="B28" s="96" t="str">
        <f>IF('Bjm F'!D25="-","",'Bjm F'!D25)</f>
        <v/>
      </c>
      <c r="C28" s="97" t="str">
        <f>IF('Bjm F'!E25="-","",'Bjm F'!E25)</f>
        <v/>
      </c>
      <c r="D28" s="61"/>
      <c r="E28" s="59" t="s">
        <v>6</v>
      </c>
      <c r="F28" s="59" t="s">
        <v>5</v>
      </c>
      <c r="G28" s="60" t="s">
        <v>5</v>
      </c>
    </row>
    <row r="29" spans="1:7" x14ac:dyDescent="0.2">
      <c r="A29" s="71" t="str">
        <f>IF('Bjm F'!C26="-","",'Bjm F'!C26)</f>
        <v/>
      </c>
      <c r="B29" s="96" t="str">
        <f>IF('Bjm F'!D26="-","",'Bjm F'!D26)</f>
        <v/>
      </c>
      <c r="C29" s="97" t="str">
        <f>IF('Bjm F'!E26="-","",'Bjm F'!E26)</f>
        <v/>
      </c>
      <c r="D29" s="61"/>
      <c r="E29" s="59" t="s">
        <v>6</v>
      </c>
      <c r="F29" s="59" t="s">
        <v>5</v>
      </c>
      <c r="G29" s="60" t="s">
        <v>5</v>
      </c>
    </row>
    <row r="30" spans="1:7" x14ac:dyDescent="0.2">
      <c r="A30" s="71" t="str">
        <f>IF('Bjm F'!C27="-","",'Bjm F'!C27)</f>
        <v/>
      </c>
      <c r="B30" s="96" t="str">
        <f>IF('Bjm F'!D27="-","",'Bjm F'!D27)</f>
        <v/>
      </c>
      <c r="C30" s="97" t="str">
        <f>IF('Bjm F'!E27="-","",'Bjm F'!E27)</f>
        <v/>
      </c>
      <c r="D30" s="61"/>
      <c r="E30" s="59" t="s">
        <v>6</v>
      </c>
      <c r="F30" s="59" t="s">
        <v>5</v>
      </c>
      <c r="G30" s="60" t="s">
        <v>5</v>
      </c>
    </row>
    <row r="31" spans="1:7" x14ac:dyDescent="0.2">
      <c r="A31" s="71" t="str">
        <f>IF('Bjm F'!C28="-","",'Bjm F'!C28)</f>
        <v/>
      </c>
      <c r="B31" s="96" t="str">
        <f>IF('Bjm F'!D28="-","",'Bjm F'!D28)</f>
        <v/>
      </c>
      <c r="C31" s="97" t="str">
        <f>IF('Bjm F'!E28="-","",'Bjm F'!E28)</f>
        <v/>
      </c>
      <c r="D31" s="61"/>
      <c r="E31" s="59" t="s">
        <v>6</v>
      </c>
      <c r="F31" s="59" t="s">
        <v>5</v>
      </c>
      <c r="G31" s="60" t="s">
        <v>5</v>
      </c>
    </row>
    <row r="32" spans="1:7" x14ac:dyDescent="0.2">
      <c r="A32" s="71" t="str">
        <f>IF('Bjm F'!C29="-","",'Bjm F'!C29)</f>
        <v/>
      </c>
      <c r="B32" s="96" t="str">
        <f>IF('Bjm F'!D29="-","",'Bjm F'!D29)</f>
        <v/>
      </c>
      <c r="C32" s="97" t="str">
        <f>IF('Bjm F'!E29="-","",'Bjm F'!E29)</f>
        <v/>
      </c>
      <c r="D32" s="61"/>
      <c r="E32" s="59" t="s">
        <v>6</v>
      </c>
      <c r="F32" s="59" t="s">
        <v>5</v>
      </c>
      <c r="G32" s="60" t="s">
        <v>5</v>
      </c>
    </row>
    <row r="33" spans="1:7" x14ac:dyDescent="0.2">
      <c r="A33" s="71" t="str">
        <f>IF('Bjm F'!C30="-","",'Bjm F'!C30)</f>
        <v/>
      </c>
      <c r="B33" s="96" t="str">
        <f>IF('Bjm F'!D30="-","",'Bjm F'!D30)</f>
        <v/>
      </c>
      <c r="C33" s="97" t="str">
        <f>IF('Bjm F'!E30="-","",'Bjm F'!E30)</f>
        <v/>
      </c>
      <c r="D33" s="61"/>
      <c r="E33" s="59" t="s">
        <v>6</v>
      </c>
      <c r="F33" s="59" t="s">
        <v>5</v>
      </c>
      <c r="G33" s="60" t="s">
        <v>5</v>
      </c>
    </row>
    <row r="34" spans="1:7" x14ac:dyDescent="0.2">
      <c r="A34" s="71" t="str">
        <f>IF('Bjm F'!C31="-","",'Bjm F'!C31)</f>
        <v/>
      </c>
      <c r="B34" s="96" t="str">
        <f>IF('Bjm F'!D31="-","",'Bjm F'!D31)</f>
        <v/>
      </c>
      <c r="C34" s="97" t="str">
        <f>IF('Bjm F'!E31="-","",'Bjm F'!E31)</f>
        <v/>
      </c>
      <c r="D34" s="61"/>
      <c r="E34" s="59" t="s">
        <v>6</v>
      </c>
      <c r="F34" s="59" t="s">
        <v>5</v>
      </c>
      <c r="G34" s="60" t="s">
        <v>5</v>
      </c>
    </row>
    <row r="35" spans="1:7" x14ac:dyDescent="0.2">
      <c r="A35" s="71" t="str">
        <f>IF('Bjm F'!C32="-","",'Bjm F'!C32)</f>
        <v/>
      </c>
      <c r="B35" s="96" t="str">
        <f>IF('Bjm F'!D32="-","",'Bjm F'!D32)</f>
        <v/>
      </c>
      <c r="C35" s="97" t="str">
        <f>IF('Bjm F'!E32="-","",'Bjm F'!E32)</f>
        <v/>
      </c>
      <c r="D35" s="61"/>
      <c r="E35" s="59" t="s">
        <v>6</v>
      </c>
      <c r="F35" s="59" t="s">
        <v>5</v>
      </c>
      <c r="G35" s="60" t="s">
        <v>5</v>
      </c>
    </row>
    <row r="36" spans="1:7" x14ac:dyDescent="0.2">
      <c r="A36" s="71" t="str">
        <f>IF('Bjm F'!C33="-","",'Bjm F'!C33)</f>
        <v/>
      </c>
      <c r="B36" s="96" t="str">
        <f>IF('Bjm F'!D33="-","",'Bjm F'!D33)</f>
        <v/>
      </c>
      <c r="C36" s="97" t="str">
        <f>IF('Bjm F'!E33="-","",'Bjm F'!E33)</f>
        <v/>
      </c>
      <c r="D36" s="61"/>
      <c r="E36" s="59" t="s">
        <v>6</v>
      </c>
      <c r="F36" s="59" t="s">
        <v>5</v>
      </c>
      <c r="G36" s="60" t="s">
        <v>5</v>
      </c>
    </row>
    <row r="37" spans="1:7" x14ac:dyDescent="0.2">
      <c r="A37" s="71" t="str">
        <f>IF('Bjm F'!C34="-","",'Bjm F'!C34)</f>
        <v/>
      </c>
      <c r="B37" s="96" t="str">
        <f>IF('Bjm F'!D34="-","",'Bjm F'!D34)</f>
        <v/>
      </c>
      <c r="C37" s="97" t="str">
        <f>IF('Bjm F'!E34="-","",'Bjm F'!E34)</f>
        <v/>
      </c>
      <c r="D37" s="61"/>
      <c r="E37" s="59" t="s">
        <v>6</v>
      </c>
      <c r="F37" s="59" t="s">
        <v>5</v>
      </c>
      <c r="G37" s="60" t="s">
        <v>5</v>
      </c>
    </row>
    <row r="38" spans="1:7" x14ac:dyDescent="0.2">
      <c r="A38" s="71" t="str">
        <f>IF('Bjm F'!C35="-","",'Bjm F'!C35)</f>
        <v/>
      </c>
      <c r="B38" s="96" t="str">
        <f>IF('Bjm F'!D35="-","",'Bjm F'!D35)</f>
        <v/>
      </c>
      <c r="C38" s="97" t="str">
        <f>IF('Bjm F'!E35="-","",'Bjm F'!E35)</f>
        <v/>
      </c>
      <c r="D38" s="61"/>
      <c r="E38" s="59" t="s">
        <v>6</v>
      </c>
      <c r="F38" s="59" t="s">
        <v>5</v>
      </c>
      <c r="G38" s="60" t="s">
        <v>5</v>
      </c>
    </row>
    <row r="39" spans="1:7" x14ac:dyDescent="0.2">
      <c r="A39" s="71" t="str">
        <f>IF('Bjm F'!C36="-","",'Bjm F'!C36)</f>
        <v/>
      </c>
      <c r="B39" s="96" t="str">
        <f>IF('Bjm F'!D36="-","",'Bjm F'!D36)</f>
        <v/>
      </c>
      <c r="C39" s="97" t="str">
        <f>IF('Bjm F'!E36="-","",'Bjm F'!E36)</f>
        <v/>
      </c>
      <c r="D39" s="61"/>
      <c r="E39" s="59" t="s">
        <v>6</v>
      </c>
      <c r="F39" s="59" t="s">
        <v>5</v>
      </c>
      <c r="G39" s="60" t="s">
        <v>5</v>
      </c>
    </row>
    <row r="40" spans="1:7" x14ac:dyDescent="0.2">
      <c r="A40" s="71" t="str">
        <f>IF('Bjm F'!C37="-","",'Bjm F'!C37)</f>
        <v/>
      </c>
      <c r="B40" s="96" t="str">
        <f>IF('Bjm F'!D37="-","",'Bjm F'!D37)</f>
        <v/>
      </c>
      <c r="C40" s="97" t="str">
        <f>IF('Bjm F'!E37="-","",'Bjm F'!E37)</f>
        <v/>
      </c>
      <c r="D40" s="61"/>
      <c r="E40" s="59" t="s">
        <v>6</v>
      </c>
      <c r="F40" s="59" t="s">
        <v>5</v>
      </c>
      <c r="G40" s="60" t="s">
        <v>5</v>
      </c>
    </row>
    <row r="41" spans="1:7" x14ac:dyDescent="0.2">
      <c r="A41" s="71" t="str">
        <f>IF('Bjm F'!C38="-","",'Bjm F'!C38)</f>
        <v/>
      </c>
      <c r="B41" s="96" t="str">
        <f>IF('Bjm F'!D38="-","",'Bjm F'!D38)</f>
        <v/>
      </c>
      <c r="C41" s="97" t="str">
        <f>IF('Bjm F'!E38="-","",'Bjm F'!E38)</f>
        <v/>
      </c>
      <c r="D41" s="61"/>
      <c r="E41" s="59" t="s">
        <v>6</v>
      </c>
      <c r="F41" s="59" t="s">
        <v>5</v>
      </c>
      <c r="G41" s="60" t="s">
        <v>5</v>
      </c>
    </row>
    <row r="42" spans="1:7" x14ac:dyDescent="0.2">
      <c r="A42" s="71" t="str">
        <f>IF('Bjm F'!C39="-","",'Bjm F'!C39)</f>
        <v/>
      </c>
      <c r="B42" s="96" t="str">
        <f>IF('Bjm F'!D39="-","",'Bjm F'!D39)</f>
        <v/>
      </c>
      <c r="C42" s="97" t="str">
        <f>IF('Bjm F'!E39="-","",'Bjm F'!E39)</f>
        <v/>
      </c>
      <c r="D42" s="61"/>
      <c r="E42" s="59" t="s">
        <v>6</v>
      </c>
      <c r="F42" s="59" t="s">
        <v>5</v>
      </c>
      <c r="G42" s="60" t="s">
        <v>5</v>
      </c>
    </row>
    <row r="43" spans="1:7" x14ac:dyDescent="0.2">
      <c r="A43" s="71" t="str">
        <f>IF('Bjm F'!C40="-","",'Bjm F'!C40)</f>
        <v/>
      </c>
      <c r="B43" s="96" t="str">
        <f>IF('Bjm F'!D40="-","",'Bjm F'!D40)</f>
        <v/>
      </c>
      <c r="C43" s="97" t="str">
        <f>IF('Bjm F'!E40="-","",'Bjm F'!E40)</f>
        <v/>
      </c>
      <c r="D43" s="61"/>
      <c r="E43" s="59" t="s">
        <v>6</v>
      </c>
      <c r="F43" s="59" t="s">
        <v>5</v>
      </c>
      <c r="G43" s="60" t="s">
        <v>5</v>
      </c>
    </row>
    <row r="44" spans="1:7" x14ac:dyDescent="0.2">
      <c r="A44" s="71" t="str">
        <f>IF('Bjm F'!C41="-","",'Bjm F'!C41)</f>
        <v/>
      </c>
      <c r="B44" s="96" t="str">
        <f>IF('Bjm F'!D41="-","",'Bjm F'!D41)</f>
        <v/>
      </c>
      <c r="C44" s="97" t="str">
        <f>IF('Bjm F'!E41="-","",'Bjm F'!E41)</f>
        <v/>
      </c>
      <c r="D44" s="61"/>
      <c r="E44" s="59" t="s">
        <v>6</v>
      </c>
      <c r="F44" s="59" t="s">
        <v>5</v>
      </c>
      <c r="G44" s="60" t="s">
        <v>5</v>
      </c>
    </row>
    <row r="45" spans="1:7" x14ac:dyDescent="0.2">
      <c r="A45" s="71" t="str">
        <f>IF('Bjm F'!C42="-","",'Bjm F'!C42)</f>
        <v/>
      </c>
      <c r="B45" s="96" t="str">
        <f>IF('Bjm F'!D42="-","",'Bjm F'!D42)</f>
        <v/>
      </c>
      <c r="C45" s="97" t="str">
        <f>IF('Bjm F'!E42="-","",'Bjm F'!E42)</f>
        <v/>
      </c>
      <c r="D45" s="61"/>
      <c r="E45" s="59" t="s">
        <v>6</v>
      </c>
      <c r="F45" s="59" t="s">
        <v>5</v>
      </c>
      <c r="G45" s="60" t="s">
        <v>5</v>
      </c>
    </row>
    <row r="46" spans="1:7" x14ac:dyDescent="0.2">
      <c r="A46" s="71" t="str">
        <f>IF('Bjm F'!C43="-","",'Bjm F'!C43)</f>
        <v/>
      </c>
      <c r="B46" s="96" t="str">
        <f>IF('Bjm F'!D43="-","",'Bjm F'!D43)</f>
        <v/>
      </c>
      <c r="C46" s="97" t="str">
        <f>IF('Bjm F'!E43="-","",'Bjm F'!E43)</f>
        <v/>
      </c>
      <c r="D46" s="61"/>
      <c r="E46" s="59" t="s">
        <v>6</v>
      </c>
      <c r="F46" s="59" t="s">
        <v>5</v>
      </c>
      <c r="G46" s="60" t="s">
        <v>5</v>
      </c>
    </row>
    <row r="47" spans="1:7" x14ac:dyDescent="0.2">
      <c r="A47" s="71" t="str">
        <f>IF('Bjm F'!C44="-","",'Bjm F'!C44)</f>
        <v/>
      </c>
      <c r="B47" s="96" t="str">
        <f>IF('Bjm F'!D44="-","",'Bjm F'!D44)</f>
        <v/>
      </c>
      <c r="C47" s="97" t="str">
        <f>IF('Bjm F'!E44="-","",'Bjm F'!E44)</f>
        <v/>
      </c>
      <c r="D47" s="61"/>
      <c r="E47" s="59" t="s">
        <v>6</v>
      </c>
      <c r="F47" s="59" t="s">
        <v>5</v>
      </c>
      <c r="G47" s="60" t="s">
        <v>5</v>
      </c>
    </row>
    <row r="48" spans="1:7" x14ac:dyDescent="0.2">
      <c r="A48" s="71" t="str">
        <f>IF('Bjm F'!C45="-","",'Bjm F'!C45)</f>
        <v/>
      </c>
      <c r="B48" s="96" t="str">
        <f>IF('Bjm F'!D45="-","",'Bjm F'!D45)</f>
        <v/>
      </c>
      <c r="C48" s="97" t="str">
        <f>IF('Bjm F'!E45="-","",'Bjm F'!E45)</f>
        <v/>
      </c>
      <c r="D48" s="61"/>
      <c r="E48" s="59" t="s">
        <v>6</v>
      </c>
      <c r="F48" s="59" t="s">
        <v>5</v>
      </c>
      <c r="G48" s="60" t="s">
        <v>5</v>
      </c>
    </row>
    <row r="49" spans="1:7" x14ac:dyDescent="0.2">
      <c r="A49" s="71" t="str">
        <f>IF('Bjm F'!C46="-","",'Bjm F'!C46)</f>
        <v/>
      </c>
      <c r="B49" s="96" t="str">
        <f>IF('Bjm F'!D46="-","",'Bjm F'!D46)</f>
        <v/>
      </c>
      <c r="C49" s="97" t="str">
        <f>IF('Bjm F'!E46="-","",'Bjm F'!E46)</f>
        <v/>
      </c>
      <c r="D49" s="61"/>
      <c r="E49" s="59" t="s">
        <v>6</v>
      </c>
      <c r="F49" s="59" t="s">
        <v>5</v>
      </c>
      <c r="G49" s="60" t="s">
        <v>5</v>
      </c>
    </row>
    <row r="50" spans="1:7" x14ac:dyDescent="0.2">
      <c r="A50" s="71" t="str">
        <f>IF('Bjm F'!C47="-","",'Bjm F'!C47)</f>
        <v/>
      </c>
      <c r="B50" s="96" t="str">
        <f>IF('Bjm F'!D47="-","",'Bjm F'!D47)</f>
        <v/>
      </c>
      <c r="C50" s="97" t="str">
        <f>IF('Bjm F'!E47="-","",'Bjm F'!E47)</f>
        <v/>
      </c>
      <c r="D50" s="61"/>
      <c r="E50" s="59" t="s">
        <v>6</v>
      </c>
      <c r="F50" s="59" t="s">
        <v>5</v>
      </c>
      <c r="G50" s="60" t="s">
        <v>5</v>
      </c>
    </row>
    <row r="51" spans="1:7" x14ac:dyDescent="0.2">
      <c r="A51" s="71" t="str">
        <f>IF('Bjm F'!C48="-","",'Bjm F'!C48)</f>
        <v/>
      </c>
      <c r="B51" s="96" t="str">
        <f>IF('Bjm F'!D48="-","",'Bjm F'!D48)</f>
        <v/>
      </c>
      <c r="C51" s="97" t="str">
        <f>IF('Bjm F'!E48="-","",'Bjm F'!E48)</f>
        <v/>
      </c>
      <c r="D51" s="61"/>
      <c r="E51" s="59" t="s">
        <v>6</v>
      </c>
      <c r="F51" s="59" t="s">
        <v>5</v>
      </c>
      <c r="G51" s="60" t="s">
        <v>5</v>
      </c>
    </row>
    <row r="52" spans="1:7" ht="15" thickBot="1" x14ac:dyDescent="0.25">
      <c r="A52" s="72" t="str">
        <f>IF('Bjm F'!C49="-","",'Bjm F'!C49)</f>
        <v/>
      </c>
      <c r="B52" s="98" t="str">
        <f>IF('Bjm F'!D49="-","",'Bjm F'!D49)</f>
        <v/>
      </c>
      <c r="C52" s="99" t="str">
        <f>IF('Bjm F'!E49="-","",'Bjm F'!E49)</f>
        <v/>
      </c>
      <c r="D52" s="62"/>
      <c r="E52" s="74" t="s">
        <v>6</v>
      </c>
      <c r="F52" s="74" t="s">
        <v>5</v>
      </c>
      <c r="G52" s="75" t="s">
        <v>5</v>
      </c>
    </row>
    <row r="53" spans="1:7" x14ac:dyDescent="0.2">
      <c r="A53" s="54" t="s">
        <v>108</v>
      </c>
      <c r="B53" s="91"/>
      <c r="C53" s="91"/>
      <c r="D53" s="208" t="str">
        <f>Dnn!E3</f>
        <v>Benjamins H</v>
      </c>
      <c r="E53" s="209"/>
      <c r="F53" s="209"/>
      <c r="G53" s="210"/>
    </row>
    <row r="54" spans="1:7" ht="15" customHeight="1" x14ac:dyDescent="0.2">
      <c r="A54" s="56" t="s">
        <v>110</v>
      </c>
      <c r="B54" s="92"/>
      <c r="C54" s="93"/>
      <c r="D54" s="211"/>
      <c r="E54" s="212"/>
      <c r="F54" s="212"/>
      <c r="G54" s="213"/>
    </row>
    <row r="55" spans="1:7" ht="15" thickBot="1" x14ac:dyDescent="0.25">
      <c r="A55" s="56" t="s">
        <v>109</v>
      </c>
      <c r="B55" s="92"/>
      <c r="C55" s="92"/>
      <c r="D55" s="106"/>
      <c r="E55" s="158"/>
      <c r="F55" s="158"/>
      <c r="G55" s="159" t="str">
        <f>Dnn!E1</f>
        <v>{Groupe B}</v>
      </c>
    </row>
    <row r="56" spans="1:7" ht="15" thickBot="1" x14ac:dyDescent="0.25">
      <c r="A56" s="151" t="s">
        <v>111</v>
      </c>
      <c r="B56" s="64" t="s">
        <v>0</v>
      </c>
      <c r="C56" s="80" t="s">
        <v>8</v>
      </c>
      <c r="D56" s="108" t="s">
        <v>112</v>
      </c>
      <c r="E56" s="207" t="s">
        <v>113</v>
      </c>
      <c r="F56" s="207"/>
      <c r="G56" s="109" t="s">
        <v>88</v>
      </c>
    </row>
    <row r="57" spans="1:7" x14ac:dyDescent="0.2">
      <c r="A57" s="67" t="str">
        <f>IF('Bjm H'!C2="-","",'Bjm H'!C2)</f>
        <v/>
      </c>
      <c r="B57" s="94" t="str">
        <f>IF('Bjm H'!D2="-","",'Bjm H'!D2)</f>
        <v/>
      </c>
      <c r="C57" s="100" t="str">
        <f>IF('Bjm H'!E2="-","",'Bjm H'!E2)</f>
        <v/>
      </c>
      <c r="D57" s="76"/>
      <c r="E57" s="69" t="s">
        <v>6</v>
      </c>
      <c r="F57" s="69" t="s">
        <v>5</v>
      </c>
      <c r="G57" s="70" t="s">
        <v>5</v>
      </c>
    </row>
    <row r="58" spans="1:7" x14ac:dyDescent="0.2">
      <c r="A58" s="71" t="str">
        <f>IF('Bjm H'!C3="-","",'Bjm H'!C3)</f>
        <v/>
      </c>
      <c r="B58" s="96" t="str">
        <f>IF('Bjm H'!D3="-","",'Bjm H'!D3)</f>
        <v/>
      </c>
      <c r="C58" s="101" t="str">
        <f>IF('Bjm H'!E3="-","",'Bjm H'!E3)</f>
        <v/>
      </c>
      <c r="D58" s="61"/>
      <c r="E58" s="59" t="s">
        <v>6</v>
      </c>
      <c r="F58" s="59" t="s">
        <v>5</v>
      </c>
      <c r="G58" s="60" t="s">
        <v>5</v>
      </c>
    </row>
    <row r="59" spans="1:7" x14ac:dyDescent="0.2">
      <c r="A59" s="71" t="str">
        <f>IF('Bjm H'!C4="-","",'Bjm H'!C4)</f>
        <v/>
      </c>
      <c r="B59" s="96" t="str">
        <f>IF('Bjm H'!D4="-","",'Bjm H'!D4)</f>
        <v/>
      </c>
      <c r="C59" s="101" t="str">
        <f>IF('Bjm H'!E4="-","",'Bjm H'!E4)</f>
        <v/>
      </c>
      <c r="D59" s="61"/>
      <c r="E59" s="59" t="s">
        <v>6</v>
      </c>
      <c r="F59" s="59" t="s">
        <v>5</v>
      </c>
      <c r="G59" s="60" t="s">
        <v>5</v>
      </c>
    </row>
    <row r="60" spans="1:7" x14ac:dyDescent="0.2">
      <c r="A60" s="71" t="str">
        <f>IF('Bjm H'!C5="-","",'Bjm H'!C5)</f>
        <v/>
      </c>
      <c r="B60" s="96" t="str">
        <f>IF('Bjm H'!D5="-","",'Bjm H'!D5)</f>
        <v/>
      </c>
      <c r="C60" s="101" t="str">
        <f>IF('Bjm H'!E5="-","",'Bjm H'!E5)</f>
        <v/>
      </c>
      <c r="D60" s="61"/>
      <c r="E60" s="59" t="s">
        <v>6</v>
      </c>
      <c r="F60" s="59" t="s">
        <v>5</v>
      </c>
      <c r="G60" s="60" t="s">
        <v>5</v>
      </c>
    </row>
    <row r="61" spans="1:7" x14ac:dyDescent="0.2">
      <c r="A61" s="71" t="str">
        <f>IF('Bjm H'!C6="-","",'Bjm H'!C6)</f>
        <v/>
      </c>
      <c r="B61" s="96" t="str">
        <f>IF('Bjm H'!D6="-","",'Bjm H'!D6)</f>
        <v/>
      </c>
      <c r="C61" s="101" t="str">
        <f>IF('Bjm H'!E6="-","",'Bjm H'!E6)</f>
        <v/>
      </c>
      <c r="D61" s="61"/>
      <c r="E61" s="59" t="s">
        <v>6</v>
      </c>
      <c r="F61" s="59" t="s">
        <v>5</v>
      </c>
      <c r="G61" s="60" t="s">
        <v>5</v>
      </c>
    </row>
    <row r="62" spans="1:7" x14ac:dyDescent="0.2">
      <c r="A62" s="71" t="str">
        <f>IF('Bjm H'!C7="-","",'Bjm H'!C7)</f>
        <v/>
      </c>
      <c r="B62" s="96" t="str">
        <f>IF('Bjm H'!D7="-","",'Bjm H'!D7)</f>
        <v/>
      </c>
      <c r="C62" s="101" t="str">
        <f>IF('Bjm H'!E7="-","",'Bjm H'!E7)</f>
        <v/>
      </c>
      <c r="D62" s="61"/>
      <c r="E62" s="59" t="s">
        <v>6</v>
      </c>
      <c r="F62" s="59" t="s">
        <v>5</v>
      </c>
      <c r="G62" s="60" t="s">
        <v>5</v>
      </c>
    </row>
    <row r="63" spans="1:7" x14ac:dyDescent="0.2">
      <c r="A63" s="71" t="str">
        <f>IF('Bjm H'!C8="-","",'Bjm H'!C8)</f>
        <v/>
      </c>
      <c r="B63" s="96" t="str">
        <f>IF('Bjm H'!D8="-","",'Bjm H'!D8)</f>
        <v/>
      </c>
      <c r="C63" s="101" t="str">
        <f>IF('Bjm H'!E8="-","",'Bjm H'!E8)</f>
        <v/>
      </c>
      <c r="D63" s="61"/>
      <c r="E63" s="59" t="s">
        <v>6</v>
      </c>
      <c r="F63" s="59" t="s">
        <v>5</v>
      </c>
      <c r="G63" s="60" t="s">
        <v>5</v>
      </c>
    </row>
    <row r="64" spans="1:7" x14ac:dyDescent="0.2">
      <c r="A64" s="71" t="str">
        <f>IF('Bjm H'!C9="-","",'Bjm H'!C9)</f>
        <v/>
      </c>
      <c r="B64" s="96" t="str">
        <f>IF('Bjm H'!D9="-","",'Bjm H'!D9)</f>
        <v/>
      </c>
      <c r="C64" s="101" t="str">
        <f>IF('Bjm H'!E9="-","",'Bjm H'!E9)</f>
        <v/>
      </c>
      <c r="D64" s="61"/>
      <c r="E64" s="59" t="s">
        <v>6</v>
      </c>
      <c r="F64" s="59" t="s">
        <v>5</v>
      </c>
      <c r="G64" s="60" t="s">
        <v>5</v>
      </c>
    </row>
    <row r="65" spans="1:7" x14ac:dyDescent="0.2">
      <c r="A65" s="71" t="str">
        <f>IF('Bjm H'!C10="-","",'Bjm H'!C10)</f>
        <v/>
      </c>
      <c r="B65" s="96" t="str">
        <f>IF('Bjm H'!D10="-","",'Bjm H'!D10)</f>
        <v/>
      </c>
      <c r="C65" s="101" t="str">
        <f>IF('Bjm H'!E10="-","",'Bjm H'!E10)</f>
        <v/>
      </c>
      <c r="D65" s="61"/>
      <c r="E65" s="59" t="s">
        <v>6</v>
      </c>
      <c r="F65" s="59" t="s">
        <v>5</v>
      </c>
      <c r="G65" s="60" t="s">
        <v>5</v>
      </c>
    </row>
    <row r="66" spans="1:7" x14ac:dyDescent="0.2">
      <c r="A66" s="71" t="str">
        <f>IF('Bjm H'!C11="-","",'Bjm H'!C11)</f>
        <v/>
      </c>
      <c r="B66" s="96" t="str">
        <f>IF('Bjm H'!D11="-","",'Bjm H'!D11)</f>
        <v/>
      </c>
      <c r="C66" s="101" t="str">
        <f>IF('Bjm H'!E11="-","",'Bjm H'!E11)</f>
        <v/>
      </c>
      <c r="D66" s="61"/>
      <c r="E66" s="59" t="s">
        <v>6</v>
      </c>
      <c r="F66" s="59" t="s">
        <v>5</v>
      </c>
      <c r="G66" s="60" t="s">
        <v>5</v>
      </c>
    </row>
    <row r="67" spans="1:7" x14ac:dyDescent="0.2">
      <c r="A67" s="71" t="str">
        <f>IF('Bjm H'!C12="-","",'Bjm H'!C12)</f>
        <v/>
      </c>
      <c r="B67" s="96" t="str">
        <f>IF('Bjm H'!D12="-","",'Bjm H'!D12)</f>
        <v/>
      </c>
      <c r="C67" s="101" t="str">
        <f>IF('Bjm H'!E12="-","",'Bjm H'!E12)</f>
        <v/>
      </c>
      <c r="D67" s="61"/>
      <c r="E67" s="59" t="s">
        <v>6</v>
      </c>
      <c r="F67" s="59" t="s">
        <v>5</v>
      </c>
      <c r="G67" s="60" t="s">
        <v>5</v>
      </c>
    </row>
    <row r="68" spans="1:7" x14ac:dyDescent="0.2">
      <c r="A68" s="71" t="str">
        <f>IF('Bjm H'!C13="-","",'Bjm H'!C13)</f>
        <v/>
      </c>
      <c r="B68" s="96" t="str">
        <f>IF('Bjm H'!D13="-","",'Bjm H'!D13)</f>
        <v/>
      </c>
      <c r="C68" s="101" t="str">
        <f>IF('Bjm H'!E13="-","",'Bjm H'!E13)</f>
        <v/>
      </c>
      <c r="D68" s="61"/>
      <c r="E68" s="59" t="s">
        <v>6</v>
      </c>
      <c r="F68" s="59" t="s">
        <v>5</v>
      </c>
      <c r="G68" s="60" t="s">
        <v>5</v>
      </c>
    </row>
    <row r="69" spans="1:7" x14ac:dyDescent="0.2">
      <c r="A69" s="71" t="str">
        <f>IF('Bjm H'!C14="-","",'Bjm H'!C14)</f>
        <v/>
      </c>
      <c r="B69" s="96" t="str">
        <f>IF('Bjm H'!D14="-","",'Bjm H'!D14)</f>
        <v/>
      </c>
      <c r="C69" s="101" t="str">
        <f>IF('Bjm H'!E14="-","",'Bjm H'!E14)</f>
        <v/>
      </c>
      <c r="D69" s="61"/>
      <c r="E69" s="59" t="s">
        <v>6</v>
      </c>
      <c r="F69" s="59" t="s">
        <v>5</v>
      </c>
      <c r="G69" s="60" t="s">
        <v>5</v>
      </c>
    </row>
    <row r="70" spans="1:7" x14ac:dyDescent="0.2">
      <c r="A70" s="71" t="str">
        <f>IF('Bjm H'!C15="-","",'Bjm H'!C15)</f>
        <v/>
      </c>
      <c r="B70" s="96" t="str">
        <f>IF('Bjm H'!D15="-","",'Bjm H'!D15)</f>
        <v/>
      </c>
      <c r="C70" s="101" t="str">
        <f>IF('Bjm H'!E15="-","",'Bjm H'!E15)</f>
        <v/>
      </c>
      <c r="D70" s="61"/>
      <c r="E70" s="59" t="s">
        <v>6</v>
      </c>
      <c r="F70" s="59" t="s">
        <v>5</v>
      </c>
      <c r="G70" s="60" t="s">
        <v>5</v>
      </c>
    </row>
    <row r="71" spans="1:7" x14ac:dyDescent="0.2">
      <c r="A71" s="71" t="str">
        <f>IF('Bjm H'!C16="-","",'Bjm H'!C16)</f>
        <v/>
      </c>
      <c r="B71" s="96" t="str">
        <f>IF('Bjm H'!D16="-","",'Bjm H'!D16)</f>
        <v/>
      </c>
      <c r="C71" s="101" t="str">
        <f>IF('Bjm H'!E16="-","",'Bjm H'!E16)</f>
        <v/>
      </c>
      <c r="D71" s="61"/>
      <c r="E71" s="59" t="s">
        <v>6</v>
      </c>
      <c r="F71" s="59" t="s">
        <v>5</v>
      </c>
      <c r="G71" s="60" t="s">
        <v>5</v>
      </c>
    </row>
    <row r="72" spans="1:7" x14ac:dyDescent="0.2">
      <c r="A72" s="71" t="str">
        <f>IF('Bjm H'!C17="-","",'Bjm H'!C17)</f>
        <v/>
      </c>
      <c r="B72" s="96" t="str">
        <f>IF('Bjm H'!D17="-","",'Bjm H'!D17)</f>
        <v/>
      </c>
      <c r="C72" s="101" t="str">
        <f>IF('Bjm H'!E17="-","",'Bjm H'!E17)</f>
        <v/>
      </c>
      <c r="D72" s="61"/>
      <c r="E72" s="59" t="s">
        <v>6</v>
      </c>
      <c r="F72" s="59" t="s">
        <v>5</v>
      </c>
      <c r="G72" s="60" t="s">
        <v>5</v>
      </c>
    </row>
    <row r="73" spans="1:7" x14ac:dyDescent="0.2">
      <c r="A73" s="71" t="str">
        <f>IF('Bjm H'!C18="-","",'Bjm H'!C18)</f>
        <v/>
      </c>
      <c r="B73" s="96" t="str">
        <f>IF('Bjm H'!D18="-","",'Bjm H'!D18)</f>
        <v/>
      </c>
      <c r="C73" s="101" t="str">
        <f>IF('Bjm H'!E18="-","",'Bjm H'!E18)</f>
        <v/>
      </c>
      <c r="D73" s="61"/>
      <c r="E73" s="59" t="s">
        <v>6</v>
      </c>
      <c r="F73" s="59" t="s">
        <v>5</v>
      </c>
      <c r="G73" s="60" t="s">
        <v>5</v>
      </c>
    </row>
    <row r="74" spans="1:7" x14ac:dyDescent="0.2">
      <c r="A74" s="71" t="str">
        <f>IF('Bjm H'!C19="-","",'Bjm H'!C19)</f>
        <v/>
      </c>
      <c r="B74" s="96" t="str">
        <f>IF('Bjm H'!D19="-","",'Bjm H'!D19)</f>
        <v/>
      </c>
      <c r="C74" s="101" t="str">
        <f>IF('Bjm H'!E19="-","",'Bjm H'!E19)</f>
        <v/>
      </c>
      <c r="D74" s="61"/>
      <c r="E74" s="59" t="s">
        <v>6</v>
      </c>
      <c r="F74" s="59" t="s">
        <v>5</v>
      </c>
      <c r="G74" s="60" t="s">
        <v>5</v>
      </c>
    </row>
    <row r="75" spans="1:7" x14ac:dyDescent="0.2">
      <c r="A75" s="71" t="str">
        <f>IF('Bjm H'!C20="-","",'Bjm H'!C20)</f>
        <v/>
      </c>
      <c r="B75" s="96" t="str">
        <f>IF('Bjm H'!D20="-","",'Bjm H'!D20)</f>
        <v/>
      </c>
      <c r="C75" s="101" t="str">
        <f>IF('Bjm H'!E20="-","",'Bjm H'!E20)</f>
        <v/>
      </c>
      <c r="D75" s="61"/>
      <c r="E75" s="59" t="s">
        <v>6</v>
      </c>
      <c r="F75" s="59" t="s">
        <v>5</v>
      </c>
      <c r="G75" s="60" t="s">
        <v>5</v>
      </c>
    </row>
    <row r="76" spans="1:7" x14ac:dyDescent="0.2">
      <c r="A76" s="71" t="str">
        <f>IF('Bjm H'!C21="-","",'Bjm H'!C21)</f>
        <v/>
      </c>
      <c r="B76" s="96" t="str">
        <f>IF('Bjm H'!D21="-","",'Bjm H'!D21)</f>
        <v/>
      </c>
      <c r="C76" s="101" t="str">
        <f>IF('Bjm H'!E21="-","",'Bjm H'!E21)</f>
        <v/>
      </c>
      <c r="D76" s="61"/>
      <c r="E76" s="59" t="s">
        <v>6</v>
      </c>
      <c r="F76" s="59" t="s">
        <v>5</v>
      </c>
      <c r="G76" s="60" t="s">
        <v>5</v>
      </c>
    </row>
    <row r="77" spans="1:7" x14ac:dyDescent="0.2">
      <c r="A77" s="71" t="str">
        <f>IF('Bjm H'!C22="-","",'Bjm H'!C22)</f>
        <v/>
      </c>
      <c r="B77" s="96" t="str">
        <f>IF('Bjm H'!D22="-","",'Bjm H'!D22)</f>
        <v/>
      </c>
      <c r="C77" s="101" t="str">
        <f>IF('Bjm H'!E22="-","",'Bjm H'!E22)</f>
        <v/>
      </c>
      <c r="D77" s="61"/>
      <c r="E77" s="59" t="s">
        <v>6</v>
      </c>
      <c r="F77" s="59" t="s">
        <v>5</v>
      </c>
      <c r="G77" s="60" t="s">
        <v>5</v>
      </c>
    </row>
    <row r="78" spans="1:7" x14ac:dyDescent="0.2">
      <c r="A78" s="71" t="str">
        <f>IF('Bjm H'!C23="-","",'Bjm H'!C23)</f>
        <v/>
      </c>
      <c r="B78" s="96" t="str">
        <f>IF('Bjm H'!D23="-","",'Bjm H'!D23)</f>
        <v/>
      </c>
      <c r="C78" s="101" t="str">
        <f>IF('Bjm H'!E23="-","",'Bjm H'!E23)</f>
        <v/>
      </c>
      <c r="D78" s="61"/>
      <c r="E78" s="59" t="s">
        <v>6</v>
      </c>
      <c r="F78" s="59" t="s">
        <v>5</v>
      </c>
      <c r="G78" s="60" t="s">
        <v>5</v>
      </c>
    </row>
    <row r="79" spans="1:7" x14ac:dyDescent="0.2">
      <c r="A79" s="71" t="str">
        <f>IF('Bjm H'!C24="-","",'Bjm H'!C24)</f>
        <v/>
      </c>
      <c r="B79" s="96" t="str">
        <f>IF('Bjm H'!D24="-","",'Bjm H'!D24)</f>
        <v/>
      </c>
      <c r="C79" s="101" t="str">
        <f>IF('Bjm H'!E24="-","",'Bjm H'!E24)</f>
        <v/>
      </c>
      <c r="D79" s="61"/>
      <c r="E79" s="59" t="s">
        <v>6</v>
      </c>
      <c r="F79" s="59" t="s">
        <v>5</v>
      </c>
      <c r="G79" s="60" t="s">
        <v>5</v>
      </c>
    </row>
    <row r="80" spans="1:7" x14ac:dyDescent="0.2">
      <c r="A80" s="71" t="str">
        <f>IF('Bjm H'!C25="-","",'Bjm H'!C25)</f>
        <v/>
      </c>
      <c r="B80" s="96" t="str">
        <f>IF('Bjm H'!D25="-","",'Bjm H'!D25)</f>
        <v/>
      </c>
      <c r="C80" s="101" t="str">
        <f>IF('Bjm H'!E25="-","",'Bjm H'!E25)</f>
        <v/>
      </c>
      <c r="D80" s="61"/>
      <c r="E80" s="59" t="s">
        <v>6</v>
      </c>
      <c r="F80" s="59" t="s">
        <v>5</v>
      </c>
      <c r="G80" s="60" t="s">
        <v>5</v>
      </c>
    </row>
    <row r="81" spans="1:7" x14ac:dyDescent="0.2">
      <c r="A81" s="71" t="str">
        <f>IF('Bjm H'!C26="-","",'Bjm H'!C26)</f>
        <v/>
      </c>
      <c r="B81" s="96" t="str">
        <f>IF('Bjm H'!D26="-","",'Bjm H'!D26)</f>
        <v/>
      </c>
      <c r="C81" s="101" t="str">
        <f>IF('Bjm H'!E26="-","",'Bjm H'!E26)</f>
        <v/>
      </c>
      <c r="D81" s="61"/>
      <c r="E81" s="59" t="s">
        <v>6</v>
      </c>
      <c r="F81" s="59" t="s">
        <v>5</v>
      </c>
      <c r="G81" s="60" t="s">
        <v>5</v>
      </c>
    </row>
    <row r="82" spans="1:7" x14ac:dyDescent="0.2">
      <c r="A82" s="71" t="str">
        <f>IF('Bjm H'!C27="-","",'Bjm H'!C27)</f>
        <v/>
      </c>
      <c r="B82" s="96" t="str">
        <f>IF('Bjm H'!D27="-","",'Bjm H'!D27)</f>
        <v/>
      </c>
      <c r="C82" s="101" t="str">
        <f>IF('Bjm H'!E27="-","",'Bjm H'!E27)</f>
        <v/>
      </c>
      <c r="D82" s="61"/>
      <c r="E82" s="59" t="s">
        <v>6</v>
      </c>
      <c r="F82" s="59" t="s">
        <v>5</v>
      </c>
      <c r="G82" s="60" t="s">
        <v>5</v>
      </c>
    </row>
    <row r="83" spans="1:7" x14ac:dyDescent="0.2">
      <c r="A83" s="71" t="str">
        <f>IF('Bjm H'!C28="-","",'Bjm H'!C28)</f>
        <v/>
      </c>
      <c r="B83" s="96" t="str">
        <f>IF('Bjm H'!D28="-","",'Bjm H'!D28)</f>
        <v/>
      </c>
      <c r="C83" s="101" t="str">
        <f>IF('Bjm H'!E28="-","",'Bjm H'!E28)</f>
        <v/>
      </c>
      <c r="D83" s="61"/>
      <c r="E83" s="59" t="s">
        <v>6</v>
      </c>
      <c r="F83" s="59" t="s">
        <v>5</v>
      </c>
      <c r="G83" s="60" t="s">
        <v>5</v>
      </c>
    </row>
    <row r="84" spans="1:7" x14ac:dyDescent="0.2">
      <c r="A84" s="71" t="str">
        <f>IF('Bjm H'!C29="-","",'Bjm H'!C29)</f>
        <v/>
      </c>
      <c r="B84" s="96" t="str">
        <f>IF('Bjm H'!D29="-","",'Bjm H'!D29)</f>
        <v/>
      </c>
      <c r="C84" s="101" t="str">
        <f>IF('Bjm H'!E29="-","",'Bjm H'!E29)</f>
        <v/>
      </c>
      <c r="D84" s="61"/>
      <c r="E84" s="59" t="s">
        <v>6</v>
      </c>
      <c r="F84" s="59" t="s">
        <v>5</v>
      </c>
      <c r="G84" s="60" t="s">
        <v>5</v>
      </c>
    </row>
    <row r="85" spans="1:7" x14ac:dyDescent="0.2">
      <c r="A85" s="71" t="str">
        <f>IF('Bjm H'!C30="-","",'Bjm H'!C30)</f>
        <v/>
      </c>
      <c r="B85" s="96" t="str">
        <f>IF('Bjm H'!D30="-","",'Bjm H'!D30)</f>
        <v/>
      </c>
      <c r="C85" s="101" t="str">
        <f>IF('Bjm H'!E30="-","",'Bjm H'!E30)</f>
        <v/>
      </c>
      <c r="D85" s="61"/>
      <c r="E85" s="59" t="s">
        <v>6</v>
      </c>
      <c r="F85" s="59" t="s">
        <v>5</v>
      </c>
      <c r="G85" s="60" t="s">
        <v>5</v>
      </c>
    </row>
    <row r="86" spans="1:7" x14ac:dyDescent="0.2">
      <c r="A86" s="71" t="str">
        <f>IF('Bjm H'!C31="-","",'Bjm H'!C31)</f>
        <v/>
      </c>
      <c r="B86" s="96" t="str">
        <f>IF('Bjm H'!D31="-","",'Bjm H'!D31)</f>
        <v/>
      </c>
      <c r="C86" s="101" t="str">
        <f>IF('Bjm H'!E31="-","",'Bjm H'!E31)</f>
        <v/>
      </c>
      <c r="D86" s="61"/>
      <c r="E86" s="59" t="s">
        <v>6</v>
      </c>
      <c r="F86" s="59" t="s">
        <v>5</v>
      </c>
      <c r="G86" s="60" t="s">
        <v>5</v>
      </c>
    </row>
    <row r="87" spans="1:7" x14ac:dyDescent="0.2">
      <c r="A87" s="71" t="str">
        <f>IF('Bjm H'!C32="-","",'Bjm H'!C32)</f>
        <v/>
      </c>
      <c r="B87" s="96" t="str">
        <f>IF('Bjm H'!D32="-","",'Bjm H'!D32)</f>
        <v/>
      </c>
      <c r="C87" s="101" t="str">
        <f>IF('Bjm H'!E32="-","",'Bjm H'!E32)</f>
        <v/>
      </c>
      <c r="D87" s="61"/>
      <c r="E87" s="59" t="s">
        <v>6</v>
      </c>
      <c r="F87" s="59" t="s">
        <v>5</v>
      </c>
      <c r="G87" s="60" t="s">
        <v>5</v>
      </c>
    </row>
    <row r="88" spans="1:7" x14ac:dyDescent="0.2">
      <c r="A88" s="71" t="str">
        <f>IF('Bjm H'!C33="-","",'Bjm H'!C33)</f>
        <v/>
      </c>
      <c r="B88" s="96" t="str">
        <f>IF('Bjm H'!D33="-","",'Bjm H'!D33)</f>
        <v/>
      </c>
      <c r="C88" s="101" t="str">
        <f>IF('Bjm H'!E33="-","",'Bjm H'!E33)</f>
        <v/>
      </c>
      <c r="D88" s="61"/>
      <c r="E88" s="59" t="s">
        <v>6</v>
      </c>
      <c r="F88" s="59" t="s">
        <v>5</v>
      </c>
      <c r="G88" s="60" t="s">
        <v>5</v>
      </c>
    </row>
    <row r="89" spans="1:7" x14ac:dyDescent="0.2">
      <c r="A89" s="71" t="str">
        <f>IF('Bjm H'!C34="-","",'Bjm H'!C34)</f>
        <v/>
      </c>
      <c r="B89" s="96" t="str">
        <f>IF('Bjm H'!D34="-","",'Bjm H'!D34)</f>
        <v/>
      </c>
      <c r="C89" s="101" t="str">
        <f>IF('Bjm H'!E34="-","",'Bjm H'!E34)</f>
        <v/>
      </c>
      <c r="D89" s="61"/>
      <c r="E89" s="59" t="s">
        <v>6</v>
      </c>
      <c r="F89" s="59" t="s">
        <v>5</v>
      </c>
      <c r="G89" s="60" t="s">
        <v>5</v>
      </c>
    </row>
    <row r="90" spans="1:7" x14ac:dyDescent="0.2">
      <c r="A90" s="71" t="str">
        <f>IF('Bjm H'!C35="-","",'Bjm H'!C35)</f>
        <v/>
      </c>
      <c r="B90" s="96" t="str">
        <f>IF('Bjm H'!D35="-","",'Bjm H'!D35)</f>
        <v/>
      </c>
      <c r="C90" s="101" t="str">
        <f>IF('Bjm H'!E35="-","",'Bjm H'!E35)</f>
        <v/>
      </c>
      <c r="D90" s="61"/>
      <c r="E90" s="59" t="s">
        <v>6</v>
      </c>
      <c r="F90" s="59" t="s">
        <v>5</v>
      </c>
      <c r="G90" s="60" t="s">
        <v>5</v>
      </c>
    </row>
    <row r="91" spans="1:7" x14ac:dyDescent="0.2">
      <c r="A91" s="71" t="str">
        <f>IF('Bjm H'!C36="-","",'Bjm H'!C36)</f>
        <v/>
      </c>
      <c r="B91" s="96" t="str">
        <f>IF('Bjm H'!D36="-","",'Bjm H'!D36)</f>
        <v/>
      </c>
      <c r="C91" s="101" t="str">
        <f>IF('Bjm H'!E36="-","",'Bjm H'!E36)</f>
        <v/>
      </c>
      <c r="D91" s="61"/>
      <c r="E91" s="59" t="s">
        <v>6</v>
      </c>
      <c r="F91" s="59" t="s">
        <v>5</v>
      </c>
      <c r="G91" s="60" t="s">
        <v>5</v>
      </c>
    </row>
    <row r="92" spans="1:7" x14ac:dyDescent="0.2">
      <c r="A92" s="71" t="str">
        <f>IF('Bjm H'!C37="-","",'Bjm H'!C37)</f>
        <v/>
      </c>
      <c r="B92" s="96" t="str">
        <f>IF('Bjm H'!D37="-","",'Bjm H'!D37)</f>
        <v/>
      </c>
      <c r="C92" s="101" t="str">
        <f>IF('Bjm H'!E37="-","",'Bjm H'!E37)</f>
        <v/>
      </c>
      <c r="D92" s="61"/>
      <c r="E92" s="59" t="s">
        <v>6</v>
      </c>
      <c r="F92" s="59" t="s">
        <v>5</v>
      </c>
      <c r="G92" s="60" t="s">
        <v>5</v>
      </c>
    </row>
    <row r="93" spans="1:7" x14ac:dyDescent="0.2">
      <c r="A93" s="71" t="str">
        <f>IF('Bjm H'!C38="-","",'Bjm H'!C38)</f>
        <v/>
      </c>
      <c r="B93" s="96" t="str">
        <f>IF('Bjm H'!D38="-","",'Bjm H'!D38)</f>
        <v/>
      </c>
      <c r="C93" s="101" t="str">
        <f>IF('Bjm H'!E38="-","",'Bjm H'!E38)</f>
        <v/>
      </c>
      <c r="D93" s="61"/>
      <c r="E93" s="59" t="s">
        <v>6</v>
      </c>
      <c r="F93" s="59" t="s">
        <v>5</v>
      </c>
      <c r="G93" s="60" t="s">
        <v>5</v>
      </c>
    </row>
    <row r="94" spans="1:7" x14ac:dyDescent="0.2">
      <c r="A94" s="71" t="str">
        <f>IF('Bjm H'!C39="-","",'Bjm H'!C39)</f>
        <v/>
      </c>
      <c r="B94" s="96" t="str">
        <f>IF('Bjm H'!D39="-","",'Bjm H'!D39)</f>
        <v/>
      </c>
      <c r="C94" s="101" t="str">
        <f>IF('Bjm H'!E39="-","",'Bjm H'!E39)</f>
        <v/>
      </c>
      <c r="D94" s="61"/>
      <c r="E94" s="59" t="s">
        <v>6</v>
      </c>
      <c r="F94" s="59" t="s">
        <v>5</v>
      </c>
      <c r="G94" s="60" t="s">
        <v>5</v>
      </c>
    </row>
    <row r="95" spans="1:7" x14ac:dyDescent="0.2">
      <c r="A95" s="71" t="str">
        <f>IF('Bjm H'!C40="-","",'Bjm H'!C40)</f>
        <v/>
      </c>
      <c r="B95" s="96" t="str">
        <f>IF('Bjm H'!D40="-","",'Bjm H'!D40)</f>
        <v/>
      </c>
      <c r="C95" s="101" t="str">
        <f>IF('Bjm H'!E40="-","",'Bjm H'!E40)</f>
        <v/>
      </c>
      <c r="D95" s="61"/>
      <c r="E95" s="59" t="s">
        <v>6</v>
      </c>
      <c r="F95" s="59" t="s">
        <v>5</v>
      </c>
      <c r="G95" s="60" t="s">
        <v>5</v>
      </c>
    </row>
    <row r="96" spans="1:7" x14ac:dyDescent="0.2">
      <c r="A96" s="71" t="str">
        <f>IF('Bjm H'!C41="-","",'Bjm H'!C41)</f>
        <v/>
      </c>
      <c r="B96" s="96" t="str">
        <f>IF('Bjm H'!D41="-","",'Bjm H'!D41)</f>
        <v/>
      </c>
      <c r="C96" s="101" t="str">
        <f>IF('Bjm H'!E41="-","",'Bjm H'!E41)</f>
        <v/>
      </c>
      <c r="D96" s="61"/>
      <c r="E96" s="59" t="s">
        <v>6</v>
      </c>
      <c r="F96" s="59" t="s">
        <v>5</v>
      </c>
      <c r="G96" s="60" t="s">
        <v>5</v>
      </c>
    </row>
    <row r="97" spans="1:7" x14ac:dyDescent="0.2">
      <c r="A97" s="71" t="str">
        <f>IF('Bjm H'!C42="-","",'Bjm H'!C42)</f>
        <v/>
      </c>
      <c r="B97" s="96" t="str">
        <f>IF('Bjm H'!D42="-","",'Bjm H'!D42)</f>
        <v/>
      </c>
      <c r="C97" s="101" t="str">
        <f>IF('Bjm H'!E42="-","",'Bjm H'!E42)</f>
        <v/>
      </c>
      <c r="D97" s="61"/>
      <c r="E97" s="59" t="s">
        <v>6</v>
      </c>
      <c r="F97" s="59" t="s">
        <v>5</v>
      </c>
      <c r="G97" s="60" t="s">
        <v>5</v>
      </c>
    </row>
    <row r="98" spans="1:7" x14ac:dyDescent="0.2">
      <c r="A98" s="71" t="str">
        <f>IF('Bjm H'!C43="-","",'Bjm H'!C43)</f>
        <v/>
      </c>
      <c r="B98" s="96" t="str">
        <f>IF('Bjm H'!D43="-","",'Bjm H'!D43)</f>
        <v/>
      </c>
      <c r="C98" s="101" t="str">
        <f>IF('Bjm H'!E43="-","",'Bjm H'!E43)</f>
        <v/>
      </c>
      <c r="D98" s="61"/>
      <c r="E98" s="59" t="s">
        <v>6</v>
      </c>
      <c r="F98" s="59" t="s">
        <v>5</v>
      </c>
      <c r="G98" s="60" t="s">
        <v>5</v>
      </c>
    </row>
    <row r="99" spans="1:7" x14ac:dyDescent="0.2">
      <c r="A99" s="71" t="str">
        <f>IF('Bjm H'!C44="-","",'Bjm H'!C44)</f>
        <v/>
      </c>
      <c r="B99" s="96" t="str">
        <f>IF('Bjm H'!D44="-","",'Bjm H'!D44)</f>
        <v/>
      </c>
      <c r="C99" s="101" t="str">
        <f>IF('Bjm H'!E44="-","",'Bjm H'!E44)</f>
        <v/>
      </c>
      <c r="D99" s="61"/>
      <c r="E99" s="59" t="s">
        <v>6</v>
      </c>
      <c r="F99" s="59" t="s">
        <v>5</v>
      </c>
      <c r="G99" s="60" t="s">
        <v>5</v>
      </c>
    </row>
    <row r="100" spans="1:7" x14ac:dyDescent="0.2">
      <c r="A100" s="71" t="str">
        <f>IF('Bjm H'!C45="-","",'Bjm H'!C45)</f>
        <v/>
      </c>
      <c r="B100" s="96" t="str">
        <f>IF('Bjm H'!D45="-","",'Bjm H'!D45)</f>
        <v/>
      </c>
      <c r="C100" s="101" t="str">
        <f>IF('Bjm H'!E45="-","",'Bjm H'!E45)</f>
        <v/>
      </c>
      <c r="D100" s="61"/>
      <c r="E100" s="59" t="s">
        <v>6</v>
      </c>
      <c r="F100" s="59" t="s">
        <v>5</v>
      </c>
      <c r="G100" s="60" t="s">
        <v>5</v>
      </c>
    </row>
    <row r="101" spans="1:7" x14ac:dyDescent="0.2">
      <c r="A101" s="71" t="str">
        <f>IF('Bjm H'!C46="-","",'Bjm H'!C46)</f>
        <v/>
      </c>
      <c r="B101" s="96" t="str">
        <f>IF('Bjm H'!D46="-","",'Bjm H'!D46)</f>
        <v/>
      </c>
      <c r="C101" s="101" t="str">
        <f>IF('Bjm H'!E46="-","",'Bjm H'!E46)</f>
        <v/>
      </c>
      <c r="D101" s="61"/>
      <c r="E101" s="59" t="s">
        <v>6</v>
      </c>
      <c r="F101" s="59" t="s">
        <v>5</v>
      </c>
      <c r="G101" s="60" t="s">
        <v>5</v>
      </c>
    </row>
    <row r="102" spans="1:7" x14ac:dyDescent="0.2">
      <c r="A102" s="71" t="str">
        <f>IF('Bjm H'!C47="-","",'Bjm H'!C47)</f>
        <v/>
      </c>
      <c r="B102" s="96" t="str">
        <f>IF('Bjm H'!D47="-","",'Bjm H'!D47)</f>
        <v/>
      </c>
      <c r="C102" s="101" t="str">
        <f>IF('Bjm H'!E47="-","",'Bjm H'!E47)</f>
        <v/>
      </c>
      <c r="D102" s="61"/>
      <c r="E102" s="59" t="s">
        <v>6</v>
      </c>
      <c r="F102" s="59" t="s">
        <v>5</v>
      </c>
      <c r="G102" s="60" t="s">
        <v>5</v>
      </c>
    </row>
    <row r="103" spans="1:7" x14ac:dyDescent="0.2">
      <c r="A103" s="71" t="str">
        <f>IF('Bjm H'!C48="-","",'Bjm H'!C48)</f>
        <v/>
      </c>
      <c r="B103" s="96" t="str">
        <f>IF('Bjm H'!D48="-","",'Bjm H'!D48)</f>
        <v/>
      </c>
      <c r="C103" s="101" t="str">
        <f>IF('Bjm H'!E48="-","",'Bjm H'!E48)</f>
        <v/>
      </c>
      <c r="D103" s="61"/>
      <c r="E103" s="59" t="s">
        <v>6</v>
      </c>
      <c r="F103" s="59" t="s">
        <v>5</v>
      </c>
      <c r="G103" s="60" t="s">
        <v>5</v>
      </c>
    </row>
    <row r="104" spans="1:7" ht="15" thickBot="1" x14ac:dyDescent="0.25">
      <c r="A104" s="116" t="str">
        <f>IF('Bjm H'!C49="-","",'Bjm H'!C49)</f>
        <v/>
      </c>
      <c r="B104" s="117" t="str">
        <f>IF('Bjm H'!D49="-","",'Bjm H'!D49)</f>
        <v/>
      </c>
      <c r="C104" s="160" t="str">
        <f>IF('Bjm H'!E49="-","",'Bjm H'!E49)</f>
        <v/>
      </c>
      <c r="D104" s="155"/>
      <c r="E104" s="156" t="s">
        <v>6</v>
      </c>
      <c r="F104" s="156" t="s">
        <v>5</v>
      </c>
      <c r="G104" s="157" t="s">
        <v>5</v>
      </c>
    </row>
    <row r="105" spans="1:7" x14ac:dyDescent="0.2">
      <c r="A105" s="54" t="s">
        <v>108</v>
      </c>
      <c r="B105" s="91"/>
      <c r="C105" s="91"/>
      <c r="D105" s="208" t="str">
        <f>Dnn!E4</f>
        <v>Minimes F</v>
      </c>
      <c r="E105" s="209"/>
      <c r="F105" s="209"/>
      <c r="G105" s="210"/>
    </row>
    <row r="106" spans="1:7" ht="15" customHeight="1" x14ac:dyDescent="0.2">
      <c r="A106" s="56" t="s">
        <v>110</v>
      </c>
      <c r="B106" s="92"/>
      <c r="C106" s="93"/>
      <c r="D106" s="211"/>
      <c r="E106" s="212"/>
      <c r="F106" s="212"/>
      <c r="G106" s="213"/>
    </row>
    <row r="107" spans="1:7" ht="15" thickBot="1" x14ac:dyDescent="0.25">
      <c r="A107" s="106" t="s">
        <v>109</v>
      </c>
      <c r="B107" s="107"/>
      <c r="C107" s="107"/>
      <c r="D107" s="106"/>
      <c r="E107" s="158"/>
      <c r="F107" s="158"/>
      <c r="G107" s="159" t="str">
        <f>Dnn!E1</f>
        <v>{Groupe B}</v>
      </c>
    </row>
    <row r="108" spans="1:7" ht="15" thickBot="1" x14ac:dyDescent="0.25">
      <c r="A108" s="151" t="s">
        <v>111</v>
      </c>
      <c r="B108" s="64" t="s">
        <v>0</v>
      </c>
      <c r="C108" s="65" t="s">
        <v>8</v>
      </c>
      <c r="D108" s="108" t="s">
        <v>112</v>
      </c>
      <c r="E108" s="207" t="s">
        <v>113</v>
      </c>
      <c r="F108" s="207"/>
      <c r="G108" s="109" t="s">
        <v>88</v>
      </c>
    </row>
    <row r="109" spans="1:7" x14ac:dyDescent="0.2">
      <c r="A109" s="67" t="str">
        <f>IF('Mnm F'!C2="-","",'Mnm F'!C2)</f>
        <v/>
      </c>
      <c r="B109" s="94" t="str">
        <f>IF('Mnm F'!D2="-","",'Mnm F'!D2)</f>
        <v/>
      </c>
      <c r="C109" s="100" t="str">
        <f>IF('Mnm F'!E2="-","",'Mnm F'!E2)</f>
        <v/>
      </c>
      <c r="D109" s="76"/>
      <c r="E109" s="69" t="s">
        <v>6</v>
      </c>
      <c r="F109" s="69" t="s">
        <v>5</v>
      </c>
      <c r="G109" s="70" t="s">
        <v>5</v>
      </c>
    </row>
    <row r="110" spans="1:7" x14ac:dyDescent="0.2">
      <c r="A110" s="71" t="str">
        <f>IF('Mnm F'!C3="-","",'Mnm F'!C3)</f>
        <v/>
      </c>
      <c r="B110" s="96" t="str">
        <f>IF('Mnm F'!D3="-","",'Mnm F'!D3)</f>
        <v/>
      </c>
      <c r="C110" s="101" t="str">
        <f>IF('Mnm F'!E3="-","",'Mnm F'!E3)</f>
        <v/>
      </c>
      <c r="D110" s="61"/>
      <c r="E110" s="59" t="s">
        <v>6</v>
      </c>
      <c r="F110" s="59" t="s">
        <v>5</v>
      </c>
      <c r="G110" s="60" t="s">
        <v>5</v>
      </c>
    </row>
    <row r="111" spans="1:7" x14ac:dyDescent="0.2">
      <c r="A111" s="71" t="str">
        <f>IF('Mnm F'!C4="-","",'Mnm F'!C4)</f>
        <v/>
      </c>
      <c r="B111" s="96" t="str">
        <f>IF('Mnm F'!D4="-","",'Mnm F'!D4)</f>
        <v/>
      </c>
      <c r="C111" s="101" t="str">
        <f>IF('Mnm F'!E4="-","",'Mnm F'!E4)</f>
        <v/>
      </c>
      <c r="D111" s="61"/>
      <c r="E111" s="59" t="s">
        <v>6</v>
      </c>
      <c r="F111" s="59" t="s">
        <v>5</v>
      </c>
      <c r="G111" s="60" t="s">
        <v>5</v>
      </c>
    </row>
    <row r="112" spans="1:7" x14ac:dyDescent="0.2">
      <c r="A112" s="71" t="str">
        <f>IF('Mnm F'!C5="-","",'Mnm F'!C5)</f>
        <v/>
      </c>
      <c r="B112" s="96" t="str">
        <f>IF('Mnm F'!D5="-","",'Mnm F'!D5)</f>
        <v/>
      </c>
      <c r="C112" s="101" t="str">
        <f>IF('Mnm F'!E5="-","",'Mnm F'!E5)</f>
        <v/>
      </c>
      <c r="D112" s="61"/>
      <c r="E112" s="59" t="s">
        <v>6</v>
      </c>
      <c r="F112" s="59" t="s">
        <v>5</v>
      </c>
      <c r="G112" s="60" t="s">
        <v>5</v>
      </c>
    </row>
    <row r="113" spans="1:7" x14ac:dyDescent="0.2">
      <c r="A113" s="71" t="str">
        <f>IF('Mnm F'!C6="-","",'Mnm F'!C6)</f>
        <v/>
      </c>
      <c r="B113" s="96" t="str">
        <f>IF('Mnm F'!D6="-","",'Mnm F'!D6)</f>
        <v/>
      </c>
      <c r="C113" s="101" t="str">
        <f>IF('Mnm F'!E6="-","",'Mnm F'!E6)</f>
        <v/>
      </c>
      <c r="D113" s="61"/>
      <c r="E113" s="59" t="s">
        <v>6</v>
      </c>
      <c r="F113" s="59" t="s">
        <v>5</v>
      </c>
      <c r="G113" s="60" t="s">
        <v>5</v>
      </c>
    </row>
    <row r="114" spans="1:7" x14ac:dyDescent="0.2">
      <c r="A114" s="71" t="str">
        <f>IF('Mnm F'!C7="-","",'Mnm F'!C7)</f>
        <v/>
      </c>
      <c r="B114" s="96" t="str">
        <f>IF('Mnm F'!D7="-","",'Mnm F'!D7)</f>
        <v/>
      </c>
      <c r="C114" s="101" t="str">
        <f>IF('Mnm F'!E7="-","",'Mnm F'!E7)</f>
        <v/>
      </c>
      <c r="D114" s="61"/>
      <c r="E114" s="59" t="s">
        <v>6</v>
      </c>
      <c r="F114" s="59" t="s">
        <v>5</v>
      </c>
      <c r="G114" s="60" t="s">
        <v>5</v>
      </c>
    </row>
    <row r="115" spans="1:7" x14ac:dyDescent="0.2">
      <c r="A115" s="71" t="str">
        <f>IF('Mnm F'!C8="-","",'Mnm F'!C8)</f>
        <v/>
      </c>
      <c r="B115" s="96" t="str">
        <f>IF('Mnm F'!D8="-","",'Mnm F'!D8)</f>
        <v/>
      </c>
      <c r="C115" s="101" t="str">
        <f>IF('Mnm F'!E8="-","",'Mnm F'!E8)</f>
        <v/>
      </c>
      <c r="D115" s="61"/>
      <c r="E115" s="59" t="s">
        <v>6</v>
      </c>
      <c r="F115" s="59" t="s">
        <v>5</v>
      </c>
      <c r="G115" s="60" t="s">
        <v>5</v>
      </c>
    </row>
    <row r="116" spans="1:7" x14ac:dyDescent="0.2">
      <c r="A116" s="71" t="str">
        <f>IF('Mnm F'!C9="-","",'Mnm F'!C9)</f>
        <v/>
      </c>
      <c r="B116" s="96" t="str">
        <f>IF('Mnm F'!D9="-","",'Mnm F'!D9)</f>
        <v/>
      </c>
      <c r="C116" s="101" t="str">
        <f>IF('Mnm F'!E9="-","",'Mnm F'!E9)</f>
        <v/>
      </c>
      <c r="D116" s="61"/>
      <c r="E116" s="59" t="s">
        <v>6</v>
      </c>
      <c r="F116" s="59" t="s">
        <v>5</v>
      </c>
      <c r="G116" s="60" t="s">
        <v>5</v>
      </c>
    </row>
    <row r="117" spans="1:7" x14ac:dyDescent="0.2">
      <c r="A117" s="71" t="str">
        <f>IF('Mnm F'!C10="-","",'Mnm F'!C10)</f>
        <v/>
      </c>
      <c r="B117" s="96" t="str">
        <f>IF('Mnm F'!D10="-","",'Mnm F'!D10)</f>
        <v/>
      </c>
      <c r="C117" s="101" t="str">
        <f>IF('Mnm F'!E10="-","",'Mnm F'!E10)</f>
        <v/>
      </c>
      <c r="D117" s="61"/>
      <c r="E117" s="59" t="s">
        <v>6</v>
      </c>
      <c r="F117" s="59" t="s">
        <v>5</v>
      </c>
      <c r="G117" s="60" t="s">
        <v>5</v>
      </c>
    </row>
    <row r="118" spans="1:7" x14ac:dyDescent="0.2">
      <c r="A118" s="71" t="str">
        <f>IF('Mnm F'!C11="-","",'Mnm F'!C11)</f>
        <v/>
      </c>
      <c r="B118" s="96" t="str">
        <f>IF('Mnm F'!D11="-","",'Mnm F'!D11)</f>
        <v/>
      </c>
      <c r="C118" s="101" t="str">
        <f>IF('Mnm F'!E11="-","",'Mnm F'!E11)</f>
        <v/>
      </c>
      <c r="D118" s="61"/>
      <c r="E118" s="59" t="s">
        <v>6</v>
      </c>
      <c r="F118" s="59" t="s">
        <v>5</v>
      </c>
      <c r="G118" s="60" t="s">
        <v>5</v>
      </c>
    </row>
    <row r="119" spans="1:7" x14ac:dyDescent="0.2">
      <c r="A119" s="71" t="str">
        <f>IF('Mnm F'!C12="-","",'Mnm F'!C12)</f>
        <v/>
      </c>
      <c r="B119" s="96" t="str">
        <f>IF('Mnm F'!D12="-","",'Mnm F'!D12)</f>
        <v/>
      </c>
      <c r="C119" s="101" t="str">
        <f>IF('Mnm F'!E12="-","",'Mnm F'!E12)</f>
        <v/>
      </c>
      <c r="D119" s="61"/>
      <c r="E119" s="59" t="s">
        <v>6</v>
      </c>
      <c r="F119" s="59" t="s">
        <v>5</v>
      </c>
      <c r="G119" s="60" t="s">
        <v>5</v>
      </c>
    </row>
    <row r="120" spans="1:7" x14ac:dyDescent="0.2">
      <c r="A120" s="71" t="str">
        <f>IF('Mnm F'!C13="-","",'Mnm F'!C13)</f>
        <v/>
      </c>
      <c r="B120" s="96" t="str">
        <f>IF('Mnm F'!D13="-","",'Mnm F'!D13)</f>
        <v/>
      </c>
      <c r="C120" s="101" t="str">
        <f>IF('Mnm F'!E13="-","",'Mnm F'!E13)</f>
        <v/>
      </c>
      <c r="D120" s="61"/>
      <c r="E120" s="59" t="s">
        <v>6</v>
      </c>
      <c r="F120" s="59" t="s">
        <v>5</v>
      </c>
      <c r="G120" s="60" t="s">
        <v>5</v>
      </c>
    </row>
    <row r="121" spans="1:7" x14ac:dyDescent="0.2">
      <c r="A121" s="71" t="str">
        <f>IF('Mnm F'!C14="-","",'Mnm F'!C14)</f>
        <v/>
      </c>
      <c r="B121" s="96" t="str">
        <f>IF('Mnm F'!D14="-","",'Mnm F'!D14)</f>
        <v/>
      </c>
      <c r="C121" s="101" t="str">
        <f>IF('Mnm F'!E14="-","",'Mnm F'!E14)</f>
        <v/>
      </c>
      <c r="D121" s="61"/>
      <c r="E121" s="59" t="s">
        <v>6</v>
      </c>
      <c r="F121" s="59" t="s">
        <v>5</v>
      </c>
      <c r="G121" s="60" t="s">
        <v>5</v>
      </c>
    </row>
    <row r="122" spans="1:7" x14ac:dyDescent="0.2">
      <c r="A122" s="71" t="str">
        <f>IF('Mnm F'!C15="-","",'Mnm F'!C15)</f>
        <v/>
      </c>
      <c r="B122" s="96" t="str">
        <f>IF('Mnm F'!D15="-","",'Mnm F'!D15)</f>
        <v/>
      </c>
      <c r="C122" s="101" t="str">
        <f>IF('Mnm F'!E15="-","",'Mnm F'!E15)</f>
        <v/>
      </c>
      <c r="D122" s="61"/>
      <c r="E122" s="59" t="s">
        <v>6</v>
      </c>
      <c r="F122" s="59" t="s">
        <v>5</v>
      </c>
      <c r="G122" s="60" t="s">
        <v>5</v>
      </c>
    </row>
    <row r="123" spans="1:7" x14ac:dyDescent="0.2">
      <c r="A123" s="71" t="str">
        <f>IF('Mnm F'!C16="-","",'Mnm F'!C16)</f>
        <v/>
      </c>
      <c r="B123" s="96" t="str">
        <f>IF('Mnm F'!D16="-","",'Mnm F'!D16)</f>
        <v/>
      </c>
      <c r="C123" s="101" t="str">
        <f>IF('Mnm F'!E16="-","",'Mnm F'!E16)</f>
        <v/>
      </c>
      <c r="D123" s="61"/>
      <c r="E123" s="59" t="s">
        <v>6</v>
      </c>
      <c r="F123" s="59" t="s">
        <v>5</v>
      </c>
      <c r="G123" s="60" t="s">
        <v>5</v>
      </c>
    </row>
    <row r="124" spans="1:7" x14ac:dyDescent="0.2">
      <c r="A124" s="71" t="str">
        <f>IF('Mnm F'!C17="-","",'Mnm F'!C17)</f>
        <v/>
      </c>
      <c r="B124" s="96" t="str">
        <f>IF('Mnm F'!D17="-","",'Mnm F'!D17)</f>
        <v/>
      </c>
      <c r="C124" s="101" t="str">
        <f>IF('Mnm F'!E17="-","",'Mnm F'!E17)</f>
        <v/>
      </c>
      <c r="D124" s="61"/>
      <c r="E124" s="59" t="s">
        <v>6</v>
      </c>
      <c r="F124" s="59" t="s">
        <v>5</v>
      </c>
      <c r="G124" s="60" t="s">
        <v>5</v>
      </c>
    </row>
    <row r="125" spans="1:7" x14ac:dyDescent="0.2">
      <c r="A125" s="71" t="str">
        <f>IF('Mnm F'!C18="-","",'Mnm F'!C18)</f>
        <v/>
      </c>
      <c r="B125" s="96" t="str">
        <f>IF('Mnm F'!D18="-","",'Mnm F'!D18)</f>
        <v/>
      </c>
      <c r="C125" s="101" t="str">
        <f>IF('Mnm F'!E18="-","",'Mnm F'!E18)</f>
        <v/>
      </c>
      <c r="D125" s="61"/>
      <c r="E125" s="59" t="s">
        <v>6</v>
      </c>
      <c r="F125" s="59" t="s">
        <v>5</v>
      </c>
      <c r="G125" s="60" t="s">
        <v>5</v>
      </c>
    </row>
    <row r="126" spans="1:7" x14ac:dyDescent="0.2">
      <c r="A126" s="71" t="str">
        <f>IF('Mnm F'!C19="-","",'Mnm F'!C19)</f>
        <v/>
      </c>
      <c r="B126" s="96" t="str">
        <f>IF('Mnm F'!D19="-","",'Mnm F'!D19)</f>
        <v/>
      </c>
      <c r="C126" s="101" t="str">
        <f>IF('Mnm F'!E19="-","",'Mnm F'!E19)</f>
        <v/>
      </c>
      <c r="D126" s="61"/>
      <c r="E126" s="59" t="s">
        <v>6</v>
      </c>
      <c r="F126" s="59" t="s">
        <v>5</v>
      </c>
      <c r="G126" s="60" t="s">
        <v>5</v>
      </c>
    </row>
    <row r="127" spans="1:7" x14ac:dyDescent="0.2">
      <c r="A127" s="71" t="str">
        <f>IF('Mnm F'!C20="-","",'Mnm F'!C20)</f>
        <v/>
      </c>
      <c r="B127" s="96" t="str">
        <f>IF('Mnm F'!D20="-","",'Mnm F'!D20)</f>
        <v/>
      </c>
      <c r="C127" s="101" t="str">
        <f>IF('Mnm F'!E20="-","",'Mnm F'!E20)</f>
        <v/>
      </c>
      <c r="D127" s="61"/>
      <c r="E127" s="59" t="s">
        <v>6</v>
      </c>
      <c r="F127" s="59" t="s">
        <v>5</v>
      </c>
      <c r="G127" s="60" t="s">
        <v>5</v>
      </c>
    </row>
    <row r="128" spans="1:7" x14ac:dyDescent="0.2">
      <c r="A128" s="71" t="str">
        <f>IF('Mnm F'!C21="-","",'Mnm F'!C21)</f>
        <v/>
      </c>
      <c r="B128" s="96" t="str">
        <f>IF('Mnm F'!D21="-","",'Mnm F'!D21)</f>
        <v/>
      </c>
      <c r="C128" s="101" t="str">
        <f>IF('Mnm F'!E21="-","",'Mnm F'!E21)</f>
        <v/>
      </c>
      <c r="D128" s="61"/>
      <c r="E128" s="59" t="s">
        <v>6</v>
      </c>
      <c r="F128" s="59" t="s">
        <v>5</v>
      </c>
      <c r="G128" s="60" t="s">
        <v>5</v>
      </c>
    </row>
    <row r="129" spans="1:7" x14ac:dyDescent="0.2">
      <c r="A129" s="71" t="str">
        <f>IF('Mnm F'!C22="-","",'Mnm F'!C22)</f>
        <v/>
      </c>
      <c r="B129" s="96" t="str">
        <f>IF('Mnm F'!D22="-","",'Mnm F'!D22)</f>
        <v/>
      </c>
      <c r="C129" s="101" t="str">
        <f>IF('Mnm F'!E22="-","",'Mnm F'!E22)</f>
        <v/>
      </c>
      <c r="D129" s="61"/>
      <c r="E129" s="59" t="s">
        <v>6</v>
      </c>
      <c r="F129" s="59" t="s">
        <v>5</v>
      </c>
      <c r="G129" s="60" t="s">
        <v>5</v>
      </c>
    </row>
    <row r="130" spans="1:7" x14ac:dyDescent="0.2">
      <c r="A130" s="71" t="str">
        <f>IF('Mnm F'!C23="-","",'Mnm F'!C23)</f>
        <v/>
      </c>
      <c r="B130" s="96" t="str">
        <f>IF('Mnm F'!D23="-","",'Mnm F'!D23)</f>
        <v/>
      </c>
      <c r="C130" s="101" t="str">
        <f>IF('Mnm F'!E23="-","",'Mnm F'!E23)</f>
        <v/>
      </c>
      <c r="D130" s="61"/>
      <c r="E130" s="59" t="s">
        <v>6</v>
      </c>
      <c r="F130" s="59" t="s">
        <v>5</v>
      </c>
      <c r="G130" s="60" t="s">
        <v>5</v>
      </c>
    </row>
    <row r="131" spans="1:7" x14ac:dyDescent="0.2">
      <c r="A131" s="71" t="str">
        <f>IF('Mnm F'!C24="-","",'Mnm F'!C24)</f>
        <v/>
      </c>
      <c r="B131" s="96" t="str">
        <f>IF('Mnm F'!D24="-","",'Mnm F'!D24)</f>
        <v/>
      </c>
      <c r="C131" s="101" t="str">
        <f>IF('Mnm F'!E24="-","",'Mnm F'!E24)</f>
        <v/>
      </c>
      <c r="D131" s="61"/>
      <c r="E131" s="59" t="s">
        <v>6</v>
      </c>
      <c r="F131" s="59" t="s">
        <v>5</v>
      </c>
      <c r="G131" s="60" t="s">
        <v>5</v>
      </c>
    </row>
    <row r="132" spans="1:7" x14ac:dyDescent="0.2">
      <c r="A132" s="71" t="str">
        <f>IF('Mnm F'!C25="-","",'Mnm F'!C25)</f>
        <v/>
      </c>
      <c r="B132" s="96" t="str">
        <f>IF('Mnm F'!D25="-","",'Mnm F'!D25)</f>
        <v/>
      </c>
      <c r="C132" s="101" t="str">
        <f>IF('Mnm F'!E25="-","",'Mnm F'!E25)</f>
        <v/>
      </c>
      <c r="D132" s="61"/>
      <c r="E132" s="59" t="s">
        <v>6</v>
      </c>
      <c r="F132" s="59" t="s">
        <v>5</v>
      </c>
      <c r="G132" s="60" t="s">
        <v>5</v>
      </c>
    </row>
    <row r="133" spans="1:7" x14ac:dyDescent="0.2">
      <c r="A133" s="71" t="str">
        <f>IF('Mnm F'!C26="-","",'Mnm F'!C26)</f>
        <v/>
      </c>
      <c r="B133" s="96" t="str">
        <f>IF('Mnm F'!D26="-","",'Mnm F'!D26)</f>
        <v/>
      </c>
      <c r="C133" s="101" t="str">
        <f>IF('Mnm F'!E26="-","",'Mnm F'!E26)</f>
        <v/>
      </c>
      <c r="D133" s="61"/>
      <c r="E133" s="59" t="s">
        <v>6</v>
      </c>
      <c r="F133" s="59" t="s">
        <v>5</v>
      </c>
      <c r="G133" s="60" t="s">
        <v>5</v>
      </c>
    </row>
    <row r="134" spans="1:7" x14ac:dyDescent="0.2">
      <c r="A134" s="71" t="str">
        <f>IF('Mnm F'!C27="-","",'Mnm F'!C27)</f>
        <v/>
      </c>
      <c r="B134" s="96" t="str">
        <f>IF('Mnm F'!D27="-","",'Mnm F'!D27)</f>
        <v/>
      </c>
      <c r="C134" s="101" t="str">
        <f>IF('Mnm F'!E27="-","",'Mnm F'!E27)</f>
        <v/>
      </c>
      <c r="D134" s="61"/>
      <c r="E134" s="59" t="s">
        <v>6</v>
      </c>
      <c r="F134" s="59" t="s">
        <v>5</v>
      </c>
      <c r="G134" s="60" t="s">
        <v>5</v>
      </c>
    </row>
    <row r="135" spans="1:7" x14ac:dyDescent="0.2">
      <c r="A135" s="71" t="str">
        <f>IF('Mnm F'!C28="-","",'Mnm F'!C28)</f>
        <v/>
      </c>
      <c r="B135" s="96" t="str">
        <f>IF('Mnm F'!D28="-","",'Mnm F'!D28)</f>
        <v/>
      </c>
      <c r="C135" s="101" t="str">
        <f>IF('Mnm F'!E28="-","",'Mnm F'!E28)</f>
        <v/>
      </c>
      <c r="D135" s="61"/>
      <c r="E135" s="59" t="s">
        <v>6</v>
      </c>
      <c r="F135" s="59" t="s">
        <v>5</v>
      </c>
      <c r="G135" s="60" t="s">
        <v>5</v>
      </c>
    </row>
    <row r="136" spans="1:7" x14ac:dyDescent="0.2">
      <c r="A136" s="71" t="str">
        <f>IF('Mnm F'!C29="-","",'Mnm F'!C29)</f>
        <v/>
      </c>
      <c r="B136" s="96" t="str">
        <f>IF('Mnm F'!D29="-","",'Mnm F'!D29)</f>
        <v/>
      </c>
      <c r="C136" s="101" t="str">
        <f>IF('Mnm F'!E29="-","",'Mnm F'!E29)</f>
        <v/>
      </c>
      <c r="D136" s="61"/>
      <c r="E136" s="59" t="s">
        <v>6</v>
      </c>
      <c r="F136" s="59" t="s">
        <v>5</v>
      </c>
      <c r="G136" s="60" t="s">
        <v>5</v>
      </c>
    </row>
    <row r="137" spans="1:7" x14ac:dyDescent="0.2">
      <c r="A137" s="71" t="str">
        <f>IF('Mnm F'!C30="-","",'Mnm F'!C30)</f>
        <v/>
      </c>
      <c r="B137" s="96" t="str">
        <f>IF('Mnm F'!D30="-","",'Mnm F'!D30)</f>
        <v/>
      </c>
      <c r="C137" s="101" t="str">
        <f>IF('Mnm F'!E30="-","",'Mnm F'!E30)</f>
        <v/>
      </c>
      <c r="D137" s="61"/>
      <c r="E137" s="59" t="s">
        <v>6</v>
      </c>
      <c r="F137" s="59" t="s">
        <v>5</v>
      </c>
      <c r="G137" s="60" t="s">
        <v>5</v>
      </c>
    </row>
    <row r="138" spans="1:7" x14ac:dyDescent="0.2">
      <c r="A138" s="71" t="str">
        <f>IF('Mnm F'!C31="-","",'Mnm F'!C31)</f>
        <v/>
      </c>
      <c r="B138" s="96" t="str">
        <f>IF('Mnm F'!D31="-","",'Mnm F'!D31)</f>
        <v/>
      </c>
      <c r="C138" s="101" t="str">
        <f>IF('Mnm F'!E31="-","",'Mnm F'!E31)</f>
        <v/>
      </c>
      <c r="D138" s="61"/>
      <c r="E138" s="59" t="s">
        <v>6</v>
      </c>
      <c r="F138" s="59" t="s">
        <v>5</v>
      </c>
      <c r="G138" s="60" t="s">
        <v>5</v>
      </c>
    </row>
    <row r="139" spans="1:7" x14ac:dyDescent="0.2">
      <c r="A139" s="71" t="str">
        <f>IF('Mnm F'!C32="-","",'Mnm F'!C32)</f>
        <v/>
      </c>
      <c r="B139" s="96" t="str">
        <f>IF('Mnm F'!D32="-","",'Mnm F'!D32)</f>
        <v/>
      </c>
      <c r="C139" s="101" t="str">
        <f>IF('Mnm F'!E32="-","",'Mnm F'!E32)</f>
        <v/>
      </c>
      <c r="D139" s="61"/>
      <c r="E139" s="59" t="s">
        <v>6</v>
      </c>
      <c r="F139" s="59" t="s">
        <v>5</v>
      </c>
      <c r="G139" s="60" t="s">
        <v>5</v>
      </c>
    </row>
    <row r="140" spans="1:7" x14ac:dyDescent="0.2">
      <c r="A140" s="71" t="str">
        <f>IF('Mnm F'!C33="-","",'Mnm F'!C33)</f>
        <v/>
      </c>
      <c r="B140" s="96" t="str">
        <f>IF('Mnm F'!D33="-","",'Mnm F'!D33)</f>
        <v/>
      </c>
      <c r="C140" s="101" t="str">
        <f>IF('Mnm F'!E33="-","",'Mnm F'!E33)</f>
        <v/>
      </c>
      <c r="D140" s="61"/>
      <c r="E140" s="59" t="s">
        <v>6</v>
      </c>
      <c r="F140" s="59" t="s">
        <v>5</v>
      </c>
      <c r="G140" s="60" t="s">
        <v>5</v>
      </c>
    </row>
    <row r="141" spans="1:7" x14ac:dyDescent="0.2">
      <c r="A141" s="71" t="str">
        <f>IF('Mnm F'!C34="-","",'Mnm F'!C34)</f>
        <v/>
      </c>
      <c r="B141" s="96" t="str">
        <f>IF('Mnm F'!D34="-","",'Mnm F'!D34)</f>
        <v/>
      </c>
      <c r="C141" s="101" t="str">
        <f>IF('Mnm F'!E34="-","",'Mnm F'!E34)</f>
        <v/>
      </c>
      <c r="D141" s="61"/>
      <c r="E141" s="59" t="s">
        <v>6</v>
      </c>
      <c r="F141" s="59" t="s">
        <v>5</v>
      </c>
      <c r="G141" s="60" t="s">
        <v>5</v>
      </c>
    </row>
    <row r="142" spans="1:7" x14ac:dyDescent="0.2">
      <c r="A142" s="71" t="str">
        <f>IF('Mnm F'!C35="-","",'Mnm F'!C35)</f>
        <v/>
      </c>
      <c r="B142" s="96" t="str">
        <f>IF('Mnm F'!D35="-","",'Mnm F'!D35)</f>
        <v/>
      </c>
      <c r="C142" s="101" t="str">
        <f>IF('Mnm F'!E35="-","",'Mnm F'!E35)</f>
        <v/>
      </c>
      <c r="D142" s="61"/>
      <c r="E142" s="59" t="s">
        <v>6</v>
      </c>
      <c r="F142" s="59" t="s">
        <v>5</v>
      </c>
      <c r="G142" s="60" t="s">
        <v>5</v>
      </c>
    </row>
    <row r="143" spans="1:7" x14ac:dyDescent="0.2">
      <c r="A143" s="71" t="str">
        <f>IF('Mnm F'!C36="-","",'Mnm F'!C36)</f>
        <v/>
      </c>
      <c r="B143" s="96" t="str">
        <f>IF('Mnm F'!D36="-","",'Mnm F'!D36)</f>
        <v/>
      </c>
      <c r="C143" s="101" t="str">
        <f>IF('Mnm F'!E36="-","",'Mnm F'!E36)</f>
        <v/>
      </c>
      <c r="D143" s="61"/>
      <c r="E143" s="59" t="s">
        <v>6</v>
      </c>
      <c r="F143" s="59" t="s">
        <v>5</v>
      </c>
      <c r="G143" s="60" t="s">
        <v>5</v>
      </c>
    </row>
    <row r="144" spans="1:7" x14ac:dyDescent="0.2">
      <c r="A144" s="71" t="str">
        <f>IF('Mnm F'!C37="-","",'Mnm F'!C37)</f>
        <v/>
      </c>
      <c r="B144" s="96" t="str">
        <f>IF('Mnm F'!D37="-","",'Mnm F'!D37)</f>
        <v/>
      </c>
      <c r="C144" s="101" t="str">
        <f>IF('Mnm F'!E37="-","",'Mnm F'!E37)</f>
        <v/>
      </c>
      <c r="D144" s="61"/>
      <c r="E144" s="59" t="s">
        <v>6</v>
      </c>
      <c r="F144" s="59" t="s">
        <v>5</v>
      </c>
      <c r="G144" s="60" t="s">
        <v>5</v>
      </c>
    </row>
    <row r="145" spans="1:7" x14ac:dyDescent="0.2">
      <c r="A145" s="71" t="str">
        <f>IF('Mnm F'!C38="-","",'Mnm F'!C38)</f>
        <v/>
      </c>
      <c r="B145" s="96" t="str">
        <f>IF('Mnm F'!D38="-","",'Mnm F'!D38)</f>
        <v/>
      </c>
      <c r="C145" s="101" t="str">
        <f>IF('Mnm F'!E38="-","",'Mnm F'!E38)</f>
        <v/>
      </c>
      <c r="D145" s="61"/>
      <c r="E145" s="59" t="s">
        <v>6</v>
      </c>
      <c r="F145" s="59" t="s">
        <v>5</v>
      </c>
      <c r="G145" s="60" t="s">
        <v>5</v>
      </c>
    </row>
    <row r="146" spans="1:7" x14ac:dyDescent="0.2">
      <c r="A146" s="71" t="str">
        <f>IF('Mnm F'!C39="-","",'Mnm F'!C39)</f>
        <v/>
      </c>
      <c r="B146" s="96" t="str">
        <f>IF('Mnm F'!D39="-","",'Mnm F'!D39)</f>
        <v/>
      </c>
      <c r="C146" s="101" t="str">
        <f>IF('Mnm F'!E39="-","",'Mnm F'!E39)</f>
        <v/>
      </c>
      <c r="D146" s="61"/>
      <c r="E146" s="59" t="s">
        <v>6</v>
      </c>
      <c r="F146" s="59" t="s">
        <v>5</v>
      </c>
      <c r="G146" s="60" t="s">
        <v>5</v>
      </c>
    </row>
    <row r="147" spans="1:7" x14ac:dyDescent="0.2">
      <c r="A147" s="71" t="str">
        <f>IF('Mnm F'!C40="-","",'Mnm F'!C40)</f>
        <v/>
      </c>
      <c r="B147" s="96" t="str">
        <f>IF('Mnm F'!D40="-","",'Mnm F'!D40)</f>
        <v/>
      </c>
      <c r="C147" s="101" t="str">
        <f>IF('Mnm F'!E40="-","",'Mnm F'!E40)</f>
        <v/>
      </c>
      <c r="D147" s="61"/>
      <c r="E147" s="59" t="s">
        <v>6</v>
      </c>
      <c r="F147" s="59" t="s">
        <v>5</v>
      </c>
      <c r="G147" s="60" t="s">
        <v>5</v>
      </c>
    </row>
    <row r="148" spans="1:7" x14ac:dyDescent="0.2">
      <c r="A148" s="71" t="str">
        <f>IF('Mnm F'!C41="-","",'Mnm F'!C41)</f>
        <v/>
      </c>
      <c r="B148" s="96" t="str">
        <f>IF('Mnm F'!D41="-","",'Mnm F'!D41)</f>
        <v/>
      </c>
      <c r="C148" s="101" t="str">
        <f>IF('Mnm F'!E41="-","",'Mnm F'!E41)</f>
        <v/>
      </c>
      <c r="D148" s="61"/>
      <c r="E148" s="59" t="s">
        <v>6</v>
      </c>
      <c r="F148" s="59" t="s">
        <v>5</v>
      </c>
      <c r="G148" s="60" t="s">
        <v>5</v>
      </c>
    </row>
    <row r="149" spans="1:7" x14ac:dyDescent="0.2">
      <c r="A149" s="71" t="str">
        <f>IF('Mnm F'!C42="-","",'Mnm F'!C42)</f>
        <v/>
      </c>
      <c r="B149" s="96" t="str">
        <f>IF('Mnm F'!D42="-","",'Mnm F'!D42)</f>
        <v/>
      </c>
      <c r="C149" s="101" t="str">
        <f>IF('Mnm F'!E42="-","",'Mnm F'!E42)</f>
        <v/>
      </c>
      <c r="D149" s="61"/>
      <c r="E149" s="59" t="s">
        <v>6</v>
      </c>
      <c r="F149" s="59" t="s">
        <v>5</v>
      </c>
      <c r="G149" s="60" t="s">
        <v>5</v>
      </c>
    </row>
    <row r="150" spans="1:7" x14ac:dyDescent="0.2">
      <c r="A150" s="71" t="str">
        <f>IF('Mnm F'!C43="-","",'Mnm F'!C43)</f>
        <v/>
      </c>
      <c r="B150" s="96" t="str">
        <f>IF('Mnm F'!D43="-","",'Mnm F'!D43)</f>
        <v/>
      </c>
      <c r="C150" s="101" t="str">
        <f>IF('Mnm F'!E43="-","",'Mnm F'!E43)</f>
        <v/>
      </c>
      <c r="D150" s="61"/>
      <c r="E150" s="59" t="s">
        <v>6</v>
      </c>
      <c r="F150" s="59" t="s">
        <v>5</v>
      </c>
      <c r="G150" s="60" t="s">
        <v>5</v>
      </c>
    </row>
    <row r="151" spans="1:7" x14ac:dyDescent="0.2">
      <c r="A151" s="71" t="str">
        <f>IF('Mnm F'!C44="-","",'Mnm F'!C44)</f>
        <v/>
      </c>
      <c r="B151" s="96" t="str">
        <f>IF('Mnm F'!D44="-","",'Mnm F'!D44)</f>
        <v/>
      </c>
      <c r="C151" s="101" t="str">
        <f>IF('Mnm F'!E44="-","",'Mnm F'!E44)</f>
        <v/>
      </c>
      <c r="D151" s="61"/>
      <c r="E151" s="59" t="s">
        <v>6</v>
      </c>
      <c r="F151" s="59" t="s">
        <v>5</v>
      </c>
      <c r="G151" s="60" t="s">
        <v>5</v>
      </c>
    </row>
    <row r="152" spans="1:7" x14ac:dyDescent="0.2">
      <c r="A152" s="71" t="str">
        <f>IF('Mnm F'!C45="-","",'Mnm F'!C45)</f>
        <v/>
      </c>
      <c r="B152" s="96" t="str">
        <f>IF('Mnm F'!D45="-","",'Mnm F'!D45)</f>
        <v/>
      </c>
      <c r="C152" s="101" t="str">
        <f>IF('Mnm F'!E45="-","",'Mnm F'!E45)</f>
        <v/>
      </c>
      <c r="D152" s="61"/>
      <c r="E152" s="59" t="s">
        <v>6</v>
      </c>
      <c r="F152" s="59" t="s">
        <v>5</v>
      </c>
      <c r="G152" s="60" t="s">
        <v>5</v>
      </c>
    </row>
    <row r="153" spans="1:7" x14ac:dyDescent="0.2">
      <c r="A153" s="71" t="str">
        <f>IF('Mnm F'!C46="-","",'Mnm F'!C46)</f>
        <v/>
      </c>
      <c r="B153" s="96" t="str">
        <f>IF('Mnm F'!D46="-","",'Mnm F'!D46)</f>
        <v/>
      </c>
      <c r="C153" s="101" t="str">
        <f>IF('Mnm F'!E46="-","",'Mnm F'!E46)</f>
        <v/>
      </c>
      <c r="D153" s="61"/>
      <c r="E153" s="59" t="s">
        <v>6</v>
      </c>
      <c r="F153" s="59" t="s">
        <v>5</v>
      </c>
      <c r="G153" s="60" t="s">
        <v>5</v>
      </c>
    </row>
    <row r="154" spans="1:7" x14ac:dyDescent="0.2">
      <c r="A154" s="71" t="str">
        <f>IF('Mnm F'!C47="-","",'Mnm F'!C47)</f>
        <v/>
      </c>
      <c r="B154" s="96" t="str">
        <f>IF('Mnm F'!D47="-","",'Mnm F'!D47)</f>
        <v/>
      </c>
      <c r="C154" s="101" t="str">
        <f>IF('Mnm F'!E47="-","",'Mnm F'!E47)</f>
        <v/>
      </c>
      <c r="D154" s="61"/>
      <c r="E154" s="59" t="s">
        <v>6</v>
      </c>
      <c r="F154" s="59" t="s">
        <v>5</v>
      </c>
      <c r="G154" s="60" t="s">
        <v>5</v>
      </c>
    </row>
    <row r="155" spans="1:7" x14ac:dyDescent="0.2">
      <c r="A155" s="71" t="str">
        <f>IF('Mnm F'!C48="-","",'Mnm F'!C48)</f>
        <v/>
      </c>
      <c r="B155" s="96" t="str">
        <f>IF('Mnm F'!D48="-","",'Mnm F'!D48)</f>
        <v/>
      </c>
      <c r="C155" s="101" t="str">
        <f>IF('Mnm F'!E48="-","",'Mnm F'!E48)</f>
        <v/>
      </c>
      <c r="D155" s="61"/>
      <c r="E155" s="59" t="s">
        <v>6</v>
      </c>
      <c r="F155" s="59" t="s">
        <v>5</v>
      </c>
      <c r="G155" s="60" t="s">
        <v>5</v>
      </c>
    </row>
    <row r="156" spans="1:7" ht="15" thickBot="1" x14ac:dyDescent="0.25">
      <c r="A156" s="116" t="str">
        <f>IF('Mnm F'!C49="-","",'Mnm F'!C49)</f>
        <v/>
      </c>
      <c r="B156" s="117" t="str">
        <f>IF('Mnm F'!D49="-","",'Mnm F'!D49)</f>
        <v/>
      </c>
      <c r="C156" s="160" t="str">
        <f>IF('Mnm F'!E49="-","",'Mnm F'!E49)</f>
        <v/>
      </c>
      <c r="D156" s="155"/>
      <c r="E156" s="156" t="s">
        <v>6</v>
      </c>
      <c r="F156" s="156" t="s">
        <v>5</v>
      </c>
      <c r="G156" s="157" t="s">
        <v>5</v>
      </c>
    </row>
    <row r="157" spans="1:7" x14ac:dyDescent="0.2">
      <c r="A157" s="54" t="s">
        <v>108</v>
      </c>
      <c r="B157" s="91"/>
      <c r="C157" s="91"/>
      <c r="D157" s="208" t="str">
        <f>Dnn!E5</f>
        <v>Minimes H</v>
      </c>
      <c r="E157" s="209"/>
      <c r="F157" s="209"/>
      <c r="G157" s="210"/>
    </row>
    <row r="158" spans="1:7" ht="15" customHeight="1" x14ac:dyDescent="0.2">
      <c r="A158" s="56" t="s">
        <v>110</v>
      </c>
      <c r="B158" s="92"/>
      <c r="C158" s="93"/>
      <c r="D158" s="211"/>
      <c r="E158" s="212"/>
      <c r="F158" s="212"/>
      <c r="G158" s="213"/>
    </row>
    <row r="159" spans="1:7" ht="15" thickBot="1" x14ac:dyDescent="0.25">
      <c r="A159" s="106" t="s">
        <v>109</v>
      </c>
      <c r="B159" s="107"/>
      <c r="C159" s="107"/>
      <c r="D159" s="106"/>
      <c r="E159" s="158"/>
      <c r="F159" s="158"/>
      <c r="G159" s="159" t="str">
        <f>Dnn!E1</f>
        <v>{Groupe B}</v>
      </c>
    </row>
    <row r="160" spans="1:7" ht="15" thickBot="1" x14ac:dyDescent="0.25">
      <c r="A160" s="151" t="s">
        <v>111</v>
      </c>
      <c r="B160" s="64" t="s">
        <v>0</v>
      </c>
      <c r="C160" s="65" t="s">
        <v>8</v>
      </c>
      <c r="D160" s="108" t="s">
        <v>112</v>
      </c>
      <c r="E160" s="207" t="s">
        <v>113</v>
      </c>
      <c r="F160" s="207"/>
      <c r="G160" s="109" t="s">
        <v>88</v>
      </c>
    </row>
    <row r="161" spans="1:7" x14ac:dyDescent="0.2">
      <c r="A161" s="67" t="str">
        <f>IF('Mnm H'!C2="-","",'Mnm H'!C2)</f>
        <v/>
      </c>
      <c r="B161" s="94" t="str">
        <f>IF('Mnm H'!D2="-","",'Mnm H'!D2)</f>
        <v/>
      </c>
      <c r="C161" s="100" t="str">
        <f>IF('Mnm H'!E2="-","",'Mnm H'!E2)</f>
        <v/>
      </c>
      <c r="D161" s="76"/>
      <c r="E161" s="69" t="s">
        <v>6</v>
      </c>
      <c r="F161" s="69" t="s">
        <v>5</v>
      </c>
      <c r="G161" s="70" t="s">
        <v>5</v>
      </c>
    </row>
    <row r="162" spans="1:7" x14ac:dyDescent="0.2">
      <c r="A162" s="71" t="str">
        <f>IF('Mnm H'!C3="-","",'Mnm H'!C3)</f>
        <v/>
      </c>
      <c r="B162" s="96" t="str">
        <f>IF('Mnm H'!D3="-","",'Mnm H'!D3)</f>
        <v/>
      </c>
      <c r="C162" s="101" t="str">
        <f>IF('Mnm H'!E3="-","",'Mnm H'!E3)</f>
        <v/>
      </c>
      <c r="D162" s="61"/>
      <c r="E162" s="59" t="s">
        <v>6</v>
      </c>
      <c r="F162" s="59" t="s">
        <v>5</v>
      </c>
      <c r="G162" s="60" t="s">
        <v>5</v>
      </c>
    </row>
    <row r="163" spans="1:7" x14ac:dyDescent="0.2">
      <c r="A163" s="71" t="str">
        <f>IF('Mnm H'!C4="-","",'Mnm H'!C4)</f>
        <v/>
      </c>
      <c r="B163" s="96" t="str">
        <f>IF('Mnm H'!D4="-","",'Mnm H'!D4)</f>
        <v/>
      </c>
      <c r="C163" s="101" t="str">
        <f>IF('Mnm H'!E4="-","",'Mnm H'!E4)</f>
        <v/>
      </c>
      <c r="D163" s="61"/>
      <c r="E163" s="59" t="s">
        <v>6</v>
      </c>
      <c r="F163" s="59" t="s">
        <v>5</v>
      </c>
      <c r="G163" s="60" t="s">
        <v>5</v>
      </c>
    </row>
    <row r="164" spans="1:7" x14ac:dyDescent="0.2">
      <c r="A164" s="71" t="str">
        <f>IF('Mnm H'!C5="-","",'Mnm H'!C5)</f>
        <v/>
      </c>
      <c r="B164" s="96" t="str">
        <f>IF('Mnm H'!D5="-","",'Mnm H'!D5)</f>
        <v/>
      </c>
      <c r="C164" s="101" t="str">
        <f>IF('Mnm H'!E5="-","",'Mnm H'!E5)</f>
        <v/>
      </c>
      <c r="D164" s="61"/>
      <c r="E164" s="59" t="s">
        <v>6</v>
      </c>
      <c r="F164" s="59" t="s">
        <v>5</v>
      </c>
      <c r="G164" s="60" t="s">
        <v>5</v>
      </c>
    </row>
    <row r="165" spans="1:7" x14ac:dyDescent="0.2">
      <c r="A165" s="71" t="str">
        <f>IF('Mnm H'!C6="-","",'Mnm H'!C6)</f>
        <v/>
      </c>
      <c r="B165" s="96" t="str">
        <f>IF('Mnm H'!D6="-","",'Mnm H'!D6)</f>
        <v/>
      </c>
      <c r="C165" s="101" t="str">
        <f>IF('Mnm H'!E6="-","",'Mnm H'!E6)</f>
        <v/>
      </c>
      <c r="D165" s="61"/>
      <c r="E165" s="59" t="s">
        <v>6</v>
      </c>
      <c r="F165" s="59" t="s">
        <v>5</v>
      </c>
      <c r="G165" s="60" t="s">
        <v>5</v>
      </c>
    </row>
    <row r="166" spans="1:7" x14ac:dyDescent="0.2">
      <c r="A166" s="71" t="str">
        <f>IF('Mnm H'!C7="-","",'Mnm H'!C7)</f>
        <v/>
      </c>
      <c r="B166" s="96" t="str">
        <f>IF('Mnm H'!D7="-","",'Mnm H'!D7)</f>
        <v/>
      </c>
      <c r="C166" s="101" t="str">
        <f>IF('Mnm H'!E7="-","",'Mnm H'!E7)</f>
        <v/>
      </c>
      <c r="D166" s="61"/>
      <c r="E166" s="59" t="s">
        <v>6</v>
      </c>
      <c r="F166" s="59" t="s">
        <v>5</v>
      </c>
      <c r="G166" s="60" t="s">
        <v>5</v>
      </c>
    </row>
    <row r="167" spans="1:7" x14ac:dyDescent="0.2">
      <c r="A167" s="71" t="str">
        <f>IF('Mnm H'!C8="-","",'Mnm H'!C8)</f>
        <v/>
      </c>
      <c r="B167" s="96" t="str">
        <f>IF('Mnm H'!D8="-","",'Mnm H'!D8)</f>
        <v/>
      </c>
      <c r="C167" s="101" t="str">
        <f>IF('Mnm H'!E8="-","",'Mnm H'!E8)</f>
        <v/>
      </c>
      <c r="D167" s="61"/>
      <c r="E167" s="59" t="s">
        <v>6</v>
      </c>
      <c r="F167" s="59" t="s">
        <v>5</v>
      </c>
      <c r="G167" s="60" t="s">
        <v>5</v>
      </c>
    </row>
    <row r="168" spans="1:7" x14ac:dyDescent="0.2">
      <c r="A168" s="71" t="str">
        <f>IF('Mnm H'!C9="-","",'Mnm H'!C9)</f>
        <v/>
      </c>
      <c r="B168" s="96" t="str">
        <f>IF('Mnm H'!D9="-","",'Mnm H'!D9)</f>
        <v/>
      </c>
      <c r="C168" s="101" t="str">
        <f>IF('Mnm H'!E9="-","",'Mnm H'!E9)</f>
        <v/>
      </c>
      <c r="D168" s="61"/>
      <c r="E168" s="59" t="s">
        <v>6</v>
      </c>
      <c r="F168" s="59" t="s">
        <v>5</v>
      </c>
      <c r="G168" s="60" t="s">
        <v>5</v>
      </c>
    </row>
    <row r="169" spans="1:7" x14ac:dyDescent="0.2">
      <c r="A169" s="71" t="str">
        <f>IF('Mnm H'!C10="-","",'Mnm H'!C10)</f>
        <v/>
      </c>
      <c r="B169" s="96" t="str">
        <f>IF('Mnm H'!D10="-","",'Mnm H'!D10)</f>
        <v/>
      </c>
      <c r="C169" s="101" t="str">
        <f>IF('Mnm H'!E10="-","",'Mnm H'!E10)</f>
        <v/>
      </c>
      <c r="D169" s="61"/>
      <c r="E169" s="59" t="s">
        <v>6</v>
      </c>
      <c r="F169" s="59" t="s">
        <v>5</v>
      </c>
      <c r="G169" s="60" t="s">
        <v>5</v>
      </c>
    </row>
    <row r="170" spans="1:7" x14ac:dyDescent="0.2">
      <c r="A170" s="71" t="str">
        <f>IF('Mnm H'!C11="-","",'Mnm H'!C11)</f>
        <v/>
      </c>
      <c r="B170" s="96" t="str">
        <f>IF('Mnm H'!D11="-","",'Mnm H'!D11)</f>
        <v/>
      </c>
      <c r="C170" s="101" t="str">
        <f>IF('Mnm H'!E11="-","",'Mnm H'!E11)</f>
        <v/>
      </c>
      <c r="D170" s="61"/>
      <c r="E170" s="59" t="s">
        <v>6</v>
      </c>
      <c r="F170" s="59" t="s">
        <v>5</v>
      </c>
      <c r="G170" s="60" t="s">
        <v>5</v>
      </c>
    </row>
    <row r="171" spans="1:7" x14ac:dyDescent="0.2">
      <c r="A171" s="71" t="str">
        <f>IF('Mnm H'!C12="-","",'Mnm H'!C12)</f>
        <v/>
      </c>
      <c r="B171" s="96" t="str">
        <f>IF('Mnm H'!D12="-","",'Mnm H'!D12)</f>
        <v/>
      </c>
      <c r="C171" s="101" t="str">
        <f>IF('Mnm H'!E12="-","",'Mnm H'!E12)</f>
        <v/>
      </c>
      <c r="D171" s="61"/>
      <c r="E171" s="59" t="s">
        <v>6</v>
      </c>
      <c r="F171" s="59" t="s">
        <v>5</v>
      </c>
      <c r="G171" s="60" t="s">
        <v>5</v>
      </c>
    </row>
    <row r="172" spans="1:7" x14ac:dyDescent="0.2">
      <c r="A172" s="71" t="str">
        <f>IF('Mnm H'!C13="-","",'Mnm H'!C13)</f>
        <v/>
      </c>
      <c r="B172" s="96" t="str">
        <f>IF('Mnm H'!D13="-","",'Mnm H'!D13)</f>
        <v/>
      </c>
      <c r="C172" s="101" t="str">
        <f>IF('Mnm H'!E13="-","",'Mnm H'!E13)</f>
        <v/>
      </c>
      <c r="D172" s="61"/>
      <c r="E172" s="59" t="s">
        <v>6</v>
      </c>
      <c r="F172" s="59" t="s">
        <v>5</v>
      </c>
      <c r="G172" s="60" t="s">
        <v>5</v>
      </c>
    </row>
    <row r="173" spans="1:7" x14ac:dyDescent="0.2">
      <c r="A173" s="71" t="str">
        <f>IF('Mnm H'!C14="-","",'Mnm H'!C14)</f>
        <v/>
      </c>
      <c r="B173" s="96" t="str">
        <f>IF('Mnm H'!D14="-","",'Mnm H'!D14)</f>
        <v/>
      </c>
      <c r="C173" s="101" t="str">
        <f>IF('Mnm H'!E14="-","",'Mnm H'!E14)</f>
        <v/>
      </c>
      <c r="D173" s="61"/>
      <c r="E173" s="59" t="s">
        <v>6</v>
      </c>
      <c r="F173" s="59" t="s">
        <v>5</v>
      </c>
      <c r="G173" s="60" t="s">
        <v>5</v>
      </c>
    </row>
    <row r="174" spans="1:7" x14ac:dyDescent="0.2">
      <c r="A174" s="71" t="str">
        <f>IF('Mnm H'!C15="-","",'Mnm H'!C15)</f>
        <v/>
      </c>
      <c r="B174" s="96" t="str">
        <f>IF('Mnm H'!D15="-","",'Mnm H'!D15)</f>
        <v/>
      </c>
      <c r="C174" s="101" t="str">
        <f>IF('Mnm H'!E15="-","",'Mnm H'!E15)</f>
        <v/>
      </c>
      <c r="D174" s="61"/>
      <c r="E174" s="59" t="s">
        <v>6</v>
      </c>
      <c r="F174" s="59" t="s">
        <v>5</v>
      </c>
      <c r="G174" s="60" t="s">
        <v>5</v>
      </c>
    </row>
    <row r="175" spans="1:7" x14ac:dyDescent="0.2">
      <c r="A175" s="71" t="str">
        <f>IF('Mnm H'!C16="-","",'Mnm H'!C16)</f>
        <v/>
      </c>
      <c r="B175" s="96" t="str">
        <f>IF('Mnm H'!D16="-","",'Mnm H'!D16)</f>
        <v/>
      </c>
      <c r="C175" s="101" t="str">
        <f>IF('Mnm H'!E16="-","",'Mnm H'!E16)</f>
        <v/>
      </c>
      <c r="D175" s="61"/>
      <c r="E175" s="59" t="s">
        <v>6</v>
      </c>
      <c r="F175" s="59" t="s">
        <v>5</v>
      </c>
      <c r="G175" s="60" t="s">
        <v>5</v>
      </c>
    </row>
    <row r="176" spans="1:7" x14ac:dyDescent="0.2">
      <c r="A176" s="71" t="str">
        <f>IF('Mnm H'!C17="-","",'Mnm H'!C17)</f>
        <v/>
      </c>
      <c r="B176" s="96" t="str">
        <f>IF('Mnm H'!D17="-","",'Mnm H'!D17)</f>
        <v/>
      </c>
      <c r="C176" s="101" t="str">
        <f>IF('Mnm H'!E17="-","",'Mnm H'!E17)</f>
        <v/>
      </c>
      <c r="D176" s="61"/>
      <c r="E176" s="59" t="s">
        <v>6</v>
      </c>
      <c r="F176" s="59" t="s">
        <v>5</v>
      </c>
      <c r="G176" s="60" t="s">
        <v>5</v>
      </c>
    </row>
    <row r="177" spans="1:7" x14ac:dyDescent="0.2">
      <c r="A177" s="71" t="str">
        <f>IF('Mnm H'!C18="-","",'Mnm H'!C18)</f>
        <v/>
      </c>
      <c r="B177" s="96" t="str">
        <f>IF('Mnm H'!D18="-","",'Mnm H'!D18)</f>
        <v/>
      </c>
      <c r="C177" s="101" t="str">
        <f>IF('Mnm H'!E18="-","",'Mnm H'!E18)</f>
        <v/>
      </c>
      <c r="D177" s="61"/>
      <c r="E177" s="59" t="s">
        <v>6</v>
      </c>
      <c r="F177" s="59" t="s">
        <v>5</v>
      </c>
      <c r="G177" s="60" t="s">
        <v>5</v>
      </c>
    </row>
    <row r="178" spans="1:7" x14ac:dyDescent="0.2">
      <c r="A178" s="71" t="str">
        <f>IF('Mnm H'!C19="-","",'Mnm H'!C19)</f>
        <v/>
      </c>
      <c r="B178" s="96" t="str">
        <f>IF('Mnm H'!D19="-","",'Mnm H'!D19)</f>
        <v/>
      </c>
      <c r="C178" s="101" t="str">
        <f>IF('Mnm H'!E19="-","",'Mnm H'!E19)</f>
        <v/>
      </c>
      <c r="D178" s="61"/>
      <c r="E178" s="59" t="s">
        <v>6</v>
      </c>
      <c r="F178" s="59" t="s">
        <v>5</v>
      </c>
      <c r="G178" s="60" t="s">
        <v>5</v>
      </c>
    </row>
    <row r="179" spans="1:7" x14ac:dyDescent="0.2">
      <c r="A179" s="71" t="str">
        <f>IF('Mnm H'!C20="-","",'Mnm H'!C20)</f>
        <v/>
      </c>
      <c r="B179" s="96" t="str">
        <f>IF('Mnm H'!D20="-","",'Mnm H'!D20)</f>
        <v/>
      </c>
      <c r="C179" s="101" t="str">
        <f>IF('Mnm H'!E20="-","",'Mnm H'!E20)</f>
        <v/>
      </c>
      <c r="D179" s="61"/>
      <c r="E179" s="59" t="s">
        <v>6</v>
      </c>
      <c r="F179" s="59" t="s">
        <v>5</v>
      </c>
      <c r="G179" s="60" t="s">
        <v>5</v>
      </c>
    </row>
    <row r="180" spans="1:7" x14ac:dyDescent="0.2">
      <c r="A180" s="71" t="str">
        <f>IF('Mnm H'!C21="-","",'Mnm H'!C21)</f>
        <v/>
      </c>
      <c r="B180" s="96" t="str">
        <f>IF('Mnm H'!D21="-","",'Mnm H'!D21)</f>
        <v/>
      </c>
      <c r="C180" s="101" t="str">
        <f>IF('Mnm H'!E21="-","",'Mnm H'!E21)</f>
        <v/>
      </c>
      <c r="D180" s="61"/>
      <c r="E180" s="59" t="s">
        <v>6</v>
      </c>
      <c r="F180" s="59" t="s">
        <v>5</v>
      </c>
      <c r="G180" s="60" t="s">
        <v>5</v>
      </c>
    </row>
    <row r="181" spans="1:7" x14ac:dyDescent="0.2">
      <c r="A181" s="71" t="str">
        <f>IF('Mnm H'!C22="-","",'Mnm H'!C22)</f>
        <v/>
      </c>
      <c r="B181" s="96" t="str">
        <f>IF('Mnm H'!D22="-","",'Mnm H'!D22)</f>
        <v/>
      </c>
      <c r="C181" s="101" t="str">
        <f>IF('Mnm H'!E22="-","",'Mnm H'!E22)</f>
        <v/>
      </c>
      <c r="D181" s="61"/>
      <c r="E181" s="59" t="s">
        <v>6</v>
      </c>
      <c r="F181" s="59" t="s">
        <v>5</v>
      </c>
      <c r="G181" s="60" t="s">
        <v>5</v>
      </c>
    </row>
    <row r="182" spans="1:7" x14ac:dyDescent="0.2">
      <c r="A182" s="71" t="str">
        <f>IF('Mnm H'!C23="-","",'Mnm H'!C23)</f>
        <v/>
      </c>
      <c r="B182" s="96" t="str">
        <f>IF('Mnm H'!D23="-","",'Mnm H'!D23)</f>
        <v/>
      </c>
      <c r="C182" s="101" t="str">
        <f>IF('Mnm H'!E23="-","",'Mnm H'!E23)</f>
        <v/>
      </c>
      <c r="D182" s="61"/>
      <c r="E182" s="59" t="s">
        <v>6</v>
      </c>
      <c r="F182" s="59" t="s">
        <v>5</v>
      </c>
      <c r="G182" s="60" t="s">
        <v>5</v>
      </c>
    </row>
    <row r="183" spans="1:7" x14ac:dyDescent="0.2">
      <c r="A183" s="71" t="str">
        <f>IF('Mnm H'!C24="-","",'Mnm H'!C24)</f>
        <v/>
      </c>
      <c r="B183" s="96" t="str">
        <f>IF('Mnm H'!D24="-","",'Mnm H'!D24)</f>
        <v/>
      </c>
      <c r="C183" s="101" t="str">
        <f>IF('Mnm H'!E24="-","",'Mnm H'!E24)</f>
        <v/>
      </c>
      <c r="D183" s="61"/>
      <c r="E183" s="59" t="s">
        <v>6</v>
      </c>
      <c r="F183" s="59" t="s">
        <v>5</v>
      </c>
      <c r="G183" s="60" t="s">
        <v>5</v>
      </c>
    </row>
    <row r="184" spans="1:7" x14ac:dyDescent="0.2">
      <c r="A184" s="71" t="str">
        <f>IF('Mnm H'!C25="-","",'Mnm H'!C25)</f>
        <v/>
      </c>
      <c r="B184" s="96" t="str">
        <f>IF('Mnm H'!D25="-","",'Mnm H'!D25)</f>
        <v/>
      </c>
      <c r="C184" s="101" t="str">
        <f>IF('Mnm H'!E25="-","",'Mnm H'!E25)</f>
        <v/>
      </c>
      <c r="D184" s="61"/>
      <c r="E184" s="59" t="s">
        <v>6</v>
      </c>
      <c r="F184" s="59" t="s">
        <v>5</v>
      </c>
      <c r="G184" s="60" t="s">
        <v>5</v>
      </c>
    </row>
    <row r="185" spans="1:7" x14ac:dyDescent="0.2">
      <c r="A185" s="71" t="str">
        <f>IF('Mnm H'!C26="-","",'Mnm H'!C26)</f>
        <v/>
      </c>
      <c r="B185" s="96" t="str">
        <f>IF('Mnm H'!D26="-","",'Mnm H'!D26)</f>
        <v/>
      </c>
      <c r="C185" s="101" t="str">
        <f>IF('Mnm H'!E26="-","",'Mnm H'!E26)</f>
        <v/>
      </c>
      <c r="D185" s="61"/>
      <c r="E185" s="59" t="s">
        <v>6</v>
      </c>
      <c r="F185" s="59" t="s">
        <v>5</v>
      </c>
      <c r="G185" s="60" t="s">
        <v>5</v>
      </c>
    </row>
    <row r="186" spans="1:7" x14ac:dyDescent="0.2">
      <c r="A186" s="71" t="str">
        <f>IF('Mnm H'!C27="-","",'Mnm H'!C27)</f>
        <v/>
      </c>
      <c r="B186" s="96" t="str">
        <f>IF('Mnm H'!D27="-","",'Mnm H'!D27)</f>
        <v/>
      </c>
      <c r="C186" s="101" t="str">
        <f>IF('Mnm H'!E27="-","",'Mnm H'!E27)</f>
        <v/>
      </c>
      <c r="D186" s="61"/>
      <c r="E186" s="59" t="s">
        <v>6</v>
      </c>
      <c r="F186" s="59" t="s">
        <v>5</v>
      </c>
      <c r="G186" s="60" t="s">
        <v>5</v>
      </c>
    </row>
    <row r="187" spans="1:7" x14ac:dyDescent="0.2">
      <c r="A187" s="71" t="str">
        <f>IF('Mnm H'!C28="-","",'Mnm H'!C28)</f>
        <v/>
      </c>
      <c r="B187" s="96" t="str">
        <f>IF('Mnm H'!D28="-","",'Mnm H'!D28)</f>
        <v/>
      </c>
      <c r="C187" s="101" t="str">
        <f>IF('Mnm H'!E28="-","",'Mnm H'!E28)</f>
        <v/>
      </c>
      <c r="D187" s="61"/>
      <c r="E187" s="59" t="s">
        <v>6</v>
      </c>
      <c r="F187" s="59" t="s">
        <v>5</v>
      </c>
      <c r="G187" s="60" t="s">
        <v>5</v>
      </c>
    </row>
    <row r="188" spans="1:7" x14ac:dyDescent="0.2">
      <c r="A188" s="71" t="str">
        <f>IF('Mnm H'!C29="-","",'Mnm H'!C29)</f>
        <v/>
      </c>
      <c r="B188" s="96" t="str">
        <f>IF('Mnm H'!D29="-","",'Mnm H'!D29)</f>
        <v/>
      </c>
      <c r="C188" s="101" t="str">
        <f>IF('Mnm H'!E29="-","",'Mnm H'!E29)</f>
        <v/>
      </c>
      <c r="D188" s="61"/>
      <c r="E188" s="59" t="s">
        <v>6</v>
      </c>
      <c r="F188" s="59" t="s">
        <v>5</v>
      </c>
      <c r="G188" s="60" t="s">
        <v>5</v>
      </c>
    </row>
    <row r="189" spans="1:7" x14ac:dyDescent="0.2">
      <c r="A189" s="71" t="str">
        <f>IF('Mnm H'!C30="-","",'Mnm H'!C30)</f>
        <v/>
      </c>
      <c r="B189" s="96" t="str">
        <f>IF('Mnm H'!D30="-","",'Mnm H'!D30)</f>
        <v/>
      </c>
      <c r="C189" s="101" t="str">
        <f>IF('Mnm H'!E30="-","",'Mnm H'!E30)</f>
        <v/>
      </c>
      <c r="D189" s="61"/>
      <c r="E189" s="59" t="s">
        <v>6</v>
      </c>
      <c r="F189" s="59" t="s">
        <v>5</v>
      </c>
      <c r="G189" s="60" t="s">
        <v>5</v>
      </c>
    </row>
    <row r="190" spans="1:7" x14ac:dyDescent="0.2">
      <c r="A190" s="71" t="str">
        <f>IF('Mnm H'!C31="-","",'Mnm H'!C31)</f>
        <v/>
      </c>
      <c r="B190" s="96" t="str">
        <f>IF('Mnm H'!D31="-","",'Mnm H'!D31)</f>
        <v/>
      </c>
      <c r="C190" s="101" t="str">
        <f>IF('Mnm H'!E31="-","",'Mnm H'!E31)</f>
        <v/>
      </c>
      <c r="D190" s="61"/>
      <c r="E190" s="59" t="s">
        <v>6</v>
      </c>
      <c r="F190" s="59" t="s">
        <v>5</v>
      </c>
      <c r="G190" s="60" t="s">
        <v>5</v>
      </c>
    </row>
    <row r="191" spans="1:7" x14ac:dyDescent="0.2">
      <c r="A191" s="71" t="str">
        <f>IF('Mnm H'!C32="-","",'Mnm H'!C32)</f>
        <v/>
      </c>
      <c r="B191" s="96" t="str">
        <f>IF('Mnm H'!D32="-","",'Mnm H'!D32)</f>
        <v/>
      </c>
      <c r="C191" s="101" t="str">
        <f>IF('Mnm H'!E32="-","",'Mnm H'!E32)</f>
        <v/>
      </c>
      <c r="D191" s="61"/>
      <c r="E191" s="59" t="s">
        <v>6</v>
      </c>
      <c r="F191" s="59" t="s">
        <v>5</v>
      </c>
      <c r="G191" s="60" t="s">
        <v>5</v>
      </c>
    </row>
    <row r="192" spans="1:7" x14ac:dyDescent="0.2">
      <c r="A192" s="71" t="str">
        <f>IF('Mnm H'!C33="-","",'Mnm H'!C33)</f>
        <v/>
      </c>
      <c r="B192" s="96" t="str">
        <f>IF('Mnm H'!D33="-","",'Mnm H'!D33)</f>
        <v/>
      </c>
      <c r="C192" s="101" t="str">
        <f>IF('Mnm H'!E33="-","",'Mnm H'!E33)</f>
        <v/>
      </c>
      <c r="D192" s="61"/>
      <c r="E192" s="59" t="s">
        <v>6</v>
      </c>
      <c r="F192" s="59" t="s">
        <v>5</v>
      </c>
      <c r="G192" s="60" t="s">
        <v>5</v>
      </c>
    </row>
    <row r="193" spans="1:7" x14ac:dyDescent="0.2">
      <c r="A193" s="71" t="str">
        <f>IF('Mnm H'!C34="-","",'Mnm H'!C34)</f>
        <v/>
      </c>
      <c r="B193" s="96" t="str">
        <f>IF('Mnm H'!D34="-","",'Mnm H'!D34)</f>
        <v/>
      </c>
      <c r="C193" s="101" t="str">
        <f>IF('Mnm H'!E34="-","",'Mnm H'!E34)</f>
        <v/>
      </c>
      <c r="D193" s="61"/>
      <c r="E193" s="59" t="s">
        <v>6</v>
      </c>
      <c r="F193" s="59" t="s">
        <v>5</v>
      </c>
      <c r="G193" s="60" t="s">
        <v>5</v>
      </c>
    </row>
    <row r="194" spans="1:7" x14ac:dyDescent="0.2">
      <c r="A194" s="71" t="str">
        <f>IF('Mnm H'!C35="-","",'Mnm H'!C35)</f>
        <v/>
      </c>
      <c r="B194" s="96" t="str">
        <f>IF('Mnm H'!D35="-","",'Mnm H'!D35)</f>
        <v/>
      </c>
      <c r="C194" s="101" t="str">
        <f>IF('Mnm H'!E35="-","",'Mnm H'!E35)</f>
        <v/>
      </c>
      <c r="D194" s="61"/>
      <c r="E194" s="59" t="s">
        <v>6</v>
      </c>
      <c r="F194" s="59" t="s">
        <v>5</v>
      </c>
      <c r="G194" s="60" t="s">
        <v>5</v>
      </c>
    </row>
    <row r="195" spans="1:7" x14ac:dyDescent="0.2">
      <c r="A195" s="71" t="str">
        <f>IF('Mnm H'!C36="-","",'Mnm H'!C36)</f>
        <v/>
      </c>
      <c r="B195" s="96" t="str">
        <f>IF('Mnm H'!D36="-","",'Mnm H'!D36)</f>
        <v/>
      </c>
      <c r="C195" s="101" t="str">
        <f>IF('Mnm H'!E36="-","",'Mnm H'!E36)</f>
        <v/>
      </c>
      <c r="D195" s="61"/>
      <c r="E195" s="59" t="s">
        <v>6</v>
      </c>
      <c r="F195" s="59" t="s">
        <v>5</v>
      </c>
      <c r="G195" s="60" t="s">
        <v>5</v>
      </c>
    </row>
    <row r="196" spans="1:7" x14ac:dyDescent="0.2">
      <c r="A196" s="71" t="str">
        <f>IF('Mnm H'!C37="-","",'Mnm H'!C37)</f>
        <v/>
      </c>
      <c r="B196" s="96" t="str">
        <f>IF('Mnm H'!D37="-","",'Mnm H'!D37)</f>
        <v/>
      </c>
      <c r="C196" s="101" t="str">
        <f>IF('Mnm H'!E37="-","",'Mnm H'!E37)</f>
        <v/>
      </c>
      <c r="D196" s="61"/>
      <c r="E196" s="59" t="s">
        <v>6</v>
      </c>
      <c r="F196" s="59" t="s">
        <v>5</v>
      </c>
      <c r="G196" s="60" t="s">
        <v>5</v>
      </c>
    </row>
    <row r="197" spans="1:7" x14ac:dyDescent="0.2">
      <c r="A197" s="71" t="str">
        <f>IF('Mnm H'!C38="-","",'Mnm H'!C38)</f>
        <v/>
      </c>
      <c r="B197" s="96" t="str">
        <f>IF('Mnm H'!D38="-","",'Mnm H'!D38)</f>
        <v/>
      </c>
      <c r="C197" s="101" t="str">
        <f>IF('Mnm H'!E38="-","",'Mnm H'!E38)</f>
        <v/>
      </c>
      <c r="D197" s="61"/>
      <c r="E197" s="59" t="s">
        <v>6</v>
      </c>
      <c r="F197" s="59" t="s">
        <v>5</v>
      </c>
      <c r="G197" s="60" t="s">
        <v>5</v>
      </c>
    </row>
    <row r="198" spans="1:7" x14ac:dyDescent="0.2">
      <c r="A198" s="71" t="str">
        <f>IF('Mnm H'!C39="-","",'Mnm H'!C39)</f>
        <v/>
      </c>
      <c r="B198" s="96" t="str">
        <f>IF('Mnm H'!D39="-","",'Mnm H'!D39)</f>
        <v/>
      </c>
      <c r="C198" s="101" t="str">
        <f>IF('Mnm H'!E39="-","",'Mnm H'!E39)</f>
        <v/>
      </c>
      <c r="D198" s="61"/>
      <c r="E198" s="59" t="s">
        <v>6</v>
      </c>
      <c r="F198" s="59" t="s">
        <v>5</v>
      </c>
      <c r="G198" s="60" t="s">
        <v>5</v>
      </c>
    </row>
    <row r="199" spans="1:7" x14ac:dyDescent="0.2">
      <c r="A199" s="71" t="str">
        <f>IF('Mnm H'!C40="-","",'Mnm H'!C40)</f>
        <v/>
      </c>
      <c r="B199" s="96" t="str">
        <f>IF('Mnm H'!D40="-","",'Mnm H'!D40)</f>
        <v/>
      </c>
      <c r="C199" s="101" t="str">
        <f>IF('Mnm H'!E40="-","",'Mnm H'!E40)</f>
        <v/>
      </c>
      <c r="D199" s="61"/>
      <c r="E199" s="59" t="s">
        <v>6</v>
      </c>
      <c r="F199" s="59" t="s">
        <v>5</v>
      </c>
      <c r="G199" s="60" t="s">
        <v>5</v>
      </c>
    </row>
    <row r="200" spans="1:7" x14ac:dyDescent="0.2">
      <c r="A200" s="71" t="str">
        <f>IF('Mnm H'!C41="-","",'Mnm H'!C41)</f>
        <v/>
      </c>
      <c r="B200" s="96" t="str">
        <f>IF('Mnm H'!D41="-","",'Mnm H'!D41)</f>
        <v/>
      </c>
      <c r="C200" s="101" t="str">
        <f>IF('Mnm H'!E41="-","",'Mnm H'!E41)</f>
        <v/>
      </c>
      <c r="D200" s="61"/>
      <c r="E200" s="59" t="s">
        <v>6</v>
      </c>
      <c r="F200" s="59" t="s">
        <v>5</v>
      </c>
      <c r="G200" s="60" t="s">
        <v>5</v>
      </c>
    </row>
    <row r="201" spans="1:7" x14ac:dyDescent="0.2">
      <c r="A201" s="71" t="str">
        <f>IF('Mnm H'!C42="-","",'Mnm H'!C42)</f>
        <v/>
      </c>
      <c r="B201" s="96" t="str">
        <f>IF('Mnm H'!D42="-","",'Mnm H'!D42)</f>
        <v/>
      </c>
      <c r="C201" s="101" t="str">
        <f>IF('Mnm H'!E42="-","",'Mnm H'!E42)</f>
        <v/>
      </c>
      <c r="D201" s="61"/>
      <c r="E201" s="59" t="s">
        <v>6</v>
      </c>
      <c r="F201" s="59" t="s">
        <v>5</v>
      </c>
      <c r="G201" s="60" t="s">
        <v>5</v>
      </c>
    </row>
    <row r="202" spans="1:7" x14ac:dyDescent="0.2">
      <c r="A202" s="71" t="str">
        <f>IF('Mnm H'!C43="-","",'Mnm H'!C43)</f>
        <v/>
      </c>
      <c r="B202" s="96" t="str">
        <f>IF('Mnm H'!D43="-","",'Mnm H'!D43)</f>
        <v/>
      </c>
      <c r="C202" s="101" t="str">
        <f>IF('Mnm H'!E43="-","",'Mnm H'!E43)</f>
        <v/>
      </c>
      <c r="D202" s="61"/>
      <c r="E202" s="59" t="s">
        <v>6</v>
      </c>
      <c r="F202" s="59" t="s">
        <v>5</v>
      </c>
      <c r="G202" s="60" t="s">
        <v>5</v>
      </c>
    </row>
    <row r="203" spans="1:7" x14ac:dyDescent="0.2">
      <c r="A203" s="71" t="str">
        <f>IF('Mnm H'!C44="-","",'Mnm H'!C44)</f>
        <v/>
      </c>
      <c r="B203" s="96" t="str">
        <f>IF('Mnm H'!D44="-","",'Mnm H'!D44)</f>
        <v/>
      </c>
      <c r="C203" s="101" t="str">
        <f>IF('Mnm H'!E44="-","",'Mnm H'!E44)</f>
        <v/>
      </c>
      <c r="D203" s="61"/>
      <c r="E203" s="59" t="s">
        <v>6</v>
      </c>
      <c r="F203" s="59" t="s">
        <v>5</v>
      </c>
      <c r="G203" s="60" t="s">
        <v>5</v>
      </c>
    </row>
    <row r="204" spans="1:7" x14ac:dyDescent="0.2">
      <c r="A204" s="71" t="str">
        <f>IF('Mnm H'!C45="-","",'Mnm H'!C45)</f>
        <v/>
      </c>
      <c r="B204" s="96" t="str">
        <f>IF('Mnm H'!D45="-","",'Mnm H'!D45)</f>
        <v/>
      </c>
      <c r="C204" s="101" t="str">
        <f>IF('Mnm H'!E45="-","",'Mnm H'!E45)</f>
        <v/>
      </c>
      <c r="D204" s="61"/>
      <c r="E204" s="59" t="s">
        <v>6</v>
      </c>
      <c r="F204" s="59" t="s">
        <v>5</v>
      </c>
      <c r="G204" s="60" t="s">
        <v>5</v>
      </c>
    </row>
    <row r="205" spans="1:7" x14ac:dyDescent="0.2">
      <c r="A205" s="71" t="str">
        <f>IF('Mnm H'!C46="-","",'Mnm H'!C46)</f>
        <v/>
      </c>
      <c r="B205" s="96" t="str">
        <f>IF('Mnm H'!D46="-","",'Mnm H'!D46)</f>
        <v/>
      </c>
      <c r="C205" s="101" t="str">
        <f>IF('Mnm H'!E46="-","",'Mnm H'!E46)</f>
        <v/>
      </c>
      <c r="D205" s="61"/>
      <c r="E205" s="59" t="s">
        <v>6</v>
      </c>
      <c r="F205" s="59" t="s">
        <v>5</v>
      </c>
      <c r="G205" s="60" t="s">
        <v>5</v>
      </c>
    </row>
    <row r="206" spans="1:7" x14ac:dyDescent="0.2">
      <c r="A206" s="71" t="str">
        <f>IF('Mnm H'!C47="-","",'Mnm H'!C47)</f>
        <v/>
      </c>
      <c r="B206" s="96" t="str">
        <f>IF('Mnm H'!D47="-","",'Mnm H'!D47)</f>
        <v/>
      </c>
      <c r="C206" s="101" t="str">
        <f>IF('Mnm H'!E47="-","",'Mnm H'!E47)</f>
        <v/>
      </c>
      <c r="D206" s="61"/>
      <c r="E206" s="59" t="s">
        <v>6</v>
      </c>
      <c r="F206" s="59" t="s">
        <v>5</v>
      </c>
      <c r="G206" s="60" t="s">
        <v>5</v>
      </c>
    </row>
    <row r="207" spans="1:7" x14ac:dyDescent="0.2">
      <c r="A207" s="71" t="str">
        <f>IF('Mnm H'!C48="-","",'Mnm H'!C48)</f>
        <v/>
      </c>
      <c r="B207" s="96" t="str">
        <f>IF('Mnm H'!D48="-","",'Mnm H'!D48)</f>
        <v/>
      </c>
      <c r="C207" s="101" t="str">
        <f>IF('Mnm H'!E48="-","",'Mnm H'!E48)</f>
        <v/>
      </c>
      <c r="D207" s="61"/>
      <c r="E207" s="59" t="s">
        <v>6</v>
      </c>
      <c r="F207" s="59" t="s">
        <v>5</v>
      </c>
      <c r="G207" s="60" t="s">
        <v>5</v>
      </c>
    </row>
    <row r="208" spans="1:7" ht="15" thickBot="1" x14ac:dyDescent="0.25">
      <c r="A208" s="116" t="str">
        <f>IF('Mnm H'!C49="-","",'Mnm H'!C49)</f>
        <v/>
      </c>
      <c r="B208" s="117" t="str">
        <f>IF('Mnm H'!D49="-","",'Mnm H'!D49)</f>
        <v/>
      </c>
      <c r="C208" s="160" t="str">
        <f>IF('Mnm H'!E49="-","",'Mnm H'!E49)</f>
        <v/>
      </c>
      <c r="D208" s="155"/>
      <c r="E208" s="156" t="s">
        <v>6</v>
      </c>
      <c r="F208" s="156" t="s">
        <v>5</v>
      </c>
      <c r="G208" s="157" t="s">
        <v>5</v>
      </c>
    </row>
    <row r="209" spans="1:7" x14ac:dyDescent="0.2">
      <c r="A209" s="54" t="s">
        <v>108</v>
      </c>
      <c r="B209" s="91"/>
      <c r="C209" s="91"/>
      <c r="D209" s="208" t="str">
        <f>Dnn!E6</f>
        <v>Seniors F</v>
      </c>
      <c r="E209" s="209"/>
      <c r="F209" s="209"/>
      <c r="G209" s="210"/>
    </row>
    <row r="210" spans="1:7" ht="15" customHeight="1" x14ac:dyDescent="0.2">
      <c r="A210" s="56" t="s">
        <v>110</v>
      </c>
      <c r="B210" s="92"/>
      <c r="C210" s="93"/>
      <c r="D210" s="211"/>
      <c r="E210" s="212"/>
      <c r="F210" s="212"/>
      <c r="G210" s="213"/>
    </row>
    <row r="211" spans="1:7" ht="15" thickBot="1" x14ac:dyDescent="0.25">
      <c r="A211" s="106" t="s">
        <v>109</v>
      </c>
      <c r="B211" s="107"/>
      <c r="C211" s="107"/>
      <c r="D211" s="106"/>
      <c r="E211" s="158"/>
      <c r="F211" s="158"/>
      <c r="G211" s="159" t="str">
        <f>Dnn!E1</f>
        <v>{Groupe B}</v>
      </c>
    </row>
    <row r="212" spans="1:7" ht="15" thickBot="1" x14ac:dyDescent="0.25">
      <c r="A212" s="151" t="s">
        <v>111</v>
      </c>
      <c r="B212" s="64" t="s">
        <v>0</v>
      </c>
      <c r="C212" s="65" t="s">
        <v>8</v>
      </c>
      <c r="D212" s="108" t="s">
        <v>112</v>
      </c>
      <c r="E212" s="207" t="s">
        <v>113</v>
      </c>
      <c r="F212" s="207"/>
      <c r="G212" s="109" t="s">
        <v>88</v>
      </c>
    </row>
    <row r="213" spans="1:7" x14ac:dyDescent="0.2">
      <c r="A213" s="67">
        <f>IF('Snr F'!C2="-","",'Snr F'!C2)</f>
        <v>1</v>
      </c>
      <c r="B213" s="94" t="str">
        <f>IF('Snr F'!D2="-","",'Snr F'!D2)</f>
        <v>A 1</v>
      </c>
      <c r="C213" s="100" t="str">
        <f>IF('Snr F'!E2="-","",'Snr F'!E2)</f>
        <v>B 1</v>
      </c>
      <c r="D213" s="76"/>
      <c r="E213" s="69" t="s">
        <v>6</v>
      </c>
      <c r="F213" s="69" t="s">
        <v>5</v>
      </c>
      <c r="G213" s="70" t="s">
        <v>5</v>
      </c>
    </row>
    <row r="214" spans="1:7" x14ac:dyDescent="0.2">
      <c r="A214" s="71">
        <f>IF('Snr F'!C3="-","",'Snr F'!C3)</f>
        <v>2</v>
      </c>
      <c r="B214" s="96" t="str">
        <f>IF('Snr F'!D3="-","",'Snr F'!D3)</f>
        <v>A 2</v>
      </c>
      <c r="C214" s="101" t="str">
        <f>IF('Snr F'!E3="-","",'Snr F'!E3)</f>
        <v>B 2</v>
      </c>
      <c r="D214" s="61"/>
      <c r="E214" s="59" t="s">
        <v>6</v>
      </c>
      <c r="F214" s="59" t="s">
        <v>5</v>
      </c>
      <c r="G214" s="60" t="s">
        <v>5</v>
      </c>
    </row>
    <row r="215" spans="1:7" x14ac:dyDescent="0.2">
      <c r="A215" s="71">
        <f>IF('Snr F'!C4="-","",'Snr F'!C4)</f>
        <v>3</v>
      </c>
      <c r="B215" s="96" t="str">
        <f>IF('Snr F'!D4="-","",'Snr F'!D4)</f>
        <v>A 3</v>
      </c>
      <c r="C215" s="101" t="str">
        <f>IF('Snr F'!E4="-","",'Snr F'!E4)</f>
        <v>B 3</v>
      </c>
      <c r="D215" s="61"/>
      <c r="E215" s="59" t="s">
        <v>6</v>
      </c>
      <c r="F215" s="59" t="s">
        <v>5</v>
      </c>
      <c r="G215" s="60" t="s">
        <v>5</v>
      </c>
    </row>
    <row r="216" spans="1:7" x14ac:dyDescent="0.2">
      <c r="A216" s="71">
        <f>IF('Snr F'!C5="-","",'Snr F'!C5)</f>
        <v>4</v>
      </c>
      <c r="B216" s="96" t="str">
        <f>IF('Snr F'!D5="-","",'Snr F'!D5)</f>
        <v>A 4</v>
      </c>
      <c r="C216" s="101" t="str">
        <f>IF('Snr F'!E5="-","",'Snr F'!E5)</f>
        <v>B 4</v>
      </c>
      <c r="D216" s="61"/>
      <c r="E216" s="59" t="s">
        <v>6</v>
      </c>
      <c r="F216" s="59" t="s">
        <v>5</v>
      </c>
      <c r="G216" s="60" t="s">
        <v>5</v>
      </c>
    </row>
    <row r="217" spans="1:7" x14ac:dyDescent="0.2">
      <c r="A217" s="71">
        <f>IF('Snr F'!C6="-","",'Snr F'!C6)</f>
        <v>5</v>
      </c>
      <c r="B217" s="96" t="str">
        <f>IF('Snr F'!D6="-","",'Snr F'!D6)</f>
        <v>A 5</v>
      </c>
      <c r="C217" s="101" t="str">
        <f>IF('Snr F'!E6="-","",'Snr F'!E6)</f>
        <v>B 5</v>
      </c>
      <c r="D217" s="61"/>
      <c r="E217" s="59" t="s">
        <v>6</v>
      </c>
      <c r="F217" s="59" t="s">
        <v>5</v>
      </c>
      <c r="G217" s="60" t="s">
        <v>5</v>
      </c>
    </row>
    <row r="218" spans="1:7" x14ac:dyDescent="0.2">
      <c r="A218" s="71">
        <f>IF('Snr F'!C7="-","",'Snr F'!C7)</f>
        <v>6</v>
      </c>
      <c r="B218" s="96" t="str">
        <f>IF('Snr F'!D7="-","",'Snr F'!D7)</f>
        <v>A 6</v>
      </c>
      <c r="C218" s="101" t="str">
        <f>IF('Snr F'!E7="-","",'Snr F'!E7)</f>
        <v>B 6</v>
      </c>
      <c r="D218" s="61"/>
      <c r="E218" s="59" t="s">
        <v>6</v>
      </c>
      <c r="F218" s="59" t="s">
        <v>5</v>
      </c>
      <c r="G218" s="60" t="s">
        <v>5</v>
      </c>
    </row>
    <row r="219" spans="1:7" x14ac:dyDescent="0.2">
      <c r="A219" s="71">
        <f>IF('Snr F'!C8="-","",'Snr F'!C8)</f>
        <v>7</v>
      </c>
      <c r="B219" s="96" t="str">
        <f>IF('Snr F'!D8="-","",'Snr F'!D8)</f>
        <v>A 7</v>
      </c>
      <c r="C219" s="101" t="str">
        <f>IF('Snr F'!E8="-","",'Snr F'!E8)</f>
        <v>B 7</v>
      </c>
      <c r="D219" s="61"/>
      <c r="E219" s="59" t="s">
        <v>6</v>
      </c>
      <c r="F219" s="59" t="s">
        <v>5</v>
      </c>
      <c r="G219" s="60" t="s">
        <v>5</v>
      </c>
    </row>
    <row r="220" spans="1:7" x14ac:dyDescent="0.2">
      <c r="A220" s="71">
        <f>IF('Snr F'!C9="-","",'Snr F'!C9)</f>
        <v>8</v>
      </c>
      <c r="B220" s="96" t="str">
        <f>IF('Snr F'!D9="-","",'Snr F'!D9)</f>
        <v>A 8</v>
      </c>
      <c r="C220" s="101" t="str">
        <f>IF('Snr F'!E9="-","",'Snr F'!E9)</f>
        <v>B 8</v>
      </c>
      <c r="D220" s="61"/>
      <c r="E220" s="59" t="s">
        <v>6</v>
      </c>
      <c r="F220" s="59" t="s">
        <v>5</v>
      </c>
      <c r="G220" s="60" t="s">
        <v>5</v>
      </c>
    </row>
    <row r="221" spans="1:7" x14ac:dyDescent="0.2">
      <c r="A221" s="71">
        <f>IF('Snr F'!C10="-","",'Snr F'!C10)</f>
        <v>9</v>
      </c>
      <c r="B221" s="96" t="str">
        <f>IF('Snr F'!D10="-","",'Snr F'!D10)</f>
        <v>A 9</v>
      </c>
      <c r="C221" s="101" t="str">
        <f>IF('Snr F'!E10="-","",'Snr F'!E10)</f>
        <v>B 9</v>
      </c>
      <c r="D221" s="61"/>
      <c r="E221" s="59" t="s">
        <v>6</v>
      </c>
      <c r="F221" s="59" t="s">
        <v>5</v>
      </c>
      <c r="G221" s="60" t="s">
        <v>5</v>
      </c>
    </row>
    <row r="222" spans="1:7" x14ac:dyDescent="0.2">
      <c r="A222" s="71" t="str">
        <f>IF('Snr F'!C11="-","",'Snr F'!C11)</f>
        <v/>
      </c>
      <c r="B222" s="96" t="str">
        <f>IF('Snr F'!D11="-","",'Snr F'!D11)</f>
        <v/>
      </c>
      <c r="C222" s="101" t="str">
        <f>IF('Snr F'!E11="-","",'Snr F'!E11)</f>
        <v/>
      </c>
      <c r="D222" s="61"/>
      <c r="E222" s="59" t="s">
        <v>6</v>
      </c>
      <c r="F222" s="59" t="s">
        <v>5</v>
      </c>
      <c r="G222" s="60" t="s">
        <v>5</v>
      </c>
    </row>
    <row r="223" spans="1:7" x14ac:dyDescent="0.2">
      <c r="A223" s="71" t="str">
        <f>IF('Snr F'!C12="-","",'Snr F'!C12)</f>
        <v/>
      </c>
      <c r="B223" s="96" t="str">
        <f>IF('Snr F'!D12="-","",'Snr F'!D12)</f>
        <v/>
      </c>
      <c r="C223" s="101" t="str">
        <f>IF('Snr F'!E12="-","",'Snr F'!E12)</f>
        <v/>
      </c>
      <c r="D223" s="61"/>
      <c r="E223" s="59" t="s">
        <v>6</v>
      </c>
      <c r="F223" s="59" t="s">
        <v>5</v>
      </c>
      <c r="G223" s="60" t="s">
        <v>5</v>
      </c>
    </row>
    <row r="224" spans="1:7" x14ac:dyDescent="0.2">
      <c r="A224" s="71" t="str">
        <f>IF('Snr F'!C13="-","",'Snr F'!C13)</f>
        <v/>
      </c>
      <c r="B224" s="96" t="str">
        <f>IF('Snr F'!D13="-","",'Snr F'!D13)</f>
        <v/>
      </c>
      <c r="C224" s="101" t="str">
        <f>IF('Snr F'!E13="-","",'Snr F'!E13)</f>
        <v/>
      </c>
      <c r="D224" s="61"/>
      <c r="E224" s="59" t="s">
        <v>6</v>
      </c>
      <c r="F224" s="59" t="s">
        <v>5</v>
      </c>
      <c r="G224" s="60" t="s">
        <v>5</v>
      </c>
    </row>
    <row r="225" spans="1:7" x14ac:dyDescent="0.2">
      <c r="A225" s="71" t="str">
        <f>IF('Snr F'!C14="-","",'Snr F'!C14)</f>
        <v/>
      </c>
      <c r="B225" s="96" t="str">
        <f>IF('Snr F'!D14="-","",'Snr F'!D14)</f>
        <v/>
      </c>
      <c r="C225" s="101" t="str">
        <f>IF('Snr F'!E14="-","",'Snr F'!E14)</f>
        <v/>
      </c>
      <c r="D225" s="61"/>
      <c r="E225" s="59" t="s">
        <v>6</v>
      </c>
      <c r="F225" s="59" t="s">
        <v>5</v>
      </c>
      <c r="G225" s="60" t="s">
        <v>5</v>
      </c>
    </row>
    <row r="226" spans="1:7" x14ac:dyDescent="0.2">
      <c r="A226" s="71" t="str">
        <f>IF('Snr F'!C15="-","",'Snr F'!C15)</f>
        <v/>
      </c>
      <c r="B226" s="96" t="str">
        <f>IF('Snr F'!D15="-","",'Snr F'!D15)</f>
        <v/>
      </c>
      <c r="C226" s="101" t="str">
        <f>IF('Snr F'!E15="-","",'Snr F'!E15)</f>
        <v/>
      </c>
      <c r="D226" s="61"/>
      <c r="E226" s="59" t="s">
        <v>6</v>
      </c>
      <c r="F226" s="59" t="s">
        <v>5</v>
      </c>
      <c r="G226" s="60" t="s">
        <v>5</v>
      </c>
    </row>
    <row r="227" spans="1:7" x14ac:dyDescent="0.2">
      <c r="A227" s="71" t="str">
        <f>IF('Snr F'!C16="-","",'Snr F'!C16)</f>
        <v/>
      </c>
      <c r="B227" s="96" t="str">
        <f>IF('Snr F'!D16="-","",'Snr F'!D16)</f>
        <v/>
      </c>
      <c r="C227" s="101" t="str">
        <f>IF('Snr F'!E16="-","",'Snr F'!E16)</f>
        <v/>
      </c>
      <c r="D227" s="61"/>
      <c r="E227" s="59" t="s">
        <v>6</v>
      </c>
      <c r="F227" s="59" t="s">
        <v>5</v>
      </c>
      <c r="G227" s="60" t="s">
        <v>5</v>
      </c>
    </row>
    <row r="228" spans="1:7" x14ac:dyDescent="0.2">
      <c r="A228" s="71" t="str">
        <f>IF('Snr F'!C17="-","",'Snr F'!C17)</f>
        <v/>
      </c>
      <c r="B228" s="96" t="str">
        <f>IF('Snr F'!D17="-","",'Snr F'!D17)</f>
        <v/>
      </c>
      <c r="C228" s="101" t="str">
        <f>IF('Snr F'!E17="-","",'Snr F'!E17)</f>
        <v/>
      </c>
      <c r="D228" s="61"/>
      <c r="E228" s="59" t="s">
        <v>6</v>
      </c>
      <c r="F228" s="59" t="s">
        <v>5</v>
      </c>
      <c r="G228" s="60" t="s">
        <v>5</v>
      </c>
    </row>
    <row r="229" spans="1:7" x14ac:dyDescent="0.2">
      <c r="A229" s="71" t="str">
        <f>IF('Snr F'!C18="-","",'Snr F'!C18)</f>
        <v/>
      </c>
      <c r="B229" s="96" t="str">
        <f>IF('Snr F'!D18="-","",'Snr F'!D18)</f>
        <v/>
      </c>
      <c r="C229" s="101" t="str">
        <f>IF('Snr F'!E18="-","",'Snr F'!E18)</f>
        <v/>
      </c>
      <c r="D229" s="61"/>
      <c r="E229" s="59" t="s">
        <v>6</v>
      </c>
      <c r="F229" s="59" t="s">
        <v>5</v>
      </c>
      <c r="G229" s="60" t="s">
        <v>5</v>
      </c>
    </row>
    <row r="230" spans="1:7" x14ac:dyDescent="0.2">
      <c r="A230" s="71" t="str">
        <f>IF('Snr F'!C19="-","",'Snr F'!C19)</f>
        <v/>
      </c>
      <c r="B230" s="96" t="str">
        <f>IF('Snr F'!D19="-","",'Snr F'!D19)</f>
        <v/>
      </c>
      <c r="C230" s="101" t="str">
        <f>IF('Snr F'!E19="-","",'Snr F'!E19)</f>
        <v/>
      </c>
      <c r="D230" s="61"/>
      <c r="E230" s="59" t="s">
        <v>6</v>
      </c>
      <c r="F230" s="59" t="s">
        <v>5</v>
      </c>
      <c r="G230" s="60" t="s">
        <v>5</v>
      </c>
    </row>
    <row r="231" spans="1:7" x14ac:dyDescent="0.2">
      <c r="A231" s="71" t="str">
        <f>IF('Snr F'!C20="-","",'Snr F'!C20)</f>
        <v/>
      </c>
      <c r="B231" s="96" t="str">
        <f>IF('Snr F'!D20="-","",'Snr F'!D20)</f>
        <v/>
      </c>
      <c r="C231" s="101" t="str">
        <f>IF('Snr F'!E20="-","",'Snr F'!E20)</f>
        <v/>
      </c>
      <c r="D231" s="61"/>
      <c r="E231" s="59" t="s">
        <v>6</v>
      </c>
      <c r="F231" s="59" t="s">
        <v>5</v>
      </c>
      <c r="G231" s="60" t="s">
        <v>5</v>
      </c>
    </row>
    <row r="232" spans="1:7" x14ac:dyDescent="0.2">
      <c r="A232" s="71" t="str">
        <f>IF('Snr F'!C21="-","",'Snr F'!C21)</f>
        <v/>
      </c>
      <c r="B232" s="96" t="str">
        <f>IF('Snr F'!D21="-","",'Snr F'!D21)</f>
        <v/>
      </c>
      <c r="C232" s="101" t="str">
        <f>IF('Snr F'!E21="-","",'Snr F'!E21)</f>
        <v/>
      </c>
      <c r="D232" s="61"/>
      <c r="E232" s="59" t="s">
        <v>6</v>
      </c>
      <c r="F232" s="59" t="s">
        <v>5</v>
      </c>
      <c r="G232" s="60" t="s">
        <v>5</v>
      </c>
    </row>
    <row r="233" spans="1:7" x14ac:dyDescent="0.2">
      <c r="A233" s="71" t="str">
        <f>IF('Snr F'!C22="-","",'Snr F'!C22)</f>
        <v/>
      </c>
      <c r="B233" s="96" t="str">
        <f>IF('Snr F'!D22="-","",'Snr F'!D22)</f>
        <v/>
      </c>
      <c r="C233" s="101" t="str">
        <f>IF('Snr F'!E22="-","",'Snr F'!E22)</f>
        <v/>
      </c>
      <c r="D233" s="61"/>
      <c r="E233" s="59" t="s">
        <v>6</v>
      </c>
      <c r="F233" s="59" t="s">
        <v>5</v>
      </c>
      <c r="G233" s="60" t="s">
        <v>5</v>
      </c>
    </row>
    <row r="234" spans="1:7" x14ac:dyDescent="0.2">
      <c r="A234" s="71" t="str">
        <f>IF('Snr F'!C23="-","",'Snr F'!C23)</f>
        <v/>
      </c>
      <c r="B234" s="96" t="str">
        <f>IF('Snr F'!D23="-","",'Snr F'!D23)</f>
        <v/>
      </c>
      <c r="C234" s="101" t="str">
        <f>IF('Snr F'!E23="-","",'Snr F'!E23)</f>
        <v/>
      </c>
      <c r="D234" s="61"/>
      <c r="E234" s="59" t="s">
        <v>6</v>
      </c>
      <c r="F234" s="59" t="s">
        <v>5</v>
      </c>
      <c r="G234" s="60" t="s">
        <v>5</v>
      </c>
    </row>
    <row r="235" spans="1:7" x14ac:dyDescent="0.2">
      <c r="A235" s="71" t="str">
        <f>IF('Snr F'!C24="-","",'Snr F'!C24)</f>
        <v/>
      </c>
      <c r="B235" s="96" t="str">
        <f>IF('Snr F'!D24="-","",'Snr F'!D24)</f>
        <v/>
      </c>
      <c r="C235" s="101" t="str">
        <f>IF('Snr F'!E24="-","",'Snr F'!E24)</f>
        <v/>
      </c>
      <c r="D235" s="61"/>
      <c r="E235" s="59" t="s">
        <v>6</v>
      </c>
      <c r="F235" s="59" t="s">
        <v>5</v>
      </c>
      <c r="G235" s="60" t="s">
        <v>5</v>
      </c>
    </row>
    <row r="236" spans="1:7" x14ac:dyDescent="0.2">
      <c r="A236" s="71" t="str">
        <f>IF('Snr F'!C25="-","",'Snr F'!C25)</f>
        <v/>
      </c>
      <c r="B236" s="96" t="str">
        <f>IF('Snr F'!D25="-","",'Snr F'!D25)</f>
        <v/>
      </c>
      <c r="C236" s="101" t="str">
        <f>IF('Snr F'!E25="-","",'Snr F'!E25)</f>
        <v/>
      </c>
      <c r="D236" s="61"/>
      <c r="E236" s="59" t="s">
        <v>6</v>
      </c>
      <c r="F236" s="59" t="s">
        <v>5</v>
      </c>
      <c r="G236" s="60" t="s">
        <v>5</v>
      </c>
    </row>
    <row r="237" spans="1:7" x14ac:dyDescent="0.2">
      <c r="A237" s="71" t="str">
        <f>IF('Snr F'!C26="-","",'Snr F'!C26)</f>
        <v/>
      </c>
      <c r="B237" s="96" t="str">
        <f>IF('Snr F'!D26="-","",'Snr F'!D26)</f>
        <v/>
      </c>
      <c r="C237" s="101" t="str">
        <f>IF('Snr F'!E26="-","",'Snr F'!E26)</f>
        <v/>
      </c>
      <c r="D237" s="61"/>
      <c r="E237" s="59" t="s">
        <v>6</v>
      </c>
      <c r="F237" s="59" t="s">
        <v>5</v>
      </c>
      <c r="G237" s="60" t="s">
        <v>5</v>
      </c>
    </row>
    <row r="238" spans="1:7" x14ac:dyDescent="0.2">
      <c r="A238" s="71" t="str">
        <f>IF('Snr F'!C27="-","",'Snr F'!C27)</f>
        <v/>
      </c>
      <c r="B238" s="96" t="str">
        <f>IF('Snr F'!D27="-","",'Snr F'!D27)</f>
        <v/>
      </c>
      <c r="C238" s="101" t="str">
        <f>IF('Snr F'!E27="-","",'Snr F'!E27)</f>
        <v/>
      </c>
      <c r="D238" s="61"/>
      <c r="E238" s="59" t="s">
        <v>6</v>
      </c>
      <c r="F238" s="59" t="s">
        <v>5</v>
      </c>
      <c r="G238" s="60" t="s">
        <v>5</v>
      </c>
    </row>
    <row r="239" spans="1:7" x14ac:dyDescent="0.2">
      <c r="A239" s="71" t="str">
        <f>IF('Snr F'!C28="-","",'Snr F'!C28)</f>
        <v/>
      </c>
      <c r="B239" s="96" t="str">
        <f>IF('Snr F'!D28="-","",'Snr F'!D28)</f>
        <v/>
      </c>
      <c r="C239" s="101" t="str">
        <f>IF('Snr F'!E28="-","",'Snr F'!E28)</f>
        <v/>
      </c>
      <c r="D239" s="61"/>
      <c r="E239" s="59" t="s">
        <v>6</v>
      </c>
      <c r="F239" s="59" t="s">
        <v>5</v>
      </c>
      <c r="G239" s="60" t="s">
        <v>5</v>
      </c>
    </row>
    <row r="240" spans="1:7" x14ac:dyDescent="0.2">
      <c r="A240" s="71" t="str">
        <f>IF('Snr F'!C29="-","",'Snr F'!C29)</f>
        <v/>
      </c>
      <c r="B240" s="96" t="str">
        <f>IF('Snr F'!D29="-","",'Snr F'!D29)</f>
        <v/>
      </c>
      <c r="C240" s="101" t="str">
        <f>IF('Snr F'!E29="-","",'Snr F'!E29)</f>
        <v/>
      </c>
      <c r="D240" s="61"/>
      <c r="E240" s="59" t="s">
        <v>6</v>
      </c>
      <c r="F240" s="59" t="s">
        <v>5</v>
      </c>
      <c r="G240" s="60" t="s">
        <v>5</v>
      </c>
    </row>
    <row r="241" spans="1:7" x14ac:dyDescent="0.2">
      <c r="A241" s="71" t="str">
        <f>IF('Snr F'!C30="-","",'Snr F'!C30)</f>
        <v/>
      </c>
      <c r="B241" s="96" t="str">
        <f>IF('Snr F'!D30="-","",'Snr F'!D30)</f>
        <v/>
      </c>
      <c r="C241" s="101" t="str">
        <f>IF('Snr F'!E30="-","",'Snr F'!E30)</f>
        <v/>
      </c>
      <c r="D241" s="61"/>
      <c r="E241" s="59" t="s">
        <v>6</v>
      </c>
      <c r="F241" s="59" t="s">
        <v>5</v>
      </c>
      <c r="G241" s="60" t="s">
        <v>5</v>
      </c>
    </row>
    <row r="242" spans="1:7" x14ac:dyDescent="0.2">
      <c r="A242" s="71" t="str">
        <f>IF('Snr F'!C31="-","",'Snr F'!C31)</f>
        <v/>
      </c>
      <c r="B242" s="96" t="str">
        <f>IF('Snr F'!D31="-","",'Snr F'!D31)</f>
        <v/>
      </c>
      <c r="C242" s="101" t="str">
        <f>IF('Snr F'!E31="-","",'Snr F'!E31)</f>
        <v/>
      </c>
      <c r="D242" s="61"/>
      <c r="E242" s="59" t="s">
        <v>6</v>
      </c>
      <c r="F242" s="59" t="s">
        <v>5</v>
      </c>
      <c r="G242" s="60" t="s">
        <v>5</v>
      </c>
    </row>
    <row r="243" spans="1:7" x14ac:dyDescent="0.2">
      <c r="A243" s="71" t="str">
        <f>IF('Snr F'!C32="-","",'Snr F'!C32)</f>
        <v/>
      </c>
      <c r="B243" s="96" t="str">
        <f>IF('Snr F'!D32="-","",'Snr F'!D32)</f>
        <v/>
      </c>
      <c r="C243" s="101" t="str">
        <f>IF('Snr F'!E32="-","",'Snr F'!E32)</f>
        <v/>
      </c>
      <c r="D243" s="61"/>
      <c r="E243" s="59" t="s">
        <v>6</v>
      </c>
      <c r="F243" s="59" t="s">
        <v>5</v>
      </c>
      <c r="G243" s="60" t="s">
        <v>5</v>
      </c>
    </row>
    <row r="244" spans="1:7" x14ac:dyDescent="0.2">
      <c r="A244" s="71" t="str">
        <f>IF('Snr F'!C33="-","",'Snr F'!C33)</f>
        <v/>
      </c>
      <c r="B244" s="96" t="str">
        <f>IF('Snr F'!D33="-","",'Snr F'!D33)</f>
        <v/>
      </c>
      <c r="C244" s="101" t="str">
        <f>IF('Snr F'!E33="-","",'Snr F'!E33)</f>
        <v/>
      </c>
      <c r="D244" s="61"/>
      <c r="E244" s="59" t="s">
        <v>6</v>
      </c>
      <c r="F244" s="59" t="s">
        <v>5</v>
      </c>
      <c r="G244" s="60" t="s">
        <v>5</v>
      </c>
    </row>
    <row r="245" spans="1:7" x14ac:dyDescent="0.2">
      <c r="A245" s="71" t="str">
        <f>IF('Snr F'!C34="-","",'Snr F'!C34)</f>
        <v/>
      </c>
      <c r="B245" s="96" t="str">
        <f>IF('Snr F'!D34="-","",'Snr F'!D34)</f>
        <v/>
      </c>
      <c r="C245" s="101" t="str">
        <f>IF('Snr F'!E34="-","",'Snr F'!E34)</f>
        <v/>
      </c>
      <c r="D245" s="61"/>
      <c r="E245" s="59" t="s">
        <v>6</v>
      </c>
      <c r="F245" s="59" t="s">
        <v>5</v>
      </c>
      <c r="G245" s="60" t="s">
        <v>5</v>
      </c>
    </row>
    <row r="246" spans="1:7" x14ac:dyDescent="0.2">
      <c r="A246" s="71" t="str">
        <f>IF('Snr F'!C35="-","",'Snr F'!C35)</f>
        <v/>
      </c>
      <c r="B246" s="96" t="str">
        <f>IF('Snr F'!D35="-","",'Snr F'!D35)</f>
        <v/>
      </c>
      <c r="C246" s="101" t="str">
        <f>IF('Snr F'!E35="-","",'Snr F'!E35)</f>
        <v/>
      </c>
      <c r="D246" s="61"/>
      <c r="E246" s="59" t="s">
        <v>6</v>
      </c>
      <c r="F246" s="59" t="s">
        <v>5</v>
      </c>
      <c r="G246" s="60" t="s">
        <v>5</v>
      </c>
    </row>
    <row r="247" spans="1:7" x14ac:dyDescent="0.2">
      <c r="A247" s="71" t="str">
        <f>IF('Snr F'!C36="-","",'Snr F'!C36)</f>
        <v/>
      </c>
      <c r="B247" s="96" t="str">
        <f>IF('Snr F'!D36="-","",'Snr F'!D36)</f>
        <v/>
      </c>
      <c r="C247" s="101" t="str">
        <f>IF('Snr F'!E36="-","",'Snr F'!E36)</f>
        <v/>
      </c>
      <c r="D247" s="61"/>
      <c r="E247" s="59" t="s">
        <v>6</v>
      </c>
      <c r="F247" s="59" t="s">
        <v>5</v>
      </c>
      <c r="G247" s="60" t="s">
        <v>5</v>
      </c>
    </row>
    <row r="248" spans="1:7" x14ac:dyDescent="0.2">
      <c r="A248" s="71" t="str">
        <f>IF('Snr F'!C37="-","",'Snr F'!C37)</f>
        <v/>
      </c>
      <c r="B248" s="96" t="str">
        <f>IF('Snr F'!D37="-","",'Snr F'!D37)</f>
        <v/>
      </c>
      <c r="C248" s="101" t="str">
        <f>IF('Snr F'!E37="-","",'Snr F'!E37)</f>
        <v/>
      </c>
      <c r="D248" s="61"/>
      <c r="E248" s="59" t="s">
        <v>6</v>
      </c>
      <c r="F248" s="59" t="s">
        <v>5</v>
      </c>
      <c r="G248" s="60" t="s">
        <v>5</v>
      </c>
    </row>
    <row r="249" spans="1:7" x14ac:dyDescent="0.2">
      <c r="A249" s="71" t="str">
        <f>IF('Snr F'!C38="-","",'Snr F'!C38)</f>
        <v/>
      </c>
      <c r="B249" s="96" t="str">
        <f>IF('Snr F'!D38="-","",'Snr F'!D38)</f>
        <v/>
      </c>
      <c r="C249" s="101" t="str">
        <f>IF('Snr F'!E38="-","",'Snr F'!E38)</f>
        <v/>
      </c>
      <c r="D249" s="61"/>
      <c r="E249" s="59" t="s">
        <v>6</v>
      </c>
      <c r="F249" s="59" t="s">
        <v>5</v>
      </c>
      <c r="G249" s="60" t="s">
        <v>5</v>
      </c>
    </row>
    <row r="250" spans="1:7" x14ac:dyDescent="0.2">
      <c r="A250" s="71" t="str">
        <f>IF('Snr F'!C39="-","",'Snr F'!C39)</f>
        <v/>
      </c>
      <c r="B250" s="96" t="str">
        <f>IF('Snr F'!D39="-","",'Snr F'!D39)</f>
        <v/>
      </c>
      <c r="C250" s="101" t="str">
        <f>IF('Snr F'!E39="-","",'Snr F'!E39)</f>
        <v/>
      </c>
      <c r="D250" s="61"/>
      <c r="E250" s="59" t="s">
        <v>6</v>
      </c>
      <c r="F250" s="59" t="s">
        <v>5</v>
      </c>
      <c r="G250" s="60" t="s">
        <v>5</v>
      </c>
    </row>
    <row r="251" spans="1:7" x14ac:dyDescent="0.2">
      <c r="A251" s="71" t="str">
        <f>IF('Snr F'!C40="-","",'Snr F'!C40)</f>
        <v/>
      </c>
      <c r="B251" s="96" t="str">
        <f>IF('Snr F'!D40="-","",'Snr F'!D40)</f>
        <v/>
      </c>
      <c r="C251" s="101" t="str">
        <f>IF('Snr F'!E40="-","",'Snr F'!E40)</f>
        <v/>
      </c>
      <c r="D251" s="61"/>
      <c r="E251" s="59" t="s">
        <v>6</v>
      </c>
      <c r="F251" s="59" t="s">
        <v>5</v>
      </c>
      <c r="G251" s="60" t="s">
        <v>5</v>
      </c>
    </row>
    <row r="252" spans="1:7" x14ac:dyDescent="0.2">
      <c r="A252" s="71" t="str">
        <f>IF('Snr F'!C41="-","",'Snr F'!C41)</f>
        <v/>
      </c>
      <c r="B252" s="96" t="str">
        <f>IF('Snr F'!D41="-","",'Snr F'!D41)</f>
        <v/>
      </c>
      <c r="C252" s="101" t="str">
        <f>IF('Snr F'!E41="-","",'Snr F'!E41)</f>
        <v/>
      </c>
      <c r="D252" s="61"/>
      <c r="E252" s="59" t="s">
        <v>6</v>
      </c>
      <c r="F252" s="59" t="s">
        <v>5</v>
      </c>
      <c r="G252" s="60" t="s">
        <v>5</v>
      </c>
    </row>
    <row r="253" spans="1:7" x14ac:dyDescent="0.2">
      <c r="A253" s="71" t="str">
        <f>IF('Snr F'!C42="-","",'Snr F'!C42)</f>
        <v/>
      </c>
      <c r="B253" s="96" t="str">
        <f>IF('Snr F'!D42="-","",'Snr F'!D42)</f>
        <v/>
      </c>
      <c r="C253" s="101" t="str">
        <f>IF('Snr F'!E42="-","",'Snr F'!E42)</f>
        <v/>
      </c>
      <c r="D253" s="61"/>
      <c r="E253" s="59" t="s">
        <v>6</v>
      </c>
      <c r="F253" s="59" t="s">
        <v>5</v>
      </c>
      <c r="G253" s="60" t="s">
        <v>5</v>
      </c>
    </row>
    <row r="254" spans="1:7" x14ac:dyDescent="0.2">
      <c r="A254" s="71" t="str">
        <f>IF('Snr F'!C43="-","",'Snr F'!C43)</f>
        <v/>
      </c>
      <c r="B254" s="96" t="str">
        <f>IF('Snr F'!D43="-","",'Snr F'!D43)</f>
        <v/>
      </c>
      <c r="C254" s="101" t="str">
        <f>IF('Snr F'!E43="-","",'Snr F'!E43)</f>
        <v/>
      </c>
      <c r="D254" s="61"/>
      <c r="E254" s="59" t="s">
        <v>6</v>
      </c>
      <c r="F254" s="59" t="s">
        <v>5</v>
      </c>
      <c r="G254" s="60" t="s">
        <v>5</v>
      </c>
    </row>
    <row r="255" spans="1:7" x14ac:dyDescent="0.2">
      <c r="A255" s="71" t="str">
        <f>IF('Snr F'!C44="-","",'Snr F'!C44)</f>
        <v/>
      </c>
      <c r="B255" s="96" t="str">
        <f>IF('Snr F'!D44="-","",'Snr F'!D44)</f>
        <v/>
      </c>
      <c r="C255" s="101" t="str">
        <f>IF('Snr F'!E44="-","",'Snr F'!E44)</f>
        <v/>
      </c>
      <c r="D255" s="61"/>
      <c r="E255" s="59" t="s">
        <v>6</v>
      </c>
      <c r="F255" s="59" t="s">
        <v>5</v>
      </c>
      <c r="G255" s="60" t="s">
        <v>5</v>
      </c>
    </row>
    <row r="256" spans="1:7" x14ac:dyDescent="0.2">
      <c r="A256" s="71" t="str">
        <f>IF('Snr F'!C45="-","",'Snr F'!C45)</f>
        <v/>
      </c>
      <c r="B256" s="96" t="str">
        <f>IF('Snr F'!D45="-","",'Snr F'!D45)</f>
        <v/>
      </c>
      <c r="C256" s="101" t="str">
        <f>IF('Snr F'!E45="-","",'Snr F'!E45)</f>
        <v/>
      </c>
      <c r="D256" s="61"/>
      <c r="E256" s="59" t="s">
        <v>6</v>
      </c>
      <c r="F256" s="59" t="s">
        <v>5</v>
      </c>
      <c r="G256" s="60" t="s">
        <v>5</v>
      </c>
    </row>
    <row r="257" spans="1:7" x14ac:dyDescent="0.2">
      <c r="A257" s="71" t="str">
        <f>IF('Snr F'!C46="-","",'Snr F'!C46)</f>
        <v/>
      </c>
      <c r="B257" s="96" t="str">
        <f>IF('Snr F'!D46="-","",'Snr F'!D46)</f>
        <v/>
      </c>
      <c r="C257" s="101" t="str">
        <f>IF('Snr F'!E46="-","",'Snr F'!E46)</f>
        <v/>
      </c>
      <c r="D257" s="61"/>
      <c r="E257" s="59" t="s">
        <v>6</v>
      </c>
      <c r="F257" s="59" t="s">
        <v>5</v>
      </c>
      <c r="G257" s="60" t="s">
        <v>5</v>
      </c>
    </row>
    <row r="258" spans="1:7" x14ac:dyDescent="0.2">
      <c r="A258" s="71" t="str">
        <f>IF('Snr F'!C47="-","",'Snr F'!C47)</f>
        <v/>
      </c>
      <c r="B258" s="96" t="str">
        <f>IF('Snr F'!D47="-","",'Snr F'!D47)</f>
        <v/>
      </c>
      <c r="C258" s="101" t="str">
        <f>IF('Snr F'!E47="-","",'Snr F'!E47)</f>
        <v/>
      </c>
      <c r="D258" s="61"/>
      <c r="E258" s="59" t="s">
        <v>6</v>
      </c>
      <c r="F258" s="59" t="s">
        <v>5</v>
      </c>
      <c r="G258" s="60" t="s">
        <v>5</v>
      </c>
    </row>
    <row r="259" spans="1:7" x14ac:dyDescent="0.2">
      <c r="A259" s="71" t="str">
        <f>IF('Snr F'!C48="-","",'Snr F'!C48)</f>
        <v/>
      </c>
      <c r="B259" s="96" t="str">
        <f>IF('Snr F'!D48="-","",'Snr F'!D48)</f>
        <v/>
      </c>
      <c r="C259" s="101" t="str">
        <f>IF('Snr F'!E48="-","",'Snr F'!E48)</f>
        <v/>
      </c>
      <c r="D259" s="61"/>
      <c r="E259" s="59" t="s">
        <v>6</v>
      </c>
      <c r="F259" s="59" t="s">
        <v>5</v>
      </c>
      <c r="G259" s="60" t="s">
        <v>5</v>
      </c>
    </row>
    <row r="260" spans="1:7" ht="15" thickBot="1" x14ac:dyDescent="0.25">
      <c r="A260" s="116" t="str">
        <f>IF('Snr F'!C49="-","",'Snr F'!C49)</f>
        <v/>
      </c>
      <c r="B260" s="117" t="str">
        <f>IF('Snr F'!D49="-","",'Snr F'!D49)</f>
        <v/>
      </c>
      <c r="C260" s="160" t="str">
        <f>IF('Snr F'!E49="-","",'Snr F'!E49)</f>
        <v/>
      </c>
      <c r="D260" s="155"/>
      <c r="E260" s="156" t="s">
        <v>6</v>
      </c>
      <c r="F260" s="156" t="s">
        <v>5</v>
      </c>
      <c r="G260" s="157" t="s">
        <v>5</v>
      </c>
    </row>
    <row r="261" spans="1:7" x14ac:dyDescent="0.2">
      <c r="A261" s="54" t="s">
        <v>108</v>
      </c>
      <c r="B261" s="91"/>
      <c r="C261" s="91"/>
      <c r="D261" s="208" t="str">
        <f>Dnn!E7</f>
        <v>Seniors H</v>
      </c>
      <c r="E261" s="209"/>
      <c r="F261" s="209"/>
      <c r="G261" s="210"/>
    </row>
    <row r="262" spans="1:7" ht="15" customHeight="1" x14ac:dyDescent="0.2">
      <c r="A262" s="56" t="s">
        <v>110</v>
      </c>
      <c r="B262" s="92"/>
      <c r="C262" s="93"/>
      <c r="D262" s="211"/>
      <c r="E262" s="212"/>
      <c r="F262" s="212"/>
      <c r="G262" s="213"/>
    </row>
    <row r="263" spans="1:7" ht="15" thickBot="1" x14ac:dyDescent="0.25">
      <c r="A263" s="106" t="s">
        <v>109</v>
      </c>
      <c r="B263" s="107"/>
      <c r="C263" s="107"/>
      <c r="D263" s="106"/>
      <c r="E263" s="158"/>
      <c r="F263" s="158"/>
      <c r="G263" s="159" t="str">
        <f>Dnn!E1</f>
        <v>{Groupe B}</v>
      </c>
    </row>
    <row r="264" spans="1:7" ht="15" thickBot="1" x14ac:dyDescent="0.25">
      <c r="A264" s="151" t="s">
        <v>111</v>
      </c>
      <c r="B264" s="64" t="s">
        <v>0</v>
      </c>
      <c r="C264" s="65" t="s">
        <v>8</v>
      </c>
      <c r="D264" s="108" t="s">
        <v>112</v>
      </c>
      <c r="E264" s="207" t="s">
        <v>113</v>
      </c>
      <c r="F264" s="207"/>
      <c r="G264" s="109" t="s">
        <v>88</v>
      </c>
    </row>
    <row r="265" spans="1:7" x14ac:dyDescent="0.2">
      <c r="A265" s="67" t="str">
        <f>IF('Snr H'!C2="-","",'Snr H'!C2)</f>
        <v/>
      </c>
      <c r="B265" s="94" t="str">
        <f>IF('Snr H'!D2="-","",'Snr H'!D2)</f>
        <v/>
      </c>
      <c r="C265" s="100" t="str">
        <f>IF('Snr H'!E2="-","",'Snr H'!E2)</f>
        <v/>
      </c>
      <c r="D265" s="76"/>
      <c r="E265" s="69" t="s">
        <v>6</v>
      </c>
      <c r="F265" s="69" t="s">
        <v>5</v>
      </c>
      <c r="G265" s="70" t="s">
        <v>5</v>
      </c>
    </row>
    <row r="266" spans="1:7" x14ac:dyDescent="0.2">
      <c r="A266" s="71" t="str">
        <f>IF('Snr H'!C3="-","",'Snr H'!C3)</f>
        <v/>
      </c>
      <c r="B266" s="96" t="str">
        <f>IF('Snr H'!D3="-","",'Snr H'!D3)</f>
        <v/>
      </c>
      <c r="C266" s="101" t="str">
        <f>IF('Snr H'!E3="-","",'Snr H'!E3)</f>
        <v/>
      </c>
      <c r="D266" s="61"/>
      <c r="E266" s="59" t="s">
        <v>6</v>
      </c>
      <c r="F266" s="59" t="s">
        <v>5</v>
      </c>
      <c r="G266" s="60" t="s">
        <v>5</v>
      </c>
    </row>
    <row r="267" spans="1:7" x14ac:dyDescent="0.2">
      <c r="A267" s="71" t="str">
        <f>IF('Snr H'!C4="-","",'Snr H'!C4)</f>
        <v/>
      </c>
      <c r="B267" s="96" t="str">
        <f>IF('Snr H'!D4="-","",'Snr H'!D4)</f>
        <v/>
      </c>
      <c r="C267" s="101" t="str">
        <f>IF('Snr H'!E4="-","",'Snr H'!E4)</f>
        <v/>
      </c>
      <c r="D267" s="61"/>
      <c r="E267" s="59" t="s">
        <v>6</v>
      </c>
      <c r="F267" s="59" t="s">
        <v>5</v>
      </c>
      <c r="G267" s="60" t="s">
        <v>5</v>
      </c>
    </row>
    <row r="268" spans="1:7" x14ac:dyDescent="0.2">
      <c r="A268" s="71" t="str">
        <f>IF('Snr H'!C5="-","",'Snr H'!C5)</f>
        <v/>
      </c>
      <c r="B268" s="96" t="str">
        <f>IF('Snr H'!D5="-","",'Snr H'!D5)</f>
        <v/>
      </c>
      <c r="C268" s="101" t="str">
        <f>IF('Snr H'!E5="-","",'Snr H'!E5)</f>
        <v/>
      </c>
      <c r="D268" s="61"/>
      <c r="E268" s="59" t="s">
        <v>6</v>
      </c>
      <c r="F268" s="59" t="s">
        <v>5</v>
      </c>
      <c r="G268" s="60" t="s">
        <v>5</v>
      </c>
    </row>
    <row r="269" spans="1:7" x14ac:dyDescent="0.2">
      <c r="A269" s="71" t="str">
        <f>IF('Snr H'!C6="-","",'Snr H'!C6)</f>
        <v/>
      </c>
      <c r="B269" s="96" t="str">
        <f>IF('Snr H'!D6="-","",'Snr H'!D6)</f>
        <v/>
      </c>
      <c r="C269" s="101" t="str">
        <f>IF('Snr H'!E6="-","",'Snr H'!E6)</f>
        <v/>
      </c>
      <c r="D269" s="61"/>
      <c r="E269" s="59" t="s">
        <v>6</v>
      </c>
      <c r="F269" s="59" t="s">
        <v>5</v>
      </c>
      <c r="G269" s="60" t="s">
        <v>5</v>
      </c>
    </row>
    <row r="270" spans="1:7" x14ac:dyDescent="0.2">
      <c r="A270" s="71" t="str">
        <f>IF('Snr H'!C7="-","",'Snr H'!C7)</f>
        <v/>
      </c>
      <c r="B270" s="96" t="str">
        <f>IF('Snr H'!D7="-","",'Snr H'!D7)</f>
        <v/>
      </c>
      <c r="C270" s="101" t="str">
        <f>IF('Snr H'!E7="-","",'Snr H'!E7)</f>
        <v/>
      </c>
      <c r="D270" s="61"/>
      <c r="E270" s="59" t="s">
        <v>6</v>
      </c>
      <c r="F270" s="59" t="s">
        <v>5</v>
      </c>
      <c r="G270" s="60" t="s">
        <v>5</v>
      </c>
    </row>
    <row r="271" spans="1:7" x14ac:dyDescent="0.2">
      <c r="A271" s="71" t="str">
        <f>IF('Snr H'!C8="-","",'Snr H'!C8)</f>
        <v/>
      </c>
      <c r="B271" s="96" t="str">
        <f>IF('Snr H'!D8="-","",'Snr H'!D8)</f>
        <v/>
      </c>
      <c r="C271" s="101" t="str">
        <f>IF('Snr H'!E8="-","",'Snr H'!E8)</f>
        <v/>
      </c>
      <c r="D271" s="61"/>
      <c r="E271" s="59" t="s">
        <v>6</v>
      </c>
      <c r="F271" s="59" t="s">
        <v>5</v>
      </c>
      <c r="G271" s="60" t="s">
        <v>5</v>
      </c>
    </row>
    <row r="272" spans="1:7" x14ac:dyDescent="0.2">
      <c r="A272" s="71" t="str">
        <f>IF('Snr H'!C9="-","",'Snr H'!C9)</f>
        <v/>
      </c>
      <c r="B272" s="96" t="str">
        <f>IF('Snr H'!D9="-","",'Snr H'!D9)</f>
        <v/>
      </c>
      <c r="C272" s="101" t="str">
        <f>IF('Snr H'!E9="-","",'Snr H'!E9)</f>
        <v/>
      </c>
      <c r="D272" s="61"/>
      <c r="E272" s="59" t="s">
        <v>6</v>
      </c>
      <c r="F272" s="59" t="s">
        <v>5</v>
      </c>
      <c r="G272" s="60" t="s">
        <v>5</v>
      </c>
    </row>
    <row r="273" spans="1:7" x14ac:dyDescent="0.2">
      <c r="A273" s="71" t="str">
        <f>IF('Snr H'!C10="-","",'Snr H'!C10)</f>
        <v/>
      </c>
      <c r="B273" s="96" t="str">
        <f>IF('Snr H'!D10="-","",'Snr H'!D10)</f>
        <v/>
      </c>
      <c r="C273" s="101" t="str">
        <f>IF('Snr H'!E10="-","",'Snr H'!E10)</f>
        <v/>
      </c>
      <c r="D273" s="61"/>
      <c r="E273" s="59" t="s">
        <v>6</v>
      </c>
      <c r="F273" s="59" t="s">
        <v>5</v>
      </c>
      <c r="G273" s="60" t="s">
        <v>5</v>
      </c>
    </row>
    <row r="274" spans="1:7" x14ac:dyDescent="0.2">
      <c r="A274" s="71" t="str">
        <f>IF('Snr H'!C11="-","",'Snr H'!C11)</f>
        <v/>
      </c>
      <c r="B274" s="96" t="str">
        <f>IF('Snr H'!D11="-","",'Snr H'!D11)</f>
        <v/>
      </c>
      <c r="C274" s="101" t="str">
        <f>IF('Snr H'!E11="-","",'Snr H'!E11)</f>
        <v/>
      </c>
      <c r="D274" s="61"/>
      <c r="E274" s="59" t="s">
        <v>6</v>
      </c>
      <c r="F274" s="59" t="s">
        <v>5</v>
      </c>
      <c r="G274" s="60" t="s">
        <v>5</v>
      </c>
    </row>
    <row r="275" spans="1:7" x14ac:dyDescent="0.2">
      <c r="A275" s="71" t="str">
        <f>IF('Snr H'!C12="-","",'Snr H'!C12)</f>
        <v/>
      </c>
      <c r="B275" s="96" t="str">
        <f>IF('Snr H'!D12="-","",'Snr H'!D12)</f>
        <v/>
      </c>
      <c r="C275" s="101" t="str">
        <f>IF('Snr H'!E12="-","",'Snr H'!E12)</f>
        <v/>
      </c>
      <c r="D275" s="61"/>
      <c r="E275" s="59" t="s">
        <v>6</v>
      </c>
      <c r="F275" s="59" t="s">
        <v>5</v>
      </c>
      <c r="G275" s="60" t="s">
        <v>5</v>
      </c>
    </row>
    <row r="276" spans="1:7" x14ac:dyDescent="0.2">
      <c r="A276" s="71" t="str">
        <f>IF('Snr H'!C13="-","",'Snr H'!C13)</f>
        <v/>
      </c>
      <c r="B276" s="96" t="str">
        <f>IF('Snr H'!D13="-","",'Snr H'!D13)</f>
        <v/>
      </c>
      <c r="C276" s="101" t="str">
        <f>IF('Snr H'!E13="-","",'Snr H'!E13)</f>
        <v/>
      </c>
      <c r="D276" s="61"/>
      <c r="E276" s="59" t="s">
        <v>6</v>
      </c>
      <c r="F276" s="59" t="s">
        <v>5</v>
      </c>
      <c r="G276" s="60" t="s">
        <v>5</v>
      </c>
    </row>
    <row r="277" spans="1:7" x14ac:dyDescent="0.2">
      <c r="A277" s="71" t="str">
        <f>IF('Snr H'!C14="-","",'Snr H'!C14)</f>
        <v/>
      </c>
      <c r="B277" s="96" t="str">
        <f>IF('Snr H'!D14="-","",'Snr H'!D14)</f>
        <v/>
      </c>
      <c r="C277" s="101" t="str">
        <f>IF('Snr H'!E14="-","",'Snr H'!E14)</f>
        <v/>
      </c>
      <c r="D277" s="61"/>
      <c r="E277" s="59" t="s">
        <v>6</v>
      </c>
      <c r="F277" s="59" t="s">
        <v>5</v>
      </c>
      <c r="G277" s="60" t="s">
        <v>5</v>
      </c>
    </row>
    <row r="278" spans="1:7" x14ac:dyDescent="0.2">
      <c r="A278" s="71" t="str">
        <f>IF('Snr H'!C15="-","",'Snr H'!C15)</f>
        <v/>
      </c>
      <c r="B278" s="96" t="str">
        <f>IF('Snr H'!D15="-","",'Snr H'!D15)</f>
        <v/>
      </c>
      <c r="C278" s="101" t="str">
        <f>IF('Snr H'!E15="-","",'Snr H'!E15)</f>
        <v/>
      </c>
      <c r="D278" s="61"/>
      <c r="E278" s="59" t="s">
        <v>6</v>
      </c>
      <c r="F278" s="59" t="s">
        <v>5</v>
      </c>
      <c r="G278" s="60" t="s">
        <v>5</v>
      </c>
    </row>
    <row r="279" spans="1:7" x14ac:dyDescent="0.2">
      <c r="A279" s="71" t="str">
        <f>IF('Snr H'!C16="-","",'Snr H'!C16)</f>
        <v/>
      </c>
      <c r="B279" s="96" t="str">
        <f>IF('Snr H'!D16="-","",'Snr H'!D16)</f>
        <v/>
      </c>
      <c r="C279" s="101" t="str">
        <f>IF('Snr H'!E16="-","",'Snr H'!E16)</f>
        <v/>
      </c>
      <c r="D279" s="61"/>
      <c r="E279" s="59" t="s">
        <v>6</v>
      </c>
      <c r="F279" s="59" t="s">
        <v>5</v>
      </c>
      <c r="G279" s="60" t="s">
        <v>5</v>
      </c>
    </row>
    <row r="280" spans="1:7" x14ac:dyDescent="0.2">
      <c r="A280" s="71" t="str">
        <f>IF('Snr H'!C17="-","",'Snr H'!C17)</f>
        <v/>
      </c>
      <c r="B280" s="96" t="str">
        <f>IF('Snr H'!D17="-","",'Snr H'!D17)</f>
        <v/>
      </c>
      <c r="C280" s="101" t="str">
        <f>IF('Snr H'!E17="-","",'Snr H'!E17)</f>
        <v/>
      </c>
      <c r="D280" s="61"/>
      <c r="E280" s="59" t="s">
        <v>6</v>
      </c>
      <c r="F280" s="59" t="s">
        <v>5</v>
      </c>
      <c r="G280" s="60" t="s">
        <v>5</v>
      </c>
    </row>
    <row r="281" spans="1:7" x14ac:dyDescent="0.2">
      <c r="A281" s="71" t="str">
        <f>IF('Snr H'!C18="-","",'Snr H'!C18)</f>
        <v/>
      </c>
      <c r="B281" s="96" t="str">
        <f>IF('Snr H'!D18="-","",'Snr H'!D18)</f>
        <v/>
      </c>
      <c r="C281" s="101" t="str">
        <f>IF('Snr H'!E18="-","",'Snr H'!E18)</f>
        <v/>
      </c>
      <c r="D281" s="61"/>
      <c r="E281" s="59" t="s">
        <v>6</v>
      </c>
      <c r="F281" s="59" t="s">
        <v>5</v>
      </c>
      <c r="G281" s="60" t="s">
        <v>5</v>
      </c>
    </row>
    <row r="282" spans="1:7" x14ac:dyDescent="0.2">
      <c r="A282" s="71" t="str">
        <f>IF('Snr H'!C19="-","",'Snr H'!C19)</f>
        <v/>
      </c>
      <c r="B282" s="96" t="str">
        <f>IF('Snr H'!D19="-","",'Snr H'!D19)</f>
        <v/>
      </c>
      <c r="C282" s="101" t="str">
        <f>IF('Snr H'!E19="-","",'Snr H'!E19)</f>
        <v/>
      </c>
      <c r="D282" s="61"/>
      <c r="E282" s="59" t="s">
        <v>6</v>
      </c>
      <c r="F282" s="59" t="s">
        <v>5</v>
      </c>
      <c r="G282" s="60" t="s">
        <v>5</v>
      </c>
    </row>
    <row r="283" spans="1:7" x14ac:dyDescent="0.2">
      <c r="A283" s="71" t="str">
        <f>IF('Snr H'!C20="-","",'Snr H'!C20)</f>
        <v/>
      </c>
      <c r="B283" s="96" t="str">
        <f>IF('Snr H'!D20="-","",'Snr H'!D20)</f>
        <v/>
      </c>
      <c r="C283" s="101" t="str">
        <f>IF('Snr H'!E20="-","",'Snr H'!E20)</f>
        <v/>
      </c>
      <c r="D283" s="61"/>
      <c r="E283" s="59" t="s">
        <v>6</v>
      </c>
      <c r="F283" s="59" t="s">
        <v>5</v>
      </c>
      <c r="G283" s="60" t="s">
        <v>5</v>
      </c>
    </row>
    <row r="284" spans="1:7" x14ac:dyDescent="0.2">
      <c r="A284" s="71" t="str">
        <f>IF('Snr H'!C21="-","",'Snr H'!C21)</f>
        <v/>
      </c>
      <c r="B284" s="96" t="str">
        <f>IF('Snr H'!D21="-","",'Snr H'!D21)</f>
        <v/>
      </c>
      <c r="C284" s="101" t="str">
        <f>IF('Snr H'!E21="-","",'Snr H'!E21)</f>
        <v/>
      </c>
      <c r="D284" s="61"/>
      <c r="E284" s="59" t="s">
        <v>6</v>
      </c>
      <c r="F284" s="59" t="s">
        <v>5</v>
      </c>
      <c r="G284" s="60" t="s">
        <v>5</v>
      </c>
    </row>
    <row r="285" spans="1:7" x14ac:dyDescent="0.2">
      <c r="A285" s="71" t="str">
        <f>IF('Snr H'!C22="-","",'Snr H'!C22)</f>
        <v/>
      </c>
      <c r="B285" s="96" t="str">
        <f>IF('Snr H'!D22="-","",'Snr H'!D22)</f>
        <v/>
      </c>
      <c r="C285" s="101" t="str">
        <f>IF('Snr H'!E22="-","",'Snr H'!E22)</f>
        <v/>
      </c>
      <c r="D285" s="61"/>
      <c r="E285" s="59" t="s">
        <v>6</v>
      </c>
      <c r="F285" s="59" t="s">
        <v>5</v>
      </c>
      <c r="G285" s="60" t="s">
        <v>5</v>
      </c>
    </row>
    <row r="286" spans="1:7" x14ac:dyDescent="0.2">
      <c r="A286" s="71" t="str">
        <f>IF('Snr H'!C23="-","",'Snr H'!C23)</f>
        <v/>
      </c>
      <c r="B286" s="96" t="str">
        <f>IF('Snr H'!D23="-","",'Snr H'!D23)</f>
        <v/>
      </c>
      <c r="C286" s="101" t="str">
        <f>IF('Snr H'!E23="-","",'Snr H'!E23)</f>
        <v/>
      </c>
      <c r="D286" s="61"/>
      <c r="E286" s="59" t="s">
        <v>6</v>
      </c>
      <c r="F286" s="59" t="s">
        <v>5</v>
      </c>
      <c r="G286" s="60" t="s">
        <v>5</v>
      </c>
    </row>
    <row r="287" spans="1:7" x14ac:dyDescent="0.2">
      <c r="A287" s="71" t="str">
        <f>IF('Snr H'!C24="-","",'Snr H'!C24)</f>
        <v/>
      </c>
      <c r="B287" s="96" t="str">
        <f>IF('Snr H'!D24="-","",'Snr H'!D24)</f>
        <v/>
      </c>
      <c r="C287" s="101" t="str">
        <f>IF('Snr H'!E24="-","",'Snr H'!E24)</f>
        <v/>
      </c>
      <c r="D287" s="61"/>
      <c r="E287" s="59" t="s">
        <v>6</v>
      </c>
      <c r="F287" s="59" t="s">
        <v>5</v>
      </c>
      <c r="G287" s="60" t="s">
        <v>5</v>
      </c>
    </row>
    <row r="288" spans="1:7" x14ac:dyDescent="0.2">
      <c r="A288" s="71" t="str">
        <f>IF('Snr H'!C25="-","",'Snr H'!C25)</f>
        <v/>
      </c>
      <c r="B288" s="96" t="str">
        <f>IF('Snr H'!D25="-","",'Snr H'!D25)</f>
        <v/>
      </c>
      <c r="C288" s="101" t="str">
        <f>IF('Snr H'!E25="-","",'Snr H'!E25)</f>
        <v/>
      </c>
      <c r="D288" s="61"/>
      <c r="E288" s="59" t="s">
        <v>6</v>
      </c>
      <c r="F288" s="59" t="s">
        <v>5</v>
      </c>
      <c r="G288" s="60" t="s">
        <v>5</v>
      </c>
    </row>
    <row r="289" spans="1:7" x14ac:dyDescent="0.2">
      <c r="A289" s="71" t="str">
        <f>IF('Snr H'!C26="-","",'Snr H'!C26)</f>
        <v/>
      </c>
      <c r="B289" s="96" t="str">
        <f>IF('Snr H'!D26="-","",'Snr H'!D26)</f>
        <v/>
      </c>
      <c r="C289" s="101" t="str">
        <f>IF('Snr H'!E26="-","",'Snr H'!E26)</f>
        <v/>
      </c>
      <c r="D289" s="61"/>
      <c r="E289" s="59" t="s">
        <v>6</v>
      </c>
      <c r="F289" s="59" t="s">
        <v>5</v>
      </c>
      <c r="G289" s="60" t="s">
        <v>5</v>
      </c>
    </row>
    <row r="290" spans="1:7" x14ac:dyDescent="0.2">
      <c r="A290" s="71" t="str">
        <f>IF('Snr H'!C27="-","",'Snr H'!C27)</f>
        <v/>
      </c>
      <c r="B290" s="96" t="str">
        <f>IF('Snr H'!D27="-","",'Snr H'!D27)</f>
        <v/>
      </c>
      <c r="C290" s="101" t="str">
        <f>IF('Snr H'!E27="-","",'Snr H'!E27)</f>
        <v/>
      </c>
      <c r="D290" s="61"/>
      <c r="E290" s="59" t="s">
        <v>6</v>
      </c>
      <c r="F290" s="59" t="s">
        <v>5</v>
      </c>
      <c r="G290" s="60" t="s">
        <v>5</v>
      </c>
    </row>
    <row r="291" spans="1:7" x14ac:dyDescent="0.2">
      <c r="A291" s="71" t="str">
        <f>IF('Snr H'!C28="-","",'Snr H'!C28)</f>
        <v/>
      </c>
      <c r="B291" s="96" t="str">
        <f>IF('Snr H'!D28="-","",'Snr H'!D28)</f>
        <v/>
      </c>
      <c r="C291" s="101" t="str">
        <f>IF('Snr H'!E28="-","",'Snr H'!E28)</f>
        <v/>
      </c>
      <c r="D291" s="61"/>
      <c r="E291" s="59" t="s">
        <v>6</v>
      </c>
      <c r="F291" s="59" t="s">
        <v>5</v>
      </c>
      <c r="G291" s="60" t="s">
        <v>5</v>
      </c>
    </row>
    <row r="292" spans="1:7" x14ac:dyDescent="0.2">
      <c r="A292" s="71" t="str">
        <f>IF('Snr H'!C29="-","",'Snr H'!C29)</f>
        <v/>
      </c>
      <c r="B292" s="96" t="str">
        <f>IF('Snr H'!D29="-","",'Snr H'!D29)</f>
        <v/>
      </c>
      <c r="C292" s="101" t="str">
        <f>IF('Snr H'!E29="-","",'Snr H'!E29)</f>
        <v/>
      </c>
      <c r="D292" s="61"/>
      <c r="E292" s="59" t="s">
        <v>6</v>
      </c>
      <c r="F292" s="59" t="s">
        <v>5</v>
      </c>
      <c r="G292" s="60" t="s">
        <v>5</v>
      </c>
    </row>
    <row r="293" spans="1:7" x14ac:dyDescent="0.2">
      <c r="A293" s="71" t="str">
        <f>IF('Snr H'!C30="-","",'Snr H'!C30)</f>
        <v/>
      </c>
      <c r="B293" s="96" t="str">
        <f>IF('Snr H'!D30="-","",'Snr H'!D30)</f>
        <v/>
      </c>
      <c r="C293" s="101" t="str">
        <f>IF('Snr H'!E30="-","",'Snr H'!E30)</f>
        <v/>
      </c>
      <c r="D293" s="61"/>
      <c r="E293" s="59" t="s">
        <v>6</v>
      </c>
      <c r="F293" s="59" t="s">
        <v>5</v>
      </c>
      <c r="G293" s="60" t="s">
        <v>5</v>
      </c>
    </row>
    <row r="294" spans="1:7" x14ac:dyDescent="0.2">
      <c r="A294" s="71" t="str">
        <f>IF('Snr H'!C31="-","",'Snr H'!C31)</f>
        <v/>
      </c>
      <c r="B294" s="96" t="str">
        <f>IF('Snr H'!D31="-","",'Snr H'!D31)</f>
        <v/>
      </c>
      <c r="C294" s="101" t="str">
        <f>IF('Snr H'!E31="-","",'Snr H'!E31)</f>
        <v/>
      </c>
      <c r="D294" s="61"/>
      <c r="E294" s="59" t="s">
        <v>6</v>
      </c>
      <c r="F294" s="59" t="s">
        <v>5</v>
      </c>
      <c r="G294" s="60" t="s">
        <v>5</v>
      </c>
    </row>
    <row r="295" spans="1:7" x14ac:dyDescent="0.2">
      <c r="A295" s="71" t="str">
        <f>IF('Snr H'!C32="-","",'Snr H'!C32)</f>
        <v/>
      </c>
      <c r="B295" s="96" t="str">
        <f>IF('Snr H'!D32="-","",'Snr H'!D32)</f>
        <v/>
      </c>
      <c r="C295" s="101" t="str">
        <f>IF('Snr H'!E32="-","",'Snr H'!E32)</f>
        <v/>
      </c>
      <c r="D295" s="61"/>
      <c r="E295" s="59" t="s">
        <v>6</v>
      </c>
      <c r="F295" s="59" t="s">
        <v>5</v>
      </c>
      <c r="G295" s="60" t="s">
        <v>5</v>
      </c>
    </row>
    <row r="296" spans="1:7" x14ac:dyDescent="0.2">
      <c r="A296" s="71" t="str">
        <f>IF('Snr H'!C33="-","",'Snr H'!C33)</f>
        <v/>
      </c>
      <c r="B296" s="96" t="str">
        <f>IF('Snr H'!D33="-","",'Snr H'!D33)</f>
        <v/>
      </c>
      <c r="C296" s="101" t="str">
        <f>IF('Snr H'!E33="-","",'Snr H'!E33)</f>
        <v/>
      </c>
      <c r="D296" s="61"/>
      <c r="E296" s="59" t="s">
        <v>6</v>
      </c>
      <c r="F296" s="59" t="s">
        <v>5</v>
      </c>
      <c r="G296" s="60" t="s">
        <v>5</v>
      </c>
    </row>
    <row r="297" spans="1:7" x14ac:dyDescent="0.2">
      <c r="A297" s="71" t="str">
        <f>IF('Snr H'!C34="-","",'Snr H'!C34)</f>
        <v/>
      </c>
      <c r="B297" s="96" t="str">
        <f>IF('Snr H'!D34="-","",'Snr H'!D34)</f>
        <v/>
      </c>
      <c r="C297" s="101" t="str">
        <f>IF('Snr H'!E34="-","",'Snr H'!E34)</f>
        <v/>
      </c>
      <c r="D297" s="61"/>
      <c r="E297" s="59" t="s">
        <v>6</v>
      </c>
      <c r="F297" s="59" t="s">
        <v>5</v>
      </c>
      <c r="G297" s="60" t="s">
        <v>5</v>
      </c>
    </row>
    <row r="298" spans="1:7" x14ac:dyDescent="0.2">
      <c r="A298" s="71" t="str">
        <f>IF('Snr H'!C35="-","",'Snr H'!C35)</f>
        <v/>
      </c>
      <c r="B298" s="96" t="str">
        <f>IF('Snr H'!D35="-","",'Snr H'!D35)</f>
        <v/>
      </c>
      <c r="C298" s="101" t="str">
        <f>IF('Snr H'!E35="-","",'Snr H'!E35)</f>
        <v/>
      </c>
      <c r="D298" s="61"/>
      <c r="E298" s="59" t="s">
        <v>6</v>
      </c>
      <c r="F298" s="59" t="s">
        <v>5</v>
      </c>
      <c r="G298" s="60" t="s">
        <v>5</v>
      </c>
    </row>
    <row r="299" spans="1:7" x14ac:dyDescent="0.2">
      <c r="A299" s="71" t="str">
        <f>IF('Snr H'!C36="-","",'Snr H'!C36)</f>
        <v/>
      </c>
      <c r="B299" s="96" t="str">
        <f>IF('Snr H'!D36="-","",'Snr H'!D36)</f>
        <v/>
      </c>
      <c r="C299" s="101" t="str">
        <f>IF('Snr H'!E36="-","",'Snr H'!E36)</f>
        <v/>
      </c>
      <c r="D299" s="61"/>
      <c r="E299" s="59" t="s">
        <v>6</v>
      </c>
      <c r="F299" s="59" t="s">
        <v>5</v>
      </c>
      <c r="G299" s="60" t="s">
        <v>5</v>
      </c>
    </row>
    <row r="300" spans="1:7" x14ac:dyDescent="0.2">
      <c r="A300" s="71" t="str">
        <f>IF('Snr H'!C37="-","",'Snr H'!C37)</f>
        <v/>
      </c>
      <c r="B300" s="96" t="str">
        <f>IF('Snr H'!D37="-","",'Snr H'!D37)</f>
        <v/>
      </c>
      <c r="C300" s="101" t="str">
        <f>IF('Snr H'!E37="-","",'Snr H'!E37)</f>
        <v/>
      </c>
      <c r="D300" s="61"/>
      <c r="E300" s="59" t="s">
        <v>6</v>
      </c>
      <c r="F300" s="59" t="s">
        <v>5</v>
      </c>
      <c r="G300" s="60" t="s">
        <v>5</v>
      </c>
    </row>
    <row r="301" spans="1:7" x14ac:dyDescent="0.2">
      <c r="A301" s="71" t="str">
        <f>IF('Snr H'!C38="-","",'Snr H'!C38)</f>
        <v/>
      </c>
      <c r="B301" s="96" t="str">
        <f>IF('Snr H'!D38="-","",'Snr H'!D38)</f>
        <v/>
      </c>
      <c r="C301" s="101" t="str">
        <f>IF('Snr H'!E38="-","",'Snr H'!E38)</f>
        <v/>
      </c>
      <c r="D301" s="61"/>
      <c r="E301" s="59" t="s">
        <v>6</v>
      </c>
      <c r="F301" s="59" t="s">
        <v>5</v>
      </c>
      <c r="G301" s="60" t="s">
        <v>5</v>
      </c>
    </row>
    <row r="302" spans="1:7" x14ac:dyDescent="0.2">
      <c r="A302" s="71" t="str">
        <f>IF('Snr H'!C39="-","",'Snr H'!C39)</f>
        <v/>
      </c>
      <c r="B302" s="96" t="str">
        <f>IF('Snr H'!D39="-","",'Snr H'!D39)</f>
        <v/>
      </c>
      <c r="C302" s="101" t="str">
        <f>IF('Snr H'!E39="-","",'Snr H'!E39)</f>
        <v/>
      </c>
      <c r="D302" s="61"/>
      <c r="E302" s="59" t="s">
        <v>6</v>
      </c>
      <c r="F302" s="59" t="s">
        <v>5</v>
      </c>
      <c r="G302" s="60" t="s">
        <v>5</v>
      </c>
    </row>
    <row r="303" spans="1:7" x14ac:dyDescent="0.2">
      <c r="A303" s="71" t="str">
        <f>IF('Snr H'!C40="-","",'Snr H'!C40)</f>
        <v/>
      </c>
      <c r="B303" s="96" t="str">
        <f>IF('Snr H'!D40="-","",'Snr H'!D40)</f>
        <v/>
      </c>
      <c r="C303" s="101" t="str">
        <f>IF('Snr H'!E40="-","",'Snr H'!E40)</f>
        <v/>
      </c>
      <c r="D303" s="61"/>
      <c r="E303" s="59" t="s">
        <v>6</v>
      </c>
      <c r="F303" s="59" t="s">
        <v>5</v>
      </c>
      <c r="G303" s="60" t="s">
        <v>5</v>
      </c>
    </row>
    <row r="304" spans="1:7" x14ac:dyDescent="0.2">
      <c r="A304" s="71" t="str">
        <f>IF('Snr H'!C41="-","",'Snr H'!C41)</f>
        <v/>
      </c>
      <c r="B304" s="96" t="str">
        <f>IF('Snr H'!D41="-","",'Snr H'!D41)</f>
        <v/>
      </c>
      <c r="C304" s="101" t="str">
        <f>IF('Snr H'!E41="-","",'Snr H'!E41)</f>
        <v/>
      </c>
      <c r="D304" s="61"/>
      <c r="E304" s="59" t="s">
        <v>6</v>
      </c>
      <c r="F304" s="59" t="s">
        <v>5</v>
      </c>
      <c r="G304" s="60" t="s">
        <v>5</v>
      </c>
    </row>
    <row r="305" spans="1:7" x14ac:dyDescent="0.2">
      <c r="A305" s="71" t="str">
        <f>IF('Snr H'!C42="-","",'Snr H'!C42)</f>
        <v/>
      </c>
      <c r="B305" s="96" t="str">
        <f>IF('Snr H'!D42="-","",'Snr H'!D42)</f>
        <v/>
      </c>
      <c r="C305" s="101" t="str">
        <f>IF('Snr H'!E42="-","",'Snr H'!E42)</f>
        <v/>
      </c>
      <c r="D305" s="61"/>
      <c r="E305" s="59" t="s">
        <v>6</v>
      </c>
      <c r="F305" s="59" t="s">
        <v>5</v>
      </c>
      <c r="G305" s="60" t="s">
        <v>5</v>
      </c>
    </row>
    <row r="306" spans="1:7" x14ac:dyDescent="0.2">
      <c r="A306" s="71" t="str">
        <f>IF('Snr H'!C43="-","",'Snr H'!C43)</f>
        <v/>
      </c>
      <c r="B306" s="96" t="str">
        <f>IF('Snr H'!D43="-","",'Snr H'!D43)</f>
        <v/>
      </c>
      <c r="C306" s="101" t="str">
        <f>IF('Snr H'!E43="-","",'Snr H'!E43)</f>
        <v/>
      </c>
      <c r="D306" s="61"/>
      <c r="E306" s="59" t="s">
        <v>6</v>
      </c>
      <c r="F306" s="59" t="s">
        <v>5</v>
      </c>
      <c r="G306" s="60" t="s">
        <v>5</v>
      </c>
    </row>
    <row r="307" spans="1:7" x14ac:dyDescent="0.2">
      <c r="A307" s="71" t="str">
        <f>IF('Snr H'!C44="-","",'Snr H'!C44)</f>
        <v/>
      </c>
      <c r="B307" s="96" t="str">
        <f>IF('Snr H'!D44="-","",'Snr H'!D44)</f>
        <v/>
      </c>
      <c r="C307" s="101" t="str">
        <f>IF('Snr H'!E44="-","",'Snr H'!E44)</f>
        <v/>
      </c>
      <c r="D307" s="61"/>
      <c r="E307" s="59" t="s">
        <v>6</v>
      </c>
      <c r="F307" s="59" t="s">
        <v>5</v>
      </c>
      <c r="G307" s="60" t="s">
        <v>5</v>
      </c>
    </row>
    <row r="308" spans="1:7" x14ac:dyDescent="0.2">
      <c r="A308" s="71" t="str">
        <f>IF('Snr H'!C45="-","",'Snr H'!C45)</f>
        <v/>
      </c>
      <c r="B308" s="96" t="str">
        <f>IF('Snr H'!D45="-","",'Snr H'!D45)</f>
        <v/>
      </c>
      <c r="C308" s="101" t="str">
        <f>IF('Snr H'!E45="-","",'Snr H'!E45)</f>
        <v/>
      </c>
      <c r="D308" s="61"/>
      <c r="E308" s="59" t="s">
        <v>6</v>
      </c>
      <c r="F308" s="59" t="s">
        <v>5</v>
      </c>
      <c r="G308" s="60" t="s">
        <v>5</v>
      </c>
    </row>
    <row r="309" spans="1:7" x14ac:dyDescent="0.2">
      <c r="A309" s="71" t="str">
        <f>IF('Snr H'!C46="-","",'Snr H'!C46)</f>
        <v/>
      </c>
      <c r="B309" s="96" t="str">
        <f>IF('Snr H'!D46="-","",'Snr H'!D46)</f>
        <v/>
      </c>
      <c r="C309" s="101" t="str">
        <f>IF('Snr H'!E46="-","",'Snr H'!E46)</f>
        <v/>
      </c>
      <c r="D309" s="61"/>
      <c r="E309" s="59" t="s">
        <v>6</v>
      </c>
      <c r="F309" s="59" t="s">
        <v>5</v>
      </c>
      <c r="G309" s="60" t="s">
        <v>5</v>
      </c>
    </row>
    <row r="310" spans="1:7" x14ac:dyDescent="0.2">
      <c r="A310" s="71" t="str">
        <f>IF('Snr H'!C47="-","",'Snr H'!C47)</f>
        <v/>
      </c>
      <c r="B310" s="96" t="str">
        <f>IF('Snr H'!D47="-","",'Snr H'!D47)</f>
        <v/>
      </c>
      <c r="C310" s="101" t="str">
        <f>IF('Snr H'!E47="-","",'Snr H'!E47)</f>
        <v/>
      </c>
      <c r="D310" s="61"/>
      <c r="E310" s="59" t="s">
        <v>6</v>
      </c>
      <c r="F310" s="59" t="s">
        <v>5</v>
      </c>
      <c r="G310" s="60" t="s">
        <v>5</v>
      </c>
    </row>
    <row r="311" spans="1:7" x14ac:dyDescent="0.2">
      <c r="A311" s="71" t="str">
        <f>IF('Snr H'!C48="-","",'Snr H'!C48)</f>
        <v/>
      </c>
      <c r="B311" s="96" t="str">
        <f>IF('Snr H'!D48="-","",'Snr H'!D48)</f>
        <v/>
      </c>
      <c r="C311" s="101" t="str">
        <f>IF('Snr H'!E48="-","",'Snr H'!E48)</f>
        <v/>
      </c>
      <c r="D311" s="61"/>
      <c r="E311" s="59" t="s">
        <v>6</v>
      </c>
      <c r="F311" s="59" t="s">
        <v>5</v>
      </c>
      <c r="G311" s="60" t="s">
        <v>5</v>
      </c>
    </row>
    <row r="312" spans="1:7" ht="15" thickBot="1" x14ac:dyDescent="0.25">
      <c r="A312" s="116" t="str">
        <f>IF('Snr H'!C49="-","",'Snr H'!C49)</f>
        <v/>
      </c>
      <c r="B312" s="117" t="str">
        <f>IF('Snr H'!D49="-","",'Snr H'!D49)</f>
        <v/>
      </c>
      <c r="C312" s="160" t="str">
        <f>IF('Snr H'!E49="-","",'Snr H'!E49)</f>
        <v/>
      </c>
      <c r="D312" s="155"/>
      <c r="E312" s="156" t="s">
        <v>6</v>
      </c>
      <c r="F312" s="156" t="s">
        <v>5</v>
      </c>
      <c r="G312" s="157" t="s">
        <v>5</v>
      </c>
    </row>
    <row r="313" spans="1:7" x14ac:dyDescent="0.2">
      <c r="A313" s="54" t="s">
        <v>108</v>
      </c>
      <c r="B313" s="91"/>
      <c r="C313" s="91"/>
      <c r="D313" s="208" t="str">
        <f>Dnn!E8</f>
        <v>Vétérans F</v>
      </c>
      <c r="E313" s="209"/>
      <c r="F313" s="209"/>
      <c r="G313" s="210"/>
    </row>
    <row r="314" spans="1:7" ht="15" customHeight="1" x14ac:dyDescent="0.2">
      <c r="A314" s="56" t="s">
        <v>110</v>
      </c>
      <c r="B314" s="92"/>
      <c r="C314" s="93"/>
      <c r="D314" s="211"/>
      <c r="E314" s="212"/>
      <c r="F314" s="212"/>
      <c r="G314" s="213"/>
    </row>
    <row r="315" spans="1:7" ht="15" thickBot="1" x14ac:dyDescent="0.25">
      <c r="A315" s="106" t="s">
        <v>109</v>
      </c>
      <c r="B315" s="107"/>
      <c r="C315" s="107"/>
      <c r="D315" s="106"/>
      <c r="E315" s="158"/>
      <c r="F315" s="158"/>
      <c r="G315" s="159" t="str">
        <f>Dnn!E1</f>
        <v>{Groupe B}</v>
      </c>
    </row>
    <row r="316" spans="1:7" ht="15" thickBot="1" x14ac:dyDescent="0.25">
      <c r="A316" s="151" t="s">
        <v>111</v>
      </c>
      <c r="B316" s="64" t="s">
        <v>0</v>
      </c>
      <c r="C316" s="65" t="s">
        <v>8</v>
      </c>
      <c r="D316" s="108" t="s">
        <v>112</v>
      </c>
      <c r="E316" s="207" t="s">
        <v>113</v>
      </c>
      <c r="F316" s="207"/>
      <c r="G316" s="109" t="s">
        <v>88</v>
      </c>
    </row>
    <row r="317" spans="1:7" x14ac:dyDescent="0.2">
      <c r="A317" s="67">
        <f>IF('Vtr F'!C2="-","",'Vtr F'!C2)</f>
        <v>1</v>
      </c>
      <c r="B317" s="94" t="str">
        <f>IF('Vtr F'!D2="-","",'Vtr F'!D2)</f>
        <v>B 1</v>
      </c>
      <c r="C317" s="100" t="str">
        <f>IF('Vtr F'!E2="-","",'Vtr F'!E2)</f>
        <v>C 1</v>
      </c>
      <c r="D317" s="76"/>
      <c r="E317" s="69" t="s">
        <v>6</v>
      </c>
      <c r="F317" s="69" t="s">
        <v>5</v>
      </c>
      <c r="G317" s="70" t="s">
        <v>5</v>
      </c>
    </row>
    <row r="318" spans="1:7" x14ac:dyDescent="0.2">
      <c r="A318" s="71">
        <f>IF('Vtr F'!C3="-","",'Vtr F'!C3)</f>
        <v>2</v>
      </c>
      <c r="B318" s="96" t="str">
        <f>IF('Vtr F'!D3="-","",'Vtr F'!D3)</f>
        <v>B 2</v>
      </c>
      <c r="C318" s="101" t="str">
        <f>IF('Vtr F'!E3="-","",'Vtr F'!E3)</f>
        <v>C 2</v>
      </c>
      <c r="D318" s="61"/>
      <c r="E318" s="59" t="s">
        <v>6</v>
      </c>
      <c r="F318" s="59" t="s">
        <v>5</v>
      </c>
      <c r="G318" s="60" t="s">
        <v>5</v>
      </c>
    </row>
    <row r="319" spans="1:7" x14ac:dyDescent="0.2">
      <c r="A319" s="71">
        <f>IF('Vtr F'!C4="-","",'Vtr F'!C4)</f>
        <v>3</v>
      </c>
      <c r="B319" s="96" t="str">
        <f>IF('Vtr F'!D4="-","",'Vtr F'!D4)</f>
        <v>B 3</v>
      </c>
      <c r="C319" s="101" t="str">
        <f>IF('Vtr F'!E4="-","",'Vtr F'!E4)</f>
        <v>C 3</v>
      </c>
      <c r="D319" s="61"/>
      <c r="E319" s="59" t="s">
        <v>6</v>
      </c>
      <c r="F319" s="59" t="s">
        <v>5</v>
      </c>
      <c r="G319" s="60" t="s">
        <v>5</v>
      </c>
    </row>
    <row r="320" spans="1:7" x14ac:dyDescent="0.2">
      <c r="A320" s="71">
        <f>IF('Vtr F'!C5="-","",'Vtr F'!C5)</f>
        <v>4</v>
      </c>
      <c r="B320" s="96" t="str">
        <f>IF('Vtr F'!D5="-","",'Vtr F'!D5)</f>
        <v>B 4</v>
      </c>
      <c r="C320" s="101" t="str">
        <f>IF('Vtr F'!E5="-","",'Vtr F'!E5)</f>
        <v>C 4</v>
      </c>
      <c r="D320" s="61"/>
      <c r="E320" s="59" t="s">
        <v>6</v>
      </c>
      <c r="F320" s="59" t="s">
        <v>5</v>
      </c>
      <c r="G320" s="60" t="s">
        <v>5</v>
      </c>
    </row>
    <row r="321" spans="1:7" x14ac:dyDescent="0.2">
      <c r="A321" s="71">
        <f>IF('Vtr F'!C6="-","",'Vtr F'!C6)</f>
        <v>5</v>
      </c>
      <c r="B321" s="96" t="str">
        <f>IF('Vtr F'!D6="-","",'Vtr F'!D6)</f>
        <v>B 5</v>
      </c>
      <c r="C321" s="101" t="str">
        <f>IF('Vtr F'!E6="-","",'Vtr F'!E6)</f>
        <v>C 5</v>
      </c>
      <c r="D321" s="61"/>
      <c r="E321" s="59" t="s">
        <v>6</v>
      </c>
      <c r="F321" s="59" t="s">
        <v>5</v>
      </c>
      <c r="G321" s="60" t="s">
        <v>5</v>
      </c>
    </row>
    <row r="322" spans="1:7" x14ac:dyDescent="0.2">
      <c r="A322" s="71">
        <f>IF('Vtr F'!C7="-","",'Vtr F'!C7)</f>
        <v>6</v>
      </c>
      <c r="B322" s="96" t="str">
        <f>IF('Vtr F'!D7="-","",'Vtr F'!D7)</f>
        <v>B 6</v>
      </c>
      <c r="C322" s="101" t="str">
        <f>IF('Vtr F'!E7="-","",'Vtr F'!E7)</f>
        <v>C 6</v>
      </c>
      <c r="D322" s="61"/>
      <c r="E322" s="59" t="s">
        <v>6</v>
      </c>
      <c r="F322" s="59" t="s">
        <v>5</v>
      </c>
      <c r="G322" s="60" t="s">
        <v>5</v>
      </c>
    </row>
    <row r="323" spans="1:7" x14ac:dyDescent="0.2">
      <c r="A323" s="71">
        <f>IF('Vtr F'!C8="-","",'Vtr F'!C8)</f>
        <v>7</v>
      </c>
      <c r="B323" s="96" t="str">
        <f>IF('Vtr F'!D8="-","",'Vtr F'!D8)</f>
        <v>B 7</v>
      </c>
      <c r="C323" s="101" t="str">
        <f>IF('Vtr F'!E8="-","",'Vtr F'!E8)</f>
        <v>C 7</v>
      </c>
      <c r="D323" s="61"/>
      <c r="E323" s="59" t="s">
        <v>6</v>
      </c>
      <c r="F323" s="59" t="s">
        <v>5</v>
      </c>
      <c r="G323" s="60" t="s">
        <v>5</v>
      </c>
    </row>
    <row r="324" spans="1:7" x14ac:dyDescent="0.2">
      <c r="A324" s="71">
        <f>IF('Vtr F'!C9="-","",'Vtr F'!C9)</f>
        <v>8</v>
      </c>
      <c r="B324" s="96" t="str">
        <f>IF('Vtr F'!D9="-","",'Vtr F'!D9)</f>
        <v>B 8</v>
      </c>
      <c r="C324" s="101" t="str">
        <f>IF('Vtr F'!E9="-","",'Vtr F'!E9)</f>
        <v>C 8</v>
      </c>
      <c r="D324" s="61"/>
      <c r="E324" s="59" t="s">
        <v>6</v>
      </c>
      <c r="F324" s="59" t="s">
        <v>5</v>
      </c>
      <c r="G324" s="60" t="s">
        <v>5</v>
      </c>
    </row>
    <row r="325" spans="1:7" x14ac:dyDescent="0.2">
      <c r="A325" s="71">
        <f>IF('Vtr F'!C10="-","",'Vtr F'!C10)</f>
        <v>9</v>
      </c>
      <c r="B325" s="96" t="str">
        <f>IF('Vtr F'!D10="-","",'Vtr F'!D10)</f>
        <v>B 9</v>
      </c>
      <c r="C325" s="101" t="str">
        <f>IF('Vtr F'!E10="-","",'Vtr F'!E10)</f>
        <v>C 9</v>
      </c>
      <c r="D325" s="61"/>
      <c r="E325" s="59" t="s">
        <v>6</v>
      </c>
      <c r="F325" s="59" t="s">
        <v>5</v>
      </c>
      <c r="G325" s="60" t="s">
        <v>5</v>
      </c>
    </row>
    <row r="326" spans="1:7" x14ac:dyDescent="0.2">
      <c r="A326" s="71">
        <f>IF('Vtr F'!C11="-","",'Vtr F'!C11)</f>
        <v>10</v>
      </c>
      <c r="B326" s="96" t="str">
        <f>IF('Vtr F'!D11="-","",'Vtr F'!D11)</f>
        <v>B 10</v>
      </c>
      <c r="C326" s="101" t="str">
        <f>IF('Vtr F'!E11="-","",'Vtr F'!E11)</f>
        <v>C 10</v>
      </c>
      <c r="D326" s="61"/>
      <c r="E326" s="59" t="s">
        <v>6</v>
      </c>
      <c r="F326" s="59" t="s">
        <v>5</v>
      </c>
      <c r="G326" s="60" t="s">
        <v>5</v>
      </c>
    </row>
    <row r="327" spans="1:7" x14ac:dyDescent="0.2">
      <c r="A327" s="71">
        <f>IF('Vtr F'!C12="-","",'Vtr F'!C12)</f>
        <v>11</v>
      </c>
      <c r="B327" s="96" t="str">
        <f>IF('Vtr F'!D12="-","",'Vtr F'!D12)</f>
        <v>B 11</v>
      </c>
      <c r="C327" s="101" t="str">
        <f>IF('Vtr F'!E12="-","",'Vtr F'!E12)</f>
        <v>C 11</v>
      </c>
      <c r="D327" s="61"/>
      <c r="E327" s="59" t="s">
        <v>6</v>
      </c>
      <c r="F327" s="59" t="s">
        <v>5</v>
      </c>
      <c r="G327" s="60" t="s">
        <v>5</v>
      </c>
    </row>
    <row r="328" spans="1:7" x14ac:dyDescent="0.2">
      <c r="A328" s="71">
        <f>IF('Vtr F'!C13="-","",'Vtr F'!C13)</f>
        <v>12</v>
      </c>
      <c r="B328" s="96" t="str">
        <f>IF('Vtr F'!D13="-","",'Vtr F'!D13)</f>
        <v>B 12</v>
      </c>
      <c r="C328" s="101" t="str">
        <f>IF('Vtr F'!E13="-","",'Vtr F'!E13)</f>
        <v>C 12</v>
      </c>
      <c r="D328" s="61"/>
      <c r="E328" s="59" t="s">
        <v>6</v>
      </c>
      <c r="F328" s="59" t="s">
        <v>5</v>
      </c>
      <c r="G328" s="60" t="s">
        <v>5</v>
      </c>
    </row>
    <row r="329" spans="1:7" x14ac:dyDescent="0.2">
      <c r="A329" s="71" t="str">
        <f>IF('Vtr F'!C14="-","",'Vtr F'!C14)</f>
        <v/>
      </c>
      <c r="B329" s="96" t="str">
        <f>IF('Vtr F'!D14="-","",'Vtr F'!D14)</f>
        <v/>
      </c>
      <c r="C329" s="101" t="str">
        <f>IF('Vtr F'!E14="-","",'Vtr F'!E14)</f>
        <v/>
      </c>
      <c r="D329" s="61"/>
      <c r="E329" s="59" t="s">
        <v>6</v>
      </c>
      <c r="F329" s="59" t="s">
        <v>5</v>
      </c>
      <c r="G329" s="60" t="s">
        <v>5</v>
      </c>
    </row>
    <row r="330" spans="1:7" x14ac:dyDescent="0.2">
      <c r="A330" s="71" t="str">
        <f>IF('Vtr F'!C15="-","",'Vtr F'!C15)</f>
        <v/>
      </c>
      <c r="B330" s="96" t="str">
        <f>IF('Vtr F'!D15="-","",'Vtr F'!D15)</f>
        <v/>
      </c>
      <c r="C330" s="101" t="str">
        <f>IF('Vtr F'!E15="-","",'Vtr F'!E15)</f>
        <v/>
      </c>
      <c r="D330" s="61"/>
      <c r="E330" s="59" t="s">
        <v>6</v>
      </c>
      <c r="F330" s="59" t="s">
        <v>5</v>
      </c>
      <c r="G330" s="60" t="s">
        <v>5</v>
      </c>
    </row>
    <row r="331" spans="1:7" x14ac:dyDescent="0.2">
      <c r="A331" s="71" t="str">
        <f>IF('Vtr F'!C16="-","",'Vtr F'!C16)</f>
        <v/>
      </c>
      <c r="B331" s="96" t="str">
        <f>IF('Vtr F'!D16="-","",'Vtr F'!D16)</f>
        <v/>
      </c>
      <c r="C331" s="101" t="str">
        <f>IF('Vtr F'!E16="-","",'Vtr F'!E16)</f>
        <v/>
      </c>
      <c r="D331" s="61"/>
      <c r="E331" s="59" t="s">
        <v>6</v>
      </c>
      <c r="F331" s="59" t="s">
        <v>5</v>
      </c>
      <c r="G331" s="60" t="s">
        <v>5</v>
      </c>
    </row>
    <row r="332" spans="1:7" x14ac:dyDescent="0.2">
      <c r="A332" s="71" t="str">
        <f>IF('Vtr F'!C17="-","",'Vtr F'!C17)</f>
        <v/>
      </c>
      <c r="B332" s="96" t="str">
        <f>IF('Vtr F'!D17="-","",'Vtr F'!D17)</f>
        <v/>
      </c>
      <c r="C332" s="101" t="str">
        <f>IF('Vtr F'!E17="-","",'Vtr F'!E17)</f>
        <v/>
      </c>
      <c r="D332" s="61"/>
      <c r="E332" s="59" t="s">
        <v>6</v>
      </c>
      <c r="F332" s="59" t="s">
        <v>5</v>
      </c>
      <c r="G332" s="60" t="s">
        <v>5</v>
      </c>
    </row>
    <row r="333" spans="1:7" x14ac:dyDescent="0.2">
      <c r="A333" s="71" t="str">
        <f>IF('Vtr F'!C18="-","",'Vtr F'!C18)</f>
        <v/>
      </c>
      <c r="B333" s="96" t="str">
        <f>IF('Vtr F'!D18="-","",'Vtr F'!D18)</f>
        <v/>
      </c>
      <c r="C333" s="101" t="str">
        <f>IF('Vtr F'!E18="-","",'Vtr F'!E18)</f>
        <v/>
      </c>
      <c r="D333" s="61"/>
      <c r="E333" s="59" t="s">
        <v>6</v>
      </c>
      <c r="F333" s="59" t="s">
        <v>5</v>
      </c>
      <c r="G333" s="60" t="s">
        <v>5</v>
      </c>
    </row>
    <row r="334" spans="1:7" x14ac:dyDescent="0.2">
      <c r="A334" s="71" t="str">
        <f>IF('Vtr F'!C19="-","",'Vtr F'!C19)</f>
        <v/>
      </c>
      <c r="B334" s="96" t="str">
        <f>IF('Vtr F'!D19="-","",'Vtr F'!D19)</f>
        <v/>
      </c>
      <c r="C334" s="101" t="str">
        <f>IF('Vtr F'!E19="-","",'Vtr F'!E19)</f>
        <v/>
      </c>
      <c r="D334" s="61"/>
      <c r="E334" s="59" t="s">
        <v>6</v>
      </c>
      <c r="F334" s="59" t="s">
        <v>5</v>
      </c>
      <c r="G334" s="60" t="s">
        <v>5</v>
      </c>
    </row>
    <row r="335" spans="1:7" x14ac:dyDescent="0.2">
      <c r="A335" s="71" t="str">
        <f>IF('Vtr F'!C20="-","",'Vtr F'!C20)</f>
        <v/>
      </c>
      <c r="B335" s="96" t="str">
        <f>IF('Vtr F'!D20="-","",'Vtr F'!D20)</f>
        <v/>
      </c>
      <c r="C335" s="101" t="str">
        <f>IF('Vtr F'!E20="-","",'Vtr F'!E20)</f>
        <v/>
      </c>
      <c r="D335" s="61"/>
      <c r="E335" s="59" t="s">
        <v>6</v>
      </c>
      <c r="F335" s="59" t="s">
        <v>5</v>
      </c>
      <c r="G335" s="60" t="s">
        <v>5</v>
      </c>
    </row>
    <row r="336" spans="1:7" x14ac:dyDescent="0.2">
      <c r="A336" s="71" t="str">
        <f>IF('Vtr F'!C21="-","",'Vtr F'!C21)</f>
        <v/>
      </c>
      <c r="B336" s="96" t="str">
        <f>IF('Vtr F'!D21="-","",'Vtr F'!D21)</f>
        <v/>
      </c>
      <c r="C336" s="101" t="str">
        <f>IF('Vtr F'!E21="-","",'Vtr F'!E21)</f>
        <v/>
      </c>
      <c r="D336" s="61"/>
      <c r="E336" s="59" t="s">
        <v>6</v>
      </c>
      <c r="F336" s="59" t="s">
        <v>5</v>
      </c>
      <c r="G336" s="60" t="s">
        <v>5</v>
      </c>
    </row>
    <row r="337" spans="1:7" x14ac:dyDescent="0.2">
      <c r="A337" s="71" t="str">
        <f>IF('Vtr F'!C22="-","",'Vtr F'!C22)</f>
        <v/>
      </c>
      <c r="B337" s="96" t="str">
        <f>IF('Vtr F'!D22="-","",'Vtr F'!D22)</f>
        <v/>
      </c>
      <c r="C337" s="101" t="str">
        <f>IF('Vtr F'!E22="-","",'Vtr F'!E22)</f>
        <v/>
      </c>
      <c r="D337" s="61"/>
      <c r="E337" s="59" t="s">
        <v>6</v>
      </c>
      <c r="F337" s="59" t="s">
        <v>5</v>
      </c>
      <c r="G337" s="60" t="s">
        <v>5</v>
      </c>
    </row>
    <row r="338" spans="1:7" x14ac:dyDescent="0.2">
      <c r="A338" s="71" t="str">
        <f>IF('Vtr F'!C23="-","",'Vtr F'!C23)</f>
        <v/>
      </c>
      <c r="B338" s="96" t="str">
        <f>IF('Vtr F'!D23="-","",'Vtr F'!D23)</f>
        <v/>
      </c>
      <c r="C338" s="101" t="str">
        <f>IF('Vtr F'!E23="-","",'Vtr F'!E23)</f>
        <v/>
      </c>
      <c r="D338" s="61"/>
      <c r="E338" s="59" t="s">
        <v>6</v>
      </c>
      <c r="F338" s="59" t="s">
        <v>5</v>
      </c>
      <c r="G338" s="60" t="s">
        <v>5</v>
      </c>
    </row>
    <row r="339" spans="1:7" x14ac:dyDescent="0.2">
      <c r="A339" s="71" t="str">
        <f>IF('Vtr F'!C24="-","",'Vtr F'!C24)</f>
        <v/>
      </c>
      <c r="B339" s="96" t="str">
        <f>IF('Vtr F'!D24="-","",'Vtr F'!D24)</f>
        <v/>
      </c>
      <c r="C339" s="101" t="str">
        <f>IF('Vtr F'!E24="-","",'Vtr F'!E24)</f>
        <v/>
      </c>
      <c r="D339" s="61"/>
      <c r="E339" s="59" t="s">
        <v>6</v>
      </c>
      <c r="F339" s="59" t="s">
        <v>5</v>
      </c>
      <c r="G339" s="60" t="s">
        <v>5</v>
      </c>
    </row>
    <row r="340" spans="1:7" x14ac:dyDescent="0.2">
      <c r="A340" s="71" t="str">
        <f>IF('Vtr F'!C25="-","",'Vtr F'!C25)</f>
        <v/>
      </c>
      <c r="B340" s="96" t="str">
        <f>IF('Vtr F'!D25="-","",'Vtr F'!D25)</f>
        <v/>
      </c>
      <c r="C340" s="101" t="str">
        <f>IF('Vtr F'!E25="-","",'Vtr F'!E25)</f>
        <v/>
      </c>
      <c r="D340" s="61"/>
      <c r="E340" s="59" t="s">
        <v>6</v>
      </c>
      <c r="F340" s="59" t="s">
        <v>5</v>
      </c>
      <c r="G340" s="60" t="s">
        <v>5</v>
      </c>
    </row>
    <row r="341" spans="1:7" x14ac:dyDescent="0.2">
      <c r="A341" s="71" t="str">
        <f>IF('Vtr F'!C26="-","",'Vtr F'!C26)</f>
        <v/>
      </c>
      <c r="B341" s="96" t="str">
        <f>IF('Vtr F'!D26="-","",'Vtr F'!D26)</f>
        <v/>
      </c>
      <c r="C341" s="101" t="str">
        <f>IF('Vtr F'!E26="-","",'Vtr F'!E26)</f>
        <v/>
      </c>
      <c r="D341" s="61"/>
      <c r="E341" s="59" t="s">
        <v>6</v>
      </c>
      <c r="F341" s="59" t="s">
        <v>5</v>
      </c>
      <c r="G341" s="60" t="s">
        <v>5</v>
      </c>
    </row>
    <row r="342" spans="1:7" x14ac:dyDescent="0.2">
      <c r="A342" s="71" t="str">
        <f>IF('Vtr F'!C27="-","",'Vtr F'!C27)</f>
        <v/>
      </c>
      <c r="B342" s="96" t="str">
        <f>IF('Vtr F'!D27="-","",'Vtr F'!D27)</f>
        <v/>
      </c>
      <c r="C342" s="101" t="str">
        <f>IF('Vtr F'!E27="-","",'Vtr F'!E27)</f>
        <v/>
      </c>
      <c r="D342" s="61"/>
      <c r="E342" s="59" t="s">
        <v>6</v>
      </c>
      <c r="F342" s="59" t="s">
        <v>5</v>
      </c>
      <c r="G342" s="60" t="s">
        <v>5</v>
      </c>
    </row>
    <row r="343" spans="1:7" x14ac:dyDescent="0.2">
      <c r="A343" s="71" t="str">
        <f>IF('Vtr F'!C28="-","",'Vtr F'!C28)</f>
        <v/>
      </c>
      <c r="B343" s="96" t="str">
        <f>IF('Vtr F'!D28="-","",'Vtr F'!D28)</f>
        <v/>
      </c>
      <c r="C343" s="101" t="str">
        <f>IF('Vtr F'!E28="-","",'Vtr F'!E28)</f>
        <v/>
      </c>
      <c r="D343" s="61"/>
      <c r="E343" s="59" t="s">
        <v>6</v>
      </c>
      <c r="F343" s="59" t="s">
        <v>5</v>
      </c>
      <c r="G343" s="60" t="s">
        <v>5</v>
      </c>
    </row>
    <row r="344" spans="1:7" x14ac:dyDescent="0.2">
      <c r="A344" s="71" t="str">
        <f>IF('Vtr F'!C29="-","",'Vtr F'!C29)</f>
        <v/>
      </c>
      <c r="B344" s="96" t="str">
        <f>IF('Vtr F'!D29="-","",'Vtr F'!D29)</f>
        <v/>
      </c>
      <c r="C344" s="101" t="str">
        <f>IF('Vtr F'!E29="-","",'Vtr F'!E29)</f>
        <v/>
      </c>
      <c r="D344" s="61"/>
      <c r="E344" s="59" t="s">
        <v>6</v>
      </c>
      <c r="F344" s="59" t="s">
        <v>5</v>
      </c>
      <c r="G344" s="60" t="s">
        <v>5</v>
      </c>
    </row>
    <row r="345" spans="1:7" x14ac:dyDescent="0.2">
      <c r="A345" s="71" t="str">
        <f>IF('Vtr F'!C30="-","",'Vtr F'!C30)</f>
        <v/>
      </c>
      <c r="B345" s="96" t="str">
        <f>IF('Vtr F'!D30="-","",'Vtr F'!D30)</f>
        <v/>
      </c>
      <c r="C345" s="101" t="str">
        <f>IF('Vtr F'!E30="-","",'Vtr F'!E30)</f>
        <v/>
      </c>
      <c r="D345" s="61"/>
      <c r="E345" s="59" t="s">
        <v>6</v>
      </c>
      <c r="F345" s="59" t="s">
        <v>5</v>
      </c>
      <c r="G345" s="60" t="s">
        <v>5</v>
      </c>
    </row>
    <row r="346" spans="1:7" x14ac:dyDescent="0.2">
      <c r="A346" s="71" t="str">
        <f>IF('Vtr F'!C31="-","",'Vtr F'!C31)</f>
        <v/>
      </c>
      <c r="B346" s="96" t="str">
        <f>IF('Vtr F'!D31="-","",'Vtr F'!D31)</f>
        <v/>
      </c>
      <c r="C346" s="101" t="str">
        <f>IF('Vtr F'!E31="-","",'Vtr F'!E31)</f>
        <v/>
      </c>
      <c r="D346" s="61"/>
      <c r="E346" s="59" t="s">
        <v>6</v>
      </c>
      <c r="F346" s="59" t="s">
        <v>5</v>
      </c>
      <c r="G346" s="60" t="s">
        <v>5</v>
      </c>
    </row>
    <row r="347" spans="1:7" x14ac:dyDescent="0.2">
      <c r="A347" s="71" t="str">
        <f>IF('Vtr F'!C32="-","",'Vtr F'!C32)</f>
        <v/>
      </c>
      <c r="B347" s="96" t="str">
        <f>IF('Vtr F'!D32="-","",'Vtr F'!D32)</f>
        <v/>
      </c>
      <c r="C347" s="101" t="str">
        <f>IF('Vtr F'!E32="-","",'Vtr F'!E32)</f>
        <v/>
      </c>
      <c r="D347" s="61"/>
      <c r="E347" s="59" t="s">
        <v>6</v>
      </c>
      <c r="F347" s="59" t="s">
        <v>5</v>
      </c>
      <c r="G347" s="60" t="s">
        <v>5</v>
      </c>
    </row>
    <row r="348" spans="1:7" x14ac:dyDescent="0.2">
      <c r="A348" s="71" t="str">
        <f>IF('Vtr F'!C33="-","",'Vtr F'!C33)</f>
        <v/>
      </c>
      <c r="B348" s="96" t="str">
        <f>IF('Vtr F'!D33="-","",'Vtr F'!D33)</f>
        <v/>
      </c>
      <c r="C348" s="101" t="str">
        <f>IF('Vtr F'!E33="-","",'Vtr F'!E33)</f>
        <v/>
      </c>
      <c r="D348" s="61"/>
      <c r="E348" s="59" t="s">
        <v>6</v>
      </c>
      <c r="F348" s="59" t="s">
        <v>5</v>
      </c>
      <c r="G348" s="60" t="s">
        <v>5</v>
      </c>
    </row>
    <row r="349" spans="1:7" x14ac:dyDescent="0.2">
      <c r="A349" s="71" t="str">
        <f>IF('Vtr F'!C34="-","",'Vtr F'!C34)</f>
        <v/>
      </c>
      <c r="B349" s="96" t="str">
        <f>IF('Vtr F'!D34="-","",'Vtr F'!D34)</f>
        <v/>
      </c>
      <c r="C349" s="101" t="str">
        <f>IF('Vtr F'!E34="-","",'Vtr F'!E34)</f>
        <v/>
      </c>
      <c r="D349" s="61"/>
      <c r="E349" s="59" t="s">
        <v>6</v>
      </c>
      <c r="F349" s="59" t="s">
        <v>5</v>
      </c>
      <c r="G349" s="60" t="s">
        <v>5</v>
      </c>
    </row>
    <row r="350" spans="1:7" x14ac:dyDescent="0.2">
      <c r="A350" s="71" t="str">
        <f>IF('Vtr F'!C35="-","",'Vtr F'!C35)</f>
        <v/>
      </c>
      <c r="B350" s="96" t="str">
        <f>IF('Vtr F'!D35="-","",'Vtr F'!D35)</f>
        <v/>
      </c>
      <c r="C350" s="101" t="str">
        <f>IF('Vtr F'!E35="-","",'Vtr F'!E35)</f>
        <v/>
      </c>
      <c r="D350" s="61"/>
      <c r="E350" s="59" t="s">
        <v>6</v>
      </c>
      <c r="F350" s="59" t="s">
        <v>5</v>
      </c>
      <c r="G350" s="60" t="s">
        <v>5</v>
      </c>
    </row>
    <row r="351" spans="1:7" x14ac:dyDescent="0.2">
      <c r="A351" s="71" t="str">
        <f>IF('Vtr F'!C36="-","",'Vtr F'!C36)</f>
        <v/>
      </c>
      <c r="B351" s="96" t="str">
        <f>IF('Vtr F'!D36="-","",'Vtr F'!D36)</f>
        <v/>
      </c>
      <c r="C351" s="101" t="str">
        <f>IF('Vtr F'!E36="-","",'Vtr F'!E36)</f>
        <v/>
      </c>
      <c r="D351" s="61"/>
      <c r="E351" s="59" t="s">
        <v>6</v>
      </c>
      <c r="F351" s="59" t="s">
        <v>5</v>
      </c>
      <c r="G351" s="60" t="s">
        <v>5</v>
      </c>
    </row>
    <row r="352" spans="1:7" x14ac:dyDescent="0.2">
      <c r="A352" s="71" t="str">
        <f>IF('Vtr F'!C37="-","",'Vtr F'!C37)</f>
        <v/>
      </c>
      <c r="B352" s="96" t="str">
        <f>IF('Vtr F'!D37="-","",'Vtr F'!D37)</f>
        <v/>
      </c>
      <c r="C352" s="101" t="str">
        <f>IF('Vtr F'!E37="-","",'Vtr F'!E37)</f>
        <v/>
      </c>
      <c r="D352" s="61"/>
      <c r="E352" s="59" t="s">
        <v>6</v>
      </c>
      <c r="F352" s="59" t="s">
        <v>5</v>
      </c>
      <c r="G352" s="60" t="s">
        <v>5</v>
      </c>
    </row>
    <row r="353" spans="1:7" x14ac:dyDescent="0.2">
      <c r="A353" s="71" t="str">
        <f>IF('Vtr F'!C38="-","",'Vtr F'!C38)</f>
        <v/>
      </c>
      <c r="B353" s="96" t="str">
        <f>IF('Vtr F'!D38="-","",'Vtr F'!D38)</f>
        <v/>
      </c>
      <c r="C353" s="101" t="str">
        <f>IF('Vtr F'!E38="-","",'Vtr F'!E38)</f>
        <v/>
      </c>
      <c r="D353" s="61"/>
      <c r="E353" s="59" t="s">
        <v>6</v>
      </c>
      <c r="F353" s="59" t="s">
        <v>5</v>
      </c>
      <c r="G353" s="60" t="s">
        <v>5</v>
      </c>
    </row>
    <row r="354" spans="1:7" x14ac:dyDescent="0.2">
      <c r="A354" s="71" t="str">
        <f>IF('Vtr F'!C39="-","",'Vtr F'!C39)</f>
        <v/>
      </c>
      <c r="B354" s="96" t="str">
        <f>IF('Vtr F'!D39="-","",'Vtr F'!D39)</f>
        <v/>
      </c>
      <c r="C354" s="101" t="str">
        <f>IF('Vtr F'!E39="-","",'Vtr F'!E39)</f>
        <v/>
      </c>
      <c r="D354" s="61"/>
      <c r="E354" s="59" t="s">
        <v>6</v>
      </c>
      <c r="F354" s="59" t="s">
        <v>5</v>
      </c>
      <c r="G354" s="60" t="s">
        <v>5</v>
      </c>
    </row>
    <row r="355" spans="1:7" x14ac:dyDescent="0.2">
      <c r="A355" s="71" t="str">
        <f>IF('Vtr F'!C40="-","",'Vtr F'!C40)</f>
        <v/>
      </c>
      <c r="B355" s="96" t="str">
        <f>IF('Vtr F'!D40="-","",'Vtr F'!D40)</f>
        <v/>
      </c>
      <c r="C355" s="101" t="str">
        <f>IF('Vtr F'!E40="-","",'Vtr F'!E40)</f>
        <v/>
      </c>
      <c r="D355" s="61"/>
      <c r="E355" s="59" t="s">
        <v>6</v>
      </c>
      <c r="F355" s="59" t="s">
        <v>5</v>
      </c>
      <c r="G355" s="60" t="s">
        <v>5</v>
      </c>
    </row>
    <row r="356" spans="1:7" x14ac:dyDescent="0.2">
      <c r="A356" s="71" t="str">
        <f>IF('Vtr F'!C41="-","",'Vtr F'!C41)</f>
        <v/>
      </c>
      <c r="B356" s="96" t="str">
        <f>IF('Vtr F'!D41="-","",'Vtr F'!D41)</f>
        <v/>
      </c>
      <c r="C356" s="101" t="str">
        <f>IF('Vtr F'!E41="-","",'Vtr F'!E41)</f>
        <v/>
      </c>
      <c r="D356" s="61"/>
      <c r="E356" s="59" t="s">
        <v>6</v>
      </c>
      <c r="F356" s="59" t="s">
        <v>5</v>
      </c>
      <c r="G356" s="60" t="s">
        <v>5</v>
      </c>
    </row>
    <row r="357" spans="1:7" x14ac:dyDescent="0.2">
      <c r="A357" s="71" t="str">
        <f>IF('Vtr F'!C42="-","",'Vtr F'!C42)</f>
        <v/>
      </c>
      <c r="B357" s="96" t="str">
        <f>IF('Vtr F'!D42="-","",'Vtr F'!D42)</f>
        <v/>
      </c>
      <c r="C357" s="101" t="str">
        <f>IF('Vtr F'!E42="-","",'Vtr F'!E42)</f>
        <v/>
      </c>
      <c r="D357" s="61"/>
      <c r="E357" s="59" t="s">
        <v>6</v>
      </c>
      <c r="F357" s="59" t="s">
        <v>5</v>
      </c>
      <c r="G357" s="60" t="s">
        <v>5</v>
      </c>
    </row>
    <row r="358" spans="1:7" x14ac:dyDescent="0.2">
      <c r="A358" s="71" t="str">
        <f>IF('Vtr F'!C43="-","",'Vtr F'!C43)</f>
        <v/>
      </c>
      <c r="B358" s="96" t="str">
        <f>IF('Vtr F'!D43="-","",'Vtr F'!D43)</f>
        <v/>
      </c>
      <c r="C358" s="101" t="str">
        <f>IF('Vtr F'!E43="-","",'Vtr F'!E43)</f>
        <v/>
      </c>
      <c r="D358" s="61"/>
      <c r="E358" s="59" t="s">
        <v>6</v>
      </c>
      <c r="F358" s="59" t="s">
        <v>5</v>
      </c>
      <c r="G358" s="60" t="s">
        <v>5</v>
      </c>
    </row>
    <row r="359" spans="1:7" x14ac:dyDescent="0.2">
      <c r="A359" s="71" t="str">
        <f>IF('Vtr F'!C44="-","",'Vtr F'!C44)</f>
        <v/>
      </c>
      <c r="B359" s="96" t="str">
        <f>IF('Vtr F'!D44="-","",'Vtr F'!D44)</f>
        <v/>
      </c>
      <c r="C359" s="101" t="str">
        <f>IF('Vtr F'!E44="-","",'Vtr F'!E44)</f>
        <v/>
      </c>
      <c r="D359" s="61"/>
      <c r="E359" s="59" t="s">
        <v>6</v>
      </c>
      <c r="F359" s="59" t="s">
        <v>5</v>
      </c>
      <c r="G359" s="60" t="s">
        <v>5</v>
      </c>
    </row>
    <row r="360" spans="1:7" x14ac:dyDescent="0.2">
      <c r="A360" s="71" t="str">
        <f>IF('Vtr F'!C45="-","",'Vtr F'!C45)</f>
        <v/>
      </c>
      <c r="B360" s="96" t="str">
        <f>IF('Vtr F'!D45="-","",'Vtr F'!D45)</f>
        <v/>
      </c>
      <c r="C360" s="101" t="str">
        <f>IF('Vtr F'!E45="-","",'Vtr F'!E45)</f>
        <v/>
      </c>
      <c r="D360" s="61"/>
      <c r="E360" s="59" t="s">
        <v>6</v>
      </c>
      <c r="F360" s="59" t="s">
        <v>5</v>
      </c>
      <c r="G360" s="60" t="s">
        <v>5</v>
      </c>
    </row>
    <row r="361" spans="1:7" x14ac:dyDescent="0.2">
      <c r="A361" s="71" t="str">
        <f>IF('Vtr F'!C46="-","",'Vtr F'!C46)</f>
        <v/>
      </c>
      <c r="B361" s="96" t="str">
        <f>IF('Vtr F'!D46="-","",'Vtr F'!D46)</f>
        <v/>
      </c>
      <c r="C361" s="101" t="str">
        <f>IF('Vtr F'!E46="-","",'Vtr F'!E46)</f>
        <v/>
      </c>
      <c r="D361" s="61"/>
      <c r="E361" s="59" t="s">
        <v>6</v>
      </c>
      <c r="F361" s="59" t="s">
        <v>5</v>
      </c>
      <c r="G361" s="60" t="s">
        <v>5</v>
      </c>
    </row>
    <row r="362" spans="1:7" x14ac:dyDescent="0.2">
      <c r="A362" s="71" t="str">
        <f>IF('Vtr F'!C47="-","",'Vtr F'!C47)</f>
        <v/>
      </c>
      <c r="B362" s="96" t="str">
        <f>IF('Vtr F'!D47="-","",'Vtr F'!D47)</f>
        <v/>
      </c>
      <c r="C362" s="101" t="str">
        <f>IF('Vtr F'!E47="-","",'Vtr F'!E47)</f>
        <v/>
      </c>
      <c r="D362" s="61"/>
      <c r="E362" s="59" t="s">
        <v>6</v>
      </c>
      <c r="F362" s="59" t="s">
        <v>5</v>
      </c>
      <c r="G362" s="60" t="s">
        <v>5</v>
      </c>
    </row>
    <row r="363" spans="1:7" x14ac:dyDescent="0.2">
      <c r="A363" s="71" t="str">
        <f>IF('Vtr F'!C48="-","",'Vtr F'!C48)</f>
        <v/>
      </c>
      <c r="B363" s="96" t="str">
        <f>IF('Vtr F'!D48="-","",'Vtr F'!D48)</f>
        <v/>
      </c>
      <c r="C363" s="101" t="str">
        <f>IF('Vtr F'!E48="-","",'Vtr F'!E48)</f>
        <v/>
      </c>
      <c r="D363" s="61"/>
      <c r="E363" s="59" t="s">
        <v>6</v>
      </c>
      <c r="F363" s="59" t="s">
        <v>5</v>
      </c>
      <c r="G363" s="60" t="s">
        <v>5</v>
      </c>
    </row>
    <row r="364" spans="1:7" ht="15" thickBot="1" x14ac:dyDescent="0.25">
      <c r="A364" s="116" t="str">
        <f>IF('Vtr F'!C49="-","",'Vtr F'!C49)</f>
        <v/>
      </c>
      <c r="B364" s="117" t="str">
        <f>IF('Vtr F'!D49="-","",'Vtr F'!D49)</f>
        <v/>
      </c>
      <c r="C364" s="160" t="str">
        <f>IF('Vtr F'!E49="-","",'Vtr F'!E49)</f>
        <v/>
      </c>
      <c r="D364" s="155"/>
      <c r="E364" s="156" t="s">
        <v>6</v>
      </c>
      <c r="F364" s="156" t="s">
        <v>5</v>
      </c>
      <c r="G364" s="157" t="s">
        <v>5</v>
      </c>
    </row>
    <row r="365" spans="1:7" x14ac:dyDescent="0.2">
      <c r="A365" s="54" t="s">
        <v>108</v>
      </c>
      <c r="B365" s="91"/>
      <c r="C365" s="91"/>
      <c r="D365" s="208" t="str">
        <f>Dnn!E9</f>
        <v>Vétérans H</v>
      </c>
      <c r="E365" s="209"/>
      <c r="F365" s="209"/>
      <c r="G365" s="210"/>
    </row>
    <row r="366" spans="1:7" ht="15" customHeight="1" x14ac:dyDescent="0.2">
      <c r="A366" s="56" t="s">
        <v>110</v>
      </c>
      <c r="B366" s="92"/>
      <c r="C366" s="93"/>
      <c r="D366" s="211"/>
      <c r="E366" s="212"/>
      <c r="F366" s="212"/>
      <c r="G366" s="213"/>
    </row>
    <row r="367" spans="1:7" ht="15" thickBot="1" x14ac:dyDescent="0.25">
      <c r="A367" s="106" t="s">
        <v>109</v>
      </c>
      <c r="B367" s="107"/>
      <c r="C367" s="107"/>
      <c r="D367" s="106"/>
      <c r="E367" s="158"/>
      <c r="F367" s="158"/>
      <c r="G367" s="159" t="str">
        <f>Dnn!E1</f>
        <v>{Groupe B}</v>
      </c>
    </row>
    <row r="368" spans="1:7" ht="15" thickBot="1" x14ac:dyDescent="0.25">
      <c r="A368" s="151" t="s">
        <v>111</v>
      </c>
      <c r="B368" s="64" t="s">
        <v>0</v>
      </c>
      <c r="C368" s="65" t="s">
        <v>8</v>
      </c>
      <c r="D368" s="108" t="s">
        <v>112</v>
      </c>
      <c r="E368" s="207" t="s">
        <v>113</v>
      </c>
      <c r="F368" s="207"/>
      <c r="G368" s="109" t="s">
        <v>88</v>
      </c>
    </row>
    <row r="369" spans="1:7" x14ac:dyDescent="0.2">
      <c r="A369" s="67" t="str">
        <f>IF('Vtr H'!C2="-","",'Vtr H'!C2)</f>
        <v/>
      </c>
      <c r="B369" s="94" t="str">
        <f>IF('Vtr H'!D2="-","",'Vtr H'!D2)</f>
        <v/>
      </c>
      <c r="C369" s="100" t="str">
        <f>IF('Vtr H'!E2="-","",'Vtr H'!E2)</f>
        <v/>
      </c>
      <c r="D369" s="76"/>
      <c r="E369" s="69" t="s">
        <v>6</v>
      </c>
      <c r="F369" s="69" t="s">
        <v>5</v>
      </c>
      <c r="G369" s="70" t="s">
        <v>5</v>
      </c>
    </row>
    <row r="370" spans="1:7" x14ac:dyDescent="0.2">
      <c r="A370" s="71" t="str">
        <f>IF('Vtr H'!C3="-","",'Vtr H'!C3)</f>
        <v/>
      </c>
      <c r="B370" s="96" t="str">
        <f>IF('Vtr H'!D3="-","",'Vtr H'!D3)</f>
        <v/>
      </c>
      <c r="C370" s="101" t="str">
        <f>IF('Vtr H'!E3="-","",'Vtr H'!E3)</f>
        <v/>
      </c>
      <c r="D370" s="61"/>
      <c r="E370" s="59" t="s">
        <v>6</v>
      </c>
      <c r="F370" s="59" t="s">
        <v>5</v>
      </c>
      <c r="G370" s="60" t="s">
        <v>5</v>
      </c>
    </row>
    <row r="371" spans="1:7" x14ac:dyDescent="0.2">
      <c r="A371" s="71" t="str">
        <f>IF('Vtr H'!C4="-","",'Vtr H'!C4)</f>
        <v/>
      </c>
      <c r="B371" s="96" t="str">
        <f>IF('Vtr H'!D4="-","",'Vtr H'!D4)</f>
        <v/>
      </c>
      <c r="C371" s="101" t="str">
        <f>IF('Vtr H'!E4="-","",'Vtr H'!E4)</f>
        <v/>
      </c>
      <c r="D371" s="61"/>
      <c r="E371" s="59" t="s">
        <v>6</v>
      </c>
      <c r="F371" s="59" t="s">
        <v>5</v>
      </c>
      <c r="G371" s="60" t="s">
        <v>5</v>
      </c>
    </row>
    <row r="372" spans="1:7" x14ac:dyDescent="0.2">
      <c r="A372" s="71" t="str">
        <f>IF('Vtr H'!C5="-","",'Vtr H'!C5)</f>
        <v/>
      </c>
      <c r="B372" s="96" t="str">
        <f>IF('Vtr H'!D5="-","",'Vtr H'!D5)</f>
        <v/>
      </c>
      <c r="C372" s="101" t="str">
        <f>IF('Vtr H'!E5="-","",'Vtr H'!E5)</f>
        <v/>
      </c>
      <c r="D372" s="61"/>
      <c r="E372" s="59" t="s">
        <v>6</v>
      </c>
      <c r="F372" s="59" t="s">
        <v>5</v>
      </c>
      <c r="G372" s="60" t="s">
        <v>5</v>
      </c>
    </row>
    <row r="373" spans="1:7" x14ac:dyDescent="0.2">
      <c r="A373" s="71" t="str">
        <f>IF('Vtr H'!C6="-","",'Vtr H'!C6)</f>
        <v/>
      </c>
      <c r="B373" s="96" t="str">
        <f>IF('Vtr H'!D6="-","",'Vtr H'!D6)</f>
        <v/>
      </c>
      <c r="C373" s="101" t="str">
        <f>IF('Vtr H'!E6="-","",'Vtr H'!E6)</f>
        <v/>
      </c>
      <c r="D373" s="61"/>
      <c r="E373" s="59" t="s">
        <v>6</v>
      </c>
      <c r="F373" s="59" t="s">
        <v>5</v>
      </c>
      <c r="G373" s="60" t="s">
        <v>5</v>
      </c>
    </row>
    <row r="374" spans="1:7" x14ac:dyDescent="0.2">
      <c r="A374" s="71" t="str">
        <f>IF('Vtr H'!C7="-","",'Vtr H'!C7)</f>
        <v/>
      </c>
      <c r="B374" s="96" t="str">
        <f>IF('Vtr H'!D7="-","",'Vtr H'!D7)</f>
        <v/>
      </c>
      <c r="C374" s="101" t="str">
        <f>IF('Vtr H'!E7="-","",'Vtr H'!E7)</f>
        <v/>
      </c>
      <c r="D374" s="61"/>
      <c r="E374" s="59" t="s">
        <v>6</v>
      </c>
      <c r="F374" s="59" t="s">
        <v>5</v>
      </c>
      <c r="G374" s="60" t="s">
        <v>5</v>
      </c>
    </row>
    <row r="375" spans="1:7" x14ac:dyDescent="0.2">
      <c r="A375" s="71" t="str">
        <f>IF('Vtr H'!C8="-","",'Vtr H'!C8)</f>
        <v/>
      </c>
      <c r="B375" s="96" t="str">
        <f>IF('Vtr H'!D8="-","",'Vtr H'!D8)</f>
        <v/>
      </c>
      <c r="C375" s="101" t="str">
        <f>IF('Vtr H'!E8="-","",'Vtr H'!E8)</f>
        <v/>
      </c>
      <c r="D375" s="61"/>
      <c r="E375" s="59" t="s">
        <v>6</v>
      </c>
      <c r="F375" s="59" t="s">
        <v>5</v>
      </c>
      <c r="G375" s="60" t="s">
        <v>5</v>
      </c>
    </row>
    <row r="376" spans="1:7" x14ac:dyDescent="0.2">
      <c r="A376" s="71" t="str">
        <f>IF('Vtr H'!C9="-","",'Vtr H'!C9)</f>
        <v/>
      </c>
      <c r="B376" s="96" t="str">
        <f>IF('Vtr H'!D9="-","",'Vtr H'!D9)</f>
        <v/>
      </c>
      <c r="C376" s="101" t="str">
        <f>IF('Vtr H'!E9="-","",'Vtr H'!E9)</f>
        <v/>
      </c>
      <c r="D376" s="61"/>
      <c r="E376" s="59" t="s">
        <v>6</v>
      </c>
      <c r="F376" s="59" t="s">
        <v>5</v>
      </c>
      <c r="G376" s="60" t="s">
        <v>5</v>
      </c>
    </row>
    <row r="377" spans="1:7" x14ac:dyDescent="0.2">
      <c r="A377" s="71" t="str">
        <f>IF('Vtr H'!C10="-","",'Vtr H'!C10)</f>
        <v/>
      </c>
      <c r="B377" s="96" t="str">
        <f>IF('Vtr H'!D10="-","",'Vtr H'!D10)</f>
        <v/>
      </c>
      <c r="C377" s="101" t="str">
        <f>IF('Vtr H'!E10="-","",'Vtr H'!E10)</f>
        <v/>
      </c>
      <c r="D377" s="61"/>
      <c r="E377" s="59" t="s">
        <v>6</v>
      </c>
      <c r="F377" s="59" t="s">
        <v>5</v>
      </c>
      <c r="G377" s="60" t="s">
        <v>5</v>
      </c>
    </row>
    <row r="378" spans="1:7" x14ac:dyDescent="0.2">
      <c r="A378" s="71" t="str">
        <f>IF('Vtr H'!C11="-","",'Vtr H'!C11)</f>
        <v/>
      </c>
      <c r="B378" s="96" t="str">
        <f>IF('Vtr H'!D11="-","",'Vtr H'!D11)</f>
        <v/>
      </c>
      <c r="C378" s="101" t="str">
        <f>IF('Vtr H'!E11="-","",'Vtr H'!E11)</f>
        <v/>
      </c>
      <c r="D378" s="61"/>
      <c r="E378" s="59" t="s">
        <v>6</v>
      </c>
      <c r="F378" s="59" t="s">
        <v>5</v>
      </c>
      <c r="G378" s="60" t="s">
        <v>5</v>
      </c>
    </row>
    <row r="379" spans="1:7" x14ac:dyDescent="0.2">
      <c r="A379" s="71" t="str">
        <f>IF('Vtr H'!C12="-","",'Vtr H'!C12)</f>
        <v/>
      </c>
      <c r="B379" s="96" t="str">
        <f>IF('Vtr H'!D12="-","",'Vtr H'!D12)</f>
        <v/>
      </c>
      <c r="C379" s="101" t="str">
        <f>IF('Vtr H'!E12="-","",'Vtr H'!E12)</f>
        <v/>
      </c>
      <c r="D379" s="61"/>
      <c r="E379" s="59" t="s">
        <v>6</v>
      </c>
      <c r="F379" s="59" t="s">
        <v>5</v>
      </c>
      <c r="G379" s="60" t="s">
        <v>5</v>
      </c>
    </row>
    <row r="380" spans="1:7" x14ac:dyDescent="0.2">
      <c r="A380" s="71" t="str">
        <f>IF('Vtr H'!C13="-","",'Vtr H'!C13)</f>
        <v/>
      </c>
      <c r="B380" s="96" t="str">
        <f>IF('Vtr H'!D13="-","",'Vtr H'!D13)</f>
        <v/>
      </c>
      <c r="C380" s="101" t="str">
        <f>IF('Vtr H'!E13="-","",'Vtr H'!E13)</f>
        <v/>
      </c>
      <c r="D380" s="61"/>
      <c r="E380" s="59" t="s">
        <v>6</v>
      </c>
      <c r="F380" s="59" t="s">
        <v>5</v>
      </c>
      <c r="G380" s="60" t="s">
        <v>5</v>
      </c>
    </row>
    <row r="381" spans="1:7" x14ac:dyDescent="0.2">
      <c r="A381" s="71" t="str">
        <f>IF('Vtr H'!C14="-","",'Vtr H'!C14)</f>
        <v/>
      </c>
      <c r="B381" s="96" t="str">
        <f>IF('Vtr H'!D14="-","",'Vtr H'!D14)</f>
        <v/>
      </c>
      <c r="C381" s="101" t="str">
        <f>IF('Vtr H'!E14="-","",'Vtr H'!E14)</f>
        <v/>
      </c>
      <c r="D381" s="61"/>
      <c r="E381" s="59" t="s">
        <v>6</v>
      </c>
      <c r="F381" s="59" t="s">
        <v>5</v>
      </c>
      <c r="G381" s="60" t="s">
        <v>5</v>
      </c>
    </row>
    <row r="382" spans="1:7" x14ac:dyDescent="0.2">
      <c r="A382" s="71" t="str">
        <f>IF('Vtr H'!C15="-","",'Vtr H'!C15)</f>
        <v/>
      </c>
      <c r="B382" s="96" t="str">
        <f>IF('Vtr H'!D15="-","",'Vtr H'!D15)</f>
        <v/>
      </c>
      <c r="C382" s="101" t="str">
        <f>IF('Vtr H'!E15="-","",'Vtr H'!E15)</f>
        <v/>
      </c>
      <c r="D382" s="61"/>
      <c r="E382" s="59" t="s">
        <v>6</v>
      </c>
      <c r="F382" s="59" t="s">
        <v>5</v>
      </c>
      <c r="G382" s="60" t="s">
        <v>5</v>
      </c>
    </row>
    <row r="383" spans="1:7" x14ac:dyDescent="0.2">
      <c r="A383" s="71" t="str">
        <f>IF('Vtr H'!C16="-","",'Vtr H'!C16)</f>
        <v/>
      </c>
      <c r="B383" s="96" t="str">
        <f>IF('Vtr H'!D16="-","",'Vtr H'!D16)</f>
        <v/>
      </c>
      <c r="C383" s="101" t="str">
        <f>IF('Vtr H'!E16="-","",'Vtr H'!E16)</f>
        <v/>
      </c>
      <c r="D383" s="61"/>
      <c r="E383" s="59" t="s">
        <v>6</v>
      </c>
      <c r="F383" s="59" t="s">
        <v>5</v>
      </c>
      <c r="G383" s="60" t="s">
        <v>5</v>
      </c>
    </row>
    <row r="384" spans="1:7" x14ac:dyDescent="0.2">
      <c r="A384" s="71" t="str">
        <f>IF('Vtr H'!C17="-","",'Vtr H'!C17)</f>
        <v/>
      </c>
      <c r="B384" s="96" t="str">
        <f>IF('Vtr H'!D17="-","",'Vtr H'!D17)</f>
        <v/>
      </c>
      <c r="C384" s="101" t="str">
        <f>IF('Vtr H'!E17="-","",'Vtr H'!E17)</f>
        <v/>
      </c>
      <c r="D384" s="61"/>
      <c r="E384" s="59" t="s">
        <v>6</v>
      </c>
      <c r="F384" s="59" t="s">
        <v>5</v>
      </c>
      <c r="G384" s="60" t="s">
        <v>5</v>
      </c>
    </row>
    <row r="385" spans="1:7" x14ac:dyDescent="0.2">
      <c r="A385" s="71" t="str">
        <f>IF('Vtr H'!C18="-","",'Vtr H'!C18)</f>
        <v/>
      </c>
      <c r="B385" s="96" t="str">
        <f>IF('Vtr H'!D18="-","",'Vtr H'!D18)</f>
        <v/>
      </c>
      <c r="C385" s="101" t="str">
        <f>IF('Vtr H'!E18="-","",'Vtr H'!E18)</f>
        <v/>
      </c>
      <c r="D385" s="61"/>
      <c r="E385" s="59" t="s">
        <v>6</v>
      </c>
      <c r="F385" s="59" t="s">
        <v>5</v>
      </c>
      <c r="G385" s="60" t="s">
        <v>5</v>
      </c>
    </row>
    <row r="386" spans="1:7" x14ac:dyDescent="0.2">
      <c r="A386" s="71" t="str">
        <f>IF('Vtr H'!C19="-","",'Vtr H'!C19)</f>
        <v/>
      </c>
      <c r="B386" s="96" t="str">
        <f>IF('Vtr H'!D19="-","",'Vtr H'!D19)</f>
        <v/>
      </c>
      <c r="C386" s="101" t="str">
        <f>IF('Vtr H'!E19="-","",'Vtr H'!E19)</f>
        <v/>
      </c>
      <c r="D386" s="61"/>
      <c r="E386" s="59" t="s">
        <v>6</v>
      </c>
      <c r="F386" s="59" t="s">
        <v>5</v>
      </c>
      <c r="G386" s="60" t="s">
        <v>5</v>
      </c>
    </row>
    <row r="387" spans="1:7" x14ac:dyDescent="0.2">
      <c r="A387" s="71" t="str">
        <f>IF('Vtr H'!C20="-","",'Vtr H'!C20)</f>
        <v/>
      </c>
      <c r="B387" s="96" t="str">
        <f>IF('Vtr H'!D20="-","",'Vtr H'!D20)</f>
        <v/>
      </c>
      <c r="C387" s="101" t="str">
        <f>IF('Vtr H'!E20="-","",'Vtr H'!E20)</f>
        <v/>
      </c>
      <c r="D387" s="61"/>
      <c r="E387" s="59" t="s">
        <v>6</v>
      </c>
      <c r="F387" s="59" t="s">
        <v>5</v>
      </c>
      <c r="G387" s="60" t="s">
        <v>5</v>
      </c>
    </row>
    <row r="388" spans="1:7" x14ac:dyDescent="0.2">
      <c r="A388" s="71" t="str">
        <f>IF('Vtr H'!C21="-","",'Vtr H'!C21)</f>
        <v/>
      </c>
      <c r="B388" s="96" t="str">
        <f>IF('Vtr H'!D21="-","",'Vtr H'!D21)</f>
        <v/>
      </c>
      <c r="C388" s="101" t="str">
        <f>IF('Vtr H'!E21="-","",'Vtr H'!E21)</f>
        <v/>
      </c>
      <c r="D388" s="61"/>
      <c r="E388" s="59" t="s">
        <v>6</v>
      </c>
      <c r="F388" s="59" t="s">
        <v>5</v>
      </c>
      <c r="G388" s="60" t="s">
        <v>5</v>
      </c>
    </row>
    <row r="389" spans="1:7" x14ac:dyDescent="0.2">
      <c r="A389" s="71" t="str">
        <f>IF('Vtr H'!C22="-","",'Vtr H'!C22)</f>
        <v/>
      </c>
      <c r="B389" s="96" t="str">
        <f>IF('Vtr H'!D22="-","",'Vtr H'!D22)</f>
        <v/>
      </c>
      <c r="C389" s="101" t="str">
        <f>IF('Vtr H'!E22="-","",'Vtr H'!E22)</f>
        <v/>
      </c>
      <c r="D389" s="61"/>
      <c r="E389" s="59" t="s">
        <v>6</v>
      </c>
      <c r="F389" s="59" t="s">
        <v>5</v>
      </c>
      <c r="G389" s="60" t="s">
        <v>5</v>
      </c>
    </row>
    <row r="390" spans="1:7" x14ac:dyDescent="0.2">
      <c r="A390" s="71" t="str">
        <f>IF('Vtr H'!C23="-","",'Vtr H'!C23)</f>
        <v/>
      </c>
      <c r="B390" s="96" t="str">
        <f>IF('Vtr H'!D23="-","",'Vtr H'!D23)</f>
        <v/>
      </c>
      <c r="C390" s="101" t="str">
        <f>IF('Vtr H'!E23="-","",'Vtr H'!E23)</f>
        <v/>
      </c>
      <c r="D390" s="61"/>
      <c r="E390" s="59" t="s">
        <v>6</v>
      </c>
      <c r="F390" s="59" t="s">
        <v>5</v>
      </c>
      <c r="G390" s="60" t="s">
        <v>5</v>
      </c>
    </row>
    <row r="391" spans="1:7" x14ac:dyDescent="0.2">
      <c r="A391" s="71" t="str">
        <f>IF('Vtr H'!C24="-","",'Vtr H'!C24)</f>
        <v/>
      </c>
      <c r="B391" s="96" t="str">
        <f>IF('Vtr H'!D24="-","",'Vtr H'!D24)</f>
        <v/>
      </c>
      <c r="C391" s="101" t="str">
        <f>IF('Vtr H'!E24="-","",'Vtr H'!E24)</f>
        <v/>
      </c>
      <c r="D391" s="61"/>
      <c r="E391" s="59" t="s">
        <v>6</v>
      </c>
      <c r="F391" s="59" t="s">
        <v>5</v>
      </c>
      <c r="G391" s="60" t="s">
        <v>5</v>
      </c>
    </row>
    <row r="392" spans="1:7" x14ac:dyDescent="0.2">
      <c r="A392" s="71" t="str">
        <f>IF('Vtr H'!C25="-","",'Vtr H'!C25)</f>
        <v/>
      </c>
      <c r="B392" s="96" t="str">
        <f>IF('Vtr H'!D25="-","",'Vtr H'!D25)</f>
        <v/>
      </c>
      <c r="C392" s="101" t="str">
        <f>IF('Vtr H'!E25="-","",'Vtr H'!E25)</f>
        <v/>
      </c>
      <c r="D392" s="61"/>
      <c r="E392" s="59" t="s">
        <v>6</v>
      </c>
      <c r="F392" s="59" t="s">
        <v>5</v>
      </c>
      <c r="G392" s="60" t="s">
        <v>5</v>
      </c>
    </row>
    <row r="393" spans="1:7" x14ac:dyDescent="0.2">
      <c r="A393" s="71" t="str">
        <f>IF('Vtr H'!C26="-","",'Vtr H'!C26)</f>
        <v/>
      </c>
      <c r="B393" s="96" t="str">
        <f>IF('Vtr H'!D26="-","",'Vtr H'!D26)</f>
        <v/>
      </c>
      <c r="C393" s="101" t="str">
        <f>IF('Vtr H'!E26="-","",'Vtr H'!E26)</f>
        <v/>
      </c>
      <c r="D393" s="61"/>
      <c r="E393" s="59" t="s">
        <v>6</v>
      </c>
      <c r="F393" s="59" t="s">
        <v>5</v>
      </c>
      <c r="G393" s="60" t="s">
        <v>5</v>
      </c>
    </row>
    <row r="394" spans="1:7" x14ac:dyDescent="0.2">
      <c r="A394" s="71" t="str">
        <f>IF('Vtr H'!C27="-","",'Vtr H'!C27)</f>
        <v/>
      </c>
      <c r="B394" s="96" t="str">
        <f>IF('Vtr H'!D27="-","",'Vtr H'!D27)</f>
        <v/>
      </c>
      <c r="C394" s="101" t="str">
        <f>IF('Vtr H'!E27="-","",'Vtr H'!E27)</f>
        <v/>
      </c>
      <c r="D394" s="61"/>
      <c r="E394" s="59" t="s">
        <v>6</v>
      </c>
      <c r="F394" s="59" t="s">
        <v>5</v>
      </c>
      <c r="G394" s="60" t="s">
        <v>5</v>
      </c>
    </row>
    <row r="395" spans="1:7" x14ac:dyDescent="0.2">
      <c r="A395" s="71" t="str">
        <f>IF('Vtr H'!C28="-","",'Vtr H'!C28)</f>
        <v/>
      </c>
      <c r="B395" s="96" t="str">
        <f>IF('Vtr H'!D28="-","",'Vtr H'!D28)</f>
        <v/>
      </c>
      <c r="C395" s="101" t="str">
        <f>IF('Vtr H'!E28="-","",'Vtr H'!E28)</f>
        <v/>
      </c>
      <c r="D395" s="61"/>
      <c r="E395" s="59" t="s">
        <v>6</v>
      </c>
      <c r="F395" s="59" t="s">
        <v>5</v>
      </c>
      <c r="G395" s="60" t="s">
        <v>5</v>
      </c>
    </row>
    <row r="396" spans="1:7" x14ac:dyDescent="0.2">
      <c r="A396" s="71" t="str">
        <f>IF('Vtr H'!C29="-","",'Vtr H'!C29)</f>
        <v/>
      </c>
      <c r="B396" s="96" t="str">
        <f>IF('Vtr H'!D29="-","",'Vtr H'!D29)</f>
        <v/>
      </c>
      <c r="C396" s="101" t="str">
        <f>IF('Vtr H'!E29="-","",'Vtr H'!E29)</f>
        <v/>
      </c>
      <c r="D396" s="61"/>
      <c r="E396" s="59" t="s">
        <v>6</v>
      </c>
      <c r="F396" s="59" t="s">
        <v>5</v>
      </c>
      <c r="G396" s="60" t="s">
        <v>5</v>
      </c>
    </row>
    <row r="397" spans="1:7" x14ac:dyDescent="0.2">
      <c r="A397" s="71" t="str">
        <f>IF('Vtr H'!C30="-","",'Vtr H'!C30)</f>
        <v/>
      </c>
      <c r="B397" s="96" t="str">
        <f>IF('Vtr H'!D30="-","",'Vtr H'!D30)</f>
        <v/>
      </c>
      <c r="C397" s="101" t="str">
        <f>IF('Vtr H'!E30="-","",'Vtr H'!E30)</f>
        <v/>
      </c>
      <c r="D397" s="61"/>
      <c r="E397" s="59" t="s">
        <v>6</v>
      </c>
      <c r="F397" s="59" t="s">
        <v>5</v>
      </c>
      <c r="G397" s="60" t="s">
        <v>5</v>
      </c>
    </row>
    <row r="398" spans="1:7" x14ac:dyDescent="0.2">
      <c r="A398" s="71" t="str">
        <f>IF('Vtr H'!C31="-","",'Vtr H'!C31)</f>
        <v/>
      </c>
      <c r="B398" s="96" t="str">
        <f>IF('Vtr H'!D31="-","",'Vtr H'!D31)</f>
        <v/>
      </c>
      <c r="C398" s="101" t="str">
        <f>IF('Vtr H'!E31="-","",'Vtr H'!E31)</f>
        <v/>
      </c>
      <c r="D398" s="61"/>
      <c r="E398" s="59" t="s">
        <v>6</v>
      </c>
      <c r="F398" s="59" t="s">
        <v>5</v>
      </c>
      <c r="G398" s="60" t="s">
        <v>5</v>
      </c>
    </row>
    <row r="399" spans="1:7" x14ac:dyDescent="0.2">
      <c r="A399" s="71" t="str">
        <f>IF('Vtr H'!C32="-","",'Vtr H'!C32)</f>
        <v/>
      </c>
      <c r="B399" s="96" t="str">
        <f>IF('Vtr H'!D32="-","",'Vtr H'!D32)</f>
        <v/>
      </c>
      <c r="C399" s="101" t="str">
        <f>IF('Vtr H'!E32="-","",'Vtr H'!E32)</f>
        <v/>
      </c>
      <c r="D399" s="61"/>
      <c r="E399" s="59" t="s">
        <v>6</v>
      </c>
      <c r="F399" s="59" t="s">
        <v>5</v>
      </c>
      <c r="G399" s="60" t="s">
        <v>5</v>
      </c>
    </row>
    <row r="400" spans="1:7" x14ac:dyDescent="0.2">
      <c r="A400" s="71" t="str">
        <f>IF('Vtr H'!C33="-","",'Vtr H'!C33)</f>
        <v/>
      </c>
      <c r="B400" s="96" t="str">
        <f>IF('Vtr H'!D33="-","",'Vtr H'!D33)</f>
        <v/>
      </c>
      <c r="C400" s="101" t="str">
        <f>IF('Vtr H'!E33="-","",'Vtr H'!E33)</f>
        <v/>
      </c>
      <c r="D400" s="61"/>
      <c r="E400" s="59" t="s">
        <v>6</v>
      </c>
      <c r="F400" s="59" t="s">
        <v>5</v>
      </c>
      <c r="G400" s="60" t="s">
        <v>5</v>
      </c>
    </row>
    <row r="401" spans="1:7" x14ac:dyDescent="0.2">
      <c r="A401" s="71" t="str">
        <f>IF('Vtr H'!C34="-","",'Vtr H'!C34)</f>
        <v/>
      </c>
      <c r="B401" s="96" t="str">
        <f>IF('Vtr H'!D34="-","",'Vtr H'!D34)</f>
        <v/>
      </c>
      <c r="C401" s="101" t="str">
        <f>IF('Vtr H'!E34="-","",'Vtr H'!E34)</f>
        <v/>
      </c>
      <c r="D401" s="61"/>
      <c r="E401" s="59" t="s">
        <v>6</v>
      </c>
      <c r="F401" s="59" t="s">
        <v>5</v>
      </c>
      <c r="G401" s="60" t="s">
        <v>5</v>
      </c>
    </row>
    <row r="402" spans="1:7" x14ac:dyDescent="0.2">
      <c r="A402" s="71" t="str">
        <f>IF('Vtr H'!C35="-","",'Vtr H'!C35)</f>
        <v/>
      </c>
      <c r="B402" s="96" t="str">
        <f>IF('Vtr H'!D35="-","",'Vtr H'!D35)</f>
        <v/>
      </c>
      <c r="C402" s="101" t="str">
        <f>IF('Vtr H'!E35="-","",'Vtr H'!E35)</f>
        <v/>
      </c>
      <c r="D402" s="61"/>
      <c r="E402" s="59" t="s">
        <v>6</v>
      </c>
      <c r="F402" s="59" t="s">
        <v>5</v>
      </c>
      <c r="G402" s="60" t="s">
        <v>5</v>
      </c>
    </row>
    <row r="403" spans="1:7" x14ac:dyDescent="0.2">
      <c r="A403" s="71" t="str">
        <f>IF('Vtr H'!C36="-","",'Vtr H'!C36)</f>
        <v/>
      </c>
      <c r="B403" s="96" t="str">
        <f>IF('Vtr H'!D36="-","",'Vtr H'!D36)</f>
        <v/>
      </c>
      <c r="C403" s="101" t="str">
        <f>IF('Vtr H'!E36="-","",'Vtr H'!E36)</f>
        <v/>
      </c>
      <c r="D403" s="61"/>
      <c r="E403" s="59" t="s">
        <v>6</v>
      </c>
      <c r="F403" s="59" t="s">
        <v>5</v>
      </c>
      <c r="G403" s="60" t="s">
        <v>5</v>
      </c>
    </row>
    <row r="404" spans="1:7" x14ac:dyDescent="0.2">
      <c r="A404" s="71" t="str">
        <f>IF('Vtr H'!C37="-","",'Vtr H'!C37)</f>
        <v/>
      </c>
      <c r="B404" s="96" t="str">
        <f>IF('Vtr H'!D37="-","",'Vtr H'!D37)</f>
        <v/>
      </c>
      <c r="C404" s="101" t="str">
        <f>IF('Vtr H'!E37="-","",'Vtr H'!E37)</f>
        <v/>
      </c>
      <c r="D404" s="61"/>
      <c r="E404" s="59" t="s">
        <v>6</v>
      </c>
      <c r="F404" s="59" t="s">
        <v>5</v>
      </c>
      <c r="G404" s="60" t="s">
        <v>5</v>
      </c>
    </row>
    <row r="405" spans="1:7" x14ac:dyDescent="0.2">
      <c r="A405" s="71" t="str">
        <f>IF('Vtr H'!C38="-","",'Vtr H'!C38)</f>
        <v/>
      </c>
      <c r="B405" s="96" t="str">
        <f>IF('Vtr H'!D38="-","",'Vtr H'!D38)</f>
        <v/>
      </c>
      <c r="C405" s="101" t="str">
        <f>IF('Vtr H'!E38="-","",'Vtr H'!E38)</f>
        <v/>
      </c>
      <c r="D405" s="61"/>
      <c r="E405" s="59" t="s">
        <v>6</v>
      </c>
      <c r="F405" s="59" t="s">
        <v>5</v>
      </c>
      <c r="G405" s="60" t="s">
        <v>5</v>
      </c>
    </row>
    <row r="406" spans="1:7" x14ac:dyDescent="0.2">
      <c r="A406" s="71" t="str">
        <f>IF('Vtr H'!C39="-","",'Vtr H'!C39)</f>
        <v/>
      </c>
      <c r="B406" s="96" t="str">
        <f>IF('Vtr H'!D39="-","",'Vtr H'!D39)</f>
        <v/>
      </c>
      <c r="C406" s="101" t="str">
        <f>IF('Vtr H'!E39="-","",'Vtr H'!E39)</f>
        <v/>
      </c>
      <c r="D406" s="61"/>
      <c r="E406" s="59" t="s">
        <v>6</v>
      </c>
      <c r="F406" s="59" t="s">
        <v>5</v>
      </c>
      <c r="G406" s="60" t="s">
        <v>5</v>
      </c>
    </row>
    <row r="407" spans="1:7" x14ac:dyDescent="0.2">
      <c r="A407" s="71" t="str">
        <f>IF('Vtr H'!C40="-","",'Vtr H'!C40)</f>
        <v/>
      </c>
      <c r="B407" s="96" t="str">
        <f>IF('Vtr H'!D40="-","",'Vtr H'!D40)</f>
        <v/>
      </c>
      <c r="C407" s="101" t="str">
        <f>IF('Vtr H'!E40="-","",'Vtr H'!E40)</f>
        <v/>
      </c>
      <c r="D407" s="61"/>
      <c r="E407" s="59" t="s">
        <v>6</v>
      </c>
      <c r="F407" s="59" t="s">
        <v>5</v>
      </c>
      <c r="G407" s="60" t="s">
        <v>5</v>
      </c>
    </row>
    <row r="408" spans="1:7" x14ac:dyDescent="0.2">
      <c r="A408" s="71" t="str">
        <f>IF('Vtr H'!C41="-","",'Vtr H'!C41)</f>
        <v/>
      </c>
      <c r="B408" s="96" t="str">
        <f>IF('Vtr H'!D41="-","",'Vtr H'!D41)</f>
        <v/>
      </c>
      <c r="C408" s="101" t="str">
        <f>IF('Vtr H'!E41="-","",'Vtr H'!E41)</f>
        <v/>
      </c>
      <c r="D408" s="61"/>
      <c r="E408" s="59" t="s">
        <v>6</v>
      </c>
      <c r="F408" s="59" t="s">
        <v>5</v>
      </c>
      <c r="G408" s="60" t="s">
        <v>5</v>
      </c>
    </row>
    <row r="409" spans="1:7" x14ac:dyDescent="0.2">
      <c r="A409" s="71" t="str">
        <f>IF('Vtr H'!C42="-","",'Vtr H'!C42)</f>
        <v/>
      </c>
      <c r="B409" s="96" t="str">
        <f>IF('Vtr H'!D42="-","",'Vtr H'!D42)</f>
        <v/>
      </c>
      <c r="C409" s="101" t="str">
        <f>IF('Vtr H'!E42="-","",'Vtr H'!E42)</f>
        <v/>
      </c>
      <c r="D409" s="61"/>
      <c r="E409" s="59" t="s">
        <v>6</v>
      </c>
      <c r="F409" s="59" t="s">
        <v>5</v>
      </c>
      <c r="G409" s="60" t="s">
        <v>5</v>
      </c>
    </row>
    <row r="410" spans="1:7" x14ac:dyDescent="0.2">
      <c r="A410" s="71" t="str">
        <f>IF('Vtr H'!C43="-","",'Vtr H'!C43)</f>
        <v/>
      </c>
      <c r="B410" s="96" t="str">
        <f>IF('Vtr H'!D43="-","",'Vtr H'!D43)</f>
        <v/>
      </c>
      <c r="C410" s="101" t="str">
        <f>IF('Vtr H'!E43="-","",'Vtr H'!E43)</f>
        <v/>
      </c>
      <c r="D410" s="61"/>
      <c r="E410" s="59" t="s">
        <v>6</v>
      </c>
      <c r="F410" s="59" t="s">
        <v>5</v>
      </c>
      <c r="G410" s="60" t="s">
        <v>5</v>
      </c>
    </row>
    <row r="411" spans="1:7" x14ac:dyDescent="0.2">
      <c r="A411" s="71" t="str">
        <f>IF('Vtr H'!C44="-","",'Vtr H'!C44)</f>
        <v/>
      </c>
      <c r="B411" s="96" t="str">
        <f>IF('Vtr H'!D44="-","",'Vtr H'!D44)</f>
        <v/>
      </c>
      <c r="C411" s="101" t="str">
        <f>IF('Vtr H'!E44="-","",'Vtr H'!E44)</f>
        <v/>
      </c>
      <c r="D411" s="61"/>
      <c r="E411" s="59" t="s">
        <v>6</v>
      </c>
      <c r="F411" s="59" t="s">
        <v>5</v>
      </c>
      <c r="G411" s="60" t="s">
        <v>5</v>
      </c>
    </row>
    <row r="412" spans="1:7" x14ac:dyDescent="0.2">
      <c r="A412" s="71" t="str">
        <f>IF('Vtr H'!C45="-","",'Vtr H'!C45)</f>
        <v/>
      </c>
      <c r="B412" s="96" t="str">
        <f>IF('Vtr H'!D45="-","",'Vtr H'!D45)</f>
        <v/>
      </c>
      <c r="C412" s="101" t="str">
        <f>IF('Vtr H'!E45="-","",'Vtr H'!E45)</f>
        <v/>
      </c>
      <c r="D412" s="61"/>
      <c r="E412" s="59" t="s">
        <v>6</v>
      </c>
      <c r="F412" s="59" t="s">
        <v>5</v>
      </c>
      <c r="G412" s="60" t="s">
        <v>5</v>
      </c>
    </row>
    <row r="413" spans="1:7" x14ac:dyDescent="0.2">
      <c r="A413" s="71" t="str">
        <f>IF('Vtr H'!C46="-","",'Vtr H'!C46)</f>
        <v/>
      </c>
      <c r="B413" s="96" t="str">
        <f>IF('Vtr H'!D46="-","",'Vtr H'!D46)</f>
        <v/>
      </c>
      <c r="C413" s="101" t="str">
        <f>IF('Vtr H'!E46="-","",'Vtr H'!E46)</f>
        <v/>
      </c>
      <c r="D413" s="61"/>
      <c r="E413" s="59" t="s">
        <v>6</v>
      </c>
      <c r="F413" s="59" t="s">
        <v>5</v>
      </c>
      <c r="G413" s="60" t="s">
        <v>5</v>
      </c>
    </row>
    <row r="414" spans="1:7" x14ac:dyDescent="0.2">
      <c r="A414" s="71" t="str">
        <f>IF('Vtr H'!C47="-","",'Vtr H'!C47)</f>
        <v/>
      </c>
      <c r="B414" s="96" t="str">
        <f>IF('Vtr H'!D47="-","",'Vtr H'!D47)</f>
        <v/>
      </c>
      <c r="C414" s="101" t="str">
        <f>IF('Vtr H'!E47="-","",'Vtr H'!E47)</f>
        <v/>
      </c>
      <c r="D414" s="61"/>
      <c r="E414" s="59" t="s">
        <v>6</v>
      </c>
      <c r="F414" s="59" t="s">
        <v>5</v>
      </c>
      <c r="G414" s="60" t="s">
        <v>5</v>
      </c>
    </row>
    <row r="415" spans="1:7" x14ac:dyDescent="0.2">
      <c r="A415" s="71" t="str">
        <f>IF('Vtr H'!C48="-","",'Vtr H'!C48)</f>
        <v/>
      </c>
      <c r="B415" s="96" t="str">
        <f>IF('Vtr H'!D48="-","",'Vtr H'!D48)</f>
        <v/>
      </c>
      <c r="C415" s="101" t="str">
        <f>IF('Vtr H'!E48="-","",'Vtr H'!E48)</f>
        <v/>
      </c>
      <c r="D415" s="61"/>
      <c r="E415" s="59" t="s">
        <v>6</v>
      </c>
      <c r="F415" s="59" t="s">
        <v>5</v>
      </c>
      <c r="G415" s="60" t="s">
        <v>5</v>
      </c>
    </row>
    <row r="416" spans="1:7" ht="15" thickBot="1" x14ac:dyDescent="0.25">
      <c r="A416" s="72" t="str">
        <f>IF('Vtr H'!C49="-","",'Vtr H'!C49)</f>
        <v/>
      </c>
      <c r="B416" s="98" t="str">
        <f>IF('Vtr H'!D49="-","",'Vtr H'!D49)</f>
        <v/>
      </c>
      <c r="C416" s="102" t="str">
        <f>IF('Vtr H'!E49="-","",'Vtr H'!E49)</f>
        <v/>
      </c>
      <c r="D416" s="62"/>
      <c r="E416" s="74" t="s">
        <v>6</v>
      </c>
      <c r="F416" s="74" t="s">
        <v>5</v>
      </c>
      <c r="G416" s="75" t="s">
        <v>5</v>
      </c>
    </row>
  </sheetData>
  <sheetProtection sheet="1" objects="1" scenarios="1"/>
  <mergeCells count="16">
    <mergeCell ref="D1:G2"/>
    <mergeCell ref="D53:G54"/>
    <mergeCell ref="D105:G106"/>
    <mergeCell ref="D157:G158"/>
    <mergeCell ref="D209:G210"/>
    <mergeCell ref="E264:F264"/>
    <mergeCell ref="E316:F316"/>
    <mergeCell ref="E368:F368"/>
    <mergeCell ref="E4:F4"/>
    <mergeCell ref="E56:F56"/>
    <mergeCell ref="E108:F108"/>
    <mergeCell ref="E160:F160"/>
    <mergeCell ref="E212:F212"/>
    <mergeCell ref="D261:G262"/>
    <mergeCell ref="D313:G314"/>
    <mergeCell ref="D365:G366"/>
  </mergeCells>
  <phoneticPr fontId="11" type="noConversion"/>
  <pageMargins left="0.7" right="0.7" top="0.75" bottom="0.75" header="0.3" footer="0.3"/>
  <pageSetup paperSize="9" orientation="portrait" horizontalDpi="0" verticalDpi="0"/>
  <headerFooter>
    <oddHeader>&amp;L&amp;"Source Code Pro,Normal"CAF Salève_x000D_Annemasse&amp;C&amp;"Source Code Pro,Normal"&amp;18Qualifications voies {6 min}&amp;R&amp;"Source Code Pro,Normal"Open 2016</oddHeader>
  </headerFooter>
  <extLst>
    <ext xmlns:mx="http://schemas.microsoft.com/office/mac/excel/2008/main" uri="{64002731-A6B0-56B0-2670-7721B7C09600}">
      <mx:PLV Mode="1" OnePage="0" WScale="10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005493"/>
  </sheetPr>
  <dimension ref="A1:E416"/>
  <sheetViews>
    <sheetView view="pageLayout" workbookViewId="0">
      <selection activeCell="D313" sqref="A313:E315"/>
    </sheetView>
  </sheetViews>
  <sheetFormatPr baseColWidth="10" defaultRowHeight="14" x14ac:dyDescent="0.2"/>
  <cols>
    <col min="1" max="1" width="6.85546875" style="52" customWidth="1"/>
    <col min="2" max="3" width="18" style="103" customWidth="1"/>
    <col min="4" max="5" width="13.7109375" style="52" customWidth="1"/>
    <col min="6" max="16384" width="10.7109375" style="52"/>
  </cols>
  <sheetData>
    <row r="1" spans="1:5" ht="14" customHeight="1" x14ac:dyDescent="0.2">
      <c r="A1" s="54" t="s">
        <v>119</v>
      </c>
      <c r="B1" s="91"/>
      <c r="C1" s="91"/>
      <c r="D1" s="208" t="str">
        <f>Dnn!E2</f>
        <v>Benjamins F</v>
      </c>
      <c r="E1" s="210"/>
    </row>
    <row r="2" spans="1:5" ht="14" customHeight="1" x14ac:dyDescent="0.2">
      <c r="A2" s="56" t="s">
        <v>110</v>
      </c>
      <c r="B2" s="92"/>
      <c r="C2" s="93"/>
      <c r="D2" s="211"/>
      <c r="E2" s="213"/>
    </row>
    <row r="3" spans="1:5" ht="15" customHeight="1" thickBot="1" x14ac:dyDescent="0.25">
      <c r="A3" s="56" t="s">
        <v>109</v>
      </c>
      <c r="B3" s="92"/>
      <c r="C3" s="92"/>
      <c r="D3" s="104"/>
      <c r="E3" s="105" t="str">
        <f>Dnn!E1</f>
        <v>{Groupe B}</v>
      </c>
    </row>
    <row r="4" spans="1:5" s="57" customFormat="1" ht="15" thickBot="1" x14ac:dyDescent="0.25">
      <c r="A4" s="63" t="s">
        <v>111</v>
      </c>
      <c r="B4" s="64" t="s">
        <v>0</v>
      </c>
      <c r="C4" s="65" t="s">
        <v>8</v>
      </c>
      <c r="D4" s="214" t="s">
        <v>120</v>
      </c>
      <c r="E4" s="215"/>
    </row>
    <row r="5" spans="1:5" x14ac:dyDescent="0.2">
      <c r="A5" s="67" t="str">
        <f>IF('Bjm F'!C2="-","",'Bjm F'!C2)</f>
        <v/>
      </c>
      <c r="B5" s="94" t="str">
        <f>IF('Bjm F'!D2="-","",'Bjm F'!D2)</f>
        <v/>
      </c>
      <c r="C5" s="95" t="str">
        <f>IF('Bjm F'!E2="-","",'Bjm F'!E2)</f>
        <v/>
      </c>
      <c r="D5" s="84" t="s">
        <v>5</v>
      </c>
      <c r="E5" s="70" t="s">
        <v>6</v>
      </c>
    </row>
    <row r="6" spans="1:5" x14ac:dyDescent="0.2">
      <c r="A6" s="71" t="str">
        <f>IF('Bjm F'!C3="-","",'Bjm F'!C3)</f>
        <v/>
      </c>
      <c r="B6" s="96" t="str">
        <f>IF('Bjm F'!D3="-","",'Bjm F'!D3)</f>
        <v/>
      </c>
      <c r="C6" s="97" t="str">
        <f>IF('Bjm F'!E3="-","",'Bjm F'!E3)</f>
        <v/>
      </c>
      <c r="D6" s="85" t="s">
        <v>5</v>
      </c>
      <c r="E6" s="60" t="s">
        <v>6</v>
      </c>
    </row>
    <row r="7" spans="1:5" x14ac:dyDescent="0.2">
      <c r="A7" s="71" t="str">
        <f>IF('Bjm F'!C4="-","",'Bjm F'!C4)</f>
        <v/>
      </c>
      <c r="B7" s="96" t="str">
        <f>IF('Bjm F'!D4="-","",'Bjm F'!D4)</f>
        <v/>
      </c>
      <c r="C7" s="97" t="str">
        <f>IF('Bjm F'!E4="-","",'Bjm F'!E4)</f>
        <v/>
      </c>
      <c r="D7" s="85" t="s">
        <v>5</v>
      </c>
      <c r="E7" s="60" t="s">
        <v>6</v>
      </c>
    </row>
    <row r="8" spans="1:5" x14ac:dyDescent="0.2">
      <c r="A8" s="71" t="str">
        <f>IF('Bjm F'!C5="-","",'Bjm F'!C5)</f>
        <v/>
      </c>
      <c r="B8" s="96" t="str">
        <f>IF('Bjm F'!D5="-","",'Bjm F'!D5)</f>
        <v/>
      </c>
      <c r="C8" s="97" t="str">
        <f>IF('Bjm F'!E5="-","",'Bjm F'!E5)</f>
        <v/>
      </c>
      <c r="D8" s="85" t="s">
        <v>5</v>
      </c>
      <c r="E8" s="60" t="s">
        <v>6</v>
      </c>
    </row>
    <row r="9" spans="1:5" x14ac:dyDescent="0.2">
      <c r="A9" s="71" t="str">
        <f>IF('Bjm F'!C6="-","",'Bjm F'!C6)</f>
        <v/>
      </c>
      <c r="B9" s="96" t="str">
        <f>IF('Bjm F'!D6="-","",'Bjm F'!D6)</f>
        <v/>
      </c>
      <c r="C9" s="97" t="str">
        <f>IF('Bjm F'!E6="-","",'Bjm F'!E6)</f>
        <v/>
      </c>
      <c r="D9" s="85" t="s">
        <v>5</v>
      </c>
      <c r="E9" s="60" t="s">
        <v>6</v>
      </c>
    </row>
    <row r="10" spans="1:5" x14ac:dyDescent="0.2">
      <c r="A10" s="71" t="str">
        <f>IF('Bjm F'!C7="-","",'Bjm F'!C7)</f>
        <v/>
      </c>
      <c r="B10" s="96" t="str">
        <f>IF('Bjm F'!D7="-","",'Bjm F'!D7)</f>
        <v/>
      </c>
      <c r="C10" s="97" t="str">
        <f>IF('Bjm F'!E7="-","",'Bjm F'!E7)</f>
        <v/>
      </c>
      <c r="D10" s="85" t="s">
        <v>5</v>
      </c>
      <c r="E10" s="60" t="s">
        <v>6</v>
      </c>
    </row>
    <row r="11" spans="1:5" x14ac:dyDescent="0.2">
      <c r="A11" s="71" t="str">
        <f>IF('Bjm F'!C8="-","",'Bjm F'!C8)</f>
        <v/>
      </c>
      <c r="B11" s="96" t="str">
        <f>IF('Bjm F'!D8="-","",'Bjm F'!D8)</f>
        <v/>
      </c>
      <c r="C11" s="97" t="str">
        <f>IF('Bjm F'!E8="-","",'Bjm F'!E8)</f>
        <v/>
      </c>
      <c r="D11" s="85" t="s">
        <v>5</v>
      </c>
      <c r="E11" s="60" t="s">
        <v>6</v>
      </c>
    </row>
    <row r="12" spans="1:5" x14ac:dyDescent="0.2">
      <c r="A12" s="71" t="str">
        <f>IF('Bjm F'!C9="-","",'Bjm F'!C9)</f>
        <v/>
      </c>
      <c r="B12" s="96" t="str">
        <f>IF('Bjm F'!D9="-","",'Bjm F'!D9)</f>
        <v/>
      </c>
      <c r="C12" s="97" t="str">
        <f>IF('Bjm F'!E9="-","",'Bjm F'!E9)</f>
        <v/>
      </c>
      <c r="D12" s="85" t="s">
        <v>5</v>
      </c>
      <c r="E12" s="60" t="s">
        <v>6</v>
      </c>
    </row>
    <row r="13" spans="1:5" x14ac:dyDescent="0.2">
      <c r="A13" s="71" t="str">
        <f>IF('Bjm F'!C10="-","",'Bjm F'!C10)</f>
        <v/>
      </c>
      <c r="B13" s="96" t="str">
        <f>IF('Bjm F'!D10="-","",'Bjm F'!D10)</f>
        <v/>
      </c>
      <c r="C13" s="97" t="str">
        <f>IF('Bjm F'!E10="-","",'Bjm F'!E10)</f>
        <v/>
      </c>
      <c r="D13" s="85" t="s">
        <v>5</v>
      </c>
      <c r="E13" s="60" t="s">
        <v>6</v>
      </c>
    </row>
    <row r="14" spans="1:5" x14ac:dyDescent="0.2">
      <c r="A14" s="71" t="str">
        <f>IF('Bjm F'!C11="-","",'Bjm F'!C11)</f>
        <v/>
      </c>
      <c r="B14" s="96" t="str">
        <f>IF('Bjm F'!D11="-","",'Bjm F'!D11)</f>
        <v/>
      </c>
      <c r="C14" s="97" t="str">
        <f>IF('Bjm F'!E11="-","",'Bjm F'!E11)</f>
        <v/>
      </c>
      <c r="D14" s="85" t="s">
        <v>5</v>
      </c>
      <c r="E14" s="60" t="s">
        <v>6</v>
      </c>
    </row>
    <row r="15" spans="1:5" x14ac:dyDescent="0.2">
      <c r="A15" s="71" t="str">
        <f>IF('Bjm F'!C12="-","",'Bjm F'!C12)</f>
        <v/>
      </c>
      <c r="B15" s="96" t="str">
        <f>IF('Bjm F'!D12="-","",'Bjm F'!D12)</f>
        <v/>
      </c>
      <c r="C15" s="97" t="str">
        <f>IF('Bjm F'!E12="-","",'Bjm F'!E12)</f>
        <v/>
      </c>
      <c r="D15" s="85" t="s">
        <v>5</v>
      </c>
      <c r="E15" s="60" t="s">
        <v>6</v>
      </c>
    </row>
    <row r="16" spans="1:5" x14ac:dyDescent="0.2">
      <c r="A16" s="71" t="str">
        <f>IF('Bjm F'!C13="-","",'Bjm F'!C13)</f>
        <v/>
      </c>
      <c r="B16" s="96" t="str">
        <f>IF('Bjm F'!D13="-","",'Bjm F'!D13)</f>
        <v/>
      </c>
      <c r="C16" s="97" t="str">
        <f>IF('Bjm F'!E13="-","",'Bjm F'!E13)</f>
        <v/>
      </c>
      <c r="D16" s="85" t="s">
        <v>5</v>
      </c>
      <c r="E16" s="60" t="s">
        <v>6</v>
      </c>
    </row>
    <row r="17" spans="1:5" x14ac:dyDescent="0.2">
      <c r="A17" s="71" t="str">
        <f>IF('Bjm F'!C14="-","",'Bjm F'!C14)</f>
        <v/>
      </c>
      <c r="B17" s="96" t="str">
        <f>IF('Bjm F'!D14="-","",'Bjm F'!D14)</f>
        <v/>
      </c>
      <c r="C17" s="97" t="str">
        <f>IF('Bjm F'!E14="-","",'Bjm F'!E14)</f>
        <v/>
      </c>
      <c r="D17" s="85" t="s">
        <v>5</v>
      </c>
      <c r="E17" s="60" t="s">
        <v>6</v>
      </c>
    </row>
    <row r="18" spans="1:5" x14ac:dyDescent="0.2">
      <c r="A18" s="71" t="str">
        <f>IF('Bjm F'!C15="-","",'Bjm F'!C15)</f>
        <v/>
      </c>
      <c r="B18" s="96" t="str">
        <f>IF('Bjm F'!D15="-","",'Bjm F'!D15)</f>
        <v/>
      </c>
      <c r="C18" s="97" t="str">
        <f>IF('Bjm F'!E15="-","",'Bjm F'!E15)</f>
        <v/>
      </c>
      <c r="D18" s="85" t="s">
        <v>5</v>
      </c>
      <c r="E18" s="60" t="s">
        <v>6</v>
      </c>
    </row>
    <row r="19" spans="1:5" x14ac:dyDescent="0.2">
      <c r="A19" s="71" t="str">
        <f>IF('Bjm F'!C16="-","",'Bjm F'!C16)</f>
        <v/>
      </c>
      <c r="B19" s="96" t="str">
        <f>IF('Bjm F'!D16="-","",'Bjm F'!D16)</f>
        <v/>
      </c>
      <c r="C19" s="97" t="str">
        <f>IF('Bjm F'!E16="-","",'Bjm F'!E16)</f>
        <v/>
      </c>
      <c r="D19" s="85" t="s">
        <v>5</v>
      </c>
      <c r="E19" s="60" t="s">
        <v>6</v>
      </c>
    </row>
    <row r="20" spans="1:5" x14ac:dyDescent="0.2">
      <c r="A20" s="71" t="str">
        <f>IF('Bjm F'!C17="-","",'Bjm F'!C17)</f>
        <v/>
      </c>
      <c r="B20" s="96" t="str">
        <f>IF('Bjm F'!D17="-","",'Bjm F'!D17)</f>
        <v/>
      </c>
      <c r="C20" s="97" t="str">
        <f>IF('Bjm F'!E17="-","",'Bjm F'!E17)</f>
        <v/>
      </c>
      <c r="D20" s="85" t="s">
        <v>5</v>
      </c>
      <c r="E20" s="60" t="s">
        <v>6</v>
      </c>
    </row>
    <row r="21" spans="1:5" x14ac:dyDescent="0.2">
      <c r="A21" s="71" t="str">
        <f>IF('Bjm F'!C18="-","",'Bjm F'!C18)</f>
        <v/>
      </c>
      <c r="B21" s="96" t="str">
        <f>IF('Bjm F'!D18="-","",'Bjm F'!D18)</f>
        <v/>
      </c>
      <c r="C21" s="97" t="str">
        <f>IF('Bjm F'!E18="-","",'Bjm F'!E18)</f>
        <v/>
      </c>
      <c r="D21" s="85" t="s">
        <v>5</v>
      </c>
      <c r="E21" s="60" t="s">
        <v>6</v>
      </c>
    </row>
    <row r="22" spans="1:5" x14ac:dyDescent="0.2">
      <c r="A22" s="71" t="str">
        <f>IF('Bjm F'!C19="-","",'Bjm F'!C19)</f>
        <v/>
      </c>
      <c r="B22" s="96" t="str">
        <f>IF('Bjm F'!D19="-","",'Bjm F'!D19)</f>
        <v/>
      </c>
      <c r="C22" s="97" t="str">
        <f>IF('Bjm F'!E19="-","",'Bjm F'!E19)</f>
        <v/>
      </c>
      <c r="D22" s="85" t="s">
        <v>5</v>
      </c>
      <c r="E22" s="60" t="s">
        <v>6</v>
      </c>
    </row>
    <row r="23" spans="1:5" x14ac:dyDescent="0.2">
      <c r="A23" s="71" t="str">
        <f>IF('Bjm F'!C20="-","",'Bjm F'!C20)</f>
        <v/>
      </c>
      <c r="B23" s="96" t="str">
        <f>IF('Bjm F'!D20="-","",'Bjm F'!D20)</f>
        <v/>
      </c>
      <c r="C23" s="97" t="str">
        <f>IF('Bjm F'!E20="-","",'Bjm F'!E20)</f>
        <v/>
      </c>
      <c r="D23" s="85" t="s">
        <v>5</v>
      </c>
      <c r="E23" s="60" t="s">
        <v>6</v>
      </c>
    </row>
    <row r="24" spans="1:5" x14ac:dyDescent="0.2">
      <c r="A24" s="71" t="str">
        <f>IF('Bjm F'!C21="-","",'Bjm F'!C21)</f>
        <v/>
      </c>
      <c r="B24" s="96" t="str">
        <f>IF('Bjm F'!D21="-","",'Bjm F'!D21)</f>
        <v/>
      </c>
      <c r="C24" s="97" t="str">
        <f>IF('Bjm F'!E21="-","",'Bjm F'!E21)</f>
        <v/>
      </c>
      <c r="D24" s="85" t="s">
        <v>5</v>
      </c>
      <c r="E24" s="60" t="s">
        <v>6</v>
      </c>
    </row>
    <row r="25" spans="1:5" x14ac:dyDescent="0.2">
      <c r="A25" s="71" t="str">
        <f>IF('Bjm F'!C22="-","",'Bjm F'!C22)</f>
        <v/>
      </c>
      <c r="B25" s="96" t="str">
        <f>IF('Bjm F'!D22="-","",'Bjm F'!D22)</f>
        <v/>
      </c>
      <c r="C25" s="97" t="str">
        <f>IF('Bjm F'!E22="-","",'Bjm F'!E22)</f>
        <v/>
      </c>
      <c r="D25" s="85" t="s">
        <v>5</v>
      </c>
      <c r="E25" s="60" t="s">
        <v>6</v>
      </c>
    </row>
    <row r="26" spans="1:5" x14ac:dyDescent="0.2">
      <c r="A26" s="71" t="str">
        <f>IF('Bjm F'!C23="-","",'Bjm F'!C23)</f>
        <v/>
      </c>
      <c r="B26" s="96" t="str">
        <f>IF('Bjm F'!D23="-","",'Bjm F'!D23)</f>
        <v/>
      </c>
      <c r="C26" s="97" t="str">
        <f>IF('Bjm F'!E23="-","",'Bjm F'!E23)</f>
        <v/>
      </c>
      <c r="D26" s="85" t="s">
        <v>5</v>
      </c>
      <c r="E26" s="60" t="s">
        <v>6</v>
      </c>
    </row>
    <row r="27" spans="1:5" x14ac:dyDescent="0.2">
      <c r="A27" s="71" t="str">
        <f>IF('Bjm F'!C24="-","",'Bjm F'!C24)</f>
        <v/>
      </c>
      <c r="B27" s="96" t="str">
        <f>IF('Bjm F'!D24="-","",'Bjm F'!D24)</f>
        <v/>
      </c>
      <c r="C27" s="97" t="str">
        <f>IF('Bjm F'!E24="-","",'Bjm F'!E24)</f>
        <v/>
      </c>
      <c r="D27" s="85" t="s">
        <v>5</v>
      </c>
      <c r="E27" s="60" t="s">
        <v>6</v>
      </c>
    </row>
    <row r="28" spans="1:5" x14ac:dyDescent="0.2">
      <c r="A28" s="71" t="str">
        <f>IF('Bjm F'!C25="-","",'Bjm F'!C25)</f>
        <v/>
      </c>
      <c r="B28" s="96" t="str">
        <f>IF('Bjm F'!D25="-","",'Bjm F'!D25)</f>
        <v/>
      </c>
      <c r="C28" s="97" t="str">
        <f>IF('Bjm F'!E25="-","",'Bjm F'!E25)</f>
        <v/>
      </c>
      <c r="D28" s="85" t="s">
        <v>5</v>
      </c>
      <c r="E28" s="60" t="s">
        <v>6</v>
      </c>
    </row>
    <row r="29" spans="1:5" x14ac:dyDescent="0.2">
      <c r="A29" s="71" t="str">
        <f>IF('Bjm F'!C26="-","",'Bjm F'!C26)</f>
        <v/>
      </c>
      <c r="B29" s="96" t="str">
        <f>IF('Bjm F'!D26="-","",'Bjm F'!D26)</f>
        <v/>
      </c>
      <c r="C29" s="97" t="str">
        <f>IF('Bjm F'!E26="-","",'Bjm F'!E26)</f>
        <v/>
      </c>
      <c r="D29" s="85" t="s">
        <v>5</v>
      </c>
      <c r="E29" s="60" t="s">
        <v>6</v>
      </c>
    </row>
    <row r="30" spans="1:5" x14ac:dyDescent="0.2">
      <c r="A30" s="71" t="str">
        <f>IF('Bjm F'!C27="-","",'Bjm F'!C27)</f>
        <v/>
      </c>
      <c r="B30" s="96" t="str">
        <f>IF('Bjm F'!D27="-","",'Bjm F'!D27)</f>
        <v/>
      </c>
      <c r="C30" s="97" t="str">
        <f>IF('Bjm F'!E27="-","",'Bjm F'!E27)</f>
        <v/>
      </c>
      <c r="D30" s="85" t="s">
        <v>5</v>
      </c>
      <c r="E30" s="60" t="s">
        <v>6</v>
      </c>
    </row>
    <row r="31" spans="1:5" x14ac:dyDescent="0.2">
      <c r="A31" s="71" t="str">
        <f>IF('Bjm F'!C28="-","",'Bjm F'!C28)</f>
        <v/>
      </c>
      <c r="B31" s="96" t="str">
        <f>IF('Bjm F'!D28="-","",'Bjm F'!D28)</f>
        <v/>
      </c>
      <c r="C31" s="97" t="str">
        <f>IF('Bjm F'!E28="-","",'Bjm F'!E28)</f>
        <v/>
      </c>
      <c r="D31" s="85" t="s">
        <v>5</v>
      </c>
      <c r="E31" s="60" t="s">
        <v>6</v>
      </c>
    </row>
    <row r="32" spans="1:5" x14ac:dyDescent="0.2">
      <c r="A32" s="71" t="str">
        <f>IF('Bjm F'!C29="-","",'Bjm F'!C29)</f>
        <v/>
      </c>
      <c r="B32" s="96" t="str">
        <f>IF('Bjm F'!D29="-","",'Bjm F'!D29)</f>
        <v/>
      </c>
      <c r="C32" s="97" t="str">
        <f>IF('Bjm F'!E29="-","",'Bjm F'!E29)</f>
        <v/>
      </c>
      <c r="D32" s="85" t="s">
        <v>5</v>
      </c>
      <c r="E32" s="60" t="s">
        <v>6</v>
      </c>
    </row>
    <row r="33" spans="1:5" x14ac:dyDescent="0.2">
      <c r="A33" s="71" t="str">
        <f>IF('Bjm F'!C30="-","",'Bjm F'!C30)</f>
        <v/>
      </c>
      <c r="B33" s="96" t="str">
        <f>IF('Bjm F'!D30="-","",'Bjm F'!D30)</f>
        <v/>
      </c>
      <c r="C33" s="97" t="str">
        <f>IF('Bjm F'!E30="-","",'Bjm F'!E30)</f>
        <v/>
      </c>
      <c r="D33" s="85" t="s">
        <v>5</v>
      </c>
      <c r="E33" s="60" t="s">
        <v>6</v>
      </c>
    </row>
    <row r="34" spans="1:5" x14ac:dyDescent="0.2">
      <c r="A34" s="71" t="str">
        <f>IF('Bjm F'!C31="-","",'Bjm F'!C31)</f>
        <v/>
      </c>
      <c r="B34" s="96" t="str">
        <f>IF('Bjm F'!D31="-","",'Bjm F'!D31)</f>
        <v/>
      </c>
      <c r="C34" s="97" t="str">
        <f>IF('Bjm F'!E31="-","",'Bjm F'!E31)</f>
        <v/>
      </c>
      <c r="D34" s="85" t="s">
        <v>5</v>
      </c>
      <c r="E34" s="60" t="s">
        <v>6</v>
      </c>
    </row>
    <row r="35" spans="1:5" x14ac:dyDescent="0.2">
      <c r="A35" s="71" t="str">
        <f>IF('Bjm F'!C32="-","",'Bjm F'!C32)</f>
        <v/>
      </c>
      <c r="B35" s="96" t="str">
        <f>IF('Bjm F'!D32="-","",'Bjm F'!D32)</f>
        <v/>
      </c>
      <c r="C35" s="97" t="str">
        <f>IF('Bjm F'!E32="-","",'Bjm F'!E32)</f>
        <v/>
      </c>
      <c r="D35" s="85" t="s">
        <v>5</v>
      </c>
      <c r="E35" s="60" t="s">
        <v>6</v>
      </c>
    </row>
    <row r="36" spans="1:5" x14ac:dyDescent="0.2">
      <c r="A36" s="71" t="str">
        <f>IF('Bjm F'!C33="-","",'Bjm F'!C33)</f>
        <v/>
      </c>
      <c r="B36" s="96" t="str">
        <f>IF('Bjm F'!D33="-","",'Bjm F'!D33)</f>
        <v/>
      </c>
      <c r="C36" s="97" t="str">
        <f>IF('Bjm F'!E33="-","",'Bjm F'!E33)</f>
        <v/>
      </c>
      <c r="D36" s="85" t="s">
        <v>5</v>
      </c>
      <c r="E36" s="60" t="s">
        <v>6</v>
      </c>
    </row>
    <row r="37" spans="1:5" x14ac:dyDescent="0.2">
      <c r="A37" s="71" t="str">
        <f>IF('Bjm F'!C34="-","",'Bjm F'!C34)</f>
        <v/>
      </c>
      <c r="B37" s="96" t="str">
        <f>IF('Bjm F'!D34="-","",'Bjm F'!D34)</f>
        <v/>
      </c>
      <c r="C37" s="97" t="str">
        <f>IF('Bjm F'!E34="-","",'Bjm F'!E34)</f>
        <v/>
      </c>
      <c r="D37" s="85" t="s">
        <v>5</v>
      </c>
      <c r="E37" s="60" t="s">
        <v>6</v>
      </c>
    </row>
    <row r="38" spans="1:5" x14ac:dyDescent="0.2">
      <c r="A38" s="71" t="str">
        <f>IF('Bjm F'!C35="-","",'Bjm F'!C35)</f>
        <v/>
      </c>
      <c r="B38" s="96" t="str">
        <f>IF('Bjm F'!D35="-","",'Bjm F'!D35)</f>
        <v/>
      </c>
      <c r="C38" s="97" t="str">
        <f>IF('Bjm F'!E35="-","",'Bjm F'!E35)</f>
        <v/>
      </c>
      <c r="D38" s="85" t="s">
        <v>5</v>
      </c>
      <c r="E38" s="60" t="s">
        <v>6</v>
      </c>
    </row>
    <row r="39" spans="1:5" x14ac:dyDescent="0.2">
      <c r="A39" s="71" t="str">
        <f>IF('Bjm F'!C36="-","",'Bjm F'!C36)</f>
        <v/>
      </c>
      <c r="B39" s="96" t="str">
        <f>IF('Bjm F'!D36="-","",'Bjm F'!D36)</f>
        <v/>
      </c>
      <c r="C39" s="97" t="str">
        <f>IF('Bjm F'!E36="-","",'Bjm F'!E36)</f>
        <v/>
      </c>
      <c r="D39" s="85" t="s">
        <v>5</v>
      </c>
      <c r="E39" s="60" t="s">
        <v>6</v>
      </c>
    </row>
    <row r="40" spans="1:5" x14ac:dyDescent="0.2">
      <c r="A40" s="71" t="str">
        <f>IF('Bjm F'!C37="-","",'Bjm F'!C37)</f>
        <v/>
      </c>
      <c r="B40" s="96" t="str">
        <f>IF('Bjm F'!D37="-","",'Bjm F'!D37)</f>
        <v/>
      </c>
      <c r="C40" s="97" t="str">
        <f>IF('Bjm F'!E37="-","",'Bjm F'!E37)</f>
        <v/>
      </c>
      <c r="D40" s="85" t="s">
        <v>5</v>
      </c>
      <c r="E40" s="60" t="s">
        <v>6</v>
      </c>
    </row>
    <row r="41" spans="1:5" x14ac:dyDescent="0.2">
      <c r="A41" s="71" t="str">
        <f>IF('Bjm F'!C38="-","",'Bjm F'!C38)</f>
        <v/>
      </c>
      <c r="B41" s="96" t="str">
        <f>IF('Bjm F'!D38="-","",'Bjm F'!D38)</f>
        <v/>
      </c>
      <c r="C41" s="97" t="str">
        <f>IF('Bjm F'!E38="-","",'Bjm F'!E38)</f>
        <v/>
      </c>
      <c r="D41" s="85" t="s">
        <v>5</v>
      </c>
      <c r="E41" s="60" t="s">
        <v>6</v>
      </c>
    </row>
    <row r="42" spans="1:5" x14ac:dyDescent="0.2">
      <c r="A42" s="71" t="str">
        <f>IF('Bjm F'!C39="-","",'Bjm F'!C39)</f>
        <v/>
      </c>
      <c r="B42" s="96" t="str">
        <f>IF('Bjm F'!D39="-","",'Bjm F'!D39)</f>
        <v/>
      </c>
      <c r="C42" s="97" t="str">
        <f>IF('Bjm F'!E39="-","",'Bjm F'!E39)</f>
        <v/>
      </c>
      <c r="D42" s="85" t="s">
        <v>5</v>
      </c>
      <c r="E42" s="60" t="s">
        <v>6</v>
      </c>
    </row>
    <row r="43" spans="1:5" x14ac:dyDescent="0.2">
      <c r="A43" s="71" t="str">
        <f>IF('Bjm F'!C40="-","",'Bjm F'!C40)</f>
        <v/>
      </c>
      <c r="B43" s="96" t="str">
        <f>IF('Bjm F'!D40="-","",'Bjm F'!D40)</f>
        <v/>
      </c>
      <c r="C43" s="97" t="str">
        <f>IF('Bjm F'!E40="-","",'Bjm F'!E40)</f>
        <v/>
      </c>
      <c r="D43" s="85" t="s">
        <v>5</v>
      </c>
      <c r="E43" s="60" t="s">
        <v>6</v>
      </c>
    </row>
    <row r="44" spans="1:5" x14ac:dyDescent="0.2">
      <c r="A44" s="71" t="str">
        <f>IF('Bjm F'!C41="-","",'Bjm F'!C41)</f>
        <v/>
      </c>
      <c r="B44" s="96" t="str">
        <f>IF('Bjm F'!D41="-","",'Bjm F'!D41)</f>
        <v/>
      </c>
      <c r="C44" s="97" t="str">
        <f>IF('Bjm F'!E41="-","",'Bjm F'!E41)</f>
        <v/>
      </c>
      <c r="D44" s="85" t="s">
        <v>5</v>
      </c>
      <c r="E44" s="60" t="s">
        <v>6</v>
      </c>
    </row>
    <row r="45" spans="1:5" x14ac:dyDescent="0.2">
      <c r="A45" s="71" t="str">
        <f>IF('Bjm F'!C42="-","",'Bjm F'!C42)</f>
        <v/>
      </c>
      <c r="B45" s="96" t="str">
        <f>IF('Bjm F'!D42="-","",'Bjm F'!D42)</f>
        <v/>
      </c>
      <c r="C45" s="97" t="str">
        <f>IF('Bjm F'!E42="-","",'Bjm F'!E42)</f>
        <v/>
      </c>
      <c r="D45" s="85" t="s">
        <v>5</v>
      </c>
      <c r="E45" s="60" t="s">
        <v>6</v>
      </c>
    </row>
    <row r="46" spans="1:5" x14ac:dyDescent="0.2">
      <c r="A46" s="71" t="str">
        <f>IF('Bjm F'!C43="-","",'Bjm F'!C43)</f>
        <v/>
      </c>
      <c r="B46" s="96" t="str">
        <f>IF('Bjm F'!D43="-","",'Bjm F'!D43)</f>
        <v/>
      </c>
      <c r="C46" s="97" t="str">
        <f>IF('Bjm F'!E43="-","",'Bjm F'!E43)</f>
        <v/>
      </c>
      <c r="D46" s="85" t="s">
        <v>5</v>
      </c>
      <c r="E46" s="60" t="s">
        <v>6</v>
      </c>
    </row>
    <row r="47" spans="1:5" x14ac:dyDescent="0.2">
      <c r="A47" s="71" t="str">
        <f>IF('Bjm F'!C44="-","",'Bjm F'!C44)</f>
        <v/>
      </c>
      <c r="B47" s="96" t="str">
        <f>IF('Bjm F'!D44="-","",'Bjm F'!D44)</f>
        <v/>
      </c>
      <c r="C47" s="97" t="str">
        <f>IF('Bjm F'!E44="-","",'Bjm F'!E44)</f>
        <v/>
      </c>
      <c r="D47" s="85" t="s">
        <v>5</v>
      </c>
      <c r="E47" s="60" t="s">
        <v>6</v>
      </c>
    </row>
    <row r="48" spans="1:5" x14ac:dyDescent="0.2">
      <c r="A48" s="71" t="str">
        <f>IF('Bjm F'!C45="-","",'Bjm F'!C45)</f>
        <v/>
      </c>
      <c r="B48" s="96" t="str">
        <f>IF('Bjm F'!D45="-","",'Bjm F'!D45)</f>
        <v/>
      </c>
      <c r="C48" s="97" t="str">
        <f>IF('Bjm F'!E45="-","",'Bjm F'!E45)</f>
        <v/>
      </c>
      <c r="D48" s="85" t="s">
        <v>5</v>
      </c>
      <c r="E48" s="60" t="s">
        <v>6</v>
      </c>
    </row>
    <row r="49" spans="1:5" x14ac:dyDescent="0.2">
      <c r="A49" s="71" t="str">
        <f>IF('Bjm F'!C46="-","",'Bjm F'!C46)</f>
        <v/>
      </c>
      <c r="B49" s="96" t="str">
        <f>IF('Bjm F'!D46="-","",'Bjm F'!D46)</f>
        <v/>
      </c>
      <c r="C49" s="97" t="str">
        <f>IF('Bjm F'!E46="-","",'Bjm F'!E46)</f>
        <v/>
      </c>
      <c r="D49" s="85" t="s">
        <v>5</v>
      </c>
      <c r="E49" s="60" t="s">
        <v>6</v>
      </c>
    </row>
    <row r="50" spans="1:5" x14ac:dyDescent="0.2">
      <c r="A50" s="71" t="str">
        <f>IF('Bjm F'!C47="-","",'Bjm F'!C47)</f>
        <v/>
      </c>
      <c r="B50" s="96" t="str">
        <f>IF('Bjm F'!D47="-","",'Bjm F'!D47)</f>
        <v/>
      </c>
      <c r="C50" s="97" t="str">
        <f>IF('Bjm F'!E47="-","",'Bjm F'!E47)</f>
        <v/>
      </c>
      <c r="D50" s="85" t="s">
        <v>5</v>
      </c>
      <c r="E50" s="60" t="s">
        <v>6</v>
      </c>
    </row>
    <row r="51" spans="1:5" x14ac:dyDescent="0.2">
      <c r="A51" s="71" t="str">
        <f>IF('Bjm F'!C48="-","",'Bjm F'!C48)</f>
        <v/>
      </c>
      <c r="B51" s="96" t="str">
        <f>IF('Bjm F'!D48="-","",'Bjm F'!D48)</f>
        <v/>
      </c>
      <c r="C51" s="97" t="str">
        <f>IF('Bjm F'!E48="-","",'Bjm F'!E48)</f>
        <v/>
      </c>
      <c r="D51" s="85" t="s">
        <v>5</v>
      </c>
      <c r="E51" s="60" t="s">
        <v>6</v>
      </c>
    </row>
    <row r="52" spans="1:5" ht="15" thickBot="1" x14ac:dyDescent="0.25">
      <c r="A52" s="72" t="str">
        <f>IF('Bjm F'!C49="-","",'Bjm F'!C49)</f>
        <v/>
      </c>
      <c r="B52" s="98" t="str">
        <f>IF('Bjm F'!D49="-","",'Bjm F'!D49)</f>
        <v/>
      </c>
      <c r="C52" s="99" t="str">
        <f>IF('Bjm F'!E49="-","",'Bjm F'!E49)</f>
        <v/>
      </c>
      <c r="D52" s="86" t="s">
        <v>5</v>
      </c>
      <c r="E52" s="75" t="s">
        <v>6</v>
      </c>
    </row>
    <row r="53" spans="1:5" ht="14" customHeight="1" x14ac:dyDescent="0.2">
      <c r="A53" s="54" t="s">
        <v>119</v>
      </c>
      <c r="B53" s="91"/>
      <c r="C53" s="91"/>
      <c r="D53" s="208" t="str">
        <f>Dnn!E3</f>
        <v>Benjamins H</v>
      </c>
      <c r="E53" s="210"/>
    </row>
    <row r="54" spans="1:5" ht="15" customHeight="1" x14ac:dyDescent="0.2">
      <c r="A54" s="56" t="s">
        <v>110</v>
      </c>
      <c r="B54" s="92"/>
      <c r="C54" s="93"/>
      <c r="D54" s="211"/>
      <c r="E54" s="213"/>
    </row>
    <row r="55" spans="1:5" ht="15" customHeight="1" thickBot="1" x14ac:dyDescent="0.25">
      <c r="A55" s="56" t="s">
        <v>109</v>
      </c>
      <c r="B55" s="92"/>
      <c r="C55" s="92"/>
      <c r="D55" s="104"/>
      <c r="E55" s="105" t="str">
        <f>Dnn!E1</f>
        <v>{Groupe B}</v>
      </c>
    </row>
    <row r="56" spans="1:5" ht="15" thickBot="1" x14ac:dyDescent="0.25">
      <c r="A56" s="63" t="s">
        <v>111</v>
      </c>
      <c r="B56" s="64" t="s">
        <v>0</v>
      </c>
      <c r="C56" s="80" t="s">
        <v>8</v>
      </c>
      <c r="D56" s="214" t="s">
        <v>120</v>
      </c>
      <c r="E56" s="215"/>
    </row>
    <row r="57" spans="1:5" x14ac:dyDescent="0.2">
      <c r="A57" s="67" t="str">
        <f>IF('Bjm H'!C2="-","",'Bjm H'!C2)</f>
        <v/>
      </c>
      <c r="B57" s="94" t="str">
        <f>IF('Bjm H'!D2="-","",'Bjm H'!D2)</f>
        <v/>
      </c>
      <c r="C57" s="100" t="str">
        <f>IF('Bjm H'!E2="-","",'Bjm H'!E2)</f>
        <v/>
      </c>
      <c r="D57" s="84" t="s">
        <v>5</v>
      </c>
      <c r="E57" s="70" t="s">
        <v>6</v>
      </c>
    </row>
    <row r="58" spans="1:5" x14ac:dyDescent="0.2">
      <c r="A58" s="71" t="str">
        <f>IF('Bjm H'!C3="-","",'Bjm H'!C3)</f>
        <v/>
      </c>
      <c r="B58" s="96" t="str">
        <f>IF('Bjm H'!D3="-","",'Bjm H'!D3)</f>
        <v/>
      </c>
      <c r="C58" s="101" t="str">
        <f>IF('Bjm H'!E3="-","",'Bjm H'!E3)</f>
        <v/>
      </c>
      <c r="D58" s="85" t="s">
        <v>5</v>
      </c>
      <c r="E58" s="60" t="s">
        <v>6</v>
      </c>
    </row>
    <row r="59" spans="1:5" x14ac:dyDescent="0.2">
      <c r="A59" s="71" t="str">
        <f>IF('Bjm H'!C4="-","",'Bjm H'!C4)</f>
        <v/>
      </c>
      <c r="B59" s="96" t="str">
        <f>IF('Bjm H'!D4="-","",'Bjm H'!D4)</f>
        <v/>
      </c>
      <c r="C59" s="101" t="str">
        <f>IF('Bjm H'!E4="-","",'Bjm H'!E4)</f>
        <v/>
      </c>
      <c r="D59" s="85" t="s">
        <v>5</v>
      </c>
      <c r="E59" s="60" t="s">
        <v>6</v>
      </c>
    </row>
    <row r="60" spans="1:5" x14ac:dyDescent="0.2">
      <c r="A60" s="71" t="str">
        <f>IF('Bjm H'!C5="-","",'Bjm H'!C5)</f>
        <v/>
      </c>
      <c r="B60" s="96" t="str">
        <f>IF('Bjm H'!D5="-","",'Bjm H'!D5)</f>
        <v/>
      </c>
      <c r="C60" s="101" t="str">
        <f>IF('Bjm H'!E5="-","",'Bjm H'!E5)</f>
        <v/>
      </c>
      <c r="D60" s="85" t="s">
        <v>5</v>
      </c>
      <c r="E60" s="60" t="s">
        <v>6</v>
      </c>
    </row>
    <row r="61" spans="1:5" x14ac:dyDescent="0.2">
      <c r="A61" s="71" t="str">
        <f>IF('Bjm H'!C6="-","",'Bjm H'!C6)</f>
        <v/>
      </c>
      <c r="B61" s="96" t="str">
        <f>IF('Bjm H'!D6="-","",'Bjm H'!D6)</f>
        <v/>
      </c>
      <c r="C61" s="101" t="str">
        <f>IF('Bjm H'!E6="-","",'Bjm H'!E6)</f>
        <v/>
      </c>
      <c r="D61" s="85" t="s">
        <v>5</v>
      </c>
      <c r="E61" s="60" t="s">
        <v>6</v>
      </c>
    </row>
    <row r="62" spans="1:5" x14ac:dyDescent="0.2">
      <c r="A62" s="71" t="str">
        <f>IF('Bjm H'!C7="-","",'Bjm H'!C7)</f>
        <v/>
      </c>
      <c r="B62" s="96" t="str">
        <f>IF('Bjm H'!D7="-","",'Bjm H'!D7)</f>
        <v/>
      </c>
      <c r="C62" s="101" t="str">
        <f>IF('Bjm H'!E7="-","",'Bjm H'!E7)</f>
        <v/>
      </c>
      <c r="D62" s="85" t="s">
        <v>5</v>
      </c>
      <c r="E62" s="60" t="s">
        <v>6</v>
      </c>
    </row>
    <row r="63" spans="1:5" x14ac:dyDescent="0.2">
      <c r="A63" s="71" t="str">
        <f>IF('Bjm H'!C8="-","",'Bjm H'!C8)</f>
        <v/>
      </c>
      <c r="B63" s="96" t="str">
        <f>IF('Bjm H'!D8="-","",'Bjm H'!D8)</f>
        <v/>
      </c>
      <c r="C63" s="101" t="str">
        <f>IF('Bjm H'!E8="-","",'Bjm H'!E8)</f>
        <v/>
      </c>
      <c r="D63" s="85" t="s">
        <v>5</v>
      </c>
      <c r="E63" s="60" t="s">
        <v>6</v>
      </c>
    </row>
    <row r="64" spans="1:5" x14ac:dyDescent="0.2">
      <c r="A64" s="71" t="str">
        <f>IF('Bjm H'!C9="-","",'Bjm H'!C9)</f>
        <v/>
      </c>
      <c r="B64" s="96" t="str">
        <f>IF('Bjm H'!D9="-","",'Bjm H'!D9)</f>
        <v/>
      </c>
      <c r="C64" s="101" t="str">
        <f>IF('Bjm H'!E9="-","",'Bjm H'!E9)</f>
        <v/>
      </c>
      <c r="D64" s="85" t="s">
        <v>5</v>
      </c>
      <c r="E64" s="60" t="s">
        <v>6</v>
      </c>
    </row>
    <row r="65" spans="1:5" x14ac:dyDescent="0.2">
      <c r="A65" s="71" t="str">
        <f>IF('Bjm H'!C10="-","",'Bjm H'!C10)</f>
        <v/>
      </c>
      <c r="B65" s="96" t="str">
        <f>IF('Bjm H'!D10="-","",'Bjm H'!D10)</f>
        <v/>
      </c>
      <c r="C65" s="101" t="str">
        <f>IF('Bjm H'!E10="-","",'Bjm H'!E10)</f>
        <v/>
      </c>
      <c r="D65" s="85" t="s">
        <v>5</v>
      </c>
      <c r="E65" s="60" t="s">
        <v>6</v>
      </c>
    </row>
    <row r="66" spans="1:5" x14ac:dyDescent="0.2">
      <c r="A66" s="71" t="str">
        <f>IF('Bjm H'!C11="-","",'Bjm H'!C11)</f>
        <v/>
      </c>
      <c r="B66" s="96" t="str">
        <f>IF('Bjm H'!D11="-","",'Bjm H'!D11)</f>
        <v/>
      </c>
      <c r="C66" s="101" t="str">
        <f>IF('Bjm H'!E11="-","",'Bjm H'!E11)</f>
        <v/>
      </c>
      <c r="D66" s="85" t="s">
        <v>5</v>
      </c>
      <c r="E66" s="60" t="s">
        <v>6</v>
      </c>
    </row>
    <row r="67" spans="1:5" x14ac:dyDescent="0.2">
      <c r="A67" s="71" t="str">
        <f>IF('Bjm H'!C12="-","",'Bjm H'!C12)</f>
        <v/>
      </c>
      <c r="B67" s="96" t="str">
        <f>IF('Bjm H'!D12="-","",'Bjm H'!D12)</f>
        <v/>
      </c>
      <c r="C67" s="101" t="str">
        <f>IF('Bjm H'!E12="-","",'Bjm H'!E12)</f>
        <v/>
      </c>
      <c r="D67" s="85" t="s">
        <v>5</v>
      </c>
      <c r="E67" s="60" t="s">
        <v>6</v>
      </c>
    </row>
    <row r="68" spans="1:5" x14ac:dyDescent="0.2">
      <c r="A68" s="71" t="str">
        <f>IF('Bjm H'!C13="-","",'Bjm H'!C13)</f>
        <v/>
      </c>
      <c r="B68" s="96" t="str">
        <f>IF('Bjm H'!D13="-","",'Bjm H'!D13)</f>
        <v/>
      </c>
      <c r="C68" s="101" t="str">
        <f>IF('Bjm H'!E13="-","",'Bjm H'!E13)</f>
        <v/>
      </c>
      <c r="D68" s="85" t="s">
        <v>5</v>
      </c>
      <c r="E68" s="60" t="s">
        <v>6</v>
      </c>
    </row>
    <row r="69" spans="1:5" x14ac:dyDescent="0.2">
      <c r="A69" s="71" t="str">
        <f>IF('Bjm H'!C14="-","",'Bjm H'!C14)</f>
        <v/>
      </c>
      <c r="B69" s="96" t="str">
        <f>IF('Bjm H'!D14="-","",'Bjm H'!D14)</f>
        <v/>
      </c>
      <c r="C69" s="101" t="str">
        <f>IF('Bjm H'!E14="-","",'Bjm H'!E14)</f>
        <v/>
      </c>
      <c r="D69" s="85" t="s">
        <v>5</v>
      </c>
      <c r="E69" s="60" t="s">
        <v>6</v>
      </c>
    </row>
    <row r="70" spans="1:5" x14ac:dyDescent="0.2">
      <c r="A70" s="71" t="str">
        <f>IF('Bjm H'!C15="-","",'Bjm H'!C15)</f>
        <v/>
      </c>
      <c r="B70" s="96" t="str">
        <f>IF('Bjm H'!D15="-","",'Bjm H'!D15)</f>
        <v/>
      </c>
      <c r="C70" s="101" t="str">
        <f>IF('Bjm H'!E15="-","",'Bjm H'!E15)</f>
        <v/>
      </c>
      <c r="D70" s="85" t="s">
        <v>5</v>
      </c>
      <c r="E70" s="60" t="s">
        <v>6</v>
      </c>
    </row>
    <row r="71" spans="1:5" x14ac:dyDescent="0.2">
      <c r="A71" s="71" t="str">
        <f>IF('Bjm H'!C16="-","",'Bjm H'!C16)</f>
        <v/>
      </c>
      <c r="B71" s="96" t="str">
        <f>IF('Bjm H'!D16="-","",'Bjm H'!D16)</f>
        <v/>
      </c>
      <c r="C71" s="101" t="str">
        <f>IF('Bjm H'!E16="-","",'Bjm H'!E16)</f>
        <v/>
      </c>
      <c r="D71" s="85" t="s">
        <v>5</v>
      </c>
      <c r="E71" s="60" t="s">
        <v>6</v>
      </c>
    </row>
    <row r="72" spans="1:5" x14ac:dyDescent="0.2">
      <c r="A72" s="71" t="str">
        <f>IF('Bjm H'!C17="-","",'Bjm H'!C17)</f>
        <v/>
      </c>
      <c r="B72" s="96" t="str">
        <f>IF('Bjm H'!D17="-","",'Bjm H'!D17)</f>
        <v/>
      </c>
      <c r="C72" s="101" t="str">
        <f>IF('Bjm H'!E17="-","",'Bjm H'!E17)</f>
        <v/>
      </c>
      <c r="D72" s="85" t="s">
        <v>5</v>
      </c>
      <c r="E72" s="60" t="s">
        <v>6</v>
      </c>
    </row>
    <row r="73" spans="1:5" x14ac:dyDescent="0.2">
      <c r="A73" s="71" t="str">
        <f>IF('Bjm H'!C18="-","",'Bjm H'!C18)</f>
        <v/>
      </c>
      <c r="B73" s="96" t="str">
        <f>IF('Bjm H'!D18="-","",'Bjm H'!D18)</f>
        <v/>
      </c>
      <c r="C73" s="101" t="str">
        <f>IF('Bjm H'!E18="-","",'Bjm H'!E18)</f>
        <v/>
      </c>
      <c r="D73" s="85" t="s">
        <v>5</v>
      </c>
      <c r="E73" s="60" t="s">
        <v>6</v>
      </c>
    </row>
    <row r="74" spans="1:5" x14ac:dyDescent="0.2">
      <c r="A74" s="71" t="str">
        <f>IF('Bjm H'!C19="-","",'Bjm H'!C19)</f>
        <v/>
      </c>
      <c r="B74" s="96" t="str">
        <f>IF('Bjm H'!D19="-","",'Bjm H'!D19)</f>
        <v/>
      </c>
      <c r="C74" s="101" t="str">
        <f>IF('Bjm H'!E19="-","",'Bjm H'!E19)</f>
        <v/>
      </c>
      <c r="D74" s="85" t="s">
        <v>5</v>
      </c>
      <c r="E74" s="60" t="s">
        <v>6</v>
      </c>
    </row>
    <row r="75" spans="1:5" x14ac:dyDescent="0.2">
      <c r="A75" s="71" t="str">
        <f>IF('Bjm H'!C20="-","",'Bjm H'!C20)</f>
        <v/>
      </c>
      <c r="B75" s="96" t="str">
        <f>IF('Bjm H'!D20="-","",'Bjm H'!D20)</f>
        <v/>
      </c>
      <c r="C75" s="101" t="str">
        <f>IF('Bjm H'!E20="-","",'Bjm H'!E20)</f>
        <v/>
      </c>
      <c r="D75" s="85" t="s">
        <v>5</v>
      </c>
      <c r="E75" s="60" t="s">
        <v>6</v>
      </c>
    </row>
    <row r="76" spans="1:5" x14ac:dyDescent="0.2">
      <c r="A76" s="71" t="str">
        <f>IF('Bjm H'!C21="-","",'Bjm H'!C21)</f>
        <v/>
      </c>
      <c r="B76" s="96" t="str">
        <f>IF('Bjm H'!D21="-","",'Bjm H'!D21)</f>
        <v/>
      </c>
      <c r="C76" s="101" t="str">
        <f>IF('Bjm H'!E21="-","",'Bjm H'!E21)</f>
        <v/>
      </c>
      <c r="D76" s="85" t="s">
        <v>5</v>
      </c>
      <c r="E76" s="60" t="s">
        <v>6</v>
      </c>
    </row>
    <row r="77" spans="1:5" x14ac:dyDescent="0.2">
      <c r="A77" s="71" t="str">
        <f>IF('Bjm H'!C22="-","",'Bjm H'!C22)</f>
        <v/>
      </c>
      <c r="B77" s="96" t="str">
        <f>IF('Bjm H'!D22="-","",'Bjm H'!D22)</f>
        <v/>
      </c>
      <c r="C77" s="101" t="str">
        <f>IF('Bjm H'!E22="-","",'Bjm H'!E22)</f>
        <v/>
      </c>
      <c r="D77" s="85" t="s">
        <v>5</v>
      </c>
      <c r="E77" s="60" t="s">
        <v>6</v>
      </c>
    </row>
    <row r="78" spans="1:5" x14ac:dyDescent="0.2">
      <c r="A78" s="71" t="str">
        <f>IF('Bjm H'!C23="-","",'Bjm H'!C23)</f>
        <v/>
      </c>
      <c r="B78" s="96" t="str">
        <f>IF('Bjm H'!D23="-","",'Bjm H'!D23)</f>
        <v/>
      </c>
      <c r="C78" s="101" t="str">
        <f>IF('Bjm H'!E23="-","",'Bjm H'!E23)</f>
        <v/>
      </c>
      <c r="D78" s="85" t="s">
        <v>5</v>
      </c>
      <c r="E78" s="60" t="s">
        <v>6</v>
      </c>
    </row>
    <row r="79" spans="1:5" x14ac:dyDescent="0.2">
      <c r="A79" s="71" t="str">
        <f>IF('Bjm H'!C24="-","",'Bjm H'!C24)</f>
        <v/>
      </c>
      <c r="B79" s="96" t="str">
        <f>IF('Bjm H'!D24="-","",'Bjm H'!D24)</f>
        <v/>
      </c>
      <c r="C79" s="101" t="str">
        <f>IF('Bjm H'!E24="-","",'Bjm H'!E24)</f>
        <v/>
      </c>
      <c r="D79" s="85" t="s">
        <v>5</v>
      </c>
      <c r="E79" s="60" t="s">
        <v>6</v>
      </c>
    </row>
    <row r="80" spans="1:5" x14ac:dyDescent="0.2">
      <c r="A80" s="71" t="str">
        <f>IF('Bjm H'!C25="-","",'Bjm H'!C25)</f>
        <v/>
      </c>
      <c r="B80" s="96" t="str">
        <f>IF('Bjm H'!D25="-","",'Bjm H'!D25)</f>
        <v/>
      </c>
      <c r="C80" s="101" t="str">
        <f>IF('Bjm H'!E25="-","",'Bjm H'!E25)</f>
        <v/>
      </c>
      <c r="D80" s="85" t="s">
        <v>5</v>
      </c>
      <c r="E80" s="60" t="s">
        <v>6</v>
      </c>
    </row>
    <row r="81" spans="1:5" x14ac:dyDescent="0.2">
      <c r="A81" s="71" t="str">
        <f>IF('Bjm H'!C26="-","",'Bjm H'!C26)</f>
        <v/>
      </c>
      <c r="B81" s="96" t="str">
        <f>IF('Bjm H'!D26="-","",'Bjm H'!D26)</f>
        <v/>
      </c>
      <c r="C81" s="101" t="str">
        <f>IF('Bjm H'!E26="-","",'Bjm H'!E26)</f>
        <v/>
      </c>
      <c r="D81" s="85" t="s">
        <v>5</v>
      </c>
      <c r="E81" s="60" t="s">
        <v>6</v>
      </c>
    </row>
    <row r="82" spans="1:5" x14ac:dyDescent="0.2">
      <c r="A82" s="71" t="str">
        <f>IF('Bjm H'!C27="-","",'Bjm H'!C27)</f>
        <v/>
      </c>
      <c r="B82" s="96" t="str">
        <f>IF('Bjm H'!D27="-","",'Bjm H'!D27)</f>
        <v/>
      </c>
      <c r="C82" s="101" t="str">
        <f>IF('Bjm H'!E27="-","",'Bjm H'!E27)</f>
        <v/>
      </c>
      <c r="D82" s="85" t="s">
        <v>5</v>
      </c>
      <c r="E82" s="60" t="s">
        <v>6</v>
      </c>
    </row>
    <row r="83" spans="1:5" x14ac:dyDescent="0.2">
      <c r="A83" s="71" t="str">
        <f>IF('Bjm H'!C28="-","",'Bjm H'!C28)</f>
        <v/>
      </c>
      <c r="B83" s="96" t="str">
        <f>IF('Bjm H'!D28="-","",'Bjm H'!D28)</f>
        <v/>
      </c>
      <c r="C83" s="101" t="str">
        <f>IF('Bjm H'!E28="-","",'Bjm H'!E28)</f>
        <v/>
      </c>
      <c r="D83" s="85" t="s">
        <v>5</v>
      </c>
      <c r="E83" s="60" t="s">
        <v>6</v>
      </c>
    </row>
    <row r="84" spans="1:5" x14ac:dyDescent="0.2">
      <c r="A84" s="71" t="str">
        <f>IF('Bjm H'!C29="-","",'Bjm H'!C29)</f>
        <v/>
      </c>
      <c r="B84" s="96" t="str">
        <f>IF('Bjm H'!D29="-","",'Bjm H'!D29)</f>
        <v/>
      </c>
      <c r="C84" s="101" t="str">
        <f>IF('Bjm H'!E29="-","",'Bjm H'!E29)</f>
        <v/>
      </c>
      <c r="D84" s="85" t="s">
        <v>5</v>
      </c>
      <c r="E84" s="60" t="s">
        <v>6</v>
      </c>
    </row>
    <row r="85" spans="1:5" x14ac:dyDescent="0.2">
      <c r="A85" s="71" t="str">
        <f>IF('Bjm H'!C30="-","",'Bjm H'!C30)</f>
        <v/>
      </c>
      <c r="B85" s="96" t="str">
        <f>IF('Bjm H'!D30="-","",'Bjm H'!D30)</f>
        <v/>
      </c>
      <c r="C85" s="101" t="str">
        <f>IF('Bjm H'!E30="-","",'Bjm H'!E30)</f>
        <v/>
      </c>
      <c r="D85" s="85" t="s">
        <v>5</v>
      </c>
      <c r="E85" s="60" t="s">
        <v>6</v>
      </c>
    </row>
    <row r="86" spans="1:5" x14ac:dyDescent="0.2">
      <c r="A86" s="71" t="str">
        <f>IF('Bjm H'!C31="-","",'Bjm H'!C31)</f>
        <v/>
      </c>
      <c r="B86" s="96" t="str">
        <f>IF('Bjm H'!D31="-","",'Bjm H'!D31)</f>
        <v/>
      </c>
      <c r="C86" s="101" t="str">
        <f>IF('Bjm H'!E31="-","",'Bjm H'!E31)</f>
        <v/>
      </c>
      <c r="D86" s="85" t="s">
        <v>5</v>
      </c>
      <c r="E86" s="60" t="s">
        <v>6</v>
      </c>
    </row>
    <row r="87" spans="1:5" x14ac:dyDescent="0.2">
      <c r="A87" s="71" t="str">
        <f>IF('Bjm H'!C32="-","",'Bjm H'!C32)</f>
        <v/>
      </c>
      <c r="B87" s="96" t="str">
        <f>IF('Bjm H'!D32="-","",'Bjm H'!D32)</f>
        <v/>
      </c>
      <c r="C87" s="101" t="str">
        <f>IF('Bjm H'!E32="-","",'Bjm H'!E32)</f>
        <v/>
      </c>
      <c r="D87" s="85" t="s">
        <v>5</v>
      </c>
      <c r="E87" s="60" t="s">
        <v>6</v>
      </c>
    </row>
    <row r="88" spans="1:5" x14ac:dyDescent="0.2">
      <c r="A88" s="71" t="str">
        <f>IF('Bjm H'!C33="-","",'Bjm H'!C33)</f>
        <v/>
      </c>
      <c r="B88" s="96" t="str">
        <f>IF('Bjm H'!D33="-","",'Bjm H'!D33)</f>
        <v/>
      </c>
      <c r="C88" s="101" t="str">
        <f>IF('Bjm H'!E33="-","",'Bjm H'!E33)</f>
        <v/>
      </c>
      <c r="D88" s="85" t="s">
        <v>5</v>
      </c>
      <c r="E88" s="60" t="s">
        <v>6</v>
      </c>
    </row>
    <row r="89" spans="1:5" x14ac:dyDescent="0.2">
      <c r="A89" s="71" t="str">
        <f>IF('Bjm H'!C34="-","",'Bjm H'!C34)</f>
        <v/>
      </c>
      <c r="B89" s="96" t="str">
        <f>IF('Bjm H'!D34="-","",'Bjm H'!D34)</f>
        <v/>
      </c>
      <c r="C89" s="101" t="str">
        <f>IF('Bjm H'!E34="-","",'Bjm H'!E34)</f>
        <v/>
      </c>
      <c r="D89" s="85" t="s">
        <v>5</v>
      </c>
      <c r="E89" s="60" t="s">
        <v>6</v>
      </c>
    </row>
    <row r="90" spans="1:5" x14ac:dyDescent="0.2">
      <c r="A90" s="71" t="str">
        <f>IF('Bjm H'!C35="-","",'Bjm H'!C35)</f>
        <v/>
      </c>
      <c r="B90" s="96" t="str">
        <f>IF('Bjm H'!D35="-","",'Bjm H'!D35)</f>
        <v/>
      </c>
      <c r="C90" s="101" t="str">
        <f>IF('Bjm H'!E35="-","",'Bjm H'!E35)</f>
        <v/>
      </c>
      <c r="D90" s="85" t="s">
        <v>5</v>
      </c>
      <c r="E90" s="60" t="s">
        <v>6</v>
      </c>
    </row>
    <row r="91" spans="1:5" x14ac:dyDescent="0.2">
      <c r="A91" s="71" t="str">
        <f>IF('Bjm H'!C36="-","",'Bjm H'!C36)</f>
        <v/>
      </c>
      <c r="B91" s="96" t="str">
        <f>IF('Bjm H'!D36="-","",'Bjm H'!D36)</f>
        <v/>
      </c>
      <c r="C91" s="101" t="str">
        <f>IF('Bjm H'!E36="-","",'Bjm H'!E36)</f>
        <v/>
      </c>
      <c r="D91" s="85" t="s">
        <v>5</v>
      </c>
      <c r="E91" s="60" t="s">
        <v>6</v>
      </c>
    </row>
    <row r="92" spans="1:5" x14ac:dyDescent="0.2">
      <c r="A92" s="71" t="str">
        <f>IF('Bjm H'!C37="-","",'Bjm H'!C37)</f>
        <v/>
      </c>
      <c r="B92" s="96" t="str">
        <f>IF('Bjm H'!D37="-","",'Bjm H'!D37)</f>
        <v/>
      </c>
      <c r="C92" s="101" t="str">
        <f>IF('Bjm H'!E37="-","",'Bjm H'!E37)</f>
        <v/>
      </c>
      <c r="D92" s="85" t="s">
        <v>5</v>
      </c>
      <c r="E92" s="60" t="s">
        <v>6</v>
      </c>
    </row>
    <row r="93" spans="1:5" x14ac:dyDescent="0.2">
      <c r="A93" s="71" t="str">
        <f>IF('Bjm H'!C38="-","",'Bjm H'!C38)</f>
        <v/>
      </c>
      <c r="B93" s="96" t="str">
        <f>IF('Bjm H'!D38="-","",'Bjm H'!D38)</f>
        <v/>
      </c>
      <c r="C93" s="101" t="str">
        <f>IF('Bjm H'!E38="-","",'Bjm H'!E38)</f>
        <v/>
      </c>
      <c r="D93" s="85" t="s">
        <v>5</v>
      </c>
      <c r="E93" s="60" t="s">
        <v>6</v>
      </c>
    </row>
    <row r="94" spans="1:5" x14ac:dyDescent="0.2">
      <c r="A94" s="71" t="str">
        <f>IF('Bjm H'!C39="-","",'Bjm H'!C39)</f>
        <v/>
      </c>
      <c r="B94" s="96" t="str">
        <f>IF('Bjm H'!D39="-","",'Bjm H'!D39)</f>
        <v/>
      </c>
      <c r="C94" s="101" t="str">
        <f>IF('Bjm H'!E39="-","",'Bjm H'!E39)</f>
        <v/>
      </c>
      <c r="D94" s="85" t="s">
        <v>5</v>
      </c>
      <c r="E94" s="60" t="s">
        <v>6</v>
      </c>
    </row>
    <row r="95" spans="1:5" x14ac:dyDescent="0.2">
      <c r="A95" s="71" t="str">
        <f>IF('Bjm H'!C40="-","",'Bjm H'!C40)</f>
        <v/>
      </c>
      <c r="B95" s="96" t="str">
        <f>IF('Bjm H'!D40="-","",'Bjm H'!D40)</f>
        <v/>
      </c>
      <c r="C95" s="101" t="str">
        <f>IF('Bjm H'!E40="-","",'Bjm H'!E40)</f>
        <v/>
      </c>
      <c r="D95" s="85" t="s">
        <v>5</v>
      </c>
      <c r="E95" s="60" t="s">
        <v>6</v>
      </c>
    </row>
    <row r="96" spans="1:5" x14ac:dyDescent="0.2">
      <c r="A96" s="71" t="str">
        <f>IF('Bjm H'!C41="-","",'Bjm H'!C41)</f>
        <v/>
      </c>
      <c r="B96" s="96" t="str">
        <f>IF('Bjm H'!D41="-","",'Bjm H'!D41)</f>
        <v/>
      </c>
      <c r="C96" s="101" t="str">
        <f>IF('Bjm H'!E41="-","",'Bjm H'!E41)</f>
        <v/>
      </c>
      <c r="D96" s="85" t="s">
        <v>5</v>
      </c>
      <c r="E96" s="60" t="s">
        <v>6</v>
      </c>
    </row>
    <row r="97" spans="1:5" x14ac:dyDescent="0.2">
      <c r="A97" s="71" t="str">
        <f>IF('Bjm H'!C42="-","",'Bjm H'!C42)</f>
        <v/>
      </c>
      <c r="B97" s="96" t="str">
        <f>IF('Bjm H'!D42="-","",'Bjm H'!D42)</f>
        <v/>
      </c>
      <c r="C97" s="101" t="str">
        <f>IF('Bjm H'!E42="-","",'Bjm H'!E42)</f>
        <v/>
      </c>
      <c r="D97" s="85" t="s">
        <v>5</v>
      </c>
      <c r="E97" s="60" t="s">
        <v>6</v>
      </c>
    </row>
    <row r="98" spans="1:5" x14ac:dyDescent="0.2">
      <c r="A98" s="71" t="str">
        <f>IF('Bjm H'!C43="-","",'Bjm H'!C43)</f>
        <v/>
      </c>
      <c r="B98" s="96" t="str">
        <f>IF('Bjm H'!D43="-","",'Bjm H'!D43)</f>
        <v/>
      </c>
      <c r="C98" s="101" t="str">
        <f>IF('Bjm H'!E43="-","",'Bjm H'!E43)</f>
        <v/>
      </c>
      <c r="D98" s="85" t="s">
        <v>5</v>
      </c>
      <c r="E98" s="60" t="s">
        <v>6</v>
      </c>
    </row>
    <row r="99" spans="1:5" x14ac:dyDescent="0.2">
      <c r="A99" s="71" t="str">
        <f>IF('Bjm H'!C44="-","",'Bjm H'!C44)</f>
        <v/>
      </c>
      <c r="B99" s="96" t="str">
        <f>IF('Bjm H'!D44="-","",'Bjm H'!D44)</f>
        <v/>
      </c>
      <c r="C99" s="101" t="str">
        <f>IF('Bjm H'!E44="-","",'Bjm H'!E44)</f>
        <v/>
      </c>
      <c r="D99" s="85" t="s">
        <v>5</v>
      </c>
      <c r="E99" s="60" t="s">
        <v>6</v>
      </c>
    </row>
    <row r="100" spans="1:5" x14ac:dyDescent="0.2">
      <c r="A100" s="71" t="str">
        <f>IF('Bjm H'!C45="-","",'Bjm H'!C45)</f>
        <v/>
      </c>
      <c r="B100" s="96" t="str">
        <f>IF('Bjm H'!D45="-","",'Bjm H'!D45)</f>
        <v/>
      </c>
      <c r="C100" s="101" t="str">
        <f>IF('Bjm H'!E45="-","",'Bjm H'!E45)</f>
        <v/>
      </c>
      <c r="D100" s="85" t="s">
        <v>5</v>
      </c>
      <c r="E100" s="60" t="s">
        <v>6</v>
      </c>
    </row>
    <row r="101" spans="1:5" x14ac:dyDescent="0.2">
      <c r="A101" s="71" t="str">
        <f>IF('Bjm H'!C46="-","",'Bjm H'!C46)</f>
        <v/>
      </c>
      <c r="B101" s="96" t="str">
        <f>IF('Bjm H'!D46="-","",'Bjm H'!D46)</f>
        <v/>
      </c>
      <c r="C101" s="101" t="str">
        <f>IF('Bjm H'!E46="-","",'Bjm H'!E46)</f>
        <v/>
      </c>
      <c r="D101" s="85" t="s">
        <v>5</v>
      </c>
      <c r="E101" s="60" t="s">
        <v>6</v>
      </c>
    </row>
    <row r="102" spans="1:5" x14ac:dyDescent="0.2">
      <c r="A102" s="71" t="str">
        <f>IF('Bjm H'!C47="-","",'Bjm H'!C47)</f>
        <v/>
      </c>
      <c r="B102" s="96" t="str">
        <f>IF('Bjm H'!D47="-","",'Bjm H'!D47)</f>
        <v/>
      </c>
      <c r="C102" s="101" t="str">
        <f>IF('Bjm H'!E47="-","",'Bjm H'!E47)</f>
        <v/>
      </c>
      <c r="D102" s="85" t="s">
        <v>5</v>
      </c>
      <c r="E102" s="60" t="s">
        <v>6</v>
      </c>
    </row>
    <row r="103" spans="1:5" x14ac:dyDescent="0.2">
      <c r="A103" s="71" t="str">
        <f>IF('Bjm H'!C48="-","",'Bjm H'!C48)</f>
        <v/>
      </c>
      <c r="B103" s="96" t="str">
        <f>IF('Bjm H'!D48="-","",'Bjm H'!D48)</f>
        <v/>
      </c>
      <c r="C103" s="101" t="str">
        <f>IF('Bjm H'!E48="-","",'Bjm H'!E48)</f>
        <v/>
      </c>
      <c r="D103" s="85" t="s">
        <v>5</v>
      </c>
      <c r="E103" s="60" t="s">
        <v>6</v>
      </c>
    </row>
    <row r="104" spans="1:5" ht="15" thickBot="1" x14ac:dyDescent="0.25">
      <c r="A104" s="72" t="str">
        <f>IF('Bjm H'!C49="-","",'Bjm H'!C49)</f>
        <v/>
      </c>
      <c r="B104" s="98" t="str">
        <f>IF('Bjm H'!D49="-","",'Bjm H'!D49)</f>
        <v/>
      </c>
      <c r="C104" s="102" t="str">
        <f>IF('Bjm H'!E49="-","",'Bjm H'!E49)</f>
        <v/>
      </c>
      <c r="D104" s="86" t="s">
        <v>5</v>
      </c>
      <c r="E104" s="75" t="s">
        <v>6</v>
      </c>
    </row>
    <row r="105" spans="1:5" ht="14" customHeight="1" x14ac:dyDescent="0.2">
      <c r="A105" s="54" t="s">
        <v>119</v>
      </c>
      <c r="B105" s="91"/>
      <c r="C105" s="91"/>
      <c r="D105" s="208" t="str">
        <f>Dnn!E4</f>
        <v>Minimes F</v>
      </c>
      <c r="E105" s="210"/>
    </row>
    <row r="106" spans="1:5" ht="15" customHeight="1" x14ac:dyDescent="0.2">
      <c r="A106" s="56" t="s">
        <v>110</v>
      </c>
      <c r="B106" s="92"/>
      <c r="C106" s="93"/>
      <c r="D106" s="211"/>
      <c r="E106" s="213"/>
    </row>
    <row r="107" spans="1:5" ht="15" customHeight="1" thickBot="1" x14ac:dyDescent="0.25">
      <c r="A107" s="106" t="s">
        <v>109</v>
      </c>
      <c r="B107" s="107"/>
      <c r="C107" s="107"/>
      <c r="D107" s="104"/>
      <c r="E107" s="105" t="str">
        <f>Dnn!E1</f>
        <v>{Groupe B}</v>
      </c>
    </row>
    <row r="108" spans="1:5" ht="15" thickBot="1" x14ac:dyDescent="0.25">
      <c r="A108" s="63" t="s">
        <v>111</v>
      </c>
      <c r="B108" s="64" t="s">
        <v>0</v>
      </c>
      <c r="C108" s="65" t="s">
        <v>8</v>
      </c>
      <c r="D108" s="214" t="s">
        <v>120</v>
      </c>
      <c r="E108" s="215"/>
    </row>
    <row r="109" spans="1:5" x14ac:dyDescent="0.2">
      <c r="A109" s="67" t="str">
        <f>IF('Mnm F'!C2="-","",'Mnm F'!C2)</f>
        <v/>
      </c>
      <c r="B109" s="94" t="str">
        <f>IF('Mnm F'!D2="-","",'Mnm F'!D2)</f>
        <v/>
      </c>
      <c r="C109" s="100" t="str">
        <f>IF('Mnm F'!E2="-","",'Mnm F'!E2)</f>
        <v/>
      </c>
      <c r="D109" s="84" t="s">
        <v>5</v>
      </c>
      <c r="E109" s="70" t="s">
        <v>6</v>
      </c>
    </row>
    <row r="110" spans="1:5" x14ac:dyDescent="0.2">
      <c r="A110" s="71" t="str">
        <f>IF('Mnm F'!C3="-","",'Mnm F'!C3)</f>
        <v/>
      </c>
      <c r="B110" s="96" t="str">
        <f>IF('Mnm F'!D3="-","",'Mnm F'!D3)</f>
        <v/>
      </c>
      <c r="C110" s="101" t="str">
        <f>IF('Mnm F'!E3="-","",'Mnm F'!E3)</f>
        <v/>
      </c>
      <c r="D110" s="85" t="s">
        <v>5</v>
      </c>
      <c r="E110" s="60" t="s">
        <v>6</v>
      </c>
    </row>
    <row r="111" spans="1:5" x14ac:dyDescent="0.2">
      <c r="A111" s="71" t="str">
        <f>IF('Mnm F'!C4="-","",'Mnm F'!C4)</f>
        <v/>
      </c>
      <c r="B111" s="96" t="str">
        <f>IF('Mnm F'!D4="-","",'Mnm F'!D4)</f>
        <v/>
      </c>
      <c r="C111" s="101" t="str">
        <f>IF('Mnm F'!E4="-","",'Mnm F'!E4)</f>
        <v/>
      </c>
      <c r="D111" s="85" t="s">
        <v>5</v>
      </c>
      <c r="E111" s="60" t="s">
        <v>6</v>
      </c>
    </row>
    <row r="112" spans="1:5" x14ac:dyDescent="0.2">
      <c r="A112" s="71" t="str">
        <f>IF('Mnm F'!C5="-","",'Mnm F'!C5)</f>
        <v/>
      </c>
      <c r="B112" s="96" t="str">
        <f>IF('Mnm F'!D5="-","",'Mnm F'!D5)</f>
        <v/>
      </c>
      <c r="C112" s="101" t="str">
        <f>IF('Mnm F'!E5="-","",'Mnm F'!E5)</f>
        <v/>
      </c>
      <c r="D112" s="85" t="s">
        <v>5</v>
      </c>
      <c r="E112" s="60" t="s">
        <v>6</v>
      </c>
    </row>
    <row r="113" spans="1:5" x14ac:dyDescent="0.2">
      <c r="A113" s="71" t="str">
        <f>IF('Mnm F'!C6="-","",'Mnm F'!C6)</f>
        <v/>
      </c>
      <c r="B113" s="96" t="str">
        <f>IF('Mnm F'!D6="-","",'Mnm F'!D6)</f>
        <v/>
      </c>
      <c r="C113" s="101" t="str">
        <f>IF('Mnm F'!E6="-","",'Mnm F'!E6)</f>
        <v/>
      </c>
      <c r="D113" s="85" t="s">
        <v>5</v>
      </c>
      <c r="E113" s="60" t="s">
        <v>6</v>
      </c>
    </row>
    <row r="114" spans="1:5" x14ac:dyDescent="0.2">
      <c r="A114" s="71" t="str">
        <f>IF('Mnm F'!C7="-","",'Mnm F'!C7)</f>
        <v/>
      </c>
      <c r="B114" s="96" t="str">
        <f>IF('Mnm F'!D7="-","",'Mnm F'!D7)</f>
        <v/>
      </c>
      <c r="C114" s="101" t="str">
        <f>IF('Mnm F'!E7="-","",'Mnm F'!E7)</f>
        <v/>
      </c>
      <c r="D114" s="85" t="s">
        <v>5</v>
      </c>
      <c r="E114" s="60" t="s">
        <v>6</v>
      </c>
    </row>
    <row r="115" spans="1:5" x14ac:dyDescent="0.2">
      <c r="A115" s="71" t="str">
        <f>IF('Mnm F'!C8="-","",'Mnm F'!C8)</f>
        <v/>
      </c>
      <c r="B115" s="96" t="str">
        <f>IF('Mnm F'!D8="-","",'Mnm F'!D8)</f>
        <v/>
      </c>
      <c r="C115" s="101" t="str">
        <f>IF('Mnm F'!E8="-","",'Mnm F'!E8)</f>
        <v/>
      </c>
      <c r="D115" s="85" t="s">
        <v>5</v>
      </c>
      <c r="E115" s="60" t="s">
        <v>6</v>
      </c>
    </row>
    <row r="116" spans="1:5" x14ac:dyDescent="0.2">
      <c r="A116" s="71" t="str">
        <f>IF('Mnm F'!C9="-","",'Mnm F'!C9)</f>
        <v/>
      </c>
      <c r="B116" s="96" t="str">
        <f>IF('Mnm F'!D9="-","",'Mnm F'!D9)</f>
        <v/>
      </c>
      <c r="C116" s="101" t="str">
        <f>IF('Mnm F'!E9="-","",'Mnm F'!E9)</f>
        <v/>
      </c>
      <c r="D116" s="85" t="s">
        <v>5</v>
      </c>
      <c r="E116" s="60" t="s">
        <v>6</v>
      </c>
    </row>
    <row r="117" spans="1:5" x14ac:dyDescent="0.2">
      <c r="A117" s="71" t="str">
        <f>IF('Mnm F'!C10="-","",'Mnm F'!C10)</f>
        <v/>
      </c>
      <c r="B117" s="96" t="str">
        <f>IF('Mnm F'!D10="-","",'Mnm F'!D10)</f>
        <v/>
      </c>
      <c r="C117" s="101" t="str">
        <f>IF('Mnm F'!E10="-","",'Mnm F'!E10)</f>
        <v/>
      </c>
      <c r="D117" s="85" t="s">
        <v>5</v>
      </c>
      <c r="E117" s="60" t="s">
        <v>6</v>
      </c>
    </row>
    <row r="118" spans="1:5" x14ac:dyDescent="0.2">
      <c r="A118" s="71" t="str">
        <f>IF('Mnm F'!C11="-","",'Mnm F'!C11)</f>
        <v/>
      </c>
      <c r="B118" s="96" t="str">
        <f>IF('Mnm F'!D11="-","",'Mnm F'!D11)</f>
        <v/>
      </c>
      <c r="C118" s="101" t="str">
        <f>IF('Mnm F'!E11="-","",'Mnm F'!E11)</f>
        <v/>
      </c>
      <c r="D118" s="85" t="s">
        <v>5</v>
      </c>
      <c r="E118" s="60" t="s">
        <v>6</v>
      </c>
    </row>
    <row r="119" spans="1:5" x14ac:dyDescent="0.2">
      <c r="A119" s="71" t="str">
        <f>IF('Mnm F'!C12="-","",'Mnm F'!C12)</f>
        <v/>
      </c>
      <c r="B119" s="96" t="str">
        <f>IF('Mnm F'!D12="-","",'Mnm F'!D12)</f>
        <v/>
      </c>
      <c r="C119" s="101" t="str">
        <f>IF('Mnm F'!E12="-","",'Mnm F'!E12)</f>
        <v/>
      </c>
      <c r="D119" s="85" t="s">
        <v>5</v>
      </c>
      <c r="E119" s="60" t="s">
        <v>6</v>
      </c>
    </row>
    <row r="120" spans="1:5" x14ac:dyDescent="0.2">
      <c r="A120" s="71" t="str">
        <f>IF('Mnm F'!C13="-","",'Mnm F'!C13)</f>
        <v/>
      </c>
      <c r="B120" s="96" t="str">
        <f>IF('Mnm F'!D13="-","",'Mnm F'!D13)</f>
        <v/>
      </c>
      <c r="C120" s="101" t="str">
        <f>IF('Mnm F'!E13="-","",'Mnm F'!E13)</f>
        <v/>
      </c>
      <c r="D120" s="85" t="s">
        <v>5</v>
      </c>
      <c r="E120" s="60" t="s">
        <v>6</v>
      </c>
    </row>
    <row r="121" spans="1:5" x14ac:dyDescent="0.2">
      <c r="A121" s="71" t="str">
        <f>IF('Mnm F'!C14="-","",'Mnm F'!C14)</f>
        <v/>
      </c>
      <c r="B121" s="96" t="str">
        <f>IF('Mnm F'!D14="-","",'Mnm F'!D14)</f>
        <v/>
      </c>
      <c r="C121" s="101" t="str">
        <f>IF('Mnm F'!E14="-","",'Mnm F'!E14)</f>
        <v/>
      </c>
      <c r="D121" s="85" t="s">
        <v>5</v>
      </c>
      <c r="E121" s="60" t="s">
        <v>6</v>
      </c>
    </row>
    <row r="122" spans="1:5" x14ac:dyDescent="0.2">
      <c r="A122" s="71" t="str">
        <f>IF('Mnm F'!C15="-","",'Mnm F'!C15)</f>
        <v/>
      </c>
      <c r="B122" s="96" t="str">
        <f>IF('Mnm F'!D15="-","",'Mnm F'!D15)</f>
        <v/>
      </c>
      <c r="C122" s="101" t="str">
        <f>IF('Mnm F'!E15="-","",'Mnm F'!E15)</f>
        <v/>
      </c>
      <c r="D122" s="85" t="s">
        <v>5</v>
      </c>
      <c r="E122" s="60" t="s">
        <v>6</v>
      </c>
    </row>
    <row r="123" spans="1:5" x14ac:dyDescent="0.2">
      <c r="A123" s="71" t="str">
        <f>IF('Mnm F'!C16="-","",'Mnm F'!C16)</f>
        <v/>
      </c>
      <c r="B123" s="96" t="str">
        <f>IF('Mnm F'!D16="-","",'Mnm F'!D16)</f>
        <v/>
      </c>
      <c r="C123" s="101" t="str">
        <f>IF('Mnm F'!E16="-","",'Mnm F'!E16)</f>
        <v/>
      </c>
      <c r="D123" s="85" t="s">
        <v>5</v>
      </c>
      <c r="E123" s="60" t="s">
        <v>6</v>
      </c>
    </row>
    <row r="124" spans="1:5" x14ac:dyDescent="0.2">
      <c r="A124" s="71" t="str">
        <f>IF('Mnm F'!C17="-","",'Mnm F'!C17)</f>
        <v/>
      </c>
      <c r="B124" s="96" t="str">
        <f>IF('Mnm F'!D17="-","",'Mnm F'!D17)</f>
        <v/>
      </c>
      <c r="C124" s="101" t="str">
        <f>IF('Mnm F'!E17="-","",'Mnm F'!E17)</f>
        <v/>
      </c>
      <c r="D124" s="85" t="s">
        <v>5</v>
      </c>
      <c r="E124" s="60" t="s">
        <v>6</v>
      </c>
    </row>
    <row r="125" spans="1:5" x14ac:dyDescent="0.2">
      <c r="A125" s="71" t="str">
        <f>IF('Mnm F'!C18="-","",'Mnm F'!C18)</f>
        <v/>
      </c>
      <c r="B125" s="96" t="str">
        <f>IF('Mnm F'!D18="-","",'Mnm F'!D18)</f>
        <v/>
      </c>
      <c r="C125" s="101" t="str">
        <f>IF('Mnm F'!E18="-","",'Mnm F'!E18)</f>
        <v/>
      </c>
      <c r="D125" s="85" t="s">
        <v>5</v>
      </c>
      <c r="E125" s="60" t="s">
        <v>6</v>
      </c>
    </row>
    <row r="126" spans="1:5" x14ac:dyDescent="0.2">
      <c r="A126" s="71" t="str">
        <f>IF('Mnm F'!C19="-","",'Mnm F'!C19)</f>
        <v/>
      </c>
      <c r="B126" s="96" t="str">
        <f>IF('Mnm F'!D19="-","",'Mnm F'!D19)</f>
        <v/>
      </c>
      <c r="C126" s="101" t="str">
        <f>IF('Mnm F'!E19="-","",'Mnm F'!E19)</f>
        <v/>
      </c>
      <c r="D126" s="85" t="s">
        <v>5</v>
      </c>
      <c r="E126" s="60" t="s">
        <v>6</v>
      </c>
    </row>
    <row r="127" spans="1:5" x14ac:dyDescent="0.2">
      <c r="A127" s="71" t="str">
        <f>IF('Mnm F'!C20="-","",'Mnm F'!C20)</f>
        <v/>
      </c>
      <c r="B127" s="96" t="str">
        <f>IF('Mnm F'!D20="-","",'Mnm F'!D20)</f>
        <v/>
      </c>
      <c r="C127" s="101" t="str">
        <f>IF('Mnm F'!E20="-","",'Mnm F'!E20)</f>
        <v/>
      </c>
      <c r="D127" s="85" t="s">
        <v>5</v>
      </c>
      <c r="E127" s="60" t="s">
        <v>6</v>
      </c>
    </row>
    <row r="128" spans="1:5" x14ac:dyDescent="0.2">
      <c r="A128" s="71" t="str">
        <f>IF('Mnm F'!C21="-","",'Mnm F'!C21)</f>
        <v/>
      </c>
      <c r="B128" s="96" t="str">
        <f>IF('Mnm F'!D21="-","",'Mnm F'!D21)</f>
        <v/>
      </c>
      <c r="C128" s="101" t="str">
        <f>IF('Mnm F'!E21="-","",'Mnm F'!E21)</f>
        <v/>
      </c>
      <c r="D128" s="85" t="s">
        <v>5</v>
      </c>
      <c r="E128" s="60" t="s">
        <v>6</v>
      </c>
    </row>
    <row r="129" spans="1:5" x14ac:dyDescent="0.2">
      <c r="A129" s="71" t="str">
        <f>IF('Mnm F'!C22="-","",'Mnm F'!C22)</f>
        <v/>
      </c>
      <c r="B129" s="96" t="str">
        <f>IF('Mnm F'!D22="-","",'Mnm F'!D22)</f>
        <v/>
      </c>
      <c r="C129" s="101" t="str">
        <f>IF('Mnm F'!E22="-","",'Mnm F'!E22)</f>
        <v/>
      </c>
      <c r="D129" s="85" t="s">
        <v>5</v>
      </c>
      <c r="E129" s="60" t="s">
        <v>6</v>
      </c>
    </row>
    <row r="130" spans="1:5" x14ac:dyDescent="0.2">
      <c r="A130" s="71" t="str">
        <f>IF('Mnm F'!C23="-","",'Mnm F'!C23)</f>
        <v/>
      </c>
      <c r="B130" s="96" t="str">
        <f>IF('Mnm F'!D23="-","",'Mnm F'!D23)</f>
        <v/>
      </c>
      <c r="C130" s="101" t="str">
        <f>IF('Mnm F'!E23="-","",'Mnm F'!E23)</f>
        <v/>
      </c>
      <c r="D130" s="85" t="s">
        <v>5</v>
      </c>
      <c r="E130" s="60" t="s">
        <v>6</v>
      </c>
    </row>
    <row r="131" spans="1:5" x14ac:dyDescent="0.2">
      <c r="A131" s="71" t="str">
        <f>IF('Mnm F'!C24="-","",'Mnm F'!C24)</f>
        <v/>
      </c>
      <c r="B131" s="96" t="str">
        <f>IF('Mnm F'!D24="-","",'Mnm F'!D24)</f>
        <v/>
      </c>
      <c r="C131" s="101" t="str">
        <f>IF('Mnm F'!E24="-","",'Mnm F'!E24)</f>
        <v/>
      </c>
      <c r="D131" s="85" t="s">
        <v>5</v>
      </c>
      <c r="E131" s="60" t="s">
        <v>6</v>
      </c>
    </row>
    <row r="132" spans="1:5" x14ac:dyDescent="0.2">
      <c r="A132" s="71" t="str">
        <f>IF('Mnm F'!C25="-","",'Mnm F'!C25)</f>
        <v/>
      </c>
      <c r="B132" s="96" t="str">
        <f>IF('Mnm F'!D25="-","",'Mnm F'!D25)</f>
        <v/>
      </c>
      <c r="C132" s="101" t="str">
        <f>IF('Mnm F'!E25="-","",'Mnm F'!E25)</f>
        <v/>
      </c>
      <c r="D132" s="85" t="s">
        <v>5</v>
      </c>
      <c r="E132" s="60" t="s">
        <v>6</v>
      </c>
    </row>
    <row r="133" spans="1:5" x14ac:dyDescent="0.2">
      <c r="A133" s="71" t="str">
        <f>IF('Mnm F'!C26="-","",'Mnm F'!C26)</f>
        <v/>
      </c>
      <c r="B133" s="96" t="str">
        <f>IF('Mnm F'!D26="-","",'Mnm F'!D26)</f>
        <v/>
      </c>
      <c r="C133" s="101" t="str">
        <f>IF('Mnm F'!E26="-","",'Mnm F'!E26)</f>
        <v/>
      </c>
      <c r="D133" s="85" t="s">
        <v>5</v>
      </c>
      <c r="E133" s="60" t="s">
        <v>6</v>
      </c>
    </row>
    <row r="134" spans="1:5" x14ac:dyDescent="0.2">
      <c r="A134" s="71" t="str">
        <f>IF('Mnm F'!C27="-","",'Mnm F'!C27)</f>
        <v/>
      </c>
      <c r="B134" s="96" t="str">
        <f>IF('Mnm F'!D27="-","",'Mnm F'!D27)</f>
        <v/>
      </c>
      <c r="C134" s="101" t="str">
        <f>IF('Mnm F'!E27="-","",'Mnm F'!E27)</f>
        <v/>
      </c>
      <c r="D134" s="85" t="s">
        <v>5</v>
      </c>
      <c r="E134" s="60" t="s">
        <v>6</v>
      </c>
    </row>
    <row r="135" spans="1:5" x14ac:dyDescent="0.2">
      <c r="A135" s="71" t="str">
        <f>IF('Mnm F'!C28="-","",'Mnm F'!C28)</f>
        <v/>
      </c>
      <c r="B135" s="96" t="str">
        <f>IF('Mnm F'!D28="-","",'Mnm F'!D28)</f>
        <v/>
      </c>
      <c r="C135" s="101" t="str">
        <f>IF('Mnm F'!E28="-","",'Mnm F'!E28)</f>
        <v/>
      </c>
      <c r="D135" s="85" t="s">
        <v>5</v>
      </c>
      <c r="E135" s="60" t="s">
        <v>6</v>
      </c>
    </row>
    <row r="136" spans="1:5" x14ac:dyDescent="0.2">
      <c r="A136" s="71" t="str">
        <f>IF('Mnm F'!C29="-","",'Mnm F'!C29)</f>
        <v/>
      </c>
      <c r="B136" s="96" t="str">
        <f>IF('Mnm F'!D29="-","",'Mnm F'!D29)</f>
        <v/>
      </c>
      <c r="C136" s="101" t="str">
        <f>IF('Mnm F'!E29="-","",'Mnm F'!E29)</f>
        <v/>
      </c>
      <c r="D136" s="85" t="s">
        <v>5</v>
      </c>
      <c r="E136" s="60" t="s">
        <v>6</v>
      </c>
    </row>
    <row r="137" spans="1:5" x14ac:dyDescent="0.2">
      <c r="A137" s="71" t="str">
        <f>IF('Mnm F'!C30="-","",'Mnm F'!C30)</f>
        <v/>
      </c>
      <c r="B137" s="96" t="str">
        <f>IF('Mnm F'!D30="-","",'Mnm F'!D30)</f>
        <v/>
      </c>
      <c r="C137" s="101" t="str">
        <f>IF('Mnm F'!E30="-","",'Mnm F'!E30)</f>
        <v/>
      </c>
      <c r="D137" s="85" t="s">
        <v>5</v>
      </c>
      <c r="E137" s="60" t="s">
        <v>6</v>
      </c>
    </row>
    <row r="138" spans="1:5" x14ac:dyDescent="0.2">
      <c r="A138" s="71" t="str">
        <f>IF('Mnm F'!C31="-","",'Mnm F'!C31)</f>
        <v/>
      </c>
      <c r="B138" s="96" t="str">
        <f>IF('Mnm F'!D31="-","",'Mnm F'!D31)</f>
        <v/>
      </c>
      <c r="C138" s="101" t="str">
        <f>IF('Mnm F'!E31="-","",'Mnm F'!E31)</f>
        <v/>
      </c>
      <c r="D138" s="85" t="s">
        <v>5</v>
      </c>
      <c r="E138" s="60" t="s">
        <v>6</v>
      </c>
    </row>
    <row r="139" spans="1:5" x14ac:dyDescent="0.2">
      <c r="A139" s="71" t="str">
        <f>IF('Mnm F'!C32="-","",'Mnm F'!C32)</f>
        <v/>
      </c>
      <c r="B139" s="96" t="str">
        <f>IF('Mnm F'!D32="-","",'Mnm F'!D32)</f>
        <v/>
      </c>
      <c r="C139" s="101" t="str">
        <f>IF('Mnm F'!E32="-","",'Mnm F'!E32)</f>
        <v/>
      </c>
      <c r="D139" s="85" t="s">
        <v>5</v>
      </c>
      <c r="E139" s="60" t="s">
        <v>6</v>
      </c>
    </row>
    <row r="140" spans="1:5" x14ac:dyDescent="0.2">
      <c r="A140" s="71" t="str">
        <f>IF('Mnm F'!C33="-","",'Mnm F'!C33)</f>
        <v/>
      </c>
      <c r="B140" s="96" t="str">
        <f>IF('Mnm F'!D33="-","",'Mnm F'!D33)</f>
        <v/>
      </c>
      <c r="C140" s="101" t="str">
        <f>IF('Mnm F'!E33="-","",'Mnm F'!E33)</f>
        <v/>
      </c>
      <c r="D140" s="85" t="s">
        <v>5</v>
      </c>
      <c r="E140" s="60" t="s">
        <v>6</v>
      </c>
    </row>
    <row r="141" spans="1:5" x14ac:dyDescent="0.2">
      <c r="A141" s="71" t="str">
        <f>IF('Mnm F'!C34="-","",'Mnm F'!C34)</f>
        <v/>
      </c>
      <c r="B141" s="96" t="str">
        <f>IF('Mnm F'!D34="-","",'Mnm F'!D34)</f>
        <v/>
      </c>
      <c r="C141" s="101" t="str">
        <f>IF('Mnm F'!E34="-","",'Mnm F'!E34)</f>
        <v/>
      </c>
      <c r="D141" s="85" t="s">
        <v>5</v>
      </c>
      <c r="E141" s="60" t="s">
        <v>6</v>
      </c>
    </row>
    <row r="142" spans="1:5" x14ac:dyDescent="0.2">
      <c r="A142" s="71" t="str">
        <f>IF('Mnm F'!C35="-","",'Mnm F'!C35)</f>
        <v/>
      </c>
      <c r="B142" s="96" t="str">
        <f>IF('Mnm F'!D35="-","",'Mnm F'!D35)</f>
        <v/>
      </c>
      <c r="C142" s="101" t="str">
        <f>IF('Mnm F'!E35="-","",'Mnm F'!E35)</f>
        <v/>
      </c>
      <c r="D142" s="85" t="s">
        <v>5</v>
      </c>
      <c r="E142" s="60" t="s">
        <v>6</v>
      </c>
    </row>
    <row r="143" spans="1:5" x14ac:dyDescent="0.2">
      <c r="A143" s="71" t="str">
        <f>IF('Mnm F'!C36="-","",'Mnm F'!C36)</f>
        <v/>
      </c>
      <c r="B143" s="96" t="str">
        <f>IF('Mnm F'!D36="-","",'Mnm F'!D36)</f>
        <v/>
      </c>
      <c r="C143" s="101" t="str">
        <f>IF('Mnm F'!E36="-","",'Mnm F'!E36)</f>
        <v/>
      </c>
      <c r="D143" s="85" t="s">
        <v>5</v>
      </c>
      <c r="E143" s="60" t="s">
        <v>6</v>
      </c>
    </row>
    <row r="144" spans="1:5" x14ac:dyDescent="0.2">
      <c r="A144" s="71" t="str">
        <f>IF('Mnm F'!C37="-","",'Mnm F'!C37)</f>
        <v/>
      </c>
      <c r="B144" s="96" t="str">
        <f>IF('Mnm F'!D37="-","",'Mnm F'!D37)</f>
        <v/>
      </c>
      <c r="C144" s="101" t="str">
        <f>IF('Mnm F'!E37="-","",'Mnm F'!E37)</f>
        <v/>
      </c>
      <c r="D144" s="85" t="s">
        <v>5</v>
      </c>
      <c r="E144" s="60" t="s">
        <v>6</v>
      </c>
    </row>
    <row r="145" spans="1:5" x14ac:dyDescent="0.2">
      <c r="A145" s="71" t="str">
        <f>IF('Mnm F'!C38="-","",'Mnm F'!C38)</f>
        <v/>
      </c>
      <c r="B145" s="96" t="str">
        <f>IF('Mnm F'!D38="-","",'Mnm F'!D38)</f>
        <v/>
      </c>
      <c r="C145" s="101" t="str">
        <f>IF('Mnm F'!E38="-","",'Mnm F'!E38)</f>
        <v/>
      </c>
      <c r="D145" s="85" t="s">
        <v>5</v>
      </c>
      <c r="E145" s="60" t="s">
        <v>6</v>
      </c>
    </row>
    <row r="146" spans="1:5" x14ac:dyDescent="0.2">
      <c r="A146" s="71" t="str">
        <f>IF('Mnm F'!C39="-","",'Mnm F'!C39)</f>
        <v/>
      </c>
      <c r="B146" s="96" t="str">
        <f>IF('Mnm F'!D39="-","",'Mnm F'!D39)</f>
        <v/>
      </c>
      <c r="C146" s="101" t="str">
        <f>IF('Mnm F'!E39="-","",'Mnm F'!E39)</f>
        <v/>
      </c>
      <c r="D146" s="85" t="s">
        <v>5</v>
      </c>
      <c r="E146" s="60" t="s">
        <v>6</v>
      </c>
    </row>
    <row r="147" spans="1:5" x14ac:dyDescent="0.2">
      <c r="A147" s="71" t="str">
        <f>IF('Mnm F'!C40="-","",'Mnm F'!C40)</f>
        <v/>
      </c>
      <c r="B147" s="96" t="str">
        <f>IF('Mnm F'!D40="-","",'Mnm F'!D40)</f>
        <v/>
      </c>
      <c r="C147" s="101" t="str">
        <f>IF('Mnm F'!E40="-","",'Mnm F'!E40)</f>
        <v/>
      </c>
      <c r="D147" s="85" t="s">
        <v>5</v>
      </c>
      <c r="E147" s="60" t="s">
        <v>6</v>
      </c>
    </row>
    <row r="148" spans="1:5" x14ac:dyDescent="0.2">
      <c r="A148" s="71" t="str">
        <f>IF('Mnm F'!C41="-","",'Mnm F'!C41)</f>
        <v/>
      </c>
      <c r="B148" s="96" t="str">
        <f>IF('Mnm F'!D41="-","",'Mnm F'!D41)</f>
        <v/>
      </c>
      <c r="C148" s="101" t="str">
        <f>IF('Mnm F'!E41="-","",'Mnm F'!E41)</f>
        <v/>
      </c>
      <c r="D148" s="85" t="s">
        <v>5</v>
      </c>
      <c r="E148" s="60" t="s">
        <v>6</v>
      </c>
    </row>
    <row r="149" spans="1:5" x14ac:dyDescent="0.2">
      <c r="A149" s="71" t="str">
        <f>IF('Mnm F'!C42="-","",'Mnm F'!C42)</f>
        <v/>
      </c>
      <c r="B149" s="96" t="str">
        <f>IF('Mnm F'!D42="-","",'Mnm F'!D42)</f>
        <v/>
      </c>
      <c r="C149" s="101" t="str">
        <f>IF('Mnm F'!E42="-","",'Mnm F'!E42)</f>
        <v/>
      </c>
      <c r="D149" s="85" t="s">
        <v>5</v>
      </c>
      <c r="E149" s="60" t="s">
        <v>6</v>
      </c>
    </row>
    <row r="150" spans="1:5" x14ac:dyDescent="0.2">
      <c r="A150" s="71" t="str">
        <f>IF('Mnm F'!C43="-","",'Mnm F'!C43)</f>
        <v/>
      </c>
      <c r="B150" s="96" t="str">
        <f>IF('Mnm F'!D43="-","",'Mnm F'!D43)</f>
        <v/>
      </c>
      <c r="C150" s="101" t="str">
        <f>IF('Mnm F'!E43="-","",'Mnm F'!E43)</f>
        <v/>
      </c>
      <c r="D150" s="85" t="s">
        <v>5</v>
      </c>
      <c r="E150" s="60" t="s">
        <v>6</v>
      </c>
    </row>
    <row r="151" spans="1:5" x14ac:dyDescent="0.2">
      <c r="A151" s="71" t="str">
        <f>IF('Mnm F'!C44="-","",'Mnm F'!C44)</f>
        <v/>
      </c>
      <c r="B151" s="96" t="str">
        <f>IF('Mnm F'!D44="-","",'Mnm F'!D44)</f>
        <v/>
      </c>
      <c r="C151" s="101" t="str">
        <f>IF('Mnm F'!E44="-","",'Mnm F'!E44)</f>
        <v/>
      </c>
      <c r="D151" s="85" t="s">
        <v>5</v>
      </c>
      <c r="E151" s="60" t="s">
        <v>6</v>
      </c>
    </row>
    <row r="152" spans="1:5" x14ac:dyDescent="0.2">
      <c r="A152" s="71" t="str">
        <f>IF('Mnm F'!C45="-","",'Mnm F'!C45)</f>
        <v/>
      </c>
      <c r="B152" s="96" t="str">
        <f>IF('Mnm F'!D45="-","",'Mnm F'!D45)</f>
        <v/>
      </c>
      <c r="C152" s="101" t="str">
        <f>IF('Mnm F'!E45="-","",'Mnm F'!E45)</f>
        <v/>
      </c>
      <c r="D152" s="85" t="s">
        <v>5</v>
      </c>
      <c r="E152" s="60" t="s">
        <v>6</v>
      </c>
    </row>
    <row r="153" spans="1:5" x14ac:dyDescent="0.2">
      <c r="A153" s="71" t="str">
        <f>IF('Mnm F'!C46="-","",'Mnm F'!C46)</f>
        <v/>
      </c>
      <c r="B153" s="96" t="str">
        <f>IF('Mnm F'!D46="-","",'Mnm F'!D46)</f>
        <v/>
      </c>
      <c r="C153" s="101" t="str">
        <f>IF('Mnm F'!E46="-","",'Mnm F'!E46)</f>
        <v/>
      </c>
      <c r="D153" s="85" t="s">
        <v>5</v>
      </c>
      <c r="E153" s="60" t="s">
        <v>6</v>
      </c>
    </row>
    <row r="154" spans="1:5" x14ac:dyDescent="0.2">
      <c r="A154" s="71" t="str">
        <f>IF('Mnm F'!C47="-","",'Mnm F'!C47)</f>
        <v/>
      </c>
      <c r="B154" s="96" t="str">
        <f>IF('Mnm F'!D47="-","",'Mnm F'!D47)</f>
        <v/>
      </c>
      <c r="C154" s="101" t="str">
        <f>IF('Mnm F'!E47="-","",'Mnm F'!E47)</f>
        <v/>
      </c>
      <c r="D154" s="85" t="s">
        <v>5</v>
      </c>
      <c r="E154" s="60" t="s">
        <v>6</v>
      </c>
    </row>
    <row r="155" spans="1:5" x14ac:dyDescent="0.2">
      <c r="A155" s="71" t="str">
        <f>IF('Mnm F'!C48="-","",'Mnm F'!C48)</f>
        <v/>
      </c>
      <c r="B155" s="96" t="str">
        <f>IF('Mnm F'!D48="-","",'Mnm F'!D48)</f>
        <v/>
      </c>
      <c r="C155" s="101" t="str">
        <f>IF('Mnm F'!E48="-","",'Mnm F'!E48)</f>
        <v/>
      </c>
      <c r="D155" s="85" t="s">
        <v>5</v>
      </c>
      <c r="E155" s="60" t="s">
        <v>6</v>
      </c>
    </row>
    <row r="156" spans="1:5" ht="15" thickBot="1" x14ac:dyDescent="0.25">
      <c r="A156" s="72" t="str">
        <f>IF('Mnm F'!C49="-","",'Mnm F'!C49)</f>
        <v/>
      </c>
      <c r="B156" s="98" t="str">
        <f>IF('Mnm F'!D49="-","",'Mnm F'!D49)</f>
        <v/>
      </c>
      <c r="C156" s="102" t="str">
        <f>IF('Mnm F'!E49="-","",'Mnm F'!E49)</f>
        <v/>
      </c>
      <c r="D156" s="86" t="s">
        <v>5</v>
      </c>
      <c r="E156" s="75" t="s">
        <v>6</v>
      </c>
    </row>
    <row r="157" spans="1:5" ht="14" customHeight="1" x14ac:dyDescent="0.2">
      <c r="A157" s="54" t="s">
        <v>119</v>
      </c>
      <c r="B157" s="91"/>
      <c r="C157" s="91"/>
      <c r="D157" s="208" t="str">
        <f>Dnn!E5</f>
        <v>Minimes H</v>
      </c>
      <c r="E157" s="210"/>
    </row>
    <row r="158" spans="1:5" ht="15" customHeight="1" x14ac:dyDescent="0.2">
      <c r="A158" s="56" t="s">
        <v>110</v>
      </c>
      <c r="B158" s="92"/>
      <c r="C158" s="93"/>
      <c r="D158" s="211"/>
      <c r="E158" s="213"/>
    </row>
    <row r="159" spans="1:5" ht="15" customHeight="1" thickBot="1" x14ac:dyDescent="0.25">
      <c r="A159" s="106" t="s">
        <v>109</v>
      </c>
      <c r="B159" s="107"/>
      <c r="C159" s="107"/>
      <c r="D159" s="104"/>
      <c r="E159" s="105" t="str">
        <f>Dnn!E1</f>
        <v>{Groupe B}</v>
      </c>
    </row>
    <row r="160" spans="1:5" ht="15" thickBot="1" x14ac:dyDescent="0.25">
      <c r="A160" s="63" t="s">
        <v>111</v>
      </c>
      <c r="B160" s="64" t="s">
        <v>0</v>
      </c>
      <c r="C160" s="65" t="s">
        <v>8</v>
      </c>
      <c r="D160" s="214" t="s">
        <v>120</v>
      </c>
      <c r="E160" s="215"/>
    </row>
    <row r="161" spans="1:5" x14ac:dyDescent="0.2">
      <c r="A161" s="67" t="str">
        <f>IF('Mnm H'!C2="-","",'Mnm H'!C2)</f>
        <v/>
      </c>
      <c r="B161" s="94" t="str">
        <f>IF('Mnm H'!D2="-","",'Mnm H'!D2)</f>
        <v/>
      </c>
      <c r="C161" s="100" t="str">
        <f>IF('Mnm H'!E2="-","",'Mnm H'!E2)</f>
        <v/>
      </c>
      <c r="D161" s="84" t="s">
        <v>5</v>
      </c>
      <c r="E161" s="70" t="s">
        <v>6</v>
      </c>
    </row>
    <row r="162" spans="1:5" x14ac:dyDescent="0.2">
      <c r="A162" s="71" t="str">
        <f>IF('Mnm H'!C3="-","",'Mnm H'!C3)</f>
        <v/>
      </c>
      <c r="B162" s="96" t="str">
        <f>IF('Mnm H'!D3="-","",'Mnm H'!D3)</f>
        <v/>
      </c>
      <c r="C162" s="101" t="str">
        <f>IF('Mnm H'!E3="-","",'Mnm H'!E3)</f>
        <v/>
      </c>
      <c r="D162" s="85" t="s">
        <v>5</v>
      </c>
      <c r="E162" s="60" t="s">
        <v>6</v>
      </c>
    </row>
    <row r="163" spans="1:5" x14ac:dyDescent="0.2">
      <c r="A163" s="71" t="str">
        <f>IF('Mnm H'!C4="-","",'Mnm H'!C4)</f>
        <v/>
      </c>
      <c r="B163" s="96" t="str">
        <f>IF('Mnm H'!D4="-","",'Mnm H'!D4)</f>
        <v/>
      </c>
      <c r="C163" s="101" t="str">
        <f>IF('Mnm H'!E4="-","",'Mnm H'!E4)</f>
        <v/>
      </c>
      <c r="D163" s="85" t="s">
        <v>5</v>
      </c>
      <c r="E163" s="60" t="s">
        <v>6</v>
      </c>
    </row>
    <row r="164" spans="1:5" x14ac:dyDescent="0.2">
      <c r="A164" s="71" t="str">
        <f>IF('Mnm H'!C5="-","",'Mnm H'!C5)</f>
        <v/>
      </c>
      <c r="B164" s="96" t="str">
        <f>IF('Mnm H'!D5="-","",'Mnm H'!D5)</f>
        <v/>
      </c>
      <c r="C164" s="101" t="str">
        <f>IF('Mnm H'!E5="-","",'Mnm H'!E5)</f>
        <v/>
      </c>
      <c r="D164" s="85" t="s">
        <v>5</v>
      </c>
      <c r="E164" s="60" t="s">
        <v>6</v>
      </c>
    </row>
    <row r="165" spans="1:5" x14ac:dyDescent="0.2">
      <c r="A165" s="71" t="str">
        <f>IF('Mnm H'!C6="-","",'Mnm H'!C6)</f>
        <v/>
      </c>
      <c r="B165" s="96" t="str">
        <f>IF('Mnm H'!D6="-","",'Mnm H'!D6)</f>
        <v/>
      </c>
      <c r="C165" s="101" t="str">
        <f>IF('Mnm H'!E6="-","",'Mnm H'!E6)</f>
        <v/>
      </c>
      <c r="D165" s="85" t="s">
        <v>5</v>
      </c>
      <c r="E165" s="60" t="s">
        <v>6</v>
      </c>
    </row>
    <row r="166" spans="1:5" x14ac:dyDescent="0.2">
      <c r="A166" s="71" t="str">
        <f>IF('Mnm H'!C7="-","",'Mnm H'!C7)</f>
        <v/>
      </c>
      <c r="B166" s="96" t="str">
        <f>IF('Mnm H'!D7="-","",'Mnm H'!D7)</f>
        <v/>
      </c>
      <c r="C166" s="101" t="str">
        <f>IF('Mnm H'!E7="-","",'Mnm H'!E7)</f>
        <v/>
      </c>
      <c r="D166" s="85" t="s">
        <v>5</v>
      </c>
      <c r="E166" s="60" t="s">
        <v>6</v>
      </c>
    </row>
    <row r="167" spans="1:5" x14ac:dyDescent="0.2">
      <c r="A167" s="71" t="str">
        <f>IF('Mnm H'!C8="-","",'Mnm H'!C8)</f>
        <v/>
      </c>
      <c r="B167" s="96" t="str">
        <f>IF('Mnm H'!D8="-","",'Mnm H'!D8)</f>
        <v/>
      </c>
      <c r="C167" s="101" t="str">
        <f>IF('Mnm H'!E8="-","",'Mnm H'!E8)</f>
        <v/>
      </c>
      <c r="D167" s="85" t="s">
        <v>5</v>
      </c>
      <c r="E167" s="60" t="s">
        <v>6</v>
      </c>
    </row>
    <row r="168" spans="1:5" x14ac:dyDescent="0.2">
      <c r="A168" s="71" t="str">
        <f>IF('Mnm H'!C9="-","",'Mnm H'!C9)</f>
        <v/>
      </c>
      <c r="B168" s="96" t="str">
        <f>IF('Mnm H'!D9="-","",'Mnm H'!D9)</f>
        <v/>
      </c>
      <c r="C168" s="101" t="str">
        <f>IF('Mnm H'!E9="-","",'Mnm H'!E9)</f>
        <v/>
      </c>
      <c r="D168" s="85" t="s">
        <v>5</v>
      </c>
      <c r="E168" s="60" t="s">
        <v>6</v>
      </c>
    </row>
    <row r="169" spans="1:5" x14ac:dyDescent="0.2">
      <c r="A169" s="71" t="str">
        <f>IF('Mnm H'!C10="-","",'Mnm H'!C10)</f>
        <v/>
      </c>
      <c r="B169" s="96" t="str">
        <f>IF('Mnm H'!D10="-","",'Mnm H'!D10)</f>
        <v/>
      </c>
      <c r="C169" s="101" t="str">
        <f>IF('Mnm H'!E10="-","",'Mnm H'!E10)</f>
        <v/>
      </c>
      <c r="D169" s="85" t="s">
        <v>5</v>
      </c>
      <c r="E169" s="60" t="s">
        <v>6</v>
      </c>
    </row>
    <row r="170" spans="1:5" x14ac:dyDescent="0.2">
      <c r="A170" s="71" t="str">
        <f>IF('Mnm H'!C11="-","",'Mnm H'!C11)</f>
        <v/>
      </c>
      <c r="B170" s="96" t="str">
        <f>IF('Mnm H'!D11="-","",'Mnm H'!D11)</f>
        <v/>
      </c>
      <c r="C170" s="101" t="str">
        <f>IF('Mnm H'!E11="-","",'Mnm H'!E11)</f>
        <v/>
      </c>
      <c r="D170" s="85" t="s">
        <v>5</v>
      </c>
      <c r="E170" s="60" t="s">
        <v>6</v>
      </c>
    </row>
    <row r="171" spans="1:5" x14ac:dyDescent="0.2">
      <c r="A171" s="71" t="str">
        <f>IF('Mnm H'!C12="-","",'Mnm H'!C12)</f>
        <v/>
      </c>
      <c r="B171" s="96" t="str">
        <f>IF('Mnm H'!D12="-","",'Mnm H'!D12)</f>
        <v/>
      </c>
      <c r="C171" s="101" t="str">
        <f>IF('Mnm H'!E12="-","",'Mnm H'!E12)</f>
        <v/>
      </c>
      <c r="D171" s="85" t="s">
        <v>5</v>
      </c>
      <c r="E171" s="60" t="s">
        <v>6</v>
      </c>
    </row>
    <row r="172" spans="1:5" x14ac:dyDescent="0.2">
      <c r="A172" s="71" t="str">
        <f>IF('Mnm H'!C13="-","",'Mnm H'!C13)</f>
        <v/>
      </c>
      <c r="B172" s="96" t="str">
        <f>IF('Mnm H'!D13="-","",'Mnm H'!D13)</f>
        <v/>
      </c>
      <c r="C172" s="101" t="str">
        <f>IF('Mnm H'!E13="-","",'Mnm H'!E13)</f>
        <v/>
      </c>
      <c r="D172" s="85" t="s">
        <v>5</v>
      </c>
      <c r="E172" s="60" t="s">
        <v>6</v>
      </c>
    </row>
    <row r="173" spans="1:5" x14ac:dyDescent="0.2">
      <c r="A173" s="71" t="str">
        <f>IF('Mnm H'!C14="-","",'Mnm H'!C14)</f>
        <v/>
      </c>
      <c r="B173" s="96" t="str">
        <f>IF('Mnm H'!D14="-","",'Mnm H'!D14)</f>
        <v/>
      </c>
      <c r="C173" s="101" t="str">
        <f>IF('Mnm H'!E14="-","",'Mnm H'!E14)</f>
        <v/>
      </c>
      <c r="D173" s="85" t="s">
        <v>5</v>
      </c>
      <c r="E173" s="60" t="s">
        <v>6</v>
      </c>
    </row>
    <row r="174" spans="1:5" x14ac:dyDescent="0.2">
      <c r="A174" s="71" t="str">
        <f>IF('Mnm H'!C15="-","",'Mnm H'!C15)</f>
        <v/>
      </c>
      <c r="B174" s="96" t="str">
        <f>IF('Mnm H'!D15="-","",'Mnm H'!D15)</f>
        <v/>
      </c>
      <c r="C174" s="101" t="str">
        <f>IF('Mnm H'!E15="-","",'Mnm H'!E15)</f>
        <v/>
      </c>
      <c r="D174" s="85" t="s">
        <v>5</v>
      </c>
      <c r="E174" s="60" t="s">
        <v>6</v>
      </c>
    </row>
    <row r="175" spans="1:5" x14ac:dyDescent="0.2">
      <c r="A175" s="71" t="str">
        <f>IF('Mnm H'!C16="-","",'Mnm H'!C16)</f>
        <v/>
      </c>
      <c r="B175" s="96" t="str">
        <f>IF('Mnm H'!D16="-","",'Mnm H'!D16)</f>
        <v/>
      </c>
      <c r="C175" s="101" t="str">
        <f>IF('Mnm H'!E16="-","",'Mnm H'!E16)</f>
        <v/>
      </c>
      <c r="D175" s="85" t="s">
        <v>5</v>
      </c>
      <c r="E175" s="60" t="s">
        <v>6</v>
      </c>
    </row>
    <row r="176" spans="1:5" x14ac:dyDescent="0.2">
      <c r="A176" s="71" t="str">
        <f>IF('Mnm H'!C17="-","",'Mnm H'!C17)</f>
        <v/>
      </c>
      <c r="B176" s="96" t="str">
        <f>IF('Mnm H'!D17="-","",'Mnm H'!D17)</f>
        <v/>
      </c>
      <c r="C176" s="101" t="str">
        <f>IF('Mnm H'!E17="-","",'Mnm H'!E17)</f>
        <v/>
      </c>
      <c r="D176" s="85" t="s">
        <v>5</v>
      </c>
      <c r="E176" s="60" t="s">
        <v>6</v>
      </c>
    </row>
    <row r="177" spans="1:5" x14ac:dyDescent="0.2">
      <c r="A177" s="71" t="str">
        <f>IF('Mnm H'!C18="-","",'Mnm H'!C18)</f>
        <v/>
      </c>
      <c r="B177" s="96" t="str">
        <f>IF('Mnm H'!D18="-","",'Mnm H'!D18)</f>
        <v/>
      </c>
      <c r="C177" s="101" t="str">
        <f>IF('Mnm H'!E18="-","",'Mnm H'!E18)</f>
        <v/>
      </c>
      <c r="D177" s="85" t="s">
        <v>5</v>
      </c>
      <c r="E177" s="60" t="s">
        <v>6</v>
      </c>
    </row>
    <row r="178" spans="1:5" x14ac:dyDescent="0.2">
      <c r="A178" s="71" t="str">
        <f>IF('Mnm H'!C19="-","",'Mnm H'!C19)</f>
        <v/>
      </c>
      <c r="B178" s="96" t="str">
        <f>IF('Mnm H'!D19="-","",'Mnm H'!D19)</f>
        <v/>
      </c>
      <c r="C178" s="101" t="str">
        <f>IF('Mnm H'!E19="-","",'Mnm H'!E19)</f>
        <v/>
      </c>
      <c r="D178" s="85" t="s">
        <v>5</v>
      </c>
      <c r="E178" s="60" t="s">
        <v>6</v>
      </c>
    </row>
    <row r="179" spans="1:5" x14ac:dyDescent="0.2">
      <c r="A179" s="71" t="str">
        <f>IF('Mnm H'!C20="-","",'Mnm H'!C20)</f>
        <v/>
      </c>
      <c r="B179" s="96" t="str">
        <f>IF('Mnm H'!D20="-","",'Mnm H'!D20)</f>
        <v/>
      </c>
      <c r="C179" s="101" t="str">
        <f>IF('Mnm H'!E20="-","",'Mnm H'!E20)</f>
        <v/>
      </c>
      <c r="D179" s="85" t="s">
        <v>5</v>
      </c>
      <c r="E179" s="60" t="s">
        <v>6</v>
      </c>
    </row>
    <row r="180" spans="1:5" x14ac:dyDescent="0.2">
      <c r="A180" s="71" t="str">
        <f>IF('Mnm H'!C21="-","",'Mnm H'!C21)</f>
        <v/>
      </c>
      <c r="B180" s="96" t="str">
        <f>IF('Mnm H'!D21="-","",'Mnm H'!D21)</f>
        <v/>
      </c>
      <c r="C180" s="101" t="str">
        <f>IF('Mnm H'!E21="-","",'Mnm H'!E21)</f>
        <v/>
      </c>
      <c r="D180" s="85" t="s">
        <v>5</v>
      </c>
      <c r="E180" s="60" t="s">
        <v>6</v>
      </c>
    </row>
    <row r="181" spans="1:5" x14ac:dyDescent="0.2">
      <c r="A181" s="71" t="str">
        <f>IF('Mnm H'!C22="-","",'Mnm H'!C22)</f>
        <v/>
      </c>
      <c r="B181" s="96" t="str">
        <f>IF('Mnm H'!D22="-","",'Mnm H'!D22)</f>
        <v/>
      </c>
      <c r="C181" s="101" t="str">
        <f>IF('Mnm H'!E22="-","",'Mnm H'!E22)</f>
        <v/>
      </c>
      <c r="D181" s="85" t="s">
        <v>5</v>
      </c>
      <c r="E181" s="60" t="s">
        <v>6</v>
      </c>
    </row>
    <row r="182" spans="1:5" x14ac:dyDescent="0.2">
      <c r="A182" s="71" t="str">
        <f>IF('Mnm H'!C23="-","",'Mnm H'!C23)</f>
        <v/>
      </c>
      <c r="B182" s="96" t="str">
        <f>IF('Mnm H'!D23="-","",'Mnm H'!D23)</f>
        <v/>
      </c>
      <c r="C182" s="101" t="str">
        <f>IF('Mnm H'!E23="-","",'Mnm H'!E23)</f>
        <v/>
      </c>
      <c r="D182" s="85" t="s">
        <v>5</v>
      </c>
      <c r="E182" s="60" t="s">
        <v>6</v>
      </c>
    </row>
    <row r="183" spans="1:5" x14ac:dyDescent="0.2">
      <c r="A183" s="71" t="str">
        <f>IF('Mnm H'!C24="-","",'Mnm H'!C24)</f>
        <v/>
      </c>
      <c r="B183" s="96" t="str">
        <f>IF('Mnm H'!D24="-","",'Mnm H'!D24)</f>
        <v/>
      </c>
      <c r="C183" s="101" t="str">
        <f>IF('Mnm H'!E24="-","",'Mnm H'!E24)</f>
        <v/>
      </c>
      <c r="D183" s="85" t="s">
        <v>5</v>
      </c>
      <c r="E183" s="60" t="s">
        <v>6</v>
      </c>
    </row>
    <row r="184" spans="1:5" x14ac:dyDescent="0.2">
      <c r="A184" s="71" t="str">
        <f>IF('Mnm H'!C25="-","",'Mnm H'!C25)</f>
        <v/>
      </c>
      <c r="B184" s="96" t="str">
        <f>IF('Mnm H'!D25="-","",'Mnm H'!D25)</f>
        <v/>
      </c>
      <c r="C184" s="101" t="str">
        <f>IF('Mnm H'!E25="-","",'Mnm H'!E25)</f>
        <v/>
      </c>
      <c r="D184" s="85" t="s">
        <v>5</v>
      </c>
      <c r="E184" s="60" t="s">
        <v>6</v>
      </c>
    </row>
    <row r="185" spans="1:5" x14ac:dyDescent="0.2">
      <c r="A185" s="71" t="str">
        <f>IF('Mnm H'!C26="-","",'Mnm H'!C26)</f>
        <v/>
      </c>
      <c r="B185" s="96" t="str">
        <f>IF('Mnm H'!D26="-","",'Mnm H'!D26)</f>
        <v/>
      </c>
      <c r="C185" s="101" t="str">
        <f>IF('Mnm H'!E26="-","",'Mnm H'!E26)</f>
        <v/>
      </c>
      <c r="D185" s="85" t="s">
        <v>5</v>
      </c>
      <c r="E185" s="60" t="s">
        <v>6</v>
      </c>
    </row>
    <row r="186" spans="1:5" x14ac:dyDescent="0.2">
      <c r="A186" s="71" t="str">
        <f>IF('Mnm H'!C27="-","",'Mnm H'!C27)</f>
        <v/>
      </c>
      <c r="B186" s="96" t="str">
        <f>IF('Mnm H'!D27="-","",'Mnm H'!D27)</f>
        <v/>
      </c>
      <c r="C186" s="101" t="str">
        <f>IF('Mnm H'!E27="-","",'Mnm H'!E27)</f>
        <v/>
      </c>
      <c r="D186" s="85" t="s">
        <v>5</v>
      </c>
      <c r="E186" s="60" t="s">
        <v>6</v>
      </c>
    </row>
    <row r="187" spans="1:5" x14ac:dyDescent="0.2">
      <c r="A187" s="71" t="str">
        <f>IF('Mnm H'!C28="-","",'Mnm H'!C28)</f>
        <v/>
      </c>
      <c r="B187" s="96" t="str">
        <f>IF('Mnm H'!D28="-","",'Mnm H'!D28)</f>
        <v/>
      </c>
      <c r="C187" s="101" t="str">
        <f>IF('Mnm H'!E28="-","",'Mnm H'!E28)</f>
        <v/>
      </c>
      <c r="D187" s="85" t="s">
        <v>5</v>
      </c>
      <c r="E187" s="60" t="s">
        <v>6</v>
      </c>
    </row>
    <row r="188" spans="1:5" x14ac:dyDescent="0.2">
      <c r="A188" s="71" t="str">
        <f>IF('Mnm H'!C29="-","",'Mnm H'!C29)</f>
        <v/>
      </c>
      <c r="B188" s="96" t="str">
        <f>IF('Mnm H'!D29="-","",'Mnm H'!D29)</f>
        <v/>
      </c>
      <c r="C188" s="101" t="str">
        <f>IF('Mnm H'!E29="-","",'Mnm H'!E29)</f>
        <v/>
      </c>
      <c r="D188" s="85" t="s">
        <v>5</v>
      </c>
      <c r="E188" s="60" t="s">
        <v>6</v>
      </c>
    </row>
    <row r="189" spans="1:5" x14ac:dyDescent="0.2">
      <c r="A189" s="71" t="str">
        <f>IF('Mnm H'!C30="-","",'Mnm H'!C30)</f>
        <v/>
      </c>
      <c r="B189" s="96" t="str">
        <f>IF('Mnm H'!D30="-","",'Mnm H'!D30)</f>
        <v/>
      </c>
      <c r="C189" s="101" t="str">
        <f>IF('Mnm H'!E30="-","",'Mnm H'!E30)</f>
        <v/>
      </c>
      <c r="D189" s="85" t="s">
        <v>5</v>
      </c>
      <c r="E189" s="60" t="s">
        <v>6</v>
      </c>
    </row>
    <row r="190" spans="1:5" x14ac:dyDescent="0.2">
      <c r="A190" s="71" t="str">
        <f>IF('Mnm H'!C31="-","",'Mnm H'!C31)</f>
        <v/>
      </c>
      <c r="B190" s="96" t="str">
        <f>IF('Mnm H'!D31="-","",'Mnm H'!D31)</f>
        <v/>
      </c>
      <c r="C190" s="101" t="str">
        <f>IF('Mnm H'!E31="-","",'Mnm H'!E31)</f>
        <v/>
      </c>
      <c r="D190" s="85" t="s">
        <v>5</v>
      </c>
      <c r="E190" s="60" t="s">
        <v>6</v>
      </c>
    </row>
    <row r="191" spans="1:5" x14ac:dyDescent="0.2">
      <c r="A191" s="71" t="str">
        <f>IF('Mnm H'!C32="-","",'Mnm H'!C32)</f>
        <v/>
      </c>
      <c r="B191" s="96" t="str">
        <f>IF('Mnm H'!D32="-","",'Mnm H'!D32)</f>
        <v/>
      </c>
      <c r="C191" s="101" t="str">
        <f>IF('Mnm H'!E32="-","",'Mnm H'!E32)</f>
        <v/>
      </c>
      <c r="D191" s="85" t="s">
        <v>5</v>
      </c>
      <c r="E191" s="60" t="s">
        <v>6</v>
      </c>
    </row>
    <row r="192" spans="1:5" x14ac:dyDescent="0.2">
      <c r="A192" s="71" t="str">
        <f>IF('Mnm H'!C33="-","",'Mnm H'!C33)</f>
        <v/>
      </c>
      <c r="B192" s="96" t="str">
        <f>IF('Mnm H'!D33="-","",'Mnm H'!D33)</f>
        <v/>
      </c>
      <c r="C192" s="101" t="str">
        <f>IF('Mnm H'!E33="-","",'Mnm H'!E33)</f>
        <v/>
      </c>
      <c r="D192" s="85" t="s">
        <v>5</v>
      </c>
      <c r="E192" s="60" t="s">
        <v>6</v>
      </c>
    </row>
    <row r="193" spans="1:5" x14ac:dyDescent="0.2">
      <c r="A193" s="71" t="str">
        <f>IF('Mnm H'!C34="-","",'Mnm H'!C34)</f>
        <v/>
      </c>
      <c r="B193" s="96" t="str">
        <f>IF('Mnm H'!D34="-","",'Mnm H'!D34)</f>
        <v/>
      </c>
      <c r="C193" s="101" t="str">
        <f>IF('Mnm H'!E34="-","",'Mnm H'!E34)</f>
        <v/>
      </c>
      <c r="D193" s="85" t="s">
        <v>5</v>
      </c>
      <c r="E193" s="60" t="s">
        <v>6</v>
      </c>
    </row>
    <row r="194" spans="1:5" x14ac:dyDescent="0.2">
      <c r="A194" s="71" t="str">
        <f>IF('Mnm H'!C35="-","",'Mnm H'!C35)</f>
        <v/>
      </c>
      <c r="B194" s="96" t="str">
        <f>IF('Mnm H'!D35="-","",'Mnm H'!D35)</f>
        <v/>
      </c>
      <c r="C194" s="101" t="str">
        <f>IF('Mnm H'!E35="-","",'Mnm H'!E35)</f>
        <v/>
      </c>
      <c r="D194" s="85" t="s">
        <v>5</v>
      </c>
      <c r="E194" s="60" t="s">
        <v>6</v>
      </c>
    </row>
    <row r="195" spans="1:5" x14ac:dyDescent="0.2">
      <c r="A195" s="71" t="str">
        <f>IF('Mnm H'!C36="-","",'Mnm H'!C36)</f>
        <v/>
      </c>
      <c r="B195" s="96" t="str">
        <f>IF('Mnm H'!D36="-","",'Mnm H'!D36)</f>
        <v/>
      </c>
      <c r="C195" s="101" t="str">
        <f>IF('Mnm H'!E36="-","",'Mnm H'!E36)</f>
        <v/>
      </c>
      <c r="D195" s="85" t="s">
        <v>5</v>
      </c>
      <c r="E195" s="60" t="s">
        <v>6</v>
      </c>
    </row>
    <row r="196" spans="1:5" x14ac:dyDescent="0.2">
      <c r="A196" s="71" t="str">
        <f>IF('Mnm H'!C37="-","",'Mnm H'!C37)</f>
        <v/>
      </c>
      <c r="B196" s="96" t="str">
        <f>IF('Mnm H'!D37="-","",'Mnm H'!D37)</f>
        <v/>
      </c>
      <c r="C196" s="101" t="str">
        <f>IF('Mnm H'!E37="-","",'Mnm H'!E37)</f>
        <v/>
      </c>
      <c r="D196" s="85" t="s">
        <v>5</v>
      </c>
      <c r="E196" s="60" t="s">
        <v>6</v>
      </c>
    </row>
    <row r="197" spans="1:5" x14ac:dyDescent="0.2">
      <c r="A197" s="71" t="str">
        <f>IF('Mnm H'!C38="-","",'Mnm H'!C38)</f>
        <v/>
      </c>
      <c r="B197" s="96" t="str">
        <f>IF('Mnm H'!D38="-","",'Mnm H'!D38)</f>
        <v/>
      </c>
      <c r="C197" s="101" t="str">
        <f>IF('Mnm H'!E38="-","",'Mnm H'!E38)</f>
        <v/>
      </c>
      <c r="D197" s="85" t="s">
        <v>5</v>
      </c>
      <c r="E197" s="60" t="s">
        <v>6</v>
      </c>
    </row>
    <row r="198" spans="1:5" x14ac:dyDescent="0.2">
      <c r="A198" s="71" t="str">
        <f>IF('Mnm H'!C39="-","",'Mnm H'!C39)</f>
        <v/>
      </c>
      <c r="B198" s="96" t="str">
        <f>IF('Mnm H'!D39="-","",'Mnm H'!D39)</f>
        <v/>
      </c>
      <c r="C198" s="101" t="str">
        <f>IF('Mnm H'!E39="-","",'Mnm H'!E39)</f>
        <v/>
      </c>
      <c r="D198" s="85" t="s">
        <v>5</v>
      </c>
      <c r="E198" s="60" t="s">
        <v>6</v>
      </c>
    </row>
    <row r="199" spans="1:5" x14ac:dyDescent="0.2">
      <c r="A199" s="71" t="str">
        <f>IF('Mnm H'!C40="-","",'Mnm H'!C40)</f>
        <v/>
      </c>
      <c r="B199" s="96" t="str">
        <f>IF('Mnm H'!D40="-","",'Mnm H'!D40)</f>
        <v/>
      </c>
      <c r="C199" s="101" t="str">
        <f>IF('Mnm H'!E40="-","",'Mnm H'!E40)</f>
        <v/>
      </c>
      <c r="D199" s="85" t="s">
        <v>5</v>
      </c>
      <c r="E199" s="60" t="s">
        <v>6</v>
      </c>
    </row>
    <row r="200" spans="1:5" x14ac:dyDescent="0.2">
      <c r="A200" s="71" t="str">
        <f>IF('Mnm H'!C41="-","",'Mnm H'!C41)</f>
        <v/>
      </c>
      <c r="B200" s="96" t="str">
        <f>IF('Mnm H'!D41="-","",'Mnm H'!D41)</f>
        <v/>
      </c>
      <c r="C200" s="101" t="str">
        <f>IF('Mnm H'!E41="-","",'Mnm H'!E41)</f>
        <v/>
      </c>
      <c r="D200" s="85" t="s">
        <v>5</v>
      </c>
      <c r="E200" s="60" t="s">
        <v>6</v>
      </c>
    </row>
    <row r="201" spans="1:5" x14ac:dyDescent="0.2">
      <c r="A201" s="71" t="str">
        <f>IF('Mnm H'!C42="-","",'Mnm H'!C42)</f>
        <v/>
      </c>
      <c r="B201" s="96" t="str">
        <f>IF('Mnm H'!D42="-","",'Mnm H'!D42)</f>
        <v/>
      </c>
      <c r="C201" s="101" t="str">
        <f>IF('Mnm H'!E42="-","",'Mnm H'!E42)</f>
        <v/>
      </c>
      <c r="D201" s="85" t="s">
        <v>5</v>
      </c>
      <c r="E201" s="60" t="s">
        <v>6</v>
      </c>
    </row>
    <row r="202" spans="1:5" x14ac:dyDescent="0.2">
      <c r="A202" s="71" t="str">
        <f>IF('Mnm H'!C43="-","",'Mnm H'!C43)</f>
        <v/>
      </c>
      <c r="B202" s="96" t="str">
        <f>IF('Mnm H'!D43="-","",'Mnm H'!D43)</f>
        <v/>
      </c>
      <c r="C202" s="101" t="str">
        <f>IF('Mnm H'!E43="-","",'Mnm H'!E43)</f>
        <v/>
      </c>
      <c r="D202" s="85" t="s">
        <v>5</v>
      </c>
      <c r="E202" s="60" t="s">
        <v>6</v>
      </c>
    </row>
    <row r="203" spans="1:5" x14ac:dyDescent="0.2">
      <c r="A203" s="71" t="str">
        <f>IF('Mnm H'!C44="-","",'Mnm H'!C44)</f>
        <v/>
      </c>
      <c r="B203" s="96" t="str">
        <f>IF('Mnm H'!D44="-","",'Mnm H'!D44)</f>
        <v/>
      </c>
      <c r="C203" s="101" t="str">
        <f>IF('Mnm H'!E44="-","",'Mnm H'!E44)</f>
        <v/>
      </c>
      <c r="D203" s="85" t="s">
        <v>5</v>
      </c>
      <c r="E203" s="60" t="s">
        <v>6</v>
      </c>
    </row>
    <row r="204" spans="1:5" x14ac:dyDescent="0.2">
      <c r="A204" s="71" t="str">
        <f>IF('Mnm H'!C45="-","",'Mnm H'!C45)</f>
        <v/>
      </c>
      <c r="B204" s="96" t="str">
        <f>IF('Mnm H'!D45="-","",'Mnm H'!D45)</f>
        <v/>
      </c>
      <c r="C204" s="101" t="str">
        <f>IF('Mnm H'!E45="-","",'Mnm H'!E45)</f>
        <v/>
      </c>
      <c r="D204" s="85" t="s">
        <v>5</v>
      </c>
      <c r="E204" s="60" t="s">
        <v>6</v>
      </c>
    </row>
    <row r="205" spans="1:5" x14ac:dyDescent="0.2">
      <c r="A205" s="71" t="str">
        <f>IF('Mnm H'!C46="-","",'Mnm H'!C46)</f>
        <v/>
      </c>
      <c r="B205" s="96" t="str">
        <f>IF('Mnm H'!D46="-","",'Mnm H'!D46)</f>
        <v/>
      </c>
      <c r="C205" s="101" t="str">
        <f>IF('Mnm H'!E46="-","",'Mnm H'!E46)</f>
        <v/>
      </c>
      <c r="D205" s="85" t="s">
        <v>5</v>
      </c>
      <c r="E205" s="60" t="s">
        <v>6</v>
      </c>
    </row>
    <row r="206" spans="1:5" x14ac:dyDescent="0.2">
      <c r="A206" s="71" t="str">
        <f>IF('Mnm H'!C47="-","",'Mnm H'!C47)</f>
        <v/>
      </c>
      <c r="B206" s="96" t="str">
        <f>IF('Mnm H'!D47="-","",'Mnm H'!D47)</f>
        <v/>
      </c>
      <c r="C206" s="101" t="str">
        <f>IF('Mnm H'!E47="-","",'Mnm H'!E47)</f>
        <v/>
      </c>
      <c r="D206" s="85" t="s">
        <v>5</v>
      </c>
      <c r="E206" s="60" t="s">
        <v>6</v>
      </c>
    </row>
    <row r="207" spans="1:5" x14ac:dyDescent="0.2">
      <c r="A207" s="71" t="str">
        <f>IF('Mnm H'!C48="-","",'Mnm H'!C48)</f>
        <v/>
      </c>
      <c r="B207" s="96" t="str">
        <f>IF('Mnm H'!D48="-","",'Mnm H'!D48)</f>
        <v/>
      </c>
      <c r="C207" s="101" t="str">
        <f>IF('Mnm H'!E48="-","",'Mnm H'!E48)</f>
        <v/>
      </c>
      <c r="D207" s="85" t="s">
        <v>5</v>
      </c>
      <c r="E207" s="60" t="s">
        <v>6</v>
      </c>
    </row>
    <row r="208" spans="1:5" ht="15" thickBot="1" x14ac:dyDescent="0.25">
      <c r="A208" s="72" t="str">
        <f>IF('Mnm H'!C49="-","",'Mnm H'!C49)</f>
        <v/>
      </c>
      <c r="B208" s="98" t="str">
        <f>IF('Mnm H'!D49="-","",'Mnm H'!D49)</f>
        <v/>
      </c>
      <c r="C208" s="102" t="str">
        <f>IF('Mnm H'!E49="-","",'Mnm H'!E49)</f>
        <v/>
      </c>
      <c r="D208" s="86" t="s">
        <v>5</v>
      </c>
      <c r="E208" s="75" t="s">
        <v>6</v>
      </c>
    </row>
    <row r="209" spans="1:5" ht="14" customHeight="1" x14ac:dyDescent="0.2">
      <c r="A209" s="54" t="s">
        <v>119</v>
      </c>
      <c r="B209" s="91"/>
      <c r="C209" s="91"/>
      <c r="D209" s="208" t="str">
        <f>Dnn!E6</f>
        <v>Seniors F</v>
      </c>
      <c r="E209" s="210"/>
    </row>
    <row r="210" spans="1:5" ht="15" customHeight="1" x14ac:dyDescent="0.2">
      <c r="A210" s="56" t="s">
        <v>110</v>
      </c>
      <c r="B210" s="92"/>
      <c r="C210" s="93"/>
      <c r="D210" s="211"/>
      <c r="E210" s="213"/>
    </row>
    <row r="211" spans="1:5" ht="15" customHeight="1" thickBot="1" x14ac:dyDescent="0.25">
      <c r="A211" s="106" t="s">
        <v>109</v>
      </c>
      <c r="B211" s="107"/>
      <c r="C211" s="107"/>
      <c r="D211" s="104"/>
      <c r="E211" s="105" t="str">
        <f>Dnn!E1</f>
        <v>{Groupe B}</v>
      </c>
    </row>
    <row r="212" spans="1:5" ht="15" thickBot="1" x14ac:dyDescent="0.25">
      <c r="A212" s="63" t="s">
        <v>111</v>
      </c>
      <c r="B212" s="64" t="s">
        <v>0</v>
      </c>
      <c r="C212" s="65" t="s">
        <v>8</v>
      </c>
      <c r="D212" s="214" t="s">
        <v>120</v>
      </c>
      <c r="E212" s="215"/>
    </row>
    <row r="213" spans="1:5" x14ac:dyDescent="0.2">
      <c r="A213" s="67">
        <f>IF('Snr F'!C2="-","",'Snr F'!C2)</f>
        <v>1</v>
      </c>
      <c r="B213" s="94" t="str">
        <f>IF('Snr F'!D2="-","",'Snr F'!D2)</f>
        <v>A 1</v>
      </c>
      <c r="C213" s="100" t="str">
        <f>IF('Snr F'!E2="-","",'Snr F'!E2)</f>
        <v>B 1</v>
      </c>
      <c r="D213" s="84" t="s">
        <v>5</v>
      </c>
      <c r="E213" s="70" t="s">
        <v>6</v>
      </c>
    </row>
    <row r="214" spans="1:5" x14ac:dyDescent="0.2">
      <c r="A214" s="71">
        <f>IF('Snr F'!C3="-","",'Snr F'!C3)</f>
        <v>2</v>
      </c>
      <c r="B214" s="96" t="str">
        <f>IF('Snr F'!D3="-","",'Snr F'!D3)</f>
        <v>A 2</v>
      </c>
      <c r="C214" s="101" t="str">
        <f>IF('Snr F'!E3="-","",'Snr F'!E3)</f>
        <v>B 2</v>
      </c>
      <c r="D214" s="85" t="s">
        <v>5</v>
      </c>
      <c r="E214" s="60" t="s">
        <v>6</v>
      </c>
    </row>
    <row r="215" spans="1:5" x14ac:dyDescent="0.2">
      <c r="A215" s="71">
        <f>IF('Snr F'!C4="-","",'Snr F'!C4)</f>
        <v>3</v>
      </c>
      <c r="B215" s="96" t="str">
        <f>IF('Snr F'!D4="-","",'Snr F'!D4)</f>
        <v>A 3</v>
      </c>
      <c r="C215" s="101" t="str">
        <f>IF('Snr F'!E4="-","",'Snr F'!E4)</f>
        <v>B 3</v>
      </c>
      <c r="D215" s="85" t="s">
        <v>5</v>
      </c>
      <c r="E215" s="60" t="s">
        <v>6</v>
      </c>
    </row>
    <row r="216" spans="1:5" x14ac:dyDescent="0.2">
      <c r="A216" s="71">
        <f>IF('Snr F'!C5="-","",'Snr F'!C5)</f>
        <v>4</v>
      </c>
      <c r="B216" s="96" t="str">
        <f>IF('Snr F'!D5="-","",'Snr F'!D5)</f>
        <v>A 4</v>
      </c>
      <c r="C216" s="101" t="str">
        <f>IF('Snr F'!E5="-","",'Snr F'!E5)</f>
        <v>B 4</v>
      </c>
      <c r="D216" s="85" t="s">
        <v>5</v>
      </c>
      <c r="E216" s="60" t="s">
        <v>6</v>
      </c>
    </row>
    <row r="217" spans="1:5" x14ac:dyDescent="0.2">
      <c r="A217" s="71">
        <f>IF('Snr F'!C6="-","",'Snr F'!C6)</f>
        <v>5</v>
      </c>
      <c r="B217" s="96" t="str">
        <f>IF('Snr F'!D6="-","",'Snr F'!D6)</f>
        <v>A 5</v>
      </c>
      <c r="C217" s="101" t="str">
        <f>IF('Snr F'!E6="-","",'Snr F'!E6)</f>
        <v>B 5</v>
      </c>
      <c r="D217" s="85" t="s">
        <v>5</v>
      </c>
      <c r="E217" s="60" t="s">
        <v>6</v>
      </c>
    </row>
    <row r="218" spans="1:5" x14ac:dyDescent="0.2">
      <c r="A218" s="71">
        <f>IF('Snr F'!C7="-","",'Snr F'!C7)</f>
        <v>6</v>
      </c>
      <c r="B218" s="96" t="str">
        <f>IF('Snr F'!D7="-","",'Snr F'!D7)</f>
        <v>A 6</v>
      </c>
      <c r="C218" s="101" t="str">
        <f>IF('Snr F'!E7="-","",'Snr F'!E7)</f>
        <v>B 6</v>
      </c>
      <c r="D218" s="85" t="s">
        <v>5</v>
      </c>
      <c r="E218" s="60" t="s">
        <v>6</v>
      </c>
    </row>
    <row r="219" spans="1:5" x14ac:dyDescent="0.2">
      <c r="A219" s="71">
        <f>IF('Snr F'!C8="-","",'Snr F'!C8)</f>
        <v>7</v>
      </c>
      <c r="B219" s="96" t="str">
        <f>IF('Snr F'!D8="-","",'Snr F'!D8)</f>
        <v>A 7</v>
      </c>
      <c r="C219" s="101" t="str">
        <f>IF('Snr F'!E8="-","",'Snr F'!E8)</f>
        <v>B 7</v>
      </c>
      <c r="D219" s="85" t="s">
        <v>5</v>
      </c>
      <c r="E219" s="60" t="s">
        <v>6</v>
      </c>
    </row>
    <row r="220" spans="1:5" x14ac:dyDescent="0.2">
      <c r="A220" s="71">
        <f>IF('Snr F'!C9="-","",'Snr F'!C9)</f>
        <v>8</v>
      </c>
      <c r="B220" s="96" t="str">
        <f>IF('Snr F'!D9="-","",'Snr F'!D9)</f>
        <v>A 8</v>
      </c>
      <c r="C220" s="101" t="str">
        <f>IF('Snr F'!E9="-","",'Snr F'!E9)</f>
        <v>B 8</v>
      </c>
      <c r="D220" s="85" t="s">
        <v>5</v>
      </c>
      <c r="E220" s="60" t="s">
        <v>6</v>
      </c>
    </row>
    <row r="221" spans="1:5" x14ac:dyDescent="0.2">
      <c r="A221" s="71">
        <f>IF('Snr F'!C10="-","",'Snr F'!C10)</f>
        <v>9</v>
      </c>
      <c r="B221" s="96" t="str">
        <f>IF('Snr F'!D10="-","",'Snr F'!D10)</f>
        <v>A 9</v>
      </c>
      <c r="C221" s="101" t="str">
        <f>IF('Snr F'!E10="-","",'Snr F'!E10)</f>
        <v>B 9</v>
      </c>
      <c r="D221" s="85" t="s">
        <v>5</v>
      </c>
      <c r="E221" s="60" t="s">
        <v>6</v>
      </c>
    </row>
    <row r="222" spans="1:5" x14ac:dyDescent="0.2">
      <c r="A222" s="71" t="str">
        <f>IF('Snr F'!C11="-","",'Snr F'!C11)</f>
        <v/>
      </c>
      <c r="B222" s="96" t="str">
        <f>IF('Snr F'!D11="-","",'Snr F'!D11)</f>
        <v/>
      </c>
      <c r="C222" s="101" t="str">
        <f>IF('Snr F'!E11="-","",'Snr F'!E11)</f>
        <v/>
      </c>
      <c r="D222" s="85" t="s">
        <v>5</v>
      </c>
      <c r="E222" s="60" t="s">
        <v>6</v>
      </c>
    </row>
    <row r="223" spans="1:5" x14ac:dyDescent="0.2">
      <c r="A223" s="71" t="str">
        <f>IF('Snr F'!C12="-","",'Snr F'!C12)</f>
        <v/>
      </c>
      <c r="B223" s="96" t="str">
        <f>IF('Snr F'!D12="-","",'Snr F'!D12)</f>
        <v/>
      </c>
      <c r="C223" s="101" t="str">
        <f>IF('Snr F'!E12="-","",'Snr F'!E12)</f>
        <v/>
      </c>
      <c r="D223" s="85" t="s">
        <v>5</v>
      </c>
      <c r="E223" s="60" t="s">
        <v>6</v>
      </c>
    </row>
    <row r="224" spans="1:5" x14ac:dyDescent="0.2">
      <c r="A224" s="71" t="str">
        <f>IF('Snr F'!C13="-","",'Snr F'!C13)</f>
        <v/>
      </c>
      <c r="B224" s="96" t="str">
        <f>IF('Snr F'!D13="-","",'Snr F'!D13)</f>
        <v/>
      </c>
      <c r="C224" s="101" t="str">
        <f>IF('Snr F'!E13="-","",'Snr F'!E13)</f>
        <v/>
      </c>
      <c r="D224" s="85" t="s">
        <v>5</v>
      </c>
      <c r="E224" s="60" t="s">
        <v>6</v>
      </c>
    </row>
    <row r="225" spans="1:5" x14ac:dyDescent="0.2">
      <c r="A225" s="71" t="str">
        <f>IF('Snr F'!C14="-","",'Snr F'!C14)</f>
        <v/>
      </c>
      <c r="B225" s="96" t="str">
        <f>IF('Snr F'!D14="-","",'Snr F'!D14)</f>
        <v/>
      </c>
      <c r="C225" s="101" t="str">
        <f>IF('Snr F'!E14="-","",'Snr F'!E14)</f>
        <v/>
      </c>
      <c r="D225" s="85" t="s">
        <v>5</v>
      </c>
      <c r="E225" s="60" t="s">
        <v>6</v>
      </c>
    </row>
    <row r="226" spans="1:5" x14ac:dyDescent="0.2">
      <c r="A226" s="71" t="str">
        <f>IF('Snr F'!C15="-","",'Snr F'!C15)</f>
        <v/>
      </c>
      <c r="B226" s="96" t="str">
        <f>IF('Snr F'!D15="-","",'Snr F'!D15)</f>
        <v/>
      </c>
      <c r="C226" s="101" t="str">
        <f>IF('Snr F'!E15="-","",'Snr F'!E15)</f>
        <v/>
      </c>
      <c r="D226" s="85" t="s">
        <v>5</v>
      </c>
      <c r="E226" s="60" t="s">
        <v>6</v>
      </c>
    </row>
    <row r="227" spans="1:5" x14ac:dyDescent="0.2">
      <c r="A227" s="71" t="str">
        <f>IF('Snr F'!C16="-","",'Snr F'!C16)</f>
        <v/>
      </c>
      <c r="B227" s="96" t="str">
        <f>IF('Snr F'!D16="-","",'Snr F'!D16)</f>
        <v/>
      </c>
      <c r="C227" s="101" t="str">
        <f>IF('Snr F'!E16="-","",'Snr F'!E16)</f>
        <v/>
      </c>
      <c r="D227" s="85" t="s">
        <v>5</v>
      </c>
      <c r="E227" s="60" t="s">
        <v>6</v>
      </c>
    </row>
    <row r="228" spans="1:5" x14ac:dyDescent="0.2">
      <c r="A228" s="71" t="str">
        <f>IF('Snr F'!C17="-","",'Snr F'!C17)</f>
        <v/>
      </c>
      <c r="B228" s="96" t="str">
        <f>IF('Snr F'!D17="-","",'Snr F'!D17)</f>
        <v/>
      </c>
      <c r="C228" s="101" t="str">
        <f>IF('Snr F'!E17="-","",'Snr F'!E17)</f>
        <v/>
      </c>
      <c r="D228" s="85" t="s">
        <v>5</v>
      </c>
      <c r="E228" s="60" t="s">
        <v>6</v>
      </c>
    </row>
    <row r="229" spans="1:5" x14ac:dyDescent="0.2">
      <c r="A229" s="71" t="str">
        <f>IF('Snr F'!C18="-","",'Snr F'!C18)</f>
        <v/>
      </c>
      <c r="B229" s="96" t="str">
        <f>IF('Snr F'!D18="-","",'Snr F'!D18)</f>
        <v/>
      </c>
      <c r="C229" s="101" t="str">
        <f>IF('Snr F'!E18="-","",'Snr F'!E18)</f>
        <v/>
      </c>
      <c r="D229" s="85" t="s">
        <v>5</v>
      </c>
      <c r="E229" s="60" t="s">
        <v>6</v>
      </c>
    </row>
    <row r="230" spans="1:5" x14ac:dyDescent="0.2">
      <c r="A230" s="71" t="str">
        <f>IF('Snr F'!C19="-","",'Snr F'!C19)</f>
        <v/>
      </c>
      <c r="B230" s="96" t="str">
        <f>IF('Snr F'!D19="-","",'Snr F'!D19)</f>
        <v/>
      </c>
      <c r="C230" s="101" t="str">
        <f>IF('Snr F'!E19="-","",'Snr F'!E19)</f>
        <v/>
      </c>
      <c r="D230" s="85" t="s">
        <v>5</v>
      </c>
      <c r="E230" s="60" t="s">
        <v>6</v>
      </c>
    </row>
    <row r="231" spans="1:5" x14ac:dyDescent="0.2">
      <c r="A231" s="71" t="str">
        <f>IF('Snr F'!C20="-","",'Snr F'!C20)</f>
        <v/>
      </c>
      <c r="B231" s="96" t="str">
        <f>IF('Snr F'!D20="-","",'Snr F'!D20)</f>
        <v/>
      </c>
      <c r="C231" s="101" t="str">
        <f>IF('Snr F'!E20="-","",'Snr F'!E20)</f>
        <v/>
      </c>
      <c r="D231" s="85" t="s">
        <v>5</v>
      </c>
      <c r="E231" s="60" t="s">
        <v>6</v>
      </c>
    </row>
    <row r="232" spans="1:5" x14ac:dyDescent="0.2">
      <c r="A232" s="71" t="str">
        <f>IF('Snr F'!C21="-","",'Snr F'!C21)</f>
        <v/>
      </c>
      <c r="B232" s="96" t="str">
        <f>IF('Snr F'!D21="-","",'Snr F'!D21)</f>
        <v/>
      </c>
      <c r="C232" s="101" t="str">
        <f>IF('Snr F'!E21="-","",'Snr F'!E21)</f>
        <v/>
      </c>
      <c r="D232" s="85" t="s">
        <v>5</v>
      </c>
      <c r="E232" s="60" t="s">
        <v>6</v>
      </c>
    </row>
    <row r="233" spans="1:5" x14ac:dyDescent="0.2">
      <c r="A233" s="71" t="str">
        <f>IF('Snr F'!C22="-","",'Snr F'!C22)</f>
        <v/>
      </c>
      <c r="B233" s="96" t="str">
        <f>IF('Snr F'!D22="-","",'Snr F'!D22)</f>
        <v/>
      </c>
      <c r="C233" s="101" t="str">
        <f>IF('Snr F'!E22="-","",'Snr F'!E22)</f>
        <v/>
      </c>
      <c r="D233" s="85" t="s">
        <v>5</v>
      </c>
      <c r="E233" s="60" t="s">
        <v>6</v>
      </c>
    </row>
    <row r="234" spans="1:5" x14ac:dyDescent="0.2">
      <c r="A234" s="71" t="str">
        <f>IF('Snr F'!C23="-","",'Snr F'!C23)</f>
        <v/>
      </c>
      <c r="B234" s="96" t="str">
        <f>IF('Snr F'!D23="-","",'Snr F'!D23)</f>
        <v/>
      </c>
      <c r="C234" s="101" t="str">
        <f>IF('Snr F'!E23="-","",'Snr F'!E23)</f>
        <v/>
      </c>
      <c r="D234" s="85" t="s">
        <v>5</v>
      </c>
      <c r="E234" s="60" t="s">
        <v>6</v>
      </c>
    </row>
    <row r="235" spans="1:5" x14ac:dyDescent="0.2">
      <c r="A235" s="71" t="str">
        <f>IF('Snr F'!C24="-","",'Snr F'!C24)</f>
        <v/>
      </c>
      <c r="B235" s="96" t="str">
        <f>IF('Snr F'!D24="-","",'Snr F'!D24)</f>
        <v/>
      </c>
      <c r="C235" s="101" t="str">
        <f>IF('Snr F'!E24="-","",'Snr F'!E24)</f>
        <v/>
      </c>
      <c r="D235" s="85" t="s">
        <v>5</v>
      </c>
      <c r="E235" s="60" t="s">
        <v>6</v>
      </c>
    </row>
    <row r="236" spans="1:5" x14ac:dyDescent="0.2">
      <c r="A236" s="71" t="str">
        <f>IF('Snr F'!C25="-","",'Snr F'!C25)</f>
        <v/>
      </c>
      <c r="B236" s="96" t="str">
        <f>IF('Snr F'!D25="-","",'Snr F'!D25)</f>
        <v/>
      </c>
      <c r="C236" s="101" t="str">
        <f>IF('Snr F'!E25="-","",'Snr F'!E25)</f>
        <v/>
      </c>
      <c r="D236" s="85" t="s">
        <v>5</v>
      </c>
      <c r="E236" s="60" t="s">
        <v>6</v>
      </c>
    </row>
    <row r="237" spans="1:5" x14ac:dyDescent="0.2">
      <c r="A237" s="71" t="str">
        <f>IF('Snr F'!C26="-","",'Snr F'!C26)</f>
        <v/>
      </c>
      <c r="B237" s="96" t="str">
        <f>IF('Snr F'!D26="-","",'Snr F'!D26)</f>
        <v/>
      </c>
      <c r="C237" s="101" t="str">
        <f>IF('Snr F'!E26="-","",'Snr F'!E26)</f>
        <v/>
      </c>
      <c r="D237" s="85" t="s">
        <v>5</v>
      </c>
      <c r="E237" s="60" t="s">
        <v>6</v>
      </c>
    </row>
    <row r="238" spans="1:5" x14ac:dyDescent="0.2">
      <c r="A238" s="71" t="str">
        <f>IF('Snr F'!C27="-","",'Snr F'!C27)</f>
        <v/>
      </c>
      <c r="B238" s="96" t="str">
        <f>IF('Snr F'!D27="-","",'Snr F'!D27)</f>
        <v/>
      </c>
      <c r="C238" s="101" t="str">
        <f>IF('Snr F'!E27="-","",'Snr F'!E27)</f>
        <v/>
      </c>
      <c r="D238" s="85" t="s">
        <v>5</v>
      </c>
      <c r="E238" s="60" t="s">
        <v>6</v>
      </c>
    </row>
    <row r="239" spans="1:5" x14ac:dyDescent="0.2">
      <c r="A239" s="71" t="str">
        <f>IF('Snr F'!C28="-","",'Snr F'!C28)</f>
        <v/>
      </c>
      <c r="B239" s="96" t="str">
        <f>IF('Snr F'!D28="-","",'Snr F'!D28)</f>
        <v/>
      </c>
      <c r="C239" s="101" t="str">
        <f>IF('Snr F'!E28="-","",'Snr F'!E28)</f>
        <v/>
      </c>
      <c r="D239" s="85" t="s">
        <v>5</v>
      </c>
      <c r="E239" s="60" t="s">
        <v>6</v>
      </c>
    </row>
    <row r="240" spans="1:5" x14ac:dyDescent="0.2">
      <c r="A240" s="71" t="str">
        <f>IF('Snr F'!C29="-","",'Snr F'!C29)</f>
        <v/>
      </c>
      <c r="B240" s="96" t="str">
        <f>IF('Snr F'!D29="-","",'Snr F'!D29)</f>
        <v/>
      </c>
      <c r="C240" s="101" t="str">
        <f>IF('Snr F'!E29="-","",'Snr F'!E29)</f>
        <v/>
      </c>
      <c r="D240" s="85" t="s">
        <v>5</v>
      </c>
      <c r="E240" s="60" t="s">
        <v>6</v>
      </c>
    </row>
    <row r="241" spans="1:5" x14ac:dyDescent="0.2">
      <c r="A241" s="71" t="str">
        <f>IF('Snr F'!C30="-","",'Snr F'!C30)</f>
        <v/>
      </c>
      <c r="B241" s="96" t="str">
        <f>IF('Snr F'!D30="-","",'Snr F'!D30)</f>
        <v/>
      </c>
      <c r="C241" s="101" t="str">
        <f>IF('Snr F'!E30="-","",'Snr F'!E30)</f>
        <v/>
      </c>
      <c r="D241" s="85" t="s">
        <v>5</v>
      </c>
      <c r="E241" s="60" t="s">
        <v>6</v>
      </c>
    </row>
    <row r="242" spans="1:5" x14ac:dyDescent="0.2">
      <c r="A242" s="71" t="str">
        <f>IF('Snr F'!C31="-","",'Snr F'!C31)</f>
        <v/>
      </c>
      <c r="B242" s="96" t="str">
        <f>IF('Snr F'!D31="-","",'Snr F'!D31)</f>
        <v/>
      </c>
      <c r="C242" s="101" t="str">
        <f>IF('Snr F'!E31="-","",'Snr F'!E31)</f>
        <v/>
      </c>
      <c r="D242" s="85" t="s">
        <v>5</v>
      </c>
      <c r="E242" s="60" t="s">
        <v>6</v>
      </c>
    </row>
    <row r="243" spans="1:5" x14ac:dyDescent="0.2">
      <c r="A243" s="71" t="str">
        <f>IF('Snr F'!C32="-","",'Snr F'!C32)</f>
        <v/>
      </c>
      <c r="B243" s="96" t="str">
        <f>IF('Snr F'!D32="-","",'Snr F'!D32)</f>
        <v/>
      </c>
      <c r="C243" s="101" t="str">
        <f>IF('Snr F'!E32="-","",'Snr F'!E32)</f>
        <v/>
      </c>
      <c r="D243" s="85" t="s">
        <v>5</v>
      </c>
      <c r="E243" s="60" t="s">
        <v>6</v>
      </c>
    </row>
    <row r="244" spans="1:5" x14ac:dyDescent="0.2">
      <c r="A244" s="71" t="str">
        <f>IF('Snr F'!C33="-","",'Snr F'!C33)</f>
        <v/>
      </c>
      <c r="B244" s="96" t="str">
        <f>IF('Snr F'!D33="-","",'Snr F'!D33)</f>
        <v/>
      </c>
      <c r="C244" s="101" t="str">
        <f>IF('Snr F'!E33="-","",'Snr F'!E33)</f>
        <v/>
      </c>
      <c r="D244" s="85" t="s">
        <v>5</v>
      </c>
      <c r="E244" s="60" t="s">
        <v>6</v>
      </c>
    </row>
    <row r="245" spans="1:5" x14ac:dyDescent="0.2">
      <c r="A245" s="71" t="str">
        <f>IF('Snr F'!C34="-","",'Snr F'!C34)</f>
        <v/>
      </c>
      <c r="B245" s="96" t="str">
        <f>IF('Snr F'!D34="-","",'Snr F'!D34)</f>
        <v/>
      </c>
      <c r="C245" s="101" t="str">
        <f>IF('Snr F'!E34="-","",'Snr F'!E34)</f>
        <v/>
      </c>
      <c r="D245" s="85" t="s">
        <v>5</v>
      </c>
      <c r="E245" s="60" t="s">
        <v>6</v>
      </c>
    </row>
    <row r="246" spans="1:5" x14ac:dyDescent="0.2">
      <c r="A246" s="71" t="str">
        <f>IF('Snr F'!C35="-","",'Snr F'!C35)</f>
        <v/>
      </c>
      <c r="B246" s="96" t="str">
        <f>IF('Snr F'!D35="-","",'Snr F'!D35)</f>
        <v/>
      </c>
      <c r="C246" s="101" t="str">
        <f>IF('Snr F'!E35="-","",'Snr F'!E35)</f>
        <v/>
      </c>
      <c r="D246" s="85" t="s">
        <v>5</v>
      </c>
      <c r="E246" s="60" t="s">
        <v>6</v>
      </c>
    </row>
    <row r="247" spans="1:5" x14ac:dyDescent="0.2">
      <c r="A247" s="71" t="str">
        <f>IF('Snr F'!C36="-","",'Snr F'!C36)</f>
        <v/>
      </c>
      <c r="B247" s="96" t="str">
        <f>IF('Snr F'!D36="-","",'Snr F'!D36)</f>
        <v/>
      </c>
      <c r="C247" s="101" t="str">
        <f>IF('Snr F'!E36="-","",'Snr F'!E36)</f>
        <v/>
      </c>
      <c r="D247" s="85" t="s">
        <v>5</v>
      </c>
      <c r="E247" s="60" t="s">
        <v>6</v>
      </c>
    </row>
    <row r="248" spans="1:5" x14ac:dyDescent="0.2">
      <c r="A248" s="71" t="str">
        <f>IF('Snr F'!C37="-","",'Snr F'!C37)</f>
        <v/>
      </c>
      <c r="B248" s="96" t="str">
        <f>IF('Snr F'!D37="-","",'Snr F'!D37)</f>
        <v/>
      </c>
      <c r="C248" s="101" t="str">
        <f>IF('Snr F'!E37="-","",'Snr F'!E37)</f>
        <v/>
      </c>
      <c r="D248" s="85" t="s">
        <v>5</v>
      </c>
      <c r="E248" s="60" t="s">
        <v>6</v>
      </c>
    </row>
    <row r="249" spans="1:5" x14ac:dyDescent="0.2">
      <c r="A249" s="71" t="str">
        <f>IF('Snr F'!C38="-","",'Snr F'!C38)</f>
        <v/>
      </c>
      <c r="B249" s="96" t="str">
        <f>IF('Snr F'!D38="-","",'Snr F'!D38)</f>
        <v/>
      </c>
      <c r="C249" s="101" t="str">
        <f>IF('Snr F'!E38="-","",'Snr F'!E38)</f>
        <v/>
      </c>
      <c r="D249" s="85" t="s">
        <v>5</v>
      </c>
      <c r="E249" s="60" t="s">
        <v>6</v>
      </c>
    </row>
    <row r="250" spans="1:5" x14ac:dyDescent="0.2">
      <c r="A250" s="71" t="str">
        <f>IF('Snr F'!C39="-","",'Snr F'!C39)</f>
        <v/>
      </c>
      <c r="B250" s="96" t="str">
        <f>IF('Snr F'!D39="-","",'Snr F'!D39)</f>
        <v/>
      </c>
      <c r="C250" s="101" t="str">
        <f>IF('Snr F'!E39="-","",'Snr F'!E39)</f>
        <v/>
      </c>
      <c r="D250" s="85" t="s">
        <v>5</v>
      </c>
      <c r="E250" s="60" t="s">
        <v>6</v>
      </c>
    </row>
    <row r="251" spans="1:5" x14ac:dyDescent="0.2">
      <c r="A251" s="71" t="str">
        <f>IF('Snr F'!C40="-","",'Snr F'!C40)</f>
        <v/>
      </c>
      <c r="B251" s="96" t="str">
        <f>IF('Snr F'!D40="-","",'Snr F'!D40)</f>
        <v/>
      </c>
      <c r="C251" s="101" t="str">
        <f>IF('Snr F'!E40="-","",'Snr F'!E40)</f>
        <v/>
      </c>
      <c r="D251" s="85" t="s">
        <v>5</v>
      </c>
      <c r="E251" s="60" t="s">
        <v>6</v>
      </c>
    </row>
    <row r="252" spans="1:5" x14ac:dyDescent="0.2">
      <c r="A252" s="71" t="str">
        <f>IF('Snr F'!C41="-","",'Snr F'!C41)</f>
        <v/>
      </c>
      <c r="B252" s="96" t="str">
        <f>IF('Snr F'!D41="-","",'Snr F'!D41)</f>
        <v/>
      </c>
      <c r="C252" s="101" t="str">
        <f>IF('Snr F'!E41="-","",'Snr F'!E41)</f>
        <v/>
      </c>
      <c r="D252" s="85" t="s">
        <v>5</v>
      </c>
      <c r="E252" s="60" t="s">
        <v>6</v>
      </c>
    </row>
    <row r="253" spans="1:5" x14ac:dyDescent="0.2">
      <c r="A253" s="71" t="str">
        <f>IF('Snr F'!C42="-","",'Snr F'!C42)</f>
        <v/>
      </c>
      <c r="B253" s="96" t="str">
        <f>IF('Snr F'!D42="-","",'Snr F'!D42)</f>
        <v/>
      </c>
      <c r="C253" s="101" t="str">
        <f>IF('Snr F'!E42="-","",'Snr F'!E42)</f>
        <v/>
      </c>
      <c r="D253" s="85" t="s">
        <v>5</v>
      </c>
      <c r="E253" s="60" t="s">
        <v>6</v>
      </c>
    </row>
    <row r="254" spans="1:5" x14ac:dyDescent="0.2">
      <c r="A254" s="71" t="str">
        <f>IF('Snr F'!C43="-","",'Snr F'!C43)</f>
        <v/>
      </c>
      <c r="B254" s="96" t="str">
        <f>IF('Snr F'!D43="-","",'Snr F'!D43)</f>
        <v/>
      </c>
      <c r="C254" s="101" t="str">
        <f>IF('Snr F'!E43="-","",'Snr F'!E43)</f>
        <v/>
      </c>
      <c r="D254" s="85" t="s">
        <v>5</v>
      </c>
      <c r="E254" s="60" t="s">
        <v>6</v>
      </c>
    </row>
    <row r="255" spans="1:5" x14ac:dyDescent="0.2">
      <c r="A255" s="71" t="str">
        <f>IF('Snr F'!C44="-","",'Snr F'!C44)</f>
        <v/>
      </c>
      <c r="B255" s="96" t="str">
        <f>IF('Snr F'!D44="-","",'Snr F'!D44)</f>
        <v/>
      </c>
      <c r="C255" s="101" t="str">
        <f>IF('Snr F'!E44="-","",'Snr F'!E44)</f>
        <v/>
      </c>
      <c r="D255" s="85" t="s">
        <v>5</v>
      </c>
      <c r="E255" s="60" t="s">
        <v>6</v>
      </c>
    </row>
    <row r="256" spans="1:5" x14ac:dyDescent="0.2">
      <c r="A256" s="71" t="str">
        <f>IF('Snr F'!C45="-","",'Snr F'!C45)</f>
        <v/>
      </c>
      <c r="B256" s="96" t="str">
        <f>IF('Snr F'!D45="-","",'Snr F'!D45)</f>
        <v/>
      </c>
      <c r="C256" s="101" t="str">
        <f>IF('Snr F'!E45="-","",'Snr F'!E45)</f>
        <v/>
      </c>
      <c r="D256" s="85" t="s">
        <v>5</v>
      </c>
      <c r="E256" s="60" t="s">
        <v>6</v>
      </c>
    </row>
    <row r="257" spans="1:5" x14ac:dyDescent="0.2">
      <c r="A257" s="71" t="str">
        <f>IF('Snr F'!C46="-","",'Snr F'!C46)</f>
        <v/>
      </c>
      <c r="B257" s="96" t="str">
        <f>IF('Snr F'!D46="-","",'Snr F'!D46)</f>
        <v/>
      </c>
      <c r="C257" s="101" t="str">
        <f>IF('Snr F'!E46="-","",'Snr F'!E46)</f>
        <v/>
      </c>
      <c r="D257" s="85" t="s">
        <v>5</v>
      </c>
      <c r="E257" s="60" t="s">
        <v>6</v>
      </c>
    </row>
    <row r="258" spans="1:5" x14ac:dyDescent="0.2">
      <c r="A258" s="71" t="str">
        <f>IF('Snr F'!C47="-","",'Snr F'!C47)</f>
        <v/>
      </c>
      <c r="B258" s="96" t="str">
        <f>IF('Snr F'!D47="-","",'Snr F'!D47)</f>
        <v/>
      </c>
      <c r="C258" s="101" t="str">
        <f>IF('Snr F'!E47="-","",'Snr F'!E47)</f>
        <v/>
      </c>
      <c r="D258" s="85" t="s">
        <v>5</v>
      </c>
      <c r="E258" s="60" t="s">
        <v>6</v>
      </c>
    </row>
    <row r="259" spans="1:5" x14ac:dyDescent="0.2">
      <c r="A259" s="71" t="str">
        <f>IF('Snr F'!C48="-","",'Snr F'!C48)</f>
        <v/>
      </c>
      <c r="B259" s="96" t="str">
        <f>IF('Snr F'!D48="-","",'Snr F'!D48)</f>
        <v/>
      </c>
      <c r="C259" s="101" t="str">
        <f>IF('Snr F'!E48="-","",'Snr F'!E48)</f>
        <v/>
      </c>
      <c r="D259" s="85" t="s">
        <v>5</v>
      </c>
      <c r="E259" s="60" t="s">
        <v>6</v>
      </c>
    </row>
    <row r="260" spans="1:5" ht="15" thickBot="1" x14ac:dyDescent="0.25">
      <c r="A260" s="72" t="str">
        <f>IF('Snr F'!C49="-","",'Snr F'!C49)</f>
        <v/>
      </c>
      <c r="B260" s="98" t="str">
        <f>IF('Snr F'!D49="-","",'Snr F'!D49)</f>
        <v/>
      </c>
      <c r="C260" s="102" t="str">
        <f>IF('Snr F'!E49="-","",'Snr F'!E49)</f>
        <v/>
      </c>
      <c r="D260" s="86" t="s">
        <v>5</v>
      </c>
      <c r="E260" s="75" t="s">
        <v>6</v>
      </c>
    </row>
    <row r="261" spans="1:5" ht="14" customHeight="1" x14ac:dyDescent="0.2">
      <c r="A261" s="54" t="s">
        <v>119</v>
      </c>
      <c r="B261" s="91"/>
      <c r="C261" s="91"/>
      <c r="D261" s="208" t="str">
        <f>Dnn!E7</f>
        <v>Seniors H</v>
      </c>
      <c r="E261" s="210"/>
    </row>
    <row r="262" spans="1:5" ht="15" customHeight="1" x14ac:dyDescent="0.2">
      <c r="A262" s="56" t="s">
        <v>110</v>
      </c>
      <c r="B262" s="92"/>
      <c r="C262" s="93"/>
      <c r="D262" s="211"/>
      <c r="E262" s="213"/>
    </row>
    <row r="263" spans="1:5" ht="15" customHeight="1" thickBot="1" x14ac:dyDescent="0.25">
      <c r="A263" s="106" t="s">
        <v>109</v>
      </c>
      <c r="B263" s="107"/>
      <c r="C263" s="107"/>
      <c r="D263" s="104"/>
      <c r="E263" s="105" t="str">
        <f>Dnn!E1</f>
        <v>{Groupe B}</v>
      </c>
    </row>
    <row r="264" spans="1:5" ht="15" thickBot="1" x14ac:dyDescent="0.25">
      <c r="A264" s="63" t="s">
        <v>111</v>
      </c>
      <c r="B264" s="64" t="s">
        <v>0</v>
      </c>
      <c r="C264" s="65" t="s">
        <v>8</v>
      </c>
      <c r="D264" s="214" t="s">
        <v>120</v>
      </c>
      <c r="E264" s="215"/>
    </row>
    <row r="265" spans="1:5" x14ac:dyDescent="0.2">
      <c r="A265" s="67" t="str">
        <f>IF('Snr H'!C2="-","",'Snr H'!C2)</f>
        <v/>
      </c>
      <c r="B265" s="94" t="str">
        <f>IF('Snr H'!D2="-","",'Snr H'!D2)</f>
        <v/>
      </c>
      <c r="C265" s="100" t="str">
        <f>IF('Snr H'!E2="-","",'Snr H'!E2)</f>
        <v/>
      </c>
      <c r="D265" s="84" t="s">
        <v>5</v>
      </c>
      <c r="E265" s="70" t="s">
        <v>6</v>
      </c>
    </row>
    <row r="266" spans="1:5" x14ac:dyDescent="0.2">
      <c r="A266" s="71" t="str">
        <f>IF('Snr H'!C3="-","",'Snr H'!C3)</f>
        <v/>
      </c>
      <c r="B266" s="96" t="str">
        <f>IF('Snr H'!D3="-","",'Snr H'!D3)</f>
        <v/>
      </c>
      <c r="C266" s="101" t="str">
        <f>IF('Snr H'!E3="-","",'Snr H'!E3)</f>
        <v/>
      </c>
      <c r="D266" s="85" t="s">
        <v>5</v>
      </c>
      <c r="E266" s="60" t="s">
        <v>6</v>
      </c>
    </row>
    <row r="267" spans="1:5" x14ac:dyDescent="0.2">
      <c r="A267" s="71" t="str">
        <f>IF('Snr H'!C4="-","",'Snr H'!C4)</f>
        <v/>
      </c>
      <c r="B267" s="96" t="str">
        <f>IF('Snr H'!D4="-","",'Snr H'!D4)</f>
        <v/>
      </c>
      <c r="C267" s="101" t="str">
        <f>IF('Snr H'!E4="-","",'Snr H'!E4)</f>
        <v/>
      </c>
      <c r="D267" s="85" t="s">
        <v>5</v>
      </c>
      <c r="E267" s="60" t="s">
        <v>6</v>
      </c>
    </row>
    <row r="268" spans="1:5" x14ac:dyDescent="0.2">
      <c r="A268" s="71" t="str">
        <f>IF('Snr H'!C5="-","",'Snr H'!C5)</f>
        <v/>
      </c>
      <c r="B268" s="96" t="str">
        <f>IF('Snr H'!D5="-","",'Snr H'!D5)</f>
        <v/>
      </c>
      <c r="C268" s="101" t="str">
        <f>IF('Snr H'!E5="-","",'Snr H'!E5)</f>
        <v/>
      </c>
      <c r="D268" s="85" t="s">
        <v>5</v>
      </c>
      <c r="E268" s="60" t="s">
        <v>6</v>
      </c>
    </row>
    <row r="269" spans="1:5" x14ac:dyDescent="0.2">
      <c r="A269" s="71" t="str">
        <f>IF('Snr H'!C6="-","",'Snr H'!C6)</f>
        <v/>
      </c>
      <c r="B269" s="96" t="str">
        <f>IF('Snr H'!D6="-","",'Snr H'!D6)</f>
        <v/>
      </c>
      <c r="C269" s="101" t="str">
        <f>IF('Snr H'!E6="-","",'Snr H'!E6)</f>
        <v/>
      </c>
      <c r="D269" s="85" t="s">
        <v>5</v>
      </c>
      <c r="E269" s="60" t="s">
        <v>6</v>
      </c>
    </row>
    <row r="270" spans="1:5" x14ac:dyDescent="0.2">
      <c r="A270" s="71" t="str">
        <f>IF('Snr H'!C7="-","",'Snr H'!C7)</f>
        <v/>
      </c>
      <c r="B270" s="96" t="str">
        <f>IF('Snr H'!D7="-","",'Snr H'!D7)</f>
        <v/>
      </c>
      <c r="C270" s="101" t="str">
        <f>IF('Snr H'!E7="-","",'Snr H'!E7)</f>
        <v/>
      </c>
      <c r="D270" s="85" t="s">
        <v>5</v>
      </c>
      <c r="E270" s="60" t="s">
        <v>6</v>
      </c>
    </row>
    <row r="271" spans="1:5" x14ac:dyDescent="0.2">
      <c r="A271" s="71" t="str">
        <f>IF('Snr H'!C8="-","",'Snr H'!C8)</f>
        <v/>
      </c>
      <c r="B271" s="96" t="str">
        <f>IF('Snr H'!D8="-","",'Snr H'!D8)</f>
        <v/>
      </c>
      <c r="C271" s="101" t="str">
        <f>IF('Snr H'!E8="-","",'Snr H'!E8)</f>
        <v/>
      </c>
      <c r="D271" s="85" t="s">
        <v>5</v>
      </c>
      <c r="E271" s="60" t="s">
        <v>6</v>
      </c>
    </row>
    <row r="272" spans="1:5" x14ac:dyDescent="0.2">
      <c r="A272" s="71" t="str">
        <f>IF('Snr H'!C9="-","",'Snr H'!C9)</f>
        <v/>
      </c>
      <c r="B272" s="96" t="str">
        <f>IF('Snr H'!D9="-","",'Snr H'!D9)</f>
        <v/>
      </c>
      <c r="C272" s="101" t="str">
        <f>IF('Snr H'!E9="-","",'Snr H'!E9)</f>
        <v/>
      </c>
      <c r="D272" s="85" t="s">
        <v>5</v>
      </c>
      <c r="E272" s="60" t="s">
        <v>6</v>
      </c>
    </row>
    <row r="273" spans="1:5" x14ac:dyDescent="0.2">
      <c r="A273" s="71" t="str">
        <f>IF('Snr H'!C10="-","",'Snr H'!C10)</f>
        <v/>
      </c>
      <c r="B273" s="96" t="str">
        <f>IF('Snr H'!D10="-","",'Snr H'!D10)</f>
        <v/>
      </c>
      <c r="C273" s="101" t="str">
        <f>IF('Snr H'!E10="-","",'Snr H'!E10)</f>
        <v/>
      </c>
      <c r="D273" s="85" t="s">
        <v>5</v>
      </c>
      <c r="E273" s="60" t="s">
        <v>6</v>
      </c>
    </row>
    <row r="274" spans="1:5" x14ac:dyDescent="0.2">
      <c r="A274" s="71" t="str">
        <f>IF('Snr H'!C11="-","",'Snr H'!C11)</f>
        <v/>
      </c>
      <c r="B274" s="96" t="str">
        <f>IF('Snr H'!D11="-","",'Snr H'!D11)</f>
        <v/>
      </c>
      <c r="C274" s="101" t="str">
        <f>IF('Snr H'!E11="-","",'Snr H'!E11)</f>
        <v/>
      </c>
      <c r="D274" s="85" t="s">
        <v>5</v>
      </c>
      <c r="E274" s="60" t="s">
        <v>6</v>
      </c>
    </row>
    <row r="275" spans="1:5" x14ac:dyDescent="0.2">
      <c r="A275" s="71" t="str">
        <f>IF('Snr H'!C12="-","",'Snr H'!C12)</f>
        <v/>
      </c>
      <c r="B275" s="96" t="str">
        <f>IF('Snr H'!D12="-","",'Snr H'!D12)</f>
        <v/>
      </c>
      <c r="C275" s="101" t="str">
        <f>IF('Snr H'!E12="-","",'Snr H'!E12)</f>
        <v/>
      </c>
      <c r="D275" s="85" t="s">
        <v>5</v>
      </c>
      <c r="E275" s="60" t="s">
        <v>6</v>
      </c>
    </row>
    <row r="276" spans="1:5" x14ac:dyDescent="0.2">
      <c r="A276" s="71" t="str">
        <f>IF('Snr H'!C13="-","",'Snr H'!C13)</f>
        <v/>
      </c>
      <c r="B276" s="96" t="str">
        <f>IF('Snr H'!D13="-","",'Snr H'!D13)</f>
        <v/>
      </c>
      <c r="C276" s="101" t="str">
        <f>IF('Snr H'!E13="-","",'Snr H'!E13)</f>
        <v/>
      </c>
      <c r="D276" s="85" t="s">
        <v>5</v>
      </c>
      <c r="E276" s="60" t="s">
        <v>6</v>
      </c>
    </row>
    <row r="277" spans="1:5" x14ac:dyDescent="0.2">
      <c r="A277" s="71" t="str">
        <f>IF('Snr H'!C14="-","",'Snr H'!C14)</f>
        <v/>
      </c>
      <c r="B277" s="96" t="str">
        <f>IF('Snr H'!D14="-","",'Snr H'!D14)</f>
        <v/>
      </c>
      <c r="C277" s="101" t="str">
        <f>IF('Snr H'!E14="-","",'Snr H'!E14)</f>
        <v/>
      </c>
      <c r="D277" s="85" t="s">
        <v>5</v>
      </c>
      <c r="E277" s="60" t="s">
        <v>6</v>
      </c>
    </row>
    <row r="278" spans="1:5" x14ac:dyDescent="0.2">
      <c r="A278" s="71" t="str">
        <f>IF('Snr H'!C15="-","",'Snr H'!C15)</f>
        <v/>
      </c>
      <c r="B278" s="96" t="str">
        <f>IF('Snr H'!D15="-","",'Snr H'!D15)</f>
        <v/>
      </c>
      <c r="C278" s="101" t="str">
        <f>IF('Snr H'!E15="-","",'Snr H'!E15)</f>
        <v/>
      </c>
      <c r="D278" s="85" t="s">
        <v>5</v>
      </c>
      <c r="E278" s="60" t="s">
        <v>6</v>
      </c>
    </row>
    <row r="279" spans="1:5" x14ac:dyDescent="0.2">
      <c r="A279" s="71" t="str">
        <f>IF('Snr H'!C16="-","",'Snr H'!C16)</f>
        <v/>
      </c>
      <c r="B279" s="96" t="str">
        <f>IF('Snr H'!D16="-","",'Snr H'!D16)</f>
        <v/>
      </c>
      <c r="C279" s="101" t="str">
        <f>IF('Snr H'!E16="-","",'Snr H'!E16)</f>
        <v/>
      </c>
      <c r="D279" s="85" t="s">
        <v>5</v>
      </c>
      <c r="E279" s="60" t="s">
        <v>6</v>
      </c>
    </row>
    <row r="280" spans="1:5" x14ac:dyDescent="0.2">
      <c r="A280" s="71" t="str">
        <f>IF('Snr H'!C17="-","",'Snr H'!C17)</f>
        <v/>
      </c>
      <c r="B280" s="96" t="str">
        <f>IF('Snr H'!D17="-","",'Snr H'!D17)</f>
        <v/>
      </c>
      <c r="C280" s="101" t="str">
        <f>IF('Snr H'!E17="-","",'Snr H'!E17)</f>
        <v/>
      </c>
      <c r="D280" s="85" t="s">
        <v>5</v>
      </c>
      <c r="E280" s="60" t="s">
        <v>6</v>
      </c>
    </row>
    <row r="281" spans="1:5" x14ac:dyDescent="0.2">
      <c r="A281" s="71" t="str">
        <f>IF('Snr H'!C18="-","",'Snr H'!C18)</f>
        <v/>
      </c>
      <c r="B281" s="96" t="str">
        <f>IF('Snr H'!D18="-","",'Snr H'!D18)</f>
        <v/>
      </c>
      <c r="C281" s="101" t="str">
        <f>IF('Snr H'!E18="-","",'Snr H'!E18)</f>
        <v/>
      </c>
      <c r="D281" s="85" t="s">
        <v>5</v>
      </c>
      <c r="E281" s="60" t="s">
        <v>6</v>
      </c>
    </row>
    <row r="282" spans="1:5" x14ac:dyDescent="0.2">
      <c r="A282" s="71" t="str">
        <f>IF('Snr H'!C19="-","",'Snr H'!C19)</f>
        <v/>
      </c>
      <c r="B282" s="96" t="str">
        <f>IF('Snr H'!D19="-","",'Snr H'!D19)</f>
        <v/>
      </c>
      <c r="C282" s="101" t="str">
        <f>IF('Snr H'!E19="-","",'Snr H'!E19)</f>
        <v/>
      </c>
      <c r="D282" s="85" t="s">
        <v>5</v>
      </c>
      <c r="E282" s="60" t="s">
        <v>6</v>
      </c>
    </row>
    <row r="283" spans="1:5" x14ac:dyDescent="0.2">
      <c r="A283" s="71" t="str">
        <f>IF('Snr H'!C20="-","",'Snr H'!C20)</f>
        <v/>
      </c>
      <c r="B283" s="96" t="str">
        <f>IF('Snr H'!D20="-","",'Snr H'!D20)</f>
        <v/>
      </c>
      <c r="C283" s="101" t="str">
        <f>IF('Snr H'!E20="-","",'Snr H'!E20)</f>
        <v/>
      </c>
      <c r="D283" s="85" t="s">
        <v>5</v>
      </c>
      <c r="E283" s="60" t="s">
        <v>6</v>
      </c>
    </row>
    <row r="284" spans="1:5" x14ac:dyDescent="0.2">
      <c r="A284" s="71" t="str">
        <f>IF('Snr H'!C21="-","",'Snr H'!C21)</f>
        <v/>
      </c>
      <c r="B284" s="96" t="str">
        <f>IF('Snr H'!D21="-","",'Snr H'!D21)</f>
        <v/>
      </c>
      <c r="C284" s="101" t="str">
        <f>IF('Snr H'!E21="-","",'Snr H'!E21)</f>
        <v/>
      </c>
      <c r="D284" s="85" t="s">
        <v>5</v>
      </c>
      <c r="E284" s="60" t="s">
        <v>6</v>
      </c>
    </row>
    <row r="285" spans="1:5" x14ac:dyDescent="0.2">
      <c r="A285" s="71" t="str">
        <f>IF('Snr H'!C22="-","",'Snr H'!C22)</f>
        <v/>
      </c>
      <c r="B285" s="96" t="str">
        <f>IF('Snr H'!D22="-","",'Snr H'!D22)</f>
        <v/>
      </c>
      <c r="C285" s="101" t="str">
        <f>IF('Snr H'!E22="-","",'Snr H'!E22)</f>
        <v/>
      </c>
      <c r="D285" s="85" t="s">
        <v>5</v>
      </c>
      <c r="E285" s="60" t="s">
        <v>6</v>
      </c>
    </row>
    <row r="286" spans="1:5" x14ac:dyDescent="0.2">
      <c r="A286" s="71" t="str">
        <f>IF('Snr H'!C23="-","",'Snr H'!C23)</f>
        <v/>
      </c>
      <c r="B286" s="96" t="str">
        <f>IF('Snr H'!D23="-","",'Snr H'!D23)</f>
        <v/>
      </c>
      <c r="C286" s="101" t="str">
        <f>IF('Snr H'!E23="-","",'Snr H'!E23)</f>
        <v/>
      </c>
      <c r="D286" s="85" t="s">
        <v>5</v>
      </c>
      <c r="E286" s="60" t="s">
        <v>6</v>
      </c>
    </row>
    <row r="287" spans="1:5" x14ac:dyDescent="0.2">
      <c r="A287" s="71" t="str">
        <f>IF('Snr H'!C24="-","",'Snr H'!C24)</f>
        <v/>
      </c>
      <c r="B287" s="96" t="str">
        <f>IF('Snr H'!D24="-","",'Snr H'!D24)</f>
        <v/>
      </c>
      <c r="C287" s="101" t="str">
        <f>IF('Snr H'!E24="-","",'Snr H'!E24)</f>
        <v/>
      </c>
      <c r="D287" s="85" t="s">
        <v>5</v>
      </c>
      <c r="E287" s="60" t="s">
        <v>6</v>
      </c>
    </row>
    <row r="288" spans="1:5" x14ac:dyDescent="0.2">
      <c r="A288" s="71" t="str">
        <f>IF('Snr H'!C25="-","",'Snr H'!C25)</f>
        <v/>
      </c>
      <c r="B288" s="96" t="str">
        <f>IF('Snr H'!D25="-","",'Snr H'!D25)</f>
        <v/>
      </c>
      <c r="C288" s="101" t="str">
        <f>IF('Snr H'!E25="-","",'Snr H'!E25)</f>
        <v/>
      </c>
      <c r="D288" s="85" t="s">
        <v>5</v>
      </c>
      <c r="E288" s="60" t="s">
        <v>6</v>
      </c>
    </row>
    <row r="289" spans="1:5" x14ac:dyDescent="0.2">
      <c r="A289" s="71" t="str">
        <f>IF('Snr H'!C26="-","",'Snr H'!C26)</f>
        <v/>
      </c>
      <c r="B289" s="96" t="str">
        <f>IF('Snr H'!D26="-","",'Snr H'!D26)</f>
        <v/>
      </c>
      <c r="C289" s="101" t="str">
        <f>IF('Snr H'!E26="-","",'Snr H'!E26)</f>
        <v/>
      </c>
      <c r="D289" s="85" t="s">
        <v>5</v>
      </c>
      <c r="E289" s="60" t="s">
        <v>6</v>
      </c>
    </row>
    <row r="290" spans="1:5" x14ac:dyDescent="0.2">
      <c r="A290" s="71" t="str">
        <f>IF('Snr H'!C27="-","",'Snr H'!C27)</f>
        <v/>
      </c>
      <c r="B290" s="96" t="str">
        <f>IF('Snr H'!D27="-","",'Snr H'!D27)</f>
        <v/>
      </c>
      <c r="C290" s="101" t="str">
        <f>IF('Snr H'!E27="-","",'Snr H'!E27)</f>
        <v/>
      </c>
      <c r="D290" s="85" t="s">
        <v>5</v>
      </c>
      <c r="E290" s="60" t="s">
        <v>6</v>
      </c>
    </row>
    <row r="291" spans="1:5" x14ac:dyDescent="0.2">
      <c r="A291" s="71" t="str">
        <f>IF('Snr H'!C28="-","",'Snr H'!C28)</f>
        <v/>
      </c>
      <c r="B291" s="96" t="str">
        <f>IF('Snr H'!D28="-","",'Snr H'!D28)</f>
        <v/>
      </c>
      <c r="C291" s="101" t="str">
        <f>IF('Snr H'!E28="-","",'Snr H'!E28)</f>
        <v/>
      </c>
      <c r="D291" s="85" t="s">
        <v>5</v>
      </c>
      <c r="E291" s="60" t="s">
        <v>6</v>
      </c>
    </row>
    <row r="292" spans="1:5" x14ac:dyDescent="0.2">
      <c r="A292" s="71" t="str">
        <f>IF('Snr H'!C29="-","",'Snr H'!C29)</f>
        <v/>
      </c>
      <c r="B292" s="96" t="str">
        <f>IF('Snr H'!D29="-","",'Snr H'!D29)</f>
        <v/>
      </c>
      <c r="C292" s="101" t="str">
        <f>IF('Snr H'!E29="-","",'Snr H'!E29)</f>
        <v/>
      </c>
      <c r="D292" s="85" t="s">
        <v>5</v>
      </c>
      <c r="E292" s="60" t="s">
        <v>6</v>
      </c>
    </row>
    <row r="293" spans="1:5" x14ac:dyDescent="0.2">
      <c r="A293" s="71" t="str">
        <f>IF('Snr H'!C30="-","",'Snr H'!C30)</f>
        <v/>
      </c>
      <c r="B293" s="96" t="str">
        <f>IF('Snr H'!D30="-","",'Snr H'!D30)</f>
        <v/>
      </c>
      <c r="C293" s="101" t="str">
        <f>IF('Snr H'!E30="-","",'Snr H'!E30)</f>
        <v/>
      </c>
      <c r="D293" s="85" t="s">
        <v>5</v>
      </c>
      <c r="E293" s="60" t="s">
        <v>6</v>
      </c>
    </row>
    <row r="294" spans="1:5" x14ac:dyDescent="0.2">
      <c r="A294" s="71" t="str">
        <f>IF('Snr H'!C31="-","",'Snr H'!C31)</f>
        <v/>
      </c>
      <c r="B294" s="96" t="str">
        <f>IF('Snr H'!D31="-","",'Snr H'!D31)</f>
        <v/>
      </c>
      <c r="C294" s="101" t="str">
        <f>IF('Snr H'!E31="-","",'Snr H'!E31)</f>
        <v/>
      </c>
      <c r="D294" s="85" t="s">
        <v>5</v>
      </c>
      <c r="E294" s="60" t="s">
        <v>6</v>
      </c>
    </row>
    <row r="295" spans="1:5" x14ac:dyDescent="0.2">
      <c r="A295" s="71" t="str">
        <f>IF('Snr H'!C32="-","",'Snr H'!C32)</f>
        <v/>
      </c>
      <c r="B295" s="96" t="str">
        <f>IF('Snr H'!D32="-","",'Snr H'!D32)</f>
        <v/>
      </c>
      <c r="C295" s="101" t="str">
        <f>IF('Snr H'!E32="-","",'Snr H'!E32)</f>
        <v/>
      </c>
      <c r="D295" s="85" t="s">
        <v>5</v>
      </c>
      <c r="E295" s="60" t="s">
        <v>6</v>
      </c>
    </row>
    <row r="296" spans="1:5" x14ac:dyDescent="0.2">
      <c r="A296" s="71" t="str">
        <f>IF('Snr H'!C33="-","",'Snr H'!C33)</f>
        <v/>
      </c>
      <c r="B296" s="96" t="str">
        <f>IF('Snr H'!D33="-","",'Snr H'!D33)</f>
        <v/>
      </c>
      <c r="C296" s="101" t="str">
        <f>IF('Snr H'!E33="-","",'Snr H'!E33)</f>
        <v/>
      </c>
      <c r="D296" s="85" t="s">
        <v>5</v>
      </c>
      <c r="E296" s="60" t="s">
        <v>6</v>
      </c>
    </row>
    <row r="297" spans="1:5" x14ac:dyDescent="0.2">
      <c r="A297" s="71" t="str">
        <f>IF('Snr H'!C34="-","",'Snr H'!C34)</f>
        <v/>
      </c>
      <c r="B297" s="96" t="str">
        <f>IF('Snr H'!D34="-","",'Snr H'!D34)</f>
        <v/>
      </c>
      <c r="C297" s="101" t="str">
        <f>IF('Snr H'!E34="-","",'Snr H'!E34)</f>
        <v/>
      </c>
      <c r="D297" s="85" t="s">
        <v>5</v>
      </c>
      <c r="E297" s="60" t="s">
        <v>6</v>
      </c>
    </row>
    <row r="298" spans="1:5" x14ac:dyDescent="0.2">
      <c r="A298" s="71" t="str">
        <f>IF('Snr H'!C35="-","",'Snr H'!C35)</f>
        <v/>
      </c>
      <c r="B298" s="96" t="str">
        <f>IF('Snr H'!D35="-","",'Snr H'!D35)</f>
        <v/>
      </c>
      <c r="C298" s="101" t="str">
        <f>IF('Snr H'!E35="-","",'Snr H'!E35)</f>
        <v/>
      </c>
      <c r="D298" s="85" t="s">
        <v>5</v>
      </c>
      <c r="E298" s="60" t="s">
        <v>6</v>
      </c>
    </row>
    <row r="299" spans="1:5" x14ac:dyDescent="0.2">
      <c r="A299" s="71" t="str">
        <f>IF('Snr H'!C36="-","",'Snr H'!C36)</f>
        <v/>
      </c>
      <c r="B299" s="96" t="str">
        <f>IF('Snr H'!D36="-","",'Snr H'!D36)</f>
        <v/>
      </c>
      <c r="C299" s="101" t="str">
        <f>IF('Snr H'!E36="-","",'Snr H'!E36)</f>
        <v/>
      </c>
      <c r="D299" s="85" t="s">
        <v>5</v>
      </c>
      <c r="E299" s="60" t="s">
        <v>6</v>
      </c>
    </row>
    <row r="300" spans="1:5" x14ac:dyDescent="0.2">
      <c r="A300" s="71" t="str">
        <f>IF('Snr H'!C37="-","",'Snr H'!C37)</f>
        <v/>
      </c>
      <c r="B300" s="96" t="str">
        <f>IF('Snr H'!D37="-","",'Snr H'!D37)</f>
        <v/>
      </c>
      <c r="C300" s="101" t="str">
        <f>IF('Snr H'!E37="-","",'Snr H'!E37)</f>
        <v/>
      </c>
      <c r="D300" s="85" t="s">
        <v>5</v>
      </c>
      <c r="E300" s="60" t="s">
        <v>6</v>
      </c>
    </row>
    <row r="301" spans="1:5" x14ac:dyDescent="0.2">
      <c r="A301" s="71" t="str">
        <f>IF('Snr H'!C38="-","",'Snr H'!C38)</f>
        <v/>
      </c>
      <c r="B301" s="96" t="str">
        <f>IF('Snr H'!D38="-","",'Snr H'!D38)</f>
        <v/>
      </c>
      <c r="C301" s="101" t="str">
        <f>IF('Snr H'!E38="-","",'Snr H'!E38)</f>
        <v/>
      </c>
      <c r="D301" s="85" t="s">
        <v>5</v>
      </c>
      <c r="E301" s="60" t="s">
        <v>6</v>
      </c>
    </row>
    <row r="302" spans="1:5" x14ac:dyDescent="0.2">
      <c r="A302" s="71" t="str">
        <f>IF('Snr H'!C39="-","",'Snr H'!C39)</f>
        <v/>
      </c>
      <c r="B302" s="96" t="str">
        <f>IF('Snr H'!D39="-","",'Snr H'!D39)</f>
        <v/>
      </c>
      <c r="C302" s="101" t="str">
        <f>IF('Snr H'!E39="-","",'Snr H'!E39)</f>
        <v/>
      </c>
      <c r="D302" s="85" t="s">
        <v>5</v>
      </c>
      <c r="E302" s="60" t="s">
        <v>6</v>
      </c>
    </row>
    <row r="303" spans="1:5" x14ac:dyDescent="0.2">
      <c r="A303" s="71" t="str">
        <f>IF('Snr H'!C40="-","",'Snr H'!C40)</f>
        <v/>
      </c>
      <c r="B303" s="96" t="str">
        <f>IF('Snr H'!D40="-","",'Snr H'!D40)</f>
        <v/>
      </c>
      <c r="C303" s="101" t="str">
        <f>IF('Snr H'!E40="-","",'Snr H'!E40)</f>
        <v/>
      </c>
      <c r="D303" s="85" t="s">
        <v>5</v>
      </c>
      <c r="E303" s="60" t="s">
        <v>6</v>
      </c>
    </row>
    <row r="304" spans="1:5" x14ac:dyDescent="0.2">
      <c r="A304" s="71" t="str">
        <f>IF('Snr H'!C41="-","",'Snr H'!C41)</f>
        <v/>
      </c>
      <c r="B304" s="96" t="str">
        <f>IF('Snr H'!D41="-","",'Snr H'!D41)</f>
        <v/>
      </c>
      <c r="C304" s="101" t="str">
        <f>IF('Snr H'!E41="-","",'Snr H'!E41)</f>
        <v/>
      </c>
      <c r="D304" s="85" t="s">
        <v>5</v>
      </c>
      <c r="E304" s="60" t="s">
        <v>6</v>
      </c>
    </row>
    <row r="305" spans="1:5" x14ac:dyDescent="0.2">
      <c r="A305" s="71" t="str">
        <f>IF('Snr H'!C42="-","",'Snr H'!C42)</f>
        <v/>
      </c>
      <c r="B305" s="96" t="str">
        <f>IF('Snr H'!D42="-","",'Snr H'!D42)</f>
        <v/>
      </c>
      <c r="C305" s="101" t="str">
        <f>IF('Snr H'!E42="-","",'Snr H'!E42)</f>
        <v/>
      </c>
      <c r="D305" s="85" t="s">
        <v>5</v>
      </c>
      <c r="E305" s="60" t="s">
        <v>6</v>
      </c>
    </row>
    <row r="306" spans="1:5" x14ac:dyDescent="0.2">
      <c r="A306" s="71" t="str">
        <f>IF('Snr H'!C43="-","",'Snr H'!C43)</f>
        <v/>
      </c>
      <c r="B306" s="96" t="str">
        <f>IF('Snr H'!D43="-","",'Snr H'!D43)</f>
        <v/>
      </c>
      <c r="C306" s="101" t="str">
        <f>IF('Snr H'!E43="-","",'Snr H'!E43)</f>
        <v/>
      </c>
      <c r="D306" s="85" t="s">
        <v>5</v>
      </c>
      <c r="E306" s="60" t="s">
        <v>6</v>
      </c>
    </row>
    <row r="307" spans="1:5" x14ac:dyDescent="0.2">
      <c r="A307" s="71" t="str">
        <f>IF('Snr H'!C44="-","",'Snr H'!C44)</f>
        <v/>
      </c>
      <c r="B307" s="96" t="str">
        <f>IF('Snr H'!D44="-","",'Snr H'!D44)</f>
        <v/>
      </c>
      <c r="C307" s="101" t="str">
        <f>IF('Snr H'!E44="-","",'Snr H'!E44)</f>
        <v/>
      </c>
      <c r="D307" s="85" t="s">
        <v>5</v>
      </c>
      <c r="E307" s="60" t="s">
        <v>6</v>
      </c>
    </row>
    <row r="308" spans="1:5" x14ac:dyDescent="0.2">
      <c r="A308" s="71" t="str">
        <f>IF('Snr H'!C45="-","",'Snr H'!C45)</f>
        <v/>
      </c>
      <c r="B308" s="96" t="str">
        <f>IF('Snr H'!D45="-","",'Snr H'!D45)</f>
        <v/>
      </c>
      <c r="C308" s="101" t="str">
        <f>IF('Snr H'!E45="-","",'Snr H'!E45)</f>
        <v/>
      </c>
      <c r="D308" s="85" t="s">
        <v>5</v>
      </c>
      <c r="E308" s="60" t="s">
        <v>6</v>
      </c>
    </row>
    <row r="309" spans="1:5" x14ac:dyDescent="0.2">
      <c r="A309" s="71" t="str">
        <f>IF('Snr H'!C46="-","",'Snr H'!C46)</f>
        <v/>
      </c>
      <c r="B309" s="96" t="str">
        <f>IF('Snr H'!D46="-","",'Snr H'!D46)</f>
        <v/>
      </c>
      <c r="C309" s="101" t="str">
        <f>IF('Snr H'!E46="-","",'Snr H'!E46)</f>
        <v/>
      </c>
      <c r="D309" s="85" t="s">
        <v>5</v>
      </c>
      <c r="E309" s="60" t="s">
        <v>6</v>
      </c>
    </row>
    <row r="310" spans="1:5" x14ac:dyDescent="0.2">
      <c r="A310" s="71" t="str">
        <f>IF('Snr H'!C47="-","",'Snr H'!C47)</f>
        <v/>
      </c>
      <c r="B310" s="96" t="str">
        <f>IF('Snr H'!D47="-","",'Snr H'!D47)</f>
        <v/>
      </c>
      <c r="C310" s="101" t="str">
        <f>IF('Snr H'!E47="-","",'Snr H'!E47)</f>
        <v/>
      </c>
      <c r="D310" s="85" t="s">
        <v>5</v>
      </c>
      <c r="E310" s="60" t="s">
        <v>6</v>
      </c>
    </row>
    <row r="311" spans="1:5" x14ac:dyDescent="0.2">
      <c r="A311" s="71" t="str">
        <f>IF('Snr H'!C48="-","",'Snr H'!C48)</f>
        <v/>
      </c>
      <c r="B311" s="96" t="str">
        <f>IF('Snr H'!D48="-","",'Snr H'!D48)</f>
        <v/>
      </c>
      <c r="C311" s="101" t="str">
        <f>IF('Snr H'!E48="-","",'Snr H'!E48)</f>
        <v/>
      </c>
      <c r="D311" s="85" t="s">
        <v>5</v>
      </c>
      <c r="E311" s="60" t="s">
        <v>6</v>
      </c>
    </row>
    <row r="312" spans="1:5" ht="15" thickBot="1" x14ac:dyDescent="0.25">
      <c r="A312" s="72" t="str">
        <f>IF('Snr H'!C49="-","",'Snr H'!C49)</f>
        <v/>
      </c>
      <c r="B312" s="98" t="str">
        <f>IF('Snr H'!D49="-","",'Snr H'!D49)</f>
        <v/>
      </c>
      <c r="C312" s="102" t="str">
        <f>IF('Snr H'!E49="-","",'Snr H'!E49)</f>
        <v/>
      </c>
      <c r="D312" s="86" t="s">
        <v>5</v>
      </c>
      <c r="E312" s="75" t="s">
        <v>6</v>
      </c>
    </row>
    <row r="313" spans="1:5" ht="14" customHeight="1" x14ac:dyDescent="0.2">
      <c r="A313" s="54" t="s">
        <v>119</v>
      </c>
      <c r="B313" s="91"/>
      <c r="C313" s="91"/>
      <c r="D313" s="208" t="str">
        <f>Dnn!E8</f>
        <v>Vétérans F</v>
      </c>
      <c r="E313" s="210"/>
    </row>
    <row r="314" spans="1:5" ht="15" customHeight="1" x14ac:dyDescent="0.2">
      <c r="A314" s="56" t="s">
        <v>110</v>
      </c>
      <c r="B314" s="92"/>
      <c r="C314" s="93"/>
      <c r="D314" s="211"/>
      <c r="E314" s="213"/>
    </row>
    <row r="315" spans="1:5" ht="15" customHeight="1" thickBot="1" x14ac:dyDescent="0.25">
      <c r="A315" s="106" t="s">
        <v>109</v>
      </c>
      <c r="B315" s="107"/>
      <c r="C315" s="107"/>
      <c r="D315" s="104"/>
      <c r="E315" s="105" t="str">
        <f>Dnn!E1</f>
        <v>{Groupe B}</v>
      </c>
    </row>
    <row r="316" spans="1:5" ht="15" thickBot="1" x14ac:dyDescent="0.25">
      <c r="A316" s="63" t="s">
        <v>111</v>
      </c>
      <c r="B316" s="64" t="s">
        <v>0</v>
      </c>
      <c r="C316" s="65" t="s">
        <v>8</v>
      </c>
      <c r="D316" s="214" t="s">
        <v>120</v>
      </c>
      <c r="E316" s="215"/>
    </row>
    <row r="317" spans="1:5" x14ac:dyDescent="0.2">
      <c r="A317" s="67">
        <f>IF('Vtr F'!C2="-","",'Vtr F'!C2)</f>
        <v>1</v>
      </c>
      <c r="B317" s="94" t="str">
        <f>IF('Vtr F'!D2="-","",'Vtr F'!D2)</f>
        <v>B 1</v>
      </c>
      <c r="C317" s="100" t="str">
        <f>IF('Vtr F'!E2="-","",'Vtr F'!E2)</f>
        <v>C 1</v>
      </c>
      <c r="D317" s="84" t="s">
        <v>5</v>
      </c>
      <c r="E317" s="70" t="s">
        <v>6</v>
      </c>
    </row>
    <row r="318" spans="1:5" x14ac:dyDescent="0.2">
      <c r="A318" s="71">
        <f>IF('Vtr F'!C3="-","",'Vtr F'!C3)</f>
        <v>2</v>
      </c>
      <c r="B318" s="96" t="str">
        <f>IF('Vtr F'!D3="-","",'Vtr F'!D3)</f>
        <v>B 2</v>
      </c>
      <c r="C318" s="101" t="str">
        <f>IF('Vtr F'!E3="-","",'Vtr F'!E3)</f>
        <v>C 2</v>
      </c>
      <c r="D318" s="85" t="s">
        <v>5</v>
      </c>
      <c r="E318" s="60" t="s">
        <v>6</v>
      </c>
    </row>
    <row r="319" spans="1:5" x14ac:dyDescent="0.2">
      <c r="A319" s="71">
        <f>IF('Vtr F'!C4="-","",'Vtr F'!C4)</f>
        <v>3</v>
      </c>
      <c r="B319" s="96" t="str">
        <f>IF('Vtr F'!D4="-","",'Vtr F'!D4)</f>
        <v>B 3</v>
      </c>
      <c r="C319" s="101" t="str">
        <f>IF('Vtr F'!E4="-","",'Vtr F'!E4)</f>
        <v>C 3</v>
      </c>
      <c r="D319" s="85" t="s">
        <v>5</v>
      </c>
      <c r="E319" s="60" t="s">
        <v>6</v>
      </c>
    </row>
    <row r="320" spans="1:5" x14ac:dyDescent="0.2">
      <c r="A320" s="71">
        <f>IF('Vtr F'!C5="-","",'Vtr F'!C5)</f>
        <v>4</v>
      </c>
      <c r="B320" s="96" t="str">
        <f>IF('Vtr F'!D5="-","",'Vtr F'!D5)</f>
        <v>B 4</v>
      </c>
      <c r="C320" s="101" t="str">
        <f>IF('Vtr F'!E5="-","",'Vtr F'!E5)</f>
        <v>C 4</v>
      </c>
      <c r="D320" s="85" t="s">
        <v>5</v>
      </c>
      <c r="E320" s="60" t="s">
        <v>6</v>
      </c>
    </row>
    <row r="321" spans="1:5" x14ac:dyDescent="0.2">
      <c r="A321" s="71">
        <f>IF('Vtr F'!C6="-","",'Vtr F'!C6)</f>
        <v>5</v>
      </c>
      <c r="B321" s="96" t="str">
        <f>IF('Vtr F'!D6="-","",'Vtr F'!D6)</f>
        <v>B 5</v>
      </c>
      <c r="C321" s="101" t="str">
        <f>IF('Vtr F'!E6="-","",'Vtr F'!E6)</f>
        <v>C 5</v>
      </c>
      <c r="D321" s="85" t="s">
        <v>5</v>
      </c>
      <c r="E321" s="60" t="s">
        <v>6</v>
      </c>
    </row>
    <row r="322" spans="1:5" x14ac:dyDescent="0.2">
      <c r="A322" s="71">
        <f>IF('Vtr F'!C7="-","",'Vtr F'!C7)</f>
        <v>6</v>
      </c>
      <c r="B322" s="96" t="str">
        <f>IF('Vtr F'!D7="-","",'Vtr F'!D7)</f>
        <v>B 6</v>
      </c>
      <c r="C322" s="101" t="str">
        <f>IF('Vtr F'!E7="-","",'Vtr F'!E7)</f>
        <v>C 6</v>
      </c>
      <c r="D322" s="85" t="s">
        <v>5</v>
      </c>
      <c r="E322" s="60" t="s">
        <v>6</v>
      </c>
    </row>
    <row r="323" spans="1:5" x14ac:dyDescent="0.2">
      <c r="A323" s="71">
        <f>IF('Vtr F'!C8="-","",'Vtr F'!C8)</f>
        <v>7</v>
      </c>
      <c r="B323" s="96" t="str">
        <f>IF('Vtr F'!D8="-","",'Vtr F'!D8)</f>
        <v>B 7</v>
      </c>
      <c r="C323" s="101" t="str">
        <f>IF('Vtr F'!E8="-","",'Vtr F'!E8)</f>
        <v>C 7</v>
      </c>
      <c r="D323" s="85" t="s">
        <v>5</v>
      </c>
      <c r="E323" s="60" t="s">
        <v>6</v>
      </c>
    </row>
    <row r="324" spans="1:5" x14ac:dyDescent="0.2">
      <c r="A324" s="71">
        <f>IF('Vtr F'!C9="-","",'Vtr F'!C9)</f>
        <v>8</v>
      </c>
      <c r="B324" s="96" t="str">
        <f>IF('Vtr F'!D9="-","",'Vtr F'!D9)</f>
        <v>B 8</v>
      </c>
      <c r="C324" s="101" t="str">
        <f>IF('Vtr F'!E9="-","",'Vtr F'!E9)</f>
        <v>C 8</v>
      </c>
      <c r="D324" s="85" t="s">
        <v>5</v>
      </c>
      <c r="E324" s="60" t="s">
        <v>6</v>
      </c>
    </row>
    <row r="325" spans="1:5" x14ac:dyDescent="0.2">
      <c r="A325" s="71">
        <f>IF('Vtr F'!C10="-","",'Vtr F'!C10)</f>
        <v>9</v>
      </c>
      <c r="B325" s="96" t="str">
        <f>IF('Vtr F'!D10="-","",'Vtr F'!D10)</f>
        <v>B 9</v>
      </c>
      <c r="C325" s="101" t="str">
        <f>IF('Vtr F'!E10="-","",'Vtr F'!E10)</f>
        <v>C 9</v>
      </c>
      <c r="D325" s="85" t="s">
        <v>5</v>
      </c>
      <c r="E325" s="60" t="s">
        <v>6</v>
      </c>
    </row>
    <row r="326" spans="1:5" x14ac:dyDescent="0.2">
      <c r="A326" s="71">
        <f>IF('Vtr F'!C11="-","",'Vtr F'!C11)</f>
        <v>10</v>
      </c>
      <c r="B326" s="96" t="str">
        <f>IF('Vtr F'!D11="-","",'Vtr F'!D11)</f>
        <v>B 10</v>
      </c>
      <c r="C326" s="101" t="str">
        <f>IF('Vtr F'!E11="-","",'Vtr F'!E11)</f>
        <v>C 10</v>
      </c>
      <c r="D326" s="85" t="s">
        <v>5</v>
      </c>
      <c r="E326" s="60" t="s">
        <v>6</v>
      </c>
    </row>
    <row r="327" spans="1:5" x14ac:dyDescent="0.2">
      <c r="A327" s="71">
        <f>IF('Vtr F'!C12="-","",'Vtr F'!C12)</f>
        <v>11</v>
      </c>
      <c r="B327" s="96" t="str">
        <f>IF('Vtr F'!D12="-","",'Vtr F'!D12)</f>
        <v>B 11</v>
      </c>
      <c r="C327" s="101" t="str">
        <f>IF('Vtr F'!E12="-","",'Vtr F'!E12)</f>
        <v>C 11</v>
      </c>
      <c r="D327" s="85" t="s">
        <v>5</v>
      </c>
      <c r="E327" s="60" t="s">
        <v>6</v>
      </c>
    </row>
    <row r="328" spans="1:5" x14ac:dyDescent="0.2">
      <c r="A328" s="71">
        <f>IF('Vtr F'!C13="-","",'Vtr F'!C13)</f>
        <v>12</v>
      </c>
      <c r="B328" s="96" t="str">
        <f>IF('Vtr F'!D13="-","",'Vtr F'!D13)</f>
        <v>B 12</v>
      </c>
      <c r="C328" s="101" t="str">
        <f>IF('Vtr F'!E13="-","",'Vtr F'!E13)</f>
        <v>C 12</v>
      </c>
      <c r="D328" s="85" t="s">
        <v>5</v>
      </c>
      <c r="E328" s="60" t="s">
        <v>6</v>
      </c>
    </row>
    <row r="329" spans="1:5" x14ac:dyDescent="0.2">
      <c r="A329" s="71" t="str">
        <f>IF('Vtr F'!C14="-","",'Vtr F'!C14)</f>
        <v/>
      </c>
      <c r="B329" s="96" t="str">
        <f>IF('Vtr F'!D14="-","",'Vtr F'!D14)</f>
        <v/>
      </c>
      <c r="C329" s="101" t="str">
        <f>IF('Vtr F'!E14="-","",'Vtr F'!E14)</f>
        <v/>
      </c>
      <c r="D329" s="85" t="s">
        <v>5</v>
      </c>
      <c r="E329" s="60" t="s">
        <v>6</v>
      </c>
    </row>
    <row r="330" spans="1:5" x14ac:dyDescent="0.2">
      <c r="A330" s="71" t="str">
        <f>IF('Vtr F'!C15="-","",'Vtr F'!C15)</f>
        <v/>
      </c>
      <c r="B330" s="96" t="str">
        <f>IF('Vtr F'!D15="-","",'Vtr F'!D15)</f>
        <v/>
      </c>
      <c r="C330" s="101" t="str">
        <f>IF('Vtr F'!E15="-","",'Vtr F'!E15)</f>
        <v/>
      </c>
      <c r="D330" s="85" t="s">
        <v>5</v>
      </c>
      <c r="E330" s="60" t="s">
        <v>6</v>
      </c>
    </row>
    <row r="331" spans="1:5" x14ac:dyDescent="0.2">
      <c r="A331" s="71" t="str">
        <f>IF('Vtr F'!C16="-","",'Vtr F'!C16)</f>
        <v/>
      </c>
      <c r="B331" s="96" t="str">
        <f>IF('Vtr F'!D16="-","",'Vtr F'!D16)</f>
        <v/>
      </c>
      <c r="C331" s="101" t="str">
        <f>IF('Vtr F'!E16="-","",'Vtr F'!E16)</f>
        <v/>
      </c>
      <c r="D331" s="85" t="s">
        <v>5</v>
      </c>
      <c r="E331" s="60" t="s">
        <v>6</v>
      </c>
    </row>
    <row r="332" spans="1:5" x14ac:dyDescent="0.2">
      <c r="A332" s="71" t="str">
        <f>IF('Vtr F'!C17="-","",'Vtr F'!C17)</f>
        <v/>
      </c>
      <c r="B332" s="96" t="str">
        <f>IF('Vtr F'!D17="-","",'Vtr F'!D17)</f>
        <v/>
      </c>
      <c r="C332" s="101" t="str">
        <f>IF('Vtr F'!E17="-","",'Vtr F'!E17)</f>
        <v/>
      </c>
      <c r="D332" s="85" t="s">
        <v>5</v>
      </c>
      <c r="E332" s="60" t="s">
        <v>6</v>
      </c>
    </row>
    <row r="333" spans="1:5" x14ac:dyDescent="0.2">
      <c r="A333" s="71" t="str">
        <f>IF('Vtr F'!C18="-","",'Vtr F'!C18)</f>
        <v/>
      </c>
      <c r="B333" s="96" t="str">
        <f>IF('Vtr F'!D18="-","",'Vtr F'!D18)</f>
        <v/>
      </c>
      <c r="C333" s="101" t="str">
        <f>IF('Vtr F'!E18="-","",'Vtr F'!E18)</f>
        <v/>
      </c>
      <c r="D333" s="85" t="s">
        <v>5</v>
      </c>
      <c r="E333" s="60" t="s">
        <v>6</v>
      </c>
    </row>
    <row r="334" spans="1:5" x14ac:dyDescent="0.2">
      <c r="A334" s="71" t="str">
        <f>IF('Vtr F'!C19="-","",'Vtr F'!C19)</f>
        <v/>
      </c>
      <c r="B334" s="96" t="str">
        <f>IF('Vtr F'!D19="-","",'Vtr F'!D19)</f>
        <v/>
      </c>
      <c r="C334" s="101" t="str">
        <f>IF('Vtr F'!E19="-","",'Vtr F'!E19)</f>
        <v/>
      </c>
      <c r="D334" s="85" t="s">
        <v>5</v>
      </c>
      <c r="E334" s="60" t="s">
        <v>6</v>
      </c>
    </row>
    <row r="335" spans="1:5" x14ac:dyDescent="0.2">
      <c r="A335" s="71" t="str">
        <f>IF('Vtr F'!C20="-","",'Vtr F'!C20)</f>
        <v/>
      </c>
      <c r="B335" s="96" t="str">
        <f>IF('Vtr F'!D20="-","",'Vtr F'!D20)</f>
        <v/>
      </c>
      <c r="C335" s="101" t="str">
        <f>IF('Vtr F'!E20="-","",'Vtr F'!E20)</f>
        <v/>
      </c>
      <c r="D335" s="85" t="s">
        <v>5</v>
      </c>
      <c r="E335" s="60" t="s">
        <v>6</v>
      </c>
    </row>
    <row r="336" spans="1:5" x14ac:dyDescent="0.2">
      <c r="A336" s="71" t="str">
        <f>IF('Vtr F'!C21="-","",'Vtr F'!C21)</f>
        <v/>
      </c>
      <c r="B336" s="96" t="str">
        <f>IF('Vtr F'!D21="-","",'Vtr F'!D21)</f>
        <v/>
      </c>
      <c r="C336" s="101" t="str">
        <f>IF('Vtr F'!E21="-","",'Vtr F'!E21)</f>
        <v/>
      </c>
      <c r="D336" s="85" t="s">
        <v>5</v>
      </c>
      <c r="E336" s="60" t="s">
        <v>6</v>
      </c>
    </row>
    <row r="337" spans="1:5" x14ac:dyDescent="0.2">
      <c r="A337" s="71" t="str">
        <f>IF('Vtr F'!C22="-","",'Vtr F'!C22)</f>
        <v/>
      </c>
      <c r="B337" s="96" t="str">
        <f>IF('Vtr F'!D22="-","",'Vtr F'!D22)</f>
        <v/>
      </c>
      <c r="C337" s="101" t="str">
        <f>IF('Vtr F'!E22="-","",'Vtr F'!E22)</f>
        <v/>
      </c>
      <c r="D337" s="85" t="s">
        <v>5</v>
      </c>
      <c r="E337" s="60" t="s">
        <v>6</v>
      </c>
    </row>
    <row r="338" spans="1:5" x14ac:dyDescent="0.2">
      <c r="A338" s="71" t="str">
        <f>IF('Vtr F'!C23="-","",'Vtr F'!C23)</f>
        <v/>
      </c>
      <c r="B338" s="96" t="str">
        <f>IF('Vtr F'!D23="-","",'Vtr F'!D23)</f>
        <v/>
      </c>
      <c r="C338" s="101" t="str">
        <f>IF('Vtr F'!E23="-","",'Vtr F'!E23)</f>
        <v/>
      </c>
      <c r="D338" s="85" t="s">
        <v>5</v>
      </c>
      <c r="E338" s="60" t="s">
        <v>6</v>
      </c>
    </row>
    <row r="339" spans="1:5" x14ac:dyDescent="0.2">
      <c r="A339" s="71" t="str">
        <f>IF('Vtr F'!C24="-","",'Vtr F'!C24)</f>
        <v/>
      </c>
      <c r="B339" s="96" t="str">
        <f>IF('Vtr F'!D24="-","",'Vtr F'!D24)</f>
        <v/>
      </c>
      <c r="C339" s="101" t="str">
        <f>IF('Vtr F'!E24="-","",'Vtr F'!E24)</f>
        <v/>
      </c>
      <c r="D339" s="85" t="s">
        <v>5</v>
      </c>
      <c r="E339" s="60" t="s">
        <v>6</v>
      </c>
    </row>
    <row r="340" spans="1:5" x14ac:dyDescent="0.2">
      <c r="A340" s="71" t="str">
        <f>IF('Vtr F'!C25="-","",'Vtr F'!C25)</f>
        <v/>
      </c>
      <c r="B340" s="96" t="str">
        <f>IF('Vtr F'!D25="-","",'Vtr F'!D25)</f>
        <v/>
      </c>
      <c r="C340" s="101" t="str">
        <f>IF('Vtr F'!E25="-","",'Vtr F'!E25)</f>
        <v/>
      </c>
      <c r="D340" s="85" t="s">
        <v>5</v>
      </c>
      <c r="E340" s="60" t="s">
        <v>6</v>
      </c>
    </row>
    <row r="341" spans="1:5" x14ac:dyDescent="0.2">
      <c r="A341" s="71" t="str">
        <f>IF('Vtr F'!C26="-","",'Vtr F'!C26)</f>
        <v/>
      </c>
      <c r="B341" s="96" t="str">
        <f>IF('Vtr F'!D26="-","",'Vtr F'!D26)</f>
        <v/>
      </c>
      <c r="C341" s="101" t="str">
        <f>IF('Vtr F'!E26="-","",'Vtr F'!E26)</f>
        <v/>
      </c>
      <c r="D341" s="85" t="s">
        <v>5</v>
      </c>
      <c r="E341" s="60" t="s">
        <v>6</v>
      </c>
    </row>
    <row r="342" spans="1:5" x14ac:dyDescent="0.2">
      <c r="A342" s="71" t="str">
        <f>IF('Vtr F'!C27="-","",'Vtr F'!C27)</f>
        <v/>
      </c>
      <c r="B342" s="96" t="str">
        <f>IF('Vtr F'!D27="-","",'Vtr F'!D27)</f>
        <v/>
      </c>
      <c r="C342" s="101" t="str">
        <f>IF('Vtr F'!E27="-","",'Vtr F'!E27)</f>
        <v/>
      </c>
      <c r="D342" s="85" t="s">
        <v>5</v>
      </c>
      <c r="E342" s="60" t="s">
        <v>6</v>
      </c>
    </row>
    <row r="343" spans="1:5" x14ac:dyDescent="0.2">
      <c r="A343" s="71" t="str">
        <f>IF('Vtr F'!C28="-","",'Vtr F'!C28)</f>
        <v/>
      </c>
      <c r="B343" s="96" t="str">
        <f>IF('Vtr F'!D28="-","",'Vtr F'!D28)</f>
        <v/>
      </c>
      <c r="C343" s="101" t="str">
        <f>IF('Vtr F'!E28="-","",'Vtr F'!E28)</f>
        <v/>
      </c>
      <c r="D343" s="85" t="s">
        <v>5</v>
      </c>
      <c r="E343" s="60" t="s">
        <v>6</v>
      </c>
    </row>
    <row r="344" spans="1:5" x14ac:dyDescent="0.2">
      <c r="A344" s="71" t="str">
        <f>IF('Vtr F'!C29="-","",'Vtr F'!C29)</f>
        <v/>
      </c>
      <c r="B344" s="96" t="str">
        <f>IF('Vtr F'!D29="-","",'Vtr F'!D29)</f>
        <v/>
      </c>
      <c r="C344" s="101" t="str">
        <f>IF('Vtr F'!E29="-","",'Vtr F'!E29)</f>
        <v/>
      </c>
      <c r="D344" s="85" t="s">
        <v>5</v>
      </c>
      <c r="E344" s="60" t="s">
        <v>6</v>
      </c>
    </row>
    <row r="345" spans="1:5" x14ac:dyDescent="0.2">
      <c r="A345" s="71" t="str">
        <f>IF('Vtr F'!C30="-","",'Vtr F'!C30)</f>
        <v/>
      </c>
      <c r="B345" s="96" t="str">
        <f>IF('Vtr F'!D30="-","",'Vtr F'!D30)</f>
        <v/>
      </c>
      <c r="C345" s="101" t="str">
        <f>IF('Vtr F'!E30="-","",'Vtr F'!E30)</f>
        <v/>
      </c>
      <c r="D345" s="85" t="s">
        <v>5</v>
      </c>
      <c r="E345" s="60" t="s">
        <v>6</v>
      </c>
    </row>
    <row r="346" spans="1:5" x14ac:dyDescent="0.2">
      <c r="A346" s="71" t="str">
        <f>IF('Vtr F'!C31="-","",'Vtr F'!C31)</f>
        <v/>
      </c>
      <c r="B346" s="96" t="str">
        <f>IF('Vtr F'!D31="-","",'Vtr F'!D31)</f>
        <v/>
      </c>
      <c r="C346" s="101" t="str">
        <f>IF('Vtr F'!E31="-","",'Vtr F'!E31)</f>
        <v/>
      </c>
      <c r="D346" s="85" t="s">
        <v>5</v>
      </c>
      <c r="E346" s="60" t="s">
        <v>6</v>
      </c>
    </row>
    <row r="347" spans="1:5" x14ac:dyDescent="0.2">
      <c r="A347" s="71" t="str">
        <f>IF('Vtr F'!C32="-","",'Vtr F'!C32)</f>
        <v/>
      </c>
      <c r="B347" s="96" t="str">
        <f>IF('Vtr F'!D32="-","",'Vtr F'!D32)</f>
        <v/>
      </c>
      <c r="C347" s="101" t="str">
        <f>IF('Vtr F'!E32="-","",'Vtr F'!E32)</f>
        <v/>
      </c>
      <c r="D347" s="85" t="s">
        <v>5</v>
      </c>
      <c r="E347" s="60" t="s">
        <v>6</v>
      </c>
    </row>
    <row r="348" spans="1:5" x14ac:dyDescent="0.2">
      <c r="A348" s="71" t="str">
        <f>IF('Vtr F'!C33="-","",'Vtr F'!C33)</f>
        <v/>
      </c>
      <c r="B348" s="96" t="str">
        <f>IF('Vtr F'!D33="-","",'Vtr F'!D33)</f>
        <v/>
      </c>
      <c r="C348" s="101" t="str">
        <f>IF('Vtr F'!E33="-","",'Vtr F'!E33)</f>
        <v/>
      </c>
      <c r="D348" s="85" t="s">
        <v>5</v>
      </c>
      <c r="E348" s="60" t="s">
        <v>6</v>
      </c>
    </row>
    <row r="349" spans="1:5" x14ac:dyDescent="0.2">
      <c r="A349" s="71" t="str">
        <f>IF('Vtr F'!C34="-","",'Vtr F'!C34)</f>
        <v/>
      </c>
      <c r="B349" s="96" t="str">
        <f>IF('Vtr F'!D34="-","",'Vtr F'!D34)</f>
        <v/>
      </c>
      <c r="C349" s="101" t="str">
        <f>IF('Vtr F'!E34="-","",'Vtr F'!E34)</f>
        <v/>
      </c>
      <c r="D349" s="85" t="s">
        <v>5</v>
      </c>
      <c r="E349" s="60" t="s">
        <v>6</v>
      </c>
    </row>
    <row r="350" spans="1:5" x14ac:dyDescent="0.2">
      <c r="A350" s="71" t="str">
        <f>IF('Vtr F'!C35="-","",'Vtr F'!C35)</f>
        <v/>
      </c>
      <c r="B350" s="96" t="str">
        <f>IF('Vtr F'!D35="-","",'Vtr F'!D35)</f>
        <v/>
      </c>
      <c r="C350" s="101" t="str">
        <f>IF('Vtr F'!E35="-","",'Vtr F'!E35)</f>
        <v/>
      </c>
      <c r="D350" s="85" t="s">
        <v>5</v>
      </c>
      <c r="E350" s="60" t="s">
        <v>6</v>
      </c>
    </row>
    <row r="351" spans="1:5" x14ac:dyDescent="0.2">
      <c r="A351" s="71" t="str">
        <f>IF('Vtr F'!C36="-","",'Vtr F'!C36)</f>
        <v/>
      </c>
      <c r="B351" s="96" t="str">
        <f>IF('Vtr F'!D36="-","",'Vtr F'!D36)</f>
        <v/>
      </c>
      <c r="C351" s="101" t="str">
        <f>IF('Vtr F'!E36="-","",'Vtr F'!E36)</f>
        <v/>
      </c>
      <c r="D351" s="85" t="s">
        <v>5</v>
      </c>
      <c r="E351" s="60" t="s">
        <v>6</v>
      </c>
    </row>
    <row r="352" spans="1:5" x14ac:dyDescent="0.2">
      <c r="A352" s="71" t="str">
        <f>IF('Vtr F'!C37="-","",'Vtr F'!C37)</f>
        <v/>
      </c>
      <c r="B352" s="96" t="str">
        <f>IF('Vtr F'!D37="-","",'Vtr F'!D37)</f>
        <v/>
      </c>
      <c r="C352" s="101" t="str">
        <f>IF('Vtr F'!E37="-","",'Vtr F'!E37)</f>
        <v/>
      </c>
      <c r="D352" s="85" t="s">
        <v>5</v>
      </c>
      <c r="E352" s="60" t="s">
        <v>6</v>
      </c>
    </row>
    <row r="353" spans="1:5" x14ac:dyDescent="0.2">
      <c r="A353" s="71" t="str">
        <f>IF('Vtr F'!C38="-","",'Vtr F'!C38)</f>
        <v/>
      </c>
      <c r="B353" s="96" t="str">
        <f>IF('Vtr F'!D38="-","",'Vtr F'!D38)</f>
        <v/>
      </c>
      <c r="C353" s="101" t="str">
        <f>IF('Vtr F'!E38="-","",'Vtr F'!E38)</f>
        <v/>
      </c>
      <c r="D353" s="85" t="s">
        <v>5</v>
      </c>
      <c r="E353" s="60" t="s">
        <v>6</v>
      </c>
    </row>
    <row r="354" spans="1:5" x14ac:dyDescent="0.2">
      <c r="A354" s="71" t="str">
        <f>IF('Vtr F'!C39="-","",'Vtr F'!C39)</f>
        <v/>
      </c>
      <c r="B354" s="96" t="str">
        <f>IF('Vtr F'!D39="-","",'Vtr F'!D39)</f>
        <v/>
      </c>
      <c r="C354" s="101" t="str">
        <f>IF('Vtr F'!E39="-","",'Vtr F'!E39)</f>
        <v/>
      </c>
      <c r="D354" s="85" t="s">
        <v>5</v>
      </c>
      <c r="E354" s="60" t="s">
        <v>6</v>
      </c>
    </row>
    <row r="355" spans="1:5" x14ac:dyDescent="0.2">
      <c r="A355" s="71" t="str">
        <f>IF('Vtr F'!C40="-","",'Vtr F'!C40)</f>
        <v/>
      </c>
      <c r="B355" s="96" t="str">
        <f>IF('Vtr F'!D40="-","",'Vtr F'!D40)</f>
        <v/>
      </c>
      <c r="C355" s="101" t="str">
        <f>IF('Vtr F'!E40="-","",'Vtr F'!E40)</f>
        <v/>
      </c>
      <c r="D355" s="85" t="s">
        <v>5</v>
      </c>
      <c r="E355" s="60" t="s">
        <v>6</v>
      </c>
    </row>
    <row r="356" spans="1:5" x14ac:dyDescent="0.2">
      <c r="A356" s="71" t="str">
        <f>IF('Vtr F'!C41="-","",'Vtr F'!C41)</f>
        <v/>
      </c>
      <c r="B356" s="96" t="str">
        <f>IF('Vtr F'!D41="-","",'Vtr F'!D41)</f>
        <v/>
      </c>
      <c r="C356" s="101" t="str">
        <f>IF('Vtr F'!E41="-","",'Vtr F'!E41)</f>
        <v/>
      </c>
      <c r="D356" s="85" t="s">
        <v>5</v>
      </c>
      <c r="E356" s="60" t="s">
        <v>6</v>
      </c>
    </row>
    <row r="357" spans="1:5" x14ac:dyDescent="0.2">
      <c r="A357" s="71" t="str">
        <f>IF('Vtr F'!C42="-","",'Vtr F'!C42)</f>
        <v/>
      </c>
      <c r="B357" s="96" t="str">
        <f>IF('Vtr F'!D42="-","",'Vtr F'!D42)</f>
        <v/>
      </c>
      <c r="C357" s="101" t="str">
        <f>IF('Vtr F'!E42="-","",'Vtr F'!E42)</f>
        <v/>
      </c>
      <c r="D357" s="85" t="s">
        <v>5</v>
      </c>
      <c r="E357" s="60" t="s">
        <v>6</v>
      </c>
    </row>
    <row r="358" spans="1:5" x14ac:dyDescent="0.2">
      <c r="A358" s="71" t="str">
        <f>IF('Vtr F'!C43="-","",'Vtr F'!C43)</f>
        <v/>
      </c>
      <c r="B358" s="96" t="str">
        <f>IF('Vtr F'!D43="-","",'Vtr F'!D43)</f>
        <v/>
      </c>
      <c r="C358" s="101" t="str">
        <f>IF('Vtr F'!E43="-","",'Vtr F'!E43)</f>
        <v/>
      </c>
      <c r="D358" s="85" t="s">
        <v>5</v>
      </c>
      <c r="E358" s="60" t="s">
        <v>6</v>
      </c>
    </row>
    <row r="359" spans="1:5" x14ac:dyDescent="0.2">
      <c r="A359" s="71" t="str">
        <f>IF('Vtr F'!C44="-","",'Vtr F'!C44)</f>
        <v/>
      </c>
      <c r="B359" s="96" t="str">
        <f>IF('Vtr F'!D44="-","",'Vtr F'!D44)</f>
        <v/>
      </c>
      <c r="C359" s="101" t="str">
        <f>IF('Vtr F'!E44="-","",'Vtr F'!E44)</f>
        <v/>
      </c>
      <c r="D359" s="85" t="s">
        <v>5</v>
      </c>
      <c r="E359" s="60" t="s">
        <v>6</v>
      </c>
    </row>
    <row r="360" spans="1:5" x14ac:dyDescent="0.2">
      <c r="A360" s="71" t="str">
        <f>IF('Vtr F'!C45="-","",'Vtr F'!C45)</f>
        <v/>
      </c>
      <c r="B360" s="96" t="str">
        <f>IF('Vtr F'!D45="-","",'Vtr F'!D45)</f>
        <v/>
      </c>
      <c r="C360" s="101" t="str">
        <f>IF('Vtr F'!E45="-","",'Vtr F'!E45)</f>
        <v/>
      </c>
      <c r="D360" s="85" t="s">
        <v>5</v>
      </c>
      <c r="E360" s="60" t="s">
        <v>6</v>
      </c>
    </row>
    <row r="361" spans="1:5" x14ac:dyDescent="0.2">
      <c r="A361" s="71" t="str">
        <f>IF('Vtr F'!C46="-","",'Vtr F'!C46)</f>
        <v/>
      </c>
      <c r="B361" s="96" t="str">
        <f>IF('Vtr F'!D46="-","",'Vtr F'!D46)</f>
        <v/>
      </c>
      <c r="C361" s="101" t="str">
        <f>IF('Vtr F'!E46="-","",'Vtr F'!E46)</f>
        <v/>
      </c>
      <c r="D361" s="85" t="s">
        <v>5</v>
      </c>
      <c r="E361" s="60" t="s">
        <v>6</v>
      </c>
    </row>
    <row r="362" spans="1:5" x14ac:dyDescent="0.2">
      <c r="A362" s="71" t="str">
        <f>IF('Vtr F'!C47="-","",'Vtr F'!C47)</f>
        <v/>
      </c>
      <c r="B362" s="96" t="str">
        <f>IF('Vtr F'!D47="-","",'Vtr F'!D47)</f>
        <v/>
      </c>
      <c r="C362" s="101" t="str">
        <f>IF('Vtr F'!E47="-","",'Vtr F'!E47)</f>
        <v/>
      </c>
      <c r="D362" s="85" t="s">
        <v>5</v>
      </c>
      <c r="E362" s="60" t="s">
        <v>6</v>
      </c>
    </row>
    <row r="363" spans="1:5" x14ac:dyDescent="0.2">
      <c r="A363" s="71" t="str">
        <f>IF('Vtr F'!C48="-","",'Vtr F'!C48)</f>
        <v/>
      </c>
      <c r="B363" s="96" t="str">
        <f>IF('Vtr F'!D48="-","",'Vtr F'!D48)</f>
        <v/>
      </c>
      <c r="C363" s="101" t="str">
        <f>IF('Vtr F'!E48="-","",'Vtr F'!E48)</f>
        <v/>
      </c>
      <c r="D363" s="85" t="s">
        <v>5</v>
      </c>
      <c r="E363" s="60" t="s">
        <v>6</v>
      </c>
    </row>
    <row r="364" spans="1:5" ht="15" thickBot="1" x14ac:dyDescent="0.25">
      <c r="A364" s="72" t="str">
        <f>IF('Vtr F'!C49="-","",'Vtr F'!C49)</f>
        <v/>
      </c>
      <c r="B364" s="98" t="str">
        <f>IF('Vtr F'!D49="-","",'Vtr F'!D49)</f>
        <v/>
      </c>
      <c r="C364" s="102" t="str">
        <f>IF('Vtr F'!E49="-","",'Vtr F'!E49)</f>
        <v/>
      </c>
      <c r="D364" s="86" t="s">
        <v>5</v>
      </c>
      <c r="E364" s="75" t="s">
        <v>6</v>
      </c>
    </row>
    <row r="365" spans="1:5" ht="14" customHeight="1" x14ac:dyDescent="0.2">
      <c r="A365" s="54" t="s">
        <v>119</v>
      </c>
      <c r="B365" s="91"/>
      <c r="C365" s="91"/>
      <c r="D365" s="208" t="str">
        <f>Dnn!E9</f>
        <v>Vétérans H</v>
      </c>
      <c r="E365" s="210"/>
    </row>
    <row r="366" spans="1:5" ht="15" customHeight="1" x14ac:dyDescent="0.2">
      <c r="A366" s="56" t="s">
        <v>110</v>
      </c>
      <c r="B366" s="92"/>
      <c r="C366" s="93"/>
      <c r="D366" s="211"/>
      <c r="E366" s="213"/>
    </row>
    <row r="367" spans="1:5" ht="15" customHeight="1" thickBot="1" x14ac:dyDescent="0.25">
      <c r="A367" s="106" t="s">
        <v>109</v>
      </c>
      <c r="B367" s="107"/>
      <c r="C367" s="107"/>
      <c r="D367" s="104"/>
      <c r="E367" s="105" t="str">
        <f>Dnn!E1</f>
        <v>{Groupe B}</v>
      </c>
    </row>
    <row r="368" spans="1:5" ht="15" thickBot="1" x14ac:dyDescent="0.25">
      <c r="A368" s="63" t="s">
        <v>111</v>
      </c>
      <c r="B368" s="64" t="s">
        <v>0</v>
      </c>
      <c r="C368" s="65" t="s">
        <v>8</v>
      </c>
      <c r="D368" s="214" t="s">
        <v>120</v>
      </c>
      <c r="E368" s="215"/>
    </row>
    <row r="369" spans="1:5" x14ac:dyDescent="0.2">
      <c r="A369" s="67" t="str">
        <f>IF('Vtr H'!C2="-","",'Vtr H'!C2)</f>
        <v/>
      </c>
      <c r="B369" s="94" t="str">
        <f>IF('Vtr H'!D2="-","",'Vtr H'!D2)</f>
        <v/>
      </c>
      <c r="C369" s="100" t="str">
        <f>IF('Vtr H'!E2="-","",'Vtr H'!E2)</f>
        <v/>
      </c>
      <c r="D369" s="84" t="s">
        <v>5</v>
      </c>
      <c r="E369" s="70" t="s">
        <v>6</v>
      </c>
    </row>
    <row r="370" spans="1:5" x14ac:dyDescent="0.2">
      <c r="A370" s="71" t="str">
        <f>IF('Vtr H'!C3="-","",'Vtr H'!C3)</f>
        <v/>
      </c>
      <c r="B370" s="96" t="str">
        <f>IF('Vtr H'!D3="-","",'Vtr H'!D3)</f>
        <v/>
      </c>
      <c r="C370" s="101" t="str">
        <f>IF('Vtr H'!E3="-","",'Vtr H'!E3)</f>
        <v/>
      </c>
      <c r="D370" s="85" t="s">
        <v>5</v>
      </c>
      <c r="E370" s="60" t="s">
        <v>6</v>
      </c>
    </row>
    <row r="371" spans="1:5" x14ac:dyDescent="0.2">
      <c r="A371" s="71" t="str">
        <f>IF('Vtr H'!C4="-","",'Vtr H'!C4)</f>
        <v/>
      </c>
      <c r="B371" s="96" t="str">
        <f>IF('Vtr H'!D4="-","",'Vtr H'!D4)</f>
        <v/>
      </c>
      <c r="C371" s="101" t="str">
        <f>IF('Vtr H'!E4="-","",'Vtr H'!E4)</f>
        <v/>
      </c>
      <c r="D371" s="85" t="s">
        <v>5</v>
      </c>
      <c r="E371" s="60" t="s">
        <v>6</v>
      </c>
    </row>
    <row r="372" spans="1:5" x14ac:dyDescent="0.2">
      <c r="A372" s="71" t="str">
        <f>IF('Vtr H'!C5="-","",'Vtr H'!C5)</f>
        <v/>
      </c>
      <c r="B372" s="96" t="str">
        <f>IF('Vtr H'!D5="-","",'Vtr H'!D5)</f>
        <v/>
      </c>
      <c r="C372" s="101" t="str">
        <f>IF('Vtr H'!E5="-","",'Vtr H'!E5)</f>
        <v/>
      </c>
      <c r="D372" s="85" t="s">
        <v>5</v>
      </c>
      <c r="E372" s="60" t="s">
        <v>6</v>
      </c>
    </row>
    <row r="373" spans="1:5" x14ac:dyDescent="0.2">
      <c r="A373" s="71" t="str">
        <f>IF('Vtr H'!C6="-","",'Vtr H'!C6)</f>
        <v/>
      </c>
      <c r="B373" s="96" t="str">
        <f>IF('Vtr H'!D6="-","",'Vtr H'!D6)</f>
        <v/>
      </c>
      <c r="C373" s="101" t="str">
        <f>IF('Vtr H'!E6="-","",'Vtr H'!E6)</f>
        <v/>
      </c>
      <c r="D373" s="85" t="s">
        <v>5</v>
      </c>
      <c r="E373" s="60" t="s">
        <v>6</v>
      </c>
    </row>
    <row r="374" spans="1:5" x14ac:dyDescent="0.2">
      <c r="A374" s="71" t="str">
        <f>IF('Vtr H'!C7="-","",'Vtr H'!C7)</f>
        <v/>
      </c>
      <c r="B374" s="96" t="str">
        <f>IF('Vtr H'!D7="-","",'Vtr H'!D7)</f>
        <v/>
      </c>
      <c r="C374" s="101" t="str">
        <f>IF('Vtr H'!E7="-","",'Vtr H'!E7)</f>
        <v/>
      </c>
      <c r="D374" s="85" t="s">
        <v>5</v>
      </c>
      <c r="E374" s="60" t="s">
        <v>6</v>
      </c>
    </row>
    <row r="375" spans="1:5" x14ac:dyDescent="0.2">
      <c r="A375" s="71" t="str">
        <f>IF('Vtr H'!C8="-","",'Vtr H'!C8)</f>
        <v/>
      </c>
      <c r="B375" s="96" t="str">
        <f>IF('Vtr H'!D8="-","",'Vtr H'!D8)</f>
        <v/>
      </c>
      <c r="C375" s="101" t="str">
        <f>IF('Vtr H'!E8="-","",'Vtr H'!E8)</f>
        <v/>
      </c>
      <c r="D375" s="85" t="s">
        <v>5</v>
      </c>
      <c r="E375" s="60" t="s">
        <v>6</v>
      </c>
    </row>
    <row r="376" spans="1:5" x14ac:dyDescent="0.2">
      <c r="A376" s="71" t="str">
        <f>IF('Vtr H'!C9="-","",'Vtr H'!C9)</f>
        <v/>
      </c>
      <c r="B376" s="96" t="str">
        <f>IF('Vtr H'!D9="-","",'Vtr H'!D9)</f>
        <v/>
      </c>
      <c r="C376" s="101" t="str">
        <f>IF('Vtr H'!E9="-","",'Vtr H'!E9)</f>
        <v/>
      </c>
      <c r="D376" s="85" t="s">
        <v>5</v>
      </c>
      <c r="E376" s="60" t="s">
        <v>6</v>
      </c>
    </row>
    <row r="377" spans="1:5" x14ac:dyDescent="0.2">
      <c r="A377" s="71" t="str">
        <f>IF('Vtr H'!C10="-","",'Vtr H'!C10)</f>
        <v/>
      </c>
      <c r="B377" s="96" t="str">
        <f>IF('Vtr H'!D10="-","",'Vtr H'!D10)</f>
        <v/>
      </c>
      <c r="C377" s="101" t="str">
        <f>IF('Vtr H'!E10="-","",'Vtr H'!E10)</f>
        <v/>
      </c>
      <c r="D377" s="85" t="s">
        <v>5</v>
      </c>
      <c r="E377" s="60" t="s">
        <v>6</v>
      </c>
    </row>
    <row r="378" spans="1:5" x14ac:dyDescent="0.2">
      <c r="A378" s="71" t="str">
        <f>IF('Vtr H'!C11="-","",'Vtr H'!C11)</f>
        <v/>
      </c>
      <c r="B378" s="96" t="str">
        <f>IF('Vtr H'!D11="-","",'Vtr H'!D11)</f>
        <v/>
      </c>
      <c r="C378" s="101" t="str">
        <f>IF('Vtr H'!E11="-","",'Vtr H'!E11)</f>
        <v/>
      </c>
      <c r="D378" s="85" t="s">
        <v>5</v>
      </c>
      <c r="E378" s="60" t="s">
        <v>6</v>
      </c>
    </row>
    <row r="379" spans="1:5" x14ac:dyDescent="0.2">
      <c r="A379" s="71" t="str">
        <f>IF('Vtr H'!C12="-","",'Vtr H'!C12)</f>
        <v/>
      </c>
      <c r="B379" s="96" t="str">
        <f>IF('Vtr H'!D12="-","",'Vtr H'!D12)</f>
        <v/>
      </c>
      <c r="C379" s="101" t="str">
        <f>IF('Vtr H'!E12="-","",'Vtr H'!E12)</f>
        <v/>
      </c>
      <c r="D379" s="85" t="s">
        <v>5</v>
      </c>
      <c r="E379" s="60" t="s">
        <v>6</v>
      </c>
    </row>
    <row r="380" spans="1:5" x14ac:dyDescent="0.2">
      <c r="A380" s="71" t="str">
        <f>IF('Vtr H'!C13="-","",'Vtr H'!C13)</f>
        <v/>
      </c>
      <c r="B380" s="96" t="str">
        <f>IF('Vtr H'!D13="-","",'Vtr H'!D13)</f>
        <v/>
      </c>
      <c r="C380" s="101" t="str">
        <f>IF('Vtr H'!E13="-","",'Vtr H'!E13)</f>
        <v/>
      </c>
      <c r="D380" s="85" t="s">
        <v>5</v>
      </c>
      <c r="E380" s="60" t="s">
        <v>6</v>
      </c>
    </row>
    <row r="381" spans="1:5" x14ac:dyDescent="0.2">
      <c r="A381" s="71" t="str">
        <f>IF('Vtr H'!C14="-","",'Vtr H'!C14)</f>
        <v/>
      </c>
      <c r="B381" s="96" t="str">
        <f>IF('Vtr H'!D14="-","",'Vtr H'!D14)</f>
        <v/>
      </c>
      <c r="C381" s="101" t="str">
        <f>IF('Vtr H'!E14="-","",'Vtr H'!E14)</f>
        <v/>
      </c>
      <c r="D381" s="85" t="s">
        <v>5</v>
      </c>
      <c r="E381" s="60" t="s">
        <v>6</v>
      </c>
    </row>
    <row r="382" spans="1:5" x14ac:dyDescent="0.2">
      <c r="A382" s="71" t="str">
        <f>IF('Vtr H'!C15="-","",'Vtr H'!C15)</f>
        <v/>
      </c>
      <c r="B382" s="96" t="str">
        <f>IF('Vtr H'!D15="-","",'Vtr H'!D15)</f>
        <v/>
      </c>
      <c r="C382" s="101" t="str">
        <f>IF('Vtr H'!E15="-","",'Vtr H'!E15)</f>
        <v/>
      </c>
      <c r="D382" s="85" t="s">
        <v>5</v>
      </c>
      <c r="E382" s="60" t="s">
        <v>6</v>
      </c>
    </row>
    <row r="383" spans="1:5" x14ac:dyDescent="0.2">
      <c r="A383" s="71" t="str">
        <f>IF('Vtr H'!C16="-","",'Vtr H'!C16)</f>
        <v/>
      </c>
      <c r="B383" s="96" t="str">
        <f>IF('Vtr H'!D16="-","",'Vtr H'!D16)</f>
        <v/>
      </c>
      <c r="C383" s="101" t="str">
        <f>IF('Vtr H'!E16="-","",'Vtr H'!E16)</f>
        <v/>
      </c>
      <c r="D383" s="85" t="s">
        <v>5</v>
      </c>
      <c r="E383" s="60" t="s">
        <v>6</v>
      </c>
    </row>
    <row r="384" spans="1:5" x14ac:dyDescent="0.2">
      <c r="A384" s="71" t="str">
        <f>IF('Vtr H'!C17="-","",'Vtr H'!C17)</f>
        <v/>
      </c>
      <c r="B384" s="96" t="str">
        <f>IF('Vtr H'!D17="-","",'Vtr H'!D17)</f>
        <v/>
      </c>
      <c r="C384" s="101" t="str">
        <f>IF('Vtr H'!E17="-","",'Vtr H'!E17)</f>
        <v/>
      </c>
      <c r="D384" s="85" t="s">
        <v>5</v>
      </c>
      <c r="E384" s="60" t="s">
        <v>6</v>
      </c>
    </row>
    <row r="385" spans="1:5" x14ac:dyDescent="0.2">
      <c r="A385" s="71" t="str">
        <f>IF('Vtr H'!C18="-","",'Vtr H'!C18)</f>
        <v/>
      </c>
      <c r="B385" s="96" t="str">
        <f>IF('Vtr H'!D18="-","",'Vtr H'!D18)</f>
        <v/>
      </c>
      <c r="C385" s="101" t="str">
        <f>IF('Vtr H'!E18="-","",'Vtr H'!E18)</f>
        <v/>
      </c>
      <c r="D385" s="85" t="s">
        <v>5</v>
      </c>
      <c r="E385" s="60" t="s">
        <v>6</v>
      </c>
    </row>
    <row r="386" spans="1:5" x14ac:dyDescent="0.2">
      <c r="A386" s="71" t="str">
        <f>IF('Vtr H'!C19="-","",'Vtr H'!C19)</f>
        <v/>
      </c>
      <c r="B386" s="96" t="str">
        <f>IF('Vtr H'!D19="-","",'Vtr H'!D19)</f>
        <v/>
      </c>
      <c r="C386" s="101" t="str">
        <f>IF('Vtr H'!E19="-","",'Vtr H'!E19)</f>
        <v/>
      </c>
      <c r="D386" s="85" t="s">
        <v>5</v>
      </c>
      <c r="E386" s="60" t="s">
        <v>6</v>
      </c>
    </row>
    <row r="387" spans="1:5" x14ac:dyDescent="0.2">
      <c r="A387" s="71" t="str">
        <f>IF('Vtr H'!C20="-","",'Vtr H'!C20)</f>
        <v/>
      </c>
      <c r="B387" s="96" t="str">
        <f>IF('Vtr H'!D20="-","",'Vtr H'!D20)</f>
        <v/>
      </c>
      <c r="C387" s="101" t="str">
        <f>IF('Vtr H'!E20="-","",'Vtr H'!E20)</f>
        <v/>
      </c>
      <c r="D387" s="85" t="s">
        <v>5</v>
      </c>
      <c r="E387" s="60" t="s">
        <v>6</v>
      </c>
    </row>
    <row r="388" spans="1:5" x14ac:dyDescent="0.2">
      <c r="A388" s="71" t="str">
        <f>IF('Vtr H'!C21="-","",'Vtr H'!C21)</f>
        <v/>
      </c>
      <c r="B388" s="96" t="str">
        <f>IF('Vtr H'!D21="-","",'Vtr H'!D21)</f>
        <v/>
      </c>
      <c r="C388" s="101" t="str">
        <f>IF('Vtr H'!E21="-","",'Vtr H'!E21)</f>
        <v/>
      </c>
      <c r="D388" s="85" t="s">
        <v>5</v>
      </c>
      <c r="E388" s="60" t="s">
        <v>6</v>
      </c>
    </row>
    <row r="389" spans="1:5" x14ac:dyDescent="0.2">
      <c r="A389" s="71" t="str">
        <f>IF('Vtr H'!C22="-","",'Vtr H'!C22)</f>
        <v/>
      </c>
      <c r="B389" s="96" t="str">
        <f>IF('Vtr H'!D22="-","",'Vtr H'!D22)</f>
        <v/>
      </c>
      <c r="C389" s="101" t="str">
        <f>IF('Vtr H'!E22="-","",'Vtr H'!E22)</f>
        <v/>
      </c>
      <c r="D389" s="85" t="s">
        <v>5</v>
      </c>
      <c r="E389" s="60" t="s">
        <v>6</v>
      </c>
    </row>
    <row r="390" spans="1:5" x14ac:dyDescent="0.2">
      <c r="A390" s="71" t="str">
        <f>IF('Vtr H'!C23="-","",'Vtr H'!C23)</f>
        <v/>
      </c>
      <c r="B390" s="96" t="str">
        <f>IF('Vtr H'!D23="-","",'Vtr H'!D23)</f>
        <v/>
      </c>
      <c r="C390" s="101" t="str">
        <f>IF('Vtr H'!E23="-","",'Vtr H'!E23)</f>
        <v/>
      </c>
      <c r="D390" s="85" t="s">
        <v>5</v>
      </c>
      <c r="E390" s="60" t="s">
        <v>6</v>
      </c>
    </row>
    <row r="391" spans="1:5" x14ac:dyDescent="0.2">
      <c r="A391" s="71" t="str">
        <f>IF('Vtr H'!C24="-","",'Vtr H'!C24)</f>
        <v/>
      </c>
      <c r="B391" s="96" t="str">
        <f>IF('Vtr H'!D24="-","",'Vtr H'!D24)</f>
        <v/>
      </c>
      <c r="C391" s="101" t="str">
        <f>IF('Vtr H'!E24="-","",'Vtr H'!E24)</f>
        <v/>
      </c>
      <c r="D391" s="85" t="s">
        <v>5</v>
      </c>
      <c r="E391" s="60" t="s">
        <v>6</v>
      </c>
    </row>
    <row r="392" spans="1:5" x14ac:dyDescent="0.2">
      <c r="A392" s="71" t="str">
        <f>IF('Vtr H'!C25="-","",'Vtr H'!C25)</f>
        <v/>
      </c>
      <c r="B392" s="96" t="str">
        <f>IF('Vtr H'!D25="-","",'Vtr H'!D25)</f>
        <v/>
      </c>
      <c r="C392" s="101" t="str">
        <f>IF('Vtr H'!E25="-","",'Vtr H'!E25)</f>
        <v/>
      </c>
      <c r="D392" s="85" t="s">
        <v>5</v>
      </c>
      <c r="E392" s="60" t="s">
        <v>6</v>
      </c>
    </row>
    <row r="393" spans="1:5" x14ac:dyDescent="0.2">
      <c r="A393" s="71" t="str">
        <f>IF('Vtr H'!C26="-","",'Vtr H'!C26)</f>
        <v/>
      </c>
      <c r="B393" s="96" t="str">
        <f>IF('Vtr H'!D26="-","",'Vtr H'!D26)</f>
        <v/>
      </c>
      <c r="C393" s="101" t="str">
        <f>IF('Vtr H'!E26="-","",'Vtr H'!E26)</f>
        <v/>
      </c>
      <c r="D393" s="85" t="s">
        <v>5</v>
      </c>
      <c r="E393" s="60" t="s">
        <v>6</v>
      </c>
    </row>
    <row r="394" spans="1:5" x14ac:dyDescent="0.2">
      <c r="A394" s="71" t="str">
        <f>IF('Vtr H'!C27="-","",'Vtr H'!C27)</f>
        <v/>
      </c>
      <c r="B394" s="96" t="str">
        <f>IF('Vtr H'!D27="-","",'Vtr H'!D27)</f>
        <v/>
      </c>
      <c r="C394" s="101" t="str">
        <f>IF('Vtr H'!E27="-","",'Vtr H'!E27)</f>
        <v/>
      </c>
      <c r="D394" s="85" t="s">
        <v>5</v>
      </c>
      <c r="E394" s="60" t="s">
        <v>6</v>
      </c>
    </row>
    <row r="395" spans="1:5" x14ac:dyDescent="0.2">
      <c r="A395" s="71" t="str">
        <f>IF('Vtr H'!C28="-","",'Vtr H'!C28)</f>
        <v/>
      </c>
      <c r="B395" s="96" t="str">
        <f>IF('Vtr H'!D28="-","",'Vtr H'!D28)</f>
        <v/>
      </c>
      <c r="C395" s="101" t="str">
        <f>IF('Vtr H'!E28="-","",'Vtr H'!E28)</f>
        <v/>
      </c>
      <c r="D395" s="85" t="s">
        <v>5</v>
      </c>
      <c r="E395" s="60" t="s">
        <v>6</v>
      </c>
    </row>
    <row r="396" spans="1:5" x14ac:dyDescent="0.2">
      <c r="A396" s="71" t="str">
        <f>IF('Vtr H'!C29="-","",'Vtr H'!C29)</f>
        <v/>
      </c>
      <c r="B396" s="96" t="str">
        <f>IF('Vtr H'!D29="-","",'Vtr H'!D29)</f>
        <v/>
      </c>
      <c r="C396" s="101" t="str">
        <f>IF('Vtr H'!E29="-","",'Vtr H'!E29)</f>
        <v/>
      </c>
      <c r="D396" s="85" t="s">
        <v>5</v>
      </c>
      <c r="E396" s="60" t="s">
        <v>6</v>
      </c>
    </row>
    <row r="397" spans="1:5" x14ac:dyDescent="0.2">
      <c r="A397" s="71" t="str">
        <f>IF('Vtr H'!C30="-","",'Vtr H'!C30)</f>
        <v/>
      </c>
      <c r="B397" s="96" t="str">
        <f>IF('Vtr H'!D30="-","",'Vtr H'!D30)</f>
        <v/>
      </c>
      <c r="C397" s="101" t="str">
        <f>IF('Vtr H'!E30="-","",'Vtr H'!E30)</f>
        <v/>
      </c>
      <c r="D397" s="85" t="s">
        <v>5</v>
      </c>
      <c r="E397" s="60" t="s">
        <v>6</v>
      </c>
    </row>
    <row r="398" spans="1:5" x14ac:dyDescent="0.2">
      <c r="A398" s="71" t="str">
        <f>IF('Vtr H'!C31="-","",'Vtr H'!C31)</f>
        <v/>
      </c>
      <c r="B398" s="96" t="str">
        <f>IF('Vtr H'!D31="-","",'Vtr H'!D31)</f>
        <v/>
      </c>
      <c r="C398" s="101" t="str">
        <f>IF('Vtr H'!E31="-","",'Vtr H'!E31)</f>
        <v/>
      </c>
      <c r="D398" s="85" t="s">
        <v>5</v>
      </c>
      <c r="E398" s="60" t="s">
        <v>6</v>
      </c>
    </row>
    <row r="399" spans="1:5" x14ac:dyDescent="0.2">
      <c r="A399" s="71" t="str">
        <f>IF('Vtr H'!C32="-","",'Vtr H'!C32)</f>
        <v/>
      </c>
      <c r="B399" s="96" t="str">
        <f>IF('Vtr H'!D32="-","",'Vtr H'!D32)</f>
        <v/>
      </c>
      <c r="C399" s="101" t="str">
        <f>IF('Vtr H'!E32="-","",'Vtr H'!E32)</f>
        <v/>
      </c>
      <c r="D399" s="85" t="s">
        <v>5</v>
      </c>
      <c r="E399" s="60" t="s">
        <v>6</v>
      </c>
    </row>
    <row r="400" spans="1:5" x14ac:dyDescent="0.2">
      <c r="A400" s="71" t="str">
        <f>IF('Vtr H'!C33="-","",'Vtr H'!C33)</f>
        <v/>
      </c>
      <c r="B400" s="96" t="str">
        <f>IF('Vtr H'!D33="-","",'Vtr H'!D33)</f>
        <v/>
      </c>
      <c r="C400" s="101" t="str">
        <f>IF('Vtr H'!E33="-","",'Vtr H'!E33)</f>
        <v/>
      </c>
      <c r="D400" s="85" t="s">
        <v>5</v>
      </c>
      <c r="E400" s="60" t="s">
        <v>6</v>
      </c>
    </row>
    <row r="401" spans="1:5" x14ac:dyDescent="0.2">
      <c r="A401" s="71" t="str">
        <f>IF('Vtr H'!C34="-","",'Vtr H'!C34)</f>
        <v/>
      </c>
      <c r="B401" s="96" t="str">
        <f>IF('Vtr H'!D34="-","",'Vtr H'!D34)</f>
        <v/>
      </c>
      <c r="C401" s="101" t="str">
        <f>IF('Vtr H'!E34="-","",'Vtr H'!E34)</f>
        <v/>
      </c>
      <c r="D401" s="85" t="s">
        <v>5</v>
      </c>
      <c r="E401" s="60" t="s">
        <v>6</v>
      </c>
    </row>
    <row r="402" spans="1:5" x14ac:dyDescent="0.2">
      <c r="A402" s="71" t="str">
        <f>IF('Vtr H'!C35="-","",'Vtr H'!C35)</f>
        <v/>
      </c>
      <c r="B402" s="96" t="str">
        <f>IF('Vtr H'!D35="-","",'Vtr H'!D35)</f>
        <v/>
      </c>
      <c r="C402" s="101" t="str">
        <f>IF('Vtr H'!E35="-","",'Vtr H'!E35)</f>
        <v/>
      </c>
      <c r="D402" s="85" t="s">
        <v>5</v>
      </c>
      <c r="E402" s="60" t="s">
        <v>6</v>
      </c>
    </row>
    <row r="403" spans="1:5" x14ac:dyDescent="0.2">
      <c r="A403" s="71" t="str">
        <f>IF('Vtr H'!C36="-","",'Vtr H'!C36)</f>
        <v/>
      </c>
      <c r="B403" s="96" t="str">
        <f>IF('Vtr H'!D36="-","",'Vtr H'!D36)</f>
        <v/>
      </c>
      <c r="C403" s="101" t="str">
        <f>IF('Vtr H'!E36="-","",'Vtr H'!E36)</f>
        <v/>
      </c>
      <c r="D403" s="85" t="s">
        <v>5</v>
      </c>
      <c r="E403" s="60" t="s">
        <v>6</v>
      </c>
    </row>
    <row r="404" spans="1:5" x14ac:dyDescent="0.2">
      <c r="A404" s="71" t="str">
        <f>IF('Vtr H'!C37="-","",'Vtr H'!C37)</f>
        <v/>
      </c>
      <c r="B404" s="96" t="str">
        <f>IF('Vtr H'!D37="-","",'Vtr H'!D37)</f>
        <v/>
      </c>
      <c r="C404" s="101" t="str">
        <f>IF('Vtr H'!E37="-","",'Vtr H'!E37)</f>
        <v/>
      </c>
      <c r="D404" s="85" t="s">
        <v>5</v>
      </c>
      <c r="E404" s="60" t="s">
        <v>6</v>
      </c>
    </row>
    <row r="405" spans="1:5" x14ac:dyDescent="0.2">
      <c r="A405" s="71" t="str">
        <f>IF('Vtr H'!C38="-","",'Vtr H'!C38)</f>
        <v/>
      </c>
      <c r="B405" s="96" t="str">
        <f>IF('Vtr H'!D38="-","",'Vtr H'!D38)</f>
        <v/>
      </c>
      <c r="C405" s="101" t="str">
        <f>IF('Vtr H'!E38="-","",'Vtr H'!E38)</f>
        <v/>
      </c>
      <c r="D405" s="85" t="s">
        <v>5</v>
      </c>
      <c r="E405" s="60" t="s">
        <v>6</v>
      </c>
    </row>
    <row r="406" spans="1:5" x14ac:dyDescent="0.2">
      <c r="A406" s="71" t="str">
        <f>IF('Vtr H'!C39="-","",'Vtr H'!C39)</f>
        <v/>
      </c>
      <c r="B406" s="96" t="str">
        <f>IF('Vtr H'!D39="-","",'Vtr H'!D39)</f>
        <v/>
      </c>
      <c r="C406" s="101" t="str">
        <f>IF('Vtr H'!E39="-","",'Vtr H'!E39)</f>
        <v/>
      </c>
      <c r="D406" s="85" t="s">
        <v>5</v>
      </c>
      <c r="E406" s="60" t="s">
        <v>6</v>
      </c>
    </row>
    <row r="407" spans="1:5" x14ac:dyDescent="0.2">
      <c r="A407" s="71" t="str">
        <f>IF('Vtr H'!C40="-","",'Vtr H'!C40)</f>
        <v/>
      </c>
      <c r="B407" s="96" t="str">
        <f>IF('Vtr H'!D40="-","",'Vtr H'!D40)</f>
        <v/>
      </c>
      <c r="C407" s="101" t="str">
        <f>IF('Vtr H'!E40="-","",'Vtr H'!E40)</f>
        <v/>
      </c>
      <c r="D407" s="85" t="s">
        <v>5</v>
      </c>
      <c r="E407" s="60" t="s">
        <v>6</v>
      </c>
    </row>
    <row r="408" spans="1:5" x14ac:dyDescent="0.2">
      <c r="A408" s="71" t="str">
        <f>IF('Vtr H'!C41="-","",'Vtr H'!C41)</f>
        <v/>
      </c>
      <c r="B408" s="96" t="str">
        <f>IF('Vtr H'!D41="-","",'Vtr H'!D41)</f>
        <v/>
      </c>
      <c r="C408" s="101" t="str">
        <f>IF('Vtr H'!E41="-","",'Vtr H'!E41)</f>
        <v/>
      </c>
      <c r="D408" s="85" t="s">
        <v>5</v>
      </c>
      <c r="E408" s="60" t="s">
        <v>6</v>
      </c>
    </row>
    <row r="409" spans="1:5" x14ac:dyDescent="0.2">
      <c r="A409" s="71" t="str">
        <f>IF('Vtr H'!C42="-","",'Vtr H'!C42)</f>
        <v/>
      </c>
      <c r="B409" s="96" t="str">
        <f>IF('Vtr H'!D42="-","",'Vtr H'!D42)</f>
        <v/>
      </c>
      <c r="C409" s="101" t="str">
        <f>IF('Vtr H'!E42="-","",'Vtr H'!E42)</f>
        <v/>
      </c>
      <c r="D409" s="85" t="s">
        <v>5</v>
      </c>
      <c r="E409" s="60" t="s">
        <v>6</v>
      </c>
    </row>
    <row r="410" spans="1:5" x14ac:dyDescent="0.2">
      <c r="A410" s="71" t="str">
        <f>IF('Vtr H'!C43="-","",'Vtr H'!C43)</f>
        <v/>
      </c>
      <c r="B410" s="96" t="str">
        <f>IF('Vtr H'!D43="-","",'Vtr H'!D43)</f>
        <v/>
      </c>
      <c r="C410" s="101" t="str">
        <f>IF('Vtr H'!E43="-","",'Vtr H'!E43)</f>
        <v/>
      </c>
      <c r="D410" s="85" t="s">
        <v>5</v>
      </c>
      <c r="E410" s="60" t="s">
        <v>6</v>
      </c>
    </row>
    <row r="411" spans="1:5" x14ac:dyDescent="0.2">
      <c r="A411" s="71" t="str">
        <f>IF('Vtr H'!C44="-","",'Vtr H'!C44)</f>
        <v/>
      </c>
      <c r="B411" s="96" t="str">
        <f>IF('Vtr H'!D44="-","",'Vtr H'!D44)</f>
        <v/>
      </c>
      <c r="C411" s="101" t="str">
        <f>IF('Vtr H'!E44="-","",'Vtr H'!E44)</f>
        <v/>
      </c>
      <c r="D411" s="85" t="s">
        <v>5</v>
      </c>
      <c r="E411" s="60" t="s">
        <v>6</v>
      </c>
    </row>
    <row r="412" spans="1:5" x14ac:dyDescent="0.2">
      <c r="A412" s="71" t="str">
        <f>IF('Vtr H'!C45="-","",'Vtr H'!C45)</f>
        <v/>
      </c>
      <c r="B412" s="96" t="str">
        <f>IF('Vtr H'!D45="-","",'Vtr H'!D45)</f>
        <v/>
      </c>
      <c r="C412" s="101" t="str">
        <f>IF('Vtr H'!E45="-","",'Vtr H'!E45)</f>
        <v/>
      </c>
      <c r="D412" s="85" t="s">
        <v>5</v>
      </c>
      <c r="E412" s="60" t="s">
        <v>6</v>
      </c>
    </row>
    <row r="413" spans="1:5" x14ac:dyDescent="0.2">
      <c r="A413" s="71" t="str">
        <f>IF('Vtr H'!C46="-","",'Vtr H'!C46)</f>
        <v/>
      </c>
      <c r="B413" s="96" t="str">
        <f>IF('Vtr H'!D46="-","",'Vtr H'!D46)</f>
        <v/>
      </c>
      <c r="C413" s="101" t="str">
        <f>IF('Vtr H'!E46="-","",'Vtr H'!E46)</f>
        <v/>
      </c>
      <c r="D413" s="85" t="s">
        <v>5</v>
      </c>
      <c r="E413" s="60" t="s">
        <v>6</v>
      </c>
    </row>
    <row r="414" spans="1:5" x14ac:dyDescent="0.2">
      <c r="A414" s="71" t="str">
        <f>IF('Vtr H'!C47="-","",'Vtr H'!C47)</f>
        <v/>
      </c>
      <c r="B414" s="96" t="str">
        <f>IF('Vtr H'!D47="-","",'Vtr H'!D47)</f>
        <v/>
      </c>
      <c r="C414" s="101" t="str">
        <f>IF('Vtr H'!E47="-","",'Vtr H'!E47)</f>
        <v/>
      </c>
      <c r="D414" s="85" t="s">
        <v>5</v>
      </c>
      <c r="E414" s="60" t="s">
        <v>6</v>
      </c>
    </row>
    <row r="415" spans="1:5" x14ac:dyDescent="0.2">
      <c r="A415" s="71" t="str">
        <f>IF('Vtr H'!C48="-","",'Vtr H'!C48)</f>
        <v/>
      </c>
      <c r="B415" s="96" t="str">
        <f>IF('Vtr H'!D48="-","",'Vtr H'!D48)</f>
        <v/>
      </c>
      <c r="C415" s="101" t="str">
        <f>IF('Vtr H'!E48="-","",'Vtr H'!E48)</f>
        <v/>
      </c>
      <c r="D415" s="85" t="s">
        <v>5</v>
      </c>
      <c r="E415" s="60" t="s">
        <v>6</v>
      </c>
    </row>
    <row r="416" spans="1:5" ht="15" thickBot="1" x14ac:dyDescent="0.25">
      <c r="A416" s="72" t="str">
        <f>IF('Vtr H'!C49="-","",'Vtr H'!C49)</f>
        <v/>
      </c>
      <c r="B416" s="98" t="str">
        <f>IF('Vtr H'!D49="-","",'Vtr H'!D49)</f>
        <v/>
      </c>
      <c r="C416" s="102" t="str">
        <f>IF('Vtr H'!E49="-","",'Vtr H'!E49)</f>
        <v/>
      </c>
      <c r="D416" s="86" t="s">
        <v>5</v>
      </c>
      <c r="E416" s="75" t="s">
        <v>6</v>
      </c>
    </row>
  </sheetData>
  <sheetProtection sheet="1" objects="1" scenarios="1"/>
  <mergeCells count="16">
    <mergeCell ref="D368:E368"/>
    <mergeCell ref="D160:E160"/>
    <mergeCell ref="D212:E212"/>
    <mergeCell ref="D264:E264"/>
    <mergeCell ref="D4:E4"/>
    <mergeCell ref="D56:E56"/>
    <mergeCell ref="D108:E108"/>
    <mergeCell ref="D261:E262"/>
    <mergeCell ref="D313:E314"/>
    <mergeCell ref="D365:E366"/>
    <mergeCell ref="D316:E316"/>
    <mergeCell ref="D1:E2"/>
    <mergeCell ref="D53:E54"/>
    <mergeCell ref="D105:E106"/>
    <mergeCell ref="D157:E158"/>
    <mergeCell ref="D209:E210"/>
  </mergeCells>
  <phoneticPr fontId="11" type="noConversion"/>
  <pageMargins left="0.7" right="0.7" top="0.75" bottom="0.75" header="0.3" footer="0.3"/>
  <pageSetup paperSize="9" orientation="portrait" horizontalDpi="0" verticalDpi="0"/>
  <headerFooter>
    <oddHeader>&amp;L&amp;"Source Code Pro,Normal"CAF Salève_x000D_Annemasse&amp;C&amp;"Source Code Pro,Normal"&amp;18Qualifications blocs&amp;R&amp;"Source Code Pro,Normal"Open 2016</oddHeader>
  </headerFooter>
  <extLst>
    <ext xmlns:mx="http://schemas.microsoft.com/office/mac/excel/2008/main" uri="{64002731-A6B0-56B0-2670-7721B7C09600}">
      <mx:PLV Mode="1" OnePage="0" WScale="10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0096FF"/>
  </sheetPr>
  <dimension ref="A1:F400"/>
  <sheetViews>
    <sheetView view="pageLayout" workbookViewId="0">
      <selection activeCell="A361" sqref="A361:F400"/>
    </sheetView>
  </sheetViews>
  <sheetFormatPr baseColWidth="10" defaultRowHeight="14" x14ac:dyDescent="0.2"/>
  <cols>
    <col min="1" max="1" width="5.28515625" style="127" bestFit="1" customWidth="1"/>
    <col min="2" max="4" width="16" style="128" customWidth="1"/>
    <col min="5" max="5" width="6.140625" style="129" bestFit="1" customWidth="1"/>
    <col min="6" max="6" width="10.42578125" style="130" bestFit="1" customWidth="1"/>
    <col min="7" max="16384" width="10.7109375" style="52"/>
  </cols>
  <sheetData>
    <row r="1" spans="1:6" ht="42" customHeight="1" thickBot="1" x14ac:dyDescent="0.25">
      <c r="A1" s="216" t="str">
        <f>Dnn!E2</f>
        <v>Benjamins F</v>
      </c>
      <c r="B1" s="216"/>
      <c r="C1" s="216"/>
      <c r="D1" s="216"/>
      <c r="E1" s="216"/>
      <c r="F1" s="216"/>
    </row>
    <row r="2" spans="1:6" s="57" customFormat="1" ht="15" thickBot="1" x14ac:dyDescent="0.25">
      <c r="A2" s="124" t="s">
        <v>106</v>
      </c>
      <c r="B2" s="125" t="s">
        <v>0</v>
      </c>
      <c r="C2" s="125" t="s">
        <v>8</v>
      </c>
      <c r="D2" s="125" t="s">
        <v>1</v>
      </c>
      <c r="E2" s="166" t="s">
        <v>142</v>
      </c>
      <c r="F2" s="126" t="s">
        <v>128</v>
      </c>
    </row>
    <row r="3" spans="1:6" x14ac:dyDescent="0.2">
      <c r="A3" s="67" t="str">
        <f>IFERROR(VLOOKUP(Dnn!$C1,'Bjm F'!$A$2:$CI$49,1,FALSE),"")</f>
        <v/>
      </c>
      <c r="B3" s="94" t="str">
        <f>IFERROR(VLOOKUP(Dnn!$C1,'Bjm F'!$A$2:$CI$49,4,FALSE),"")</f>
        <v/>
      </c>
      <c r="C3" s="94" t="str">
        <f>IFERROR(VLOOKUP(Dnn!$C1,'Bjm F'!$A$2:$CI$49,5,FALSE),"")</f>
        <v/>
      </c>
      <c r="D3" s="94" t="str">
        <f>IFERROR(VLOOKUP(Dnn!$C1,'Bjm F'!$A$2:$CI$49,7,FALSE),"")</f>
        <v/>
      </c>
      <c r="E3" s="113" t="str">
        <f>IFERROR(VLOOKUP(Dnn!$C1,'Bjm F'!$A$2:$CI$49,12,FALSE),"")</f>
        <v/>
      </c>
      <c r="F3" s="77" t="str">
        <f>IFERROR(VLOOKUP(Dnn!$C1,'Bjm F'!$A$2:$CI$49,87,FALSE),"")</f>
        <v/>
      </c>
    </row>
    <row r="4" spans="1:6" x14ac:dyDescent="0.2">
      <c r="A4" s="71" t="str">
        <f>IFERROR(VLOOKUP(Dnn!$C2,'Bjm F'!$A$2:$CI$49,1,FALSE),"")</f>
        <v/>
      </c>
      <c r="B4" s="96" t="str">
        <f>IFERROR(VLOOKUP(Dnn!$C2,'Bjm F'!$A$2:$CI$49,4,FALSE),"")</f>
        <v/>
      </c>
      <c r="C4" s="96" t="str">
        <f>IFERROR(VLOOKUP(Dnn!$C2,'Bjm F'!$A$2:$CI$49,5,FALSE),"")</f>
        <v/>
      </c>
      <c r="D4" s="96" t="str">
        <f>IFERROR(VLOOKUP(Dnn!$C2,'Bjm F'!$A$2:$CI$49,7,FALSE),"")</f>
        <v/>
      </c>
      <c r="E4" s="114" t="str">
        <f>IFERROR(VLOOKUP(Dnn!$C2,'Bjm F'!$A$2:$CI$49,12,FALSE),"")</f>
        <v/>
      </c>
      <c r="F4" s="78" t="str">
        <f>IFERROR(VLOOKUP(Dnn!$C2,'Bjm F'!$A$2:$CI$49,87,FALSE),"")</f>
        <v/>
      </c>
    </row>
    <row r="5" spans="1:6" x14ac:dyDescent="0.2">
      <c r="A5" s="71" t="str">
        <f>IFERROR(VLOOKUP(Dnn!$C3,'Bjm F'!$A$2:$CI$49,1,FALSE),"")</f>
        <v/>
      </c>
      <c r="B5" s="96" t="str">
        <f>IFERROR(VLOOKUP(Dnn!$C3,'Bjm F'!$A$2:$CI$49,4,FALSE),"")</f>
        <v/>
      </c>
      <c r="C5" s="96" t="str">
        <f>IFERROR(VLOOKUP(Dnn!$C3,'Bjm F'!$A$2:$CI$49,5,FALSE),"")</f>
        <v/>
      </c>
      <c r="D5" s="96" t="str">
        <f>IFERROR(VLOOKUP(Dnn!$C3,'Bjm F'!$A$2:$CI$49,7,FALSE),"")</f>
        <v/>
      </c>
      <c r="E5" s="114" t="str">
        <f>IFERROR(VLOOKUP(Dnn!$C3,'Bjm F'!$A$2:$CI$49,12,FALSE),"")</f>
        <v/>
      </c>
      <c r="F5" s="78" t="str">
        <f>IFERROR(VLOOKUP(Dnn!$C3,'Bjm F'!$A$2:$CI$49,87,FALSE),"")</f>
        <v/>
      </c>
    </row>
    <row r="6" spans="1:6" x14ac:dyDescent="0.2">
      <c r="A6" s="71" t="str">
        <f>IFERROR(VLOOKUP(Dnn!$C4,'Bjm F'!$A$2:$CI$49,1,FALSE),"")</f>
        <v/>
      </c>
      <c r="B6" s="96" t="str">
        <f>IFERROR(VLOOKUP(Dnn!$C4,'Bjm F'!$A$2:$CI$49,4,FALSE),"")</f>
        <v/>
      </c>
      <c r="C6" s="96" t="str">
        <f>IFERROR(VLOOKUP(Dnn!$C4,'Bjm F'!$A$2:$CI$49,5,FALSE),"")</f>
        <v/>
      </c>
      <c r="D6" s="96" t="str">
        <f>IFERROR(VLOOKUP(Dnn!$C4,'Bjm F'!$A$2:$CI$49,7,FALSE),"")</f>
        <v/>
      </c>
      <c r="E6" s="114" t="str">
        <f>IFERROR(VLOOKUP(Dnn!$C4,'Bjm F'!$A$2:$CI$49,12,FALSE),"")</f>
        <v/>
      </c>
      <c r="F6" s="78" t="str">
        <f>IFERROR(VLOOKUP(Dnn!$C4,'Bjm F'!$A$2:$CI$49,87,FALSE),"")</f>
        <v/>
      </c>
    </row>
    <row r="7" spans="1:6" x14ac:dyDescent="0.2">
      <c r="A7" s="71" t="str">
        <f>IFERROR(VLOOKUP(Dnn!$C5,'Bjm F'!$A$2:$CI$49,1,FALSE),"")</f>
        <v/>
      </c>
      <c r="B7" s="96" t="str">
        <f>IFERROR(VLOOKUP(Dnn!$C5,'Bjm F'!$A$2:$CI$49,4,FALSE),"")</f>
        <v/>
      </c>
      <c r="C7" s="96" t="str">
        <f>IFERROR(VLOOKUP(Dnn!$C5,'Bjm F'!$A$2:$CI$49,5,FALSE),"")</f>
        <v/>
      </c>
      <c r="D7" s="96" t="str">
        <f>IFERROR(VLOOKUP(Dnn!$C5,'Bjm F'!$A$2:$CI$49,7,FALSE),"")</f>
        <v/>
      </c>
      <c r="E7" s="114" t="str">
        <f>IFERROR(VLOOKUP(Dnn!$C5,'Bjm F'!$A$2:$CI$49,12,FALSE),"")</f>
        <v/>
      </c>
      <c r="F7" s="78" t="str">
        <f>IFERROR(VLOOKUP(Dnn!$C5,'Bjm F'!$A$2:$CI$49,87,FALSE),"")</f>
        <v/>
      </c>
    </row>
    <row r="8" spans="1:6" x14ac:dyDescent="0.2">
      <c r="A8" s="71" t="str">
        <f>IFERROR(VLOOKUP(Dnn!$C6,'Bjm F'!$A$2:$CI$49,1,FALSE),"")</f>
        <v/>
      </c>
      <c r="B8" s="96" t="str">
        <f>IFERROR(VLOOKUP(Dnn!$C6,'Bjm F'!$A$2:$CI$49,4,FALSE),"")</f>
        <v/>
      </c>
      <c r="C8" s="96" t="str">
        <f>IFERROR(VLOOKUP(Dnn!$C6,'Bjm F'!$A$2:$CI$49,5,FALSE),"")</f>
        <v/>
      </c>
      <c r="D8" s="96" t="str">
        <f>IFERROR(VLOOKUP(Dnn!$C6,'Bjm F'!$A$2:$CI$49,7,FALSE),"")</f>
        <v/>
      </c>
      <c r="E8" s="114" t="str">
        <f>IFERROR(VLOOKUP(Dnn!$C6,'Bjm F'!$A$2:$CI$49,12,FALSE),"")</f>
        <v/>
      </c>
      <c r="F8" s="78" t="str">
        <f>IFERROR(VLOOKUP(Dnn!$C6,'Bjm F'!$A$2:$CI$49,87,FALSE),"")</f>
        <v/>
      </c>
    </row>
    <row r="9" spans="1:6" x14ac:dyDescent="0.2">
      <c r="A9" s="71" t="str">
        <f>IFERROR(VLOOKUP(Dnn!$C7,'Bjm F'!$A$2:$CI$49,1,FALSE),"")</f>
        <v/>
      </c>
      <c r="B9" s="96" t="str">
        <f>IFERROR(VLOOKUP(Dnn!$C7,'Bjm F'!$A$2:$CI$49,4,FALSE),"")</f>
        <v/>
      </c>
      <c r="C9" s="96" t="str">
        <f>IFERROR(VLOOKUP(Dnn!$C7,'Bjm F'!$A$2:$CI$49,5,FALSE),"")</f>
        <v/>
      </c>
      <c r="D9" s="96" t="str">
        <f>IFERROR(VLOOKUP(Dnn!$C7,'Bjm F'!$A$2:$CI$49,7,FALSE),"")</f>
        <v/>
      </c>
      <c r="E9" s="114" t="str">
        <f>IFERROR(VLOOKUP(Dnn!$C7,'Bjm F'!$A$2:$CI$49,12,FALSE),"")</f>
        <v/>
      </c>
      <c r="F9" s="78" t="str">
        <f>IFERROR(VLOOKUP(Dnn!$C7,'Bjm F'!$A$2:$CI$49,87,FALSE),"")</f>
        <v/>
      </c>
    </row>
    <row r="10" spans="1:6" ht="15" thickBot="1" x14ac:dyDescent="0.25">
      <c r="A10" s="72" t="str">
        <f>IFERROR(VLOOKUP(Dnn!$C8,'Bjm F'!$A$2:$CI$49,1,FALSE),"")</f>
        <v/>
      </c>
      <c r="B10" s="98" t="str">
        <f>IFERROR(VLOOKUP(Dnn!$C8,'Bjm F'!$A$2:$CI$49,4,FALSE),"")</f>
        <v/>
      </c>
      <c r="C10" s="98" t="str">
        <f>IFERROR(VLOOKUP(Dnn!$C8,'Bjm F'!$A$2:$CI$49,5,FALSE),"")</f>
        <v/>
      </c>
      <c r="D10" s="98" t="str">
        <f>IFERROR(VLOOKUP(Dnn!$C8,'Bjm F'!$A$2:$CI$49,7,FALSE),"")</f>
        <v/>
      </c>
      <c r="E10" s="119" t="str">
        <f>IFERROR(VLOOKUP(Dnn!$C8,'Bjm F'!$A$2:$CI$49,12,FALSE),"")</f>
        <v/>
      </c>
      <c r="F10" s="79" t="str">
        <f>IFERROR(VLOOKUP(Dnn!$C8,'Bjm F'!$A$2:$CI$49,87,FALSE),"")</f>
        <v/>
      </c>
    </row>
    <row r="11" spans="1:6" x14ac:dyDescent="0.2">
      <c r="A11" s="120" t="str">
        <f>IFERROR(VLOOKUP(Dnn!$C9,'Bjm F'!$A$2:$CI$49,1,FALSE),"")</f>
        <v/>
      </c>
      <c r="B11" s="121" t="str">
        <f>IFERROR(VLOOKUP(Dnn!$C9,'Bjm F'!$A$2:$CI$49,4,FALSE),"")</f>
        <v/>
      </c>
      <c r="C11" s="121" t="str">
        <f>IFERROR(VLOOKUP(Dnn!$C9,'Bjm F'!$A$2:$CI$49,5,FALSE),"")</f>
        <v/>
      </c>
      <c r="D11" s="121" t="str">
        <f>IFERROR(VLOOKUP(Dnn!$C9,'Bjm F'!$A$2:$CI$49,7,FALSE),"")</f>
        <v/>
      </c>
      <c r="E11" s="122" t="str">
        <f>IFERROR(VLOOKUP(Dnn!$C9,'Bjm F'!$A$2:$CI$49,12,FALSE),"")</f>
        <v/>
      </c>
      <c r="F11" s="123" t="str">
        <f>IFERROR(VLOOKUP(Dnn!$C9,'Bjm F'!$A$2:$CI$49,87,FALSE),"")</f>
        <v/>
      </c>
    </row>
    <row r="12" spans="1:6" x14ac:dyDescent="0.2">
      <c r="A12" s="71" t="str">
        <f>IFERROR(VLOOKUP(Dnn!$C10,'Bjm F'!$A$2:$CI$49,1,FALSE),"")</f>
        <v/>
      </c>
      <c r="B12" s="96" t="str">
        <f>IFERROR(VLOOKUP(Dnn!$C10,'Bjm F'!$A$2:$CI$49,4,FALSE),"")</f>
        <v/>
      </c>
      <c r="C12" s="96" t="str">
        <f>IFERROR(VLOOKUP(Dnn!$C10,'Bjm F'!$A$2:$CI$49,5,FALSE),"")</f>
        <v/>
      </c>
      <c r="D12" s="96" t="str">
        <f>IFERROR(VLOOKUP(Dnn!$C10,'Bjm F'!$A$2:$CI$49,7,FALSE),"")</f>
        <v/>
      </c>
      <c r="E12" s="114" t="str">
        <f>IFERROR(VLOOKUP(Dnn!$C10,'Bjm F'!$A$2:$CI$49,12,FALSE),"")</f>
        <v/>
      </c>
      <c r="F12" s="78" t="str">
        <f>IFERROR(VLOOKUP(Dnn!$C10,'Bjm F'!$A$2:$CI$49,87,FALSE),"")</f>
        <v/>
      </c>
    </row>
    <row r="13" spans="1:6" x14ac:dyDescent="0.2">
      <c r="A13" s="71" t="str">
        <f>IFERROR(VLOOKUP(Dnn!$C11,'Bjm F'!$A$2:$CI$49,1,FALSE),"")</f>
        <v/>
      </c>
      <c r="B13" s="96" t="str">
        <f>IFERROR(VLOOKUP(Dnn!$C11,'Bjm F'!$A$2:$CI$49,4,FALSE),"")</f>
        <v/>
      </c>
      <c r="C13" s="96" t="str">
        <f>IFERROR(VLOOKUP(Dnn!$C11,'Bjm F'!$A$2:$CI$49,5,FALSE),"")</f>
        <v/>
      </c>
      <c r="D13" s="96" t="str">
        <f>IFERROR(VLOOKUP(Dnn!$C11,'Bjm F'!$A$2:$CI$49,7,FALSE),"")</f>
        <v/>
      </c>
      <c r="E13" s="114" t="str">
        <f>IFERROR(VLOOKUP(Dnn!$C11,'Bjm F'!$A$2:$CI$49,12,FALSE),"")</f>
        <v/>
      </c>
      <c r="F13" s="78" t="str">
        <f>IFERROR(VLOOKUP(Dnn!$C11,'Bjm F'!$A$2:$CI$49,87,FALSE),"")</f>
        <v/>
      </c>
    </row>
    <row r="14" spans="1:6" x14ac:dyDescent="0.2">
      <c r="A14" s="71" t="str">
        <f>IFERROR(VLOOKUP(Dnn!$C12,'Bjm F'!$A$2:$CI$49,1,FALSE),"")</f>
        <v/>
      </c>
      <c r="B14" s="96" t="str">
        <f>IFERROR(VLOOKUP(Dnn!$C12,'Bjm F'!$A$2:$CI$49,4,FALSE),"")</f>
        <v/>
      </c>
      <c r="C14" s="96" t="str">
        <f>IFERROR(VLOOKUP(Dnn!$C12,'Bjm F'!$A$2:$CI$49,5,FALSE),"")</f>
        <v/>
      </c>
      <c r="D14" s="96" t="str">
        <f>IFERROR(VLOOKUP(Dnn!$C12,'Bjm F'!$A$2:$CI$49,7,FALSE),"")</f>
        <v/>
      </c>
      <c r="E14" s="114" t="str">
        <f>IFERROR(VLOOKUP(Dnn!$C12,'Bjm F'!$A$2:$CI$49,12,FALSE),"")</f>
        <v/>
      </c>
      <c r="F14" s="78" t="str">
        <f>IFERROR(VLOOKUP(Dnn!$C12,'Bjm F'!$A$2:$CI$49,87,FALSE),"")</f>
        <v/>
      </c>
    </row>
    <row r="15" spans="1:6" x14ac:dyDescent="0.2">
      <c r="A15" s="71" t="str">
        <f>IFERROR(VLOOKUP(Dnn!$C13,'Bjm F'!$A$2:$CI$49,1,FALSE),"")</f>
        <v/>
      </c>
      <c r="B15" s="96" t="str">
        <f>IFERROR(VLOOKUP(Dnn!$C13,'Bjm F'!$A$2:$CI$49,4,FALSE),"")</f>
        <v/>
      </c>
      <c r="C15" s="96" t="str">
        <f>IFERROR(VLOOKUP(Dnn!$C13,'Bjm F'!$A$2:$CI$49,5,FALSE),"")</f>
        <v/>
      </c>
      <c r="D15" s="96" t="str">
        <f>IFERROR(VLOOKUP(Dnn!$C13,'Bjm F'!$A$2:$CI$49,7,FALSE),"")</f>
        <v/>
      </c>
      <c r="E15" s="114" t="str">
        <f>IFERROR(VLOOKUP(Dnn!$C13,'Bjm F'!$A$2:$CI$49,12,FALSE),"")</f>
        <v/>
      </c>
      <c r="F15" s="78" t="str">
        <f>IFERROR(VLOOKUP(Dnn!$C13,'Bjm F'!$A$2:$CI$49,87,FALSE),"")</f>
        <v/>
      </c>
    </row>
    <row r="16" spans="1:6" x14ac:dyDescent="0.2">
      <c r="A16" s="71" t="str">
        <f>IFERROR(VLOOKUP(Dnn!$C14,'Bjm F'!$A$2:$CI$49,1,FALSE),"")</f>
        <v/>
      </c>
      <c r="B16" s="96" t="str">
        <f>IFERROR(VLOOKUP(Dnn!$C14,'Bjm F'!$A$2:$CI$49,4,FALSE),"")</f>
        <v/>
      </c>
      <c r="C16" s="96" t="str">
        <f>IFERROR(VLOOKUP(Dnn!$C14,'Bjm F'!$A$2:$CI$49,5,FALSE),"")</f>
        <v/>
      </c>
      <c r="D16" s="96" t="str">
        <f>IFERROR(VLOOKUP(Dnn!$C14,'Bjm F'!$A$2:$CI$49,7,FALSE),"")</f>
        <v/>
      </c>
      <c r="E16" s="114" t="str">
        <f>IFERROR(VLOOKUP(Dnn!$C14,'Bjm F'!$A$2:$CI$49,12,FALSE),"")</f>
        <v/>
      </c>
      <c r="F16" s="78" t="str">
        <f>IFERROR(VLOOKUP(Dnn!$C14,'Bjm F'!$A$2:$CI$49,87,FALSE),"")</f>
        <v/>
      </c>
    </row>
    <row r="17" spans="1:6" x14ac:dyDescent="0.2">
      <c r="A17" s="71" t="str">
        <f>IFERROR(VLOOKUP(Dnn!$C15,'Bjm F'!$A$2:$CI$49,1,FALSE),"")</f>
        <v/>
      </c>
      <c r="B17" s="96" t="str">
        <f>IFERROR(VLOOKUP(Dnn!$C15,'Bjm F'!$A$2:$CI$49,4,FALSE),"")</f>
        <v/>
      </c>
      <c r="C17" s="96" t="str">
        <f>IFERROR(VLOOKUP(Dnn!$C15,'Bjm F'!$A$2:$CI$49,5,FALSE),"")</f>
        <v/>
      </c>
      <c r="D17" s="96" t="str">
        <f>IFERROR(VLOOKUP(Dnn!$C15,'Bjm F'!$A$2:$CI$49,7,FALSE),"")</f>
        <v/>
      </c>
      <c r="E17" s="114" t="str">
        <f>IFERROR(VLOOKUP(Dnn!$C15,'Bjm F'!$A$2:$CI$49,12,FALSE),"")</f>
        <v/>
      </c>
      <c r="F17" s="78" t="str">
        <f>IFERROR(VLOOKUP(Dnn!$C15,'Bjm F'!$A$2:$CI$49,87,FALSE),"")</f>
        <v/>
      </c>
    </row>
    <row r="18" spans="1:6" x14ac:dyDescent="0.2">
      <c r="A18" s="71" t="str">
        <f>IFERROR(VLOOKUP(Dnn!$C16,'Bjm F'!$A$2:$CI$49,1,FALSE),"")</f>
        <v/>
      </c>
      <c r="B18" s="96" t="str">
        <f>IFERROR(VLOOKUP(Dnn!$C16,'Bjm F'!$A$2:$CI$49,4,FALSE),"")</f>
        <v/>
      </c>
      <c r="C18" s="96" t="str">
        <f>IFERROR(VLOOKUP(Dnn!$C16,'Bjm F'!$A$2:$CI$49,5,FALSE),"")</f>
        <v/>
      </c>
      <c r="D18" s="96" t="str">
        <f>IFERROR(VLOOKUP(Dnn!$C16,'Bjm F'!$A$2:$CI$49,7,FALSE),"")</f>
        <v/>
      </c>
      <c r="E18" s="114" t="str">
        <f>IFERROR(VLOOKUP(Dnn!$C16,'Bjm F'!$A$2:$CI$49,12,FALSE),"")</f>
        <v/>
      </c>
      <c r="F18" s="78" t="str">
        <f>IFERROR(VLOOKUP(Dnn!$C16,'Bjm F'!$A$2:$CI$49,87,FALSE),"")</f>
        <v/>
      </c>
    </row>
    <row r="19" spans="1:6" x14ac:dyDescent="0.2">
      <c r="A19" s="71" t="str">
        <f>IFERROR(VLOOKUP(Dnn!$C17,'Bjm F'!$A$2:$CI$49,1,FALSE),"")</f>
        <v/>
      </c>
      <c r="B19" s="96" t="str">
        <f>IFERROR(VLOOKUP(Dnn!$C17,'Bjm F'!$A$2:$CI$49,4,FALSE),"")</f>
        <v/>
      </c>
      <c r="C19" s="96" t="str">
        <f>IFERROR(VLOOKUP(Dnn!$C17,'Bjm F'!$A$2:$CI$49,5,FALSE),"")</f>
        <v/>
      </c>
      <c r="D19" s="96" t="str">
        <f>IFERROR(VLOOKUP(Dnn!$C17,'Bjm F'!$A$2:$CI$49,7,FALSE),"")</f>
        <v/>
      </c>
      <c r="E19" s="114" t="str">
        <f>IFERROR(VLOOKUP(Dnn!$C17,'Bjm F'!$A$2:$CI$49,12,FALSE),"")</f>
        <v/>
      </c>
      <c r="F19" s="78" t="str">
        <f>IFERROR(VLOOKUP(Dnn!$C17,'Bjm F'!$A$2:$CI$49,87,FALSE),"")</f>
        <v/>
      </c>
    </row>
    <row r="20" spans="1:6" x14ac:dyDescent="0.2">
      <c r="A20" s="71" t="str">
        <f>IFERROR(VLOOKUP(Dnn!$C18,'Bjm F'!$A$2:$CI$49,1,FALSE),"")</f>
        <v/>
      </c>
      <c r="B20" s="96" t="str">
        <f>IFERROR(VLOOKUP(Dnn!$C18,'Bjm F'!$A$2:$CI$49,4,FALSE),"")</f>
        <v/>
      </c>
      <c r="C20" s="96" t="str">
        <f>IFERROR(VLOOKUP(Dnn!$C18,'Bjm F'!$A$2:$CI$49,5,FALSE),"")</f>
        <v/>
      </c>
      <c r="D20" s="96" t="str">
        <f>IFERROR(VLOOKUP(Dnn!$C18,'Bjm F'!$A$2:$CI$49,7,FALSE),"")</f>
        <v/>
      </c>
      <c r="E20" s="114" t="str">
        <f>IFERROR(VLOOKUP(Dnn!$C18,'Bjm F'!$A$2:$CI$49,12,FALSE),"")</f>
        <v/>
      </c>
      <c r="F20" s="78" t="str">
        <f>IFERROR(VLOOKUP(Dnn!$C18,'Bjm F'!$A$2:$CI$49,87,FALSE),"")</f>
        <v/>
      </c>
    </row>
    <row r="21" spans="1:6" x14ac:dyDescent="0.2">
      <c r="A21" s="71" t="str">
        <f>IFERROR(VLOOKUP(Dnn!$C19,'Bjm F'!$A$2:$CI$49,1,FALSE),"")</f>
        <v/>
      </c>
      <c r="B21" s="96" t="str">
        <f>IFERROR(VLOOKUP(Dnn!$C19,'Bjm F'!$A$2:$CI$49,4,FALSE),"")</f>
        <v/>
      </c>
      <c r="C21" s="96" t="str">
        <f>IFERROR(VLOOKUP(Dnn!$C19,'Bjm F'!$A$2:$CI$49,5,FALSE),"")</f>
        <v/>
      </c>
      <c r="D21" s="96" t="str">
        <f>IFERROR(VLOOKUP(Dnn!$C19,'Bjm F'!$A$2:$CI$49,7,FALSE),"")</f>
        <v/>
      </c>
      <c r="E21" s="114" t="str">
        <f>IFERROR(VLOOKUP(Dnn!$C19,'Bjm F'!$A$2:$CI$49,12,FALSE),"")</f>
        <v/>
      </c>
      <c r="F21" s="78" t="str">
        <f>IFERROR(VLOOKUP(Dnn!$C19,'Bjm F'!$A$2:$CI$49,87,FALSE),"")</f>
        <v/>
      </c>
    </row>
    <row r="22" spans="1:6" x14ac:dyDescent="0.2">
      <c r="A22" s="71" t="str">
        <f>IFERROR(VLOOKUP(Dnn!$C20,'Bjm F'!$A$2:$CI$49,1,FALSE),"")</f>
        <v/>
      </c>
      <c r="B22" s="96" t="str">
        <f>IFERROR(VLOOKUP(Dnn!$C20,'Bjm F'!$A$2:$CI$49,4,FALSE),"")</f>
        <v/>
      </c>
      <c r="C22" s="96" t="str">
        <f>IFERROR(VLOOKUP(Dnn!$C20,'Bjm F'!$A$2:$CI$49,5,FALSE),"")</f>
        <v/>
      </c>
      <c r="D22" s="96" t="str">
        <f>IFERROR(VLOOKUP(Dnn!$C20,'Bjm F'!$A$2:$CI$49,7,FALSE),"")</f>
        <v/>
      </c>
      <c r="E22" s="114" t="str">
        <f>IFERROR(VLOOKUP(Dnn!$C20,'Bjm F'!$A$2:$CI$49,12,FALSE),"")</f>
        <v/>
      </c>
      <c r="F22" s="78" t="str">
        <f>IFERROR(VLOOKUP(Dnn!$C20,'Bjm F'!$A$2:$CI$49,87,FALSE),"")</f>
        <v/>
      </c>
    </row>
    <row r="23" spans="1:6" x14ac:dyDescent="0.2">
      <c r="A23" s="71" t="str">
        <f>IFERROR(VLOOKUP(Dnn!$C21,'Bjm F'!$A$2:$CI$49,1,FALSE),"")</f>
        <v/>
      </c>
      <c r="B23" s="96" t="str">
        <f>IFERROR(VLOOKUP(Dnn!$C21,'Bjm F'!$A$2:$CI$49,4,FALSE),"")</f>
        <v/>
      </c>
      <c r="C23" s="96" t="str">
        <f>IFERROR(VLOOKUP(Dnn!$C21,'Bjm F'!$A$2:$CI$49,5,FALSE),"")</f>
        <v/>
      </c>
      <c r="D23" s="96" t="str">
        <f>IFERROR(VLOOKUP(Dnn!$C21,'Bjm F'!$A$2:$CI$49,7,FALSE),"")</f>
        <v/>
      </c>
      <c r="E23" s="114" t="str">
        <f>IFERROR(VLOOKUP(Dnn!$C21,'Bjm F'!$A$2:$CI$49,12,FALSE),"")</f>
        <v/>
      </c>
      <c r="F23" s="78" t="str">
        <f>IFERROR(VLOOKUP(Dnn!$C21,'Bjm F'!$A$2:$CI$49,87,FALSE),"")</f>
        <v/>
      </c>
    </row>
    <row r="24" spans="1:6" x14ac:dyDescent="0.2">
      <c r="A24" s="71" t="str">
        <f>IFERROR(VLOOKUP(Dnn!$C22,'Bjm F'!$A$2:$CI$49,1,FALSE),"")</f>
        <v/>
      </c>
      <c r="B24" s="96" t="str">
        <f>IFERROR(VLOOKUP(Dnn!$C22,'Bjm F'!$A$2:$CI$49,4,FALSE),"")</f>
        <v/>
      </c>
      <c r="C24" s="96" t="str">
        <f>IFERROR(VLOOKUP(Dnn!$C22,'Bjm F'!$A$2:$CI$49,5,FALSE),"")</f>
        <v/>
      </c>
      <c r="D24" s="96" t="str">
        <f>IFERROR(VLOOKUP(Dnn!$C22,'Bjm F'!$A$2:$CI$49,7,FALSE),"")</f>
        <v/>
      </c>
      <c r="E24" s="114" t="str">
        <f>IFERROR(VLOOKUP(Dnn!$C22,'Bjm F'!$A$2:$CI$49,12,FALSE),"")</f>
        <v/>
      </c>
      <c r="F24" s="78" t="str">
        <f>IFERROR(VLOOKUP(Dnn!$C22,'Bjm F'!$A$2:$CI$49,87,FALSE),"")</f>
        <v/>
      </c>
    </row>
    <row r="25" spans="1:6" x14ac:dyDescent="0.2">
      <c r="A25" s="71" t="str">
        <f>IFERROR(VLOOKUP(Dnn!$C23,'Bjm F'!$A$2:$CI$49,1,FALSE),"")</f>
        <v/>
      </c>
      <c r="B25" s="96" t="str">
        <f>IFERROR(VLOOKUP(Dnn!$C23,'Bjm F'!$A$2:$CI$49,4,FALSE),"")</f>
        <v/>
      </c>
      <c r="C25" s="96" t="str">
        <f>IFERROR(VLOOKUP(Dnn!$C23,'Bjm F'!$A$2:$CI$49,5,FALSE),"")</f>
        <v/>
      </c>
      <c r="D25" s="96" t="str">
        <f>IFERROR(VLOOKUP(Dnn!$C23,'Bjm F'!$A$2:$CI$49,7,FALSE),"")</f>
        <v/>
      </c>
      <c r="E25" s="114" t="str">
        <f>IFERROR(VLOOKUP(Dnn!$C23,'Bjm F'!$A$2:$CI$49,12,FALSE),"")</f>
        <v/>
      </c>
      <c r="F25" s="78" t="str">
        <f>IFERROR(VLOOKUP(Dnn!$C23,'Bjm F'!$A$2:$CI$49,87,FALSE),"")</f>
        <v/>
      </c>
    </row>
    <row r="26" spans="1:6" x14ac:dyDescent="0.2">
      <c r="A26" s="71" t="str">
        <f>IFERROR(VLOOKUP(Dnn!$C24,'Bjm F'!$A$2:$CI$49,1,FALSE),"")</f>
        <v/>
      </c>
      <c r="B26" s="96" t="str">
        <f>IFERROR(VLOOKUP(Dnn!$C24,'Bjm F'!$A$2:$CI$49,4,FALSE),"")</f>
        <v/>
      </c>
      <c r="C26" s="96" t="str">
        <f>IFERROR(VLOOKUP(Dnn!$C24,'Bjm F'!$A$2:$CI$49,5,FALSE),"")</f>
        <v/>
      </c>
      <c r="D26" s="96" t="str">
        <f>IFERROR(VLOOKUP(Dnn!$C24,'Bjm F'!$A$2:$CI$49,7,FALSE),"")</f>
        <v/>
      </c>
      <c r="E26" s="114" t="str">
        <f>IFERROR(VLOOKUP(Dnn!$C24,'Bjm F'!$A$2:$CI$49,12,FALSE),"")</f>
        <v/>
      </c>
      <c r="F26" s="78" t="str">
        <f>IFERROR(VLOOKUP(Dnn!$C24,'Bjm F'!$A$2:$CI$49,87,FALSE),"")</f>
        <v/>
      </c>
    </row>
    <row r="27" spans="1:6" x14ac:dyDescent="0.2">
      <c r="A27" s="71" t="str">
        <f>IFERROR(VLOOKUP(Dnn!$C25,'Bjm F'!$A$2:$CI$49,1,FALSE),"")</f>
        <v/>
      </c>
      <c r="B27" s="96" t="str">
        <f>IFERROR(VLOOKUP(Dnn!$C25,'Bjm F'!$A$2:$CI$49,4,FALSE),"")</f>
        <v/>
      </c>
      <c r="C27" s="96" t="str">
        <f>IFERROR(VLOOKUP(Dnn!$C25,'Bjm F'!$A$2:$CI$49,5,FALSE),"")</f>
        <v/>
      </c>
      <c r="D27" s="96" t="str">
        <f>IFERROR(VLOOKUP(Dnn!$C25,'Bjm F'!$A$2:$CI$49,7,FALSE),"")</f>
        <v/>
      </c>
      <c r="E27" s="114" t="str">
        <f>IFERROR(VLOOKUP(Dnn!$C25,'Bjm F'!$A$2:$CI$49,12,FALSE),"")</f>
        <v/>
      </c>
      <c r="F27" s="78" t="str">
        <f>IFERROR(VLOOKUP(Dnn!$C25,'Bjm F'!$A$2:$CI$49,87,FALSE),"")</f>
        <v/>
      </c>
    </row>
    <row r="28" spans="1:6" x14ac:dyDescent="0.2">
      <c r="A28" s="71" t="str">
        <f>IFERROR(VLOOKUP(Dnn!$C26,'Bjm F'!$A$2:$CI$49,1,FALSE),"")</f>
        <v/>
      </c>
      <c r="B28" s="96" t="str">
        <f>IFERROR(VLOOKUP(Dnn!$C26,'Bjm F'!$A$2:$CI$49,4,FALSE),"")</f>
        <v/>
      </c>
      <c r="C28" s="96" t="str">
        <f>IFERROR(VLOOKUP(Dnn!$C26,'Bjm F'!$A$2:$CI$49,5,FALSE),"")</f>
        <v/>
      </c>
      <c r="D28" s="96" t="str">
        <f>IFERROR(VLOOKUP(Dnn!$C26,'Bjm F'!$A$2:$CI$49,7,FALSE),"")</f>
        <v/>
      </c>
      <c r="E28" s="114" t="str">
        <f>IFERROR(VLOOKUP(Dnn!$C26,'Bjm F'!$A$2:$CI$49,12,FALSE),"")</f>
        <v/>
      </c>
      <c r="F28" s="78" t="str">
        <f>IFERROR(VLOOKUP(Dnn!$C26,'Bjm F'!$A$2:$CI$49,87,FALSE),"")</f>
        <v/>
      </c>
    </row>
    <row r="29" spans="1:6" x14ac:dyDescent="0.2">
      <c r="A29" s="71" t="str">
        <f>IFERROR(VLOOKUP(Dnn!$C27,'Bjm F'!$A$2:$CI$49,1,FALSE),"")</f>
        <v/>
      </c>
      <c r="B29" s="96" t="str">
        <f>IFERROR(VLOOKUP(Dnn!$C27,'Bjm F'!$A$2:$CI$49,4,FALSE),"")</f>
        <v/>
      </c>
      <c r="C29" s="96" t="str">
        <f>IFERROR(VLOOKUP(Dnn!$C27,'Bjm F'!$A$2:$CI$49,5,FALSE),"")</f>
        <v/>
      </c>
      <c r="D29" s="96" t="str">
        <f>IFERROR(VLOOKUP(Dnn!$C27,'Bjm F'!$A$2:$CI$49,7,FALSE),"")</f>
        <v/>
      </c>
      <c r="E29" s="114" t="str">
        <f>IFERROR(VLOOKUP(Dnn!$C27,'Bjm F'!$A$2:$CI$49,12,FALSE),"")</f>
        <v/>
      </c>
      <c r="F29" s="78" t="str">
        <f>IFERROR(VLOOKUP(Dnn!$C27,'Bjm F'!$A$2:$CI$49,87,FALSE),"")</f>
        <v/>
      </c>
    </row>
    <row r="30" spans="1:6" x14ac:dyDescent="0.2">
      <c r="A30" s="71" t="str">
        <f>IFERROR(VLOOKUP(Dnn!$C28,'Bjm F'!$A$2:$CI$49,1,FALSE),"")</f>
        <v/>
      </c>
      <c r="B30" s="96" t="str">
        <f>IFERROR(VLOOKUP(Dnn!$C28,'Bjm F'!$A$2:$CI$49,4,FALSE),"")</f>
        <v/>
      </c>
      <c r="C30" s="96" t="str">
        <f>IFERROR(VLOOKUP(Dnn!$C28,'Bjm F'!$A$2:$CI$49,5,FALSE),"")</f>
        <v/>
      </c>
      <c r="D30" s="96" t="str">
        <f>IFERROR(VLOOKUP(Dnn!$C28,'Bjm F'!$A$2:$CI$49,7,FALSE),"")</f>
        <v/>
      </c>
      <c r="E30" s="114" t="str">
        <f>IFERROR(VLOOKUP(Dnn!$C28,'Bjm F'!$A$2:$CI$49,12,FALSE),"")</f>
        <v/>
      </c>
      <c r="F30" s="78" t="str">
        <f>IFERROR(VLOOKUP(Dnn!$C28,'Bjm F'!$A$2:$CI$49,87,FALSE),"")</f>
        <v/>
      </c>
    </row>
    <row r="31" spans="1:6" x14ac:dyDescent="0.2">
      <c r="A31" s="71" t="str">
        <f>IFERROR(VLOOKUP(Dnn!$C29,'Bjm F'!$A$2:$CI$49,1,FALSE),"")</f>
        <v/>
      </c>
      <c r="B31" s="96" t="str">
        <f>IFERROR(VLOOKUP(Dnn!$C29,'Bjm F'!$A$2:$CI$49,4,FALSE),"")</f>
        <v/>
      </c>
      <c r="C31" s="96" t="str">
        <f>IFERROR(VLOOKUP(Dnn!$C29,'Bjm F'!$A$2:$CI$49,5,FALSE),"")</f>
        <v/>
      </c>
      <c r="D31" s="96" t="str">
        <f>IFERROR(VLOOKUP(Dnn!$C29,'Bjm F'!$A$2:$CI$49,7,FALSE),"")</f>
        <v/>
      </c>
      <c r="E31" s="114" t="str">
        <f>IFERROR(VLOOKUP(Dnn!$C29,'Bjm F'!$A$2:$CI$49,12,FALSE),"")</f>
        <v/>
      </c>
      <c r="F31" s="78" t="str">
        <f>IFERROR(VLOOKUP(Dnn!$C29,'Bjm F'!$A$2:$CI$49,87,FALSE),"")</f>
        <v/>
      </c>
    </row>
    <row r="32" spans="1:6" x14ac:dyDescent="0.2">
      <c r="A32" s="71" t="str">
        <f>IFERROR(VLOOKUP(Dnn!$C30,'Bjm F'!$A$2:$CI$49,1,FALSE),"")</f>
        <v/>
      </c>
      <c r="B32" s="96" t="str">
        <f>IFERROR(VLOOKUP(Dnn!$C30,'Bjm F'!$A$2:$CI$49,4,FALSE),"")</f>
        <v/>
      </c>
      <c r="C32" s="96" t="str">
        <f>IFERROR(VLOOKUP(Dnn!$C30,'Bjm F'!$A$2:$CI$49,5,FALSE),"")</f>
        <v/>
      </c>
      <c r="D32" s="96" t="str">
        <f>IFERROR(VLOOKUP(Dnn!$C30,'Bjm F'!$A$2:$CI$49,7,FALSE),"")</f>
        <v/>
      </c>
      <c r="E32" s="114" t="str">
        <f>IFERROR(VLOOKUP(Dnn!$C30,'Bjm F'!$A$2:$CI$49,12,FALSE),"")</f>
        <v/>
      </c>
      <c r="F32" s="78" t="str">
        <f>IFERROR(VLOOKUP(Dnn!$C30,'Bjm F'!$A$2:$CI$49,87,FALSE),"")</f>
        <v/>
      </c>
    </row>
    <row r="33" spans="1:6" x14ac:dyDescent="0.2">
      <c r="A33" s="71" t="str">
        <f>IFERROR(VLOOKUP(Dnn!$C31,'Bjm F'!$A$2:$CI$49,1,FALSE),"")</f>
        <v/>
      </c>
      <c r="B33" s="96" t="str">
        <f>IFERROR(VLOOKUP(Dnn!$C31,'Bjm F'!$A$2:$CI$49,4,FALSE),"")</f>
        <v/>
      </c>
      <c r="C33" s="96" t="str">
        <f>IFERROR(VLOOKUP(Dnn!$C31,'Bjm F'!$A$2:$CI$49,5,FALSE),"")</f>
        <v/>
      </c>
      <c r="D33" s="96" t="str">
        <f>IFERROR(VLOOKUP(Dnn!$C31,'Bjm F'!$A$2:$CI$49,7,FALSE),"")</f>
        <v/>
      </c>
      <c r="E33" s="114" t="str">
        <f>IFERROR(VLOOKUP(Dnn!$C31,'Bjm F'!$A$2:$CI$49,12,FALSE),"")</f>
        <v/>
      </c>
      <c r="F33" s="78" t="str">
        <f>IFERROR(VLOOKUP(Dnn!$C31,'Bjm F'!$A$2:$CI$49,87,FALSE),"")</f>
        <v/>
      </c>
    </row>
    <row r="34" spans="1:6" x14ac:dyDescent="0.2">
      <c r="A34" s="71" t="str">
        <f>IFERROR(VLOOKUP(Dnn!$C32,'Bjm F'!$A$2:$CI$49,1,FALSE),"")</f>
        <v/>
      </c>
      <c r="B34" s="96" t="str">
        <f>IFERROR(VLOOKUP(Dnn!$C32,'Bjm F'!$A$2:$CI$49,4,FALSE),"")</f>
        <v/>
      </c>
      <c r="C34" s="96" t="str">
        <f>IFERROR(VLOOKUP(Dnn!$C32,'Bjm F'!$A$2:$CI$49,5,FALSE),"")</f>
        <v/>
      </c>
      <c r="D34" s="96" t="str">
        <f>IFERROR(VLOOKUP(Dnn!$C32,'Bjm F'!$A$2:$CI$49,7,FALSE),"")</f>
        <v/>
      </c>
      <c r="E34" s="114" t="str">
        <f>IFERROR(VLOOKUP(Dnn!$C32,'Bjm F'!$A$2:$CI$49,12,FALSE),"")</f>
        <v/>
      </c>
      <c r="F34" s="78" t="str">
        <f>IFERROR(VLOOKUP(Dnn!$C32,'Bjm F'!$A$2:$CI$49,87,FALSE),"")</f>
        <v/>
      </c>
    </row>
    <row r="35" spans="1:6" x14ac:dyDescent="0.2">
      <c r="A35" s="71" t="str">
        <f>IFERROR(VLOOKUP(Dnn!$C33,'Bjm F'!$A$2:$CI$49,1,FALSE),"")</f>
        <v/>
      </c>
      <c r="B35" s="96" t="str">
        <f>IFERROR(VLOOKUP(Dnn!$C33,'Bjm F'!$A$2:$CI$49,4,FALSE),"")</f>
        <v/>
      </c>
      <c r="C35" s="96" t="str">
        <f>IFERROR(VLOOKUP(Dnn!$C33,'Bjm F'!$A$2:$CI$49,5,FALSE),"")</f>
        <v/>
      </c>
      <c r="D35" s="96" t="str">
        <f>IFERROR(VLOOKUP(Dnn!$C33,'Bjm F'!$A$2:$CI$49,7,FALSE),"")</f>
        <v/>
      </c>
      <c r="E35" s="114" t="str">
        <f>IFERROR(VLOOKUP(Dnn!$C33,'Bjm F'!$A$2:$CI$49,12,FALSE),"")</f>
        <v/>
      </c>
      <c r="F35" s="78" t="str">
        <f>IFERROR(VLOOKUP(Dnn!$C33,'Bjm F'!$A$2:$CI$49,87,FALSE),"")</f>
        <v/>
      </c>
    </row>
    <row r="36" spans="1:6" x14ac:dyDescent="0.2">
      <c r="A36" s="71" t="str">
        <f>IFERROR(VLOOKUP(Dnn!$C34,'Bjm F'!$A$2:$CI$49,1,FALSE),"")</f>
        <v/>
      </c>
      <c r="B36" s="96" t="str">
        <f>IFERROR(VLOOKUP(Dnn!$C34,'Bjm F'!$A$2:$CI$49,4,FALSE),"")</f>
        <v/>
      </c>
      <c r="C36" s="96" t="str">
        <f>IFERROR(VLOOKUP(Dnn!$C34,'Bjm F'!$A$2:$CI$49,5,FALSE),"")</f>
        <v/>
      </c>
      <c r="D36" s="96" t="str">
        <f>IFERROR(VLOOKUP(Dnn!$C34,'Bjm F'!$A$2:$CI$49,7,FALSE),"")</f>
        <v/>
      </c>
      <c r="E36" s="114" t="str">
        <f>IFERROR(VLOOKUP(Dnn!$C34,'Bjm F'!$A$2:$CI$49,12,FALSE),"")</f>
        <v/>
      </c>
      <c r="F36" s="78" t="str">
        <f>IFERROR(VLOOKUP(Dnn!$C34,'Bjm F'!$A$2:$CI$49,87,FALSE),"")</f>
        <v/>
      </c>
    </row>
    <row r="37" spans="1:6" x14ac:dyDescent="0.2">
      <c r="A37" s="71" t="str">
        <f>IFERROR(VLOOKUP(Dnn!$C35,'Bjm F'!$A$2:$CI$49,1,FALSE),"")</f>
        <v/>
      </c>
      <c r="B37" s="96" t="str">
        <f>IFERROR(VLOOKUP(Dnn!$C35,'Bjm F'!$A$2:$CI$49,4,FALSE),"")</f>
        <v/>
      </c>
      <c r="C37" s="96" t="str">
        <f>IFERROR(VLOOKUP(Dnn!$C35,'Bjm F'!$A$2:$CI$49,5,FALSE),"")</f>
        <v/>
      </c>
      <c r="D37" s="96" t="str">
        <f>IFERROR(VLOOKUP(Dnn!$C35,'Bjm F'!$A$2:$CI$49,7,FALSE),"")</f>
        <v/>
      </c>
      <c r="E37" s="114" t="str">
        <f>IFERROR(VLOOKUP(Dnn!$C35,'Bjm F'!$A$2:$CI$49,12,FALSE),"")</f>
        <v/>
      </c>
      <c r="F37" s="78" t="str">
        <f>IFERROR(VLOOKUP(Dnn!$C35,'Bjm F'!$A$2:$CI$49,87,FALSE),"")</f>
        <v/>
      </c>
    </row>
    <row r="38" spans="1:6" x14ac:dyDescent="0.2">
      <c r="A38" s="71" t="str">
        <f>IFERROR(VLOOKUP(Dnn!$C36,'Bjm F'!$A$2:$CI$49,1,FALSE),"")</f>
        <v/>
      </c>
      <c r="B38" s="96" t="str">
        <f>IFERROR(VLOOKUP(Dnn!$C36,'Bjm F'!$A$2:$CI$49,4,FALSE),"")</f>
        <v/>
      </c>
      <c r="C38" s="96" t="str">
        <f>IFERROR(VLOOKUP(Dnn!$C36,'Bjm F'!$A$2:$CI$49,5,FALSE),"")</f>
        <v/>
      </c>
      <c r="D38" s="96" t="str">
        <f>IFERROR(VLOOKUP(Dnn!$C36,'Bjm F'!$A$2:$CI$49,7,FALSE),"")</f>
        <v/>
      </c>
      <c r="E38" s="114" t="str">
        <f>IFERROR(VLOOKUP(Dnn!$C36,'Bjm F'!$A$2:$CI$49,12,FALSE),"")</f>
        <v/>
      </c>
      <c r="F38" s="78" t="str">
        <f>IFERROR(VLOOKUP(Dnn!$C36,'Bjm F'!$A$2:$CI$49,87,FALSE),"")</f>
        <v/>
      </c>
    </row>
    <row r="39" spans="1:6" x14ac:dyDescent="0.2">
      <c r="A39" s="71" t="str">
        <f>IFERROR(VLOOKUP(Dnn!$C37,'Bjm F'!$A$2:$CI$49,1,FALSE),"")</f>
        <v/>
      </c>
      <c r="B39" s="96" t="str">
        <f>IFERROR(VLOOKUP(Dnn!$C37,'Bjm F'!$A$2:$CI$49,4,FALSE),"")</f>
        <v/>
      </c>
      <c r="C39" s="96" t="str">
        <f>IFERROR(VLOOKUP(Dnn!$C37,'Bjm F'!$A$2:$CI$49,5,FALSE),"")</f>
        <v/>
      </c>
      <c r="D39" s="96" t="str">
        <f>IFERROR(VLOOKUP(Dnn!$C37,'Bjm F'!$A$2:$CI$49,7,FALSE),"")</f>
        <v/>
      </c>
      <c r="E39" s="114" t="str">
        <f>IFERROR(VLOOKUP(Dnn!$C37,'Bjm F'!$A$2:$CI$49,12,FALSE),"")</f>
        <v/>
      </c>
      <c r="F39" s="78" t="str">
        <f>IFERROR(VLOOKUP(Dnn!$C37,'Bjm F'!$A$2:$CI$49,87,FALSE),"")</f>
        <v/>
      </c>
    </row>
    <row r="40" spans="1:6" x14ac:dyDescent="0.2">
      <c r="A40" s="71" t="str">
        <f>IFERROR(VLOOKUP(Dnn!$C38,'Bjm F'!$A$2:$CI$49,1,FALSE),"")</f>
        <v/>
      </c>
      <c r="B40" s="96" t="str">
        <f>IFERROR(VLOOKUP(Dnn!$C38,'Bjm F'!$A$2:$CI$49,4,FALSE),"")</f>
        <v/>
      </c>
      <c r="C40" s="96" t="str">
        <f>IFERROR(VLOOKUP(Dnn!$C38,'Bjm F'!$A$2:$CI$49,5,FALSE),"")</f>
        <v/>
      </c>
      <c r="D40" s="96" t="str">
        <f>IFERROR(VLOOKUP(Dnn!$C38,'Bjm F'!$A$2:$CI$49,7,FALSE),"")</f>
        <v/>
      </c>
      <c r="E40" s="114" t="str">
        <f>IFERROR(VLOOKUP(Dnn!$C38,'Bjm F'!$A$2:$CI$49,12,FALSE),"")</f>
        <v/>
      </c>
      <c r="F40" s="78" t="str">
        <f>IFERROR(VLOOKUP(Dnn!$C38,'Bjm F'!$A$2:$CI$49,87,FALSE),"")</f>
        <v/>
      </c>
    </row>
    <row r="41" spans="1:6" x14ac:dyDescent="0.2">
      <c r="A41" s="71" t="str">
        <f>IFERROR(VLOOKUP(Dnn!$C39,'Bjm F'!$A$2:$CI$49,1,FALSE),"")</f>
        <v/>
      </c>
      <c r="B41" s="96" t="str">
        <f>IFERROR(VLOOKUP(Dnn!$C39,'Bjm F'!$A$2:$CI$49,4,FALSE),"")</f>
        <v/>
      </c>
      <c r="C41" s="96" t="str">
        <f>IFERROR(VLOOKUP(Dnn!$C39,'Bjm F'!$A$2:$CI$49,5,FALSE),"")</f>
        <v/>
      </c>
      <c r="D41" s="96" t="str">
        <f>IFERROR(VLOOKUP(Dnn!$C39,'Bjm F'!$A$2:$CI$49,7,FALSE),"")</f>
        <v/>
      </c>
      <c r="E41" s="114" t="str">
        <f>IFERROR(VLOOKUP(Dnn!$C39,'Bjm F'!$A$2:$CI$49,12,FALSE),"")</f>
        <v/>
      </c>
      <c r="F41" s="78" t="str">
        <f>IFERROR(VLOOKUP(Dnn!$C39,'Bjm F'!$A$2:$CI$49,87,FALSE),"")</f>
        <v/>
      </c>
    </row>
    <row r="42" spans="1:6" x14ac:dyDescent="0.2">
      <c r="A42" s="71" t="str">
        <f>IFERROR(VLOOKUP(Dnn!$C40,'Bjm F'!$A$2:$CI$49,1,FALSE),"")</f>
        <v/>
      </c>
      <c r="B42" s="96" t="str">
        <f>IFERROR(VLOOKUP(Dnn!$C40,'Bjm F'!$A$2:$CI$49,4,FALSE),"")</f>
        <v/>
      </c>
      <c r="C42" s="96" t="str">
        <f>IFERROR(VLOOKUP(Dnn!$C40,'Bjm F'!$A$2:$CI$49,5,FALSE),"")</f>
        <v/>
      </c>
      <c r="D42" s="96" t="str">
        <f>IFERROR(VLOOKUP(Dnn!$C40,'Bjm F'!$A$2:$CI$49,7,FALSE),"")</f>
        <v/>
      </c>
      <c r="E42" s="114" t="str">
        <f>IFERROR(VLOOKUP(Dnn!$C40,'Bjm F'!$A$2:$CI$49,12,FALSE),"")</f>
        <v/>
      </c>
      <c r="F42" s="78" t="str">
        <f>IFERROR(VLOOKUP(Dnn!$C40,'Bjm F'!$A$2:$CI$49,87,FALSE),"")</f>
        <v/>
      </c>
    </row>
    <row r="43" spans="1:6" x14ac:dyDescent="0.2">
      <c r="A43" s="71" t="str">
        <f>IFERROR(VLOOKUP(Dnn!$C41,'Bjm F'!$A$2:$CI$49,1,FALSE),"")</f>
        <v/>
      </c>
      <c r="B43" s="96" t="str">
        <f>IFERROR(VLOOKUP(Dnn!$C41,'Bjm F'!$A$2:$CI$49,4,FALSE),"")</f>
        <v/>
      </c>
      <c r="C43" s="96" t="str">
        <f>IFERROR(VLOOKUP(Dnn!$C41,'Bjm F'!$A$2:$CI$49,5,FALSE),"")</f>
        <v/>
      </c>
      <c r="D43" s="96" t="str">
        <f>IFERROR(VLOOKUP(Dnn!$C41,'Bjm F'!$A$2:$CI$49,7,FALSE),"")</f>
        <v/>
      </c>
      <c r="E43" s="114" t="str">
        <f>IFERROR(VLOOKUP(Dnn!$C41,'Bjm F'!$A$2:$CI$49,12,FALSE),"")</f>
        <v/>
      </c>
      <c r="F43" s="78" t="str">
        <f>IFERROR(VLOOKUP(Dnn!$C41,'Bjm F'!$A$2:$CI$49,87,FALSE),"")</f>
        <v/>
      </c>
    </row>
    <row r="44" spans="1:6" x14ac:dyDescent="0.2">
      <c r="A44" s="71" t="str">
        <f>IFERROR(VLOOKUP(Dnn!$C42,'Bjm F'!$A$2:$CI$49,1,FALSE),"")</f>
        <v/>
      </c>
      <c r="B44" s="96" t="str">
        <f>IFERROR(VLOOKUP(Dnn!$C42,'Bjm F'!$A$2:$CI$49,4,FALSE),"")</f>
        <v/>
      </c>
      <c r="C44" s="96" t="str">
        <f>IFERROR(VLOOKUP(Dnn!$C42,'Bjm F'!$A$2:$CI$49,5,FALSE),"")</f>
        <v/>
      </c>
      <c r="D44" s="96" t="str">
        <f>IFERROR(VLOOKUP(Dnn!$C42,'Bjm F'!$A$2:$CI$49,7,FALSE),"")</f>
        <v/>
      </c>
      <c r="E44" s="114" t="str">
        <f>IFERROR(VLOOKUP(Dnn!$C42,'Bjm F'!$A$2:$CI$49,12,FALSE),"")</f>
        <v/>
      </c>
      <c r="F44" s="78" t="str">
        <f>IFERROR(VLOOKUP(Dnn!$C42,'Bjm F'!$A$2:$CI$49,87,FALSE),"")</f>
        <v/>
      </c>
    </row>
    <row r="45" spans="1:6" x14ac:dyDescent="0.2">
      <c r="A45" s="71" t="str">
        <f>IFERROR(VLOOKUP(Dnn!$C43,'Bjm F'!$A$2:$CI$49,1,FALSE),"")</f>
        <v/>
      </c>
      <c r="B45" s="96" t="str">
        <f>IFERROR(VLOOKUP(Dnn!$C43,'Bjm F'!$A$2:$CI$49,4,FALSE),"")</f>
        <v/>
      </c>
      <c r="C45" s="96" t="str">
        <f>IFERROR(VLOOKUP(Dnn!$C43,'Bjm F'!$A$2:$CI$49,5,FALSE),"")</f>
        <v/>
      </c>
      <c r="D45" s="96" t="str">
        <f>IFERROR(VLOOKUP(Dnn!$C43,'Bjm F'!$A$2:$CI$49,7,FALSE),"")</f>
        <v/>
      </c>
      <c r="E45" s="114" t="str">
        <f>IFERROR(VLOOKUP(Dnn!$C43,'Bjm F'!$A$2:$CI$49,12,FALSE),"")</f>
        <v/>
      </c>
      <c r="F45" s="78" t="str">
        <f>IFERROR(VLOOKUP(Dnn!$C43,'Bjm F'!$A$2:$CI$49,87,FALSE),"")</f>
        <v/>
      </c>
    </row>
    <row r="46" spans="1:6" x14ac:dyDescent="0.2">
      <c r="A46" s="71" t="str">
        <f>IFERROR(VLOOKUP(Dnn!$C44,'Bjm F'!$A$2:$CI$49,1,FALSE),"")</f>
        <v/>
      </c>
      <c r="B46" s="96" t="str">
        <f>IFERROR(VLOOKUP(Dnn!$C44,'Bjm F'!$A$2:$CI$49,4,FALSE),"")</f>
        <v/>
      </c>
      <c r="C46" s="96" t="str">
        <f>IFERROR(VLOOKUP(Dnn!$C44,'Bjm F'!$A$2:$CI$49,5,FALSE),"")</f>
        <v/>
      </c>
      <c r="D46" s="96" t="str">
        <f>IFERROR(VLOOKUP(Dnn!$C44,'Bjm F'!$A$2:$CI$49,7,FALSE),"")</f>
        <v/>
      </c>
      <c r="E46" s="114" t="str">
        <f>IFERROR(VLOOKUP(Dnn!$C44,'Bjm F'!$A$2:$CI$49,12,FALSE),"")</f>
        <v/>
      </c>
      <c r="F46" s="78" t="str">
        <f>IFERROR(VLOOKUP(Dnn!$C44,'Bjm F'!$A$2:$CI$49,87,FALSE),"")</f>
        <v/>
      </c>
    </row>
    <row r="47" spans="1:6" x14ac:dyDescent="0.2">
      <c r="A47" s="71" t="str">
        <f>IFERROR(VLOOKUP(Dnn!$C45,'Bjm F'!$A$2:$CI$49,1,FALSE),"")</f>
        <v/>
      </c>
      <c r="B47" s="96" t="str">
        <f>IFERROR(VLOOKUP(Dnn!$C45,'Bjm F'!$A$2:$CI$49,4,FALSE),"")</f>
        <v/>
      </c>
      <c r="C47" s="96" t="str">
        <f>IFERROR(VLOOKUP(Dnn!$C45,'Bjm F'!$A$2:$CI$49,5,FALSE),"")</f>
        <v/>
      </c>
      <c r="D47" s="96" t="str">
        <f>IFERROR(VLOOKUP(Dnn!$C45,'Bjm F'!$A$2:$CI$49,7,FALSE),"")</f>
        <v/>
      </c>
      <c r="E47" s="114" t="str">
        <f>IFERROR(VLOOKUP(Dnn!$C45,'Bjm F'!$A$2:$CI$49,12,FALSE),"")</f>
        <v/>
      </c>
      <c r="F47" s="78" t="str">
        <f>IFERROR(VLOOKUP(Dnn!$C45,'Bjm F'!$A$2:$CI$49,87,FALSE),"")</f>
        <v/>
      </c>
    </row>
    <row r="48" spans="1:6" x14ac:dyDescent="0.2">
      <c r="A48" s="71" t="str">
        <f>IFERROR(VLOOKUP(Dnn!$C46,'Bjm F'!$A$2:$CI$49,1,FALSE),"")</f>
        <v/>
      </c>
      <c r="B48" s="96" t="str">
        <f>IFERROR(VLOOKUP(Dnn!$C46,'Bjm F'!$A$2:$CI$49,4,FALSE),"")</f>
        <v/>
      </c>
      <c r="C48" s="96" t="str">
        <f>IFERROR(VLOOKUP(Dnn!$C46,'Bjm F'!$A$2:$CI$49,5,FALSE),"")</f>
        <v/>
      </c>
      <c r="D48" s="96" t="str">
        <f>IFERROR(VLOOKUP(Dnn!$C46,'Bjm F'!$A$2:$CI$49,7,FALSE),"")</f>
        <v/>
      </c>
      <c r="E48" s="114" t="str">
        <f>IFERROR(VLOOKUP(Dnn!$C46,'Bjm F'!$A$2:$CI$49,12,FALSE),"")</f>
        <v/>
      </c>
      <c r="F48" s="78" t="str">
        <f>IFERROR(VLOOKUP(Dnn!$C46,'Bjm F'!$A$2:$CI$49,87,FALSE),"")</f>
        <v/>
      </c>
    </row>
    <row r="49" spans="1:6" x14ac:dyDescent="0.2">
      <c r="A49" s="71" t="str">
        <f>IFERROR(VLOOKUP(Dnn!$C47,'Bjm F'!$A$2:$CI$49,1,FALSE),"")</f>
        <v/>
      </c>
      <c r="B49" s="96" t="str">
        <f>IFERROR(VLOOKUP(Dnn!$C47,'Bjm F'!$A$2:$CI$49,4,FALSE),"")</f>
        <v/>
      </c>
      <c r="C49" s="96" t="str">
        <f>IFERROR(VLOOKUP(Dnn!$C47,'Bjm F'!$A$2:$CI$49,5,FALSE),"")</f>
        <v/>
      </c>
      <c r="D49" s="96" t="str">
        <f>IFERROR(VLOOKUP(Dnn!$C47,'Bjm F'!$A$2:$CI$49,7,FALSE),"")</f>
        <v/>
      </c>
      <c r="E49" s="114" t="str">
        <f>IFERROR(VLOOKUP(Dnn!$C47,'Bjm F'!$A$2:$CI$49,12,FALSE),"")</f>
        <v/>
      </c>
      <c r="F49" s="78" t="str">
        <f>IFERROR(VLOOKUP(Dnn!$C47,'Bjm F'!$A$2:$CI$49,87,FALSE),"")</f>
        <v/>
      </c>
    </row>
    <row r="50" spans="1:6" ht="15" thickBot="1" x14ac:dyDescent="0.25">
      <c r="A50" s="72" t="str">
        <f>IFERROR(VLOOKUP(Dnn!$C48,'Bjm F'!$A$2:$CI$49,1,FALSE),"")</f>
        <v/>
      </c>
      <c r="B50" s="98" t="str">
        <f>IFERROR(VLOOKUP(Dnn!$C48,'Bjm F'!$A$2:$CI$49,4,FALSE),"")</f>
        <v/>
      </c>
      <c r="C50" s="98" t="str">
        <f>IFERROR(VLOOKUP(Dnn!$C48,'Bjm F'!$A$2:$CI$49,5,FALSE),"")</f>
        <v/>
      </c>
      <c r="D50" s="98" t="str">
        <f>IFERROR(VLOOKUP(Dnn!$C48,'Bjm F'!$A$2:$CI$49,7,FALSE),"")</f>
        <v/>
      </c>
      <c r="E50" s="119" t="str">
        <f>IFERROR(VLOOKUP(Dnn!$C48,'Bjm F'!$A$2:$CI$49,12,FALSE),"")</f>
        <v/>
      </c>
      <c r="F50" s="79" t="str">
        <f>IFERROR(VLOOKUP(Dnn!$C48,'Bjm F'!$A$2:$CI$49,87,FALSE),"")</f>
        <v/>
      </c>
    </row>
    <row r="51" spans="1:6" ht="42" customHeight="1" thickBot="1" x14ac:dyDescent="0.25">
      <c r="A51" s="216" t="str">
        <f>Dnn!E3</f>
        <v>Benjamins H</v>
      </c>
      <c r="B51" s="216"/>
      <c r="C51" s="216"/>
      <c r="D51" s="216"/>
      <c r="E51" s="216"/>
      <c r="F51" s="216"/>
    </row>
    <row r="52" spans="1:6" ht="15" customHeight="1" thickBot="1" x14ac:dyDescent="0.25">
      <c r="A52" s="124" t="s">
        <v>106</v>
      </c>
      <c r="B52" s="125" t="s">
        <v>0</v>
      </c>
      <c r="C52" s="125" t="s">
        <v>8</v>
      </c>
      <c r="D52" s="125" t="s">
        <v>1</v>
      </c>
      <c r="E52" s="166" t="s">
        <v>142</v>
      </c>
      <c r="F52" s="126" t="s">
        <v>128</v>
      </c>
    </row>
    <row r="53" spans="1:6" x14ac:dyDescent="0.2">
      <c r="A53" s="67" t="str">
        <f>IFERROR(VLOOKUP(Dnn!$C1,'Bjm H'!$A$2:$CH$49,1,FALSE),"")</f>
        <v/>
      </c>
      <c r="B53" s="94" t="str">
        <f>IFERROR(VLOOKUP(Dnn!$C1,'Bjm H'!$A$2:$CH$49,4,FALSE),"")</f>
        <v/>
      </c>
      <c r="C53" s="94" t="str">
        <f>IFERROR(VLOOKUP(Dnn!$C1,'Bjm H'!$A$2:$CH$49,5,FALSE),"")</f>
        <v/>
      </c>
      <c r="D53" s="94" t="str">
        <f>IFERROR(VLOOKUP(Dnn!$C1,'Bjm H'!$A$2:$CH$49,7,FALSE),"")</f>
        <v/>
      </c>
      <c r="E53" s="113" t="str">
        <f>IFERROR(VLOOKUP(Dnn!$C1,'Bjm H'!$A$2:$CH$49,12,FALSE),"")</f>
        <v/>
      </c>
      <c r="F53" s="77" t="str">
        <f>IFERROR(VLOOKUP(Dnn!$C1,'Bjm H'!$A$2:$CI$49,87,FALSE),"")</f>
        <v/>
      </c>
    </row>
    <row r="54" spans="1:6" x14ac:dyDescent="0.2">
      <c r="A54" s="71" t="str">
        <f>IFERROR(VLOOKUP(Dnn!$C2,'Bjm H'!$A$2:$CH$49,1,FALSE),"")</f>
        <v/>
      </c>
      <c r="B54" s="96" t="str">
        <f>IFERROR(VLOOKUP(Dnn!$C2,'Bjm H'!$A$2:$CH$49,4,FALSE),"")</f>
        <v/>
      </c>
      <c r="C54" s="96" t="str">
        <f>IFERROR(VLOOKUP(Dnn!$C2,'Bjm H'!$A$2:$CH$49,5,FALSE),"")</f>
        <v/>
      </c>
      <c r="D54" s="96" t="str">
        <f>IFERROR(VLOOKUP(Dnn!$C2,'Bjm H'!$A$2:$CH$49,7,FALSE),"")</f>
        <v/>
      </c>
      <c r="E54" s="114" t="str">
        <f>IFERROR(VLOOKUP(Dnn!$C2,'Bjm H'!$A$2:$CH$49,12,FALSE),"")</f>
        <v/>
      </c>
      <c r="F54" s="78" t="str">
        <f>IFERROR(VLOOKUP(Dnn!$C2,'Bjm H'!$A$2:$CI$49,87,FALSE),"")</f>
        <v/>
      </c>
    </row>
    <row r="55" spans="1:6" x14ac:dyDescent="0.2">
      <c r="A55" s="71" t="str">
        <f>IFERROR(VLOOKUP(Dnn!$C3,'Bjm H'!$A$2:$CH$49,1,FALSE),"")</f>
        <v/>
      </c>
      <c r="B55" s="96" t="str">
        <f>IFERROR(VLOOKUP(Dnn!$C3,'Bjm H'!$A$2:$CH$49,4,FALSE),"")</f>
        <v/>
      </c>
      <c r="C55" s="96" t="str">
        <f>IFERROR(VLOOKUP(Dnn!$C3,'Bjm H'!$A$2:$CH$49,5,FALSE),"")</f>
        <v/>
      </c>
      <c r="D55" s="96" t="str">
        <f>IFERROR(VLOOKUP(Dnn!$C3,'Bjm H'!$A$2:$CH$49,7,FALSE),"")</f>
        <v/>
      </c>
      <c r="E55" s="114" t="str">
        <f>IFERROR(VLOOKUP(Dnn!$C3,'Bjm H'!$A$2:$CH$49,12,FALSE),"")</f>
        <v/>
      </c>
      <c r="F55" s="78" t="str">
        <f>IFERROR(VLOOKUP(Dnn!$C3,'Bjm H'!$A$2:$CI$49,87,FALSE),"")</f>
        <v/>
      </c>
    </row>
    <row r="56" spans="1:6" x14ac:dyDescent="0.2">
      <c r="A56" s="71" t="str">
        <f>IFERROR(VLOOKUP(Dnn!$C4,'Bjm H'!$A$2:$CH$49,1,FALSE),"")</f>
        <v/>
      </c>
      <c r="B56" s="96" t="str">
        <f>IFERROR(VLOOKUP(Dnn!$C4,'Bjm H'!$A$2:$CH$49,4,FALSE),"")</f>
        <v/>
      </c>
      <c r="C56" s="96" t="str">
        <f>IFERROR(VLOOKUP(Dnn!$C4,'Bjm H'!$A$2:$CH$49,5,FALSE),"")</f>
        <v/>
      </c>
      <c r="D56" s="96" t="str">
        <f>IFERROR(VLOOKUP(Dnn!$C4,'Bjm H'!$A$2:$CH$49,7,FALSE),"")</f>
        <v/>
      </c>
      <c r="E56" s="114" t="str">
        <f>IFERROR(VLOOKUP(Dnn!$C4,'Bjm H'!$A$2:$CH$49,12,FALSE),"")</f>
        <v/>
      </c>
      <c r="F56" s="78" t="str">
        <f>IFERROR(VLOOKUP(Dnn!$C4,'Bjm H'!$A$2:$CI$49,87,FALSE),"")</f>
        <v/>
      </c>
    </row>
    <row r="57" spans="1:6" x14ac:dyDescent="0.2">
      <c r="A57" s="71" t="str">
        <f>IFERROR(VLOOKUP(Dnn!$C5,'Bjm H'!$A$2:$CH$49,1,FALSE),"")</f>
        <v/>
      </c>
      <c r="B57" s="96" t="str">
        <f>IFERROR(VLOOKUP(Dnn!$C5,'Bjm H'!$A$2:$CH$49,4,FALSE),"")</f>
        <v/>
      </c>
      <c r="C57" s="96" t="str">
        <f>IFERROR(VLOOKUP(Dnn!$C5,'Bjm H'!$A$2:$CH$49,5,FALSE),"")</f>
        <v/>
      </c>
      <c r="D57" s="96" t="str">
        <f>IFERROR(VLOOKUP(Dnn!$C5,'Bjm H'!$A$2:$CH$49,7,FALSE),"")</f>
        <v/>
      </c>
      <c r="E57" s="114" t="str">
        <f>IFERROR(VLOOKUP(Dnn!$C5,'Bjm H'!$A$2:$CH$49,12,FALSE),"")</f>
        <v/>
      </c>
      <c r="F57" s="78" t="str">
        <f>IFERROR(VLOOKUP(Dnn!$C5,'Bjm H'!$A$2:$CI$49,87,FALSE),"")</f>
        <v/>
      </c>
    </row>
    <row r="58" spans="1:6" x14ac:dyDescent="0.2">
      <c r="A58" s="71" t="str">
        <f>IFERROR(VLOOKUP(Dnn!$C6,'Bjm H'!$A$2:$CH$49,1,FALSE),"")</f>
        <v/>
      </c>
      <c r="B58" s="96" t="str">
        <f>IFERROR(VLOOKUP(Dnn!$C6,'Bjm H'!$A$2:$CH$49,4,FALSE),"")</f>
        <v/>
      </c>
      <c r="C58" s="96" t="str">
        <f>IFERROR(VLOOKUP(Dnn!$C6,'Bjm H'!$A$2:$CH$49,5,FALSE),"")</f>
        <v/>
      </c>
      <c r="D58" s="96" t="str">
        <f>IFERROR(VLOOKUP(Dnn!$C6,'Bjm H'!$A$2:$CH$49,7,FALSE),"")</f>
        <v/>
      </c>
      <c r="E58" s="114" t="str">
        <f>IFERROR(VLOOKUP(Dnn!$C6,'Bjm H'!$A$2:$CH$49,12,FALSE),"")</f>
        <v/>
      </c>
      <c r="F58" s="78" t="str">
        <f>IFERROR(VLOOKUP(Dnn!$C6,'Bjm H'!$A$2:$CI$49,87,FALSE),"")</f>
        <v/>
      </c>
    </row>
    <row r="59" spans="1:6" x14ac:dyDescent="0.2">
      <c r="A59" s="71" t="str">
        <f>IFERROR(VLOOKUP(Dnn!$C7,'Bjm H'!$A$2:$CH$49,1,FALSE),"")</f>
        <v/>
      </c>
      <c r="B59" s="96" t="str">
        <f>IFERROR(VLOOKUP(Dnn!$C7,'Bjm H'!$A$2:$CH$49,4,FALSE),"")</f>
        <v/>
      </c>
      <c r="C59" s="96" t="str">
        <f>IFERROR(VLOOKUP(Dnn!$C7,'Bjm H'!$A$2:$CH$49,5,FALSE),"")</f>
        <v/>
      </c>
      <c r="D59" s="96" t="str">
        <f>IFERROR(VLOOKUP(Dnn!$C7,'Bjm H'!$A$2:$CH$49,7,FALSE),"")</f>
        <v/>
      </c>
      <c r="E59" s="114" t="str">
        <f>IFERROR(VLOOKUP(Dnn!$C7,'Bjm H'!$A$2:$CH$49,12,FALSE),"")</f>
        <v/>
      </c>
      <c r="F59" s="78" t="str">
        <f>IFERROR(VLOOKUP(Dnn!$C7,'Bjm H'!$A$2:$CI$49,87,FALSE),"")</f>
        <v/>
      </c>
    </row>
    <row r="60" spans="1:6" ht="15" thickBot="1" x14ac:dyDescent="0.25">
      <c r="A60" s="72" t="str">
        <f>IFERROR(VLOOKUP(Dnn!$C8,'Bjm H'!$A$2:$CH$49,1,FALSE),"")</f>
        <v/>
      </c>
      <c r="B60" s="98" t="str">
        <f>IFERROR(VLOOKUP(Dnn!$C8,'Bjm H'!$A$2:$CH$49,4,FALSE),"")</f>
        <v/>
      </c>
      <c r="C60" s="98" t="str">
        <f>IFERROR(VLOOKUP(Dnn!$C8,'Bjm H'!$A$2:$CH$49,5,FALSE),"")</f>
        <v/>
      </c>
      <c r="D60" s="98" t="str">
        <f>IFERROR(VLOOKUP(Dnn!$C8,'Bjm H'!$A$2:$CH$49,7,FALSE),"")</f>
        <v/>
      </c>
      <c r="E60" s="119" t="str">
        <f>IFERROR(VLOOKUP(Dnn!$C8,'Bjm H'!$A$2:$CH$49,12,FALSE),"")</f>
        <v/>
      </c>
      <c r="F60" s="79" t="str">
        <f>IFERROR(VLOOKUP(Dnn!$C8,'Bjm H'!$A$2:$CI$49,87,FALSE),"")</f>
        <v/>
      </c>
    </row>
    <row r="61" spans="1:6" x14ac:dyDescent="0.2">
      <c r="A61" s="67" t="str">
        <f>IFERROR(VLOOKUP(Dnn!$C9,'Bjm H'!$A$2:$CH$49,1,FALSE),"")</f>
        <v/>
      </c>
      <c r="B61" s="94" t="str">
        <f>IFERROR(VLOOKUP(Dnn!$C9,'Bjm H'!$A$2:$CH$49,4,FALSE),"")</f>
        <v/>
      </c>
      <c r="C61" s="94" t="str">
        <f>IFERROR(VLOOKUP(Dnn!$C9,'Bjm H'!$A$2:$CH$49,5,FALSE),"")</f>
        <v/>
      </c>
      <c r="D61" s="94" t="str">
        <f>IFERROR(VLOOKUP(Dnn!$C9,'Bjm H'!$A$2:$CH$49,7,FALSE),"")</f>
        <v/>
      </c>
      <c r="E61" s="113" t="str">
        <f>IFERROR(VLOOKUP(Dnn!$C9,'Bjm H'!$A$2:$CH$49,12,FALSE),"")</f>
        <v/>
      </c>
      <c r="F61" s="77" t="str">
        <f>IFERROR(VLOOKUP(Dnn!$C9,'Bjm H'!$A$2:$CI$49,87,FALSE),"")</f>
        <v/>
      </c>
    </row>
    <row r="62" spans="1:6" x14ac:dyDescent="0.2">
      <c r="A62" s="71" t="str">
        <f>IFERROR(VLOOKUP(Dnn!$C10,'Bjm H'!$A$2:$CH$49,1,FALSE),"")</f>
        <v/>
      </c>
      <c r="B62" s="96" t="str">
        <f>IFERROR(VLOOKUP(Dnn!$C10,'Bjm H'!$A$2:$CH$49,4,FALSE),"")</f>
        <v/>
      </c>
      <c r="C62" s="96" t="str">
        <f>IFERROR(VLOOKUP(Dnn!$C10,'Bjm H'!$A$2:$CH$49,5,FALSE),"")</f>
        <v/>
      </c>
      <c r="D62" s="96" t="str">
        <f>IFERROR(VLOOKUP(Dnn!$C10,'Bjm H'!$A$2:$CH$49,7,FALSE),"")</f>
        <v/>
      </c>
      <c r="E62" s="114" t="str">
        <f>IFERROR(VLOOKUP(Dnn!$C10,'Bjm H'!$A$2:$CH$49,12,FALSE),"")</f>
        <v/>
      </c>
      <c r="F62" s="78" t="str">
        <f>IFERROR(VLOOKUP(Dnn!$C10,'Bjm H'!$A$2:$CI$49,87,FALSE),"")</f>
        <v/>
      </c>
    </row>
    <row r="63" spans="1:6" x14ac:dyDescent="0.2">
      <c r="A63" s="71" t="str">
        <f>IFERROR(VLOOKUP(Dnn!$C11,'Bjm H'!$A$2:$CH$49,1,FALSE),"")</f>
        <v/>
      </c>
      <c r="B63" s="96" t="str">
        <f>IFERROR(VLOOKUP(Dnn!$C11,'Bjm H'!$A$2:$CH$49,4,FALSE),"")</f>
        <v/>
      </c>
      <c r="C63" s="96" t="str">
        <f>IFERROR(VLOOKUP(Dnn!$C11,'Bjm H'!$A$2:$CH$49,5,FALSE),"")</f>
        <v/>
      </c>
      <c r="D63" s="96" t="str">
        <f>IFERROR(VLOOKUP(Dnn!$C11,'Bjm H'!$A$2:$CH$49,7,FALSE),"")</f>
        <v/>
      </c>
      <c r="E63" s="114" t="str">
        <f>IFERROR(VLOOKUP(Dnn!$C11,'Bjm H'!$A$2:$CH$49,12,FALSE),"")</f>
        <v/>
      </c>
      <c r="F63" s="78" t="str">
        <f>IFERROR(VLOOKUP(Dnn!$C11,'Bjm H'!$A$2:$CI$49,87,FALSE),"")</f>
        <v/>
      </c>
    </row>
    <row r="64" spans="1:6" x14ac:dyDescent="0.2">
      <c r="A64" s="71" t="str">
        <f>IFERROR(VLOOKUP(Dnn!$C12,'Bjm H'!$A$2:$CH$49,1,FALSE),"")</f>
        <v/>
      </c>
      <c r="B64" s="96" t="str">
        <f>IFERROR(VLOOKUP(Dnn!$C12,'Bjm H'!$A$2:$CH$49,4,FALSE),"")</f>
        <v/>
      </c>
      <c r="C64" s="96" t="str">
        <f>IFERROR(VLOOKUP(Dnn!$C12,'Bjm H'!$A$2:$CH$49,5,FALSE),"")</f>
        <v/>
      </c>
      <c r="D64" s="96" t="str">
        <f>IFERROR(VLOOKUP(Dnn!$C12,'Bjm H'!$A$2:$CH$49,7,FALSE),"")</f>
        <v/>
      </c>
      <c r="E64" s="114" t="str">
        <f>IFERROR(VLOOKUP(Dnn!$C12,'Bjm H'!$A$2:$CH$49,12,FALSE),"")</f>
        <v/>
      </c>
      <c r="F64" s="78" t="str">
        <f>IFERROR(VLOOKUP(Dnn!$C12,'Bjm H'!$A$2:$CI$49,87,FALSE),"")</f>
        <v/>
      </c>
    </row>
    <row r="65" spans="1:6" x14ac:dyDescent="0.2">
      <c r="A65" s="71" t="str">
        <f>IFERROR(VLOOKUP(Dnn!$C13,'Bjm H'!$A$2:$CH$49,1,FALSE),"")</f>
        <v/>
      </c>
      <c r="B65" s="96" t="str">
        <f>IFERROR(VLOOKUP(Dnn!$C13,'Bjm H'!$A$2:$CH$49,4,FALSE),"")</f>
        <v/>
      </c>
      <c r="C65" s="96" t="str">
        <f>IFERROR(VLOOKUP(Dnn!$C13,'Bjm H'!$A$2:$CH$49,5,FALSE),"")</f>
        <v/>
      </c>
      <c r="D65" s="96" t="str">
        <f>IFERROR(VLOOKUP(Dnn!$C13,'Bjm H'!$A$2:$CH$49,7,FALSE),"")</f>
        <v/>
      </c>
      <c r="E65" s="114" t="str">
        <f>IFERROR(VLOOKUP(Dnn!$C13,'Bjm H'!$A$2:$CH$49,12,FALSE),"")</f>
        <v/>
      </c>
      <c r="F65" s="78" t="str">
        <f>IFERROR(VLOOKUP(Dnn!$C13,'Bjm H'!$A$2:$CI$49,87,FALSE),"")</f>
        <v/>
      </c>
    </row>
    <row r="66" spans="1:6" x14ac:dyDescent="0.2">
      <c r="A66" s="71" t="str">
        <f>IFERROR(VLOOKUP(Dnn!$C14,'Bjm H'!$A$2:$CH$49,1,FALSE),"")</f>
        <v/>
      </c>
      <c r="B66" s="96" t="str">
        <f>IFERROR(VLOOKUP(Dnn!$C14,'Bjm H'!$A$2:$CH$49,4,FALSE),"")</f>
        <v/>
      </c>
      <c r="C66" s="96" t="str">
        <f>IFERROR(VLOOKUP(Dnn!$C14,'Bjm H'!$A$2:$CH$49,5,FALSE),"")</f>
        <v/>
      </c>
      <c r="D66" s="96" t="str">
        <f>IFERROR(VLOOKUP(Dnn!$C14,'Bjm H'!$A$2:$CH$49,7,FALSE),"")</f>
        <v/>
      </c>
      <c r="E66" s="114" t="str">
        <f>IFERROR(VLOOKUP(Dnn!$C14,'Bjm H'!$A$2:$CH$49,12,FALSE),"")</f>
        <v/>
      </c>
      <c r="F66" s="78" t="str">
        <f>IFERROR(VLOOKUP(Dnn!$C14,'Bjm H'!$A$2:$CI$49,87,FALSE),"")</f>
        <v/>
      </c>
    </row>
    <row r="67" spans="1:6" x14ac:dyDescent="0.2">
      <c r="A67" s="71" t="str">
        <f>IFERROR(VLOOKUP(Dnn!$C15,'Bjm H'!$A$2:$CH$49,1,FALSE),"")</f>
        <v/>
      </c>
      <c r="B67" s="96" t="str">
        <f>IFERROR(VLOOKUP(Dnn!$C15,'Bjm H'!$A$2:$CH$49,4,FALSE),"")</f>
        <v/>
      </c>
      <c r="C67" s="96" t="str">
        <f>IFERROR(VLOOKUP(Dnn!$C15,'Bjm H'!$A$2:$CH$49,5,FALSE),"")</f>
        <v/>
      </c>
      <c r="D67" s="96" t="str">
        <f>IFERROR(VLOOKUP(Dnn!$C15,'Bjm H'!$A$2:$CH$49,7,FALSE),"")</f>
        <v/>
      </c>
      <c r="E67" s="114" t="str">
        <f>IFERROR(VLOOKUP(Dnn!$C15,'Bjm H'!$A$2:$CH$49,12,FALSE),"")</f>
        <v/>
      </c>
      <c r="F67" s="78" t="str">
        <f>IFERROR(VLOOKUP(Dnn!$C15,'Bjm H'!$A$2:$CI$49,87,FALSE),"")</f>
        <v/>
      </c>
    </row>
    <row r="68" spans="1:6" x14ac:dyDescent="0.2">
      <c r="A68" s="71" t="str">
        <f>IFERROR(VLOOKUP(Dnn!$C16,'Bjm H'!$A$2:$CH$49,1,FALSE),"")</f>
        <v/>
      </c>
      <c r="B68" s="96" t="str">
        <f>IFERROR(VLOOKUP(Dnn!$C16,'Bjm H'!$A$2:$CH$49,4,FALSE),"")</f>
        <v/>
      </c>
      <c r="C68" s="96" t="str">
        <f>IFERROR(VLOOKUP(Dnn!$C16,'Bjm H'!$A$2:$CH$49,5,FALSE),"")</f>
        <v/>
      </c>
      <c r="D68" s="96" t="str">
        <f>IFERROR(VLOOKUP(Dnn!$C16,'Bjm H'!$A$2:$CH$49,7,FALSE),"")</f>
        <v/>
      </c>
      <c r="E68" s="114" t="str">
        <f>IFERROR(VLOOKUP(Dnn!$C16,'Bjm H'!$A$2:$CH$49,12,FALSE),"")</f>
        <v/>
      </c>
      <c r="F68" s="78" t="str">
        <f>IFERROR(VLOOKUP(Dnn!$C16,'Bjm H'!$A$2:$CI$49,87,FALSE),"")</f>
        <v/>
      </c>
    </row>
    <row r="69" spans="1:6" x14ac:dyDescent="0.2">
      <c r="A69" s="71" t="str">
        <f>IFERROR(VLOOKUP(Dnn!$C17,'Bjm H'!$A$2:$CH$49,1,FALSE),"")</f>
        <v/>
      </c>
      <c r="B69" s="96" t="str">
        <f>IFERROR(VLOOKUP(Dnn!$C17,'Bjm H'!$A$2:$CH$49,4,FALSE),"")</f>
        <v/>
      </c>
      <c r="C69" s="96" t="str">
        <f>IFERROR(VLOOKUP(Dnn!$C17,'Bjm H'!$A$2:$CH$49,5,FALSE),"")</f>
        <v/>
      </c>
      <c r="D69" s="96" t="str">
        <f>IFERROR(VLOOKUP(Dnn!$C17,'Bjm H'!$A$2:$CH$49,7,FALSE),"")</f>
        <v/>
      </c>
      <c r="E69" s="114" t="str">
        <f>IFERROR(VLOOKUP(Dnn!$C17,'Bjm H'!$A$2:$CH$49,12,FALSE),"")</f>
        <v/>
      </c>
      <c r="F69" s="78" t="str">
        <f>IFERROR(VLOOKUP(Dnn!$C17,'Bjm H'!$A$2:$CI$49,87,FALSE),"")</f>
        <v/>
      </c>
    </row>
    <row r="70" spans="1:6" x14ac:dyDescent="0.2">
      <c r="A70" s="71" t="str">
        <f>IFERROR(VLOOKUP(Dnn!$C18,'Bjm H'!$A$2:$CH$49,1,FALSE),"")</f>
        <v/>
      </c>
      <c r="B70" s="96" t="str">
        <f>IFERROR(VLOOKUP(Dnn!$C18,'Bjm H'!$A$2:$CH$49,4,FALSE),"")</f>
        <v/>
      </c>
      <c r="C70" s="96" t="str">
        <f>IFERROR(VLOOKUP(Dnn!$C18,'Bjm H'!$A$2:$CH$49,5,FALSE),"")</f>
        <v/>
      </c>
      <c r="D70" s="96" t="str">
        <f>IFERROR(VLOOKUP(Dnn!$C18,'Bjm H'!$A$2:$CH$49,7,FALSE),"")</f>
        <v/>
      </c>
      <c r="E70" s="114" t="str">
        <f>IFERROR(VLOOKUP(Dnn!$C18,'Bjm H'!$A$2:$CH$49,12,FALSE),"")</f>
        <v/>
      </c>
      <c r="F70" s="78" t="str">
        <f>IFERROR(VLOOKUP(Dnn!$C18,'Bjm H'!$A$2:$CI$49,87,FALSE),"")</f>
        <v/>
      </c>
    </row>
    <row r="71" spans="1:6" x14ac:dyDescent="0.2">
      <c r="A71" s="71" t="str">
        <f>IFERROR(VLOOKUP(Dnn!$C19,'Bjm H'!$A$2:$CH$49,1,FALSE),"")</f>
        <v/>
      </c>
      <c r="B71" s="96" t="str">
        <f>IFERROR(VLOOKUP(Dnn!$C19,'Bjm H'!$A$2:$CH$49,4,FALSE),"")</f>
        <v/>
      </c>
      <c r="C71" s="96" t="str">
        <f>IFERROR(VLOOKUP(Dnn!$C19,'Bjm H'!$A$2:$CH$49,5,FALSE),"")</f>
        <v/>
      </c>
      <c r="D71" s="96" t="str">
        <f>IFERROR(VLOOKUP(Dnn!$C19,'Bjm H'!$A$2:$CH$49,7,FALSE),"")</f>
        <v/>
      </c>
      <c r="E71" s="114" t="str">
        <f>IFERROR(VLOOKUP(Dnn!$C19,'Bjm H'!$A$2:$CH$49,12,FALSE),"")</f>
        <v/>
      </c>
      <c r="F71" s="78" t="str">
        <f>IFERROR(VLOOKUP(Dnn!$C19,'Bjm H'!$A$2:$CI$49,87,FALSE),"")</f>
        <v/>
      </c>
    </row>
    <row r="72" spans="1:6" x14ac:dyDescent="0.2">
      <c r="A72" s="71" t="str">
        <f>IFERROR(VLOOKUP(Dnn!$C20,'Bjm H'!$A$2:$CH$49,1,FALSE),"")</f>
        <v/>
      </c>
      <c r="B72" s="96" t="str">
        <f>IFERROR(VLOOKUP(Dnn!$C20,'Bjm H'!$A$2:$CH$49,4,FALSE),"")</f>
        <v/>
      </c>
      <c r="C72" s="96" t="str">
        <f>IFERROR(VLOOKUP(Dnn!$C20,'Bjm H'!$A$2:$CH$49,5,FALSE),"")</f>
        <v/>
      </c>
      <c r="D72" s="96" t="str">
        <f>IFERROR(VLOOKUP(Dnn!$C20,'Bjm H'!$A$2:$CH$49,7,FALSE),"")</f>
        <v/>
      </c>
      <c r="E72" s="114" t="str">
        <f>IFERROR(VLOOKUP(Dnn!$C20,'Bjm H'!$A$2:$CH$49,12,FALSE),"")</f>
        <v/>
      </c>
      <c r="F72" s="78" t="str">
        <f>IFERROR(VLOOKUP(Dnn!$C20,'Bjm H'!$A$2:$CI$49,87,FALSE),"")</f>
        <v/>
      </c>
    </row>
    <row r="73" spans="1:6" x14ac:dyDescent="0.2">
      <c r="A73" s="71" t="str">
        <f>IFERROR(VLOOKUP(Dnn!$C21,'Bjm H'!$A$2:$CH$49,1,FALSE),"")</f>
        <v/>
      </c>
      <c r="B73" s="96" t="str">
        <f>IFERROR(VLOOKUP(Dnn!$C21,'Bjm H'!$A$2:$CH$49,4,FALSE),"")</f>
        <v/>
      </c>
      <c r="C73" s="96" t="str">
        <f>IFERROR(VLOOKUP(Dnn!$C21,'Bjm H'!$A$2:$CH$49,5,FALSE),"")</f>
        <v/>
      </c>
      <c r="D73" s="96" t="str">
        <f>IFERROR(VLOOKUP(Dnn!$C21,'Bjm H'!$A$2:$CH$49,7,FALSE),"")</f>
        <v/>
      </c>
      <c r="E73" s="114" t="str">
        <f>IFERROR(VLOOKUP(Dnn!$C21,'Bjm H'!$A$2:$CH$49,12,FALSE),"")</f>
        <v/>
      </c>
      <c r="F73" s="78" t="str">
        <f>IFERROR(VLOOKUP(Dnn!$C21,'Bjm H'!$A$2:$CI$49,87,FALSE),"")</f>
        <v/>
      </c>
    </row>
    <row r="74" spans="1:6" x14ac:dyDescent="0.2">
      <c r="A74" s="71" t="str">
        <f>IFERROR(VLOOKUP(Dnn!$C22,'Bjm H'!$A$2:$CH$49,1,FALSE),"")</f>
        <v/>
      </c>
      <c r="B74" s="96" t="str">
        <f>IFERROR(VLOOKUP(Dnn!$C22,'Bjm H'!$A$2:$CH$49,4,FALSE),"")</f>
        <v/>
      </c>
      <c r="C74" s="96" t="str">
        <f>IFERROR(VLOOKUP(Dnn!$C22,'Bjm H'!$A$2:$CH$49,5,FALSE),"")</f>
        <v/>
      </c>
      <c r="D74" s="96" t="str">
        <f>IFERROR(VLOOKUP(Dnn!$C22,'Bjm H'!$A$2:$CH$49,7,FALSE),"")</f>
        <v/>
      </c>
      <c r="E74" s="114" t="str">
        <f>IFERROR(VLOOKUP(Dnn!$C22,'Bjm H'!$A$2:$CH$49,12,FALSE),"")</f>
        <v/>
      </c>
      <c r="F74" s="78" t="str">
        <f>IFERROR(VLOOKUP(Dnn!$C22,'Bjm H'!$A$2:$CI$49,87,FALSE),"")</f>
        <v/>
      </c>
    </row>
    <row r="75" spans="1:6" x14ac:dyDescent="0.2">
      <c r="A75" s="71" t="str">
        <f>IFERROR(VLOOKUP(Dnn!$C23,'Bjm H'!$A$2:$CH$49,1,FALSE),"")</f>
        <v/>
      </c>
      <c r="B75" s="96" t="str">
        <f>IFERROR(VLOOKUP(Dnn!$C23,'Bjm H'!$A$2:$CH$49,4,FALSE),"")</f>
        <v/>
      </c>
      <c r="C75" s="96" t="str">
        <f>IFERROR(VLOOKUP(Dnn!$C23,'Bjm H'!$A$2:$CH$49,5,FALSE),"")</f>
        <v/>
      </c>
      <c r="D75" s="96" t="str">
        <f>IFERROR(VLOOKUP(Dnn!$C23,'Bjm H'!$A$2:$CH$49,7,FALSE),"")</f>
        <v/>
      </c>
      <c r="E75" s="114" t="str">
        <f>IFERROR(VLOOKUP(Dnn!$C23,'Bjm H'!$A$2:$CH$49,12,FALSE),"")</f>
        <v/>
      </c>
      <c r="F75" s="78" t="str">
        <f>IFERROR(VLOOKUP(Dnn!$C23,'Bjm H'!$A$2:$CI$49,87,FALSE),"")</f>
        <v/>
      </c>
    </row>
    <row r="76" spans="1:6" x14ac:dyDescent="0.2">
      <c r="A76" s="71" t="str">
        <f>IFERROR(VLOOKUP(Dnn!$C24,'Bjm H'!$A$2:$CH$49,1,FALSE),"")</f>
        <v/>
      </c>
      <c r="B76" s="96" t="str">
        <f>IFERROR(VLOOKUP(Dnn!$C24,'Bjm H'!$A$2:$CH$49,4,FALSE),"")</f>
        <v/>
      </c>
      <c r="C76" s="96" t="str">
        <f>IFERROR(VLOOKUP(Dnn!$C24,'Bjm H'!$A$2:$CH$49,5,FALSE),"")</f>
        <v/>
      </c>
      <c r="D76" s="96" t="str">
        <f>IFERROR(VLOOKUP(Dnn!$C24,'Bjm H'!$A$2:$CH$49,7,FALSE),"")</f>
        <v/>
      </c>
      <c r="E76" s="114" t="str">
        <f>IFERROR(VLOOKUP(Dnn!$C24,'Bjm H'!$A$2:$CH$49,12,FALSE),"")</f>
        <v/>
      </c>
      <c r="F76" s="78" t="str">
        <f>IFERROR(VLOOKUP(Dnn!$C24,'Bjm H'!$A$2:$CI$49,87,FALSE),"")</f>
        <v/>
      </c>
    </row>
    <row r="77" spans="1:6" x14ac:dyDescent="0.2">
      <c r="A77" s="71" t="str">
        <f>IFERROR(VLOOKUP(Dnn!$C25,'Bjm H'!$A$2:$CH$49,1,FALSE),"")</f>
        <v/>
      </c>
      <c r="B77" s="96" t="str">
        <f>IFERROR(VLOOKUP(Dnn!$C25,'Bjm H'!$A$2:$CH$49,4,FALSE),"")</f>
        <v/>
      </c>
      <c r="C77" s="96" t="str">
        <f>IFERROR(VLOOKUP(Dnn!$C25,'Bjm H'!$A$2:$CH$49,5,FALSE),"")</f>
        <v/>
      </c>
      <c r="D77" s="96" t="str">
        <f>IFERROR(VLOOKUP(Dnn!$C25,'Bjm H'!$A$2:$CH$49,7,FALSE),"")</f>
        <v/>
      </c>
      <c r="E77" s="114" t="str">
        <f>IFERROR(VLOOKUP(Dnn!$C25,'Bjm H'!$A$2:$CH$49,12,FALSE),"")</f>
        <v/>
      </c>
      <c r="F77" s="78" t="str">
        <f>IFERROR(VLOOKUP(Dnn!$C25,'Bjm H'!$A$2:$CI$49,87,FALSE),"")</f>
        <v/>
      </c>
    </row>
    <row r="78" spans="1:6" x14ac:dyDescent="0.2">
      <c r="A78" s="71" t="str">
        <f>IFERROR(VLOOKUP(Dnn!$C26,'Bjm H'!$A$2:$CH$49,1,FALSE),"")</f>
        <v/>
      </c>
      <c r="B78" s="96" t="str">
        <f>IFERROR(VLOOKUP(Dnn!$C26,'Bjm H'!$A$2:$CH$49,4,FALSE),"")</f>
        <v/>
      </c>
      <c r="C78" s="96" t="str">
        <f>IFERROR(VLOOKUP(Dnn!$C26,'Bjm H'!$A$2:$CH$49,5,FALSE),"")</f>
        <v/>
      </c>
      <c r="D78" s="96" t="str">
        <f>IFERROR(VLOOKUP(Dnn!$C26,'Bjm H'!$A$2:$CH$49,7,FALSE),"")</f>
        <v/>
      </c>
      <c r="E78" s="114" t="str">
        <f>IFERROR(VLOOKUP(Dnn!$C26,'Bjm H'!$A$2:$CH$49,12,FALSE),"")</f>
        <v/>
      </c>
      <c r="F78" s="78" t="str">
        <f>IFERROR(VLOOKUP(Dnn!$C26,'Bjm H'!$A$2:$CI$49,87,FALSE),"")</f>
        <v/>
      </c>
    </row>
    <row r="79" spans="1:6" x14ac:dyDescent="0.2">
      <c r="A79" s="71" t="str">
        <f>IFERROR(VLOOKUP(Dnn!$C27,'Bjm H'!$A$2:$CH$49,1,FALSE),"")</f>
        <v/>
      </c>
      <c r="B79" s="96" t="str">
        <f>IFERROR(VLOOKUP(Dnn!$C27,'Bjm H'!$A$2:$CH$49,4,FALSE),"")</f>
        <v/>
      </c>
      <c r="C79" s="96" t="str">
        <f>IFERROR(VLOOKUP(Dnn!$C27,'Bjm H'!$A$2:$CH$49,5,FALSE),"")</f>
        <v/>
      </c>
      <c r="D79" s="96" t="str">
        <f>IFERROR(VLOOKUP(Dnn!$C27,'Bjm H'!$A$2:$CH$49,7,FALSE),"")</f>
        <v/>
      </c>
      <c r="E79" s="114" t="str">
        <f>IFERROR(VLOOKUP(Dnn!$C27,'Bjm H'!$A$2:$CH$49,12,FALSE),"")</f>
        <v/>
      </c>
      <c r="F79" s="78" t="str">
        <f>IFERROR(VLOOKUP(Dnn!$C27,'Bjm H'!$A$2:$CI$49,87,FALSE),"")</f>
        <v/>
      </c>
    </row>
    <row r="80" spans="1:6" x14ac:dyDescent="0.2">
      <c r="A80" s="71" t="str">
        <f>IFERROR(VLOOKUP(Dnn!$C28,'Bjm H'!$A$2:$CH$49,1,FALSE),"")</f>
        <v/>
      </c>
      <c r="B80" s="96" t="str">
        <f>IFERROR(VLOOKUP(Dnn!$C28,'Bjm H'!$A$2:$CH$49,4,FALSE),"")</f>
        <v/>
      </c>
      <c r="C80" s="96" t="str">
        <f>IFERROR(VLOOKUP(Dnn!$C28,'Bjm H'!$A$2:$CH$49,5,FALSE),"")</f>
        <v/>
      </c>
      <c r="D80" s="96" t="str">
        <f>IFERROR(VLOOKUP(Dnn!$C28,'Bjm H'!$A$2:$CH$49,7,FALSE),"")</f>
        <v/>
      </c>
      <c r="E80" s="114" t="str">
        <f>IFERROR(VLOOKUP(Dnn!$C28,'Bjm H'!$A$2:$CH$49,12,FALSE),"")</f>
        <v/>
      </c>
      <c r="F80" s="78" t="str">
        <f>IFERROR(VLOOKUP(Dnn!$C28,'Bjm H'!$A$2:$CI$49,87,FALSE),"")</f>
        <v/>
      </c>
    </row>
    <row r="81" spans="1:6" x14ac:dyDescent="0.2">
      <c r="A81" s="71" t="str">
        <f>IFERROR(VLOOKUP(Dnn!$C29,'Bjm H'!$A$2:$CH$49,1,FALSE),"")</f>
        <v/>
      </c>
      <c r="B81" s="96" t="str">
        <f>IFERROR(VLOOKUP(Dnn!$C29,'Bjm H'!$A$2:$CH$49,4,FALSE),"")</f>
        <v/>
      </c>
      <c r="C81" s="96" t="str">
        <f>IFERROR(VLOOKUP(Dnn!$C29,'Bjm H'!$A$2:$CH$49,5,FALSE),"")</f>
        <v/>
      </c>
      <c r="D81" s="96" t="str">
        <f>IFERROR(VLOOKUP(Dnn!$C29,'Bjm H'!$A$2:$CH$49,7,FALSE),"")</f>
        <v/>
      </c>
      <c r="E81" s="114" t="str">
        <f>IFERROR(VLOOKUP(Dnn!$C29,'Bjm H'!$A$2:$CH$49,12,FALSE),"")</f>
        <v/>
      </c>
      <c r="F81" s="78" t="str">
        <f>IFERROR(VLOOKUP(Dnn!$C29,'Bjm H'!$A$2:$CI$49,87,FALSE),"")</f>
        <v/>
      </c>
    </row>
    <row r="82" spans="1:6" x14ac:dyDescent="0.2">
      <c r="A82" s="71" t="str">
        <f>IFERROR(VLOOKUP(Dnn!$C30,'Bjm H'!$A$2:$CH$49,1,FALSE),"")</f>
        <v/>
      </c>
      <c r="B82" s="96" t="str">
        <f>IFERROR(VLOOKUP(Dnn!$C30,'Bjm H'!$A$2:$CH$49,4,FALSE),"")</f>
        <v/>
      </c>
      <c r="C82" s="96" t="str">
        <f>IFERROR(VLOOKUP(Dnn!$C30,'Bjm H'!$A$2:$CH$49,5,FALSE),"")</f>
        <v/>
      </c>
      <c r="D82" s="96" t="str">
        <f>IFERROR(VLOOKUP(Dnn!$C30,'Bjm H'!$A$2:$CH$49,7,FALSE),"")</f>
        <v/>
      </c>
      <c r="E82" s="114" t="str">
        <f>IFERROR(VLOOKUP(Dnn!$C30,'Bjm H'!$A$2:$CH$49,12,FALSE),"")</f>
        <v/>
      </c>
      <c r="F82" s="78" t="str">
        <f>IFERROR(VLOOKUP(Dnn!$C30,'Bjm H'!$A$2:$CI$49,87,FALSE),"")</f>
        <v/>
      </c>
    </row>
    <row r="83" spans="1:6" x14ac:dyDescent="0.2">
      <c r="A83" s="71" t="str">
        <f>IFERROR(VLOOKUP(Dnn!$C31,'Bjm H'!$A$2:$CH$49,1,FALSE),"")</f>
        <v/>
      </c>
      <c r="B83" s="96" t="str">
        <f>IFERROR(VLOOKUP(Dnn!$C31,'Bjm H'!$A$2:$CH$49,4,FALSE),"")</f>
        <v/>
      </c>
      <c r="C83" s="96" t="str">
        <f>IFERROR(VLOOKUP(Dnn!$C31,'Bjm H'!$A$2:$CH$49,5,FALSE),"")</f>
        <v/>
      </c>
      <c r="D83" s="96" t="str">
        <f>IFERROR(VLOOKUP(Dnn!$C31,'Bjm H'!$A$2:$CH$49,7,FALSE),"")</f>
        <v/>
      </c>
      <c r="E83" s="114" t="str">
        <f>IFERROR(VLOOKUP(Dnn!$C31,'Bjm H'!$A$2:$CH$49,12,FALSE),"")</f>
        <v/>
      </c>
      <c r="F83" s="78" t="str">
        <f>IFERROR(VLOOKUP(Dnn!$C31,'Bjm H'!$A$2:$CI$49,87,FALSE),"")</f>
        <v/>
      </c>
    </row>
    <row r="84" spans="1:6" x14ac:dyDescent="0.2">
      <c r="A84" s="71" t="str">
        <f>IFERROR(VLOOKUP(Dnn!$C32,'Bjm H'!$A$2:$CH$49,1,FALSE),"")</f>
        <v/>
      </c>
      <c r="B84" s="96" t="str">
        <f>IFERROR(VLOOKUP(Dnn!$C32,'Bjm H'!$A$2:$CH$49,4,FALSE),"")</f>
        <v/>
      </c>
      <c r="C84" s="96" t="str">
        <f>IFERROR(VLOOKUP(Dnn!$C32,'Bjm H'!$A$2:$CH$49,5,FALSE),"")</f>
        <v/>
      </c>
      <c r="D84" s="96" t="str">
        <f>IFERROR(VLOOKUP(Dnn!$C32,'Bjm H'!$A$2:$CH$49,7,FALSE),"")</f>
        <v/>
      </c>
      <c r="E84" s="114" t="str">
        <f>IFERROR(VLOOKUP(Dnn!$C32,'Bjm H'!$A$2:$CH$49,12,FALSE),"")</f>
        <v/>
      </c>
      <c r="F84" s="78" t="str">
        <f>IFERROR(VLOOKUP(Dnn!$C32,'Bjm H'!$A$2:$CI$49,87,FALSE),"")</f>
        <v/>
      </c>
    </row>
    <row r="85" spans="1:6" x14ac:dyDescent="0.2">
      <c r="A85" s="71" t="str">
        <f>IFERROR(VLOOKUP(Dnn!$C33,'Bjm H'!$A$2:$CH$49,1,FALSE),"")</f>
        <v/>
      </c>
      <c r="B85" s="96" t="str">
        <f>IFERROR(VLOOKUP(Dnn!$C33,'Bjm H'!$A$2:$CH$49,4,FALSE),"")</f>
        <v/>
      </c>
      <c r="C85" s="96" t="str">
        <f>IFERROR(VLOOKUP(Dnn!$C33,'Bjm H'!$A$2:$CH$49,5,FALSE),"")</f>
        <v/>
      </c>
      <c r="D85" s="96" t="str">
        <f>IFERROR(VLOOKUP(Dnn!$C33,'Bjm H'!$A$2:$CH$49,7,FALSE),"")</f>
        <v/>
      </c>
      <c r="E85" s="114" t="str">
        <f>IFERROR(VLOOKUP(Dnn!$C33,'Bjm H'!$A$2:$CH$49,12,FALSE),"")</f>
        <v/>
      </c>
      <c r="F85" s="78" t="str">
        <f>IFERROR(VLOOKUP(Dnn!$C33,'Bjm H'!$A$2:$CI$49,87,FALSE),"")</f>
        <v/>
      </c>
    </row>
    <row r="86" spans="1:6" x14ac:dyDescent="0.2">
      <c r="A86" s="71" t="str">
        <f>IFERROR(VLOOKUP(Dnn!$C34,'Bjm H'!$A$2:$CH$49,1,FALSE),"")</f>
        <v/>
      </c>
      <c r="B86" s="96" t="str">
        <f>IFERROR(VLOOKUP(Dnn!$C34,'Bjm H'!$A$2:$CH$49,4,FALSE),"")</f>
        <v/>
      </c>
      <c r="C86" s="96" t="str">
        <f>IFERROR(VLOOKUP(Dnn!$C34,'Bjm H'!$A$2:$CH$49,5,FALSE),"")</f>
        <v/>
      </c>
      <c r="D86" s="96" t="str">
        <f>IFERROR(VLOOKUP(Dnn!$C34,'Bjm H'!$A$2:$CH$49,7,FALSE),"")</f>
        <v/>
      </c>
      <c r="E86" s="114" t="str">
        <f>IFERROR(VLOOKUP(Dnn!$C34,'Bjm H'!$A$2:$CH$49,12,FALSE),"")</f>
        <v/>
      </c>
      <c r="F86" s="78" t="str">
        <f>IFERROR(VLOOKUP(Dnn!$C34,'Bjm H'!$A$2:$CI$49,87,FALSE),"")</f>
        <v/>
      </c>
    </row>
    <row r="87" spans="1:6" x14ac:dyDescent="0.2">
      <c r="A87" s="71" t="str">
        <f>IFERROR(VLOOKUP(Dnn!$C35,'Bjm H'!$A$2:$CH$49,1,FALSE),"")</f>
        <v/>
      </c>
      <c r="B87" s="96" t="str">
        <f>IFERROR(VLOOKUP(Dnn!$C35,'Bjm H'!$A$2:$CH$49,4,FALSE),"")</f>
        <v/>
      </c>
      <c r="C87" s="96" t="str">
        <f>IFERROR(VLOOKUP(Dnn!$C35,'Bjm H'!$A$2:$CH$49,5,FALSE),"")</f>
        <v/>
      </c>
      <c r="D87" s="96" t="str">
        <f>IFERROR(VLOOKUP(Dnn!$C35,'Bjm H'!$A$2:$CH$49,7,FALSE),"")</f>
        <v/>
      </c>
      <c r="E87" s="114" t="str">
        <f>IFERROR(VLOOKUP(Dnn!$C35,'Bjm H'!$A$2:$CH$49,12,FALSE),"")</f>
        <v/>
      </c>
      <c r="F87" s="78" t="str">
        <f>IFERROR(VLOOKUP(Dnn!$C35,'Bjm H'!$A$2:$CI$49,87,FALSE),"")</f>
        <v/>
      </c>
    </row>
    <row r="88" spans="1:6" x14ac:dyDescent="0.2">
      <c r="A88" s="71" t="str">
        <f>IFERROR(VLOOKUP(Dnn!$C36,'Bjm H'!$A$2:$CH$49,1,FALSE),"")</f>
        <v/>
      </c>
      <c r="B88" s="96" t="str">
        <f>IFERROR(VLOOKUP(Dnn!$C36,'Bjm H'!$A$2:$CH$49,4,FALSE),"")</f>
        <v/>
      </c>
      <c r="C88" s="96" t="str">
        <f>IFERROR(VLOOKUP(Dnn!$C36,'Bjm H'!$A$2:$CH$49,5,FALSE),"")</f>
        <v/>
      </c>
      <c r="D88" s="96" t="str">
        <f>IFERROR(VLOOKUP(Dnn!$C36,'Bjm H'!$A$2:$CH$49,7,FALSE),"")</f>
        <v/>
      </c>
      <c r="E88" s="114" t="str">
        <f>IFERROR(VLOOKUP(Dnn!$C36,'Bjm H'!$A$2:$CH$49,12,FALSE),"")</f>
        <v/>
      </c>
      <c r="F88" s="78" t="str">
        <f>IFERROR(VLOOKUP(Dnn!$C36,'Bjm H'!$A$2:$CI$49,87,FALSE),"")</f>
        <v/>
      </c>
    </row>
    <row r="89" spans="1:6" x14ac:dyDescent="0.2">
      <c r="A89" s="71" t="str">
        <f>IFERROR(VLOOKUP(Dnn!$C37,'Bjm H'!$A$2:$CH$49,1,FALSE),"")</f>
        <v/>
      </c>
      <c r="B89" s="96" t="str">
        <f>IFERROR(VLOOKUP(Dnn!$C37,'Bjm H'!$A$2:$CH$49,4,FALSE),"")</f>
        <v/>
      </c>
      <c r="C89" s="96" t="str">
        <f>IFERROR(VLOOKUP(Dnn!$C37,'Bjm H'!$A$2:$CH$49,5,FALSE),"")</f>
        <v/>
      </c>
      <c r="D89" s="96" t="str">
        <f>IFERROR(VLOOKUP(Dnn!$C37,'Bjm H'!$A$2:$CH$49,7,FALSE),"")</f>
        <v/>
      </c>
      <c r="E89" s="114" t="str">
        <f>IFERROR(VLOOKUP(Dnn!$C37,'Bjm H'!$A$2:$CH$49,12,FALSE),"")</f>
        <v/>
      </c>
      <c r="F89" s="78" t="str">
        <f>IFERROR(VLOOKUP(Dnn!$C37,'Bjm H'!$A$2:$CI$49,87,FALSE),"")</f>
        <v/>
      </c>
    </row>
    <row r="90" spans="1:6" x14ac:dyDescent="0.2">
      <c r="A90" s="71" t="str">
        <f>IFERROR(VLOOKUP(Dnn!$C38,'Bjm H'!$A$2:$CH$49,1,FALSE),"")</f>
        <v/>
      </c>
      <c r="B90" s="96" t="str">
        <f>IFERROR(VLOOKUP(Dnn!$C38,'Bjm H'!$A$2:$CH$49,4,FALSE),"")</f>
        <v/>
      </c>
      <c r="C90" s="96" t="str">
        <f>IFERROR(VLOOKUP(Dnn!$C38,'Bjm H'!$A$2:$CH$49,5,FALSE),"")</f>
        <v/>
      </c>
      <c r="D90" s="96" t="str">
        <f>IFERROR(VLOOKUP(Dnn!$C38,'Bjm H'!$A$2:$CH$49,7,FALSE),"")</f>
        <v/>
      </c>
      <c r="E90" s="114" t="str">
        <f>IFERROR(VLOOKUP(Dnn!$C38,'Bjm H'!$A$2:$CH$49,12,FALSE),"")</f>
        <v/>
      </c>
      <c r="F90" s="78" t="str">
        <f>IFERROR(VLOOKUP(Dnn!$C38,'Bjm H'!$A$2:$CI$49,87,FALSE),"")</f>
        <v/>
      </c>
    </row>
    <row r="91" spans="1:6" x14ac:dyDescent="0.2">
      <c r="A91" s="71" t="str">
        <f>IFERROR(VLOOKUP(Dnn!$C39,'Bjm H'!$A$2:$CH$49,1,FALSE),"")</f>
        <v/>
      </c>
      <c r="B91" s="96" t="str">
        <f>IFERROR(VLOOKUP(Dnn!$C39,'Bjm H'!$A$2:$CH$49,4,FALSE),"")</f>
        <v/>
      </c>
      <c r="C91" s="96" t="str">
        <f>IFERROR(VLOOKUP(Dnn!$C39,'Bjm H'!$A$2:$CH$49,5,FALSE),"")</f>
        <v/>
      </c>
      <c r="D91" s="96" t="str">
        <f>IFERROR(VLOOKUP(Dnn!$C39,'Bjm H'!$A$2:$CH$49,7,FALSE),"")</f>
        <v/>
      </c>
      <c r="E91" s="114" t="str">
        <f>IFERROR(VLOOKUP(Dnn!$C39,'Bjm H'!$A$2:$CH$49,12,FALSE),"")</f>
        <v/>
      </c>
      <c r="F91" s="78" t="str">
        <f>IFERROR(VLOOKUP(Dnn!$C39,'Bjm H'!$A$2:$CI$49,87,FALSE),"")</f>
        <v/>
      </c>
    </row>
    <row r="92" spans="1:6" x14ac:dyDescent="0.2">
      <c r="A92" s="71" t="str">
        <f>IFERROR(VLOOKUP(Dnn!$C40,'Bjm H'!$A$2:$CH$49,1,FALSE),"")</f>
        <v/>
      </c>
      <c r="B92" s="96" t="str">
        <f>IFERROR(VLOOKUP(Dnn!$C40,'Bjm H'!$A$2:$CH$49,4,FALSE),"")</f>
        <v/>
      </c>
      <c r="C92" s="96" t="str">
        <f>IFERROR(VLOOKUP(Dnn!$C40,'Bjm H'!$A$2:$CH$49,5,FALSE),"")</f>
        <v/>
      </c>
      <c r="D92" s="96" t="str">
        <f>IFERROR(VLOOKUP(Dnn!$C40,'Bjm H'!$A$2:$CH$49,7,FALSE),"")</f>
        <v/>
      </c>
      <c r="E92" s="114" t="str">
        <f>IFERROR(VLOOKUP(Dnn!$C40,'Bjm H'!$A$2:$CH$49,12,FALSE),"")</f>
        <v/>
      </c>
      <c r="F92" s="78" t="str">
        <f>IFERROR(VLOOKUP(Dnn!$C40,'Bjm H'!$A$2:$CI$49,87,FALSE),"")</f>
        <v/>
      </c>
    </row>
    <row r="93" spans="1:6" x14ac:dyDescent="0.2">
      <c r="A93" s="71" t="str">
        <f>IFERROR(VLOOKUP(Dnn!$C41,'Bjm H'!$A$2:$CH$49,1,FALSE),"")</f>
        <v/>
      </c>
      <c r="B93" s="96" t="str">
        <f>IFERROR(VLOOKUP(Dnn!$C41,'Bjm H'!$A$2:$CH$49,4,FALSE),"")</f>
        <v/>
      </c>
      <c r="C93" s="96" t="str">
        <f>IFERROR(VLOOKUP(Dnn!$C41,'Bjm H'!$A$2:$CH$49,5,FALSE),"")</f>
        <v/>
      </c>
      <c r="D93" s="96" t="str">
        <f>IFERROR(VLOOKUP(Dnn!$C41,'Bjm H'!$A$2:$CH$49,7,FALSE),"")</f>
        <v/>
      </c>
      <c r="E93" s="114" t="str">
        <f>IFERROR(VLOOKUP(Dnn!$C41,'Bjm H'!$A$2:$CH$49,12,FALSE),"")</f>
        <v/>
      </c>
      <c r="F93" s="78" t="str">
        <f>IFERROR(VLOOKUP(Dnn!$C41,'Bjm H'!$A$2:$CI$49,87,FALSE),"")</f>
        <v/>
      </c>
    </row>
    <row r="94" spans="1:6" x14ac:dyDescent="0.2">
      <c r="A94" s="71" t="str">
        <f>IFERROR(VLOOKUP(Dnn!$C42,'Bjm H'!$A$2:$CH$49,1,FALSE),"")</f>
        <v/>
      </c>
      <c r="B94" s="96" t="str">
        <f>IFERROR(VLOOKUP(Dnn!$C42,'Bjm H'!$A$2:$CH$49,4,FALSE),"")</f>
        <v/>
      </c>
      <c r="C94" s="96" t="str">
        <f>IFERROR(VLOOKUP(Dnn!$C42,'Bjm H'!$A$2:$CH$49,5,FALSE),"")</f>
        <v/>
      </c>
      <c r="D94" s="96" t="str">
        <f>IFERROR(VLOOKUP(Dnn!$C42,'Bjm H'!$A$2:$CH$49,7,FALSE),"")</f>
        <v/>
      </c>
      <c r="E94" s="114" t="str">
        <f>IFERROR(VLOOKUP(Dnn!$C42,'Bjm H'!$A$2:$CH$49,12,FALSE),"")</f>
        <v/>
      </c>
      <c r="F94" s="78" t="str">
        <f>IFERROR(VLOOKUP(Dnn!$C42,'Bjm H'!$A$2:$CI$49,87,FALSE),"")</f>
        <v/>
      </c>
    </row>
    <row r="95" spans="1:6" x14ac:dyDescent="0.2">
      <c r="A95" s="71" t="str">
        <f>IFERROR(VLOOKUP(Dnn!$C43,'Bjm H'!$A$2:$CH$49,1,FALSE),"")</f>
        <v/>
      </c>
      <c r="B95" s="96" t="str">
        <f>IFERROR(VLOOKUP(Dnn!$C43,'Bjm H'!$A$2:$CH$49,4,FALSE),"")</f>
        <v/>
      </c>
      <c r="C95" s="96" t="str">
        <f>IFERROR(VLOOKUP(Dnn!$C43,'Bjm H'!$A$2:$CH$49,5,FALSE),"")</f>
        <v/>
      </c>
      <c r="D95" s="96" t="str">
        <f>IFERROR(VLOOKUP(Dnn!$C43,'Bjm H'!$A$2:$CH$49,7,FALSE),"")</f>
        <v/>
      </c>
      <c r="E95" s="114" t="str">
        <f>IFERROR(VLOOKUP(Dnn!$C43,'Bjm H'!$A$2:$CH$49,12,FALSE),"")</f>
        <v/>
      </c>
      <c r="F95" s="78" t="str">
        <f>IFERROR(VLOOKUP(Dnn!$C43,'Bjm H'!$A$2:$CI$49,87,FALSE),"")</f>
        <v/>
      </c>
    </row>
    <row r="96" spans="1:6" x14ac:dyDescent="0.2">
      <c r="A96" s="71" t="str">
        <f>IFERROR(VLOOKUP(Dnn!$C44,'Bjm H'!$A$2:$CH$49,1,FALSE),"")</f>
        <v/>
      </c>
      <c r="B96" s="96" t="str">
        <f>IFERROR(VLOOKUP(Dnn!$C44,'Bjm H'!$A$2:$CH$49,4,FALSE),"")</f>
        <v/>
      </c>
      <c r="C96" s="96" t="str">
        <f>IFERROR(VLOOKUP(Dnn!$C44,'Bjm H'!$A$2:$CH$49,5,FALSE),"")</f>
        <v/>
      </c>
      <c r="D96" s="96" t="str">
        <f>IFERROR(VLOOKUP(Dnn!$C44,'Bjm H'!$A$2:$CH$49,7,FALSE),"")</f>
        <v/>
      </c>
      <c r="E96" s="114" t="str">
        <f>IFERROR(VLOOKUP(Dnn!$C44,'Bjm H'!$A$2:$CH$49,12,FALSE),"")</f>
        <v/>
      </c>
      <c r="F96" s="78" t="str">
        <f>IFERROR(VLOOKUP(Dnn!$C44,'Bjm H'!$A$2:$CI$49,87,FALSE),"")</f>
        <v/>
      </c>
    </row>
    <row r="97" spans="1:6" x14ac:dyDescent="0.2">
      <c r="A97" s="71" t="str">
        <f>IFERROR(VLOOKUP(Dnn!$C45,'Bjm H'!$A$2:$CH$49,1,FALSE),"")</f>
        <v/>
      </c>
      <c r="B97" s="96" t="str">
        <f>IFERROR(VLOOKUP(Dnn!$C45,'Bjm H'!$A$2:$CH$49,4,FALSE),"")</f>
        <v/>
      </c>
      <c r="C97" s="96" t="str">
        <f>IFERROR(VLOOKUP(Dnn!$C45,'Bjm H'!$A$2:$CH$49,5,FALSE),"")</f>
        <v/>
      </c>
      <c r="D97" s="96" t="str">
        <f>IFERROR(VLOOKUP(Dnn!$C45,'Bjm H'!$A$2:$CH$49,7,FALSE),"")</f>
        <v/>
      </c>
      <c r="E97" s="114" t="str">
        <f>IFERROR(VLOOKUP(Dnn!$C45,'Bjm H'!$A$2:$CH$49,12,FALSE),"")</f>
        <v/>
      </c>
      <c r="F97" s="78" t="str">
        <f>IFERROR(VLOOKUP(Dnn!$C45,'Bjm H'!$A$2:$CI$49,87,FALSE),"")</f>
        <v/>
      </c>
    </row>
    <row r="98" spans="1:6" x14ac:dyDescent="0.2">
      <c r="A98" s="71" t="str">
        <f>IFERROR(VLOOKUP(Dnn!$C46,'Bjm H'!$A$2:$CH$49,1,FALSE),"")</f>
        <v/>
      </c>
      <c r="B98" s="96" t="str">
        <f>IFERROR(VLOOKUP(Dnn!$C46,'Bjm H'!$A$2:$CH$49,4,FALSE),"")</f>
        <v/>
      </c>
      <c r="C98" s="96" t="str">
        <f>IFERROR(VLOOKUP(Dnn!$C46,'Bjm H'!$A$2:$CH$49,5,FALSE),"")</f>
        <v/>
      </c>
      <c r="D98" s="96" t="str">
        <f>IFERROR(VLOOKUP(Dnn!$C46,'Bjm H'!$A$2:$CH$49,7,FALSE),"")</f>
        <v/>
      </c>
      <c r="E98" s="114" t="str">
        <f>IFERROR(VLOOKUP(Dnn!$C46,'Bjm H'!$A$2:$CH$49,12,FALSE),"")</f>
        <v/>
      </c>
      <c r="F98" s="78" t="str">
        <f>IFERROR(VLOOKUP(Dnn!$C46,'Bjm H'!$A$2:$CI$49,87,FALSE),"")</f>
        <v/>
      </c>
    </row>
    <row r="99" spans="1:6" x14ac:dyDescent="0.2">
      <c r="A99" s="71" t="str">
        <f>IFERROR(VLOOKUP(Dnn!$C47,'Bjm H'!$A$2:$CH$49,1,FALSE),"")</f>
        <v/>
      </c>
      <c r="B99" s="96" t="str">
        <f>IFERROR(VLOOKUP(Dnn!$C47,'Bjm H'!$A$2:$CH$49,4,FALSE),"")</f>
        <v/>
      </c>
      <c r="C99" s="96" t="str">
        <f>IFERROR(VLOOKUP(Dnn!$C47,'Bjm H'!$A$2:$CH$49,5,FALSE),"")</f>
        <v/>
      </c>
      <c r="D99" s="96" t="str">
        <f>IFERROR(VLOOKUP(Dnn!$C47,'Bjm H'!$A$2:$CH$49,7,FALSE),"")</f>
        <v/>
      </c>
      <c r="E99" s="114" t="str">
        <f>IFERROR(VLOOKUP(Dnn!$C47,'Bjm H'!$A$2:$CH$49,12,FALSE),"")</f>
        <v/>
      </c>
      <c r="F99" s="78" t="str">
        <f>IFERROR(VLOOKUP(Dnn!$C47,'Bjm H'!$A$2:$CI$49,87,FALSE),"")</f>
        <v/>
      </c>
    </row>
    <row r="100" spans="1:6" ht="15" thickBot="1" x14ac:dyDescent="0.25">
      <c r="A100" s="72" t="str">
        <f>IFERROR(VLOOKUP(Dnn!$C48,'Bjm H'!$A$2:$CH$49,1,FALSE),"")</f>
        <v/>
      </c>
      <c r="B100" s="98" t="str">
        <f>IFERROR(VLOOKUP(Dnn!$C48,'Bjm H'!$A$2:$CH$49,4,FALSE),"")</f>
        <v/>
      </c>
      <c r="C100" s="98" t="str">
        <f>IFERROR(VLOOKUP(Dnn!$C48,'Bjm H'!$A$2:$CH$49,5,FALSE),"")</f>
        <v/>
      </c>
      <c r="D100" s="98" t="str">
        <f>IFERROR(VLOOKUP(Dnn!$C48,'Bjm H'!$A$2:$CH$49,7,FALSE),"")</f>
        <v/>
      </c>
      <c r="E100" s="119" t="str">
        <f>IFERROR(VLOOKUP(Dnn!$C48,'Bjm H'!$A$2:$CH$49,12,FALSE),"")</f>
        <v/>
      </c>
      <c r="F100" s="79" t="str">
        <f>IFERROR(VLOOKUP(Dnn!$C48,'Bjm H'!$A$2:$CI$49,87,FALSE),"")</f>
        <v/>
      </c>
    </row>
    <row r="101" spans="1:6" ht="42" customHeight="1" thickBot="1" x14ac:dyDescent="0.25">
      <c r="A101" s="216" t="str">
        <f>Dnn!E4</f>
        <v>Minimes F</v>
      </c>
      <c r="B101" s="216"/>
      <c r="C101" s="216"/>
      <c r="D101" s="216"/>
      <c r="E101" s="216"/>
      <c r="F101" s="216"/>
    </row>
    <row r="102" spans="1:6" ht="15" thickBot="1" x14ac:dyDescent="0.25">
      <c r="A102" s="124" t="s">
        <v>106</v>
      </c>
      <c r="B102" s="125" t="s">
        <v>0</v>
      </c>
      <c r="C102" s="125" t="s">
        <v>8</v>
      </c>
      <c r="D102" s="125" t="s">
        <v>1</v>
      </c>
      <c r="E102" s="166" t="s">
        <v>142</v>
      </c>
      <c r="F102" s="126" t="s">
        <v>128</v>
      </c>
    </row>
    <row r="103" spans="1:6" ht="14" customHeight="1" x14ac:dyDescent="0.2">
      <c r="A103" s="67" t="str">
        <f>IFERROR(VLOOKUP(Dnn!$C1,'Mnm F'!$A$2:$CH$49,1,FALSE),"")</f>
        <v/>
      </c>
      <c r="B103" s="94" t="str">
        <f>IFERROR(VLOOKUP(Dnn!$C1,'Mnm F'!$A$2:$CH$49,4,FALSE),"")</f>
        <v/>
      </c>
      <c r="C103" s="94" t="str">
        <f>IFERROR(VLOOKUP(Dnn!$C1,'Mnm F'!$A$2:$CH$49,5,FALSE),"")</f>
        <v/>
      </c>
      <c r="D103" s="94" t="str">
        <f>IFERROR(VLOOKUP(Dnn!$C1,'Mnm F'!$A$2:$CH$49,7,FALSE),"")</f>
        <v/>
      </c>
      <c r="E103" s="113" t="str">
        <f>IFERROR(VLOOKUP(Dnn!$C1,'Mnm F'!$A$2:$CH$49,12,FALSE),"")</f>
        <v/>
      </c>
      <c r="F103" s="77" t="str">
        <f>IFERROR(VLOOKUP(Dnn!$C1,'Mnm F'!$A$2:$CI$49,87,FALSE),"")</f>
        <v/>
      </c>
    </row>
    <row r="104" spans="1:6" ht="15" customHeight="1" x14ac:dyDescent="0.2">
      <c r="A104" s="71" t="str">
        <f>IFERROR(VLOOKUP(Dnn!$C2,'Mnm F'!$A$2:$CH$49,1,FALSE),"")</f>
        <v/>
      </c>
      <c r="B104" s="96" t="str">
        <f>IFERROR(VLOOKUP(Dnn!$C2,'Mnm F'!$A$2:$CH$49,4,FALSE),"")</f>
        <v/>
      </c>
      <c r="C104" s="96" t="str">
        <f>IFERROR(VLOOKUP(Dnn!$C2,'Mnm F'!$A$2:$CH$49,5,FALSE),"")</f>
        <v/>
      </c>
      <c r="D104" s="96" t="str">
        <f>IFERROR(VLOOKUP(Dnn!$C2,'Mnm F'!$A$2:$CH$49,7,FALSE),"")</f>
        <v/>
      </c>
      <c r="E104" s="114" t="str">
        <f>IFERROR(VLOOKUP(Dnn!$C2,'Mnm F'!$A$2:$CH$49,12,FALSE),"")</f>
        <v/>
      </c>
      <c r="F104" s="78" t="str">
        <f>IFERROR(VLOOKUP(Dnn!$C2,'Mnm F'!$A$2:$CI$49,87,FALSE),"")</f>
        <v/>
      </c>
    </row>
    <row r="105" spans="1:6" x14ac:dyDescent="0.2">
      <c r="A105" s="71" t="str">
        <f>IFERROR(VLOOKUP(Dnn!$C3,'Mnm F'!$A$2:$CH$49,1,FALSE),"")</f>
        <v/>
      </c>
      <c r="B105" s="96" t="str">
        <f>IFERROR(VLOOKUP(Dnn!$C3,'Mnm F'!$A$2:$CH$49,4,FALSE),"")</f>
        <v/>
      </c>
      <c r="C105" s="96" t="str">
        <f>IFERROR(VLOOKUP(Dnn!$C3,'Mnm F'!$A$2:$CH$49,5,FALSE),"")</f>
        <v/>
      </c>
      <c r="D105" s="96" t="str">
        <f>IFERROR(VLOOKUP(Dnn!$C3,'Mnm F'!$A$2:$CH$49,7,FALSE),"")</f>
        <v/>
      </c>
      <c r="E105" s="114" t="str">
        <f>IFERROR(VLOOKUP(Dnn!$C3,'Mnm F'!$A$2:$CH$49,12,FALSE),"")</f>
        <v/>
      </c>
      <c r="F105" s="78" t="str">
        <f>IFERROR(VLOOKUP(Dnn!$C3,'Mnm F'!$A$2:$CI$49,87,FALSE),"")</f>
        <v/>
      </c>
    </row>
    <row r="106" spans="1:6" x14ac:dyDescent="0.2">
      <c r="A106" s="71" t="str">
        <f>IFERROR(VLOOKUP(Dnn!$C4,'Mnm F'!$A$2:$CH$49,1,FALSE),"")</f>
        <v/>
      </c>
      <c r="B106" s="96" t="str">
        <f>IFERROR(VLOOKUP(Dnn!$C4,'Mnm F'!$A$2:$CH$49,4,FALSE),"")</f>
        <v/>
      </c>
      <c r="C106" s="96" t="str">
        <f>IFERROR(VLOOKUP(Dnn!$C4,'Mnm F'!$A$2:$CH$49,5,FALSE),"")</f>
        <v/>
      </c>
      <c r="D106" s="96" t="str">
        <f>IFERROR(VLOOKUP(Dnn!$C4,'Mnm F'!$A$2:$CH$49,7,FALSE),"")</f>
        <v/>
      </c>
      <c r="E106" s="114" t="str">
        <f>IFERROR(VLOOKUP(Dnn!$C4,'Mnm F'!$A$2:$CH$49,12,FALSE),"")</f>
        <v/>
      </c>
      <c r="F106" s="78" t="str">
        <f>IFERROR(VLOOKUP(Dnn!$C4,'Mnm F'!$A$2:$CI$49,87,FALSE),"")</f>
        <v/>
      </c>
    </row>
    <row r="107" spans="1:6" x14ac:dyDescent="0.2">
      <c r="A107" s="71" t="str">
        <f>IFERROR(VLOOKUP(Dnn!$C5,'Mnm F'!$A$2:$CH$49,1,FALSE),"")</f>
        <v/>
      </c>
      <c r="B107" s="96" t="str">
        <f>IFERROR(VLOOKUP(Dnn!$C5,'Mnm F'!$A$2:$CH$49,4,FALSE),"")</f>
        <v/>
      </c>
      <c r="C107" s="96" t="str">
        <f>IFERROR(VLOOKUP(Dnn!$C5,'Mnm F'!$A$2:$CH$49,5,FALSE),"")</f>
        <v/>
      </c>
      <c r="D107" s="96" t="str">
        <f>IFERROR(VLOOKUP(Dnn!$C5,'Mnm F'!$A$2:$CH$49,7,FALSE),"")</f>
        <v/>
      </c>
      <c r="E107" s="114" t="str">
        <f>IFERROR(VLOOKUP(Dnn!$C5,'Mnm F'!$A$2:$CH$49,12,FALSE),"")</f>
        <v/>
      </c>
      <c r="F107" s="78" t="str">
        <f>IFERROR(VLOOKUP(Dnn!$C5,'Mnm F'!$A$2:$CI$49,87,FALSE),"")</f>
        <v/>
      </c>
    </row>
    <row r="108" spans="1:6" x14ac:dyDescent="0.2">
      <c r="A108" s="71" t="str">
        <f>IFERROR(VLOOKUP(Dnn!$C6,'Mnm F'!$A$2:$CH$49,1,FALSE),"")</f>
        <v/>
      </c>
      <c r="B108" s="96" t="str">
        <f>IFERROR(VLOOKUP(Dnn!$C6,'Mnm F'!$A$2:$CH$49,4,FALSE),"")</f>
        <v/>
      </c>
      <c r="C108" s="96" t="str">
        <f>IFERROR(VLOOKUP(Dnn!$C6,'Mnm F'!$A$2:$CH$49,5,FALSE),"")</f>
        <v/>
      </c>
      <c r="D108" s="96" t="str">
        <f>IFERROR(VLOOKUP(Dnn!$C6,'Mnm F'!$A$2:$CH$49,7,FALSE),"")</f>
        <v/>
      </c>
      <c r="E108" s="114" t="str">
        <f>IFERROR(VLOOKUP(Dnn!$C6,'Mnm F'!$A$2:$CH$49,12,FALSE),"")</f>
        <v/>
      </c>
      <c r="F108" s="78" t="str">
        <f>IFERROR(VLOOKUP(Dnn!$C6,'Mnm F'!$A$2:$CI$49,87,FALSE),"")</f>
        <v/>
      </c>
    </row>
    <row r="109" spans="1:6" x14ac:dyDescent="0.2">
      <c r="A109" s="71" t="str">
        <f>IFERROR(VLOOKUP(Dnn!$C7,'Mnm F'!$A$2:$CH$49,1,FALSE),"")</f>
        <v/>
      </c>
      <c r="B109" s="96" t="str">
        <f>IFERROR(VLOOKUP(Dnn!$C7,'Mnm F'!$A$2:$CH$49,4,FALSE),"")</f>
        <v/>
      </c>
      <c r="C109" s="96" t="str">
        <f>IFERROR(VLOOKUP(Dnn!$C7,'Mnm F'!$A$2:$CH$49,5,FALSE),"")</f>
        <v/>
      </c>
      <c r="D109" s="96" t="str">
        <f>IFERROR(VLOOKUP(Dnn!$C7,'Mnm F'!$A$2:$CH$49,7,FALSE),"")</f>
        <v/>
      </c>
      <c r="E109" s="114" t="str">
        <f>IFERROR(VLOOKUP(Dnn!$C7,'Mnm F'!$A$2:$CH$49,12,FALSE),"")</f>
        <v/>
      </c>
      <c r="F109" s="78" t="str">
        <f>IFERROR(VLOOKUP(Dnn!$C7,'Mnm F'!$A$2:$CI$49,87,FALSE),"")</f>
        <v/>
      </c>
    </row>
    <row r="110" spans="1:6" ht="15" thickBot="1" x14ac:dyDescent="0.25">
      <c r="A110" s="72" t="str">
        <f>IFERROR(VLOOKUP(Dnn!$C8,'Mnm F'!$A$2:$CH$49,1,FALSE),"")</f>
        <v/>
      </c>
      <c r="B110" s="98" t="str">
        <f>IFERROR(VLOOKUP(Dnn!$C8,'Mnm F'!$A$2:$CH$49,4,FALSE),"")</f>
        <v/>
      </c>
      <c r="C110" s="98" t="str">
        <f>IFERROR(VLOOKUP(Dnn!$C8,'Mnm F'!$A$2:$CH$49,5,FALSE),"")</f>
        <v/>
      </c>
      <c r="D110" s="98" t="str">
        <f>IFERROR(VLOOKUP(Dnn!$C8,'Mnm F'!$A$2:$CH$49,7,FALSE),"")</f>
        <v/>
      </c>
      <c r="E110" s="119" t="str">
        <f>IFERROR(VLOOKUP(Dnn!$C8,'Mnm F'!$A$2:$CH$49,12,FALSE),"")</f>
        <v/>
      </c>
      <c r="F110" s="79" t="str">
        <f>IFERROR(VLOOKUP(Dnn!$C8,'Mnm F'!$A$2:$CI$49,87,FALSE),"")</f>
        <v/>
      </c>
    </row>
    <row r="111" spans="1:6" x14ac:dyDescent="0.2">
      <c r="A111" s="67" t="str">
        <f>IFERROR(VLOOKUP(Dnn!$C9,'Mnm F'!$A$2:$CH$49,1,FALSE),"")</f>
        <v/>
      </c>
      <c r="B111" s="94" t="str">
        <f>IFERROR(VLOOKUP(Dnn!$C9,'Mnm F'!$A$2:$CH$49,4,FALSE),"")</f>
        <v/>
      </c>
      <c r="C111" s="94" t="str">
        <f>IFERROR(VLOOKUP(Dnn!$C9,'Mnm F'!$A$2:$CH$49,5,FALSE),"")</f>
        <v/>
      </c>
      <c r="D111" s="94" t="str">
        <f>IFERROR(VLOOKUP(Dnn!$C9,'Mnm F'!$A$2:$CH$49,7,FALSE),"")</f>
        <v/>
      </c>
      <c r="E111" s="113" t="str">
        <f>IFERROR(VLOOKUP(Dnn!$C9,'Mnm F'!$A$2:$CH$49,12,FALSE),"")</f>
        <v/>
      </c>
      <c r="F111" s="77" t="str">
        <f>IFERROR(VLOOKUP(Dnn!$C9,'Mnm F'!$A$2:$CI$49,87,FALSE),"")</f>
        <v/>
      </c>
    </row>
    <row r="112" spans="1:6" x14ac:dyDescent="0.2">
      <c r="A112" s="71" t="str">
        <f>IFERROR(VLOOKUP(Dnn!$C10,'Mnm F'!$A$2:$CH$49,1,FALSE),"")</f>
        <v/>
      </c>
      <c r="B112" s="96" t="str">
        <f>IFERROR(VLOOKUP(Dnn!$C10,'Mnm F'!$A$2:$CH$49,4,FALSE),"")</f>
        <v/>
      </c>
      <c r="C112" s="96" t="str">
        <f>IFERROR(VLOOKUP(Dnn!$C10,'Mnm F'!$A$2:$CH$49,5,FALSE),"")</f>
        <v/>
      </c>
      <c r="D112" s="96" t="str">
        <f>IFERROR(VLOOKUP(Dnn!$C10,'Mnm F'!$A$2:$CH$49,7,FALSE),"")</f>
        <v/>
      </c>
      <c r="E112" s="114" t="str">
        <f>IFERROR(VLOOKUP(Dnn!$C10,'Mnm F'!$A$2:$CH$49,12,FALSE),"")</f>
        <v/>
      </c>
      <c r="F112" s="78" t="str">
        <f>IFERROR(VLOOKUP(Dnn!$C10,'Mnm F'!$A$2:$CI$49,87,FALSE),"")</f>
        <v/>
      </c>
    </row>
    <row r="113" spans="1:6" x14ac:dyDescent="0.2">
      <c r="A113" s="71" t="str">
        <f>IFERROR(VLOOKUP(Dnn!$C11,'Mnm F'!$A$2:$CH$49,1,FALSE),"")</f>
        <v/>
      </c>
      <c r="B113" s="96" t="str">
        <f>IFERROR(VLOOKUP(Dnn!$C11,'Mnm F'!$A$2:$CH$49,4,FALSE),"")</f>
        <v/>
      </c>
      <c r="C113" s="96" t="str">
        <f>IFERROR(VLOOKUP(Dnn!$C11,'Mnm F'!$A$2:$CH$49,5,FALSE),"")</f>
        <v/>
      </c>
      <c r="D113" s="96" t="str">
        <f>IFERROR(VLOOKUP(Dnn!$C11,'Mnm F'!$A$2:$CH$49,7,FALSE),"")</f>
        <v/>
      </c>
      <c r="E113" s="114" t="str">
        <f>IFERROR(VLOOKUP(Dnn!$C11,'Mnm F'!$A$2:$CH$49,12,FALSE),"")</f>
        <v/>
      </c>
      <c r="F113" s="78" t="str">
        <f>IFERROR(VLOOKUP(Dnn!$C11,'Mnm F'!$A$2:$CI$49,87,FALSE),"")</f>
        <v/>
      </c>
    </row>
    <row r="114" spans="1:6" x14ac:dyDescent="0.2">
      <c r="A114" s="71" t="str">
        <f>IFERROR(VLOOKUP(Dnn!$C12,'Mnm F'!$A$2:$CH$49,1,FALSE),"")</f>
        <v/>
      </c>
      <c r="B114" s="96" t="str">
        <f>IFERROR(VLOOKUP(Dnn!$C12,'Mnm F'!$A$2:$CH$49,4,FALSE),"")</f>
        <v/>
      </c>
      <c r="C114" s="96" t="str">
        <f>IFERROR(VLOOKUP(Dnn!$C12,'Mnm F'!$A$2:$CH$49,5,FALSE),"")</f>
        <v/>
      </c>
      <c r="D114" s="96" t="str">
        <f>IFERROR(VLOOKUP(Dnn!$C12,'Mnm F'!$A$2:$CH$49,7,FALSE),"")</f>
        <v/>
      </c>
      <c r="E114" s="114" t="str">
        <f>IFERROR(VLOOKUP(Dnn!$C12,'Mnm F'!$A$2:$CH$49,12,FALSE),"")</f>
        <v/>
      </c>
      <c r="F114" s="78" t="str">
        <f>IFERROR(VLOOKUP(Dnn!$C12,'Mnm F'!$A$2:$CI$49,87,FALSE),"")</f>
        <v/>
      </c>
    </row>
    <row r="115" spans="1:6" x14ac:dyDescent="0.2">
      <c r="A115" s="71" t="str">
        <f>IFERROR(VLOOKUP(Dnn!$C13,'Mnm F'!$A$2:$CH$49,1,FALSE),"")</f>
        <v/>
      </c>
      <c r="B115" s="96" t="str">
        <f>IFERROR(VLOOKUP(Dnn!$C13,'Mnm F'!$A$2:$CH$49,4,FALSE),"")</f>
        <v/>
      </c>
      <c r="C115" s="96" t="str">
        <f>IFERROR(VLOOKUP(Dnn!$C13,'Mnm F'!$A$2:$CH$49,5,FALSE),"")</f>
        <v/>
      </c>
      <c r="D115" s="96" t="str">
        <f>IFERROR(VLOOKUP(Dnn!$C13,'Mnm F'!$A$2:$CH$49,7,FALSE),"")</f>
        <v/>
      </c>
      <c r="E115" s="114" t="str">
        <f>IFERROR(VLOOKUP(Dnn!$C13,'Mnm F'!$A$2:$CH$49,12,FALSE),"")</f>
        <v/>
      </c>
      <c r="F115" s="78" t="str">
        <f>IFERROR(VLOOKUP(Dnn!$C13,'Mnm F'!$A$2:$CI$49,87,FALSE),"")</f>
        <v/>
      </c>
    </row>
    <row r="116" spans="1:6" x14ac:dyDescent="0.2">
      <c r="A116" s="71" t="str">
        <f>IFERROR(VLOOKUP(Dnn!$C14,'Mnm F'!$A$2:$CH$49,1,FALSE),"")</f>
        <v/>
      </c>
      <c r="B116" s="96" t="str">
        <f>IFERROR(VLOOKUP(Dnn!$C14,'Mnm F'!$A$2:$CH$49,4,FALSE),"")</f>
        <v/>
      </c>
      <c r="C116" s="96" t="str">
        <f>IFERROR(VLOOKUP(Dnn!$C14,'Mnm F'!$A$2:$CH$49,5,FALSE),"")</f>
        <v/>
      </c>
      <c r="D116" s="96" t="str">
        <f>IFERROR(VLOOKUP(Dnn!$C14,'Mnm F'!$A$2:$CH$49,7,FALSE),"")</f>
        <v/>
      </c>
      <c r="E116" s="114" t="str">
        <f>IFERROR(VLOOKUP(Dnn!$C14,'Mnm F'!$A$2:$CH$49,12,FALSE),"")</f>
        <v/>
      </c>
      <c r="F116" s="78" t="str">
        <f>IFERROR(VLOOKUP(Dnn!$C14,'Mnm F'!$A$2:$CI$49,87,FALSE),"")</f>
        <v/>
      </c>
    </row>
    <row r="117" spans="1:6" x14ac:dyDescent="0.2">
      <c r="A117" s="71" t="str">
        <f>IFERROR(VLOOKUP(Dnn!$C15,'Mnm F'!$A$2:$CH$49,1,FALSE),"")</f>
        <v/>
      </c>
      <c r="B117" s="96" t="str">
        <f>IFERROR(VLOOKUP(Dnn!$C15,'Mnm F'!$A$2:$CH$49,4,FALSE),"")</f>
        <v/>
      </c>
      <c r="C117" s="96" t="str">
        <f>IFERROR(VLOOKUP(Dnn!$C15,'Mnm F'!$A$2:$CH$49,5,FALSE),"")</f>
        <v/>
      </c>
      <c r="D117" s="96" t="str">
        <f>IFERROR(VLOOKUP(Dnn!$C15,'Mnm F'!$A$2:$CH$49,7,FALSE),"")</f>
        <v/>
      </c>
      <c r="E117" s="114" t="str">
        <f>IFERROR(VLOOKUP(Dnn!$C15,'Mnm F'!$A$2:$CH$49,12,FALSE),"")</f>
        <v/>
      </c>
      <c r="F117" s="78" t="str">
        <f>IFERROR(VLOOKUP(Dnn!$C15,'Mnm F'!$A$2:$CI$49,87,FALSE),"")</f>
        <v/>
      </c>
    </row>
    <row r="118" spans="1:6" x14ac:dyDescent="0.2">
      <c r="A118" s="71" t="str">
        <f>IFERROR(VLOOKUP(Dnn!$C16,'Mnm F'!$A$2:$CH$49,1,FALSE),"")</f>
        <v/>
      </c>
      <c r="B118" s="96" t="str">
        <f>IFERROR(VLOOKUP(Dnn!$C16,'Mnm F'!$A$2:$CH$49,4,FALSE),"")</f>
        <v/>
      </c>
      <c r="C118" s="96" t="str">
        <f>IFERROR(VLOOKUP(Dnn!$C16,'Mnm F'!$A$2:$CH$49,5,FALSE),"")</f>
        <v/>
      </c>
      <c r="D118" s="96" t="str">
        <f>IFERROR(VLOOKUP(Dnn!$C16,'Mnm F'!$A$2:$CH$49,7,FALSE),"")</f>
        <v/>
      </c>
      <c r="E118" s="114" t="str">
        <f>IFERROR(VLOOKUP(Dnn!$C16,'Mnm F'!$A$2:$CH$49,12,FALSE),"")</f>
        <v/>
      </c>
      <c r="F118" s="78" t="str">
        <f>IFERROR(VLOOKUP(Dnn!$C16,'Mnm F'!$A$2:$CI$49,87,FALSE),"")</f>
        <v/>
      </c>
    </row>
    <row r="119" spans="1:6" x14ac:dyDescent="0.2">
      <c r="A119" s="71" t="str">
        <f>IFERROR(VLOOKUP(Dnn!$C17,'Mnm F'!$A$2:$CH$49,1,FALSE),"")</f>
        <v/>
      </c>
      <c r="B119" s="96" t="str">
        <f>IFERROR(VLOOKUP(Dnn!$C17,'Mnm F'!$A$2:$CH$49,4,FALSE),"")</f>
        <v/>
      </c>
      <c r="C119" s="96" t="str">
        <f>IFERROR(VLOOKUP(Dnn!$C17,'Mnm F'!$A$2:$CH$49,5,FALSE),"")</f>
        <v/>
      </c>
      <c r="D119" s="96" t="str">
        <f>IFERROR(VLOOKUP(Dnn!$C17,'Mnm F'!$A$2:$CH$49,7,FALSE),"")</f>
        <v/>
      </c>
      <c r="E119" s="114" t="str">
        <f>IFERROR(VLOOKUP(Dnn!$C17,'Mnm F'!$A$2:$CH$49,12,FALSE),"")</f>
        <v/>
      </c>
      <c r="F119" s="78" t="str">
        <f>IFERROR(VLOOKUP(Dnn!$C17,'Mnm F'!$A$2:$CI$49,87,FALSE),"")</f>
        <v/>
      </c>
    </row>
    <row r="120" spans="1:6" x14ac:dyDescent="0.2">
      <c r="A120" s="71" t="str">
        <f>IFERROR(VLOOKUP(Dnn!$C18,'Mnm F'!$A$2:$CH$49,1,FALSE),"")</f>
        <v/>
      </c>
      <c r="B120" s="96" t="str">
        <f>IFERROR(VLOOKUP(Dnn!$C18,'Mnm F'!$A$2:$CH$49,4,FALSE),"")</f>
        <v/>
      </c>
      <c r="C120" s="96" t="str">
        <f>IFERROR(VLOOKUP(Dnn!$C18,'Mnm F'!$A$2:$CH$49,5,FALSE),"")</f>
        <v/>
      </c>
      <c r="D120" s="96" t="str">
        <f>IFERROR(VLOOKUP(Dnn!$C18,'Mnm F'!$A$2:$CH$49,7,FALSE),"")</f>
        <v/>
      </c>
      <c r="E120" s="114" t="str">
        <f>IFERROR(VLOOKUP(Dnn!$C18,'Mnm F'!$A$2:$CH$49,12,FALSE),"")</f>
        <v/>
      </c>
      <c r="F120" s="78" t="str">
        <f>IFERROR(VLOOKUP(Dnn!$C18,'Mnm F'!$A$2:$CI$49,87,FALSE),"")</f>
        <v/>
      </c>
    </row>
    <row r="121" spans="1:6" x14ac:dyDescent="0.2">
      <c r="A121" s="71" t="str">
        <f>IFERROR(VLOOKUP(Dnn!$C19,'Mnm F'!$A$2:$CH$49,1,FALSE),"")</f>
        <v/>
      </c>
      <c r="B121" s="96" t="str">
        <f>IFERROR(VLOOKUP(Dnn!$C19,'Mnm F'!$A$2:$CH$49,4,FALSE),"")</f>
        <v/>
      </c>
      <c r="C121" s="96" t="str">
        <f>IFERROR(VLOOKUP(Dnn!$C19,'Mnm F'!$A$2:$CH$49,5,FALSE),"")</f>
        <v/>
      </c>
      <c r="D121" s="96" t="str">
        <f>IFERROR(VLOOKUP(Dnn!$C19,'Mnm F'!$A$2:$CH$49,7,FALSE),"")</f>
        <v/>
      </c>
      <c r="E121" s="114" t="str">
        <f>IFERROR(VLOOKUP(Dnn!$C19,'Mnm F'!$A$2:$CH$49,12,FALSE),"")</f>
        <v/>
      </c>
      <c r="F121" s="78" t="str">
        <f>IFERROR(VLOOKUP(Dnn!$C19,'Mnm F'!$A$2:$CI$49,87,FALSE),"")</f>
        <v/>
      </c>
    </row>
    <row r="122" spans="1:6" x14ac:dyDescent="0.2">
      <c r="A122" s="71" t="str">
        <f>IFERROR(VLOOKUP(Dnn!$C20,'Mnm F'!$A$2:$CH$49,1,FALSE),"")</f>
        <v/>
      </c>
      <c r="B122" s="96" t="str">
        <f>IFERROR(VLOOKUP(Dnn!$C20,'Mnm F'!$A$2:$CH$49,4,FALSE),"")</f>
        <v/>
      </c>
      <c r="C122" s="96" t="str">
        <f>IFERROR(VLOOKUP(Dnn!$C20,'Mnm F'!$A$2:$CH$49,5,FALSE),"")</f>
        <v/>
      </c>
      <c r="D122" s="96" t="str">
        <f>IFERROR(VLOOKUP(Dnn!$C20,'Mnm F'!$A$2:$CH$49,7,FALSE),"")</f>
        <v/>
      </c>
      <c r="E122" s="114" t="str">
        <f>IFERROR(VLOOKUP(Dnn!$C20,'Mnm F'!$A$2:$CH$49,12,FALSE),"")</f>
        <v/>
      </c>
      <c r="F122" s="78" t="str">
        <f>IFERROR(VLOOKUP(Dnn!$C20,'Mnm F'!$A$2:$CI$49,87,FALSE),"")</f>
        <v/>
      </c>
    </row>
    <row r="123" spans="1:6" x14ac:dyDescent="0.2">
      <c r="A123" s="71" t="str">
        <f>IFERROR(VLOOKUP(Dnn!$C21,'Mnm F'!$A$2:$CH$49,1,FALSE),"")</f>
        <v/>
      </c>
      <c r="B123" s="96" t="str">
        <f>IFERROR(VLOOKUP(Dnn!$C21,'Mnm F'!$A$2:$CH$49,4,FALSE),"")</f>
        <v/>
      </c>
      <c r="C123" s="96" t="str">
        <f>IFERROR(VLOOKUP(Dnn!$C21,'Mnm F'!$A$2:$CH$49,5,FALSE),"")</f>
        <v/>
      </c>
      <c r="D123" s="96" t="str">
        <f>IFERROR(VLOOKUP(Dnn!$C21,'Mnm F'!$A$2:$CH$49,7,FALSE),"")</f>
        <v/>
      </c>
      <c r="E123" s="114" t="str">
        <f>IFERROR(VLOOKUP(Dnn!$C21,'Mnm F'!$A$2:$CH$49,12,FALSE),"")</f>
        <v/>
      </c>
      <c r="F123" s="78" t="str">
        <f>IFERROR(VLOOKUP(Dnn!$C21,'Mnm F'!$A$2:$CI$49,87,FALSE),"")</f>
        <v/>
      </c>
    </row>
    <row r="124" spans="1:6" x14ac:dyDescent="0.2">
      <c r="A124" s="71" t="str">
        <f>IFERROR(VLOOKUP(Dnn!$C22,'Mnm F'!$A$2:$CH$49,1,FALSE),"")</f>
        <v/>
      </c>
      <c r="B124" s="96" t="str">
        <f>IFERROR(VLOOKUP(Dnn!$C22,'Mnm F'!$A$2:$CH$49,4,FALSE),"")</f>
        <v/>
      </c>
      <c r="C124" s="96" t="str">
        <f>IFERROR(VLOOKUP(Dnn!$C22,'Mnm F'!$A$2:$CH$49,5,FALSE),"")</f>
        <v/>
      </c>
      <c r="D124" s="96" t="str">
        <f>IFERROR(VLOOKUP(Dnn!$C22,'Mnm F'!$A$2:$CH$49,7,FALSE),"")</f>
        <v/>
      </c>
      <c r="E124" s="114" t="str">
        <f>IFERROR(VLOOKUP(Dnn!$C22,'Mnm F'!$A$2:$CH$49,12,FALSE),"")</f>
        <v/>
      </c>
      <c r="F124" s="78" t="str">
        <f>IFERROR(VLOOKUP(Dnn!$C22,'Mnm F'!$A$2:$CI$49,87,FALSE),"")</f>
        <v/>
      </c>
    </row>
    <row r="125" spans="1:6" x14ac:dyDescent="0.2">
      <c r="A125" s="71" t="str">
        <f>IFERROR(VLOOKUP(Dnn!$C23,'Mnm F'!$A$2:$CH$49,1,FALSE),"")</f>
        <v/>
      </c>
      <c r="B125" s="96" t="str">
        <f>IFERROR(VLOOKUP(Dnn!$C23,'Mnm F'!$A$2:$CH$49,4,FALSE),"")</f>
        <v/>
      </c>
      <c r="C125" s="96" t="str">
        <f>IFERROR(VLOOKUP(Dnn!$C23,'Mnm F'!$A$2:$CH$49,5,FALSE),"")</f>
        <v/>
      </c>
      <c r="D125" s="96" t="str">
        <f>IFERROR(VLOOKUP(Dnn!$C23,'Mnm F'!$A$2:$CH$49,7,FALSE),"")</f>
        <v/>
      </c>
      <c r="E125" s="114" t="str">
        <f>IFERROR(VLOOKUP(Dnn!$C23,'Mnm F'!$A$2:$CH$49,12,FALSE),"")</f>
        <v/>
      </c>
      <c r="F125" s="78" t="str">
        <f>IFERROR(VLOOKUP(Dnn!$C23,'Mnm F'!$A$2:$CI$49,87,FALSE),"")</f>
        <v/>
      </c>
    </row>
    <row r="126" spans="1:6" x14ac:dyDescent="0.2">
      <c r="A126" s="71" t="str">
        <f>IFERROR(VLOOKUP(Dnn!$C24,'Mnm F'!$A$2:$CH$49,1,FALSE),"")</f>
        <v/>
      </c>
      <c r="B126" s="96" t="str">
        <f>IFERROR(VLOOKUP(Dnn!$C24,'Mnm F'!$A$2:$CH$49,4,FALSE),"")</f>
        <v/>
      </c>
      <c r="C126" s="96" t="str">
        <f>IFERROR(VLOOKUP(Dnn!$C24,'Mnm F'!$A$2:$CH$49,5,FALSE),"")</f>
        <v/>
      </c>
      <c r="D126" s="96" t="str">
        <f>IFERROR(VLOOKUP(Dnn!$C24,'Mnm F'!$A$2:$CH$49,7,FALSE),"")</f>
        <v/>
      </c>
      <c r="E126" s="114" t="str">
        <f>IFERROR(VLOOKUP(Dnn!$C24,'Mnm F'!$A$2:$CH$49,12,FALSE),"")</f>
        <v/>
      </c>
      <c r="F126" s="78" t="str">
        <f>IFERROR(VLOOKUP(Dnn!$C24,'Mnm F'!$A$2:$CI$49,87,FALSE),"")</f>
        <v/>
      </c>
    </row>
    <row r="127" spans="1:6" x14ac:dyDescent="0.2">
      <c r="A127" s="71" t="str">
        <f>IFERROR(VLOOKUP(Dnn!$C25,'Mnm F'!$A$2:$CH$49,1,FALSE),"")</f>
        <v/>
      </c>
      <c r="B127" s="96" t="str">
        <f>IFERROR(VLOOKUP(Dnn!$C25,'Mnm F'!$A$2:$CH$49,4,FALSE),"")</f>
        <v/>
      </c>
      <c r="C127" s="96" t="str">
        <f>IFERROR(VLOOKUP(Dnn!$C25,'Mnm F'!$A$2:$CH$49,5,FALSE),"")</f>
        <v/>
      </c>
      <c r="D127" s="96" t="str">
        <f>IFERROR(VLOOKUP(Dnn!$C25,'Mnm F'!$A$2:$CH$49,7,FALSE),"")</f>
        <v/>
      </c>
      <c r="E127" s="114" t="str">
        <f>IFERROR(VLOOKUP(Dnn!$C25,'Mnm F'!$A$2:$CH$49,12,FALSE),"")</f>
        <v/>
      </c>
      <c r="F127" s="78" t="str">
        <f>IFERROR(VLOOKUP(Dnn!$C25,'Mnm F'!$A$2:$CI$49,87,FALSE),"")</f>
        <v/>
      </c>
    </row>
    <row r="128" spans="1:6" x14ac:dyDescent="0.2">
      <c r="A128" s="71" t="str">
        <f>IFERROR(VLOOKUP(Dnn!$C26,'Mnm F'!$A$2:$CH$49,1,FALSE),"")</f>
        <v/>
      </c>
      <c r="B128" s="96" t="str">
        <f>IFERROR(VLOOKUP(Dnn!$C26,'Mnm F'!$A$2:$CH$49,4,FALSE),"")</f>
        <v/>
      </c>
      <c r="C128" s="96" t="str">
        <f>IFERROR(VLOOKUP(Dnn!$C26,'Mnm F'!$A$2:$CH$49,5,FALSE),"")</f>
        <v/>
      </c>
      <c r="D128" s="96" t="str">
        <f>IFERROR(VLOOKUP(Dnn!$C26,'Mnm F'!$A$2:$CH$49,7,FALSE),"")</f>
        <v/>
      </c>
      <c r="E128" s="114" t="str">
        <f>IFERROR(VLOOKUP(Dnn!$C26,'Mnm F'!$A$2:$CH$49,12,FALSE),"")</f>
        <v/>
      </c>
      <c r="F128" s="78" t="str">
        <f>IFERROR(VLOOKUP(Dnn!$C26,'Mnm F'!$A$2:$CI$49,87,FALSE),"")</f>
        <v/>
      </c>
    </row>
    <row r="129" spans="1:6" x14ac:dyDescent="0.2">
      <c r="A129" s="71" t="str">
        <f>IFERROR(VLOOKUP(Dnn!$C27,'Mnm F'!$A$2:$CH$49,1,FALSE),"")</f>
        <v/>
      </c>
      <c r="B129" s="96" t="str">
        <f>IFERROR(VLOOKUP(Dnn!$C27,'Mnm F'!$A$2:$CH$49,4,FALSE),"")</f>
        <v/>
      </c>
      <c r="C129" s="96" t="str">
        <f>IFERROR(VLOOKUP(Dnn!$C27,'Mnm F'!$A$2:$CH$49,5,FALSE),"")</f>
        <v/>
      </c>
      <c r="D129" s="96" t="str">
        <f>IFERROR(VLOOKUP(Dnn!$C27,'Mnm F'!$A$2:$CH$49,7,FALSE),"")</f>
        <v/>
      </c>
      <c r="E129" s="114" t="str">
        <f>IFERROR(VLOOKUP(Dnn!$C27,'Mnm F'!$A$2:$CH$49,12,FALSE),"")</f>
        <v/>
      </c>
      <c r="F129" s="78" t="str">
        <f>IFERROR(VLOOKUP(Dnn!$C27,'Mnm F'!$A$2:$CI$49,87,FALSE),"")</f>
        <v/>
      </c>
    </row>
    <row r="130" spans="1:6" x14ac:dyDescent="0.2">
      <c r="A130" s="71" t="str">
        <f>IFERROR(VLOOKUP(Dnn!$C28,'Mnm F'!$A$2:$CH$49,1,FALSE),"")</f>
        <v/>
      </c>
      <c r="B130" s="96" t="str">
        <f>IFERROR(VLOOKUP(Dnn!$C28,'Mnm F'!$A$2:$CH$49,4,FALSE),"")</f>
        <v/>
      </c>
      <c r="C130" s="96" t="str">
        <f>IFERROR(VLOOKUP(Dnn!$C28,'Mnm F'!$A$2:$CH$49,5,FALSE),"")</f>
        <v/>
      </c>
      <c r="D130" s="96" t="str">
        <f>IFERROR(VLOOKUP(Dnn!$C28,'Mnm F'!$A$2:$CH$49,7,FALSE),"")</f>
        <v/>
      </c>
      <c r="E130" s="114" t="str">
        <f>IFERROR(VLOOKUP(Dnn!$C28,'Mnm F'!$A$2:$CH$49,12,FALSE),"")</f>
        <v/>
      </c>
      <c r="F130" s="78" t="str">
        <f>IFERROR(VLOOKUP(Dnn!$C28,'Mnm F'!$A$2:$CI$49,87,FALSE),"")</f>
        <v/>
      </c>
    </row>
    <row r="131" spans="1:6" x14ac:dyDescent="0.2">
      <c r="A131" s="71" t="str">
        <f>IFERROR(VLOOKUP(Dnn!$C29,'Mnm F'!$A$2:$CH$49,1,FALSE),"")</f>
        <v/>
      </c>
      <c r="B131" s="96" t="str">
        <f>IFERROR(VLOOKUP(Dnn!$C29,'Mnm F'!$A$2:$CH$49,4,FALSE),"")</f>
        <v/>
      </c>
      <c r="C131" s="96" t="str">
        <f>IFERROR(VLOOKUP(Dnn!$C29,'Mnm F'!$A$2:$CH$49,5,FALSE),"")</f>
        <v/>
      </c>
      <c r="D131" s="96" t="str">
        <f>IFERROR(VLOOKUP(Dnn!$C29,'Mnm F'!$A$2:$CH$49,7,FALSE),"")</f>
        <v/>
      </c>
      <c r="E131" s="114" t="str">
        <f>IFERROR(VLOOKUP(Dnn!$C29,'Mnm F'!$A$2:$CH$49,12,FALSE),"")</f>
        <v/>
      </c>
      <c r="F131" s="78" t="str">
        <f>IFERROR(VLOOKUP(Dnn!$C29,'Mnm F'!$A$2:$CI$49,87,FALSE),"")</f>
        <v/>
      </c>
    </row>
    <row r="132" spans="1:6" x14ac:dyDescent="0.2">
      <c r="A132" s="71" t="str">
        <f>IFERROR(VLOOKUP(Dnn!$C30,'Mnm F'!$A$2:$CH$49,1,FALSE),"")</f>
        <v/>
      </c>
      <c r="B132" s="96" t="str">
        <f>IFERROR(VLOOKUP(Dnn!$C30,'Mnm F'!$A$2:$CH$49,4,FALSE),"")</f>
        <v/>
      </c>
      <c r="C132" s="96" t="str">
        <f>IFERROR(VLOOKUP(Dnn!$C30,'Mnm F'!$A$2:$CH$49,5,FALSE),"")</f>
        <v/>
      </c>
      <c r="D132" s="96" t="str">
        <f>IFERROR(VLOOKUP(Dnn!$C30,'Mnm F'!$A$2:$CH$49,7,FALSE),"")</f>
        <v/>
      </c>
      <c r="E132" s="114" t="str">
        <f>IFERROR(VLOOKUP(Dnn!$C30,'Mnm F'!$A$2:$CH$49,12,FALSE),"")</f>
        <v/>
      </c>
      <c r="F132" s="78" t="str">
        <f>IFERROR(VLOOKUP(Dnn!$C30,'Mnm F'!$A$2:$CI$49,87,FALSE),"")</f>
        <v/>
      </c>
    </row>
    <row r="133" spans="1:6" x14ac:dyDescent="0.2">
      <c r="A133" s="71" t="str">
        <f>IFERROR(VLOOKUP(Dnn!$C31,'Mnm F'!$A$2:$CH$49,1,FALSE),"")</f>
        <v/>
      </c>
      <c r="B133" s="96" t="str">
        <f>IFERROR(VLOOKUP(Dnn!$C31,'Mnm F'!$A$2:$CH$49,4,FALSE),"")</f>
        <v/>
      </c>
      <c r="C133" s="96" t="str">
        <f>IFERROR(VLOOKUP(Dnn!$C31,'Mnm F'!$A$2:$CH$49,5,FALSE),"")</f>
        <v/>
      </c>
      <c r="D133" s="96" t="str">
        <f>IFERROR(VLOOKUP(Dnn!$C31,'Mnm F'!$A$2:$CH$49,7,FALSE),"")</f>
        <v/>
      </c>
      <c r="E133" s="114" t="str">
        <f>IFERROR(VLOOKUP(Dnn!$C31,'Mnm F'!$A$2:$CH$49,12,FALSE),"")</f>
        <v/>
      </c>
      <c r="F133" s="78" t="str">
        <f>IFERROR(VLOOKUP(Dnn!$C31,'Mnm F'!$A$2:$CI$49,87,FALSE),"")</f>
        <v/>
      </c>
    </row>
    <row r="134" spans="1:6" x14ac:dyDescent="0.2">
      <c r="A134" s="71" t="str">
        <f>IFERROR(VLOOKUP(Dnn!$C32,'Mnm F'!$A$2:$CH$49,1,FALSE),"")</f>
        <v/>
      </c>
      <c r="B134" s="96" t="str">
        <f>IFERROR(VLOOKUP(Dnn!$C32,'Mnm F'!$A$2:$CH$49,4,FALSE),"")</f>
        <v/>
      </c>
      <c r="C134" s="96" t="str">
        <f>IFERROR(VLOOKUP(Dnn!$C32,'Mnm F'!$A$2:$CH$49,5,FALSE),"")</f>
        <v/>
      </c>
      <c r="D134" s="96" t="str">
        <f>IFERROR(VLOOKUP(Dnn!$C32,'Mnm F'!$A$2:$CH$49,7,FALSE),"")</f>
        <v/>
      </c>
      <c r="E134" s="114" t="str">
        <f>IFERROR(VLOOKUP(Dnn!$C32,'Mnm F'!$A$2:$CH$49,12,FALSE),"")</f>
        <v/>
      </c>
      <c r="F134" s="78" t="str">
        <f>IFERROR(VLOOKUP(Dnn!$C32,'Mnm F'!$A$2:$CI$49,87,FALSE),"")</f>
        <v/>
      </c>
    </row>
    <row r="135" spans="1:6" x14ac:dyDescent="0.2">
      <c r="A135" s="71" t="str">
        <f>IFERROR(VLOOKUP(Dnn!$C33,'Mnm F'!$A$2:$CH$49,1,FALSE),"")</f>
        <v/>
      </c>
      <c r="B135" s="96" t="str">
        <f>IFERROR(VLOOKUP(Dnn!$C33,'Mnm F'!$A$2:$CH$49,4,FALSE),"")</f>
        <v/>
      </c>
      <c r="C135" s="96" t="str">
        <f>IFERROR(VLOOKUP(Dnn!$C33,'Mnm F'!$A$2:$CH$49,5,FALSE),"")</f>
        <v/>
      </c>
      <c r="D135" s="96" t="str">
        <f>IFERROR(VLOOKUP(Dnn!$C33,'Mnm F'!$A$2:$CH$49,7,FALSE),"")</f>
        <v/>
      </c>
      <c r="E135" s="114" t="str">
        <f>IFERROR(VLOOKUP(Dnn!$C33,'Mnm F'!$A$2:$CH$49,12,FALSE),"")</f>
        <v/>
      </c>
      <c r="F135" s="78" t="str">
        <f>IFERROR(VLOOKUP(Dnn!$C33,'Mnm F'!$A$2:$CI$49,87,FALSE),"")</f>
        <v/>
      </c>
    </row>
    <row r="136" spans="1:6" x14ac:dyDescent="0.2">
      <c r="A136" s="71" t="str">
        <f>IFERROR(VLOOKUP(Dnn!$C34,'Mnm F'!$A$2:$CH$49,1,FALSE),"")</f>
        <v/>
      </c>
      <c r="B136" s="96" t="str">
        <f>IFERROR(VLOOKUP(Dnn!$C34,'Mnm F'!$A$2:$CH$49,4,FALSE),"")</f>
        <v/>
      </c>
      <c r="C136" s="96" t="str">
        <f>IFERROR(VLOOKUP(Dnn!$C34,'Mnm F'!$A$2:$CH$49,5,FALSE),"")</f>
        <v/>
      </c>
      <c r="D136" s="96" t="str">
        <f>IFERROR(VLOOKUP(Dnn!$C34,'Mnm F'!$A$2:$CH$49,7,FALSE),"")</f>
        <v/>
      </c>
      <c r="E136" s="114" t="str">
        <f>IFERROR(VLOOKUP(Dnn!$C34,'Mnm F'!$A$2:$CH$49,12,FALSE),"")</f>
        <v/>
      </c>
      <c r="F136" s="78" t="str">
        <f>IFERROR(VLOOKUP(Dnn!$C34,'Mnm F'!$A$2:$CI$49,87,FALSE),"")</f>
        <v/>
      </c>
    </row>
    <row r="137" spans="1:6" x14ac:dyDescent="0.2">
      <c r="A137" s="71" t="str">
        <f>IFERROR(VLOOKUP(Dnn!$C35,'Mnm F'!$A$2:$CH$49,1,FALSE),"")</f>
        <v/>
      </c>
      <c r="B137" s="96" t="str">
        <f>IFERROR(VLOOKUP(Dnn!$C35,'Mnm F'!$A$2:$CH$49,4,FALSE),"")</f>
        <v/>
      </c>
      <c r="C137" s="96" t="str">
        <f>IFERROR(VLOOKUP(Dnn!$C35,'Mnm F'!$A$2:$CH$49,5,FALSE),"")</f>
        <v/>
      </c>
      <c r="D137" s="96" t="str">
        <f>IFERROR(VLOOKUP(Dnn!$C35,'Mnm F'!$A$2:$CH$49,7,FALSE),"")</f>
        <v/>
      </c>
      <c r="E137" s="114" t="str">
        <f>IFERROR(VLOOKUP(Dnn!$C35,'Mnm F'!$A$2:$CH$49,12,FALSE),"")</f>
        <v/>
      </c>
      <c r="F137" s="78" t="str">
        <f>IFERROR(VLOOKUP(Dnn!$C35,'Mnm F'!$A$2:$CI$49,87,FALSE),"")</f>
        <v/>
      </c>
    </row>
    <row r="138" spans="1:6" x14ac:dyDescent="0.2">
      <c r="A138" s="71" t="str">
        <f>IFERROR(VLOOKUP(Dnn!$C36,'Mnm F'!$A$2:$CH$49,1,FALSE),"")</f>
        <v/>
      </c>
      <c r="B138" s="96" t="str">
        <f>IFERROR(VLOOKUP(Dnn!$C36,'Mnm F'!$A$2:$CH$49,4,FALSE),"")</f>
        <v/>
      </c>
      <c r="C138" s="96" t="str">
        <f>IFERROR(VLOOKUP(Dnn!$C36,'Mnm F'!$A$2:$CH$49,5,FALSE),"")</f>
        <v/>
      </c>
      <c r="D138" s="96" t="str">
        <f>IFERROR(VLOOKUP(Dnn!$C36,'Mnm F'!$A$2:$CH$49,7,FALSE),"")</f>
        <v/>
      </c>
      <c r="E138" s="114" t="str">
        <f>IFERROR(VLOOKUP(Dnn!$C36,'Mnm F'!$A$2:$CH$49,12,FALSE),"")</f>
        <v/>
      </c>
      <c r="F138" s="78" t="str">
        <f>IFERROR(VLOOKUP(Dnn!$C36,'Mnm F'!$A$2:$CI$49,87,FALSE),"")</f>
        <v/>
      </c>
    </row>
    <row r="139" spans="1:6" x14ac:dyDescent="0.2">
      <c r="A139" s="71" t="str">
        <f>IFERROR(VLOOKUP(Dnn!$C37,'Mnm F'!$A$2:$CH$49,1,FALSE),"")</f>
        <v/>
      </c>
      <c r="B139" s="96" t="str">
        <f>IFERROR(VLOOKUP(Dnn!$C37,'Mnm F'!$A$2:$CH$49,4,FALSE),"")</f>
        <v/>
      </c>
      <c r="C139" s="96" t="str">
        <f>IFERROR(VLOOKUP(Dnn!$C37,'Mnm F'!$A$2:$CH$49,5,FALSE),"")</f>
        <v/>
      </c>
      <c r="D139" s="96" t="str">
        <f>IFERROR(VLOOKUP(Dnn!$C37,'Mnm F'!$A$2:$CH$49,7,FALSE),"")</f>
        <v/>
      </c>
      <c r="E139" s="114" t="str">
        <f>IFERROR(VLOOKUP(Dnn!$C37,'Mnm F'!$A$2:$CH$49,12,FALSE),"")</f>
        <v/>
      </c>
      <c r="F139" s="78" t="str">
        <f>IFERROR(VLOOKUP(Dnn!$C37,'Mnm F'!$A$2:$CI$49,87,FALSE),"")</f>
        <v/>
      </c>
    </row>
    <row r="140" spans="1:6" x14ac:dyDescent="0.2">
      <c r="A140" s="71" t="str">
        <f>IFERROR(VLOOKUP(Dnn!$C38,'Mnm F'!$A$2:$CH$49,1,FALSE),"")</f>
        <v/>
      </c>
      <c r="B140" s="96" t="str">
        <f>IFERROR(VLOOKUP(Dnn!$C38,'Mnm F'!$A$2:$CH$49,4,FALSE),"")</f>
        <v/>
      </c>
      <c r="C140" s="96" t="str">
        <f>IFERROR(VLOOKUP(Dnn!$C38,'Mnm F'!$A$2:$CH$49,5,FALSE),"")</f>
        <v/>
      </c>
      <c r="D140" s="96" t="str">
        <f>IFERROR(VLOOKUP(Dnn!$C38,'Mnm F'!$A$2:$CH$49,7,FALSE),"")</f>
        <v/>
      </c>
      <c r="E140" s="114" t="str">
        <f>IFERROR(VLOOKUP(Dnn!$C38,'Mnm F'!$A$2:$CH$49,12,FALSE),"")</f>
        <v/>
      </c>
      <c r="F140" s="78" t="str">
        <f>IFERROR(VLOOKUP(Dnn!$C38,'Mnm F'!$A$2:$CI$49,87,FALSE),"")</f>
        <v/>
      </c>
    </row>
    <row r="141" spans="1:6" x14ac:dyDescent="0.2">
      <c r="A141" s="71" t="str">
        <f>IFERROR(VLOOKUP(Dnn!$C39,'Mnm F'!$A$2:$CH$49,1,FALSE),"")</f>
        <v/>
      </c>
      <c r="B141" s="96" t="str">
        <f>IFERROR(VLOOKUP(Dnn!$C39,'Mnm F'!$A$2:$CH$49,4,FALSE),"")</f>
        <v/>
      </c>
      <c r="C141" s="96" t="str">
        <f>IFERROR(VLOOKUP(Dnn!$C39,'Mnm F'!$A$2:$CH$49,5,FALSE),"")</f>
        <v/>
      </c>
      <c r="D141" s="96" t="str">
        <f>IFERROR(VLOOKUP(Dnn!$C39,'Mnm F'!$A$2:$CH$49,7,FALSE),"")</f>
        <v/>
      </c>
      <c r="E141" s="114" t="str">
        <f>IFERROR(VLOOKUP(Dnn!$C39,'Mnm F'!$A$2:$CH$49,12,FALSE),"")</f>
        <v/>
      </c>
      <c r="F141" s="78" t="str">
        <f>IFERROR(VLOOKUP(Dnn!$C39,'Mnm F'!$A$2:$CI$49,87,FALSE),"")</f>
        <v/>
      </c>
    </row>
    <row r="142" spans="1:6" x14ac:dyDescent="0.2">
      <c r="A142" s="71" t="str">
        <f>IFERROR(VLOOKUP(Dnn!$C40,'Mnm F'!$A$2:$CH$49,1,FALSE),"")</f>
        <v/>
      </c>
      <c r="B142" s="96" t="str">
        <f>IFERROR(VLOOKUP(Dnn!$C40,'Mnm F'!$A$2:$CH$49,4,FALSE),"")</f>
        <v/>
      </c>
      <c r="C142" s="96" t="str">
        <f>IFERROR(VLOOKUP(Dnn!$C40,'Mnm F'!$A$2:$CH$49,5,FALSE),"")</f>
        <v/>
      </c>
      <c r="D142" s="96" t="str">
        <f>IFERROR(VLOOKUP(Dnn!$C40,'Mnm F'!$A$2:$CH$49,7,FALSE),"")</f>
        <v/>
      </c>
      <c r="E142" s="114" t="str">
        <f>IFERROR(VLOOKUP(Dnn!$C40,'Mnm F'!$A$2:$CH$49,12,FALSE),"")</f>
        <v/>
      </c>
      <c r="F142" s="78" t="str">
        <f>IFERROR(VLOOKUP(Dnn!$C40,'Mnm F'!$A$2:$CI$49,87,FALSE),"")</f>
        <v/>
      </c>
    </row>
    <row r="143" spans="1:6" x14ac:dyDescent="0.2">
      <c r="A143" s="71" t="str">
        <f>IFERROR(VLOOKUP(Dnn!$C41,'Mnm F'!$A$2:$CH$49,1,FALSE),"")</f>
        <v/>
      </c>
      <c r="B143" s="96" t="str">
        <f>IFERROR(VLOOKUP(Dnn!$C41,'Mnm F'!$A$2:$CH$49,4,FALSE),"")</f>
        <v/>
      </c>
      <c r="C143" s="96" t="str">
        <f>IFERROR(VLOOKUP(Dnn!$C41,'Mnm F'!$A$2:$CH$49,5,FALSE),"")</f>
        <v/>
      </c>
      <c r="D143" s="96" t="str">
        <f>IFERROR(VLOOKUP(Dnn!$C41,'Mnm F'!$A$2:$CH$49,7,FALSE),"")</f>
        <v/>
      </c>
      <c r="E143" s="114" t="str">
        <f>IFERROR(VLOOKUP(Dnn!$C41,'Mnm F'!$A$2:$CH$49,12,FALSE),"")</f>
        <v/>
      </c>
      <c r="F143" s="78" t="str">
        <f>IFERROR(VLOOKUP(Dnn!$C41,'Mnm F'!$A$2:$CI$49,87,FALSE),"")</f>
        <v/>
      </c>
    </row>
    <row r="144" spans="1:6" x14ac:dyDescent="0.2">
      <c r="A144" s="71" t="str">
        <f>IFERROR(VLOOKUP(Dnn!$C42,'Mnm F'!$A$2:$CH$49,1,FALSE),"")</f>
        <v/>
      </c>
      <c r="B144" s="96" t="str">
        <f>IFERROR(VLOOKUP(Dnn!$C42,'Mnm F'!$A$2:$CH$49,4,FALSE),"")</f>
        <v/>
      </c>
      <c r="C144" s="96" t="str">
        <f>IFERROR(VLOOKUP(Dnn!$C42,'Mnm F'!$A$2:$CH$49,5,FALSE),"")</f>
        <v/>
      </c>
      <c r="D144" s="96" t="str">
        <f>IFERROR(VLOOKUP(Dnn!$C42,'Mnm F'!$A$2:$CH$49,7,FALSE),"")</f>
        <v/>
      </c>
      <c r="E144" s="114" t="str">
        <f>IFERROR(VLOOKUP(Dnn!$C42,'Mnm F'!$A$2:$CH$49,12,FALSE),"")</f>
        <v/>
      </c>
      <c r="F144" s="78" t="str">
        <f>IFERROR(VLOOKUP(Dnn!$C42,'Mnm F'!$A$2:$CI$49,87,FALSE),"")</f>
        <v/>
      </c>
    </row>
    <row r="145" spans="1:6" x14ac:dyDescent="0.2">
      <c r="A145" s="71" t="str">
        <f>IFERROR(VLOOKUP(Dnn!$C43,'Mnm F'!$A$2:$CH$49,1,FALSE),"")</f>
        <v/>
      </c>
      <c r="B145" s="96" t="str">
        <f>IFERROR(VLOOKUP(Dnn!$C43,'Mnm F'!$A$2:$CH$49,4,FALSE),"")</f>
        <v/>
      </c>
      <c r="C145" s="96" t="str">
        <f>IFERROR(VLOOKUP(Dnn!$C43,'Mnm F'!$A$2:$CH$49,5,FALSE),"")</f>
        <v/>
      </c>
      <c r="D145" s="96" t="str">
        <f>IFERROR(VLOOKUP(Dnn!$C43,'Mnm F'!$A$2:$CH$49,7,FALSE),"")</f>
        <v/>
      </c>
      <c r="E145" s="114" t="str">
        <f>IFERROR(VLOOKUP(Dnn!$C43,'Mnm F'!$A$2:$CH$49,12,FALSE),"")</f>
        <v/>
      </c>
      <c r="F145" s="78" t="str">
        <f>IFERROR(VLOOKUP(Dnn!$C43,'Mnm F'!$A$2:$CI$49,87,FALSE),"")</f>
        <v/>
      </c>
    </row>
    <row r="146" spans="1:6" x14ac:dyDescent="0.2">
      <c r="A146" s="71" t="str">
        <f>IFERROR(VLOOKUP(Dnn!$C44,'Mnm F'!$A$2:$CH$49,1,FALSE),"")</f>
        <v/>
      </c>
      <c r="B146" s="96" t="str">
        <f>IFERROR(VLOOKUP(Dnn!$C44,'Mnm F'!$A$2:$CH$49,4,FALSE),"")</f>
        <v/>
      </c>
      <c r="C146" s="96" t="str">
        <f>IFERROR(VLOOKUP(Dnn!$C44,'Mnm F'!$A$2:$CH$49,5,FALSE),"")</f>
        <v/>
      </c>
      <c r="D146" s="96" t="str">
        <f>IFERROR(VLOOKUP(Dnn!$C44,'Mnm F'!$A$2:$CH$49,7,FALSE),"")</f>
        <v/>
      </c>
      <c r="E146" s="114" t="str">
        <f>IFERROR(VLOOKUP(Dnn!$C44,'Mnm F'!$A$2:$CH$49,12,FALSE),"")</f>
        <v/>
      </c>
      <c r="F146" s="78" t="str">
        <f>IFERROR(VLOOKUP(Dnn!$C44,'Mnm F'!$A$2:$CI$49,87,FALSE),"")</f>
        <v/>
      </c>
    </row>
    <row r="147" spans="1:6" x14ac:dyDescent="0.2">
      <c r="A147" s="71" t="str">
        <f>IFERROR(VLOOKUP(Dnn!$C45,'Mnm F'!$A$2:$CH$49,1,FALSE),"")</f>
        <v/>
      </c>
      <c r="B147" s="96" t="str">
        <f>IFERROR(VLOOKUP(Dnn!$C45,'Mnm F'!$A$2:$CH$49,4,FALSE),"")</f>
        <v/>
      </c>
      <c r="C147" s="96" t="str">
        <f>IFERROR(VLOOKUP(Dnn!$C45,'Mnm F'!$A$2:$CH$49,5,FALSE),"")</f>
        <v/>
      </c>
      <c r="D147" s="96" t="str">
        <f>IFERROR(VLOOKUP(Dnn!$C45,'Mnm F'!$A$2:$CH$49,7,FALSE),"")</f>
        <v/>
      </c>
      <c r="E147" s="114" t="str">
        <f>IFERROR(VLOOKUP(Dnn!$C45,'Mnm F'!$A$2:$CH$49,12,FALSE),"")</f>
        <v/>
      </c>
      <c r="F147" s="78" t="str">
        <f>IFERROR(VLOOKUP(Dnn!$C45,'Mnm F'!$A$2:$CI$49,87,FALSE),"")</f>
        <v/>
      </c>
    </row>
    <row r="148" spans="1:6" x14ac:dyDescent="0.2">
      <c r="A148" s="71" t="str">
        <f>IFERROR(VLOOKUP(Dnn!$C46,'Mnm F'!$A$2:$CH$49,1,FALSE),"")</f>
        <v/>
      </c>
      <c r="B148" s="96" t="str">
        <f>IFERROR(VLOOKUP(Dnn!$C46,'Mnm F'!$A$2:$CH$49,4,FALSE),"")</f>
        <v/>
      </c>
      <c r="C148" s="96" t="str">
        <f>IFERROR(VLOOKUP(Dnn!$C46,'Mnm F'!$A$2:$CH$49,5,FALSE),"")</f>
        <v/>
      </c>
      <c r="D148" s="96" t="str">
        <f>IFERROR(VLOOKUP(Dnn!$C46,'Mnm F'!$A$2:$CH$49,7,FALSE),"")</f>
        <v/>
      </c>
      <c r="E148" s="114" t="str">
        <f>IFERROR(VLOOKUP(Dnn!$C46,'Mnm F'!$A$2:$CH$49,12,FALSE),"")</f>
        <v/>
      </c>
      <c r="F148" s="78" t="str">
        <f>IFERROR(VLOOKUP(Dnn!$C46,'Mnm F'!$A$2:$CI$49,87,FALSE),"")</f>
        <v/>
      </c>
    </row>
    <row r="149" spans="1:6" x14ac:dyDescent="0.2">
      <c r="A149" s="71" t="str">
        <f>IFERROR(VLOOKUP(Dnn!$C47,'Mnm F'!$A$2:$CH$49,1,FALSE),"")</f>
        <v/>
      </c>
      <c r="B149" s="96" t="str">
        <f>IFERROR(VLOOKUP(Dnn!$C47,'Mnm F'!$A$2:$CH$49,4,FALSE),"")</f>
        <v/>
      </c>
      <c r="C149" s="96" t="str">
        <f>IFERROR(VLOOKUP(Dnn!$C47,'Mnm F'!$A$2:$CH$49,5,FALSE),"")</f>
        <v/>
      </c>
      <c r="D149" s="96" t="str">
        <f>IFERROR(VLOOKUP(Dnn!$C47,'Mnm F'!$A$2:$CH$49,7,FALSE),"")</f>
        <v/>
      </c>
      <c r="E149" s="114" t="str">
        <f>IFERROR(VLOOKUP(Dnn!$C47,'Mnm F'!$A$2:$CH$49,12,FALSE),"")</f>
        <v/>
      </c>
      <c r="F149" s="78" t="str">
        <f>IFERROR(VLOOKUP(Dnn!$C47,'Mnm F'!$A$2:$CI$49,87,FALSE),"")</f>
        <v/>
      </c>
    </row>
    <row r="150" spans="1:6" ht="15" thickBot="1" x14ac:dyDescent="0.25">
      <c r="A150" s="72" t="str">
        <f>IFERROR(VLOOKUP(Dnn!$C48,'Mnm F'!$A$2:$CH$49,1,FALSE),"")</f>
        <v/>
      </c>
      <c r="B150" s="98" t="str">
        <f>IFERROR(VLOOKUP(Dnn!$C48,'Mnm F'!$A$2:$CH$49,4,FALSE),"")</f>
        <v/>
      </c>
      <c r="C150" s="98" t="str">
        <f>IFERROR(VLOOKUP(Dnn!$C48,'Mnm F'!$A$2:$CH$49,5,FALSE),"")</f>
        <v/>
      </c>
      <c r="D150" s="98" t="str">
        <f>IFERROR(VLOOKUP(Dnn!$C48,'Mnm F'!$A$2:$CH$49,7,FALSE),"")</f>
        <v/>
      </c>
      <c r="E150" s="119" t="str">
        <f>IFERROR(VLOOKUP(Dnn!$C48,'Mnm F'!$A$2:$CH$49,12,FALSE),"")</f>
        <v/>
      </c>
      <c r="F150" s="79" t="str">
        <f>IFERROR(VLOOKUP(Dnn!$C48,'Mnm F'!$A$2:$CI$49,87,FALSE),"")</f>
        <v/>
      </c>
    </row>
    <row r="151" spans="1:6" ht="42" customHeight="1" thickBot="1" x14ac:dyDescent="0.25">
      <c r="A151" s="216" t="str">
        <f>Dnn!E5</f>
        <v>Minimes H</v>
      </c>
      <c r="B151" s="216"/>
      <c r="C151" s="216"/>
      <c r="D151" s="216"/>
      <c r="E151" s="216"/>
      <c r="F151" s="216"/>
    </row>
    <row r="152" spans="1:6" ht="15" thickBot="1" x14ac:dyDescent="0.25">
      <c r="A152" s="124" t="s">
        <v>106</v>
      </c>
      <c r="B152" s="125" t="s">
        <v>0</v>
      </c>
      <c r="C152" s="125" t="s">
        <v>8</v>
      </c>
      <c r="D152" s="125" t="s">
        <v>1</v>
      </c>
      <c r="E152" s="166" t="s">
        <v>142</v>
      </c>
      <c r="F152" s="126" t="s">
        <v>128</v>
      </c>
    </row>
    <row r="153" spans="1:6" x14ac:dyDescent="0.2">
      <c r="A153" s="67" t="str">
        <f>IFERROR(VLOOKUP(Dnn!$C1,'Mnm H'!$A$2:$CH$49,1,FALSE),"")</f>
        <v/>
      </c>
      <c r="B153" s="94" t="str">
        <f>IFERROR(VLOOKUP(Dnn!$C1,'Mnm H'!$A$2:$CH$49,4,FALSE),"")</f>
        <v/>
      </c>
      <c r="C153" s="94" t="str">
        <f>IFERROR(VLOOKUP(Dnn!$C1,'Mnm H'!$A$2:$CH$49,5,FALSE),"")</f>
        <v/>
      </c>
      <c r="D153" s="94" t="str">
        <f>IFERROR(VLOOKUP(Dnn!$C1,'Mnm H'!$A$2:$CH$49,5,FALSE),"")</f>
        <v/>
      </c>
      <c r="E153" s="113" t="str">
        <f>IFERROR(VLOOKUP(Dnn!$C1,'Mnm H'!$A$2:$CH$49,12,FALSE),"")</f>
        <v/>
      </c>
      <c r="F153" s="77" t="str">
        <f>IFERROR(VLOOKUP(Dnn!$C1,'Mnm H'!$A$2:$CI$49,87,FALSE),"")</f>
        <v/>
      </c>
    </row>
    <row r="154" spans="1:6" x14ac:dyDescent="0.2">
      <c r="A154" s="71" t="str">
        <f>IFERROR(VLOOKUP(Dnn!$C2,'Mnm H'!$A$2:$CH$49,1,FALSE),"")</f>
        <v/>
      </c>
      <c r="B154" s="96" t="str">
        <f>IFERROR(VLOOKUP(Dnn!$C2,'Mnm H'!$A$2:$CH$49,4,FALSE),"")</f>
        <v/>
      </c>
      <c r="C154" s="96" t="str">
        <f>IFERROR(VLOOKUP(Dnn!$C2,'Mnm H'!$A$2:$CH$49,5,FALSE),"")</f>
        <v/>
      </c>
      <c r="D154" s="96" t="str">
        <f>IFERROR(VLOOKUP(Dnn!$C2,'Mnm H'!$A$2:$CH$49,5,FALSE),"")</f>
        <v/>
      </c>
      <c r="E154" s="114" t="str">
        <f>IFERROR(VLOOKUP(Dnn!$C2,'Mnm H'!$A$2:$CH$49,12,FALSE),"")</f>
        <v/>
      </c>
      <c r="F154" s="78" t="str">
        <f>IFERROR(VLOOKUP(Dnn!$C2,'Mnm H'!$A$2:$CI$49,87,FALSE),"")</f>
        <v/>
      </c>
    </row>
    <row r="155" spans="1:6" ht="14" customHeight="1" x14ac:dyDescent="0.2">
      <c r="A155" s="71" t="str">
        <f>IFERROR(VLOOKUP(Dnn!$C3,'Mnm H'!$A$2:$CH$49,1,FALSE),"")</f>
        <v/>
      </c>
      <c r="B155" s="96" t="str">
        <f>IFERROR(VLOOKUP(Dnn!$C3,'Mnm H'!$A$2:$CH$49,4,FALSE),"")</f>
        <v/>
      </c>
      <c r="C155" s="96" t="str">
        <f>IFERROR(VLOOKUP(Dnn!$C3,'Mnm H'!$A$2:$CH$49,5,FALSE),"")</f>
        <v/>
      </c>
      <c r="D155" s="96" t="str">
        <f>IFERROR(VLOOKUP(Dnn!$C3,'Mnm H'!$A$2:$CH$49,5,FALSE),"")</f>
        <v/>
      </c>
      <c r="E155" s="114" t="str">
        <f>IFERROR(VLOOKUP(Dnn!$C3,'Mnm H'!$A$2:$CH$49,12,FALSE),"")</f>
        <v/>
      </c>
      <c r="F155" s="78" t="str">
        <f>IFERROR(VLOOKUP(Dnn!$C3,'Mnm H'!$A$2:$CI$49,87,FALSE),"")</f>
        <v/>
      </c>
    </row>
    <row r="156" spans="1:6" ht="15" customHeight="1" x14ac:dyDescent="0.2">
      <c r="A156" s="71" t="str">
        <f>IFERROR(VLOOKUP(Dnn!$C4,'Mnm H'!$A$2:$CH$49,1,FALSE),"")</f>
        <v/>
      </c>
      <c r="B156" s="96" t="str">
        <f>IFERROR(VLOOKUP(Dnn!$C4,'Mnm H'!$A$2:$CH$49,4,FALSE),"")</f>
        <v/>
      </c>
      <c r="C156" s="96" t="str">
        <f>IFERROR(VLOOKUP(Dnn!$C4,'Mnm H'!$A$2:$CH$49,5,FALSE),"")</f>
        <v/>
      </c>
      <c r="D156" s="96" t="str">
        <f>IFERROR(VLOOKUP(Dnn!$C4,'Mnm H'!$A$2:$CH$49,5,FALSE),"")</f>
        <v/>
      </c>
      <c r="E156" s="114" t="str">
        <f>IFERROR(VLOOKUP(Dnn!$C4,'Mnm H'!$A$2:$CH$49,12,FALSE),"")</f>
        <v/>
      </c>
      <c r="F156" s="78" t="str">
        <f>IFERROR(VLOOKUP(Dnn!$C4,'Mnm H'!$A$2:$CI$49,87,FALSE),"")</f>
        <v/>
      </c>
    </row>
    <row r="157" spans="1:6" x14ac:dyDescent="0.2">
      <c r="A157" s="71" t="str">
        <f>IFERROR(VLOOKUP(Dnn!$C5,'Mnm H'!$A$2:$CH$49,1,FALSE),"")</f>
        <v/>
      </c>
      <c r="B157" s="96" t="str">
        <f>IFERROR(VLOOKUP(Dnn!$C5,'Mnm H'!$A$2:$CH$49,4,FALSE),"")</f>
        <v/>
      </c>
      <c r="C157" s="96" t="str">
        <f>IFERROR(VLOOKUP(Dnn!$C5,'Mnm H'!$A$2:$CH$49,5,FALSE),"")</f>
        <v/>
      </c>
      <c r="D157" s="96" t="str">
        <f>IFERROR(VLOOKUP(Dnn!$C5,'Mnm H'!$A$2:$CH$49,5,FALSE),"")</f>
        <v/>
      </c>
      <c r="E157" s="114" t="str">
        <f>IFERROR(VLOOKUP(Dnn!$C5,'Mnm H'!$A$2:$CH$49,12,FALSE),"")</f>
        <v/>
      </c>
      <c r="F157" s="78" t="str">
        <f>IFERROR(VLOOKUP(Dnn!$C5,'Mnm H'!$A$2:$CI$49,87,FALSE),"")</f>
        <v/>
      </c>
    </row>
    <row r="158" spans="1:6" x14ac:dyDescent="0.2">
      <c r="A158" s="71" t="str">
        <f>IFERROR(VLOOKUP(Dnn!$C6,'Mnm H'!$A$2:$CH$49,1,FALSE),"")</f>
        <v/>
      </c>
      <c r="B158" s="96" t="str">
        <f>IFERROR(VLOOKUP(Dnn!$C6,'Mnm H'!$A$2:$CH$49,4,FALSE),"")</f>
        <v/>
      </c>
      <c r="C158" s="96" t="str">
        <f>IFERROR(VLOOKUP(Dnn!$C6,'Mnm H'!$A$2:$CH$49,5,FALSE),"")</f>
        <v/>
      </c>
      <c r="D158" s="96" t="str">
        <f>IFERROR(VLOOKUP(Dnn!$C6,'Mnm H'!$A$2:$CH$49,5,FALSE),"")</f>
        <v/>
      </c>
      <c r="E158" s="114" t="str">
        <f>IFERROR(VLOOKUP(Dnn!$C6,'Mnm H'!$A$2:$CH$49,12,FALSE),"")</f>
        <v/>
      </c>
      <c r="F158" s="78" t="str">
        <f>IFERROR(VLOOKUP(Dnn!$C6,'Mnm H'!$A$2:$CI$49,87,FALSE),"")</f>
        <v/>
      </c>
    </row>
    <row r="159" spans="1:6" x14ac:dyDescent="0.2">
      <c r="A159" s="71" t="str">
        <f>IFERROR(VLOOKUP(Dnn!$C7,'Mnm H'!$A$2:$CH$49,1,FALSE),"")</f>
        <v/>
      </c>
      <c r="B159" s="96" t="str">
        <f>IFERROR(VLOOKUP(Dnn!$C7,'Mnm H'!$A$2:$CH$49,4,FALSE),"")</f>
        <v/>
      </c>
      <c r="C159" s="96" t="str">
        <f>IFERROR(VLOOKUP(Dnn!$C7,'Mnm H'!$A$2:$CH$49,5,FALSE),"")</f>
        <v/>
      </c>
      <c r="D159" s="96" t="str">
        <f>IFERROR(VLOOKUP(Dnn!$C7,'Mnm H'!$A$2:$CH$49,5,FALSE),"")</f>
        <v/>
      </c>
      <c r="E159" s="114" t="str">
        <f>IFERROR(VLOOKUP(Dnn!$C7,'Mnm H'!$A$2:$CH$49,12,FALSE),"")</f>
        <v/>
      </c>
      <c r="F159" s="78" t="str">
        <f>IFERROR(VLOOKUP(Dnn!$C7,'Mnm H'!$A$2:$CI$49,87,FALSE),"")</f>
        <v/>
      </c>
    </row>
    <row r="160" spans="1:6" ht="15" thickBot="1" x14ac:dyDescent="0.25">
      <c r="A160" s="72" t="str">
        <f>IFERROR(VLOOKUP(Dnn!$C8,'Mnm H'!$A$2:$CH$49,1,FALSE),"")</f>
        <v/>
      </c>
      <c r="B160" s="98" t="str">
        <f>IFERROR(VLOOKUP(Dnn!$C8,'Mnm H'!$A$2:$CH$49,4,FALSE),"")</f>
        <v/>
      </c>
      <c r="C160" s="98" t="str">
        <f>IFERROR(VLOOKUP(Dnn!$C8,'Mnm H'!$A$2:$CH$49,5,FALSE),"")</f>
        <v/>
      </c>
      <c r="D160" s="98" t="str">
        <f>IFERROR(VLOOKUP(Dnn!$C8,'Mnm H'!$A$2:$CH$49,5,FALSE),"")</f>
        <v/>
      </c>
      <c r="E160" s="119" t="str">
        <f>IFERROR(VLOOKUP(Dnn!$C8,'Mnm H'!$A$2:$CH$49,12,FALSE),"")</f>
        <v/>
      </c>
      <c r="F160" s="79" t="str">
        <f>IFERROR(VLOOKUP(Dnn!$C8,'Mnm H'!$A$2:$CI$49,87,FALSE),"")</f>
        <v/>
      </c>
    </row>
    <row r="161" spans="1:6" x14ac:dyDescent="0.2">
      <c r="A161" s="67" t="str">
        <f>IFERROR(VLOOKUP(Dnn!$C9,'Mnm H'!$A$2:$CH$49,1,FALSE),"")</f>
        <v/>
      </c>
      <c r="B161" s="94" t="str">
        <f>IFERROR(VLOOKUP(Dnn!$C9,'Mnm H'!$A$2:$CH$49,4,FALSE),"")</f>
        <v/>
      </c>
      <c r="C161" s="94" t="str">
        <f>IFERROR(VLOOKUP(Dnn!$C9,'Mnm H'!$A$2:$CH$49,5,FALSE),"")</f>
        <v/>
      </c>
      <c r="D161" s="94" t="str">
        <f>IFERROR(VLOOKUP(Dnn!$C9,'Mnm H'!$A$2:$CH$49,5,FALSE),"")</f>
        <v/>
      </c>
      <c r="E161" s="113" t="str">
        <f>IFERROR(VLOOKUP(Dnn!$C9,'Mnm H'!$A$2:$CH$49,12,FALSE),"")</f>
        <v/>
      </c>
      <c r="F161" s="77" t="str">
        <f>IFERROR(VLOOKUP(Dnn!$C9,'Mnm H'!$A$2:$CI$49,87,FALSE),"")</f>
        <v/>
      </c>
    </row>
    <row r="162" spans="1:6" x14ac:dyDescent="0.2">
      <c r="A162" s="71" t="str">
        <f>IFERROR(VLOOKUP(Dnn!$C10,'Mnm H'!$A$2:$CH$49,1,FALSE),"")</f>
        <v/>
      </c>
      <c r="B162" s="96" t="str">
        <f>IFERROR(VLOOKUP(Dnn!$C10,'Mnm H'!$A$2:$CH$49,4,FALSE),"")</f>
        <v/>
      </c>
      <c r="C162" s="96" t="str">
        <f>IFERROR(VLOOKUP(Dnn!$C10,'Mnm H'!$A$2:$CH$49,5,FALSE),"")</f>
        <v/>
      </c>
      <c r="D162" s="96" t="str">
        <f>IFERROR(VLOOKUP(Dnn!$C10,'Mnm H'!$A$2:$CH$49,5,FALSE),"")</f>
        <v/>
      </c>
      <c r="E162" s="114" t="str">
        <f>IFERROR(VLOOKUP(Dnn!$C10,'Mnm H'!$A$2:$CH$49,12,FALSE),"")</f>
        <v/>
      </c>
      <c r="F162" s="78" t="str">
        <f>IFERROR(VLOOKUP(Dnn!$C10,'Mnm H'!$A$2:$CI$49,87,FALSE),"")</f>
        <v/>
      </c>
    </row>
    <row r="163" spans="1:6" x14ac:dyDescent="0.2">
      <c r="A163" s="71" t="str">
        <f>IFERROR(VLOOKUP(Dnn!$C11,'Mnm H'!$A$2:$CH$49,1,FALSE),"")</f>
        <v/>
      </c>
      <c r="B163" s="96" t="str">
        <f>IFERROR(VLOOKUP(Dnn!$C11,'Mnm H'!$A$2:$CH$49,4,FALSE),"")</f>
        <v/>
      </c>
      <c r="C163" s="96" t="str">
        <f>IFERROR(VLOOKUP(Dnn!$C11,'Mnm H'!$A$2:$CH$49,5,FALSE),"")</f>
        <v/>
      </c>
      <c r="D163" s="96" t="str">
        <f>IFERROR(VLOOKUP(Dnn!$C11,'Mnm H'!$A$2:$CH$49,5,FALSE),"")</f>
        <v/>
      </c>
      <c r="E163" s="114" t="str">
        <f>IFERROR(VLOOKUP(Dnn!$C11,'Mnm H'!$A$2:$CH$49,12,FALSE),"")</f>
        <v/>
      </c>
      <c r="F163" s="78" t="str">
        <f>IFERROR(VLOOKUP(Dnn!$C11,'Mnm H'!$A$2:$CI$49,87,FALSE),"")</f>
        <v/>
      </c>
    </row>
    <row r="164" spans="1:6" x14ac:dyDescent="0.2">
      <c r="A164" s="71" t="str">
        <f>IFERROR(VLOOKUP(Dnn!$C12,'Mnm H'!$A$2:$CH$49,1,FALSE),"")</f>
        <v/>
      </c>
      <c r="B164" s="96" t="str">
        <f>IFERROR(VLOOKUP(Dnn!$C12,'Mnm H'!$A$2:$CH$49,4,FALSE),"")</f>
        <v/>
      </c>
      <c r="C164" s="96" t="str">
        <f>IFERROR(VLOOKUP(Dnn!$C12,'Mnm H'!$A$2:$CH$49,5,FALSE),"")</f>
        <v/>
      </c>
      <c r="D164" s="96" t="str">
        <f>IFERROR(VLOOKUP(Dnn!$C12,'Mnm H'!$A$2:$CH$49,5,FALSE),"")</f>
        <v/>
      </c>
      <c r="E164" s="114" t="str">
        <f>IFERROR(VLOOKUP(Dnn!$C12,'Mnm H'!$A$2:$CH$49,12,FALSE),"")</f>
        <v/>
      </c>
      <c r="F164" s="78" t="str">
        <f>IFERROR(VLOOKUP(Dnn!$C12,'Mnm H'!$A$2:$CI$49,87,FALSE),"")</f>
        <v/>
      </c>
    </row>
    <row r="165" spans="1:6" x14ac:dyDescent="0.2">
      <c r="A165" s="71" t="str">
        <f>IFERROR(VLOOKUP(Dnn!$C13,'Mnm H'!$A$2:$CH$49,1,FALSE),"")</f>
        <v/>
      </c>
      <c r="B165" s="96" t="str">
        <f>IFERROR(VLOOKUP(Dnn!$C13,'Mnm H'!$A$2:$CH$49,4,FALSE),"")</f>
        <v/>
      </c>
      <c r="C165" s="96" t="str">
        <f>IFERROR(VLOOKUP(Dnn!$C13,'Mnm H'!$A$2:$CH$49,5,FALSE),"")</f>
        <v/>
      </c>
      <c r="D165" s="96" t="str">
        <f>IFERROR(VLOOKUP(Dnn!$C13,'Mnm H'!$A$2:$CH$49,5,FALSE),"")</f>
        <v/>
      </c>
      <c r="E165" s="114" t="str">
        <f>IFERROR(VLOOKUP(Dnn!$C13,'Mnm H'!$A$2:$CH$49,12,FALSE),"")</f>
        <v/>
      </c>
      <c r="F165" s="78" t="str">
        <f>IFERROR(VLOOKUP(Dnn!$C13,'Mnm H'!$A$2:$CI$49,87,FALSE),"")</f>
        <v/>
      </c>
    </row>
    <row r="166" spans="1:6" x14ac:dyDescent="0.2">
      <c r="A166" s="71" t="str">
        <f>IFERROR(VLOOKUP(Dnn!$C14,'Mnm H'!$A$2:$CH$49,1,FALSE),"")</f>
        <v/>
      </c>
      <c r="B166" s="96" t="str">
        <f>IFERROR(VLOOKUP(Dnn!$C14,'Mnm H'!$A$2:$CH$49,4,FALSE),"")</f>
        <v/>
      </c>
      <c r="C166" s="96" t="str">
        <f>IFERROR(VLOOKUP(Dnn!$C14,'Mnm H'!$A$2:$CH$49,5,FALSE),"")</f>
        <v/>
      </c>
      <c r="D166" s="96" t="str">
        <f>IFERROR(VLOOKUP(Dnn!$C14,'Mnm H'!$A$2:$CH$49,5,FALSE),"")</f>
        <v/>
      </c>
      <c r="E166" s="114" t="str">
        <f>IFERROR(VLOOKUP(Dnn!$C14,'Mnm H'!$A$2:$CH$49,12,FALSE),"")</f>
        <v/>
      </c>
      <c r="F166" s="78" t="str">
        <f>IFERROR(VLOOKUP(Dnn!$C14,'Mnm H'!$A$2:$CI$49,87,FALSE),"")</f>
        <v/>
      </c>
    </row>
    <row r="167" spans="1:6" x14ac:dyDescent="0.2">
      <c r="A167" s="71" t="str">
        <f>IFERROR(VLOOKUP(Dnn!$C15,'Mnm H'!$A$2:$CH$49,1,FALSE),"")</f>
        <v/>
      </c>
      <c r="B167" s="96" t="str">
        <f>IFERROR(VLOOKUP(Dnn!$C15,'Mnm H'!$A$2:$CH$49,4,FALSE),"")</f>
        <v/>
      </c>
      <c r="C167" s="96" t="str">
        <f>IFERROR(VLOOKUP(Dnn!$C15,'Mnm H'!$A$2:$CH$49,5,FALSE),"")</f>
        <v/>
      </c>
      <c r="D167" s="96" t="str">
        <f>IFERROR(VLOOKUP(Dnn!$C15,'Mnm H'!$A$2:$CH$49,5,FALSE),"")</f>
        <v/>
      </c>
      <c r="E167" s="114" t="str">
        <f>IFERROR(VLOOKUP(Dnn!$C15,'Mnm H'!$A$2:$CH$49,12,FALSE),"")</f>
        <v/>
      </c>
      <c r="F167" s="78" t="str">
        <f>IFERROR(VLOOKUP(Dnn!$C15,'Mnm H'!$A$2:$CI$49,87,FALSE),"")</f>
        <v/>
      </c>
    </row>
    <row r="168" spans="1:6" x14ac:dyDescent="0.2">
      <c r="A168" s="71" t="str">
        <f>IFERROR(VLOOKUP(Dnn!$C16,'Mnm H'!$A$2:$CH$49,1,FALSE),"")</f>
        <v/>
      </c>
      <c r="B168" s="96" t="str">
        <f>IFERROR(VLOOKUP(Dnn!$C16,'Mnm H'!$A$2:$CH$49,4,FALSE),"")</f>
        <v/>
      </c>
      <c r="C168" s="96" t="str">
        <f>IFERROR(VLOOKUP(Dnn!$C16,'Mnm H'!$A$2:$CH$49,5,FALSE),"")</f>
        <v/>
      </c>
      <c r="D168" s="96" t="str">
        <f>IFERROR(VLOOKUP(Dnn!$C16,'Mnm H'!$A$2:$CH$49,5,FALSE),"")</f>
        <v/>
      </c>
      <c r="E168" s="114" t="str">
        <f>IFERROR(VLOOKUP(Dnn!$C16,'Mnm H'!$A$2:$CH$49,12,FALSE),"")</f>
        <v/>
      </c>
      <c r="F168" s="78" t="str">
        <f>IFERROR(VLOOKUP(Dnn!$C16,'Mnm H'!$A$2:$CI$49,87,FALSE),"")</f>
        <v/>
      </c>
    </row>
    <row r="169" spans="1:6" x14ac:dyDescent="0.2">
      <c r="A169" s="71" t="str">
        <f>IFERROR(VLOOKUP(Dnn!$C17,'Mnm H'!$A$2:$CH$49,1,FALSE),"")</f>
        <v/>
      </c>
      <c r="B169" s="96" t="str">
        <f>IFERROR(VLOOKUP(Dnn!$C17,'Mnm H'!$A$2:$CH$49,4,FALSE),"")</f>
        <v/>
      </c>
      <c r="C169" s="96" t="str">
        <f>IFERROR(VLOOKUP(Dnn!$C17,'Mnm H'!$A$2:$CH$49,5,FALSE),"")</f>
        <v/>
      </c>
      <c r="D169" s="96" t="str">
        <f>IFERROR(VLOOKUP(Dnn!$C17,'Mnm H'!$A$2:$CH$49,5,FALSE),"")</f>
        <v/>
      </c>
      <c r="E169" s="114" t="str">
        <f>IFERROR(VLOOKUP(Dnn!$C17,'Mnm H'!$A$2:$CH$49,12,FALSE),"")</f>
        <v/>
      </c>
      <c r="F169" s="78" t="str">
        <f>IFERROR(VLOOKUP(Dnn!$C17,'Mnm H'!$A$2:$CI$49,87,FALSE),"")</f>
        <v/>
      </c>
    </row>
    <row r="170" spans="1:6" x14ac:dyDescent="0.2">
      <c r="A170" s="71" t="str">
        <f>IFERROR(VLOOKUP(Dnn!$C18,'Mnm H'!$A$2:$CH$49,1,FALSE),"")</f>
        <v/>
      </c>
      <c r="B170" s="96" t="str">
        <f>IFERROR(VLOOKUP(Dnn!$C18,'Mnm H'!$A$2:$CH$49,4,FALSE),"")</f>
        <v/>
      </c>
      <c r="C170" s="96" t="str">
        <f>IFERROR(VLOOKUP(Dnn!$C18,'Mnm H'!$A$2:$CH$49,5,FALSE),"")</f>
        <v/>
      </c>
      <c r="D170" s="96" t="str">
        <f>IFERROR(VLOOKUP(Dnn!$C18,'Mnm H'!$A$2:$CH$49,5,FALSE),"")</f>
        <v/>
      </c>
      <c r="E170" s="114" t="str">
        <f>IFERROR(VLOOKUP(Dnn!$C18,'Mnm H'!$A$2:$CH$49,12,FALSE),"")</f>
        <v/>
      </c>
      <c r="F170" s="78" t="str">
        <f>IFERROR(VLOOKUP(Dnn!$C18,'Mnm H'!$A$2:$CI$49,87,FALSE),"")</f>
        <v/>
      </c>
    </row>
    <row r="171" spans="1:6" x14ac:dyDescent="0.2">
      <c r="A171" s="71" t="str">
        <f>IFERROR(VLOOKUP(Dnn!$C19,'Mnm H'!$A$2:$CH$49,1,FALSE),"")</f>
        <v/>
      </c>
      <c r="B171" s="96" t="str">
        <f>IFERROR(VLOOKUP(Dnn!$C19,'Mnm H'!$A$2:$CH$49,4,FALSE),"")</f>
        <v/>
      </c>
      <c r="C171" s="96" t="str">
        <f>IFERROR(VLOOKUP(Dnn!$C19,'Mnm H'!$A$2:$CH$49,5,FALSE),"")</f>
        <v/>
      </c>
      <c r="D171" s="96" t="str">
        <f>IFERROR(VLOOKUP(Dnn!$C19,'Mnm H'!$A$2:$CH$49,5,FALSE),"")</f>
        <v/>
      </c>
      <c r="E171" s="114" t="str">
        <f>IFERROR(VLOOKUP(Dnn!$C19,'Mnm H'!$A$2:$CH$49,12,FALSE),"")</f>
        <v/>
      </c>
      <c r="F171" s="78" t="str">
        <f>IFERROR(VLOOKUP(Dnn!$C19,'Mnm H'!$A$2:$CI$49,87,FALSE),"")</f>
        <v/>
      </c>
    </row>
    <row r="172" spans="1:6" x14ac:dyDescent="0.2">
      <c r="A172" s="71" t="str">
        <f>IFERROR(VLOOKUP(Dnn!$C20,'Mnm H'!$A$2:$CH$49,1,FALSE),"")</f>
        <v/>
      </c>
      <c r="B172" s="96" t="str">
        <f>IFERROR(VLOOKUP(Dnn!$C20,'Mnm H'!$A$2:$CH$49,4,FALSE),"")</f>
        <v/>
      </c>
      <c r="C172" s="96" t="str">
        <f>IFERROR(VLOOKUP(Dnn!$C20,'Mnm H'!$A$2:$CH$49,5,FALSE),"")</f>
        <v/>
      </c>
      <c r="D172" s="96" t="str">
        <f>IFERROR(VLOOKUP(Dnn!$C20,'Mnm H'!$A$2:$CH$49,5,FALSE),"")</f>
        <v/>
      </c>
      <c r="E172" s="114" t="str">
        <f>IFERROR(VLOOKUP(Dnn!$C20,'Mnm H'!$A$2:$CH$49,12,FALSE),"")</f>
        <v/>
      </c>
      <c r="F172" s="78" t="str">
        <f>IFERROR(VLOOKUP(Dnn!$C20,'Mnm H'!$A$2:$CI$49,87,FALSE),"")</f>
        <v/>
      </c>
    </row>
    <row r="173" spans="1:6" x14ac:dyDescent="0.2">
      <c r="A173" s="71" t="str">
        <f>IFERROR(VLOOKUP(Dnn!$C21,'Mnm H'!$A$2:$CH$49,1,FALSE),"")</f>
        <v/>
      </c>
      <c r="B173" s="96" t="str">
        <f>IFERROR(VLOOKUP(Dnn!$C21,'Mnm H'!$A$2:$CH$49,4,FALSE),"")</f>
        <v/>
      </c>
      <c r="C173" s="96" t="str">
        <f>IFERROR(VLOOKUP(Dnn!$C21,'Mnm H'!$A$2:$CH$49,5,FALSE),"")</f>
        <v/>
      </c>
      <c r="D173" s="96" t="str">
        <f>IFERROR(VLOOKUP(Dnn!$C21,'Mnm H'!$A$2:$CH$49,5,FALSE),"")</f>
        <v/>
      </c>
      <c r="E173" s="114" t="str">
        <f>IFERROR(VLOOKUP(Dnn!$C21,'Mnm H'!$A$2:$CH$49,12,FALSE),"")</f>
        <v/>
      </c>
      <c r="F173" s="78" t="str">
        <f>IFERROR(VLOOKUP(Dnn!$C21,'Mnm H'!$A$2:$CI$49,87,FALSE),"")</f>
        <v/>
      </c>
    </row>
    <row r="174" spans="1:6" x14ac:dyDescent="0.2">
      <c r="A174" s="71" t="str">
        <f>IFERROR(VLOOKUP(Dnn!$C22,'Mnm H'!$A$2:$CH$49,1,FALSE),"")</f>
        <v/>
      </c>
      <c r="B174" s="96" t="str">
        <f>IFERROR(VLOOKUP(Dnn!$C22,'Mnm H'!$A$2:$CH$49,4,FALSE),"")</f>
        <v/>
      </c>
      <c r="C174" s="96" t="str">
        <f>IFERROR(VLOOKUP(Dnn!$C22,'Mnm H'!$A$2:$CH$49,5,FALSE),"")</f>
        <v/>
      </c>
      <c r="D174" s="96" t="str">
        <f>IFERROR(VLOOKUP(Dnn!$C22,'Mnm H'!$A$2:$CH$49,5,FALSE),"")</f>
        <v/>
      </c>
      <c r="E174" s="114" t="str">
        <f>IFERROR(VLOOKUP(Dnn!$C22,'Mnm H'!$A$2:$CH$49,12,FALSE),"")</f>
        <v/>
      </c>
      <c r="F174" s="78" t="str">
        <f>IFERROR(VLOOKUP(Dnn!$C22,'Mnm H'!$A$2:$CI$49,87,FALSE),"")</f>
        <v/>
      </c>
    </row>
    <row r="175" spans="1:6" x14ac:dyDescent="0.2">
      <c r="A175" s="71" t="str">
        <f>IFERROR(VLOOKUP(Dnn!$C23,'Mnm H'!$A$2:$CH$49,1,FALSE),"")</f>
        <v/>
      </c>
      <c r="B175" s="96" t="str">
        <f>IFERROR(VLOOKUP(Dnn!$C23,'Mnm H'!$A$2:$CH$49,4,FALSE),"")</f>
        <v/>
      </c>
      <c r="C175" s="96" t="str">
        <f>IFERROR(VLOOKUP(Dnn!$C23,'Mnm H'!$A$2:$CH$49,5,FALSE),"")</f>
        <v/>
      </c>
      <c r="D175" s="96" t="str">
        <f>IFERROR(VLOOKUP(Dnn!$C23,'Mnm H'!$A$2:$CH$49,5,FALSE),"")</f>
        <v/>
      </c>
      <c r="E175" s="114" t="str">
        <f>IFERROR(VLOOKUP(Dnn!$C23,'Mnm H'!$A$2:$CH$49,12,FALSE),"")</f>
        <v/>
      </c>
      <c r="F175" s="78" t="str">
        <f>IFERROR(VLOOKUP(Dnn!$C23,'Mnm H'!$A$2:$CI$49,87,FALSE),"")</f>
        <v/>
      </c>
    </row>
    <row r="176" spans="1:6" x14ac:dyDescent="0.2">
      <c r="A176" s="71" t="str">
        <f>IFERROR(VLOOKUP(Dnn!$C24,'Mnm H'!$A$2:$CH$49,1,FALSE),"")</f>
        <v/>
      </c>
      <c r="B176" s="96" t="str">
        <f>IFERROR(VLOOKUP(Dnn!$C24,'Mnm H'!$A$2:$CH$49,4,FALSE),"")</f>
        <v/>
      </c>
      <c r="C176" s="96" t="str">
        <f>IFERROR(VLOOKUP(Dnn!$C24,'Mnm H'!$A$2:$CH$49,5,FALSE),"")</f>
        <v/>
      </c>
      <c r="D176" s="96" t="str">
        <f>IFERROR(VLOOKUP(Dnn!$C24,'Mnm H'!$A$2:$CH$49,5,FALSE),"")</f>
        <v/>
      </c>
      <c r="E176" s="114" t="str">
        <f>IFERROR(VLOOKUP(Dnn!$C24,'Mnm H'!$A$2:$CH$49,12,FALSE),"")</f>
        <v/>
      </c>
      <c r="F176" s="78" t="str">
        <f>IFERROR(VLOOKUP(Dnn!$C24,'Mnm H'!$A$2:$CI$49,87,FALSE),"")</f>
        <v/>
      </c>
    </row>
    <row r="177" spans="1:6" x14ac:dyDescent="0.2">
      <c r="A177" s="71" t="str">
        <f>IFERROR(VLOOKUP(Dnn!$C25,'Mnm H'!$A$2:$CH$49,1,FALSE),"")</f>
        <v/>
      </c>
      <c r="B177" s="96" t="str">
        <f>IFERROR(VLOOKUP(Dnn!$C25,'Mnm H'!$A$2:$CH$49,4,FALSE),"")</f>
        <v/>
      </c>
      <c r="C177" s="96" t="str">
        <f>IFERROR(VLOOKUP(Dnn!$C25,'Mnm H'!$A$2:$CH$49,5,FALSE),"")</f>
        <v/>
      </c>
      <c r="D177" s="96" t="str">
        <f>IFERROR(VLOOKUP(Dnn!$C25,'Mnm H'!$A$2:$CH$49,5,FALSE),"")</f>
        <v/>
      </c>
      <c r="E177" s="114" t="str">
        <f>IFERROR(VLOOKUP(Dnn!$C25,'Mnm H'!$A$2:$CH$49,12,FALSE),"")</f>
        <v/>
      </c>
      <c r="F177" s="78" t="str">
        <f>IFERROR(VLOOKUP(Dnn!$C25,'Mnm H'!$A$2:$CI$49,87,FALSE),"")</f>
        <v/>
      </c>
    </row>
    <row r="178" spans="1:6" x14ac:dyDescent="0.2">
      <c r="A178" s="71" t="str">
        <f>IFERROR(VLOOKUP(Dnn!$C26,'Mnm H'!$A$2:$CH$49,1,FALSE),"")</f>
        <v/>
      </c>
      <c r="B178" s="96" t="str">
        <f>IFERROR(VLOOKUP(Dnn!$C26,'Mnm H'!$A$2:$CH$49,4,FALSE),"")</f>
        <v/>
      </c>
      <c r="C178" s="96" t="str">
        <f>IFERROR(VLOOKUP(Dnn!$C26,'Mnm H'!$A$2:$CH$49,5,FALSE),"")</f>
        <v/>
      </c>
      <c r="D178" s="96" t="str">
        <f>IFERROR(VLOOKUP(Dnn!$C26,'Mnm H'!$A$2:$CH$49,5,FALSE),"")</f>
        <v/>
      </c>
      <c r="E178" s="114" t="str">
        <f>IFERROR(VLOOKUP(Dnn!$C26,'Mnm H'!$A$2:$CH$49,12,FALSE),"")</f>
        <v/>
      </c>
      <c r="F178" s="78" t="str">
        <f>IFERROR(VLOOKUP(Dnn!$C26,'Mnm H'!$A$2:$CI$49,87,FALSE),"")</f>
        <v/>
      </c>
    </row>
    <row r="179" spans="1:6" x14ac:dyDescent="0.2">
      <c r="A179" s="71" t="str">
        <f>IFERROR(VLOOKUP(Dnn!$C27,'Mnm H'!$A$2:$CH$49,1,FALSE),"")</f>
        <v/>
      </c>
      <c r="B179" s="96" t="str">
        <f>IFERROR(VLOOKUP(Dnn!$C27,'Mnm H'!$A$2:$CH$49,4,FALSE),"")</f>
        <v/>
      </c>
      <c r="C179" s="96" t="str">
        <f>IFERROR(VLOOKUP(Dnn!$C27,'Mnm H'!$A$2:$CH$49,5,FALSE),"")</f>
        <v/>
      </c>
      <c r="D179" s="96" t="str">
        <f>IFERROR(VLOOKUP(Dnn!$C27,'Mnm H'!$A$2:$CH$49,5,FALSE),"")</f>
        <v/>
      </c>
      <c r="E179" s="114" t="str">
        <f>IFERROR(VLOOKUP(Dnn!$C27,'Mnm H'!$A$2:$CH$49,12,FALSE),"")</f>
        <v/>
      </c>
      <c r="F179" s="78" t="str">
        <f>IFERROR(VLOOKUP(Dnn!$C27,'Mnm H'!$A$2:$CI$49,87,FALSE),"")</f>
        <v/>
      </c>
    </row>
    <row r="180" spans="1:6" x14ac:dyDescent="0.2">
      <c r="A180" s="71" t="str">
        <f>IFERROR(VLOOKUP(Dnn!$C28,'Mnm H'!$A$2:$CH$49,1,FALSE),"")</f>
        <v/>
      </c>
      <c r="B180" s="96" t="str">
        <f>IFERROR(VLOOKUP(Dnn!$C28,'Mnm H'!$A$2:$CH$49,4,FALSE),"")</f>
        <v/>
      </c>
      <c r="C180" s="96" t="str">
        <f>IFERROR(VLOOKUP(Dnn!$C28,'Mnm H'!$A$2:$CH$49,5,FALSE),"")</f>
        <v/>
      </c>
      <c r="D180" s="96" t="str">
        <f>IFERROR(VLOOKUP(Dnn!$C28,'Mnm H'!$A$2:$CH$49,5,FALSE),"")</f>
        <v/>
      </c>
      <c r="E180" s="114" t="str">
        <f>IFERROR(VLOOKUP(Dnn!$C28,'Mnm H'!$A$2:$CH$49,12,FALSE),"")</f>
        <v/>
      </c>
      <c r="F180" s="78" t="str">
        <f>IFERROR(VLOOKUP(Dnn!$C28,'Mnm H'!$A$2:$CI$49,87,FALSE),"")</f>
        <v/>
      </c>
    </row>
    <row r="181" spans="1:6" x14ac:dyDescent="0.2">
      <c r="A181" s="71" t="str">
        <f>IFERROR(VLOOKUP(Dnn!$C29,'Mnm H'!$A$2:$CH$49,1,FALSE),"")</f>
        <v/>
      </c>
      <c r="B181" s="96" t="str">
        <f>IFERROR(VLOOKUP(Dnn!$C29,'Mnm H'!$A$2:$CH$49,4,FALSE),"")</f>
        <v/>
      </c>
      <c r="C181" s="96" t="str">
        <f>IFERROR(VLOOKUP(Dnn!$C29,'Mnm H'!$A$2:$CH$49,5,FALSE),"")</f>
        <v/>
      </c>
      <c r="D181" s="96" t="str">
        <f>IFERROR(VLOOKUP(Dnn!$C29,'Mnm H'!$A$2:$CH$49,5,FALSE),"")</f>
        <v/>
      </c>
      <c r="E181" s="114" t="str">
        <f>IFERROR(VLOOKUP(Dnn!$C29,'Mnm H'!$A$2:$CH$49,12,FALSE),"")</f>
        <v/>
      </c>
      <c r="F181" s="78" t="str">
        <f>IFERROR(VLOOKUP(Dnn!$C29,'Mnm H'!$A$2:$CI$49,87,FALSE),"")</f>
        <v/>
      </c>
    </row>
    <row r="182" spans="1:6" x14ac:dyDescent="0.2">
      <c r="A182" s="71" t="str">
        <f>IFERROR(VLOOKUP(Dnn!$C30,'Mnm H'!$A$2:$CH$49,1,FALSE),"")</f>
        <v/>
      </c>
      <c r="B182" s="96" t="str">
        <f>IFERROR(VLOOKUP(Dnn!$C30,'Mnm H'!$A$2:$CH$49,4,FALSE),"")</f>
        <v/>
      </c>
      <c r="C182" s="96" t="str">
        <f>IFERROR(VLOOKUP(Dnn!$C30,'Mnm H'!$A$2:$CH$49,5,FALSE),"")</f>
        <v/>
      </c>
      <c r="D182" s="96" t="str">
        <f>IFERROR(VLOOKUP(Dnn!$C30,'Mnm H'!$A$2:$CH$49,5,FALSE),"")</f>
        <v/>
      </c>
      <c r="E182" s="114" t="str">
        <f>IFERROR(VLOOKUP(Dnn!$C30,'Mnm H'!$A$2:$CH$49,12,FALSE),"")</f>
        <v/>
      </c>
      <c r="F182" s="78" t="str">
        <f>IFERROR(VLOOKUP(Dnn!$C30,'Mnm H'!$A$2:$CI$49,87,FALSE),"")</f>
        <v/>
      </c>
    </row>
    <row r="183" spans="1:6" x14ac:dyDescent="0.2">
      <c r="A183" s="71" t="str">
        <f>IFERROR(VLOOKUP(Dnn!$C31,'Mnm H'!$A$2:$CH$49,1,FALSE),"")</f>
        <v/>
      </c>
      <c r="B183" s="96" t="str">
        <f>IFERROR(VLOOKUP(Dnn!$C31,'Mnm H'!$A$2:$CH$49,4,FALSE),"")</f>
        <v/>
      </c>
      <c r="C183" s="96" t="str">
        <f>IFERROR(VLOOKUP(Dnn!$C31,'Mnm H'!$A$2:$CH$49,5,FALSE),"")</f>
        <v/>
      </c>
      <c r="D183" s="96" t="str">
        <f>IFERROR(VLOOKUP(Dnn!$C31,'Mnm H'!$A$2:$CH$49,5,FALSE),"")</f>
        <v/>
      </c>
      <c r="E183" s="114" t="str">
        <f>IFERROR(VLOOKUP(Dnn!$C31,'Mnm H'!$A$2:$CH$49,12,FALSE),"")</f>
        <v/>
      </c>
      <c r="F183" s="78" t="str">
        <f>IFERROR(VLOOKUP(Dnn!$C31,'Mnm H'!$A$2:$CI$49,87,FALSE),"")</f>
        <v/>
      </c>
    </row>
    <row r="184" spans="1:6" x14ac:dyDescent="0.2">
      <c r="A184" s="71" t="str">
        <f>IFERROR(VLOOKUP(Dnn!$C32,'Mnm H'!$A$2:$CH$49,1,FALSE),"")</f>
        <v/>
      </c>
      <c r="B184" s="96" t="str">
        <f>IFERROR(VLOOKUP(Dnn!$C32,'Mnm H'!$A$2:$CH$49,4,FALSE),"")</f>
        <v/>
      </c>
      <c r="C184" s="96" t="str">
        <f>IFERROR(VLOOKUP(Dnn!$C32,'Mnm H'!$A$2:$CH$49,5,FALSE),"")</f>
        <v/>
      </c>
      <c r="D184" s="96" t="str">
        <f>IFERROR(VLOOKUP(Dnn!$C32,'Mnm H'!$A$2:$CH$49,5,FALSE),"")</f>
        <v/>
      </c>
      <c r="E184" s="114" t="str">
        <f>IFERROR(VLOOKUP(Dnn!$C32,'Mnm H'!$A$2:$CH$49,12,FALSE),"")</f>
        <v/>
      </c>
      <c r="F184" s="78" t="str">
        <f>IFERROR(VLOOKUP(Dnn!$C32,'Mnm H'!$A$2:$CI$49,87,FALSE),"")</f>
        <v/>
      </c>
    </row>
    <row r="185" spans="1:6" x14ac:dyDescent="0.2">
      <c r="A185" s="71" t="str">
        <f>IFERROR(VLOOKUP(Dnn!$C33,'Mnm H'!$A$2:$CH$49,1,FALSE),"")</f>
        <v/>
      </c>
      <c r="B185" s="96" t="str">
        <f>IFERROR(VLOOKUP(Dnn!$C33,'Mnm H'!$A$2:$CH$49,4,FALSE),"")</f>
        <v/>
      </c>
      <c r="C185" s="96" t="str">
        <f>IFERROR(VLOOKUP(Dnn!$C33,'Mnm H'!$A$2:$CH$49,5,FALSE),"")</f>
        <v/>
      </c>
      <c r="D185" s="96" t="str">
        <f>IFERROR(VLOOKUP(Dnn!$C33,'Mnm H'!$A$2:$CH$49,5,FALSE),"")</f>
        <v/>
      </c>
      <c r="E185" s="114" t="str">
        <f>IFERROR(VLOOKUP(Dnn!$C33,'Mnm H'!$A$2:$CH$49,12,FALSE),"")</f>
        <v/>
      </c>
      <c r="F185" s="78" t="str">
        <f>IFERROR(VLOOKUP(Dnn!$C33,'Mnm H'!$A$2:$CI$49,87,FALSE),"")</f>
        <v/>
      </c>
    </row>
    <row r="186" spans="1:6" x14ac:dyDescent="0.2">
      <c r="A186" s="71" t="str">
        <f>IFERROR(VLOOKUP(Dnn!$C34,'Mnm H'!$A$2:$CH$49,1,FALSE),"")</f>
        <v/>
      </c>
      <c r="B186" s="96" t="str">
        <f>IFERROR(VLOOKUP(Dnn!$C34,'Mnm H'!$A$2:$CH$49,4,FALSE),"")</f>
        <v/>
      </c>
      <c r="C186" s="96" t="str">
        <f>IFERROR(VLOOKUP(Dnn!$C34,'Mnm H'!$A$2:$CH$49,5,FALSE),"")</f>
        <v/>
      </c>
      <c r="D186" s="96" t="str">
        <f>IFERROR(VLOOKUP(Dnn!$C34,'Mnm H'!$A$2:$CH$49,5,FALSE),"")</f>
        <v/>
      </c>
      <c r="E186" s="114" t="str">
        <f>IFERROR(VLOOKUP(Dnn!$C34,'Mnm H'!$A$2:$CH$49,12,FALSE),"")</f>
        <v/>
      </c>
      <c r="F186" s="78" t="str">
        <f>IFERROR(VLOOKUP(Dnn!$C34,'Mnm H'!$A$2:$CI$49,87,FALSE),"")</f>
        <v/>
      </c>
    </row>
    <row r="187" spans="1:6" x14ac:dyDescent="0.2">
      <c r="A187" s="71" t="str">
        <f>IFERROR(VLOOKUP(Dnn!$C35,'Mnm H'!$A$2:$CH$49,1,FALSE),"")</f>
        <v/>
      </c>
      <c r="B187" s="96" t="str">
        <f>IFERROR(VLOOKUP(Dnn!$C35,'Mnm H'!$A$2:$CH$49,4,FALSE),"")</f>
        <v/>
      </c>
      <c r="C187" s="96" t="str">
        <f>IFERROR(VLOOKUP(Dnn!$C35,'Mnm H'!$A$2:$CH$49,5,FALSE),"")</f>
        <v/>
      </c>
      <c r="D187" s="96" t="str">
        <f>IFERROR(VLOOKUP(Dnn!$C35,'Mnm H'!$A$2:$CH$49,5,FALSE),"")</f>
        <v/>
      </c>
      <c r="E187" s="114" t="str">
        <f>IFERROR(VLOOKUP(Dnn!$C35,'Mnm H'!$A$2:$CH$49,12,FALSE),"")</f>
        <v/>
      </c>
      <c r="F187" s="78" t="str">
        <f>IFERROR(VLOOKUP(Dnn!$C35,'Mnm H'!$A$2:$CI$49,87,FALSE),"")</f>
        <v/>
      </c>
    </row>
    <row r="188" spans="1:6" x14ac:dyDescent="0.2">
      <c r="A188" s="71" t="str">
        <f>IFERROR(VLOOKUP(Dnn!$C36,'Mnm H'!$A$2:$CH$49,1,FALSE),"")</f>
        <v/>
      </c>
      <c r="B188" s="96" t="str">
        <f>IFERROR(VLOOKUP(Dnn!$C36,'Mnm H'!$A$2:$CH$49,4,FALSE),"")</f>
        <v/>
      </c>
      <c r="C188" s="96" t="str">
        <f>IFERROR(VLOOKUP(Dnn!$C36,'Mnm H'!$A$2:$CH$49,5,FALSE),"")</f>
        <v/>
      </c>
      <c r="D188" s="96" t="str">
        <f>IFERROR(VLOOKUP(Dnn!$C36,'Mnm H'!$A$2:$CH$49,5,FALSE),"")</f>
        <v/>
      </c>
      <c r="E188" s="114" t="str">
        <f>IFERROR(VLOOKUP(Dnn!$C36,'Mnm H'!$A$2:$CH$49,12,FALSE),"")</f>
        <v/>
      </c>
      <c r="F188" s="78" t="str">
        <f>IFERROR(VLOOKUP(Dnn!$C36,'Mnm H'!$A$2:$CI$49,87,FALSE),"")</f>
        <v/>
      </c>
    </row>
    <row r="189" spans="1:6" x14ac:dyDescent="0.2">
      <c r="A189" s="71" t="str">
        <f>IFERROR(VLOOKUP(Dnn!$C37,'Mnm H'!$A$2:$CH$49,1,FALSE),"")</f>
        <v/>
      </c>
      <c r="B189" s="96" t="str">
        <f>IFERROR(VLOOKUP(Dnn!$C37,'Mnm H'!$A$2:$CH$49,4,FALSE),"")</f>
        <v/>
      </c>
      <c r="C189" s="96" t="str">
        <f>IFERROR(VLOOKUP(Dnn!$C37,'Mnm H'!$A$2:$CH$49,5,FALSE),"")</f>
        <v/>
      </c>
      <c r="D189" s="96" t="str">
        <f>IFERROR(VLOOKUP(Dnn!$C37,'Mnm H'!$A$2:$CH$49,5,FALSE),"")</f>
        <v/>
      </c>
      <c r="E189" s="114" t="str">
        <f>IFERROR(VLOOKUP(Dnn!$C37,'Mnm H'!$A$2:$CH$49,12,FALSE),"")</f>
        <v/>
      </c>
      <c r="F189" s="78" t="str">
        <f>IFERROR(VLOOKUP(Dnn!$C37,'Mnm H'!$A$2:$CI$49,87,FALSE),"")</f>
        <v/>
      </c>
    </row>
    <row r="190" spans="1:6" x14ac:dyDescent="0.2">
      <c r="A190" s="71" t="str">
        <f>IFERROR(VLOOKUP(Dnn!$C38,'Mnm H'!$A$2:$CH$49,1,FALSE),"")</f>
        <v/>
      </c>
      <c r="B190" s="96" t="str">
        <f>IFERROR(VLOOKUP(Dnn!$C38,'Mnm H'!$A$2:$CH$49,4,FALSE),"")</f>
        <v/>
      </c>
      <c r="C190" s="96" t="str">
        <f>IFERROR(VLOOKUP(Dnn!$C38,'Mnm H'!$A$2:$CH$49,5,FALSE),"")</f>
        <v/>
      </c>
      <c r="D190" s="96" t="str">
        <f>IFERROR(VLOOKUP(Dnn!$C38,'Mnm H'!$A$2:$CH$49,5,FALSE),"")</f>
        <v/>
      </c>
      <c r="E190" s="114" t="str">
        <f>IFERROR(VLOOKUP(Dnn!$C38,'Mnm H'!$A$2:$CH$49,12,FALSE),"")</f>
        <v/>
      </c>
      <c r="F190" s="78" t="str">
        <f>IFERROR(VLOOKUP(Dnn!$C38,'Mnm H'!$A$2:$CI$49,87,FALSE),"")</f>
        <v/>
      </c>
    </row>
    <row r="191" spans="1:6" x14ac:dyDescent="0.2">
      <c r="A191" s="71" t="str">
        <f>IFERROR(VLOOKUP(Dnn!$C39,'Mnm H'!$A$2:$CH$49,1,FALSE),"")</f>
        <v/>
      </c>
      <c r="B191" s="96" t="str">
        <f>IFERROR(VLOOKUP(Dnn!$C39,'Mnm H'!$A$2:$CH$49,4,FALSE),"")</f>
        <v/>
      </c>
      <c r="C191" s="96" t="str">
        <f>IFERROR(VLOOKUP(Dnn!$C39,'Mnm H'!$A$2:$CH$49,5,FALSE),"")</f>
        <v/>
      </c>
      <c r="D191" s="96" t="str">
        <f>IFERROR(VLOOKUP(Dnn!$C39,'Mnm H'!$A$2:$CH$49,5,FALSE),"")</f>
        <v/>
      </c>
      <c r="E191" s="114" t="str">
        <f>IFERROR(VLOOKUP(Dnn!$C39,'Mnm H'!$A$2:$CH$49,12,FALSE),"")</f>
        <v/>
      </c>
      <c r="F191" s="78" t="str">
        <f>IFERROR(VLOOKUP(Dnn!$C39,'Mnm H'!$A$2:$CI$49,87,FALSE),"")</f>
        <v/>
      </c>
    </row>
    <row r="192" spans="1:6" x14ac:dyDescent="0.2">
      <c r="A192" s="71" t="str">
        <f>IFERROR(VLOOKUP(Dnn!$C40,'Mnm H'!$A$2:$CH$49,1,FALSE),"")</f>
        <v/>
      </c>
      <c r="B192" s="96" t="str">
        <f>IFERROR(VLOOKUP(Dnn!$C40,'Mnm H'!$A$2:$CH$49,4,FALSE),"")</f>
        <v/>
      </c>
      <c r="C192" s="96" t="str">
        <f>IFERROR(VLOOKUP(Dnn!$C40,'Mnm H'!$A$2:$CH$49,5,FALSE),"")</f>
        <v/>
      </c>
      <c r="D192" s="96" t="str">
        <f>IFERROR(VLOOKUP(Dnn!$C40,'Mnm H'!$A$2:$CH$49,5,FALSE),"")</f>
        <v/>
      </c>
      <c r="E192" s="114" t="str">
        <f>IFERROR(VLOOKUP(Dnn!$C40,'Mnm H'!$A$2:$CH$49,12,FALSE),"")</f>
        <v/>
      </c>
      <c r="F192" s="78" t="str">
        <f>IFERROR(VLOOKUP(Dnn!$C40,'Mnm H'!$A$2:$CI$49,87,FALSE),"")</f>
        <v/>
      </c>
    </row>
    <row r="193" spans="1:6" x14ac:dyDescent="0.2">
      <c r="A193" s="71" t="str">
        <f>IFERROR(VLOOKUP(Dnn!$C41,'Mnm H'!$A$2:$CH$49,1,FALSE),"")</f>
        <v/>
      </c>
      <c r="B193" s="96" t="str">
        <f>IFERROR(VLOOKUP(Dnn!$C41,'Mnm H'!$A$2:$CH$49,4,FALSE),"")</f>
        <v/>
      </c>
      <c r="C193" s="96" t="str">
        <f>IFERROR(VLOOKUP(Dnn!$C41,'Mnm H'!$A$2:$CH$49,5,FALSE),"")</f>
        <v/>
      </c>
      <c r="D193" s="96" t="str">
        <f>IFERROR(VLOOKUP(Dnn!$C41,'Mnm H'!$A$2:$CH$49,5,FALSE),"")</f>
        <v/>
      </c>
      <c r="E193" s="114" t="str">
        <f>IFERROR(VLOOKUP(Dnn!$C41,'Mnm H'!$A$2:$CH$49,12,FALSE),"")</f>
        <v/>
      </c>
      <c r="F193" s="78" t="str">
        <f>IFERROR(VLOOKUP(Dnn!$C41,'Mnm H'!$A$2:$CI$49,87,FALSE),"")</f>
        <v/>
      </c>
    </row>
    <row r="194" spans="1:6" x14ac:dyDescent="0.2">
      <c r="A194" s="71" t="str">
        <f>IFERROR(VLOOKUP(Dnn!$C42,'Mnm H'!$A$2:$CH$49,1,FALSE),"")</f>
        <v/>
      </c>
      <c r="B194" s="96" t="str">
        <f>IFERROR(VLOOKUP(Dnn!$C42,'Mnm H'!$A$2:$CH$49,4,FALSE),"")</f>
        <v/>
      </c>
      <c r="C194" s="96" t="str">
        <f>IFERROR(VLOOKUP(Dnn!$C42,'Mnm H'!$A$2:$CH$49,5,FALSE),"")</f>
        <v/>
      </c>
      <c r="D194" s="96" t="str">
        <f>IFERROR(VLOOKUP(Dnn!$C42,'Mnm H'!$A$2:$CH$49,5,FALSE),"")</f>
        <v/>
      </c>
      <c r="E194" s="114" t="str">
        <f>IFERROR(VLOOKUP(Dnn!$C42,'Mnm H'!$A$2:$CH$49,12,FALSE),"")</f>
        <v/>
      </c>
      <c r="F194" s="78" t="str">
        <f>IFERROR(VLOOKUP(Dnn!$C42,'Mnm H'!$A$2:$CI$49,87,FALSE),"")</f>
        <v/>
      </c>
    </row>
    <row r="195" spans="1:6" x14ac:dyDescent="0.2">
      <c r="A195" s="71" t="str">
        <f>IFERROR(VLOOKUP(Dnn!$C43,'Mnm H'!$A$2:$CH$49,1,FALSE),"")</f>
        <v/>
      </c>
      <c r="B195" s="96" t="str">
        <f>IFERROR(VLOOKUP(Dnn!$C43,'Mnm H'!$A$2:$CH$49,4,FALSE),"")</f>
        <v/>
      </c>
      <c r="C195" s="96" t="str">
        <f>IFERROR(VLOOKUP(Dnn!$C43,'Mnm H'!$A$2:$CH$49,5,FALSE),"")</f>
        <v/>
      </c>
      <c r="D195" s="96" t="str">
        <f>IFERROR(VLOOKUP(Dnn!$C43,'Mnm H'!$A$2:$CH$49,5,FALSE),"")</f>
        <v/>
      </c>
      <c r="E195" s="114" t="str">
        <f>IFERROR(VLOOKUP(Dnn!$C43,'Mnm H'!$A$2:$CH$49,12,FALSE),"")</f>
        <v/>
      </c>
      <c r="F195" s="78" t="str">
        <f>IFERROR(VLOOKUP(Dnn!$C43,'Mnm H'!$A$2:$CI$49,87,FALSE),"")</f>
        <v/>
      </c>
    </row>
    <row r="196" spans="1:6" x14ac:dyDescent="0.2">
      <c r="A196" s="71" t="str">
        <f>IFERROR(VLOOKUP(Dnn!$C44,'Mnm H'!$A$2:$CH$49,1,FALSE),"")</f>
        <v/>
      </c>
      <c r="B196" s="96" t="str">
        <f>IFERROR(VLOOKUP(Dnn!$C44,'Mnm H'!$A$2:$CH$49,4,FALSE),"")</f>
        <v/>
      </c>
      <c r="C196" s="96" t="str">
        <f>IFERROR(VLOOKUP(Dnn!$C44,'Mnm H'!$A$2:$CH$49,5,FALSE),"")</f>
        <v/>
      </c>
      <c r="D196" s="96" t="str">
        <f>IFERROR(VLOOKUP(Dnn!$C44,'Mnm H'!$A$2:$CH$49,5,FALSE),"")</f>
        <v/>
      </c>
      <c r="E196" s="114" t="str">
        <f>IFERROR(VLOOKUP(Dnn!$C44,'Mnm H'!$A$2:$CH$49,12,FALSE),"")</f>
        <v/>
      </c>
      <c r="F196" s="78" t="str">
        <f>IFERROR(VLOOKUP(Dnn!$C44,'Mnm H'!$A$2:$CI$49,87,FALSE),"")</f>
        <v/>
      </c>
    </row>
    <row r="197" spans="1:6" x14ac:dyDescent="0.2">
      <c r="A197" s="71" t="str">
        <f>IFERROR(VLOOKUP(Dnn!$C45,'Mnm H'!$A$2:$CH$49,1,FALSE),"")</f>
        <v/>
      </c>
      <c r="B197" s="96" t="str">
        <f>IFERROR(VLOOKUP(Dnn!$C45,'Mnm H'!$A$2:$CH$49,4,FALSE),"")</f>
        <v/>
      </c>
      <c r="C197" s="96" t="str">
        <f>IFERROR(VLOOKUP(Dnn!$C45,'Mnm H'!$A$2:$CH$49,5,FALSE),"")</f>
        <v/>
      </c>
      <c r="D197" s="96" t="str">
        <f>IFERROR(VLOOKUP(Dnn!$C45,'Mnm H'!$A$2:$CH$49,5,FALSE),"")</f>
        <v/>
      </c>
      <c r="E197" s="114" t="str">
        <f>IFERROR(VLOOKUP(Dnn!$C45,'Mnm H'!$A$2:$CH$49,12,FALSE),"")</f>
        <v/>
      </c>
      <c r="F197" s="78" t="str">
        <f>IFERROR(VLOOKUP(Dnn!$C45,'Mnm H'!$A$2:$CI$49,87,FALSE),"")</f>
        <v/>
      </c>
    </row>
    <row r="198" spans="1:6" x14ac:dyDescent="0.2">
      <c r="A198" s="71" t="str">
        <f>IFERROR(VLOOKUP(Dnn!$C46,'Mnm H'!$A$2:$CH$49,1,FALSE),"")</f>
        <v/>
      </c>
      <c r="B198" s="96" t="str">
        <f>IFERROR(VLOOKUP(Dnn!$C46,'Mnm H'!$A$2:$CH$49,4,FALSE),"")</f>
        <v/>
      </c>
      <c r="C198" s="96" t="str">
        <f>IFERROR(VLOOKUP(Dnn!$C46,'Mnm H'!$A$2:$CH$49,5,FALSE),"")</f>
        <v/>
      </c>
      <c r="D198" s="96" t="str">
        <f>IFERROR(VLOOKUP(Dnn!$C46,'Mnm H'!$A$2:$CH$49,5,FALSE),"")</f>
        <v/>
      </c>
      <c r="E198" s="114" t="str">
        <f>IFERROR(VLOOKUP(Dnn!$C46,'Mnm H'!$A$2:$CH$49,12,FALSE),"")</f>
        <v/>
      </c>
      <c r="F198" s="78" t="str">
        <f>IFERROR(VLOOKUP(Dnn!$C46,'Mnm H'!$A$2:$CI$49,87,FALSE),"")</f>
        <v/>
      </c>
    </row>
    <row r="199" spans="1:6" x14ac:dyDescent="0.2">
      <c r="A199" s="71" t="str">
        <f>IFERROR(VLOOKUP(Dnn!$C47,'Mnm H'!$A$2:$CH$49,1,FALSE),"")</f>
        <v/>
      </c>
      <c r="B199" s="96" t="str">
        <f>IFERROR(VLOOKUP(Dnn!$C47,'Mnm H'!$A$2:$CH$49,4,FALSE),"")</f>
        <v/>
      </c>
      <c r="C199" s="96" t="str">
        <f>IFERROR(VLOOKUP(Dnn!$C47,'Mnm H'!$A$2:$CH$49,5,FALSE),"")</f>
        <v/>
      </c>
      <c r="D199" s="96" t="str">
        <f>IFERROR(VLOOKUP(Dnn!$C47,'Mnm H'!$A$2:$CH$49,5,FALSE),"")</f>
        <v/>
      </c>
      <c r="E199" s="114" t="str">
        <f>IFERROR(VLOOKUP(Dnn!$C47,'Mnm H'!$A$2:$CH$49,12,FALSE),"")</f>
        <v/>
      </c>
      <c r="F199" s="78" t="str">
        <f>IFERROR(VLOOKUP(Dnn!$C47,'Mnm H'!$A$2:$CI$49,87,FALSE),"")</f>
        <v/>
      </c>
    </row>
    <row r="200" spans="1:6" ht="15" thickBot="1" x14ac:dyDescent="0.25">
      <c r="A200" s="72" t="str">
        <f>IFERROR(VLOOKUP(Dnn!$C48,'Mnm H'!$A$2:$CH$49,1,FALSE),"")</f>
        <v/>
      </c>
      <c r="B200" s="98" t="str">
        <f>IFERROR(VLOOKUP(Dnn!$C48,'Mnm H'!$A$2:$CH$49,4,FALSE),"")</f>
        <v/>
      </c>
      <c r="C200" s="98" t="str">
        <f>IFERROR(VLOOKUP(Dnn!$C48,'Mnm H'!$A$2:$CH$49,5,FALSE),"")</f>
        <v/>
      </c>
      <c r="D200" s="98" t="str">
        <f>IFERROR(VLOOKUP(Dnn!$C48,'Mnm H'!$A$2:$CH$49,5,FALSE),"")</f>
        <v/>
      </c>
      <c r="E200" s="119" t="str">
        <f>IFERROR(VLOOKUP(Dnn!$C48,'Mnm H'!$A$2:$CH$49,12,FALSE),"")</f>
        <v/>
      </c>
      <c r="F200" s="79" t="str">
        <f>IFERROR(VLOOKUP(Dnn!$C48,'Mnm H'!$A$2:$CI$49,87,FALSE),"")</f>
        <v/>
      </c>
    </row>
    <row r="201" spans="1:6" ht="42" customHeight="1" thickBot="1" x14ac:dyDescent="0.25">
      <c r="A201" s="216" t="str">
        <f>Dnn!E6</f>
        <v>Seniors F</v>
      </c>
      <c r="B201" s="216"/>
      <c r="C201" s="216"/>
      <c r="D201" s="216"/>
      <c r="E201" s="216"/>
      <c r="F201" s="216"/>
    </row>
    <row r="202" spans="1:6" ht="15" thickBot="1" x14ac:dyDescent="0.25">
      <c r="A202" s="124" t="s">
        <v>106</v>
      </c>
      <c r="B202" s="125" t="s">
        <v>0</v>
      </c>
      <c r="C202" s="125" t="s">
        <v>8</v>
      </c>
      <c r="D202" s="125" t="s">
        <v>1</v>
      </c>
      <c r="E202" s="166" t="s">
        <v>142</v>
      </c>
      <c r="F202" s="126" t="s">
        <v>128</v>
      </c>
    </row>
    <row r="203" spans="1:6" x14ac:dyDescent="0.2">
      <c r="A203" s="67">
        <f>IFERROR(VLOOKUP(Dnn!$C1,'Snr F'!$A$2:$CH$49,1,FALSE),"")</f>
        <v>1</v>
      </c>
      <c r="B203" s="94" t="str">
        <f>IFERROR(VLOOKUP(Dnn!$C1,'Snr F'!$A$2:$CH$49,4,FALSE),"")</f>
        <v>A 9</v>
      </c>
      <c r="C203" s="94" t="str">
        <f>IFERROR(VLOOKUP(Dnn!$C1,'Snr F'!$A$2:$CH$49,5,FALSE),"")</f>
        <v>B 9</v>
      </c>
      <c r="D203" s="94" t="str">
        <f>IFERROR(VLOOKUP(Dnn!$C1,'Snr F'!$A$2:$CH$49,7,FALSE),"")</f>
        <v>C 9</v>
      </c>
      <c r="E203" s="113">
        <f>IFERROR(VLOOKUP(Dnn!$C1,'Snr F'!$A$2:$CH$49,12,FALSE),"")</f>
        <v>500</v>
      </c>
      <c r="F203" s="77" t="str">
        <f>IFERROR(VLOOKUP(Dnn!$C1,'Snr F'!$A$2:$CI$49,87,FALSE),"")</f>
        <v>Qualifié(e)</v>
      </c>
    </row>
    <row r="204" spans="1:6" x14ac:dyDescent="0.2">
      <c r="A204" s="71">
        <f>IFERROR(VLOOKUP(Dnn!$C2,'Snr F'!$A$2:$CH$49,1,FALSE),"")</f>
        <v>2</v>
      </c>
      <c r="B204" s="96" t="str">
        <f>IFERROR(VLOOKUP(Dnn!$C2,'Snr F'!$A$2:$CH$49,4,FALSE),"")</f>
        <v>A 8</v>
      </c>
      <c r="C204" s="96" t="str">
        <f>IFERROR(VLOOKUP(Dnn!$C2,'Snr F'!$A$2:$CH$49,5,FALSE),"")</f>
        <v>B 8</v>
      </c>
      <c r="D204" s="96" t="str">
        <f>IFERROR(VLOOKUP(Dnn!$C2,'Snr F'!$A$2:$CH$49,7,FALSE),"")</f>
        <v>C 8</v>
      </c>
      <c r="E204" s="114">
        <f>IFERROR(VLOOKUP(Dnn!$C2,'Snr F'!$A$2:$CH$49,12,FALSE),"")</f>
        <v>444.4444444444444</v>
      </c>
      <c r="F204" s="78" t="str">
        <f>IFERROR(VLOOKUP(Dnn!$C2,'Snr F'!$A$2:$CI$49,87,FALSE),"")</f>
        <v>Qualifié(e)</v>
      </c>
    </row>
    <row r="205" spans="1:6" x14ac:dyDescent="0.2">
      <c r="A205" s="71">
        <f>IFERROR(VLOOKUP(Dnn!$C3,'Snr F'!$A$2:$CH$49,1,FALSE),"")</f>
        <v>3</v>
      </c>
      <c r="B205" s="96" t="str">
        <f>IFERROR(VLOOKUP(Dnn!$C3,'Snr F'!$A$2:$CH$49,4,FALSE),"")</f>
        <v>A 7</v>
      </c>
      <c r="C205" s="96" t="str">
        <f>IFERROR(VLOOKUP(Dnn!$C3,'Snr F'!$A$2:$CH$49,5,FALSE),"")</f>
        <v>B 7</v>
      </c>
      <c r="D205" s="96" t="str">
        <f>IFERROR(VLOOKUP(Dnn!$C3,'Snr F'!$A$2:$CH$49,7,FALSE),"")</f>
        <v>C 7</v>
      </c>
      <c r="E205" s="114">
        <f>IFERROR(VLOOKUP(Dnn!$C3,'Snr F'!$A$2:$CH$49,12,FALSE),"")</f>
        <v>388.88888888888891</v>
      </c>
      <c r="F205" s="78" t="str">
        <f>IFERROR(VLOOKUP(Dnn!$C3,'Snr F'!$A$2:$CI$49,87,FALSE),"")</f>
        <v>Qualifié(e)</v>
      </c>
    </row>
    <row r="206" spans="1:6" x14ac:dyDescent="0.2">
      <c r="A206" s="71">
        <f>IFERROR(VLOOKUP(Dnn!$C4,'Snr F'!$A$2:$CH$49,1,FALSE),"")</f>
        <v>4</v>
      </c>
      <c r="B206" s="96" t="str">
        <f>IFERROR(VLOOKUP(Dnn!$C4,'Snr F'!$A$2:$CH$49,4,FALSE),"")</f>
        <v>A 6</v>
      </c>
      <c r="C206" s="96" t="str">
        <f>IFERROR(VLOOKUP(Dnn!$C4,'Snr F'!$A$2:$CH$49,5,FALSE),"")</f>
        <v>B 6</v>
      </c>
      <c r="D206" s="96" t="str">
        <f>IFERROR(VLOOKUP(Dnn!$C4,'Snr F'!$A$2:$CH$49,7,FALSE),"")</f>
        <v>C 6</v>
      </c>
      <c r="E206" s="114">
        <f>IFERROR(VLOOKUP(Dnn!$C4,'Snr F'!$A$2:$CH$49,12,FALSE),"")</f>
        <v>333.33333333333331</v>
      </c>
      <c r="F206" s="78" t="str">
        <f>IFERROR(VLOOKUP(Dnn!$C4,'Snr F'!$A$2:$CI$49,87,FALSE),"")</f>
        <v>Qualifié(e)</v>
      </c>
    </row>
    <row r="207" spans="1:6" ht="14" customHeight="1" x14ac:dyDescent="0.2">
      <c r="A207" s="71">
        <f>IFERROR(VLOOKUP(Dnn!$C5,'Snr F'!$A$2:$CH$49,1,FALSE),"")</f>
        <v>5</v>
      </c>
      <c r="B207" s="96" t="str">
        <f>IFERROR(VLOOKUP(Dnn!$C5,'Snr F'!$A$2:$CH$49,4,FALSE),"")</f>
        <v>A 5</v>
      </c>
      <c r="C207" s="96" t="str">
        <f>IFERROR(VLOOKUP(Dnn!$C5,'Snr F'!$A$2:$CH$49,5,FALSE),"")</f>
        <v>B 5</v>
      </c>
      <c r="D207" s="96" t="str">
        <f>IFERROR(VLOOKUP(Dnn!$C5,'Snr F'!$A$2:$CH$49,7,FALSE),"")</f>
        <v>C 5</v>
      </c>
      <c r="E207" s="114">
        <f>IFERROR(VLOOKUP(Dnn!$C5,'Snr F'!$A$2:$CH$49,12,FALSE),"")</f>
        <v>277.77777777777777</v>
      </c>
      <c r="F207" s="78" t="str">
        <f>IFERROR(VLOOKUP(Dnn!$C5,'Snr F'!$A$2:$CI$49,87,FALSE),"")</f>
        <v>Qualifié(e)</v>
      </c>
    </row>
    <row r="208" spans="1:6" ht="15" customHeight="1" x14ac:dyDescent="0.2">
      <c r="A208" s="71">
        <f>IFERROR(VLOOKUP(Dnn!$C6,'Snr F'!$A$2:$CH$49,1,FALSE),"")</f>
        <v>6</v>
      </c>
      <c r="B208" s="96" t="str">
        <f>IFERROR(VLOOKUP(Dnn!$C6,'Snr F'!$A$2:$CH$49,4,FALSE),"")</f>
        <v>A 4</v>
      </c>
      <c r="C208" s="96" t="str">
        <f>IFERROR(VLOOKUP(Dnn!$C6,'Snr F'!$A$2:$CH$49,5,FALSE),"")</f>
        <v>B 4</v>
      </c>
      <c r="D208" s="96" t="str">
        <f>IFERROR(VLOOKUP(Dnn!$C6,'Snr F'!$A$2:$CH$49,7,FALSE),"")</f>
        <v>C 4</v>
      </c>
      <c r="E208" s="114">
        <f>IFERROR(VLOOKUP(Dnn!$C6,'Snr F'!$A$2:$CH$49,12,FALSE),"")</f>
        <v>222.2222222222222</v>
      </c>
      <c r="F208" s="78" t="str">
        <f>IFERROR(VLOOKUP(Dnn!$C6,'Snr F'!$A$2:$CI$49,87,FALSE),"")</f>
        <v>Qualifié(e)</v>
      </c>
    </row>
    <row r="209" spans="1:6" x14ac:dyDescent="0.2">
      <c r="A209" s="71">
        <f>IFERROR(VLOOKUP(Dnn!$C7,'Snr F'!$A$2:$CH$49,1,FALSE),"")</f>
        <v>7</v>
      </c>
      <c r="B209" s="96" t="str">
        <f>IFERROR(VLOOKUP(Dnn!$C7,'Snr F'!$A$2:$CH$49,4,FALSE),"")</f>
        <v>A 3</v>
      </c>
      <c r="C209" s="96" t="str">
        <f>IFERROR(VLOOKUP(Dnn!$C7,'Snr F'!$A$2:$CH$49,5,FALSE),"")</f>
        <v>B 3</v>
      </c>
      <c r="D209" s="96" t="str">
        <f>IFERROR(VLOOKUP(Dnn!$C7,'Snr F'!$A$2:$CH$49,7,FALSE),"")</f>
        <v>C 3</v>
      </c>
      <c r="E209" s="114">
        <f>IFERROR(VLOOKUP(Dnn!$C7,'Snr F'!$A$2:$CH$49,12,FALSE),"")</f>
        <v>166.66666666666666</v>
      </c>
      <c r="F209" s="78" t="str">
        <f>IFERROR(VLOOKUP(Dnn!$C7,'Snr F'!$A$2:$CI$49,87,FALSE),"")</f>
        <v>Qualifié(e)</v>
      </c>
    </row>
    <row r="210" spans="1:6" ht="15" thickBot="1" x14ac:dyDescent="0.25">
      <c r="A210" s="72">
        <f>IFERROR(VLOOKUP(Dnn!$C8,'Snr F'!$A$2:$CH$49,1,FALSE),"")</f>
        <v>8</v>
      </c>
      <c r="B210" s="98" t="str">
        <f>IFERROR(VLOOKUP(Dnn!$C8,'Snr F'!$A$2:$CH$49,4,FALSE),"")</f>
        <v>A 2</v>
      </c>
      <c r="C210" s="98" t="str">
        <f>IFERROR(VLOOKUP(Dnn!$C8,'Snr F'!$A$2:$CH$49,5,FALSE),"")</f>
        <v>B 2</v>
      </c>
      <c r="D210" s="98" t="str">
        <f>IFERROR(VLOOKUP(Dnn!$C8,'Snr F'!$A$2:$CH$49,7,FALSE),"")</f>
        <v>C 2</v>
      </c>
      <c r="E210" s="119">
        <f>IFERROR(VLOOKUP(Dnn!$C8,'Snr F'!$A$2:$CH$49,12,FALSE),"")</f>
        <v>111.1111111111111</v>
      </c>
      <c r="F210" s="79" t="str">
        <f>IFERROR(VLOOKUP(Dnn!$C8,'Snr F'!$A$2:$CI$49,87,FALSE),"")</f>
        <v>Qualifié(e)</v>
      </c>
    </row>
    <row r="211" spans="1:6" x14ac:dyDescent="0.2">
      <c r="A211" s="67">
        <f>IFERROR(VLOOKUP(Dnn!$C9,'Snr F'!$A$2:$CH$49,1,FALSE),"")</f>
        <v>9</v>
      </c>
      <c r="B211" s="94" t="str">
        <f>IFERROR(VLOOKUP(Dnn!$C9,'Snr F'!$A$2:$CH$49,4,FALSE),"")</f>
        <v>A 1</v>
      </c>
      <c r="C211" s="94" t="str">
        <f>IFERROR(VLOOKUP(Dnn!$C9,'Snr F'!$A$2:$CH$49,5,FALSE),"")</f>
        <v>B 1</v>
      </c>
      <c r="D211" s="94" t="str">
        <f>IFERROR(VLOOKUP(Dnn!$C9,'Snr F'!$A$2:$CH$49,7,FALSE),"")</f>
        <v>C 1</v>
      </c>
      <c r="E211" s="113">
        <f>IFERROR(VLOOKUP(Dnn!$C9,'Snr F'!$A$2:$CH$49,12,FALSE),"")</f>
        <v>55.55555555555555</v>
      </c>
      <c r="F211" s="77" t="str">
        <f>IFERROR(VLOOKUP(Dnn!$C9,'Snr F'!$A$2:$CI$49,87,FALSE),"")</f>
        <v/>
      </c>
    </row>
    <row r="212" spans="1:6" x14ac:dyDescent="0.2">
      <c r="A212" s="71" t="str">
        <f>IFERROR(VLOOKUP(Dnn!$C10,'Snr F'!$A$2:$CH$49,1,FALSE),"")</f>
        <v/>
      </c>
      <c r="B212" s="96" t="str">
        <f>IFERROR(VLOOKUP(Dnn!$C10,'Snr F'!$A$2:$CH$49,4,FALSE),"")</f>
        <v/>
      </c>
      <c r="C212" s="96" t="str">
        <f>IFERROR(VLOOKUP(Dnn!$C10,'Snr F'!$A$2:$CH$49,5,FALSE),"")</f>
        <v/>
      </c>
      <c r="D212" s="96" t="str">
        <f>IFERROR(VLOOKUP(Dnn!$C10,'Snr F'!$A$2:$CH$49,7,FALSE),"")</f>
        <v/>
      </c>
      <c r="E212" s="114" t="str">
        <f>IFERROR(VLOOKUP(Dnn!$C10,'Snr F'!$A$2:$CH$49,12,FALSE),"")</f>
        <v/>
      </c>
      <c r="F212" s="78" t="str">
        <f>IFERROR(VLOOKUP(Dnn!$C10,'Snr F'!$A$2:$CI$49,87,FALSE),"")</f>
        <v/>
      </c>
    </row>
    <row r="213" spans="1:6" x14ac:dyDescent="0.2">
      <c r="A213" s="71" t="str">
        <f>IFERROR(VLOOKUP(Dnn!$C11,'Snr F'!$A$2:$CH$49,1,FALSE),"")</f>
        <v/>
      </c>
      <c r="B213" s="96" t="str">
        <f>IFERROR(VLOOKUP(Dnn!$C11,'Snr F'!$A$2:$CH$49,4,FALSE),"")</f>
        <v/>
      </c>
      <c r="C213" s="96" t="str">
        <f>IFERROR(VLOOKUP(Dnn!$C11,'Snr F'!$A$2:$CH$49,5,FALSE),"")</f>
        <v/>
      </c>
      <c r="D213" s="96" t="str">
        <f>IFERROR(VLOOKUP(Dnn!$C11,'Snr F'!$A$2:$CH$49,7,FALSE),"")</f>
        <v/>
      </c>
      <c r="E213" s="114" t="str">
        <f>IFERROR(VLOOKUP(Dnn!$C11,'Snr F'!$A$2:$CH$49,12,FALSE),"")</f>
        <v/>
      </c>
      <c r="F213" s="78" t="str">
        <f>IFERROR(VLOOKUP(Dnn!$C11,'Snr F'!$A$2:$CI$49,87,FALSE),"")</f>
        <v/>
      </c>
    </row>
    <row r="214" spans="1:6" x14ac:dyDescent="0.2">
      <c r="A214" s="71" t="str">
        <f>IFERROR(VLOOKUP(Dnn!$C12,'Snr F'!$A$2:$CH$49,1,FALSE),"")</f>
        <v/>
      </c>
      <c r="B214" s="96" t="str">
        <f>IFERROR(VLOOKUP(Dnn!$C12,'Snr F'!$A$2:$CH$49,4,FALSE),"")</f>
        <v/>
      </c>
      <c r="C214" s="96" t="str">
        <f>IFERROR(VLOOKUP(Dnn!$C12,'Snr F'!$A$2:$CH$49,5,FALSE),"")</f>
        <v/>
      </c>
      <c r="D214" s="96" t="str">
        <f>IFERROR(VLOOKUP(Dnn!$C12,'Snr F'!$A$2:$CH$49,7,FALSE),"")</f>
        <v/>
      </c>
      <c r="E214" s="114" t="str">
        <f>IFERROR(VLOOKUP(Dnn!$C12,'Snr F'!$A$2:$CH$49,12,FALSE),"")</f>
        <v/>
      </c>
      <c r="F214" s="78" t="str">
        <f>IFERROR(VLOOKUP(Dnn!$C12,'Snr F'!$A$2:$CI$49,87,FALSE),"")</f>
        <v/>
      </c>
    </row>
    <row r="215" spans="1:6" x14ac:dyDescent="0.2">
      <c r="A215" s="71" t="str">
        <f>IFERROR(VLOOKUP(Dnn!$C13,'Snr F'!$A$2:$CH$49,1,FALSE),"")</f>
        <v/>
      </c>
      <c r="B215" s="96" t="str">
        <f>IFERROR(VLOOKUP(Dnn!$C13,'Snr F'!$A$2:$CH$49,4,FALSE),"")</f>
        <v/>
      </c>
      <c r="C215" s="96" t="str">
        <f>IFERROR(VLOOKUP(Dnn!$C13,'Snr F'!$A$2:$CH$49,5,FALSE),"")</f>
        <v/>
      </c>
      <c r="D215" s="96" t="str">
        <f>IFERROR(VLOOKUP(Dnn!$C13,'Snr F'!$A$2:$CH$49,7,FALSE),"")</f>
        <v/>
      </c>
      <c r="E215" s="114" t="str">
        <f>IFERROR(VLOOKUP(Dnn!$C13,'Snr F'!$A$2:$CH$49,12,FALSE),"")</f>
        <v/>
      </c>
      <c r="F215" s="78" t="str">
        <f>IFERROR(VLOOKUP(Dnn!$C13,'Snr F'!$A$2:$CI$49,87,FALSE),"")</f>
        <v/>
      </c>
    </row>
    <row r="216" spans="1:6" x14ac:dyDescent="0.2">
      <c r="A216" s="71" t="str">
        <f>IFERROR(VLOOKUP(Dnn!$C14,'Snr F'!$A$2:$CH$49,1,FALSE),"")</f>
        <v/>
      </c>
      <c r="B216" s="96" t="str">
        <f>IFERROR(VLOOKUP(Dnn!$C14,'Snr F'!$A$2:$CH$49,4,FALSE),"")</f>
        <v/>
      </c>
      <c r="C216" s="96" t="str">
        <f>IFERROR(VLOOKUP(Dnn!$C14,'Snr F'!$A$2:$CH$49,5,FALSE),"")</f>
        <v/>
      </c>
      <c r="D216" s="96" t="str">
        <f>IFERROR(VLOOKUP(Dnn!$C14,'Snr F'!$A$2:$CH$49,7,FALSE),"")</f>
        <v/>
      </c>
      <c r="E216" s="114" t="str">
        <f>IFERROR(VLOOKUP(Dnn!$C14,'Snr F'!$A$2:$CH$49,12,FALSE),"")</f>
        <v/>
      </c>
      <c r="F216" s="78" t="str">
        <f>IFERROR(VLOOKUP(Dnn!$C14,'Snr F'!$A$2:$CI$49,87,FALSE),"")</f>
        <v/>
      </c>
    </row>
    <row r="217" spans="1:6" x14ac:dyDescent="0.2">
      <c r="A217" s="71" t="str">
        <f>IFERROR(VLOOKUP(Dnn!$C15,'Snr F'!$A$2:$CH$49,1,FALSE),"")</f>
        <v/>
      </c>
      <c r="B217" s="96" t="str">
        <f>IFERROR(VLOOKUP(Dnn!$C15,'Snr F'!$A$2:$CH$49,4,FALSE),"")</f>
        <v/>
      </c>
      <c r="C217" s="96" t="str">
        <f>IFERROR(VLOOKUP(Dnn!$C15,'Snr F'!$A$2:$CH$49,5,FALSE),"")</f>
        <v/>
      </c>
      <c r="D217" s="96" t="str">
        <f>IFERROR(VLOOKUP(Dnn!$C15,'Snr F'!$A$2:$CH$49,7,FALSE),"")</f>
        <v/>
      </c>
      <c r="E217" s="114" t="str">
        <f>IFERROR(VLOOKUP(Dnn!$C15,'Snr F'!$A$2:$CH$49,12,FALSE),"")</f>
        <v/>
      </c>
      <c r="F217" s="78" t="str">
        <f>IFERROR(VLOOKUP(Dnn!$C15,'Snr F'!$A$2:$CI$49,87,FALSE),"")</f>
        <v/>
      </c>
    </row>
    <row r="218" spans="1:6" x14ac:dyDescent="0.2">
      <c r="A218" s="71" t="str">
        <f>IFERROR(VLOOKUP(Dnn!$C16,'Snr F'!$A$2:$CH$49,1,FALSE),"")</f>
        <v/>
      </c>
      <c r="B218" s="96" t="str">
        <f>IFERROR(VLOOKUP(Dnn!$C16,'Snr F'!$A$2:$CH$49,4,FALSE),"")</f>
        <v/>
      </c>
      <c r="C218" s="96" t="str">
        <f>IFERROR(VLOOKUP(Dnn!$C16,'Snr F'!$A$2:$CH$49,5,FALSE),"")</f>
        <v/>
      </c>
      <c r="D218" s="96" t="str">
        <f>IFERROR(VLOOKUP(Dnn!$C16,'Snr F'!$A$2:$CH$49,7,FALSE),"")</f>
        <v/>
      </c>
      <c r="E218" s="114" t="str">
        <f>IFERROR(VLOOKUP(Dnn!$C16,'Snr F'!$A$2:$CH$49,12,FALSE),"")</f>
        <v/>
      </c>
      <c r="F218" s="78" t="str">
        <f>IFERROR(VLOOKUP(Dnn!$C16,'Snr F'!$A$2:$CI$49,87,FALSE),"")</f>
        <v/>
      </c>
    </row>
    <row r="219" spans="1:6" x14ac:dyDescent="0.2">
      <c r="A219" s="71" t="str">
        <f>IFERROR(VLOOKUP(Dnn!$C17,'Snr F'!$A$2:$CH$49,1,FALSE),"")</f>
        <v/>
      </c>
      <c r="B219" s="96" t="str">
        <f>IFERROR(VLOOKUP(Dnn!$C17,'Snr F'!$A$2:$CH$49,4,FALSE),"")</f>
        <v/>
      </c>
      <c r="C219" s="96" t="str">
        <f>IFERROR(VLOOKUP(Dnn!$C17,'Snr F'!$A$2:$CH$49,5,FALSE),"")</f>
        <v/>
      </c>
      <c r="D219" s="96" t="str">
        <f>IFERROR(VLOOKUP(Dnn!$C17,'Snr F'!$A$2:$CH$49,7,FALSE),"")</f>
        <v/>
      </c>
      <c r="E219" s="114" t="str">
        <f>IFERROR(VLOOKUP(Dnn!$C17,'Snr F'!$A$2:$CH$49,12,FALSE),"")</f>
        <v/>
      </c>
      <c r="F219" s="78" t="str">
        <f>IFERROR(VLOOKUP(Dnn!$C17,'Snr F'!$A$2:$CI$49,87,FALSE),"")</f>
        <v/>
      </c>
    </row>
    <row r="220" spans="1:6" x14ac:dyDescent="0.2">
      <c r="A220" s="71" t="str">
        <f>IFERROR(VLOOKUP(Dnn!$C18,'Snr F'!$A$2:$CH$49,1,FALSE),"")</f>
        <v/>
      </c>
      <c r="B220" s="96" t="str">
        <f>IFERROR(VLOOKUP(Dnn!$C18,'Snr F'!$A$2:$CH$49,4,FALSE),"")</f>
        <v/>
      </c>
      <c r="C220" s="96" t="str">
        <f>IFERROR(VLOOKUP(Dnn!$C18,'Snr F'!$A$2:$CH$49,5,FALSE),"")</f>
        <v/>
      </c>
      <c r="D220" s="96" t="str">
        <f>IFERROR(VLOOKUP(Dnn!$C18,'Snr F'!$A$2:$CH$49,7,FALSE),"")</f>
        <v/>
      </c>
      <c r="E220" s="114" t="str">
        <f>IFERROR(VLOOKUP(Dnn!$C18,'Snr F'!$A$2:$CH$49,12,FALSE),"")</f>
        <v/>
      </c>
      <c r="F220" s="78" t="str">
        <f>IFERROR(VLOOKUP(Dnn!$C18,'Snr F'!$A$2:$CI$49,87,FALSE),"")</f>
        <v/>
      </c>
    </row>
    <row r="221" spans="1:6" x14ac:dyDescent="0.2">
      <c r="A221" s="71" t="str">
        <f>IFERROR(VLOOKUP(Dnn!$C19,'Snr F'!$A$2:$CH$49,1,FALSE),"")</f>
        <v/>
      </c>
      <c r="B221" s="96" t="str">
        <f>IFERROR(VLOOKUP(Dnn!$C19,'Snr F'!$A$2:$CH$49,4,FALSE),"")</f>
        <v/>
      </c>
      <c r="C221" s="96" t="str">
        <f>IFERROR(VLOOKUP(Dnn!$C19,'Snr F'!$A$2:$CH$49,5,FALSE),"")</f>
        <v/>
      </c>
      <c r="D221" s="96" t="str">
        <f>IFERROR(VLOOKUP(Dnn!$C19,'Snr F'!$A$2:$CH$49,7,FALSE),"")</f>
        <v/>
      </c>
      <c r="E221" s="114" t="str">
        <f>IFERROR(VLOOKUP(Dnn!$C19,'Snr F'!$A$2:$CH$49,12,FALSE),"")</f>
        <v/>
      </c>
      <c r="F221" s="78" t="str">
        <f>IFERROR(VLOOKUP(Dnn!$C19,'Snr F'!$A$2:$CI$49,87,FALSE),"")</f>
        <v/>
      </c>
    </row>
    <row r="222" spans="1:6" x14ac:dyDescent="0.2">
      <c r="A222" s="71" t="str">
        <f>IFERROR(VLOOKUP(Dnn!$C20,'Snr F'!$A$2:$CH$49,1,FALSE),"")</f>
        <v/>
      </c>
      <c r="B222" s="96" t="str">
        <f>IFERROR(VLOOKUP(Dnn!$C20,'Snr F'!$A$2:$CH$49,4,FALSE),"")</f>
        <v/>
      </c>
      <c r="C222" s="96" t="str">
        <f>IFERROR(VLOOKUP(Dnn!$C20,'Snr F'!$A$2:$CH$49,5,FALSE),"")</f>
        <v/>
      </c>
      <c r="D222" s="96" t="str">
        <f>IFERROR(VLOOKUP(Dnn!$C20,'Snr F'!$A$2:$CH$49,7,FALSE),"")</f>
        <v/>
      </c>
      <c r="E222" s="114" t="str">
        <f>IFERROR(VLOOKUP(Dnn!$C20,'Snr F'!$A$2:$CH$49,12,FALSE),"")</f>
        <v/>
      </c>
      <c r="F222" s="78" t="str">
        <f>IFERROR(VLOOKUP(Dnn!$C20,'Snr F'!$A$2:$CI$49,87,FALSE),"")</f>
        <v/>
      </c>
    </row>
    <row r="223" spans="1:6" x14ac:dyDescent="0.2">
      <c r="A223" s="71" t="str">
        <f>IFERROR(VLOOKUP(Dnn!$C21,'Snr F'!$A$2:$CH$49,1,FALSE),"")</f>
        <v/>
      </c>
      <c r="B223" s="96" t="str">
        <f>IFERROR(VLOOKUP(Dnn!$C21,'Snr F'!$A$2:$CH$49,4,FALSE),"")</f>
        <v/>
      </c>
      <c r="C223" s="96" t="str">
        <f>IFERROR(VLOOKUP(Dnn!$C21,'Snr F'!$A$2:$CH$49,5,FALSE),"")</f>
        <v/>
      </c>
      <c r="D223" s="96" t="str">
        <f>IFERROR(VLOOKUP(Dnn!$C21,'Snr F'!$A$2:$CH$49,7,FALSE),"")</f>
        <v/>
      </c>
      <c r="E223" s="114" t="str">
        <f>IFERROR(VLOOKUP(Dnn!$C21,'Snr F'!$A$2:$CH$49,12,FALSE),"")</f>
        <v/>
      </c>
      <c r="F223" s="78" t="str">
        <f>IFERROR(VLOOKUP(Dnn!$C21,'Snr F'!$A$2:$CI$49,87,FALSE),"")</f>
        <v/>
      </c>
    </row>
    <row r="224" spans="1:6" x14ac:dyDescent="0.2">
      <c r="A224" s="71" t="str">
        <f>IFERROR(VLOOKUP(Dnn!$C22,'Snr F'!$A$2:$CH$49,1,FALSE),"")</f>
        <v/>
      </c>
      <c r="B224" s="96" t="str">
        <f>IFERROR(VLOOKUP(Dnn!$C22,'Snr F'!$A$2:$CH$49,4,FALSE),"")</f>
        <v/>
      </c>
      <c r="C224" s="96" t="str">
        <f>IFERROR(VLOOKUP(Dnn!$C22,'Snr F'!$A$2:$CH$49,5,FALSE),"")</f>
        <v/>
      </c>
      <c r="D224" s="96" t="str">
        <f>IFERROR(VLOOKUP(Dnn!$C22,'Snr F'!$A$2:$CH$49,7,FALSE),"")</f>
        <v/>
      </c>
      <c r="E224" s="114" t="str">
        <f>IFERROR(VLOOKUP(Dnn!$C22,'Snr F'!$A$2:$CH$49,12,FALSE),"")</f>
        <v/>
      </c>
      <c r="F224" s="78" t="str">
        <f>IFERROR(VLOOKUP(Dnn!$C22,'Snr F'!$A$2:$CI$49,87,FALSE),"")</f>
        <v/>
      </c>
    </row>
    <row r="225" spans="1:6" x14ac:dyDescent="0.2">
      <c r="A225" s="71" t="str">
        <f>IFERROR(VLOOKUP(Dnn!$C23,'Snr F'!$A$2:$CH$49,1,FALSE),"")</f>
        <v/>
      </c>
      <c r="B225" s="96" t="str">
        <f>IFERROR(VLOOKUP(Dnn!$C23,'Snr F'!$A$2:$CH$49,4,FALSE),"")</f>
        <v/>
      </c>
      <c r="C225" s="96" t="str">
        <f>IFERROR(VLOOKUP(Dnn!$C23,'Snr F'!$A$2:$CH$49,5,FALSE),"")</f>
        <v/>
      </c>
      <c r="D225" s="96" t="str">
        <f>IFERROR(VLOOKUP(Dnn!$C23,'Snr F'!$A$2:$CH$49,7,FALSE),"")</f>
        <v/>
      </c>
      <c r="E225" s="114" t="str">
        <f>IFERROR(VLOOKUP(Dnn!$C23,'Snr F'!$A$2:$CH$49,12,FALSE),"")</f>
        <v/>
      </c>
      <c r="F225" s="78" t="str">
        <f>IFERROR(VLOOKUP(Dnn!$C23,'Snr F'!$A$2:$CI$49,87,FALSE),"")</f>
        <v/>
      </c>
    </row>
    <row r="226" spans="1:6" x14ac:dyDescent="0.2">
      <c r="A226" s="71" t="str">
        <f>IFERROR(VLOOKUP(Dnn!$C24,'Snr F'!$A$2:$CH$49,1,FALSE),"")</f>
        <v/>
      </c>
      <c r="B226" s="96" t="str">
        <f>IFERROR(VLOOKUP(Dnn!$C24,'Snr F'!$A$2:$CH$49,4,FALSE),"")</f>
        <v/>
      </c>
      <c r="C226" s="96" t="str">
        <f>IFERROR(VLOOKUP(Dnn!$C24,'Snr F'!$A$2:$CH$49,5,FALSE),"")</f>
        <v/>
      </c>
      <c r="D226" s="96" t="str">
        <f>IFERROR(VLOOKUP(Dnn!$C24,'Snr F'!$A$2:$CH$49,7,FALSE),"")</f>
        <v/>
      </c>
      <c r="E226" s="114" t="str">
        <f>IFERROR(VLOOKUP(Dnn!$C24,'Snr F'!$A$2:$CH$49,12,FALSE),"")</f>
        <v/>
      </c>
      <c r="F226" s="78" t="str">
        <f>IFERROR(VLOOKUP(Dnn!$C24,'Snr F'!$A$2:$CI$49,87,FALSE),"")</f>
        <v/>
      </c>
    </row>
    <row r="227" spans="1:6" x14ac:dyDescent="0.2">
      <c r="A227" s="71" t="str">
        <f>IFERROR(VLOOKUP(Dnn!$C25,'Snr F'!$A$2:$CH$49,1,FALSE),"")</f>
        <v/>
      </c>
      <c r="B227" s="96" t="str">
        <f>IFERROR(VLOOKUP(Dnn!$C25,'Snr F'!$A$2:$CH$49,4,FALSE),"")</f>
        <v/>
      </c>
      <c r="C227" s="96" t="str">
        <f>IFERROR(VLOOKUP(Dnn!$C25,'Snr F'!$A$2:$CH$49,5,FALSE),"")</f>
        <v/>
      </c>
      <c r="D227" s="96" t="str">
        <f>IFERROR(VLOOKUP(Dnn!$C25,'Snr F'!$A$2:$CH$49,7,FALSE),"")</f>
        <v/>
      </c>
      <c r="E227" s="114" t="str">
        <f>IFERROR(VLOOKUP(Dnn!$C25,'Snr F'!$A$2:$CH$49,12,FALSE),"")</f>
        <v/>
      </c>
      <c r="F227" s="78" t="str">
        <f>IFERROR(VLOOKUP(Dnn!$C25,'Snr F'!$A$2:$CI$49,87,FALSE),"")</f>
        <v/>
      </c>
    </row>
    <row r="228" spans="1:6" x14ac:dyDescent="0.2">
      <c r="A228" s="71" t="str">
        <f>IFERROR(VLOOKUP(Dnn!$C26,'Snr F'!$A$2:$CH$49,1,FALSE),"")</f>
        <v/>
      </c>
      <c r="B228" s="96" t="str">
        <f>IFERROR(VLOOKUP(Dnn!$C26,'Snr F'!$A$2:$CH$49,4,FALSE),"")</f>
        <v/>
      </c>
      <c r="C228" s="96" t="str">
        <f>IFERROR(VLOOKUP(Dnn!$C26,'Snr F'!$A$2:$CH$49,5,FALSE),"")</f>
        <v/>
      </c>
      <c r="D228" s="96" t="str">
        <f>IFERROR(VLOOKUP(Dnn!$C26,'Snr F'!$A$2:$CH$49,7,FALSE),"")</f>
        <v/>
      </c>
      <c r="E228" s="114" t="str">
        <f>IFERROR(VLOOKUP(Dnn!$C26,'Snr F'!$A$2:$CH$49,12,FALSE),"")</f>
        <v/>
      </c>
      <c r="F228" s="78" t="str">
        <f>IFERROR(VLOOKUP(Dnn!$C26,'Snr F'!$A$2:$CI$49,87,FALSE),"")</f>
        <v/>
      </c>
    </row>
    <row r="229" spans="1:6" x14ac:dyDescent="0.2">
      <c r="A229" s="71" t="str">
        <f>IFERROR(VLOOKUP(Dnn!$C27,'Snr F'!$A$2:$CH$49,1,FALSE),"")</f>
        <v/>
      </c>
      <c r="B229" s="96" t="str">
        <f>IFERROR(VLOOKUP(Dnn!$C27,'Snr F'!$A$2:$CH$49,4,FALSE),"")</f>
        <v/>
      </c>
      <c r="C229" s="96" t="str">
        <f>IFERROR(VLOOKUP(Dnn!$C27,'Snr F'!$A$2:$CH$49,5,FALSE),"")</f>
        <v/>
      </c>
      <c r="D229" s="96" t="str">
        <f>IFERROR(VLOOKUP(Dnn!$C27,'Snr F'!$A$2:$CH$49,7,FALSE),"")</f>
        <v/>
      </c>
      <c r="E229" s="114" t="str">
        <f>IFERROR(VLOOKUP(Dnn!$C27,'Snr F'!$A$2:$CH$49,12,FALSE),"")</f>
        <v/>
      </c>
      <c r="F229" s="78" t="str">
        <f>IFERROR(VLOOKUP(Dnn!$C27,'Snr F'!$A$2:$CI$49,87,FALSE),"")</f>
        <v/>
      </c>
    </row>
    <row r="230" spans="1:6" x14ac:dyDescent="0.2">
      <c r="A230" s="71" t="str">
        <f>IFERROR(VLOOKUP(Dnn!$C28,'Snr F'!$A$2:$CH$49,1,FALSE),"")</f>
        <v/>
      </c>
      <c r="B230" s="96" t="str">
        <f>IFERROR(VLOOKUP(Dnn!$C28,'Snr F'!$A$2:$CH$49,4,FALSE),"")</f>
        <v/>
      </c>
      <c r="C230" s="96" t="str">
        <f>IFERROR(VLOOKUP(Dnn!$C28,'Snr F'!$A$2:$CH$49,5,FALSE),"")</f>
        <v/>
      </c>
      <c r="D230" s="96" t="str">
        <f>IFERROR(VLOOKUP(Dnn!$C28,'Snr F'!$A$2:$CH$49,7,FALSE),"")</f>
        <v/>
      </c>
      <c r="E230" s="114" t="str">
        <f>IFERROR(VLOOKUP(Dnn!$C28,'Snr F'!$A$2:$CH$49,12,FALSE),"")</f>
        <v/>
      </c>
      <c r="F230" s="78" t="str">
        <f>IFERROR(VLOOKUP(Dnn!$C28,'Snr F'!$A$2:$CI$49,87,FALSE),"")</f>
        <v/>
      </c>
    </row>
    <row r="231" spans="1:6" x14ac:dyDescent="0.2">
      <c r="A231" s="71" t="str">
        <f>IFERROR(VLOOKUP(Dnn!$C29,'Snr F'!$A$2:$CH$49,1,FALSE),"")</f>
        <v/>
      </c>
      <c r="B231" s="96" t="str">
        <f>IFERROR(VLOOKUP(Dnn!$C29,'Snr F'!$A$2:$CH$49,4,FALSE),"")</f>
        <v/>
      </c>
      <c r="C231" s="96" t="str">
        <f>IFERROR(VLOOKUP(Dnn!$C29,'Snr F'!$A$2:$CH$49,5,FALSE),"")</f>
        <v/>
      </c>
      <c r="D231" s="96" t="str">
        <f>IFERROR(VLOOKUP(Dnn!$C29,'Snr F'!$A$2:$CH$49,7,FALSE),"")</f>
        <v/>
      </c>
      <c r="E231" s="114" t="str">
        <f>IFERROR(VLOOKUP(Dnn!$C29,'Snr F'!$A$2:$CH$49,12,FALSE),"")</f>
        <v/>
      </c>
      <c r="F231" s="78" t="str">
        <f>IFERROR(VLOOKUP(Dnn!$C29,'Snr F'!$A$2:$CI$49,87,FALSE),"")</f>
        <v/>
      </c>
    </row>
    <row r="232" spans="1:6" x14ac:dyDescent="0.2">
      <c r="A232" s="71" t="str">
        <f>IFERROR(VLOOKUP(Dnn!$C30,'Snr F'!$A$2:$CH$49,1,FALSE),"")</f>
        <v/>
      </c>
      <c r="B232" s="96" t="str">
        <f>IFERROR(VLOOKUP(Dnn!$C30,'Snr F'!$A$2:$CH$49,4,FALSE),"")</f>
        <v/>
      </c>
      <c r="C232" s="96" t="str">
        <f>IFERROR(VLOOKUP(Dnn!$C30,'Snr F'!$A$2:$CH$49,5,FALSE),"")</f>
        <v/>
      </c>
      <c r="D232" s="96" t="str">
        <f>IFERROR(VLOOKUP(Dnn!$C30,'Snr F'!$A$2:$CH$49,7,FALSE),"")</f>
        <v/>
      </c>
      <c r="E232" s="114" t="str">
        <f>IFERROR(VLOOKUP(Dnn!$C30,'Snr F'!$A$2:$CH$49,12,FALSE),"")</f>
        <v/>
      </c>
      <c r="F232" s="78" t="str">
        <f>IFERROR(VLOOKUP(Dnn!$C30,'Snr F'!$A$2:$CI$49,87,FALSE),"")</f>
        <v/>
      </c>
    </row>
    <row r="233" spans="1:6" x14ac:dyDescent="0.2">
      <c r="A233" s="71" t="str">
        <f>IFERROR(VLOOKUP(Dnn!$C31,'Snr F'!$A$2:$CH$49,1,FALSE),"")</f>
        <v/>
      </c>
      <c r="B233" s="96" t="str">
        <f>IFERROR(VLOOKUP(Dnn!$C31,'Snr F'!$A$2:$CH$49,4,FALSE),"")</f>
        <v/>
      </c>
      <c r="C233" s="96" t="str">
        <f>IFERROR(VLOOKUP(Dnn!$C31,'Snr F'!$A$2:$CH$49,5,FALSE),"")</f>
        <v/>
      </c>
      <c r="D233" s="96" t="str">
        <f>IFERROR(VLOOKUP(Dnn!$C31,'Snr F'!$A$2:$CH$49,7,FALSE),"")</f>
        <v/>
      </c>
      <c r="E233" s="114" t="str">
        <f>IFERROR(VLOOKUP(Dnn!$C31,'Snr F'!$A$2:$CH$49,12,FALSE),"")</f>
        <v/>
      </c>
      <c r="F233" s="78" t="str">
        <f>IFERROR(VLOOKUP(Dnn!$C31,'Snr F'!$A$2:$CI$49,87,FALSE),"")</f>
        <v/>
      </c>
    </row>
    <row r="234" spans="1:6" x14ac:dyDescent="0.2">
      <c r="A234" s="71" t="str">
        <f>IFERROR(VLOOKUP(Dnn!$C32,'Snr F'!$A$2:$CH$49,1,FALSE),"")</f>
        <v/>
      </c>
      <c r="B234" s="96" t="str">
        <f>IFERROR(VLOOKUP(Dnn!$C32,'Snr F'!$A$2:$CH$49,4,FALSE),"")</f>
        <v/>
      </c>
      <c r="C234" s="96" t="str">
        <f>IFERROR(VLOOKUP(Dnn!$C32,'Snr F'!$A$2:$CH$49,5,FALSE),"")</f>
        <v/>
      </c>
      <c r="D234" s="96" t="str">
        <f>IFERROR(VLOOKUP(Dnn!$C32,'Snr F'!$A$2:$CH$49,7,FALSE),"")</f>
        <v/>
      </c>
      <c r="E234" s="114" t="str">
        <f>IFERROR(VLOOKUP(Dnn!$C32,'Snr F'!$A$2:$CH$49,12,FALSE),"")</f>
        <v/>
      </c>
      <c r="F234" s="78" t="str">
        <f>IFERROR(VLOOKUP(Dnn!$C32,'Snr F'!$A$2:$CI$49,87,FALSE),"")</f>
        <v/>
      </c>
    </row>
    <row r="235" spans="1:6" x14ac:dyDescent="0.2">
      <c r="A235" s="71" t="str">
        <f>IFERROR(VLOOKUP(Dnn!$C33,'Snr F'!$A$2:$CH$49,1,FALSE),"")</f>
        <v/>
      </c>
      <c r="B235" s="96" t="str">
        <f>IFERROR(VLOOKUP(Dnn!$C33,'Snr F'!$A$2:$CH$49,4,FALSE),"")</f>
        <v/>
      </c>
      <c r="C235" s="96" t="str">
        <f>IFERROR(VLOOKUP(Dnn!$C33,'Snr F'!$A$2:$CH$49,5,FALSE),"")</f>
        <v/>
      </c>
      <c r="D235" s="96" t="str">
        <f>IFERROR(VLOOKUP(Dnn!$C33,'Snr F'!$A$2:$CH$49,7,FALSE),"")</f>
        <v/>
      </c>
      <c r="E235" s="114" t="str">
        <f>IFERROR(VLOOKUP(Dnn!$C33,'Snr F'!$A$2:$CH$49,12,FALSE),"")</f>
        <v/>
      </c>
      <c r="F235" s="78" t="str">
        <f>IFERROR(VLOOKUP(Dnn!$C33,'Snr F'!$A$2:$CI$49,87,FALSE),"")</f>
        <v/>
      </c>
    </row>
    <row r="236" spans="1:6" x14ac:dyDescent="0.2">
      <c r="A236" s="71" t="str">
        <f>IFERROR(VLOOKUP(Dnn!$C34,'Snr F'!$A$2:$CH$49,1,FALSE),"")</f>
        <v/>
      </c>
      <c r="B236" s="96" t="str">
        <f>IFERROR(VLOOKUP(Dnn!$C34,'Snr F'!$A$2:$CH$49,4,FALSE),"")</f>
        <v/>
      </c>
      <c r="C236" s="96" t="str">
        <f>IFERROR(VLOOKUP(Dnn!$C34,'Snr F'!$A$2:$CH$49,5,FALSE),"")</f>
        <v/>
      </c>
      <c r="D236" s="96" t="str">
        <f>IFERROR(VLOOKUP(Dnn!$C34,'Snr F'!$A$2:$CH$49,7,FALSE),"")</f>
        <v/>
      </c>
      <c r="E236" s="114" t="str">
        <f>IFERROR(VLOOKUP(Dnn!$C34,'Snr F'!$A$2:$CH$49,12,FALSE),"")</f>
        <v/>
      </c>
      <c r="F236" s="78" t="str">
        <f>IFERROR(VLOOKUP(Dnn!$C34,'Snr F'!$A$2:$CI$49,87,FALSE),"")</f>
        <v/>
      </c>
    </row>
    <row r="237" spans="1:6" x14ac:dyDescent="0.2">
      <c r="A237" s="71" t="str">
        <f>IFERROR(VLOOKUP(Dnn!$C35,'Snr F'!$A$2:$CH$49,1,FALSE),"")</f>
        <v/>
      </c>
      <c r="B237" s="96" t="str">
        <f>IFERROR(VLOOKUP(Dnn!$C35,'Snr F'!$A$2:$CH$49,4,FALSE),"")</f>
        <v/>
      </c>
      <c r="C237" s="96" t="str">
        <f>IFERROR(VLOOKUP(Dnn!$C35,'Snr F'!$A$2:$CH$49,5,FALSE),"")</f>
        <v/>
      </c>
      <c r="D237" s="96" t="str">
        <f>IFERROR(VLOOKUP(Dnn!$C35,'Snr F'!$A$2:$CH$49,7,FALSE),"")</f>
        <v/>
      </c>
      <c r="E237" s="114" t="str">
        <f>IFERROR(VLOOKUP(Dnn!$C35,'Snr F'!$A$2:$CH$49,12,FALSE),"")</f>
        <v/>
      </c>
      <c r="F237" s="78" t="str">
        <f>IFERROR(VLOOKUP(Dnn!$C35,'Snr F'!$A$2:$CI$49,87,FALSE),"")</f>
        <v/>
      </c>
    </row>
    <row r="238" spans="1:6" x14ac:dyDescent="0.2">
      <c r="A238" s="71" t="str">
        <f>IFERROR(VLOOKUP(Dnn!$C36,'Snr F'!$A$2:$CH$49,1,FALSE),"")</f>
        <v/>
      </c>
      <c r="B238" s="96" t="str">
        <f>IFERROR(VLOOKUP(Dnn!$C36,'Snr F'!$A$2:$CH$49,4,FALSE),"")</f>
        <v/>
      </c>
      <c r="C238" s="96" t="str">
        <f>IFERROR(VLOOKUP(Dnn!$C36,'Snr F'!$A$2:$CH$49,5,FALSE),"")</f>
        <v/>
      </c>
      <c r="D238" s="96" t="str">
        <f>IFERROR(VLOOKUP(Dnn!$C36,'Snr F'!$A$2:$CH$49,7,FALSE),"")</f>
        <v/>
      </c>
      <c r="E238" s="114" t="str">
        <f>IFERROR(VLOOKUP(Dnn!$C36,'Snr F'!$A$2:$CH$49,12,FALSE),"")</f>
        <v/>
      </c>
      <c r="F238" s="78" t="str">
        <f>IFERROR(VLOOKUP(Dnn!$C36,'Snr F'!$A$2:$CI$49,87,FALSE),"")</f>
        <v/>
      </c>
    </row>
    <row r="239" spans="1:6" x14ac:dyDescent="0.2">
      <c r="A239" s="71" t="str">
        <f>IFERROR(VLOOKUP(Dnn!$C37,'Snr F'!$A$2:$CH$49,1,FALSE),"")</f>
        <v/>
      </c>
      <c r="B239" s="96" t="str">
        <f>IFERROR(VLOOKUP(Dnn!$C37,'Snr F'!$A$2:$CH$49,4,FALSE),"")</f>
        <v/>
      </c>
      <c r="C239" s="96" t="str">
        <f>IFERROR(VLOOKUP(Dnn!$C37,'Snr F'!$A$2:$CH$49,5,FALSE),"")</f>
        <v/>
      </c>
      <c r="D239" s="96" t="str">
        <f>IFERROR(VLOOKUP(Dnn!$C37,'Snr F'!$A$2:$CH$49,7,FALSE),"")</f>
        <v/>
      </c>
      <c r="E239" s="114" t="str">
        <f>IFERROR(VLOOKUP(Dnn!$C37,'Snr F'!$A$2:$CH$49,12,FALSE),"")</f>
        <v/>
      </c>
      <c r="F239" s="78" t="str">
        <f>IFERROR(VLOOKUP(Dnn!$C37,'Snr F'!$A$2:$CI$49,87,FALSE),"")</f>
        <v/>
      </c>
    </row>
    <row r="240" spans="1:6" x14ac:dyDescent="0.2">
      <c r="A240" s="71" t="str">
        <f>IFERROR(VLOOKUP(Dnn!$C38,'Snr F'!$A$2:$CH$49,1,FALSE),"")</f>
        <v/>
      </c>
      <c r="B240" s="96" t="str">
        <f>IFERROR(VLOOKUP(Dnn!$C38,'Snr F'!$A$2:$CH$49,4,FALSE),"")</f>
        <v/>
      </c>
      <c r="C240" s="96" t="str">
        <f>IFERROR(VLOOKUP(Dnn!$C38,'Snr F'!$A$2:$CH$49,5,FALSE),"")</f>
        <v/>
      </c>
      <c r="D240" s="96" t="str">
        <f>IFERROR(VLOOKUP(Dnn!$C38,'Snr F'!$A$2:$CH$49,7,FALSE),"")</f>
        <v/>
      </c>
      <c r="E240" s="114" t="str">
        <f>IFERROR(VLOOKUP(Dnn!$C38,'Snr F'!$A$2:$CH$49,12,FALSE),"")</f>
        <v/>
      </c>
      <c r="F240" s="78" t="str">
        <f>IFERROR(VLOOKUP(Dnn!$C38,'Snr F'!$A$2:$CI$49,87,FALSE),"")</f>
        <v/>
      </c>
    </row>
    <row r="241" spans="1:6" x14ac:dyDescent="0.2">
      <c r="A241" s="71" t="str">
        <f>IFERROR(VLOOKUP(Dnn!$C39,'Snr F'!$A$2:$CH$49,1,FALSE),"")</f>
        <v/>
      </c>
      <c r="B241" s="96" t="str">
        <f>IFERROR(VLOOKUP(Dnn!$C39,'Snr F'!$A$2:$CH$49,4,FALSE),"")</f>
        <v/>
      </c>
      <c r="C241" s="96" t="str">
        <f>IFERROR(VLOOKUP(Dnn!$C39,'Snr F'!$A$2:$CH$49,5,FALSE),"")</f>
        <v/>
      </c>
      <c r="D241" s="96" t="str">
        <f>IFERROR(VLOOKUP(Dnn!$C39,'Snr F'!$A$2:$CH$49,7,FALSE),"")</f>
        <v/>
      </c>
      <c r="E241" s="114" t="str">
        <f>IFERROR(VLOOKUP(Dnn!$C39,'Snr F'!$A$2:$CH$49,12,FALSE),"")</f>
        <v/>
      </c>
      <c r="F241" s="78" t="str">
        <f>IFERROR(VLOOKUP(Dnn!$C39,'Snr F'!$A$2:$CI$49,87,FALSE),"")</f>
        <v/>
      </c>
    </row>
    <row r="242" spans="1:6" x14ac:dyDescent="0.2">
      <c r="A242" s="71" t="str">
        <f>IFERROR(VLOOKUP(Dnn!$C40,'Snr F'!$A$2:$CH$49,1,FALSE),"")</f>
        <v/>
      </c>
      <c r="B242" s="96" t="str">
        <f>IFERROR(VLOOKUP(Dnn!$C40,'Snr F'!$A$2:$CH$49,4,FALSE),"")</f>
        <v/>
      </c>
      <c r="C242" s="96" t="str">
        <f>IFERROR(VLOOKUP(Dnn!$C40,'Snr F'!$A$2:$CH$49,5,FALSE),"")</f>
        <v/>
      </c>
      <c r="D242" s="96" t="str">
        <f>IFERROR(VLOOKUP(Dnn!$C40,'Snr F'!$A$2:$CH$49,7,FALSE),"")</f>
        <v/>
      </c>
      <c r="E242" s="114" t="str">
        <f>IFERROR(VLOOKUP(Dnn!$C40,'Snr F'!$A$2:$CH$49,12,FALSE),"")</f>
        <v/>
      </c>
      <c r="F242" s="78" t="str">
        <f>IFERROR(VLOOKUP(Dnn!$C40,'Snr F'!$A$2:$CI$49,87,FALSE),"")</f>
        <v/>
      </c>
    </row>
    <row r="243" spans="1:6" x14ac:dyDescent="0.2">
      <c r="A243" s="71" t="str">
        <f>IFERROR(VLOOKUP(Dnn!$C41,'Snr F'!$A$2:$CH$49,1,FALSE),"")</f>
        <v/>
      </c>
      <c r="B243" s="96" t="str">
        <f>IFERROR(VLOOKUP(Dnn!$C41,'Snr F'!$A$2:$CH$49,4,FALSE),"")</f>
        <v/>
      </c>
      <c r="C243" s="96" t="str">
        <f>IFERROR(VLOOKUP(Dnn!$C41,'Snr F'!$A$2:$CH$49,5,FALSE),"")</f>
        <v/>
      </c>
      <c r="D243" s="96" t="str">
        <f>IFERROR(VLOOKUP(Dnn!$C41,'Snr F'!$A$2:$CH$49,7,FALSE),"")</f>
        <v/>
      </c>
      <c r="E243" s="114" t="str">
        <f>IFERROR(VLOOKUP(Dnn!$C41,'Snr F'!$A$2:$CH$49,12,FALSE),"")</f>
        <v/>
      </c>
      <c r="F243" s="78" t="str">
        <f>IFERROR(VLOOKUP(Dnn!$C41,'Snr F'!$A$2:$CI$49,87,FALSE),"")</f>
        <v/>
      </c>
    </row>
    <row r="244" spans="1:6" x14ac:dyDescent="0.2">
      <c r="A244" s="71" t="str">
        <f>IFERROR(VLOOKUP(Dnn!$C42,'Snr F'!$A$2:$CH$49,1,FALSE),"")</f>
        <v/>
      </c>
      <c r="B244" s="96" t="str">
        <f>IFERROR(VLOOKUP(Dnn!$C42,'Snr F'!$A$2:$CH$49,4,FALSE),"")</f>
        <v/>
      </c>
      <c r="C244" s="96" t="str">
        <f>IFERROR(VLOOKUP(Dnn!$C42,'Snr F'!$A$2:$CH$49,5,FALSE),"")</f>
        <v/>
      </c>
      <c r="D244" s="96" t="str">
        <f>IFERROR(VLOOKUP(Dnn!$C42,'Snr F'!$A$2:$CH$49,7,FALSE),"")</f>
        <v/>
      </c>
      <c r="E244" s="114" t="str">
        <f>IFERROR(VLOOKUP(Dnn!$C42,'Snr F'!$A$2:$CH$49,12,FALSE),"")</f>
        <v/>
      </c>
      <c r="F244" s="78" t="str">
        <f>IFERROR(VLOOKUP(Dnn!$C42,'Snr F'!$A$2:$CI$49,87,FALSE),"")</f>
        <v/>
      </c>
    </row>
    <row r="245" spans="1:6" x14ac:dyDescent="0.2">
      <c r="A245" s="71" t="str">
        <f>IFERROR(VLOOKUP(Dnn!$C43,'Snr F'!$A$2:$CH$49,1,FALSE),"")</f>
        <v/>
      </c>
      <c r="B245" s="96" t="str">
        <f>IFERROR(VLOOKUP(Dnn!$C43,'Snr F'!$A$2:$CH$49,4,FALSE),"")</f>
        <v/>
      </c>
      <c r="C245" s="96" t="str">
        <f>IFERROR(VLOOKUP(Dnn!$C43,'Snr F'!$A$2:$CH$49,5,FALSE),"")</f>
        <v/>
      </c>
      <c r="D245" s="96" t="str">
        <f>IFERROR(VLOOKUP(Dnn!$C43,'Snr F'!$A$2:$CH$49,7,FALSE),"")</f>
        <v/>
      </c>
      <c r="E245" s="114" t="str">
        <f>IFERROR(VLOOKUP(Dnn!$C43,'Snr F'!$A$2:$CH$49,12,FALSE),"")</f>
        <v/>
      </c>
      <c r="F245" s="78" t="str">
        <f>IFERROR(VLOOKUP(Dnn!$C43,'Snr F'!$A$2:$CI$49,87,FALSE),"")</f>
        <v/>
      </c>
    </row>
    <row r="246" spans="1:6" x14ac:dyDescent="0.2">
      <c r="A246" s="71" t="str">
        <f>IFERROR(VLOOKUP(Dnn!$C44,'Snr F'!$A$2:$CH$49,1,FALSE),"")</f>
        <v/>
      </c>
      <c r="B246" s="96" t="str">
        <f>IFERROR(VLOOKUP(Dnn!$C44,'Snr F'!$A$2:$CH$49,4,FALSE),"")</f>
        <v/>
      </c>
      <c r="C246" s="96" t="str">
        <f>IFERROR(VLOOKUP(Dnn!$C44,'Snr F'!$A$2:$CH$49,5,FALSE),"")</f>
        <v/>
      </c>
      <c r="D246" s="96" t="str">
        <f>IFERROR(VLOOKUP(Dnn!$C44,'Snr F'!$A$2:$CH$49,7,FALSE),"")</f>
        <v/>
      </c>
      <c r="E246" s="114" t="str">
        <f>IFERROR(VLOOKUP(Dnn!$C44,'Snr F'!$A$2:$CH$49,12,FALSE),"")</f>
        <v/>
      </c>
      <c r="F246" s="78" t="str">
        <f>IFERROR(VLOOKUP(Dnn!$C44,'Snr F'!$A$2:$CI$49,87,FALSE),"")</f>
        <v/>
      </c>
    </row>
    <row r="247" spans="1:6" x14ac:dyDescent="0.2">
      <c r="A247" s="71" t="str">
        <f>IFERROR(VLOOKUP(Dnn!$C45,'Snr F'!$A$2:$CH$49,1,FALSE),"")</f>
        <v/>
      </c>
      <c r="B247" s="96" t="str">
        <f>IFERROR(VLOOKUP(Dnn!$C45,'Snr F'!$A$2:$CH$49,4,FALSE),"")</f>
        <v/>
      </c>
      <c r="C247" s="96" t="str">
        <f>IFERROR(VLOOKUP(Dnn!$C45,'Snr F'!$A$2:$CH$49,5,FALSE),"")</f>
        <v/>
      </c>
      <c r="D247" s="96" t="str">
        <f>IFERROR(VLOOKUP(Dnn!$C45,'Snr F'!$A$2:$CH$49,7,FALSE),"")</f>
        <v/>
      </c>
      <c r="E247" s="114" t="str">
        <f>IFERROR(VLOOKUP(Dnn!$C45,'Snr F'!$A$2:$CH$49,12,FALSE),"")</f>
        <v/>
      </c>
      <c r="F247" s="78" t="str">
        <f>IFERROR(VLOOKUP(Dnn!$C45,'Snr F'!$A$2:$CI$49,87,FALSE),"")</f>
        <v/>
      </c>
    </row>
    <row r="248" spans="1:6" x14ac:dyDescent="0.2">
      <c r="A248" s="71" t="str">
        <f>IFERROR(VLOOKUP(Dnn!$C46,'Snr F'!$A$2:$CH$49,1,FALSE),"")</f>
        <v/>
      </c>
      <c r="B248" s="96" t="str">
        <f>IFERROR(VLOOKUP(Dnn!$C46,'Snr F'!$A$2:$CH$49,4,FALSE),"")</f>
        <v/>
      </c>
      <c r="C248" s="96" t="str">
        <f>IFERROR(VLOOKUP(Dnn!$C46,'Snr F'!$A$2:$CH$49,5,FALSE),"")</f>
        <v/>
      </c>
      <c r="D248" s="96" t="str">
        <f>IFERROR(VLOOKUP(Dnn!$C46,'Snr F'!$A$2:$CH$49,7,FALSE),"")</f>
        <v/>
      </c>
      <c r="E248" s="114" t="str">
        <f>IFERROR(VLOOKUP(Dnn!$C46,'Snr F'!$A$2:$CH$49,12,FALSE),"")</f>
        <v/>
      </c>
      <c r="F248" s="78" t="str">
        <f>IFERROR(VLOOKUP(Dnn!$C46,'Snr F'!$A$2:$CI$49,87,FALSE),"")</f>
        <v/>
      </c>
    </row>
    <row r="249" spans="1:6" x14ac:dyDescent="0.2">
      <c r="A249" s="71" t="str">
        <f>IFERROR(VLOOKUP(Dnn!$C47,'Snr F'!$A$2:$CH$49,1,FALSE),"")</f>
        <v/>
      </c>
      <c r="B249" s="96" t="str">
        <f>IFERROR(VLOOKUP(Dnn!$C47,'Snr F'!$A$2:$CH$49,4,FALSE),"")</f>
        <v/>
      </c>
      <c r="C249" s="96" t="str">
        <f>IFERROR(VLOOKUP(Dnn!$C47,'Snr F'!$A$2:$CH$49,5,FALSE),"")</f>
        <v/>
      </c>
      <c r="D249" s="96" t="str">
        <f>IFERROR(VLOOKUP(Dnn!$C47,'Snr F'!$A$2:$CH$49,7,FALSE),"")</f>
        <v/>
      </c>
      <c r="E249" s="114" t="str">
        <f>IFERROR(VLOOKUP(Dnn!$C47,'Snr F'!$A$2:$CH$49,12,FALSE),"")</f>
        <v/>
      </c>
      <c r="F249" s="78" t="str">
        <f>IFERROR(VLOOKUP(Dnn!$C47,'Snr F'!$A$2:$CI$49,87,FALSE),"")</f>
        <v/>
      </c>
    </row>
    <row r="250" spans="1:6" ht="15" thickBot="1" x14ac:dyDescent="0.25">
      <c r="A250" s="72" t="str">
        <f>IFERROR(VLOOKUP(Dnn!$C48,'Snr F'!$A$2:$CH$49,1,FALSE),"")</f>
        <v/>
      </c>
      <c r="B250" s="98" t="str">
        <f>IFERROR(VLOOKUP(Dnn!$C48,'Snr F'!$A$2:$CH$49,4,FALSE),"")</f>
        <v/>
      </c>
      <c r="C250" s="98" t="str">
        <f>IFERROR(VLOOKUP(Dnn!$C48,'Snr F'!$A$2:$CH$49,5,FALSE),"")</f>
        <v/>
      </c>
      <c r="D250" s="98" t="str">
        <f>IFERROR(VLOOKUP(Dnn!$C48,'Snr F'!$A$2:$CH$49,7,FALSE),"")</f>
        <v/>
      </c>
      <c r="E250" s="119" t="str">
        <f>IFERROR(VLOOKUP(Dnn!$C48,'Snr F'!$A$2:$CH$49,12,FALSE),"")</f>
        <v/>
      </c>
      <c r="F250" s="79" t="str">
        <f>IFERROR(VLOOKUP(Dnn!$C48,'Snr F'!$A$2:$CI$49,87,FALSE),"")</f>
        <v/>
      </c>
    </row>
    <row r="251" spans="1:6" ht="42" customHeight="1" thickBot="1" x14ac:dyDescent="0.25">
      <c r="A251" s="216" t="str">
        <f>Dnn!E7</f>
        <v>Seniors H</v>
      </c>
      <c r="B251" s="216"/>
      <c r="C251" s="216"/>
      <c r="D251" s="216"/>
      <c r="E251" s="216"/>
      <c r="F251" s="216"/>
    </row>
    <row r="252" spans="1:6" ht="15" thickBot="1" x14ac:dyDescent="0.25">
      <c r="A252" s="124" t="s">
        <v>106</v>
      </c>
      <c r="B252" s="125" t="s">
        <v>0</v>
      </c>
      <c r="C252" s="125" t="s">
        <v>8</v>
      </c>
      <c r="D252" s="125" t="s">
        <v>1</v>
      </c>
      <c r="E252" s="166" t="s">
        <v>142</v>
      </c>
      <c r="F252" s="126" t="s">
        <v>128</v>
      </c>
    </row>
    <row r="253" spans="1:6" x14ac:dyDescent="0.2">
      <c r="A253" s="67" t="str">
        <f>IFERROR(VLOOKUP(Dnn!$C1,'Snr H'!$A$2:$CH$49,1,FALSE),"")</f>
        <v/>
      </c>
      <c r="B253" s="94" t="str">
        <f>IFERROR(VLOOKUP(Dnn!$C1,'Snr H'!$A$2:$CH$49,4,FALSE),"")</f>
        <v/>
      </c>
      <c r="C253" s="94" t="str">
        <f>IFERROR(VLOOKUP(Dnn!$C1,'Snr H'!$A$2:$CH$49,5,FALSE),"")</f>
        <v/>
      </c>
      <c r="D253" s="94" t="str">
        <f>IFERROR(VLOOKUP(Dnn!$C1,'Snr H'!$A$2:$CH$49,7,FALSE),"")</f>
        <v/>
      </c>
      <c r="E253" s="113" t="str">
        <f>IFERROR(VLOOKUP(Dnn!$C1,'Snr H'!$A$2:$CH$49,12,FALSE),"")</f>
        <v/>
      </c>
      <c r="F253" s="77" t="str">
        <f>IFERROR(VLOOKUP(Dnn!$C1,'Snr H'!$A$2:$CI$49,87,FALSE),"")</f>
        <v/>
      </c>
    </row>
    <row r="254" spans="1:6" x14ac:dyDescent="0.2">
      <c r="A254" s="71" t="str">
        <f>IFERROR(VLOOKUP(Dnn!$C2,'Snr H'!$A$2:$CH$49,1,FALSE),"")</f>
        <v/>
      </c>
      <c r="B254" s="96" t="str">
        <f>IFERROR(VLOOKUP(Dnn!$C2,'Snr H'!$A$2:$CH$49,4,FALSE),"")</f>
        <v/>
      </c>
      <c r="C254" s="96" t="str">
        <f>IFERROR(VLOOKUP(Dnn!$C2,'Snr H'!$A$2:$CH$49,5,FALSE),"")</f>
        <v/>
      </c>
      <c r="D254" s="96" t="str">
        <f>IFERROR(VLOOKUP(Dnn!$C2,'Snr H'!$A$2:$CH$49,7,FALSE),"")</f>
        <v/>
      </c>
      <c r="E254" s="114" t="str">
        <f>IFERROR(VLOOKUP(Dnn!$C2,'Snr H'!$A$2:$CH$49,12,FALSE),"")</f>
        <v/>
      </c>
      <c r="F254" s="78" t="str">
        <f>IFERROR(VLOOKUP(Dnn!$C2,'Snr H'!$A$2:$CI$49,87,FALSE),"")</f>
        <v/>
      </c>
    </row>
    <row r="255" spans="1:6" x14ac:dyDescent="0.2">
      <c r="A255" s="71" t="str">
        <f>IFERROR(VLOOKUP(Dnn!$C3,'Snr H'!$A$2:$CH$49,1,FALSE),"")</f>
        <v/>
      </c>
      <c r="B255" s="96" t="str">
        <f>IFERROR(VLOOKUP(Dnn!$C3,'Snr H'!$A$2:$CH$49,4,FALSE),"")</f>
        <v/>
      </c>
      <c r="C255" s="96" t="str">
        <f>IFERROR(VLOOKUP(Dnn!$C3,'Snr H'!$A$2:$CH$49,5,FALSE),"")</f>
        <v/>
      </c>
      <c r="D255" s="96" t="str">
        <f>IFERROR(VLOOKUP(Dnn!$C3,'Snr H'!$A$2:$CH$49,7,FALSE),"")</f>
        <v/>
      </c>
      <c r="E255" s="114" t="str">
        <f>IFERROR(VLOOKUP(Dnn!$C3,'Snr H'!$A$2:$CH$49,12,FALSE),"")</f>
        <v/>
      </c>
      <c r="F255" s="78" t="str">
        <f>IFERROR(VLOOKUP(Dnn!$C3,'Snr H'!$A$2:$CI$49,87,FALSE),"")</f>
        <v/>
      </c>
    </row>
    <row r="256" spans="1:6" x14ac:dyDescent="0.2">
      <c r="A256" s="71" t="str">
        <f>IFERROR(VLOOKUP(Dnn!$C4,'Snr H'!$A$2:$CH$49,1,FALSE),"")</f>
        <v/>
      </c>
      <c r="B256" s="96" t="str">
        <f>IFERROR(VLOOKUP(Dnn!$C4,'Snr H'!$A$2:$CH$49,4,FALSE),"")</f>
        <v/>
      </c>
      <c r="C256" s="96" t="str">
        <f>IFERROR(VLOOKUP(Dnn!$C4,'Snr H'!$A$2:$CH$49,5,FALSE),"")</f>
        <v/>
      </c>
      <c r="D256" s="96" t="str">
        <f>IFERROR(VLOOKUP(Dnn!$C4,'Snr H'!$A$2:$CH$49,7,FALSE),"")</f>
        <v/>
      </c>
      <c r="E256" s="114" t="str">
        <f>IFERROR(VLOOKUP(Dnn!$C4,'Snr H'!$A$2:$CH$49,12,FALSE),"")</f>
        <v/>
      </c>
      <c r="F256" s="78" t="str">
        <f>IFERROR(VLOOKUP(Dnn!$C4,'Snr H'!$A$2:$CI$49,87,FALSE),"")</f>
        <v/>
      </c>
    </row>
    <row r="257" spans="1:6" x14ac:dyDescent="0.2">
      <c r="A257" s="71" t="str">
        <f>IFERROR(VLOOKUP(Dnn!$C5,'Snr H'!$A$2:$CH$49,1,FALSE),"")</f>
        <v/>
      </c>
      <c r="B257" s="96" t="str">
        <f>IFERROR(VLOOKUP(Dnn!$C5,'Snr H'!$A$2:$CH$49,4,FALSE),"")</f>
        <v/>
      </c>
      <c r="C257" s="96" t="str">
        <f>IFERROR(VLOOKUP(Dnn!$C5,'Snr H'!$A$2:$CH$49,5,FALSE),"")</f>
        <v/>
      </c>
      <c r="D257" s="96" t="str">
        <f>IFERROR(VLOOKUP(Dnn!$C5,'Snr H'!$A$2:$CH$49,7,FALSE),"")</f>
        <v/>
      </c>
      <c r="E257" s="114" t="str">
        <f>IFERROR(VLOOKUP(Dnn!$C5,'Snr H'!$A$2:$CH$49,12,FALSE),"")</f>
        <v/>
      </c>
      <c r="F257" s="78" t="str">
        <f>IFERROR(VLOOKUP(Dnn!$C5,'Snr H'!$A$2:$CI$49,87,FALSE),"")</f>
        <v/>
      </c>
    </row>
    <row r="258" spans="1:6" x14ac:dyDescent="0.2">
      <c r="A258" s="71" t="str">
        <f>IFERROR(VLOOKUP(Dnn!$C6,'Snr H'!$A$2:$CH$49,1,FALSE),"")</f>
        <v/>
      </c>
      <c r="B258" s="96" t="str">
        <f>IFERROR(VLOOKUP(Dnn!$C6,'Snr H'!$A$2:$CH$49,4,FALSE),"")</f>
        <v/>
      </c>
      <c r="C258" s="96" t="str">
        <f>IFERROR(VLOOKUP(Dnn!$C6,'Snr H'!$A$2:$CH$49,5,FALSE),"")</f>
        <v/>
      </c>
      <c r="D258" s="96" t="str">
        <f>IFERROR(VLOOKUP(Dnn!$C6,'Snr H'!$A$2:$CH$49,7,FALSE),"")</f>
        <v/>
      </c>
      <c r="E258" s="114" t="str">
        <f>IFERROR(VLOOKUP(Dnn!$C6,'Snr H'!$A$2:$CH$49,12,FALSE),"")</f>
        <v/>
      </c>
      <c r="F258" s="78" t="str">
        <f>IFERROR(VLOOKUP(Dnn!$C6,'Snr H'!$A$2:$CI$49,87,FALSE),"")</f>
        <v/>
      </c>
    </row>
    <row r="259" spans="1:6" ht="14" customHeight="1" x14ac:dyDescent="0.2">
      <c r="A259" s="71" t="str">
        <f>IFERROR(VLOOKUP(Dnn!$C7,'Snr H'!$A$2:$CH$49,1,FALSE),"")</f>
        <v/>
      </c>
      <c r="B259" s="96" t="str">
        <f>IFERROR(VLOOKUP(Dnn!$C7,'Snr H'!$A$2:$CH$49,4,FALSE),"")</f>
        <v/>
      </c>
      <c r="C259" s="96" t="str">
        <f>IFERROR(VLOOKUP(Dnn!$C7,'Snr H'!$A$2:$CH$49,5,FALSE),"")</f>
        <v/>
      </c>
      <c r="D259" s="96" t="str">
        <f>IFERROR(VLOOKUP(Dnn!$C7,'Snr H'!$A$2:$CH$49,7,FALSE),"")</f>
        <v/>
      </c>
      <c r="E259" s="114" t="str">
        <f>IFERROR(VLOOKUP(Dnn!$C7,'Snr H'!$A$2:$CH$49,12,FALSE),"")</f>
        <v/>
      </c>
      <c r="F259" s="78" t="str">
        <f>IFERROR(VLOOKUP(Dnn!$C7,'Snr H'!$A$2:$CI$49,87,FALSE),"")</f>
        <v/>
      </c>
    </row>
    <row r="260" spans="1:6" ht="15" customHeight="1" thickBot="1" x14ac:dyDescent="0.25">
      <c r="A260" s="72" t="str">
        <f>IFERROR(VLOOKUP(Dnn!$C8,'Snr H'!$A$2:$CH$49,1,FALSE),"")</f>
        <v/>
      </c>
      <c r="B260" s="98" t="str">
        <f>IFERROR(VLOOKUP(Dnn!$C8,'Snr H'!$A$2:$CH$49,4,FALSE),"")</f>
        <v/>
      </c>
      <c r="C260" s="98" t="str">
        <f>IFERROR(VLOOKUP(Dnn!$C8,'Snr H'!$A$2:$CH$49,5,FALSE),"")</f>
        <v/>
      </c>
      <c r="D260" s="98" t="str">
        <f>IFERROR(VLOOKUP(Dnn!$C8,'Snr H'!$A$2:$CH$49,7,FALSE),"")</f>
        <v/>
      </c>
      <c r="E260" s="119" t="str">
        <f>IFERROR(VLOOKUP(Dnn!$C8,'Snr H'!$A$2:$CH$49,12,FALSE),"")</f>
        <v/>
      </c>
      <c r="F260" s="79" t="str">
        <f>IFERROR(VLOOKUP(Dnn!$C8,'Snr H'!$A$2:$CI$49,87,FALSE),"")</f>
        <v/>
      </c>
    </row>
    <row r="261" spans="1:6" x14ac:dyDescent="0.2">
      <c r="A261" s="67" t="str">
        <f>IFERROR(VLOOKUP(Dnn!$C9,'Snr H'!$A$2:$CH$49,1,FALSE),"")</f>
        <v/>
      </c>
      <c r="B261" s="94" t="str">
        <f>IFERROR(VLOOKUP(Dnn!$C9,'Snr H'!$A$2:$CH$49,4,FALSE),"")</f>
        <v/>
      </c>
      <c r="C261" s="94" t="str">
        <f>IFERROR(VLOOKUP(Dnn!$C9,'Snr H'!$A$2:$CH$49,5,FALSE),"")</f>
        <v/>
      </c>
      <c r="D261" s="94" t="str">
        <f>IFERROR(VLOOKUP(Dnn!$C9,'Snr H'!$A$2:$CH$49,7,FALSE),"")</f>
        <v/>
      </c>
      <c r="E261" s="113" t="str">
        <f>IFERROR(VLOOKUP(Dnn!$C9,'Snr H'!$A$2:$CH$49,12,FALSE),"")</f>
        <v/>
      </c>
      <c r="F261" s="77" t="str">
        <f>IFERROR(VLOOKUP(Dnn!$C9,'Snr H'!$A$2:$CI$49,87,FALSE),"")</f>
        <v/>
      </c>
    </row>
    <row r="262" spans="1:6" x14ac:dyDescent="0.2">
      <c r="A262" s="71" t="str">
        <f>IFERROR(VLOOKUP(Dnn!$C10,'Snr H'!$A$2:$CH$49,1,FALSE),"")</f>
        <v/>
      </c>
      <c r="B262" s="96" t="str">
        <f>IFERROR(VLOOKUP(Dnn!$C10,'Snr H'!$A$2:$CH$49,4,FALSE),"")</f>
        <v/>
      </c>
      <c r="C262" s="96" t="str">
        <f>IFERROR(VLOOKUP(Dnn!$C10,'Snr H'!$A$2:$CH$49,5,FALSE),"")</f>
        <v/>
      </c>
      <c r="D262" s="96" t="str">
        <f>IFERROR(VLOOKUP(Dnn!$C10,'Snr H'!$A$2:$CH$49,7,FALSE),"")</f>
        <v/>
      </c>
      <c r="E262" s="114" t="str">
        <f>IFERROR(VLOOKUP(Dnn!$C10,'Snr H'!$A$2:$CH$49,12,FALSE),"")</f>
        <v/>
      </c>
      <c r="F262" s="78" t="str">
        <f>IFERROR(VLOOKUP(Dnn!$C10,'Snr H'!$A$2:$CI$49,87,FALSE),"")</f>
        <v/>
      </c>
    </row>
    <row r="263" spans="1:6" x14ac:dyDescent="0.2">
      <c r="A263" s="71" t="str">
        <f>IFERROR(VLOOKUP(Dnn!$C11,'Snr H'!$A$2:$CH$49,1,FALSE),"")</f>
        <v/>
      </c>
      <c r="B263" s="96" t="str">
        <f>IFERROR(VLOOKUP(Dnn!$C11,'Snr H'!$A$2:$CH$49,4,FALSE),"")</f>
        <v/>
      </c>
      <c r="C263" s="96" t="str">
        <f>IFERROR(VLOOKUP(Dnn!$C11,'Snr H'!$A$2:$CH$49,5,FALSE),"")</f>
        <v/>
      </c>
      <c r="D263" s="96" t="str">
        <f>IFERROR(VLOOKUP(Dnn!$C11,'Snr H'!$A$2:$CH$49,7,FALSE),"")</f>
        <v/>
      </c>
      <c r="E263" s="114" t="str">
        <f>IFERROR(VLOOKUP(Dnn!$C11,'Snr H'!$A$2:$CH$49,12,FALSE),"")</f>
        <v/>
      </c>
      <c r="F263" s="78" t="str">
        <f>IFERROR(VLOOKUP(Dnn!$C11,'Snr H'!$A$2:$CI$49,87,FALSE),"")</f>
        <v/>
      </c>
    </row>
    <row r="264" spans="1:6" x14ac:dyDescent="0.2">
      <c r="A264" s="71" t="str">
        <f>IFERROR(VLOOKUP(Dnn!$C12,'Snr H'!$A$2:$CH$49,1,FALSE),"")</f>
        <v/>
      </c>
      <c r="B264" s="96" t="str">
        <f>IFERROR(VLOOKUP(Dnn!$C12,'Snr H'!$A$2:$CH$49,4,FALSE),"")</f>
        <v/>
      </c>
      <c r="C264" s="96" t="str">
        <f>IFERROR(VLOOKUP(Dnn!$C12,'Snr H'!$A$2:$CH$49,5,FALSE),"")</f>
        <v/>
      </c>
      <c r="D264" s="96" t="str">
        <f>IFERROR(VLOOKUP(Dnn!$C12,'Snr H'!$A$2:$CH$49,7,FALSE),"")</f>
        <v/>
      </c>
      <c r="E264" s="114" t="str">
        <f>IFERROR(VLOOKUP(Dnn!$C12,'Snr H'!$A$2:$CH$49,12,FALSE),"")</f>
        <v/>
      </c>
      <c r="F264" s="78" t="str">
        <f>IFERROR(VLOOKUP(Dnn!$C12,'Snr H'!$A$2:$CI$49,87,FALSE),"")</f>
        <v/>
      </c>
    </row>
    <row r="265" spans="1:6" x14ac:dyDescent="0.2">
      <c r="A265" s="71" t="str">
        <f>IFERROR(VLOOKUP(Dnn!$C13,'Snr H'!$A$2:$CH$49,1,FALSE),"")</f>
        <v/>
      </c>
      <c r="B265" s="96" t="str">
        <f>IFERROR(VLOOKUP(Dnn!$C13,'Snr H'!$A$2:$CH$49,4,FALSE),"")</f>
        <v/>
      </c>
      <c r="C265" s="96" t="str">
        <f>IFERROR(VLOOKUP(Dnn!$C13,'Snr H'!$A$2:$CH$49,5,FALSE),"")</f>
        <v/>
      </c>
      <c r="D265" s="96" t="str">
        <f>IFERROR(VLOOKUP(Dnn!$C13,'Snr H'!$A$2:$CH$49,7,FALSE),"")</f>
        <v/>
      </c>
      <c r="E265" s="114" t="str">
        <f>IFERROR(VLOOKUP(Dnn!$C13,'Snr H'!$A$2:$CH$49,12,FALSE),"")</f>
        <v/>
      </c>
      <c r="F265" s="78" t="str">
        <f>IFERROR(VLOOKUP(Dnn!$C13,'Snr H'!$A$2:$CI$49,87,FALSE),"")</f>
        <v/>
      </c>
    </row>
    <row r="266" spans="1:6" x14ac:dyDescent="0.2">
      <c r="A266" s="71" t="str">
        <f>IFERROR(VLOOKUP(Dnn!$C14,'Snr H'!$A$2:$CH$49,1,FALSE),"")</f>
        <v/>
      </c>
      <c r="B266" s="96" t="str">
        <f>IFERROR(VLOOKUP(Dnn!$C14,'Snr H'!$A$2:$CH$49,4,FALSE),"")</f>
        <v/>
      </c>
      <c r="C266" s="96" t="str">
        <f>IFERROR(VLOOKUP(Dnn!$C14,'Snr H'!$A$2:$CH$49,5,FALSE),"")</f>
        <v/>
      </c>
      <c r="D266" s="96" t="str">
        <f>IFERROR(VLOOKUP(Dnn!$C14,'Snr H'!$A$2:$CH$49,7,FALSE),"")</f>
        <v/>
      </c>
      <c r="E266" s="114" t="str">
        <f>IFERROR(VLOOKUP(Dnn!$C14,'Snr H'!$A$2:$CH$49,12,FALSE),"")</f>
        <v/>
      </c>
      <c r="F266" s="78" t="str">
        <f>IFERROR(VLOOKUP(Dnn!$C14,'Snr H'!$A$2:$CI$49,87,FALSE),"")</f>
        <v/>
      </c>
    </row>
    <row r="267" spans="1:6" x14ac:dyDescent="0.2">
      <c r="A267" s="71" t="str">
        <f>IFERROR(VLOOKUP(Dnn!$C15,'Snr H'!$A$2:$CH$49,1,FALSE),"")</f>
        <v/>
      </c>
      <c r="B267" s="96" t="str">
        <f>IFERROR(VLOOKUP(Dnn!$C15,'Snr H'!$A$2:$CH$49,4,FALSE),"")</f>
        <v/>
      </c>
      <c r="C267" s="96" t="str">
        <f>IFERROR(VLOOKUP(Dnn!$C15,'Snr H'!$A$2:$CH$49,5,FALSE),"")</f>
        <v/>
      </c>
      <c r="D267" s="96" t="str">
        <f>IFERROR(VLOOKUP(Dnn!$C15,'Snr H'!$A$2:$CH$49,7,FALSE),"")</f>
        <v/>
      </c>
      <c r="E267" s="114" t="str">
        <f>IFERROR(VLOOKUP(Dnn!$C15,'Snr H'!$A$2:$CH$49,12,FALSE),"")</f>
        <v/>
      </c>
      <c r="F267" s="78" t="str">
        <f>IFERROR(VLOOKUP(Dnn!$C15,'Snr H'!$A$2:$CI$49,87,FALSE),"")</f>
        <v/>
      </c>
    </row>
    <row r="268" spans="1:6" x14ac:dyDescent="0.2">
      <c r="A268" s="71" t="str">
        <f>IFERROR(VLOOKUP(Dnn!$C16,'Snr H'!$A$2:$CH$49,1,FALSE),"")</f>
        <v/>
      </c>
      <c r="B268" s="96" t="str">
        <f>IFERROR(VLOOKUP(Dnn!$C16,'Snr H'!$A$2:$CH$49,4,FALSE),"")</f>
        <v/>
      </c>
      <c r="C268" s="96" t="str">
        <f>IFERROR(VLOOKUP(Dnn!$C16,'Snr H'!$A$2:$CH$49,5,FALSE),"")</f>
        <v/>
      </c>
      <c r="D268" s="96" t="str">
        <f>IFERROR(VLOOKUP(Dnn!$C16,'Snr H'!$A$2:$CH$49,7,FALSE),"")</f>
        <v/>
      </c>
      <c r="E268" s="114" t="str">
        <f>IFERROR(VLOOKUP(Dnn!$C16,'Snr H'!$A$2:$CH$49,12,FALSE),"")</f>
        <v/>
      </c>
      <c r="F268" s="78" t="str">
        <f>IFERROR(VLOOKUP(Dnn!$C16,'Snr H'!$A$2:$CI$49,87,FALSE),"")</f>
        <v/>
      </c>
    </row>
    <row r="269" spans="1:6" x14ac:dyDescent="0.2">
      <c r="A269" s="71" t="str">
        <f>IFERROR(VLOOKUP(Dnn!$C17,'Snr H'!$A$2:$CH$49,1,FALSE),"")</f>
        <v/>
      </c>
      <c r="B269" s="96" t="str">
        <f>IFERROR(VLOOKUP(Dnn!$C17,'Snr H'!$A$2:$CH$49,4,FALSE),"")</f>
        <v/>
      </c>
      <c r="C269" s="96" t="str">
        <f>IFERROR(VLOOKUP(Dnn!$C17,'Snr H'!$A$2:$CH$49,5,FALSE),"")</f>
        <v/>
      </c>
      <c r="D269" s="96" t="str">
        <f>IFERROR(VLOOKUP(Dnn!$C17,'Snr H'!$A$2:$CH$49,7,FALSE),"")</f>
        <v/>
      </c>
      <c r="E269" s="114" t="str">
        <f>IFERROR(VLOOKUP(Dnn!$C17,'Snr H'!$A$2:$CH$49,12,FALSE),"")</f>
        <v/>
      </c>
      <c r="F269" s="78" t="str">
        <f>IFERROR(VLOOKUP(Dnn!$C17,'Snr H'!$A$2:$CI$49,87,FALSE),"")</f>
        <v/>
      </c>
    </row>
    <row r="270" spans="1:6" x14ac:dyDescent="0.2">
      <c r="A270" s="71" t="str">
        <f>IFERROR(VLOOKUP(Dnn!$C18,'Snr H'!$A$2:$CH$49,1,FALSE),"")</f>
        <v/>
      </c>
      <c r="B270" s="96" t="str">
        <f>IFERROR(VLOOKUP(Dnn!$C18,'Snr H'!$A$2:$CH$49,4,FALSE),"")</f>
        <v/>
      </c>
      <c r="C270" s="96" t="str">
        <f>IFERROR(VLOOKUP(Dnn!$C18,'Snr H'!$A$2:$CH$49,5,FALSE),"")</f>
        <v/>
      </c>
      <c r="D270" s="96" t="str">
        <f>IFERROR(VLOOKUP(Dnn!$C18,'Snr H'!$A$2:$CH$49,7,FALSE),"")</f>
        <v/>
      </c>
      <c r="E270" s="114" t="str">
        <f>IFERROR(VLOOKUP(Dnn!$C18,'Snr H'!$A$2:$CH$49,12,FALSE),"")</f>
        <v/>
      </c>
      <c r="F270" s="78" t="str">
        <f>IFERROR(VLOOKUP(Dnn!$C18,'Snr H'!$A$2:$CI$49,87,FALSE),"")</f>
        <v/>
      </c>
    </row>
    <row r="271" spans="1:6" x14ac:dyDescent="0.2">
      <c r="A271" s="71" t="str">
        <f>IFERROR(VLOOKUP(Dnn!$C19,'Snr H'!$A$2:$CH$49,1,FALSE),"")</f>
        <v/>
      </c>
      <c r="B271" s="96" t="str">
        <f>IFERROR(VLOOKUP(Dnn!$C19,'Snr H'!$A$2:$CH$49,4,FALSE),"")</f>
        <v/>
      </c>
      <c r="C271" s="96" t="str">
        <f>IFERROR(VLOOKUP(Dnn!$C19,'Snr H'!$A$2:$CH$49,5,FALSE),"")</f>
        <v/>
      </c>
      <c r="D271" s="96" t="str">
        <f>IFERROR(VLOOKUP(Dnn!$C19,'Snr H'!$A$2:$CH$49,7,FALSE),"")</f>
        <v/>
      </c>
      <c r="E271" s="114" t="str">
        <f>IFERROR(VLOOKUP(Dnn!$C19,'Snr H'!$A$2:$CH$49,12,FALSE),"")</f>
        <v/>
      </c>
      <c r="F271" s="78" t="str">
        <f>IFERROR(VLOOKUP(Dnn!$C19,'Snr H'!$A$2:$CI$49,87,FALSE),"")</f>
        <v/>
      </c>
    </row>
    <row r="272" spans="1:6" x14ac:dyDescent="0.2">
      <c r="A272" s="71" t="str">
        <f>IFERROR(VLOOKUP(Dnn!$C20,'Snr H'!$A$2:$CH$49,1,FALSE),"")</f>
        <v/>
      </c>
      <c r="B272" s="96" t="str">
        <f>IFERROR(VLOOKUP(Dnn!$C20,'Snr H'!$A$2:$CH$49,4,FALSE),"")</f>
        <v/>
      </c>
      <c r="C272" s="96" t="str">
        <f>IFERROR(VLOOKUP(Dnn!$C20,'Snr H'!$A$2:$CH$49,5,FALSE),"")</f>
        <v/>
      </c>
      <c r="D272" s="96" t="str">
        <f>IFERROR(VLOOKUP(Dnn!$C20,'Snr H'!$A$2:$CH$49,7,FALSE),"")</f>
        <v/>
      </c>
      <c r="E272" s="114" t="str">
        <f>IFERROR(VLOOKUP(Dnn!$C20,'Snr H'!$A$2:$CH$49,12,FALSE),"")</f>
        <v/>
      </c>
      <c r="F272" s="78" t="str">
        <f>IFERROR(VLOOKUP(Dnn!$C20,'Snr H'!$A$2:$CI$49,87,FALSE),"")</f>
        <v/>
      </c>
    </row>
    <row r="273" spans="1:6" x14ac:dyDescent="0.2">
      <c r="A273" s="71" t="str">
        <f>IFERROR(VLOOKUP(Dnn!$C21,'Snr H'!$A$2:$CH$49,1,FALSE),"")</f>
        <v/>
      </c>
      <c r="B273" s="96" t="str">
        <f>IFERROR(VLOOKUP(Dnn!$C21,'Snr H'!$A$2:$CH$49,4,FALSE),"")</f>
        <v/>
      </c>
      <c r="C273" s="96" t="str">
        <f>IFERROR(VLOOKUP(Dnn!$C21,'Snr H'!$A$2:$CH$49,5,FALSE),"")</f>
        <v/>
      </c>
      <c r="D273" s="96" t="str">
        <f>IFERROR(VLOOKUP(Dnn!$C21,'Snr H'!$A$2:$CH$49,7,FALSE),"")</f>
        <v/>
      </c>
      <c r="E273" s="114" t="str">
        <f>IFERROR(VLOOKUP(Dnn!$C21,'Snr H'!$A$2:$CH$49,12,FALSE),"")</f>
        <v/>
      </c>
      <c r="F273" s="78" t="str">
        <f>IFERROR(VLOOKUP(Dnn!$C21,'Snr H'!$A$2:$CI$49,87,FALSE),"")</f>
        <v/>
      </c>
    </row>
    <row r="274" spans="1:6" x14ac:dyDescent="0.2">
      <c r="A274" s="71" t="str">
        <f>IFERROR(VLOOKUP(Dnn!$C22,'Snr H'!$A$2:$CH$49,1,FALSE),"")</f>
        <v/>
      </c>
      <c r="B274" s="96" t="str">
        <f>IFERROR(VLOOKUP(Dnn!$C22,'Snr H'!$A$2:$CH$49,4,FALSE),"")</f>
        <v/>
      </c>
      <c r="C274" s="96" t="str">
        <f>IFERROR(VLOOKUP(Dnn!$C22,'Snr H'!$A$2:$CH$49,5,FALSE),"")</f>
        <v/>
      </c>
      <c r="D274" s="96" t="str">
        <f>IFERROR(VLOOKUP(Dnn!$C22,'Snr H'!$A$2:$CH$49,7,FALSE),"")</f>
        <v/>
      </c>
      <c r="E274" s="114" t="str">
        <f>IFERROR(VLOOKUP(Dnn!$C22,'Snr H'!$A$2:$CH$49,12,FALSE),"")</f>
        <v/>
      </c>
      <c r="F274" s="78" t="str">
        <f>IFERROR(VLOOKUP(Dnn!$C22,'Snr H'!$A$2:$CI$49,87,FALSE),"")</f>
        <v/>
      </c>
    </row>
    <row r="275" spans="1:6" x14ac:dyDescent="0.2">
      <c r="A275" s="71" t="str">
        <f>IFERROR(VLOOKUP(Dnn!$C23,'Snr H'!$A$2:$CH$49,1,FALSE),"")</f>
        <v/>
      </c>
      <c r="B275" s="96" t="str">
        <f>IFERROR(VLOOKUP(Dnn!$C23,'Snr H'!$A$2:$CH$49,4,FALSE),"")</f>
        <v/>
      </c>
      <c r="C275" s="96" t="str">
        <f>IFERROR(VLOOKUP(Dnn!$C23,'Snr H'!$A$2:$CH$49,5,FALSE),"")</f>
        <v/>
      </c>
      <c r="D275" s="96" t="str">
        <f>IFERROR(VLOOKUP(Dnn!$C23,'Snr H'!$A$2:$CH$49,7,FALSE),"")</f>
        <v/>
      </c>
      <c r="E275" s="114" t="str">
        <f>IFERROR(VLOOKUP(Dnn!$C23,'Snr H'!$A$2:$CH$49,12,FALSE),"")</f>
        <v/>
      </c>
      <c r="F275" s="78" t="str">
        <f>IFERROR(VLOOKUP(Dnn!$C23,'Snr H'!$A$2:$CI$49,87,FALSE),"")</f>
        <v/>
      </c>
    </row>
    <row r="276" spans="1:6" x14ac:dyDescent="0.2">
      <c r="A276" s="71" t="str">
        <f>IFERROR(VLOOKUP(Dnn!$C24,'Snr H'!$A$2:$CH$49,1,FALSE),"")</f>
        <v/>
      </c>
      <c r="B276" s="96" t="str">
        <f>IFERROR(VLOOKUP(Dnn!$C24,'Snr H'!$A$2:$CH$49,4,FALSE),"")</f>
        <v/>
      </c>
      <c r="C276" s="96" t="str">
        <f>IFERROR(VLOOKUP(Dnn!$C24,'Snr H'!$A$2:$CH$49,5,FALSE),"")</f>
        <v/>
      </c>
      <c r="D276" s="96" t="str">
        <f>IFERROR(VLOOKUP(Dnn!$C24,'Snr H'!$A$2:$CH$49,7,FALSE),"")</f>
        <v/>
      </c>
      <c r="E276" s="114" t="str">
        <f>IFERROR(VLOOKUP(Dnn!$C24,'Snr H'!$A$2:$CH$49,12,FALSE),"")</f>
        <v/>
      </c>
      <c r="F276" s="78" t="str">
        <f>IFERROR(VLOOKUP(Dnn!$C24,'Snr H'!$A$2:$CI$49,87,FALSE),"")</f>
        <v/>
      </c>
    </row>
    <row r="277" spans="1:6" x14ac:dyDescent="0.2">
      <c r="A277" s="71" t="str">
        <f>IFERROR(VLOOKUP(Dnn!$C25,'Snr H'!$A$2:$CH$49,1,FALSE),"")</f>
        <v/>
      </c>
      <c r="B277" s="96" t="str">
        <f>IFERROR(VLOOKUP(Dnn!$C25,'Snr H'!$A$2:$CH$49,4,FALSE),"")</f>
        <v/>
      </c>
      <c r="C277" s="96" t="str">
        <f>IFERROR(VLOOKUP(Dnn!$C25,'Snr H'!$A$2:$CH$49,5,FALSE),"")</f>
        <v/>
      </c>
      <c r="D277" s="96" t="str">
        <f>IFERROR(VLOOKUP(Dnn!$C25,'Snr H'!$A$2:$CH$49,7,FALSE),"")</f>
        <v/>
      </c>
      <c r="E277" s="114" t="str">
        <f>IFERROR(VLOOKUP(Dnn!$C25,'Snr H'!$A$2:$CH$49,12,FALSE),"")</f>
        <v/>
      </c>
      <c r="F277" s="78" t="str">
        <f>IFERROR(VLOOKUP(Dnn!$C25,'Snr H'!$A$2:$CI$49,87,FALSE),"")</f>
        <v/>
      </c>
    </row>
    <row r="278" spans="1:6" x14ac:dyDescent="0.2">
      <c r="A278" s="71" t="str">
        <f>IFERROR(VLOOKUP(Dnn!$C26,'Snr H'!$A$2:$CH$49,1,FALSE),"")</f>
        <v/>
      </c>
      <c r="B278" s="96" t="str">
        <f>IFERROR(VLOOKUP(Dnn!$C26,'Snr H'!$A$2:$CH$49,4,FALSE),"")</f>
        <v/>
      </c>
      <c r="C278" s="96" t="str">
        <f>IFERROR(VLOOKUP(Dnn!$C26,'Snr H'!$A$2:$CH$49,5,FALSE),"")</f>
        <v/>
      </c>
      <c r="D278" s="96" t="str">
        <f>IFERROR(VLOOKUP(Dnn!$C26,'Snr H'!$A$2:$CH$49,7,FALSE),"")</f>
        <v/>
      </c>
      <c r="E278" s="114" t="str">
        <f>IFERROR(VLOOKUP(Dnn!$C26,'Snr H'!$A$2:$CH$49,12,FALSE),"")</f>
        <v/>
      </c>
      <c r="F278" s="78" t="str">
        <f>IFERROR(VLOOKUP(Dnn!$C26,'Snr H'!$A$2:$CI$49,87,FALSE),"")</f>
        <v/>
      </c>
    </row>
    <row r="279" spans="1:6" x14ac:dyDescent="0.2">
      <c r="A279" s="71" t="str">
        <f>IFERROR(VLOOKUP(Dnn!$C27,'Snr H'!$A$2:$CH$49,1,FALSE),"")</f>
        <v/>
      </c>
      <c r="B279" s="96" t="str">
        <f>IFERROR(VLOOKUP(Dnn!$C27,'Snr H'!$A$2:$CH$49,4,FALSE),"")</f>
        <v/>
      </c>
      <c r="C279" s="96" t="str">
        <f>IFERROR(VLOOKUP(Dnn!$C27,'Snr H'!$A$2:$CH$49,5,FALSE),"")</f>
        <v/>
      </c>
      <c r="D279" s="96" t="str">
        <f>IFERROR(VLOOKUP(Dnn!$C27,'Snr H'!$A$2:$CH$49,7,FALSE),"")</f>
        <v/>
      </c>
      <c r="E279" s="114" t="str">
        <f>IFERROR(VLOOKUP(Dnn!$C27,'Snr H'!$A$2:$CH$49,12,FALSE),"")</f>
        <v/>
      </c>
      <c r="F279" s="78" t="str">
        <f>IFERROR(VLOOKUP(Dnn!$C27,'Snr H'!$A$2:$CI$49,87,FALSE),"")</f>
        <v/>
      </c>
    </row>
    <row r="280" spans="1:6" x14ac:dyDescent="0.2">
      <c r="A280" s="71" t="str">
        <f>IFERROR(VLOOKUP(Dnn!$C28,'Snr H'!$A$2:$CH$49,1,FALSE),"")</f>
        <v/>
      </c>
      <c r="B280" s="96" t="str">
        <f>IFERROR(VLOOKUP(Dnn!$C28,'Snr H'!$A$2:$CH$49,4,FALSE),"")</f>
        <v/>
      </c>
      <c r="C280" s="96" t="str">
        <f>IFERROR(VLOOKUP(Dnn!$C28,'Snr H'!$A$2:$CH$49,5,FALSE),"")</f>
        <v/>
      </c>
      <c r="D280" s="96" t="str">
        <f>IFERROR(VLOOKUP(Dnn!$C28,'Snr H'!$A$2:$CH$49,7,FALSE),"")</f>
        <v/>
      </c>
      <c r="E280" s="114" t="str">
        <f>IFERROR(VLOOKUP(Dnn!$C28,'Snr H'!$A$2:$CH$49,12,FALSE),"")</f>
        <v/>
      </c>
      <c r="F280" s="78" t="str">
        <f>IFERROR(VLOOKUP(Dnn!$C28,'Snr H'!$A$2:$CI$49,87,FALSE),"")</f>
        <v/>
      </c>
    </row>
    <row r="281" spans="1:6" x14ac:dyDescent="0.2">
      <c r="A281" s="71" t="str">
        <f>IFERROR(VLOOKUP(Dnn!$C29,'Snr H'!$A$2:$CH$49,1,FALSE),"")</f>
        <v/>
      </c>
      <c r="B281" s="96" t="str">
        <f>IFERROR(VLOOKUP(Dnn!$C29,'Snr H'!$A$2:$CH$49,4,FALSE),"")</f>
        <v/>
      </c>
      <c r="C281" s="96" t="str">
        <f>IFERROR(VLOOKUP(Dnn!$C29,'Snr H'!$A$2:$CH$49,5,FALSE),"")</f>
        <v/>
      </c>
      <c r="D281" s="96" t="str">
        <f>IFERROR(VLOOKUP(Dnn!$C29,'Snr H'!$A$2:$CH$49,7,FALSE),"")</f>
        <v/>
      </c>
      <c r="E281" s="114" t="str">
        <f>IFERROR(VLOOKUP(Dnn!$C29,'Snr H'!$A$2:$CH$49,12,FALSE),"")</f>
        <v/>
      </c>
      <c r="F281" s="78" t="str">
        <f>IFERROR(VLOOKUP(Dnn!$C29,'Snr H'!$A$2:$CI$49,87,FALSE),"")</f>
        <v/>
      </c>
    </row>
    <row r="282" spans="1:6" x14ac:dyDescent="0.2">
      <c r="A282" s="71" t="str">
        <f>IFERROR(VLOOKUP(Dnn!$C30,'Snr H'!$A$2:$CH$49,1,FALSE),"")</f>
        <v/>
      </c>
      <c r="B282" s="96" t="str">
        <f>IFERROR(VLOOKUP(Dnn!$C30,'Snr H'!$A$2:$CH$49,4,FALSE),"")</f>
        <v/>
      </c>
      <c r="C282" s="96" t="str">
        <f>IFERROR(VLOOKUP(Dnn!$C30,'Snr H'!$A$2:$CH$49,5,FALSE),"")</f>
        <v/>
      </c>
      <c r="D282" s="96" t="str">
        <f>IFERROR(VLOOKUP(Dnn!$C30,'Snr H'!$A$2:$CH$49,7,FALSE),"")</f>
        <v/>
      </c>
      <c r="E282" s="114" t="str">
        <f>IFERROR(VLOOKUP(Dnn!$C30,'Snr H'!$A$2:$CH$49,12,FALSE),"")</f>
        <v/>
      </c>
      <c r="F282" s="78" t="str">
        <f>IFERROR(VLOOKUP(Dnn!$C30,'Snr H'!$A$2:$CI$49,87,FALSE),"")</f>
        <v/>
      </c>
    </row>
    <row r="283" spans="1:6" x14ac:dyDescent="0.2">
      <c r="A283" s="71" t="str">
        <f>IFERROR(VLOOKUP(Dnn!$C31,'Snr H'!$A$2:$CH$49,1,FALSE),"")</f>
        <v/>
      </c>
      <c r="B283" s="96" t="str">
        <f>IFERROR(VLOOKUP(Dnn!$C31,'Snr H'!$A$2:$CH$49,4,FALSE),"")</f>
        <v/>
      </c>
      <c r="C283" s="96" t="str">
        <f>IFERROR(VLOOKUP(Dnn!$C31,'Snr H'!$A$2:$CH$49,5,FALSE),"")</f>
        <v/>
      </c>
      <c r="D283" s="96" t="str">
        <f>IFERROR(VLOOKUP(Dnn!$C31,'Snr H'!$A$2:$CH$49,7,FALSE),"")</f>
        <v/>
      </c>
      <c r="E283" s="114" t="str">
        <f>IFERROR(VLOOKUP(Dnn!$C31,'Snr H'!$A$2:$CH$49,12,FALSE),"")</f>
        <v/>
      </c>
      <c r="F283" s="78" t="str">
        <f>IFERROR(VLOOKUP(Dnn!$C31,'Snr H'!$A$2:$CI$49,87,FALSE),"")</f>
        <v/>
      </c>
    </row>
    <row r="284" spans="1:6" x14ac:dyDescent="0.2">
      <c r="A284" s="71" t="str">
        <f>IFERROR(VLOOKUP(Dnn!$C32,'Snr H'!$A$2:$CH$49,1,FALSE),"")</f>
        <v/>
      </c>
      <c r="B284" s="96" t="str">
        <f>IFERROR(VLOOKUP(Dnn!$C32,'Snr H'!$A$2:$CH$49,4,FALSE),"")</f>
        <v/>
      </c>
      <c r="C284" s="96" t="str">
        <f>IFERROR(VLOOKUP(Dnn!$C32,'Snr H'!$A$2:$CH$49,5,FALSE),"")</f>
        <v/>
      </c>
      <c r="D284" s="96" t="str">
        <f>IFERROR(VLOOKUP(Dnn!$C32,'Snr H'!$A$2:$CH$49,7,FALSE),"")</f>
        <v/>
      </c>
      <c r="E284" s="114" t="str">
        <f>IFERROR(VLOOKUP(Dnn!$C32,'Snr H'!$A$2:$CH$49,12,FALSE),"")</f>
        <v/>
      </c>
      <c r="F284" s="78" t="str">
        <f>IFERROR(VLOOKUP(Dnn!$C32,'Snr H'!$A$2:$CI$49,87,FALSE),"")</f>
        <v/>
      </c>
    </row>
    <row r="285" spans="1:6" x14ac:dyDescent="0.2">
      <c r="A285" s="71" t="str">
        <f>IFERROR(VLOOKUP(Dnn!$C33,'Snr H'!$A$2:$CH$49,1,FALSE),"")</f>
        <v/>
      </c>
      <c r="B285" s="96" t="str">
        <f>IFERROR(VLOOKUP(Dnn!$C33,'Snr H'!$A$2:$CH$49,4,FALSE),"")</f>
        <v/>
      </c>
      <c r="C285" s="96" t="str">
        <f>IFERROR(VLOOKUP(Dnn!$C33,'Snr H'!$A$2:$CH$49,5,FALSE),"")</f>
        <v/>
      </c>
      <c r="D285" s="96" t="str">
        <f>IFERROR(VLOOKUP(Dnn!$C33,'Snr H'!$A$2:$CH$49,7,FALSE),"")</f>
        <v/>
      </c>
      <c r="E285" s="114" t="str">
        <f>IFERROR(VLOOKUP(Dnn!$C33,'Snr H'!$A$2:$CH$49,12,FALSE),"")</f>
        <v/>
      </c>
      <c r="F285" s="78" t="str">
        <f>IFERROR(VLOOKUP(Dnn!$C33,'Snr H'!$A$2:$CI$49,87,FALSE),"")</f>
        <v/>
      </c>
    </row>
    <row r="286" spans="1:6" x14ac:dyDescent="0.2">
      <c r="A286" s="71" t="str">
        <f>IFERROR(VLOOKUP(Dnn!$C34,'Snr H'!$A$2:$CH$49,1,FALSE),"")</f>
        <v/>
      </c>
      <c r="B286" s="96" t="str">
        <f>IFERROR(VLOOKUP(Dnn!$C34,'Snr H'!$A$2:$CH$49,4,FALSE),"")</f>
        <v/>
      </c>
      <c r="C286" s="96" t="str">
        <f>IFERROR(VLOOKUP(Dnn!$C34,'Snr H'!$A$2:$CH$49,5,FALSE),"")</f>
        <v/>
      </c>
      <c r="D286" s="96" t="str">
        <f>IFERROR(VLOOKUP(Dnn!$C34,'Snr H'!$A$2:$CH$49,7,FALSE),"")</f>
        <v/>
      </c>
      <c r="E286" s="114" t="str">
        <f>IFERROR(VLOOKUP(Dnn!$C34,'Snr H'!$A$2:$CH$49,12,FALSE),"")</f>
        <v/>
      </c>
      <c r="F286" s="78" t="str">
        <f>IFERROR(VLOOKUP(Dnn!$C34,'Snr H'!$A$2:$CI$49,87,FALSE),"")</f>
        <v/>
      </c>
    </row>
    <row r="287" spans="1:6" x14ac:dyDescent="0.2">
      <c r="A287" s="71" t="str">
        <f>IFERROR(VLOOKUP(Dnn!$C35,'Snr H'!$A$2:$CH$49,1,FALSE),"")</f>
        <v/>
      </c>
      <c r="B287" s="96" t="str">
        <f>IFERROR(VLOOKUP(Dnn!$C35,'Snr H'!$A$2:$CH$49,4,FALSE),"")</f>
        <v/>
      </c>
      <c r="C287" s="96" t="str">
        <f>IFERROR(VLOOKUP(Dnn!$C35,'Snr H'!$A$2:$CH$49,5,FALSE),"")</f>
        <v/>
      </c>
      <c r="D287" s="96" t="str">
        <f>IFERROR(VLOOKUP(Dnn!$C35,'Snr H'!$A$2:$CH$49,7,FALSE),"")</f>
        <v/>
      </c>
      <c r="E287" s="114" t="str">
        <f>IFERROR(VLOOKUP(Dnn!$C35,'Snr H'!$A$2:$CH$49,12,FALSE),"")</f>
        <v/>
      </c>
      <c r="F287" s="78" t="str">
        <f>IFERROR(VLOOKUP(Dnn!$C35,'Snr H'!$A$2:$CI$49,87,FALSE),"")</f>
        <v/>
      </c>
    </row>
    <row r="288" spans="1:6" x14ac:dyDescent="0.2">
      <c r="A288" s="71" t="str">
        <f>IFERROR(VLOOKUP(Dnn!$C36,'Snr H'!$A$2:$CH$49,1,FALSE),"")</f>
        <v/>
      </c>
      <c r="B288" s="96" t="str">
        <f>IFERROR(VLOOKUP(Dnn!$C36,'Snr H'!$A$2:$CH$49,4,FALSE),"")</f>
        <v/>
      </c>
      <c r="C288" s="96" t="str">
        <f>IFERROR(VLOOKUP(Dnn!$C36,'Snr H'!$A$2:$CH$49,5,FALSE),"")</f>
        <v/>
      </c>
      <c r="D288" s="96" t="str">
        <f>IFERROR(VLOOKUP(Dnn!$C36,'Snr H'!$A$2:$CH$49,7,FALSE),"")</f>
        <v/>
      </c>
      <c r="E288" s="114" t="str">
        <f>IFERROR(VLOOKUP(Dnn!$C36,'Snr H'!$A$2:$CH$49,12,FALSE),"")</f>
        <v/>
      </c>
      <c r="F288" s="78" t="str">
        <f>IFERROR(VLOOKUP(Dnn!$C36,'Snr H'!$A$2:$CI$49,87,FALSE),"")</f>
        <v/>
      </c>
    </row>
    <row r="289" spans="1:6" x14ac:dyDescent="0.2">
      <c r="A289" s="71" t="str">
        <f>IFERROR(VLOOKUP(Dnn!$C37,'Snr H'!$A$2:$CH$49,1,FALSE),"")</f>
        <v/>
      </c>
      <c r="B289" s="96" t="str">
        <f>IFERROR(VLOOKUP(Dnn!$C37,'Snr H'!$A$2:$CH$49,4,FALSE),"")</f>
        <v/>
      </c>
      <c r="C289" s="96" t="str">
        <f>IFERROR(VLOOKUP(Dnn!$C37,'Snr H'!$A$2:$CH$49,5,FALSE),"")</f>
        <v/>
      </c>
      <c r="D289" s="96" t="str">
        <f>IFERROR(VLOOKUP(Dnn!$C37,'Snr H'!$A$2:$CH$49,7,FALSE),"")</f>
        <v/>
      </c>
      <c r="E289" s="114" t="str">
        <f>IFERROR(VLOOKUP(Dnn!$C37,'Snr H'!$A$2:$CH$49,12,FALSE),"")</f>
        <v/>
      </c>
      <c r="F289" s="78" t="str">
        <f>IFERROR(VLOOKUP(Dnn!$C37,'Snr H'!$A$2:$CI$49,87,FALSE),"")</f>
        <v/>
      </c>
    </row>
    <row r="290" spans="1:6" x14ac:dyDescent="0.2">
      <c r="A290" s="71" t="str">
        <f>IFERROR(VLOOKUP(Dnn!$C38,'Snr H'!$A$2:$CH$49,1,FALSE),"")</f>
        <v/>
      </c>
      <c r="B290" s="96" t="str">
        <f>IFERROR(VLOOKUP(Dnn!$C38,'Snr H'!$A$2:$CH$49,4,FALSE),"")</f>
        <v/>
      </c>
      <c r="C290" s="96" t="str">
        <f>IFERROR(VLOOKUP(Dnn!$C38,'Snr H'!$A$2:$CH$49,5,FALSE),"")</f>
        <v/>
      </c>
      <c r="D290" s="96" t="str">
        <f>IFERROR(VLOOKUP(Dnn!$C38,'Snr H'!$A$2:$CH$49,7,FALSE),"")</f>
        <v/>
      </c>
      <c r="E290" s="114" t="str">
        <f>IFERROR(VLOOKUP(Dnn!$C38,'Snr H'!$A$2:$CH$49,12,FALSE),"")</f>
        <v/>
      </c>
      <c r="F290" s="78" t="str">
        <f>IFERROR(VLOOKUP(Dnn!$C38,'Snr H'!$A$2:$CI$49,87,FALSE),"")</f>
        <v/>
      </c>
    </row>
    <row r="291" spans="1:6" x14ac:dyDescent="0.2">
      <c r="A291" s="71" t="str">
        <f>IFERROR(VLOOKUP(Dnn!$C39,'Snr H'!$A$2:$CH$49,1,FALSE),"")</f>
        <v/>
      </c>
      <c r="B291" s="96" t="str">
        <f>IFERROR(VLOOKUP(Dnn!$C39,'Snr H'!$A$2:$CH$49,4,FALSE),"")</f>
        <v/>
      </c>
      <c r="C291" s="96" t="str">
        <f>IFERROR(VLOOKUP(Dnn!$C39,'Snr H'!$A$2:$CH$49,5,FALSE),"")</f>
        <v/>
      </c>
      <c r="D291" s="96" t="str">
        <f>IFERROR(VLOOKUP(Dnn!$C39,'Snr H'!$A$2:$CH$49,7,FALSE),"")</f>
        <v/>
      </c>
      <c r="E291" s="114" t="str">
        <f>IFERROR(VLOOKUP(Dnn!$C39,'Snr H'!$A$2:$CH$49,12,FALSE),"")</f>
        <v/>
      </c>
      <c r="F291" s="78" t="str">
        <f>IFERROR(VLOOKUP(Dnn!$C39,'Snr H'!$A$2:$CI$49,87,FALSE),"")</f>
        <v/>
      </c>
    </row>
    <row r="292" spans="1:6" x14ac:dyDescent="0.2">
      <c r="A292" s="71" t="str">
        <f>IFERROR(VLOOKUP(Dnn!$C40,'Snr H'!$A$2:$CH$49,1,FALSE),"")</f>
        <v/>
      </c>
      <c r="B292" s="96" t="str">
        <f>IFERROR(VLOOKUP(Dnn!$C40,'Snr H'!$A$2:$CH$49,4,FALSE),"")</f>
        <v/>
      </c>
      <c r="C292" s="96" t="str">
        <f>IFERROR(VLOOKUP(Dnn!$C40,'Snr H'!$A$2:$CH$49,5,FALSE),"")</f>
        <v/>
      </c>
      <c r="D292" s="96" t="str">
        <f>IFERROR(VLOOKUP(Dnn!$C40,'Snr H'!$A$2:$CH$49,7,FALSE),"")</f>
        <v/>
      </c>
      <c r="E292" s="114" t="str">
        <f>IFERROR(VLOOKUP(Dnn!$C40,'Snr H'!$A$2:$CH$49,12,FALSE),"")</f>
        <v/>
      </c>
      <c r="F292" s="78" t="str">
        <f>IFERROR(VLOOKUP(Dnn!$C40,'Snr H'!$A$2:$CI$49,87,FALSE),"")</f>
        <v/>
      </c>
    </row>
    <row r="293" spans="1:6" x14ac:dyDescent="0.2">
      <c r="A293" s="71" t="str">
        <f>IFERROR(VLOOKUP(Dnn!$C41,'Snr H'!$A$2:$CH$49,1,FALSE),"")</f>
        <v/>
      </c>
      <c r="B293" s="96" t="str">
        <f>IFERROR(VLOOKUP(Dnn!$C41,'Snr H'!$A$2:$CH$49,4,FALSE),"")</f>
        <v/>
      </c>
      <c r="C293" s="96" t="str">
        <f>IFERROR(VLOOKUP(Dnn!$C41,'Snr H'!$A$2:$CH$49,5,FALSE),"")</f>
        <v/>
      </c>
      <c r="D293" s="96" t="str">
        <f>IFERROR(VLOOKUP(Dnn!$C41,'Snr H'!$A$2:$CH$49,7,FALSE),"")</f>
        <v/>
      </c>
      <c r="E293" s="114" t="str">
        <f>IFERROR(VLOOKUP(Dnn!$C41,'Snr H'!$A$2:$CH$49,12,FALSE),"")</f>
        <v/>
      </c>
      <c r="F293" s="78" t="str">
        <f>IFERROR(VLOOKUP(Dnn!$C41,'Snr H'!$A$2:$CI$49,87,FALSE),"")</f>
        <v/>
      </c>
    </row>
    <row r="294" spans="1:6" x14ac:dyDescent="0.2">
      <c r="A294" s="71" t="str">
        <f>IFERROR(VLOOKUP(Dnn!$C42,'Snr H'!$A$2:$CH$49,1,FALSE),"")</f>
        <v/>
      </c>
      <c r="B294" s="96" t="str">
        <f>IFERROR(VLOOKUP(Dnn!$C42,'Snr H'!$A$2:$CH$49,4,FALSE),"")</f>
        <v/>
      </c>
      <c r="C294" s="96" t="str">
        <f>IFERROR(VLOOKUP(Dnn!$C42,'Snr H'!$A$2:$CH$49,5,FALSE),"")</f>
        <v/>
      </c>
      <c r="D294" s="96" t="str">
        <f>IFERROR(VLOOKUP(Dnn!$C42,'Snr H'!$A$2:$CH$49,7,FALSE),"")</f>
        <v/>
      </c>
      <c r="E294" s="114" t="str">
        <f>IFERROR(VLOOKUP(Dnn!$C42,'Snr H'!$A$2:$CH$49,12,FALSE),"")</f>
        <v/>
      </c>
      <c r="F294" s="78" t="str">
        <f>IFERROR(VLOOKUP(Dnn!$C42,'Snr H'!$A$2:$CI$49,87,FALSE),"")</f>
        <v/>
      </c>
    </row>
    <row r="295" spans="1:6" x14ac:dyDescent="0.2">
      <c r="A295" s="71" t="str">
        <f>IFERROR(VLOOKUP(Dnn!$C43,'Snr H'!$A$2:$CH$49,1,FALSE),"")</f>
        <v/>
      </c>
      <c r="B295" s="96" t="str">
        <f>IFERROR(VLOOKUP(Dnn!$C43,'Snr H'!$A$2:$CH$49,4,FALSE),"")</f>
        <v/>
      </c>
      <c r="C295" s="96" t="str">
        <f>IFERROR(VLOOKUP(Dnn!$C43,'Snr H'!$A$2:$CH$49,5,FALSE),"")</f>
        <v/>
      </c>
      <c r="D295" s="96" t="str">
        <f>IFERROR(VLOOKUP(Dnn!$C43,'Snr H'!$A$2:$CH$49,7,FALSE),"")</f>
        <v/>
      </c>
      <c r="E295" s="114" t="str">
        <f>IFERROR(VLOOKUP(Dnn!$C43,'Snr H'!$A$2:$CH$49,12,FALSE),"")</f>
        <v/>
      </c>
      <c r="F295" s="78" t="str">
        <f>IFERROR(VLOOKUP(Dnn!$C43,'Snr H'!$A$2:$CI$49,87,FALSE),"")</f>
        <v/>
      </c>
    </row>
    <row r="296" spans="1:6" x14ac:dyDescent="0.2">
      <c r="A296" s="71" t="str">
        <f>IFERROR(VLOOKUP(Dnn!$C44,'Snr H'!$A$2:$CH$49,1,FALSE),"")</f>
        <v/>
      </c>
      <c r="B296" s="96" t="str">
        <f>IFERROR(VLOOKUP(Dnn!$C44,'Snr H'!$A$2:$CH$49,4,FALSE),"")</f>
        <v/>
      </c>
      <c r="C296" s="96" t="str">
        <f>IFERROR(VLOOKUP(Dnn!$C44,'Snr H'!$A$2:$CH$49,5,FALSE),"")</f>
        <v/>
      </c>
      <c r="D296" s="96" t="str">
        <f>IFERROR(VLOOKUP(Dnn!$C44,'Snr H'!$A$2:$CH$49,7,FALSE),"")</f>
        <v/>
      </c>
      <c r="E296" s="114" t="str">
        <f>IFERROR(VLOOKUP(Dnn!$C44,'Snr H'!$A$2:$CH$49,12,FALSE),"")</f>
        <v/>
      </c>
      <c r="F296" s="78" t="str">
        <f>IFERROR(VLOOKUP(Dnn!$C44,'Snr H'!$A$2:$CI$49,87,FALSE),"")</f>
        <v/>
      </c>
    </row>
    <row r="297" spans="1:6" x14ac:dyDescent="0.2">
      <c r="A297" s="71" t="str">
        <f>IFERROR(VLOOKUP(Dnn!$C45,'Snr H'!$A$2:$CH$49,1,FALSE),"")</f>
        <v/>
      </c>
      <c r="B297" s="96" t="str">
        <f>IFERROR(VLOOKUP(Dnn!$C45,'Snr H'!$A$2:$CH$49,4,FALSE),"")</f>
        <v/>
      </c>
      <c r="C297" s="96" t="str">
        <f>IFERROR(VLOOKUP(Dnn!$C45,'Snr H'!$A$2:$CH$49,5,FALSE),"")</f>
        <v/>
      </c>
      <c r="D297" s="96" t="str">
        <f>IFERROR(VLOOKUP(Dnn!$C45,'Snr H'!$A$2:$CH$49,7,FALSE),"")</f>
        <v/>
      </c>
      <c r="E297" s="114" t="str">
        <f>IFERROR(VLOOKUP(Dnn!$C45,'Snr H'!$A$2:$CH$49,12,FALSE),"")</f>
        <v/>
      </c>
      <c r="F297" s="78" t="str">
        <f>IFERROR(VLOOKUP(Dnn!$C45,'Snr H'!$A$2:$CI$49,87,FALSE),"")</f>
        <v/>
      </c>
    </row>
    <row r="298" spans="1:6" x14ac:dyDescent="0.2">
      <c r="A298" s="71" t="str">
        <f>IFERROR(VLOOKUP(Dnn!$C46,'Snr H'!$A$2:$CH$49,1,FALSE),"")</f>
        <v/>
      </c>
      <c r="B298" s="96" t="str">
        <f>IFERROR(VLOOKUP(Dnn!$C46,'Snr H'!$A$2:$CH$49,4,FALSE),"")</f>
        <v/>
      </c>
      <c r="C298" s="96" t="str">
        <f>IFERROR(VLOOKUP(Dnn!$C46,'Snr H'!$A$2:$CH$49,5,FALSE),"")</f>
        <v/>
      </c>
      <c r="D298" s="96" t="str">
        <f>IFERROR(VLOOKUP(Dnn!$C46,'Snr H'!$A$2:$CH$49,7,FALSE),"")</f>
        <v/>
      </c>
      <c r="E298" s="114" t="str">
        <f>IFERROR(VLOOKUP(Dnn!$C46,'Snr H'!$A$2:$CH$49,12,FALSE),"")</f>
        <v/>
      </c>
      <c r="F298" s="78" t="str">
        <f>IFERROR(VLOOKUP(Dnn!$C46,'Snr H'!$A$2:$CI$49,87,FALSE),"")</f>
        <v/>
      </c>
    </row>
    <row r="299" spans="1:6" x14ac:dyDescent="0.2">
      <c r="A299" s="71" t="str">
        <f>IFERROR(VLOOKUP(Dnn!$C47,'Snr H'!$A$2:$CH$49,1,FALSE),"")</f>
        <v/>
      </c>
      <c r="B299" s="96" t="str">
        <f>IFERROR(VLOOKUP(Dnn!$C47,'Snr H'!$A$2:$CH$49,4,FALSE),"")</f>
        <v/>
      </c>
      <c r="C299" s="96" t="str">
        <f>IFERROR(VLOOKUP(Dnn!$C47,'Snr H'!$A$2:$CH$49,5,FALSE),"")</f>
        <v/>
      </c>
      <c r="D299" s="96" t="str">
        <f>IFERROR(VLOOKUP(Dnn!$C47,'Snr H'!$A$2:$CH$49,7,FALSE),"")</f>
        <v/>
      </c>
      <c r="E299" s="114" t="str">
        <f>IFERROR(VLOOKUP(Dnn!$C47,'Snr H'!$A$2:$CH$49,12,FALSE),"")</f>
        <v/>
      </c>
      <c r="F299" s="78" t="str">
        <f>IFERROR(VLOOKUP(Dnn!$C47,'Snr H'!$A$2:$CI$49,87,FALSE),"")</f>
        <v/>
      </c>
    </row>
    <row r="300" spans="1:6" ht="15" thickBot="1" x14ac:dyDescent="0.25">
      <c r="A300" s="72" t="str">
        <f>IFERROR(VLOOKUP(Dnn!$C48,'Snr H'!$A$2:$CH$49,1,FALSE),"")</f>
        <v/>
      </c>
      <c r="B300" s="98" t="str">
        <f>IFERROR(VLOOKUP(Dnn!$C48,'Snr H'!$A$2:$CH$49,4,FALSE),"")</f>
        <v/>
      </c>
      <c r="C300" s="98" t="str">
        <f>IFERROR(VLOOKUP(Dnn!$C48,'Snr H'!$A$2:$CH$49,5,FALSE),"")</f>
        <v/>
      </c>
      <c r="D300" s="98" t="str">
        <f>IFERROR(VLOOKUP(Dnn!$C48,'Snr H'!$A$2:$CH$49,7,FALSE),"")</f>
        <v/>
      </c>
      <c r="E300" s="119" t="str">
        <f>IFERROR(VLOOKUP(Dnn!$C48,'Snr H'!$A$2:$CH$49,12,FALSE),"")</f>
        <v/>
      </c>
      <c r="F300" s="79" t="str">
        <f>IFERROR(VLOOKUP(Dnn!$C48,'Snr H'!$A$2:$CI$49,87,FALSE),"")</f>
        <v/>
      </c>
    </row>
    <row r="301" spans="1:6" ht="42" customHeight="1" thickBot="1" x14ac:dyDescent="0.25">
      <c r="A301" s="216" t="str">
        <f>Dnn!E8</f>
        <v>Vétérans F</v>
      </c>
      <c r="B301" s="216"/>
      <c r="C301" s="216"/>
      <c r="D301" s="216"/>
      <c r="E301" s="216"/>
      <c r="F301" s="216"/>
    </row>
    <row r="302" spans="1:6" ht="15" thickBot="1" x14ac:dyDescent="0.25">
      <c r="A302" s="124" t="s">
        <v>106</v>
      </c>
      <c r="B302" s="125" t="s">
        <v>0</v>
      </c>
      <c r="C302" s="125" t="s">
        <v>8</v>
      </c>
      <c r="D302" s="125" t="s">
        <v>1</v>
      </c>
      <c r="E302" s="166" t="s">
        <v>142</v>
      </c>
      <c r="F302" s="126" t="s">
        <v>128</v>
      </c>
    </row>
    <row r="303" spans="1:6" x14ac:dyDescent="0.2">
      <c r="A303" s="67">
        <f>IFERROR(VLOOKUP(Dnn!$C1,'Vtr F'!$A$2:$CH$49,1,FALSE),"")</f>
        <v>1</v>
      </c>
      <c r="B303" s="94" t="str">
        <f>IFERROR(VLOOKUP(Dnn!$C1,'Vtr F'!$A$2:$CH$49,4,FALSE),"")</f>
        <v>B 12</v>
      </c>
      <c r="C303" s="94" t="str">
        <f>IFERROR(VLOOKUP(Dnn!$C1,'Vtr F'!$A$2:$CH$49,5,FALSE),"")</f>
        <v>C 12</v>
      </c>
      <c r="D303" s="94" t="str">
        <f>IFERROR(VLOOKUP(Dnn!$C1,'Vtr F'!$A$2:$CH$49,7,FALSE),"")</f>
        <v>D 12</v>
      </c>
      <c r="E303" s="113">
        <f>IFERROR(VLOOKUP(Dnn!$C1,'Vtr F'!$A$2:$CH$49,12,FALSE),"")</f>
        <v>500</v>
      </c>
      <c r="F303" s="77" t="str">
        <f>IFERROR(VLOOKUP(Dnn!$C1,'Vtr F'!$A$2:$CI$49,87,FALSE),"")</f>
        <v>Qualifié(e)</v>
      </c>
    </row>
    <row r="304" spans="1:6" x14ac:dyDescent="0.2">
      <c r="A304" s="71">
        <f>IFERROR(VLOOKUP(Dnn!$C2,'Vtr F'!$A$2:$CH$49,1,FALSE),"")</f>
        <v>2</v>
      </c>
      <c r="B304" s="96" t="str">
        <f>IFERROR(VLOOKUP(Dnn!$C2,'Vtr F'!$A$2:$CH$49,4,FALSE),"")</f>
        <v>B 11</v>
      </c>
      <c r="C304" s="96" t="str">
        <f>IFERROR(VLOOKUP(Dnn!$C2,'Vtr F'!$A$2:$CH$49,5,FALSE),"")</f>
        <v>C 11</v>
      </c>
      <c r="D304" s="96" t="str">
        <f>IFERROR(VLOOKUP(Dnn!$C2,'Vtr F'!$A$2:$CH$49,7,FALSE),"")</f>
        <v>D 11</v>
      </c>
      <c r="E304" s="114">
        <f>IFERROR(VLOOKUP(Dnn!$C2,'Vtr F'!$A$2:$CH$49,12,FALSE),"")</f>
        <v>476.19047619047615</v>
      </c>
      <c r="F304" s="78" t="str">
        <f>IFERROR(VLOOKUP(Dnn!$C2,'Vtr F'!$A$2:$CI$49,87,FALSE),"")</f>
        <v>Qualifié(e)</v>
      </c>
    </row>
    <row r="305" spans="1:6" x14ac:dyDescent="0.2">
      <c r="A305" s="71">
        <f>IFERROR(VLOOKUP(Dnn!$C3,'Vtr F'!$A$2:$CH$49,1,FALSE),"")</f>
        <v>3</v>
      </c>
      <c r="B305" s="96" t="str">
        <f>IFERROR(VLOOKUP(Dnn!$C3,'Vtr F'!$A$2:$CH$49,4,FALSE),"")</f>
        <v>B 10</v>
      </c>
      <c r="C305" s="96" t="str">
        <f>IFERROR(VLOOKUP(Dnn!$C3,'Vtr F'!$A$2:$CH$49,5,FALSE),"")</f>
        <v>C 10</v>
      </c>
      <c r="D305" s="96" t="str">
        <f>IFERROR(VLOOKUP(Dnn!$C3,'Vtr F'!$A$2:$CH$49,7,FALSE),"")</f>
        <v>D 10</v>
      </c>
      <c r="E305" s="114">
        <f>IFERROR(VLOOKUP(Dnn!$C3,'Vtr F'!$A$2:$CH$49,12,FALSE),"")</f>
        <v>452.38095238095241</v>
      </c>
      <c r="F305" s="78" t="str">
        <f>IFERROR(VLOOKUP(Dnn!$C3,'Vtr F'!$A$2:$CI$49,87,FALSE),"")</f>
        <v>Qualifié(e)</v>
      </c>
    </row>
    <row r="306" spans="1:6" x14ac:dyDescent="0.2">
      <c r="A306" s="71">
        <f>IFERROR(VLOOKUP(Dnn!$C4,'Vtr F'!$A$2:$CH$49,1,FALSE),"")</f>
        <v>4</v>
      </c>
      <c r="B306" s="96" t="str">
        <f>IFERROR(VLOOKUP(Dnn!$C4,'Vtr F'!$A$2:$CH$49,4,FALSE),"")</f>
        <v>B 9</v>
      </c>
      <c r="C306" s="96" t="str">
        <f>IFERROR(VLOOKUP(Dnn!$C4,'Vtr F'!$A$2:$CH$49,5,FALSE),"")</f>
        <v>C 9</v>
      </c>
      <c r="D306" s="96" t="str">
        <f>IFERROR(VLOOKUP(Dnn!$C4,'Vtr F'!$A$2:$CH$49,7,FALSE),"")</f>
        <v>D 9</v>
      </c>
      <c r="E306" s="114">
        <f>IFERROR(VLOOKUP(Dnn!$C4,'Vtr F'!$A$2:$CH$49,12,FALSE),"")</f>
        <v>428.57142857142856</v>
      </c>
      <c r="F306" s="78" t="str">
        <f>IFERROR(VLOOKUP(Dnn!$C4,'Vtr F'!$A$2:$CI$49,87,FALSE),"")</f>
        <v>Qualifié(e)</v>
      </c>
    </row>
    <row r="307" spans="1:6" x14ac:dyDescent="0.2">
      <c r="A307" s="71">
        <f>IFERROR(VLOOKUP(Dnn!$C5,'Vtr F'!$A$2:$CH$49,1,FALSE),"")</f>
        <v>5</v>
      </c>
      <c r="B307" s="96" t="str">
        <f>IFERROR(VLOOKUP(Dnn!$C5,'Vtr F'!$A$2:$CH$49,4,FALSE),"")</f>
        <v>B 8</v>
      </c>
      <c r="C307" s="96" t="str">
        <f>IFERROR(VLOOKUP(Dnn!$C5,'Vtr F'!$A$2:$CH$49,5,FALSE),"")</f>
        <v>C 8</v>
      </c>
      <c r="D307" s="96" t="str">
        <f>IFERROR(VLOOKUP(Dnn!$C5,'Vtr F'!$A$2:$CH$49,7,FALSE),"")</f>
        <v>D 8</v>
      </c>
      <c r="E307" s="114">
        <f>IFERROR(VLOOKUP(Dnn!$C5,'Vtr F'!$A$2:$CH$49,12,FALSE),"")</f>
        <v>404.76190476190476</v>
      </c>
      <c r="F307" s="78" t="str">
        <f>IFERROR(VLOOKUP(Dnn!$C5,'Vtr F'!$A$2:$CI$49,87,FALSE),"")</f>
        <v>Qualifié(e)</v>
      </c>
    </row>
    <row r="308" spans="1:6" x14ac:dyDescent="0.2">
      <c r="A308" s="71">
        <f>IFERROR(VLOOKUP(Dnn!$C6,'Vtr F'!$A$2:$CH$49,1,FALSE),"")</f>
        <v>6</v>
      </c>
      <c r="B308" s="96" t="str">
        <f>IFERROR(VLOOKUP(Dnn!$C6,'Vtr F'!$A$2:$CH$49,4,FALSE),"")</f>
        <v>B 7</v>
      </c>
      <c r="C308" s="96" t="str">
        <f>IFERROR(VLOOKUP(Dnn!$C6,'Vtr F'!$A$2:$CH$49,5,FALSE),"")</f>
        <v>C 7</v>
      </c>
      <c r="D308" s="96" t="str">
        <f>IFERROR(VLOOKUP(Dnn!$C6,'Vtr F'!$A$2:$CH$49,7,FALSE),"")</f>
        <v>D 7</v>
      </c>
      <c r="E308" s="114">
        <f>IFERROR(VLOOKUP(Dnn!$C6,'Vtr F'!$A$2:$CH$49,12,FALSE),"")</f>
        <v>380.95238095238091</v>
      </c>
      <c r="F308" s="78" t="str">
        <f>IFERROR(VLOOKUP(Dnn!$C6,'Vtr F'!$A$2:$CI$49,87,FALSE),"")</f>
        <v>Qualifié(e)</v>
      </c>
    </row>
    <row r="309" spans="1:6" x14ac:dyDescent="0.2">
      <c r="A309" s="71">
        <f>IFERROR(VLOOKUP(Dnn!$C7,'Vtr F'!$A$2:$CH$49,1,FALSE),"")</f>
        <v>7</v>
      </c>
      <c r="B309" s="96" t="str">
        <f>IFERROR(VLOOKUP(Dnn!$C7,'Vtr F'!$A$2:$CH$49,4,FALSE),"")</f>
        <v>B 6</v>
      </c>
      <c r="C309" s="96" t="str">
        <f>IFERROR(VLOOKUP(Dnn!$C7,'Vtr F'!$A$2:$CH$49,5,FALSE),"")</f>
        <v>C 6</v>
      </c>
      <c r="D309" s="96" t="str">
        <f>IFERROR(VLOOKUP(Dnn!$C7,'Vtr F'!$A$2:$CH$49,7,FALSE),"")</f>
        <v>D 6</v>
      </c>
      <c r="E309" s="114">
        <f>IFERROR(VLOOKUP(Dnn!$C7,'Vtr F'!$A$2:$CH$49,12,FALSE),"")</f>
        <v>357.14285714285717</v>
      </c>
      <c r="F309" s="78" t="str">
        <f>IFERROR(VLOOKUP(Dnn!$C7,'Vtr F'!$A$2:$CI$49,87,FALSE),"")</f>
        <v>Qualifié(e)</v>
      </c>
    </row>
    <row r="310" spans="1:6" ht="15" thickBot="1" x14ac:dyDescent="0.25">
      <c r="A310" s="72">
        <f>IFERROR(VLOOKUP(Dnn!$C8,'Vtr F'!$A$2:$CH$49,1,FALSE),"")</f>
        <v>8</v>
      </c>
      <c r="B310" s="98" t="str">
        <f>IFERROR(VLOOKUP(Dnn!$C8,'Vtr F'!$A$2:$CH$49,4,FALSE),"")</f>
        <v>B 5</v>
      </c>
      <c r="C310" s="98" t="str">
        <f>IFERROR(VLOOKUP(Dnn!$C8,'Vtr F'!$A$2:$CH$49,5,FALSE),"")</f>
        <v>C 5</v>
      </c>
      <c r="D310" s="98" t="str">
        <f>IFERROR(VLOOKUP(Dnn!$C8,'Vtr F'!$A$2:$CH$49,7,FALSE),"")</f>
        <v>D 5</v>
      </c>
      <c r="E310" s="119">
        <f>IFERROR(VLOOKUP(Dnn!$C8,'Vtr F'!$A$2:$CH$49,12,FALSE),"")</f>
        <v>333.33333333333331</v>
      </c>
      <c r="F310" s="79" t="str">
        <f>IFERROR(VLOOKUP(Dnn!$C8,'Vtr F'!$A$2:$CI$49,87,FALSE),"")</f>
        <v>Qualifié(e)</v>
      </c>
    </row>
    <row r="311" spans="1:6" x14ac:dyDescent="0.2">
      <c r="A311" s="67">
        <f>IFERROR(VLOOKUP(Dnn!$C9,'Vtr F'!$A$2:$CH$49,1,FALSE),"")</f>
        <v>9</v>
      </c>
      <c r="B311" s="94" t="str">
        <f>IFERROR(VLOOKUP(Dnn!$C9,'Vtr F'!$A$2:$CH$49,4,FALSE),"")</f>
        <v>B 4</v>
      </c>
      <c r="C311" s="94" t="str">
        <f>IFERROR(VLOOKUP(Dnn!$C9,'Vtr F'!$A$2:$CH$49,5,FALSE),"")</f>
        <v>C 4</v>
      </c>
      <c r="D311" s="94" t="str">
        <f>IFERROR(VLOOKUP(Dnn!$C9,'Vtr F'!$A$2:$CH$49,7,FALSE),"")</f>
        <v>D 4</v>
      </c>
      <c r="E311" s="113">
        <f>IFERROR(VLOOKUP(Dnn!$C9,'Vtr F'!$A$2:$CH$49,12,FALSE),"")</f>
        <v>309.52380952380952</v>
      </c>
      <c r="F311" s="77" t="str">
        <f>IFERROR(VLOOKUP(Dnn!$C9,'Vtr F'!$A$2:$CI$49,87,FALSE),"")</f>
        <v/>
      </c>
    </row>
    <row r="312" spans="1:6" ht="15" customHeight="1" x14ac:dyDescent="0.2">
      <c r="A312" s="71">
        <f>IFERROR(VLOOKUP(Dnn!$C10,'Vtr F'!$A$2:$CH$49,1,FALSE),"")</f>
        <v>10</v>
      </c>
      <c r="B312" s="96" t="str">
        <f>IFERROR(VLOOKUP(Dnn!$C10,'Vtr F'!$A$2:$CH$49,4,FALSE),"")</f>
        <v>B 3</v>
      </c>
      <c r="C312" s="96" t="str">
        <f>IFERROR(VLOOKUP(Dnn!$C10,'Vtr F'!$A$2:$CH$49,5,FALSE),"")</f>
        <v>C 3</v>
      </c>
      <c r="D312" s="96" t="str">
        <f>IFERROR(VLOOKUP(Dnn!$C10,'Vtr F'!$A$2:$CH$49,7,FALSE),"")</f>
        <v>D 3</v>
      </c>
      <c r="E312" s="114">
        <f>IFERROR(VLOOKUP(Dnn!$C10,'Vtr F'!$A$2:$CH$49,12,FALSE),"")</f>
        <v>285.71428571428572</v>
      </c>
      <c r="F312" s="78" t="str">
        <f>IFERROR(VLOOKUP(Dnn!$C10,'Vtr F'!$A$2:$CI$49,87,FALSE),"")</f>
        <v/>
      </c>
    </row>
    <row r="313" spans="1:6" x14ac:dyDescent="0.2">
      <c r="A313" s="71">
        <f>IFERROR(VLOOKUP(Dnn!$C11,'Vtr F'!$A$2:$CH$49,1,FALSE),"")</f>
        <v>11</v>
      </c>
      <c r="B313" s="96" t="str">
        <f>IFERROR(VLOOKUP(Dnn!$C11,'Vtr F'!$A$2:$CH$49,4,FALSE),"")</f>
        <v>B 2</v>
      </c>
      <c r="C313" s="96" t="str">
        <f>IFERROR(VLOOKUP(Dnn!$C11,'Vtr F'!$A$2:$CH$49,5,FALSE),"")</f>
        <v>C 2</v>
      </c>
      <c r="D313" s="96" t="str">
        <f>IFERROR(VLOOKUP(Dnn!$C11,'Vtr F'!$A$2:$CH$49,7,FALSE),"")</f>
        <v>D 2</v>
      </c>
      <c r="E313" s="114">
        <f>IFERROR(VLOOKUP(Dnn!$C11,'Vtr F'!$A$2:$CH$49,12,FALSE),"")</f>
        <v>261.90476190476193</v>
      </c>
      <c r="F313" s="78" t="str">
        <f>IFERROR(VLOOKUP(Dnn!$C11,'Vtr F'!$A$2:$CI$49,87,FALSE),"")</f>
        <v/>
      </c>
    </row>
    <row r="314" spans="1:6" x14ac:dyDescent="0.2">
      <c r="A314" s="71">
        <f>IFERROR(VLOOKUP(Dnn!$C12,'Vtr F'!$A$2:$CH$49,1,FALSE),"")</f>
        <v>12</v>
      </c>
      <c r="B314" s="96" t="str">
        <f>IFERROR(VLOOKUP(Dnn!$C12,'Vtr F'!$A$2:$CH$49,4,FALSE),"")</f>
        <v>B 1</v>
      </c>
      <c r="C314" s="96" t="str">
        <f>IFERROR(VLOOKUP(Dnn!$C12,'Vtr F'!$A$2:$CH$49,5,FALSE),"")</f>
        <v>C 1</v>
      </c>
      <c r="D314" s="96" t="str">
        <f>IFERROR(VLOOKUP(Dnn!$C12,'Vtr F'!$A$2:$CH$49,7,FALSE),"")</f>
        <v>D 1</v>
      </c>
      <c r="E314" s="114">
        <f>IFERROR(VLOOKUP(Dnn!$C12,'Vtr F'!$A$2:$CH$49,12,FALSE),"")</f>
        <v>238.09523809523807</v>
      </c>
      <c r="F314" s="78" t="str">
        <f>IFERROR(VLOOKUP(Dnn!$C12,'Vtr F'!$A$2:$CI$49,87,FALSE),"")</f>
        <v/>
      </c>
    </row>
    <row r="315" spans="1:6" x14ac:dyDescent="0.2">
      <c r="A315" s="71" t="str">
        <f>IFERROR(VLOOKUP(Dnn!$C13,'Vtr F'!$A$2:$CH$49,1,FALSE),"")</f>
        <v/>
      </c>
      <c r="B315" s="96" t="str">
        <f>IFERROR(VLOOKUP(Dnn!$C13,'Vtr F'!$A$2:$CH$49,4,FALSE),"")</f>
        <v/>
      </c>
      <c r="C315" s="96" t="str">
        <f>IFERROR(VLOOKUP(Dnn!$C13,'Vtr F'!$A$2:$CH$49,5,FALSE),"")</f>
        <v/>
      </c>
      <c r="D315" s="96" t="str">
        <f>IFERROR(VLOOKUP(Dnn!$C13,'Vtr F'!$A$2:$CH$49,7,FALSE),"")</f>
        <v/>
      </c>
      <c r="E315" s="114" t="str">
        <f>IFERROR(VLOOKUP(Dnn!$C13,'Vtr F'!$A$2:$CH$49,12,FALSE),"")</f>
        <v/>
      </c>
      <c r="F315" s="78" t="str">
        <f>IFERROR(VLOOKUP(Dnn!$C13,'Vtr F'!$A$2:$CI$49,87,FALSE),"")</f>
        <v/>
      </c>
    </row>
    <row r="316" spans="1:6" x14ac:dyDescent="0.2">
      <c r="A316" s="71" t="str">
        <f>IFERROR(VLOOKUP(Dnn!$C14,'Vtr F'!$A$2:$CH$49,1,FALSE),"")</f>
        <v/>
      </c>
      <c r="B316" s="96" t="str">
        <f>IFERROR(VLOOKUP(Dnn!$C14,'Vtr F'!$A$2:$CH$49,4,FALSE),"")</f>
        <v/>
      </c>
      <c r="C316" s="96" t="str">
        <f>IFERROR(VLOOKUP(Dnn!$C14,'Vtr F'!$A$2:$CH$49,5,FALSE),"")</f>
        <v/>
      </c>
      <c r="D316" s="96" t="str">
        <f>IFERROR(VLOOKUP(Dnn!$C14,'Vtr F'!$A$2:$CH$49,7,FALSE),"")</f>
        <v/>
      </c>
      <c r="E316" s="114" t="str">
        <f>IFERROR(VLOOKUP(Dnn!$C14,'Vtr F'!$A$2:$CH$49,12,FALSE),"")</f>
        <v/>
      </c>
      <c r="F316" s="78" t="str">
        <f>IFERROR(VLOOKUP(Dnn!$C14,'Vtr F'!$A$2:$CI$49,87,FALSE),"")</f>
        <v/>
      </c>
    </row>
    <row r="317" spans="1:6" x14ac:dyDescent="0.2">
      <c r="A317" s="71" t="str">
        <f>IFERROR(VLOOKUP(Dnn!$C15,'Vtr F'!$A$2:$CH$49,1,FALSE),"")</f>
        <v/>
      </c>
      <c r="B317" s="96" t="str">
        <f>IFERROR(VLOOKUP(Dnn!$C15,'Vtr F'!$A$2:$CH$49,4,FALSE),"")</f>
        <v/>
      </c>
      <c r="C317" s="96" t="str">
        <f>IFERROR(VLOOKUP(Dnn!$C15,'Vtr F'!$A$2:$CH$49,5,FALSE),"")</f>
        <v/>
      </c>
      <c r="D317" s="96" t="str">
        <f>IFERROR(VLOOKUP(Dnn!$C15,'Vtr F'!$A$2:$CH$49,7,FALSE),"")</f>
        <v/>
      </c>
      <c r="E317" s="114" t="str">
        <f>IFERROR(VLOOKUP(Dnn!$C15,'Vtr F'!$A$2:$CH$49,12,FALSE),"")</f>
        <v/>
      </c>
      <c r="F317" s="78" t="str">
        <f>IFERROR(VLOOKUP(Dnn!$C15,'Vtr F'!$A$2:$CI$49,87,FALSE),"")</f>
        <v/>
      </c>
    </row>
    <row r="318" spans="1:6" x14ac:dyDescent="0.2">
      <c r="A318" s="71" t="str">
        <f>IFERROR(VLOOKUP(Dnn!$C16,'Vtr F'!$A$2:$CH$49,1,FALSE),"")</f>
        <v/>
      </c>
      <c r="B318" s="96" t="str">
        <f>IFERROR(VLOOKUP(Dnn!$C16,'Vtr F'!$A$2:$CH$49,4,FALSE),"")</f>
        <v/>
      </c>
      <c r="C318" s="96" t="str">
        <f>IFERROR(VLOOKUP(Dnn!$C16,'Vtr F'!$A$2:$CH$49,5,FALSE),"")</f>
        <v/>
      </c>
      <c r="D318" s="96" t="str">
        <f>IFERROR(VLOOKUP(Dnn!$C16,'Vtr F'!$A$2:$CH$49,7,FALSE),"")</f>
        <v/>
      </c>
      <c r="E318" s="114" t="str">
        <f>IFERROR(VLOOKUP(Dnn!$C16,'Vtr F'!$A$2:$CH$49,12,FALSE),"")</f>
        <v/>
      </c>
      <c r="F318" s="78" t="str">
        <f>IFERROR(VLOOKUP(Dnn!$C16,'Vtr F'!$A$2:$CI$49,87,FALSE),"")</f>
        <v/>
      </c>
    </row>
    <row r="319" spans="1:6" x14ac:dyDescent="0.2">
      <c r="A319" s="71" t="str">
        <f>IFERROR(VLOOKUP(Dnn!$C17,'Vtr F'!$A$2:$CH$49,1,FALSE),"")</f>
        <v/>
      </c>
      <c r="B319" s="96" t="str">
        <f>IFERROR(VLOOKUP(Dnn!$C17,'Vtr F'!$A$2:$CH$49,4,FALSE),"")</f>
        <v/>
      </c>
      <c r="C319" s="96" t="str">
        <f>IFERROR(VLOOKUP(Dnn!$C17,'Vtr F'!$A$2:$CH$49,5,FALSE),"")</f>
        <v/>
      </c>
      <c r="D319" s="96" t="str">
        <f>IFERROR(VLOOKUP(Dnn!$C17,'Vtr F'!$A$2:$CH$49,7,FALSE),"")</f>
        <v/>
      </c>
      <c r="E319" s="114" t="str">
        <f>IFERROR(VLOOKUP(Dnn!$C17,'Vtr F'!$A$2:$CH$49,12,FALSE),"")</f>
        <v/>
      </c>
      <c r="F319" s="78" t="str">
        <f>IFERROR(VLOOKUP(Dnn!$C17,'Vtr F'!$A$2:$CI$49,87,FALSE),"")</f>
        <v/>
      </c>
    </row>
    <row r="320" spans="1:6" x14ac:dyDescent="0.2">
      <c r="A320" s="71" t="str">
        <f>IFERROR(VLOOKUP(Dnn!$C18,'Vtr F'!$A$2:$CH$49,1,FALSE),"")</f>
        <v/>
      </c>
      <c r="B320" s="96" t="str">
        <f>IFERROR(VLOOKUP(Dnn!$C18,'Vtr F'!$A$2:$CH$49,4,FALSE),"")</f>
        <v/>
      </c>
      <c r="C320" s="96" t="str">
        <f>IFERROR(VLOOKUP(Dnn!$C18,'Vtr F'!$A$2:$CH$49,5,FALSE),"")</f>
        <v/>
      </c>
      <c r="D320" s="96" t="str">
        <f>IFERROR(VLOOKUP(Dnn!$C18,'Vtr F'!$A$2:$CH$49,7,FALSE),"")</f>
        <v/>
      </c>
      <c r="E320" s="114" t="str">
        <f>IFERROR(VLOOKUP(Dnn!$C18,'Vtr F'!$A$2:$CH$49,12,FALSE),"")</f>
        <v/>
      </c>
      <c r="F320" s="78" t="str">
        <f>IFERROR(VLOOKUP(Dnn!$C18,'Vtr F'!$A$2:$CI$49,87,FALSE),"")</f>
        <v/>
      </c>
    </row>
    <row r="321" spans="1:6" x14ac:dyDescent="0.2">
      <c r="A321" s="71" t="str">
        <f>IFERROR(VLOOKUP(Dnn!$C19,'Vtr F'!$A$2:$CH$49,1,FALSE),"")</f>
        <v/>
      </c>
      <c r="B321" s="96" t="str">
        <f>IFERROR(VLOOKUP(Dnn!$C19,'Vtr F'!$A$2:$CH$49,4,FALSE),"")</f>
        <v/>
      </c>
      <c r="C321" s="96" t="str">
        <f>IFERROR(VLOOKUP(Dnn!$C19,'Vtr F'!$A$2:$CH$49,5,FALSE),"")</f>
        <v/>
      </c>
      <c r="D321" s="96" t="str">
        <f>IFERROR(VLOOKUP(Dnn!$C19,'Vtr F'!$A$2:$CH$49,7,FALSE),"")</f>
        <v/>
      </c>
      <c r="E321" s="114" t="str">
        <f>IFERROR(VLOOKUP(Dnn!$C19,'Vtr F'!$A$2:$CH$49,12,FALSE),"")</f>
        <v/>
      </c>
      <c r="F321" s="78" t="str">
        <f>IFERROR(VLOOKUP(Dnn!$C19,'Vtr F'!$A$2:$CI$49,87,FALSE),"")</f>
        <v/>
      </c>
    </row>
    <row r="322" spans="1:6" x14ac:dyDescent="0.2">
      <c r="A322" s="71" t="str">
        <f>IFERROR(VLOOKUP(Dnn!$C20,'Vtr F'!$A$2:$CH$49,1,FALSE),"")</f>
        <v/>
      </c>
      <c r="B322" s="96" t="str">
        <f>IFERROR(VLOOKUP(Dnn!$C20,'Vtr F'!$A$2:$CH$49,4,FALSE),"")</f>
        <v/>
      </c>
      <c r="C322" s="96" t="str">
        <f>IFERROR(VLOOKUP(Dnn!$C20,'Vtr F'!$A$2:$CH$49,5,FALSE),"")</f>
        <v/>
      </c>
      <c r="D322" s="96" t="str">
        <f>IFERROR(VLOOKUP(Dnn!$C20,'Vtr F'!$A$2:$CH$49,7,FALSE),"")</f>
        <v/>
      </c>
      <c r="E322" s="114" t="str">
        <f>IFERROR(VLOOKUP(Dnn!$C20,'Vtr F'!$A$2:$CH$49,12,FALSE),"")</f>
        <v/>
      </c>
      <c r="F322" s="78" t="str">
        <f>IFERROR(VLOOKUP(Dnn!$C20,'Vtr F'!$A$2:$CI$49,87,FALSE),"")</f>
        <v/>
      </c>
    </row>
    <row r="323" spans="1:6" x14ac:dyDescent="0.2">
      <c r="A323" s="71" t="str">
        <f>IFERROR(VLOOKUP(Dnn!$C21,'Vtr F'!$A$2:$CH$49,1,FALSE),"")</f>
        <v/>
      </c>
      <c r="B323" s="96" t="str">
        <f>IFERROR(VLOOKUP(Dnn!$C21,'Vtr F'!$A$2:$CH$49,4,FALSE),"")</f>
        <v/>
      </c>
      <c r="C323" s="96" t="str">
        <f>IFERROR(VLOOKUP(Dnn!$C21,'Vtr F'!$A$2:$CH$49,5,FALSE),"")</f>
        <v/>
      </c>
      <c r="D323" s="96" t="str">
        <f>IFERROR(VLOOKUP(Dnn!$C21,'Vtr F'!$A$2:$CH$49,7,FALSE),"")</f>
        <v/>
      </c>
      <c r="E323" s="114" t="str">
        <f>IFERROR(VLOOKUP(Dnn!$C21,'Vtr F'!$A$2:$CH$49,12,FALSE),"")</f>
        <v/>
      </c>
      <c r="F323" s="78" t="str">
        <f>IFERROR(VLOOKUP(Dnn!$C21,'Vtr F'!$A$2:$CI$49,87,FALSE),"")</f>
        <v/>
      </c>
    </row>
    <row r="324" spans="1:6" x14ac:dyDescent="0.2">
      <c r="A324" s="71" t="str">
        <f>IFERROR(VLOOKUP(Dnn!$C22,'Vtr F'!$A$2:$CH$49,1,FALSE),"")</f>
        <v/>
      </c>
      <c r="B324" s="96" t="str">
        <f>IFERROR(VLOOKUP(Dnn!$C22,'Vtr F'!$A$2:$CH$49,4,FALSE),"")</f>
        <v/>
      </c>
      <c r="C324" s="96" t="str">
        <f>IFERROR(VLOOKUP(Dnn!$C22,'Vtr F'!$A$2:$CH$49,5,FALSE),"")</f>
        <v/>
      </c>
      <c r="D324" s="96" t="str">
        <f>IFERROR(VLOOKUP(Dnn!$C22,'Vtr F'!$A$2:$CH$49,7,FALSE),"")</f>
        <v/>
      </c>
      <c r="E324" s="114" t="str">
        <f>IFERROR(VLOOKUP(Dnn!$C22,'Vtr F'!$A$2:$CH$49,12,FALSE),"")</f>
        <v/>
      </c>
      <c r="F324" s="78" t="str">
        <f>IFERROR(VLOOKUP(Dnn!$C22,'Vtr F'!$A$2:$CI$49,87,FALSE),"")</f>
        <v/>
      </c>
    </row>
    <row r="325" spans="1:6" x14ac:dyDescent="0.2">
      <c r="A325" s="71" t="str">
        <f>IFERROR(VLOOKUP(Dnn!$C23,'Vtr F'!$A$2:$CH$49,1,FALSE),"")</f>
        <v/>
      </c>
      <c r="B325" s="96" t="str">
        <f>IFERROR(VLOOKUP(Dnn!$C23,'Vtr F'!$A$2:$CH$49,4,FALSE),"")</f>
        <v/>
      </c>
      <c r="C325" s="96" t="str">
        <f>IFERROR(VLOOKUP(Dnn!$C23,'Vtr F'!$A$2:$CH$49,5,FALSE),"")</f>
        <v/>
      </c>
      <c r="D325" s="96" t="str">
        <f>IFERROR(VLOOKUP(Dnn!$C23,'Vtr F'!$A$2:$CH$49,7,FALSE),"")</f>
        <v/>
      </c>
      <c r="E325" s="114" t="str">
        <f>IFERROR(VLOOKUP(Dnn!$C23,'Vtr F'!$A$2:$CH$49,12,FALSE),"")</f>
        <v/>
      </c>
      <c r="F325" s="78" t="str">
        <f>IFERROR(VLOOKUP(Dnn!$C23,'Vtr F'!$A$2:$CI$49,87,FALSE),"")</f>
        <v/>
      </c>
    </row>
    <row r="326" spans="1:6" x14ac:dyDescent="0.2">
      <c r="A326" s="71" t="str">
        <f>IFERROR(VLOOKUP(Dnn!$C24,'Vtr F'!$A$2:$CH$49,1,FALSE),"")</f>
        <v/>
      </c>
      <c r="B326" s="96" t="str">
        <f>IFERROR(VLOOKUP(Dnn!$C24,'Vtr F'!$A$2:$CH$49,4,FALSE),"")</f>
        <v/>
      </c>
      <c r="C326" s="96" t="str">
        <f>IFERROR(VLOOKUP(Dnn!$C24,'Vtr F'!$A$2:$CH$49,5,FALSE),"")</f>
        <v/>
      </c>
      <c r="D326" s="96" t="str">
        <f>IFERROR(VLOOKUP(Dnn!$C24,'Vtr F'!$A$2:$CH$49,7,FALSE),"")</f>
        <v/>
      </c>
      <c r="E326" s="114" t="str">
        <f>IFERROR(VLOOKUP(Dnn!$C24,'Vtr F'!$A$2:$CH$49,12,FALSE),"")</f>
        <v/>
      </c>
      <c r="F326" s="78" t="str">
        <f>IFERROR(VLOOKUP(Dnn!$C24,'Vtr F'!$A$2:$CI$49,87,FALSE),"")</f>
        <v/>
      </c>
    </row>
    <row r="327" spans="1:6" x14ac:dyDescent="0.2">
      <c r="A327" s="71" t="str">
        <f>IFERROR(VLOOKUP(Dnn!$C25,'Vtr F'!$A$2:$CH$49,1,FALSE),"")</f>
        <v/>
      </c>
      <c r="B327" s="96" t="str">
        <f>IFERROR(VLOOKUP(Dnn!$C25,'Vtr F'!$A$2:$CH$49,4,FALSE),"")</f>
        <v/>
      </c>
      <c r="C327" s="96" t="str">
        <f>IFERROR(VLOOKUP(Dnn!$C25,'Vtr F'!$A$2:$CH$49,5,FALSE),"")</f>
        <v/>
      </c>
      <c r="D327" s="96" t="str">
        <f>IFERROR(VLOOKUP(Dnn!$C25,'Vtr F'!$A$2:$CH$49,7,FALSE),"")</f>
        <v/>
      </c>
      <c r="E327" s="114" t="str">
        <f>IFERROR(VLOOKUP(Dnn!$C25,'Vtr F'!$A$2:$CH$49,12,FALSE),"")</f>
        <v/>
      </c>
      <c r="F327" s="78" t="str">
        <f>IFERROR(VLOOKUP(Dnn!$C25,'Vtr F'!$A$2:$CI$49,87,FALSE),"")</f>
        <v/>
      </c>
    </row>
    <row r="328" spans="1:6" x14ac:dyDescent="0.2">
      <c r="A328" s="71" t="str">
        <f>IFERROR(VLOOKUP(Dnn!$C26,'Vtr F'!$A$2:$CH$49,1,FALSE),"")</f>
        <v/>
      </c>
      <c r="B328" s="96" t="str">
        <f>IFERROR(VLOOKUP(Dnn!$C26,'Vtr F'!$A$2:$CH$49,4,FALSE),"")</f>
        <v/>
      </c>
      <c r="C328" s="96" t="str">
        <f>IFERROR(VLOOKUP(Dnn!$C26,'Vtr F'!$A$2:$CH$49,5,FALSE),"")</f>
        <v/>
      </c>
      <c r="D328" s="96" t="str">
        <f>IFERROR(VLOOKUP(Dnn!$C26,'Vtr F'!$A$2:$CH$49,7,FALSE),"")</f>
        <v/>
      </c>
      <c r="E328" s="114" t="str">
        <f>IFERROR(VLOOKUP(Dnn!$C26,'Vtr F'!$A$2:$CH$49,12,FALSE),"")</f>
        <v/>
      </c>
      <c r="F328" s="78" t="str">
        <f>IFERROR(VLOOKUP(Dnn!$C26,'Vtr F'!$A$2:$CI$49,87,FALSE),"")</f>
        <v/>
      </c>
    </row>
    <row r="329" spans="1:6" x14ac:dyDescent="0.2">
      <c r="A329" s="71" t="str">
        <f>IFERROR(VLOOKUP(Dnn!$C27,'Vtr F'!$A$2:$CH$49,1,FALSE),"")</f>
        <v/>
      </c>
      <c r="B329" s="96" t="str">
        <f>IFERROR(VLOOKUP(Dnn!$C27,'Vtr F'!$A$2:$CH$49,4,FALSE),"")</f>
        <v/>
      </c>
      <c r="C329" s="96" t="str">
        <f>IFERROR(VLOOKUP(Dnn!$C27,'Vtr F'!$A$2:$CH$49,5,FALSE),"")</f>
        <v/>
      </c>
      <c r="D329" s="96" t="str">
        <f>IFERROR(VLOOKUP(Dnn!$C27,'Vtr F'!$A$2:$CH$49,7,FALSE),"")</f>
        <v/>
      </c>
      <c r="E329" s="114" t="str">
        <f>IFERROR(VLOOKUP(Dnn!$C27,'Vtr F'!$A$2:$CH$49,12,FALSE),"")</f>
        <v/>
      </c>
      <c r="F329" s="78" t="str">
        <f>IFERROR(VLOOKUP(Dnn!$C27,'Vtr F'!$A$2:$CI$49,87,FALSE),"")</f>
        <v/>
      </c>
    </row>
    <row r="330" spans="1:6" x14ac:dyDescent="0.2">
      <c r="A330" s="71" t="str">
        <f>IFERROR(VLOOKUP(Dnn!$C28,'Vtr F'!$A$2:$CH$49,1,FALSE),"")</f>
        <v/>
      </c>
      <c r="B330" s="96" t="str">
        <f>IFERROR(VLOOKUP(Dnn!$C28,'Vtr F'!$A$2:$CH$49,4,FALSE),"")</f>
        <v/>
      </c>
      <c r="C330" s="96" t="str">
        <f>IFERROR(VLOOKUP(Dnn!$C28,'Vtr F'!$A$2:$CH$49,5,FALSE),"")</f>
        <v/>
      </c>
      <c r="D330" s="96" t="str">
        <f>IFERROR(VLOOKUP(Dnn!$C28,'Vtr F'!$A$2:$CH$49,7,FALSE),"")</f>
        <v/>
      </c>
      <c r="E330" s="114" t="str">
        <f>IFERROR(VLOOKUP(Dnn!$C28,'Vtr F'!$A$2:$CH$49,12,FALSE),"")</f>
        <v/>
      </c>
      <c r="F330" s="78" t="str">
        <f>IFERROR(VLOOKUP(Dnn!$C28,'Vtr F'!$A$2:$CI$49,87,FALSE),"")</f>
        <v/>
      </c>
    </row>
    <row r="331" spans="1:6" x14ac:dyDescent="0.2">
      <c r="A331" s="71" t="str">
        <f>IFERROR(VLOOKUP(Dnn!$C29,'Vtr F'!$A$2:$CH$49,1,FALSE),"")</f>
        <v/>
      </c>
      <c r="B331" s="96" t="str">
        <f>IFERROR(VLOOKUP(Dnn!$C29,'Vtr F'!$A$2:$CH$49,4,FALSE),"")</f>
        <v/>
      </c>
      <c r="C331" s="96" t="str">
        <f>IFERROR(VLOOKUP(Dnn!$C29,'Vtr F'!$A$2:$CH$49,5,FALSE),"")</f>
        <v/>
      </c>
      <c r="D331" s="96" t="str">
        <f>IFERROR(VLOOKUP(Dnn!$C29,'Vtr F'!$A$2:$CH$49,7,FALSE),"")</f>
        <v/>
      </c>
      <c r="E331" s="114" t="str">
        <f>IFERROR(VLOOKUP(Dnn!$C29,'Vtr F'!$A$2:$CH$49,12,FALSE),"")</f>
        <v/>
      </c>
      <c r="F331" s="78" t="str">
        <f>IFERROR(VLOOKUP(Dnn!$C29,'Vtr F'!$A$2:$CI$49,87,FALSE),"")</f>
        <v/>
      </c>
    </row>
    <row r="332" spans="1:6" x14ac:dyDescent="0.2">
      <c r="A332" s="71" t="str">
        <f>IFERROR(VLOOKUP(Dnn!$C30,'Vtr F'!$A$2:$CH$49,1,FALSE),"")</f>
        <v/>
      </c>
      <c r="B332" s="96" t="str">
        <f>IFERROR(VLOOKUP(Dnn!$C30,'Vtr F'!$A$2:$CH$49,4,FALSE),"")</f>
        <v/>
      </c>
      <c r="C332" s="96" t="str">
        <f>IFERROR(VLOOKUP(Dnn!$C30,'Vtr F'!$A$2:$CH$49,5,FALSE),"")</f>
        <v/>
      </c>
      <c r="D332" s="96" t="str">
        <f>IFERROR(VLOOKUP(Dnn!$C30,'Vtr F'!$A$2:$CH$49,7,FALSE),"")</f>
        <v/>
      </c>
      <c r="E332" s="114" t="str">
        <f>IFERROR(VLOOKUP(Dnn!$C30,'Vtr F'!$A$2:$CH$49,12,FALSE),"")</f>
        <v/>
      </c>
      <c r="F332" s="78" t="str">
        <f>IFERROR(VLOOKUP(Dnn!$C30,'Vtr F'!$A$2:$CI$49,87,FALSE),"")</f>
        <v/>
      </c>
    </row>
    <row r="333" spans="1:6" x14ac:dyDescent="0.2">
      <c r="A333" s="71" t="str">
        <f>IFERROR(VLOOKUP(Dnn!$C31,'Vtr F'!$A$2:$CH$49,1,FALSE),"")</f>
        <v/>
      </c>
      <c r="B333" s="96" t="str">
        <f>IFERROR(VLOOKUP(Dnn!$C31,'Vtr F'!$A$2:$CH$49,4,FALSE),"")</f>
        <v/>
      </c>
      <c r="C333" s="96" t="str">
        <f>IFERROR(VLOOKUP(Dnn!$C31,'Vtr F'!$A$2:$CH$49,5,FALSE),"")</f>
        <v/>
      </c>
      <c r="D333" s="96" t="str">
        <f>IFERROR(VLOOKUP(Dnn!$C31,'Vtr F'!$A$2:$CH$49,7,FALSE),"")</f>
        <v/>
      </c>
      <c r="E333" s="114" t="str">
        <f>IFERROR(VLOOKUP(Dnn!$C31,'Vtr F'!$A$2:$CH$49,12,FALSE),"")</f>
        <v/>
      </c>
      <c r="F333" s="78" t="str">
        <f>IFERROR(VLOOKUP(Dnn!$C31,'Vtr F'!$A$2:$CI$49,87,FALSE),"")</f>
        <v/>
      </c>
    </row>
    <row r="334" spans="1:6" x14ac:dyDescent="0.2">
      <c r="A334" s="71" t="str">
        <f>IFERROR(VLOOKUP(Dnn!$C32,'Vtr F'!$A$2:$CH$49,1,FALSE),"")</f>
        <v/>
      </c>
      <c r="B334" s="96" t="str">
        <f>IFERROR(VLOOKUP(Dnn!$C32,'Vtr F'!$A$2:$CH$49,4,FALSE),"")</f>
        <v/>
      </c>
      <c r="C334" s="96" t="str">
        <f>IFERROR(VLOOKUP(Dnn!$C32,'Vtr F'!$A$2:$CH$49,5,FALSE),"")</f>
        <v/>
      </c>
      <c r="D334" s="96" t="str">
        <f>IFERROR(VLOOKUP(Dnn!$C32,'Vtr F'!$A$2:$CH$49,7,FALSE),"")</f>
        <v/>
      </c>
      <c r="E334" s="114" t="str">
        <f>IFERROR(VLOOKUP(Dnn!$C32,'Vtr F'!$A$2:$CH$49,12,FALSE),"")</f>
        <v/>
      </c>
      <c r="F334" s="78" t="str">
        <f>IFERROR(VLOOKUP(Dnn!$C32,'Vtr F'!$A$2:$CI$49,87,FALSE),"")</f>
        <v/>
      </c>
    </row>
    <row r="335" spans="1:6" x14ac:dyDescent="0.2">
      <c r="A335" s="71" t="str">
        <f>IFERROR(VLOOKUP(Dnn!$C33,'Vtr F'!$A$2:$CH$49,1,FALSE),"")</f>
        <v/>
      </c>
      <c r="B335" s="96" t="str">
        <f>IFERROR(VLOOKUP(Dnn!$C33,'Vtr F'!$A$2:$CH$49,4,FALSE),"")</f>
        <v/>
      </c>
      <c r="C335" s="96" t="str">
        <f>IFERROR(VLOOKUP(Dnn!$C33,'Vtr F'!$A$2:$CH$49,5,FALSE),"")</f>
        <v/>
      </c>
      <c r="D335" s="96" t="str">
        <f>IFERROR(VLOOKUP(Dnn!$C33,'Vtr F'!$A$2:$CH$49,7,FALSE),"")</f>
        <v/>
      </c>
      <c r="E335" s="114" t="str">
        <f>IFERROR(VLOOKUP(Dnn!$C33,'Vtr F'!$A$2:$CH$49,12,FALSE),"")</f>
        <v/>
      </c>
      <c r="F335" s="78" t="str">
        <f>IFERROR(VLOOKUP(Dnn!$C33,'Vtr F'!$A$2:$CI$49,87,FALSE),"")</f>
        <v/>
      </c>
    </row>
    <row r="336" spans="1:6" x14ac:dyDescent="0.2">
      <c r="A336" s="71" t="str">
        <f>IFERROR(VLOOKUP(Dnn!$C34,'Vtr F'!$A$2:$CH$49,1,FALSE),"")</f>
        <v/>
      </c>
      <c r="B336" s="96" t="str">
        <f>IFERROR(VLOOKUP(Dnn!$C34,'Vtr F'!$A$2:$CH$49,4,FALSE),"")</f>
        <v/>
      </c>
      <c r="C336" s="96" t="str">
        <f>IFERROR(VLOOKUP(Dnn!$C34,'Vtr F'!$A$2:$CH$49,5,FALSE),"")</f>
        <v/>
      </c>
      <c r="D336" s="96" t="str">
        <f>IFERROR(VLOOKUP(Dnn!$C34,'Vtr F'!$A$2:$CH$49,7,FALSE),"")</f>
        <v/>
      </c>
      <c r="E336" s="114" t="str">
        <f>IFERROR(VLOOKUP(Dnn!$C34,'Vtr F'!$A$2:$CH$49,12,FALSE),"")</f>
        <v/>
      </c>
      <c r="F336" s="78" t="str">
        <f>IFERROR(VLOOKUP(Dnn!$C34,'Vtr F'!$A$2:$CI$49,87,FALSE),"")</f>
        <v/>
      </c>
    </row>
    <row r="337" spans="1:6" x14ac:dyDescent="0.2">
      <c r="A337" s="71" t="str">
        <f>IFERROR(VLOOKUP(Dnn!$C35,'Vtr F'!$A$2:$CH$49,1,FALSE),"")</f>
        <v/>
      </c>
      <c r="B337" s="96" t="str">
        <f>IFERROR(VLOOKUP(Dnn!$C35,'Vtr F'!$A$2:$CH$49,4,FALSE),"")</f>
        <v/>
      </c>
      <c r="C337" s="96" t="str">
        <f>IFERROR(VLOOKUP(Dnn!$C35,'Vtr F'!$A$2:$CH$49,5,FALSE),"")</f>
        <v/>
      </c>
      <c r="D337" s="96" t="str">
        <f>IFERROR(VLOOKUP(Dnn!$C35,'Vtr F'!$A$2:$CH$49,7,FALSE),"")</f>
        <v/>
      </c>
      <c r="E337" s="114" t="str">
        <f>IFERROR(VLOOKUP(Dnn!$C35,'Vtr F'!$A$2:$CH$49,12,FALSE),"")</f>
        <v/>
      </c>
      <c r="F337" s="78" t="str">
        <f>IFERROR(VLOOKUP(Dnn!$C35,'Vtr F'!$A$2:$CI$49,87,FALSE),"")</f>
        <v/>
      </c>
    </row>
    <row r="338" spans="1:6" x14ac:dyDescent="0.2">
      <c r="A338" s="71" t="str">
        <f>IFERROR(VLOOKUP(Dnn!$C36,'Vtr F'!$A$2:$CH$49,1,FALSE),"")</f>
        <v/>
      </c>
      <c r="B338" s="96" t="str">
        <f>IFERROR(VLOOKUP(Dnn!$C36,'Vtr F'!$A$2:$CH$49,4,FALSE),"")</f>
        <v/>
      </c>
      <c r="C338" s="96" t="str">
        <f>IFERROR(VLOOKUP(Dnn!$C36,'Vtr F'!$A$2:$CH$49,5,FALSE),"")</f>
        <v/>
      </c>
      <c r="D338" s="96" t="str">
        <f>IFERROR(VLOOKUP(Dnn!$C36,'Vtr F'!$A$2:$CH$49,7,FALSE),"")</f>
        <v/>
      </c>
      <c r="E338" s="114" t="str">
        <f>IFERROR(VLOOKUP(Dnn!$C36,'Vtr F'!$A$2:$CH$49,12,FALSE),"")</f>
        <v/>
      </c>
      <c r="F338" s="78" t="str">
        <f>IFERROR(VLOOKUP(Dnn!$C36,'Vtr F'!$A$2:$CI$49,87,FALSE),"")</f>
        <v/>
      </c>
    </row>
    <row r="339" spans="1:6" x14ac:dyDescent="0.2">
      <c r="A339" s="71" t="str">
        <f>IFERROR(VLOOKUP(Dnn!$C37,'Vtr F'!$A$2:$CH$49,1,FALSE),"")</f>
        <v/>
      </c>
      <c r="B339" s="96" t="str">
        <f>IFERROR(VLOOKUP(Dnn!$C37,'Vtr F'!$A$2:$CH$49,4,FALSE),"")</f>
        <v/>
      </c>
      <c r="C339" s="96" t="str">
        <f>IFERROR(VLOOKUP(Dnn!$C37,'Vtr F'!$A$2:$CH$49,5,FALSE),"")</f>
        <v/>
      </c>
      <c r="D339" s="96" t="str">
        <f>IFERROR(VLOOKUP(Dnn!$C37,'Vtr F'!$A$2:$CH$49,7,FALSE),"")</f>
        <v/>
      </c>
      <c r="E339" s="114" t="str">
        <f>IFERROR(VLOOKUP(Dnn!$C37,'Vtr F'!$A$2:$CH$49,12,FALSE),"")</f>
        <v/>
      </c>
      <c r="F339" s="78" t="str">
        <f>IFERROR(VLOOKUP(Dnn!$C37,'Vtr F'!$A$2:$CI$49,87,FALSE),"")</f>
        <v/>
      </c>
    </row>
    <row r="340" spans="1:6" x14ac:dyDescent="0.2">
      <c r="A340" s="71" t="str">
        <f>IFERROR(VLOOKUP(Dnn!$C38,'Vtr F'!$A$2:$CH$49,1,FALSE),"")</f>
        <v/>
      </c>
      <c r="B340" s="96" t="str">
        <f>IFERROR(VLOOKUP(Dnn!$C38,'Vtr F'!$A$2:$CH$49,4,FALSE),"")</f>
        <v/>
      </c>
      <c r="C340" s="96" t="str">
        <f>IFERROR(VLOOKUP(Dnn!$C38,'Vtr F'!$A$2:$CH$49,5,FALSE),"")</f>
        <v/>
      </c>
      <c r="D340" s="96" t="str">
        <f>IFERROR(VLOOKUP(Dnn!$C38,'Vtr F'!$A$2:$CH$49,7,FALSE),"")</f>
        <v/>
      </c>
      <c r="E340" s="114" t="str">
        <f>IFERROR(VLOOKUP(Dnn!$C38,'Vtr F'!$A$2:$CH$49,12,FALSE),"")</f>
        <v/>
      </c>
      <c r="F340" s="78" t="str">
        <f>IFERROR(VLOOKUP(Dnn!$C38,'Vtr F'!$A$2:$CI$49,87,FALSE),"")</f>
        <v/>
      </c>
    </row>
    <row r="341" spans="1:6" x14ac:dyDescent="0.2">
      <c r="A341" s="71" t="str">
        <f>IFERROR(VLOOKUP(Dnn!$C39,'Vtr F'!$A$2:$CH$49,1,FALSE),"")</f>
        <v/>
      </c>
      <c r="B341" s="96" t="str">
        <f>IFERROR(VLOOKUP(Dnn!$C39,'Vtr F'!$A$2:$CH$49,4,FALSE),"")</f>
        <v/>
      </c>
      <c r="C341" s="96" t="str">
        <f>IFERROR(VLOOKUP(Dnn!$C39,'Vtr F'!$A$2:$CH$49,5,FALSE),"")</f>
        <v/>
      </c>
      <c r="D341" s="96" t="str">
        <f>IFERROR(VLOOKUP(Dnn!$C39,'Vtr F'!$A$2:$CH$49,7,FALSE),"")</f>
        <v/>
      </c>
      <c r="E341" s="114" t="str">
        <f>IFERROR(VLOOKUP(Dnn!$C39,'Vtr F'!$A$2:$CH$49,12,FALSE),"")</f>
        <v/>
      </c>
      <c r="F341" s="78" t="str">
        <f>IFERROR(VLOOKUP(Dnn!$C39,'Vtr F'!$A$2:$CI$49,87,FALSE),"")</f>
        <v/>
      </c>
    </row>
    <row r="342" spans="1:6" x14ac:dyDescent="0.2">
      <c r="A342" s="71" t="str">
        <f>IFERROR(VLOOKUP(Dnn!$C40,'Vtr F'!$A$2:$CH$49,1,FALSE),"")</f>
        <v/>
      </c>
      <c r="B342" s="96" t="str">
        <f>IFERROR(VLOOKUP(Dnn!$C40,'Vtr F'!$A$2:$CH$49,4,FALSE),"")</f>
        <v/>
      </c>
      <c r="C342" s="96" t="str">
        <f>IFERROR(VLOOKUP(Dnn!$C40,'Vtr F'!$A$2:$CH$49,5,FALSE),"")</f>
        <v/>
      </c>
      <c r="D342" s="96" t="str">
        <f>IFERROR(VLOOKUP(Dnn!$C40,'Vtr F'!$A$2:$CH$49,7,FALSE),"")</f>
        <v/>
      </c>
      <c r="E342" s="114" t="str">
        <f>IFERROR(VLOOKUP(Dnn!$C40,'Vtr F'!$A$2:$CH$49,12,FALSE),"")</f>
        <v/>
      </c>
      <c r="F342" s="78" t="str">
        <f>IFERROR(VLOOKUP(Dnn!$C40,'Vtr F'!$A$2:$CI$49,87,FALSE),"")</f>
        <v/>
      </c>
    </row>
    <row r="343" spans="1:6" x14ac:dyDescent="0.2">
      <c r="A343" s="71" t="str">
        <f>IFERROR(VLOOKUP(Dnn!$C41,'Vtr F'!$A$2:$CH$49,1,FALSE),"")</f>
        <v/>
      </c>
      <c r="B343" s="96" t="str">
        <f>IFERROR(VLOOKUP(Dnn!$C41,'Vtr F'!$A$2:$CH$49,4,FALSE),"")</f>
        <v/>
      </c>
      <c r="C343" s="96" t="str">
        <f>IFERROR(VLOOKUP(Dnn!$C41,'Vtr F'!$A$2:$CH$49,5,FALSE),"")</f>
        <v/>
      </c>
      <c r="D343" s="96" t="str">
        <f>IFERROR(VLOOKUP(Dnn!$C41,'Vtr F'!$A$2:$CH$49,7,FALSE),"")</f>
        <v/>
      </c>
      <c r="E343" s="114" t="str">
        <f>IFERROR(VLOOKUP(Dnn!$C41,'Vtr F'!$A$2:$CH$49,12,FALSE),"")</f>
        <v/>
      </c>
      <c r="F343" s="78" t="str">
        <f>IFERROR(VLOOKUP(Dnn!$C41,'Vtr F'!$A$2:$CI$49,87,FALSE),"")</f>
        <v/>
      </c>
    </row>
    <row r="344" spans="1:6" x14ac:dyDescent="0.2">
      <c r="A344" s="71" t="str">
        <f>IFERROR(VLOOKUP(Dnn!$C42,'Vtr F'!$A$2:$CH$49,1,FALSE),"")</f>
        <v/>
      </c>
      <c r="B344" s="96" t="str">
        <f>IFERROR(VLOOKUP(Dnn!$C42,'Vtr F'!$A$2:$CH$49,4,FALSE),"")</f>
        <v/>
      </c>
      <c r="C344" s="96" t="str">
        <f>IFERROR(VLOOKUP(Dnn!$C42,'Vtr F'!$A$2:$CH$49,5,FALSE),"")</f>
        <v/>
      </c>
      <c r="D344" s="96" t="str">
        <f>IFERROR(VLOOKUP(Dnn!$C42,'Vtr F'!$A$2:$CH$49,7,FALSE),"")</f>
        <v/>
      </c>
      <c r="E344" s="114" t="str">
        <f>IFERROR(VLOOKUP(Dnn!$C42,'Vtr F'!$A$2:$CH$49,12,FALSE),"")</f>
        <v/>
      </c>
      <c r="F344" s="78" t="str">
        <f>IFERROR(VLOOKUP(Dnn!$C42,'Vtr F'!$A$2:$CI$49,87,FALSE),"")</f>
        <v/>
      </c>
    </row>
    <row r="345" spans="1:6" x14ac:dyDescent="0.2">
      <c r="A345" s="71" t="str">
        <f>IFERROR(VLOOKUP(Dnn!$C43,'Vtr F'!$A$2:$CH$49,1,FALSE),"")</f>
        <v/>
      </c>
      <c r="B345" s="96" t="str">
        <f>IFERROR(VLOOKUP(Dnn!$C43,'Vtr F'!$A$2:$CH$49,4,FALSE),"")</f>
        <v/>
      </c>
      <c r="C345" s="96" t="str">
        <f>IFERROR(VLOOKUP(Dnn!$C43,'Vtr F'!$A$2:$CH$49,5,FALSE),"")</f>
        <v/>
      </c>
      <c r="D345" s="96" t="str">
        <f>IFERROR(VLOOKUP(Dnn!$C43,'Vtr F'!$A$2:$CH$49,7,FALSE),"")</f>
        <v/>
      </c>
      <c r="E345" s="114" t="str">
        <f>IFERROR(VLOOKUP(Dnn!$C43,'Vtr F'!$A$2:$CH$49,12,FALSE),"")</f>
        <v/>
      </c>
      <c r="F345" s="78" t="str">
        <f>IFERROR(VLOOKUP(Dnn!$C43,'Vtr F'!$A$2:$CI$49,87,FALSE),"")</f>
        <v/>
      </c>
    </row>
    <row r="346" spans="1:6" x14ac:dyDescent="0.2">
      <c r="A346" s="71" t="str">
        <f>IFERROR(VLOOKUP(Dnn!$C44,'Vtr F'!$A$2:$CH$49,1,FALSE),"")</f>
        <v/>
      </c>
      <c r="B346" s="96" t="str">
        <f>IFERROR(VLOOKUP(Dnn!$C44,'Vtr F'!$A$2:$CH$49,4,FALSE),"")</f>
        <v/>
      </c>
      <c r="C346" s="96" t="str">
        <f>IFERROR(VLOOKUP(Dnn!$C44,'Vtr F'!$A$2:$CH$49,5,FALSE),"")</f>
        <v/>
      </c>
      <c r="D346" s="96" t="str">
        <f>IFERROR(VLOOKUP(Dnn!$C44,'Vtr F'!$A$2:$CH$49,7,FALSE),"")</f>
        <v/>
      </c>
      <c r="E346" s="114" t="str">
        <f>IFERROR(VLOOKUP(Dnn!$C44,'Vtr F'!$A$2:$CH$49,12,FALSE),"")</f>
        <v/>
      </c>
      <c r="F346" s="78" t="str">
        <f>IFERROR(VLOOKUP(Dnn!$C44,'Vtr F'!$A$2:$CI$49,87,FALSE),"")</f>
        <v/>
      </c>
    </row>
    <row r="347" spans="1:6" x14ac:dyDescent="0.2">
      <c r="A347" s="71" t="str">
        <f>IFERROR(VLOOKUP(Dnn!$C45,'Vtr F'!$A$2:$CH$49,1,FALSE),"")</f>
        <v/>
      </c>
      <c r="B347" s="96" t="str">
        <f>IFERROR(VLOOKUP(Dnn!$C45,'Vtr F'!$A$2:$CH$49,4,FALSE),"")</f>
        <v/>
      </c>
      <c r="C347" s="96" t="str">
        <f>IFERROR(VLOOKUP(Dnn!$C45,'Vtr F'!$A$2:$CH$49,5,FALSE),"")</f>
        <v/>
      </c>
      <c r="D347" s="96" t="str">
        <f>IFERROR(VLOOKUP(Dnn!$C45,'Vtr F'!$A$2:$CH$49,7,FALSE),"")</f>
        <v/>
      </c>
      <c r="E347" s="114" t="str">
        <f>IFERROR(VLOOKUP(Dnn!$C45,'Vtr F'!$A$2:$CH$49,12,FALSE),"")</f>
        <v/>
      </c>
      <c r="F347" s="78" t="str">
        <f>IFERROR(VLOOKUP(Dnn!$C45,'Vtr F'!$A$2:$CI$49,87,FALSE),"")</f>
        <v/>
      </c>
    </row>
    <row r="348" spans="1:6" x14ac:dyDescent="0.2">
      <c r="A348" s="71" t="str">
        <f>IFERROR(VLOOKUP(Dnn!$C46,'Vtr F'!$A$2:$CH$49,1,FALSE),"")</f>
        <v/>
      </c>
      <c r="B348" s="96" t="str">
        <f>IFERROR(VLOOKUP(Dnn!$C46,'Vtr F'!$A$2:$CH$49,4,FALSE),"")</f>
        <v/>
      </c>
      <c r="C348" s="96" t="str">
        <f>IFERROR(VLOOKUP(Dnn!$C46,'Vtr F'!$A$2:$CH$49,5,FALSE),"")</f>
        <v/>
      </c>
      <c r="D348" s="96" t="str">
        <f>IFERROR(VLOOKUP(Dnn!$C46,'Vtr F'!$A$2:$CH$49,7,FALSE),"")</f>
        <v/>
      </c>
      <c r="E348" s="114" t="str">
        <f>IFERROR(VLOOKUP(Dnn!$C46,'Vtr F'!$A$2:$CH$49,12,FALSE),"")</f>
        <v/>
      </c>
      <c r="F348" s="78" t="str">
        <f>IFERROR(VLOOKUP(Dnn!$C46,'Vtr F'!$A$2:$CI$49,87,FALSE),"")</f>
        <v/>
      </c>
    </row>
    <row r="349" spans="1:6" x14ac:dyDescent="0.2">
      <c r="A349" s="71" t="str">
        <f>IFERROR(VLOOKUP(Dnn!$C47,'Vtr F'!$A$2:$CH$49,1,FALSE),"")</f>
        <v/>
      </c>
      <c r="B349" s="96" t="str">
        <f>IFERROR(VLOOKUP(Dnn!$C47,'Vtr F'!$A$2:$CH$49,4,FALSE),"")</f>
        <v/>
      </c>
      <c r="C349" s="96" t="str">
        <f>IFERROR(VLOOKUP(Dnn!$C47,'Vtr F'!$A$2:$CH$49,5,FALSE),"")</f>
        <v/>
      </c>
      <c r="D349" s="96" t="str">
        <f>IFERROR(VLOOKUP(Dnn!$C47,'Vtr F'!$A$2:$CH$49,7,FALSE),"")</f>
        <v/>
      </c>
      <c r="E349" s="114" t="str">
        <f>IFERROR(VLOOKUP(Dnn!$C47,'Vtr F'!$A$2:$CH$49,12,FALSE),"")</f>
        <v/>
      </c>
      <c r="F349" s="78" t="str">
        <f>IFERROR(VLOOKUP(Dnn!$C47,'Vtr F'!$A$2:$CI$49,87,FALSE),"")</f>
        <v/>
      </c>
    </row>
    <row r="350" spans="1:6" ht="15" thickBot="1" x14ac:dyDescent="0.25">
      <c r="A350" s="72" t="str">
        <f>IFERROR(VLOOKUP(Dnn!$C48,'Vtr F'!$A$2:$CH$49,1,FALSE),"")</f>
        <v/>
      </c>
      <c r="B350" s="98" t="str">
        <f>IFERROR(VLOOKUP(Dnn!$C48,'Vtr F'!$A$2:$CH$49,4,FALSE),"")</f>
        <v/>
      </c>
      <c r="C350" s="98" t="str">
        <f>IFERROR(VLOOKUP(Dnn!$C48,'Vtr F'!$A$2:$CH$49,5,FALSE),"")</f>
        <v/>
      </c>
      <c r="D350" s="98" t="str">
        <f>IFERROR(VLOOKUP(Dnn!$C48,'Vtr F'!$A$2:$CH$49,7,FALSE),"")</f>
        <v/>
      </c>
      <c r="E350" s="119" t="str">
        <f>IFERROR(VLOOKUP(Dnn!$C48,'Vtr F'!$A$2:$CH$49,12,FALSE),"")</f>
        <v/>
      </c>
      <c r="F350" s="79" t="str">
        <f>IFERROR(VLOOKUP(Dnn!$C48,'Vtr F'!$A$2:$CI$49,87,FALSE),"")</f>
        <v/>
      </c>
    </row>
    <row r="351" spans="1:6" ht="42" customHeight="1" thickBot="1" x14ac:dyDescent="0.25">
      <c r="A351" s="216" t="str">
        <f>Dnn!E9</f>
        <v>Vétérans H</v>
      </c>
      <c r="B351" s="216"/>
      <c r="C351" s="216"/>
      <c r="D351" s="216"/>
      <c r="E351" s="216"/>
      <c r="F351" s="216"/>
    </row>
    <row r="352" spans="1:6" ht="15" thickBot="1" x14ac:dyDescent="0.25">
      <c r="A352" s="124" t="s">
        <v>106</v>
      </c>
      <c r="B352" s="125" t="s">
        <v>0</v>
      </c>
      <c r="C352" s="125" t="s">
        <v>8</v>
      </c>
      <c r="D352" s="125" t="s">
        <v>1</v>
      </c>
      <c r="E352" s="166" t="s">
        <v>142</v>
      </c>
      <c r="F352" s="126" t="s">
        <v>128</v>
      </c>
    </row>
    <row r="353" spans="1:6" x14ac:dyDescent="0.2">
      <c r="A353" s="67" t="str">
        <f>IFERROR(VLOOKUP(Dnn!$C1,'Vtr H'!$A$2:$CH$49,1,FALSE),"")</f>
        <v/>
      </c>
      <c r="B353" s="94" t="str">
        <f>IFERROR(VLOOKUP(Dnn!$C1,'Vtr H'!$A$2:$CH$49,4,FALSE),"")</f>
        <v/>
      </c>
      <c r="C353" s="94" t="str">
        <f>IFERROR(VLOOKUP(Dnn!$C1,'Vtr H'!$A$2:$CH$49,5,FALSE),"")</f>
        <v/>
      </c>
      <c r="D353" s="94" t="str">
        <f>IFERROR(VLOOKUP(Dnn!$C1,'Vtr H'!$A$2:$CH$49,7,FALSE),"")</f>
        <v/>
      </c>
      <c r="E353" s="113" t="str">
        <f>IFERROR(VLOOKUP(Dnn!$C1,'Vtr H'!$A$2:$CH$49,12,FALSE),"")</f>
        <v/>
      </c>
      <c r="F353" s="77" t="str">
        <f>IFERROR(VLOOKUP(Dnn!$C1,'Vtr H'!$A$2:$CI$49,87,FALSE),"")</f>
        <v/>
      </c>
    </row>
    <row r="354" spans="1:6" x14ac:dyDescent="0.2">
      <c r="A354" s="71" t="str">
        <f>IFERROR(VLOOKUP(Dnn!$C2,'Vtr H'!$A$2:$CH$49,1,FALSE),"")</f>
        <v/>
      </c>
      <c r="B354" s="96" t="str">
        <f>IFERROR(VLOOKUP(Dnn!$C2,'Vtr H'!$A$2:$CH$49,4,FALSE),"")</f>
        <v/>
      </c>
      <c r="C354" s="96" t="str">
        <f>IFERROR(VLOOKUP(Dnn!$C2,'Vtr H'!$A$2:$CH$49,5,FALSE),"")</f>
        <v/>
      </c>
      <c r="D354" s="96" t="str">
        <f>IFERROR(VLOOKUP(Dnn!$C2,'Vtr H'!$A$2:$CH$49,7,FALSE),"")</f>
        <v/>
      </c>
      <c r="E354" s="114" t="str">
        <f>IFERROR(VLOOKUP(Dnn!$C2,'Vtr H'!$A$2:$CH$49,12,FALSE),"")</f>
        <v/>
      </c>
      <c r="F354" s="78" t="str">
        <f>IFERROR(VLOOKUP(Dnn!$C2,'Vtr H'!$A$2:$CI$49,87,FALSE),"")</f>
        <v/>
      </c>
    </row>
    <row r="355" spans="1:6" x14ac:dyDescent="0.2">
      <c r="A355" s="71" t="str">
        <f>IFERROR(VLOOKUP(Dnn!$C3,'Vtr H'!$A$2:$CH$49,1,FALSE),"")</f>
        <v/>
      </c>
      <c r="B355" s="96" t="str">
        <f>IFERROR(VLOOKUP(Dnn!$C3,'Vtr H'!$A$2:$CH$49,4,FALSE),"")</f>
        <v/>
      </c>
      <c r="C355" s="96" t="str">
        <f>IFERROR(VLOOKUP(Dnn!$C3,'Vtr H'!$A$2:$CH$49,5,FALSE),"")</f>
        <v/>
      </c>
      <c r="D355" s="96" t="str">
        <f>IFERROR(VLOOKUP(Dnn!$C3,'Vtr H'!$A$2:$CH$49,7,FALSE),"")</f>
        <v/>
      </c>
      <c r="E355" s="114" t="str">
        <f>IFERROR(VLOOKUP(Dnn!$C3,'Vtr H'!$A$2:$CH$49,12,FALSE),"")</f>
        <v/>
      </c>
      <c r="F355" s="78" t="str">
        <f>IFERROR(VLOOKUP(Dnn!$C3,'Vtr H'!$A$2:$CI$49,87,FALSE),"")</f>
        <v/>
      </c>
    </row>
    <row r="356" spans="1:6" x14ac:dyDescent="0.2">
      <c r="A356" s="71" t="str">
        <f>IFERROR(VLOOKUP(Dnn!$C4,'Vtr H'!$A$2:$CH$49,1,FALSE),"")</f>
        <v/>
      </c>
      <c r="B356" s="96" t="str">
        <f>IFERROR(VLOOKUP(Dnn!$C4,'Vtr H'!$A$2:$CH$49,4,FALSE),"")</f>
        <v/>
      </c>
      <c r="C356" s="96" t="str">
        <f>IFERROR(VLOOKUP(Dnn!$C4,'Vtr H'!$A$2:$CH$49,5,FALSE),"")</f>
        <v/>
      </c>
      <c r="D356" s="96" t="str">
        <f>IFERROR(VLOOKUP(Dnn!$C4,'Vtr H'!$A$2:$CH$49,7,FALSE),"")</f>
        <v/>
      </c>
      <c r="E356" s="114" t="str">
        <f>IFERROR(VLOOKUP(Dnn!$C4,'Vtr H'!$A$2:$CH$49,12,FALSE),"")</f>
        <v/>
      </c>
      <c r="F356" s="78" t="str">
        <f>IFERROR(VLOOKUP(Dnn!$C4,'Vtr H'!$A$2:$CI$49,87,FALSE),"")</f>
        <v/>
      </c>
    </row>
    <row r="357" spans="1:6" x14ac:dyDescent="0.2">
      <c r="A357" s="71" t="str">
        <f>IFERROR(VLOOKUP(Dnn!$C5,'Vtr H'!$A$2:$CH$49,1,FALSE),"")</f>
        <v/>
      </c>
      <c r="B357" s="96" t="str">
        <f>IFERROR(VLOOKUP(Dnn!$C5,'Vtr H'!$A$2:$CH$49,4,FALSE),"")</f>
        <v/>
      </c>
      <c r="C357" s="96" t="str">
        <f>IFERROR(VLOOKUP(Dnn!$C5,'Vtr H'!$A$2:$CH$49,5,FALSE),"")</f>
        <v/>
      </c>
      <c r="D357" s="96" t="str">
        <f>IFERROR(VLOOKUP(Dnn!$C5,'Vtr H'!$A$2:$CH$49,7,FALSE),"")</f>
        <v/>
      </c>
      <c r="E357" s="114" t="str">
        <f>IFERROR(VLOOKUP(Dnn!$C5,'Vtr H'!$A$2:$CH$49,12,FALSE),"")</f>
        <v/>
      </c>
      <c r="F357" s="78" t="str">
        <f>IFERROR(VLOOKUP(Dnn!$C5,'Vtr H'!$A$2:$CI$49,87,FALSE),"")</f>
        <v/>
      </c>
    </row>
    <row r="358" spans="1:6" x14ac:dyDescent="0.2">
      <c r="A358" s="71" t="str">
        <f>IFERROR(VLOOKUP(Dnn!$C6,'Vtr H'!$A$2:$CH$49,1,FALSE),"")</f>
        <v/>
      </c>
      <c r="B358" s="96" t="str">
        <f>IFERROR(VLOOKUP(Dnn!$C6,'Vtr H'!$A$2:$CH$49,4,FALSE),"")</f>
        <v/>
      </c>
      <c r="C358" s="96" t="str">
        <f>IFERROR(VLOOKUP(Dnn!$C6,'Vtr H'!$A$2:$CH$49,5,FALSE),"")</f>
        <v/>
      </c>
      <c r="D358" s="96" t="str">
        <f>IFERROR(VLOOKUP(Dnn!$C6,'Vtr H'!$A$2:$CH$49,7,FALSE),"")</f>
        <v/>
      </c>
      <c r="E358" s="114" t="str">
        <f>IFERROR(VLOOKUP(Dnn!$C6,'Vtr H'!$A$2:$CH$49,12,FALSE),"")</f>
        <v/>
      </c>
      <c r="F358" s="78" t="str">
        <f>IFERROR(VLOOKUP(Dnn!$C6,'Vtr H'!$A$2:$CI$49,87,FALSE),"")</f>
        <v/>
      </c>
    </row>
    <row r="359" spans="1:6" x14ac:dyDescent="0.2">
      <c r="A359" s="71" t="str">
        <f>IFERROR(VLOOKUP(Dnn!$C7,'Vtr H'!$A$2:$CH$49,1,FALSE),"")</f>
        <v/>
      </c>
      <c r="B359" s="96" t="str">
        <f>IFERROR(VLOOKUP(Dnn!$C7,'Vtr H'!$A$2:$CH$49,4,FALSE),"")</f>
        <v/>
      </c>
      <c r="C359" s="96" t="str">
        <f>IFERROR(VLOOKUP(Dnn!$C7,'Vtr H'!$A$2:$CH$49,5,FALSE),"")</f>
        <v/>
      </c>
      <c r="D359" s="96" t="str">
        <f>IFERROR(VLOOKUP(Dnn!$C7,'Vtr H'!$A$2:$CH$49,7,FALSE),"")</f>
        <v/>
      </c>
      <c r="E359" s="114" t="str">
        <f>IFERROR(VLOOKUP(Dnn!$C7,'Vtr H'!$A$2:$CH$49,12,FALSE),"")</f>
        <v/>
      </c>
      <c r="F359" s="78" t="str">
        <f>IFERROR(VLOOKUP(Dnn!$C7,'Vtr H'!$A$2:$CI$49,87,FALSE),"")</f>
        <v/>
      </c>
    </row>
    <row r="360" spans="1:6" ht="15" thickBot="1" x14ac:dyDescent="0.25">
      <c r="A360" s="72" t="str">
        <f>IFERROR(VLOOKUP(Dnn!$C8,'Vtr H'!$A$2:$CH$49,1,FALSE),"")</f>
        <v/>
      </c>
      <c r="B360" s="98" t="str">
        <f>IFERROR(VLOOKUP(Dnn!$C8,'Vtr H'!$A$2:$CH$49,4,FALSE),"")</f>
        <v/>
      </c>
      <c r="C360" s="98" t="str">
        <f>IFERROR(VLOOKUP(Dnn!$C8,'Vtr H'!$A$2:$CH$49,5,FALSE),"")</f>
        <v/>
      </c>
      <c r="D360" s="98" t="str">
        <f>IFERROR(VLOOKUP(Dnn!$C8,'Vtr H'!$A$2:$CH$49,7,FALSE),"")</f>
        <v/>
      </c>
      <c r="E360" s="119" t="str">
        <f>IFERROR(VLOOKUP(Dnn!$C8,'Vtr H'!$A$2:$CH$49,12,FALSE),"")</f>
        <v/>
      </c>
      <c r="F360" s="79" t="str">
        <f>IFERROR(VLOOKUP(Dnn!$C8,'Vtr H'!$A$2:$CI$49,87,FALSE),"")</f>
        <v/>
      </c>
    </row>
    <row r="361" spans="1:6" x14ac:dyDescent="0.2">
      <c r="A361" s="67" t="str">
        <f>IFERROR(VLOOKUP(Dnn!$C9,'Vtr H'!$A$2:$CH$49,1,FALSE),"")</f>
        <v/>
      </c>
      <c r="B361" s="94" t="str">
        <f>IFERROR(VLOOKUP(Dnn!$C9,'Vtr H'!$A$2:$CH$49,4,FALSE),"")</f>
        <v/>
      </c>
      <c r="C361" s="94" t="str">
        <f>IFERROR(VLOOKUP(Dnn!$C9,'Vtr H'!$A$2:$CH$49,5,FALSE),"")</f>
        <v/>
      </c>
      <c r="D361" s="94" t="str">
        <f>IFERROR(VLOOKUP(Dnn!$C9,'Vtr H'!$A$2:$CH$49,7,FALSE),"")</f>
        <v/>
      </c>
      <c r="E361" s="113" t="str">
        <f>IFERROR(VLOOKUP(Dnn!$C9,'Vtr H'!$A$2:$CH$49,12,FALSE),"")</f>
        <v/>
      </c>
      <c r="F361" s="77" t="str">
        <f>IFERROR(VLOOKUP(Dnn!$C9,'Vtr H'!$A$2:$CI$49,87,FALSE),"")</f>
        <v/>
      </c>
    </row>
    <row r="362" spans="1:6" x14ac:dyDescent="0.2">
      <c r="A362" s="71" t="str">
        <f>IFERROR(VLOOKUP(Dnn!$C10,'Vtr H'!$A$2:$CH$49,1,FALSE),"")</f>
        <v/>
      </c>
      <c r="B362" s="96" t="str">
        <f>IFERROR(VLOOKUP(Dnn!$C10,'Vtr H'!$A$2:$CH$49,4,FALSE),"")</f>
        <v/>
      </c>
      <c r="C362" s="96" t="str">
        <f>IFERROR(VLOOKUP(Dnn!$C10,'Vtr H'!$A$2:$CH$49,5,FALSE),"")</f>
        <v/>
      </c>
      <c r="D362" s="96" t="str">
        <f>IFERROR(VLOOKUP(Dnn!$C10,'Vtr H'!$A$2:$CH$49,7,FALSE),"")</f>
        <v/>
      </c>
      <c r="E362" s="114" t="str">
        <f>IFERROR(VLOOKUP(Dnn!$C10,'Vtr H'!$A$2:$CH$49,12,FALSE),"")</f>
        <v/>
      </c>
      <c r="F362" s="78" t="str">
        <f>IFERROR(VLOOKUP(Dnn!$C10,'Vtr H'!$A$2:$CI$49,87,FALSE),"")</f>
        <v/>
      </c>
    </row>
    <row r="363" spans="1:6" x14ac:dyDescent="0.2">
      <c r="A363" s="71" t="str">
        <f>IFERROR(VLOOKUP(Dnn!$C11,'Vtr H'!$A$2:$CH$49,1,FALSE),"")</f>
        <v/>
      </c>
      <c r="B363" s="96" t="str">
        <f>IFERROR(VLOOKUP(Dnn!$C11,'Vtr H'!$A$2:$CH$49,4,FALSE),"")</f>
        <v/>
      </c>
      <c r="C363" s="96" t="str">
        <f>IFERROR(VLOOKUP(Dnn!$C11,'Vtr H'!$A$2:$CH$49,5,FALSE),"")</f>
        <v/>
      </c>
      <c r="D363" s="96" t="str">
        <f>IFERROR(VLOOKUP(Dnn!$C11,'Vtr H'!$A$2:$CH$49,7,FALSE),"")</f>
        <v/>
      </c>
      <c r="E363" s="114" t="str">
        <f>IFERROR(VLOOKUP(Dnn!$C11,'Vtr H'!$A$2:$CH$49,12,FALSE),"")</f>
        <v/>
      </c>
      <c r="F363" s="78" t="str">
        <f>IFERROR(VLOOKUP(Dnn!$C11,'Vtr H'!$A$2:$CI$49,87,FALSE),"")</f>
        <v/>
      </c>
    </row>
    <row r="364" spans="1:6" x14ac:dyDescent="0.2">
      <c r="A364" s="71" t="str">
        <f>IFERROR(VLOOKUP(Dnn!$C12,'Vtr H'!$A$2:$CH$49,1,FALSE),"")</f>
        <v/>
      </c>
      <c r="B364" s="96" t="str">
        <f>IFERROR(VLOOKUP(Dnn!$C12,'Vtr H'!$A$2:$CH$49,4,FALSE),"")</f>
        <v/>
      </c>
      <c r="C364" s="96" t="str">
        <f>IFERROR(VLOOKUP(Dnn!$C12,'Vtr H'!$A$2:$CH$49,5,FALSE),"")</f>
        <v/>
      </c>
      <c r="D364" s="96" t="str">
        <f>IFERROR(VLOOKUP(Dnn!$C12,'Vtr H'!$A$2:$CH$49,7,FALSE),"")</f>
        <v/>
      </c>
      <c r="E364" s="114" t="str">
        <f>IFERROR(VLOOKUP(Dnn!$C12,'Vtr H'!$A$2:$CH$49,12,FALSE),"")</f>
        <v/>
      </c>
      <c r="F364" s="78" t="str">
        <f>IFERROR(VLOOKUP(Dnn!$C12,'Vtr H'!$A$2:$CI$49,87,FALSE),"")</f>
        <v/>
      </c>
    </row>
    <row r="365" spans="1:6" x14ac:dyDescent="0.2">
      <c r="A365" s="71" t="str">
        <f>IFERROR(VLOOKUP(Dnn!$C13,'Vtr H'!$A$2:$CH$49,1,FALSE),"")</f>
        <v/>
      </c>
      <c r="B365" s="96" t="str">
        <f>IFERROR(VLOOKUP(Dnn!$C13,'Vtr H'!$A$2:$CH$49,4,FALSE),"")</f>
        <v/>
      </c>
      <c r="C365" s="96" t="str">
        <f>IFERROR(VLOOKUP(Dnn!$C13,'Vtr H'!$A$2:$CH$49,5,FALSE),"")</f>
        <v/>
      </c>
      <c r="D365" s="96" t="str">
        <f>IFERROR(VLOOKUP(Dnn!$C13,'Vtr H'!$A$2:$CH$49,7,FALSE),"")</f>
        <v/>
      </c>
      <c r="E365" s="114" t="str">
        <f>IFERROR(VLOOKUP(Dnn!$C13,'Vtr H'!$A$2:$CH$49,12,FALSE),"")</f>
        <v/>
      </c>
      <c r="F365" s="78" t="str">
        <f>IFERROR(VLOOKUP(Dnn!$C13,'Vtr H'!$A$2:$CI$49,87,FALSE),"")</f>
        <v/>
      </c>
    </row>
    <row r="366" spans="1:6" x14ac:dyDescent="0.2">
      <c r="A366" s="71" t="str">
        <f>IFERROR(VLOOKUP(Dnn!$C14,'Vtr H'!$A$2:$CH$49,1,FALSE),"")</f>
        <v/>
      </c>
      <c r="B366" s="96" t="str">
        <f>IFERROR(VLOOKUP(Dnn!$C14,'Vtr H'!$A$2:$CH$49,4,FALSE),"")</f>
        <v/>
      </c>
      <c r="C366" s="96" t="str">
        <f>IFERROR(VLOOKUP(Dnn!$C14,'Vtr H'!$A$2:$CH$49,5,FALSE),"")</f>
        <v/>
      </c>
      <c r="D366" s="96" t="str">
        <f>IFERROR(VLOOKUP(Dnn!$C14,'Vtr H'!$A$2:$CH$49,7,FALSE),"")</f>
        <v/>
      </c>
      <c r="E366" s="114" t="str">
        <f>IFERROR(VLOOKUP(Dnn!$C14,'Vtr H'!$A$2:$CH$49,12,FALSE),"")</f>
        <v/>
      </c>
      <c r="F366" s="78" t="str">
        <f>IFERROR(VLOOKUP(Dnn!$C14,'Vtr H'!$A$2:$CI$49,87,FALSE),"")</f>
        <v/>
      </c>
    </row>
    <row r="367" spans="1:6" x14ac:dyDescent="0.2">
      <c r="A367" s="71" t="str">
        <f>IFERROR(VLOOKUP(Dnn!$C15,'Vtr H'!$A$2:$CH$49,1,FALSE),"")</f>
        <v/>
      </c>
      <c r="B367" s="96" t="str">
        <f>IFERROR(VLOOKUP(Dnn!$C15,'Vtr H'!$A$2:$CH$49,4,FALSE),"")</f>
        <v/>
      </c>
      <c r="C367" s="96" t="str">
        <f>IFERROR(VLOOKUP(Dnn!$C15,'Vtr H'!$A$2:$CH$49,5,FALSE),"")</f>
        <v/>
      </c>
      <c r="D367" s="96" t="str">
        <f>IFERROR(VLOOKUP(Dnn!$C15,'Vtr H'!$A$2:$CH$49,7,FALSE),"")</f>
        <v/>
      </c>
      <c r="E367" s="114" t="str">
        <f>IFERROR(VLOOKUP(Dnn!$C15,'Vtr H'!$A$2:$CH$49,12,FALSE),"")</f>
        <v/>
      </c>
      <c r="F367" s="78" t="str">
        <f>IFERROR(VLOOKUP(Dnn!$C15,'Vtr H'!$A$2:$CI$49,87,FALSE),"")</f>
        <v/>
      </c>
    </row>
    <row r="368" spans="1:6" x14ac:dyDescent="0.2">
      <c r="A368" s="71" t="str">
        <f>IFERROR(VLOOKUP(Dnn!$C16,'Vtr H'!$A$2:$CH$49,1,FALSE),"")</f>
        <v/>
      </c>
      <c r="B368" s="96" t="str">
        <f>IFERROR(VLOOKUP(Dnn!$C16,'Vtr H'!$A$2:$CH$49,4,FALSE),"")</f>
        <v/>
      </c>
      <c r="C368" s="96" t="str">
        <f>IFERROR(VLOOKUP(Dnn!$C16,'Vtr H'!$A$2:$CH$49,5,FALSE),"")</f>
        <v/>
      </c>
      <c r="D368" s="96" t="str">
        <f>IFERROR(VLOOKUP(Dnn!$C16,'Vtr H'!$A$2:$CH$49,7,FALSE),"")</f>
        <v/>
      </c>
      <c r="E368" s="114" t="str">
        <f>IFERROR(VLOOKUP(Dnn!$C16,'Vtr H'!$A$2:$CH$49,12,FALSE),"")</f>
        <v/>
      </c>
      <c r="F368" s="78" t="str">
        <f>IFERROR(VLOOKUP(Dnn!$C16,'Vtr H'!$A$2:$CI$49,87,FALSE),"")</f>
        <v/>
      </c>
    </row>
    <row r="369" spans="1:6" x14ac:dyDescent="0.2">
      <c r="A369" s="71" t="str">
        <f>IFERROR(VLOOKUP(Dnn!$C17,'Vtr H'!$A$2:$CH$49,1,FALSE),"")</f>
        <v/>
      </c>
      <c r="B369" s="96" t="str">
        <f>IFERROR(VLOOKUP(Dnn!$C17,'Vtr H'!$A$2:$CH$49,4,FALSE),"")</f>
        <v/>
      </c>
      <c r="C369" s="96" t="str">
        <f>IFERROR(VLOOKUP(Dnn!$C17,'Vtr H'!$A$2:$CH$49,5,FALSE),"")</f>
        <v/>
      </c>
      <c r="D369" s="96" t="str">
        <f>IFERROR(VLOOKUP(Dnn!$C17,'Vtr H'!$A$2:$CH$49,7,FALSE),"")</f>
        <v/>
      </c>
      <c r="E369" s="114" t="str">
        <f>IFERROR(VLOOKUP(Dnn!$C17,'Vtr H'!$A$2:$CH$49,12,FALSE),"")</f>
        <v/>
      </c>
      <c r="F369" s="78" t="str">
        <f>IFERROR(VLOOKUP(Dnn!$C17,'Vtr H'!$A$2:$CI$49,87,FALSE),"")</f>
        <v/>
      </c>
    </row>
    <row r="370" spans="1:6" x14ac:dyDescent="0.2">
      <c r="A370" s="71" t="str">
        <f>IFERROR(VLOOKUP(Dnn!$C18,'Vtr H'!$A$2:$CH$49,1,FALSE),"")</f>
        <v/>
      </c>
      <c r="B370" s="96" t="str">
        <f>IFERROR(VLOOKUP(Dnn!$C18,'Vtr H'!$A$2:$CH$49,4,FALSE),"")</f>
        <v/>
      </c>
      <c r="C370" s="96" t="str">
        <f>IFERROR(VLOOKUP(Dnn!$C18,'Vtr H'!$A$2:$CH$49,5,FALSE),"")</f>
        <v/>
      </c>
      <c r="D370" s="96" t="str">
        <f>IFERROR(VLOOKUP(Dnn!$C18,'Vtr H'!$A$2:$CH$49,7,FALSE),"")</f>
        <v/>
      </c>
      <c r="E370" s="114" t="str">
        <f>IFERROR(VLOOKUP(Dnn!$C18,'Vtr H'!$A$2:$CH$49,12,FALSE),"")</f>
        <v/>
      </c>
      <c r="F370" s="78" t="str">
        <f>IFERROR(VLOOKUP(Dnn!$C18,'Vtr H'!$A$2:$CI$49,87,FALSE),"")</f>
        <v/>
      </c>
    </row>
    <row r="371" spans="1:6" x14ac:dyDescent="0.2">
      <c r="A371" s="71" t="str">
        <f>IFERROR(VLOOKUP(Dnn!$C19,'Vtr H'!$A$2:$CH$49,1,FALSE),"")</f>
        <v/>
      </c>
      <c r="B371" s="96" t="str">
        <f>IFERROR(VLOOKUP(Dnn!$C19,'Vtr H'!$A$2:$CH$49,4,FALSE),"")</f>
        <v/>
      </c>
      <c r="C371" s="96" t="str">
        <f>IFERROR(VLOOKUP(Dnn!$C19,'Vtr H'!$A$2:$CH$49,5,FALSE),"")</f>
        <v/>
      </c>
      <c r="D371" s="96" t="str">
        <f>IFERROR(VLOOKUP(Dnn!$C19,'Vtr H'!$A$2:$CH$49,7,FALSE),"")</f>
        <v/>
      </c>
      <c r="E371" s="114" t="str">
        <f>IFERROR(VLOOKUP(Dnn!$C19,'Vtr H'!$A$2:$CH$49,12,FALSE),"")</f>
        <v/>
      </c>
      <c r="F371" s="78" t="str">
        <f>IFERROR(VLOOKUP(Dnn!$C19,'Vtr H'!$A$2:$CI$49,87,FALSE),"")</f>
        <v/>
      </c>
    </row>
    <row r="372" spans="1:6" x14ac:dyDescent="0.2">
      <c r="A372" s="71" t="str">
        <f>IFERROR(VLOOKUP(Dnn!$C20,'Vtr H'!$A$2:$CH$49,1,FALSE),"")</f>
        <v/>
      </c>
      <c r="B372" s="96" t="str">
        <f>IFERROR(VLOOKUP(Dnn!$C20,'Vtr H'!$A$2:$CH$49,4,FALSE),"")</f>
        <v/>
      </c>
      <c r="C372" s="96" t="str">
        <f>IFERROR(VLOOKUP(Dnn!$C20,'Vtr H'!$A$2:$CH$49,5,FALSE),"")</f>
        <v/>
      </c>
      <c r="D372" s="96" t="str">
        <f>IFERROR(VLOOKUP(Dnn!$C20,'Vtr H'!$A$2:$CH$49,7,FALSE),"")</f>
        <v/>
      </c>
      <c r="E372" s="114" t="str">
        <f>IFERROR(VLOOKUP(Dnn!$C20,'Vtr H'!$A$2:$CH$49,12,FALSE),"")</f>
        <v/>
      </c>
      <c r="F372" s="78" t="str">
        <f>IFERROR(VLOOKUP(Dnn!$C20,'Vtr H'!$A$2:$CI$49,87,FALSE),"")</f>
        <v/>
      </c>
    </row>
    <row r="373" spans="1:6" x14ac:dyDescent="0.2">
      <c r="A373" s="71" t="str">
        <f>IFERROR(VLOOKUP(Dnn!$C21,'Vtr H'!$A$2:$CH$49,1,FALSE),"")</f>
        <v/>
      </c>
      <c r="B373" s="96" t="str">
        <f>IFERROR(VLOOKUP(Dnn!$C21,'Vtr H'!$A$2:$CH$49,4,FALSE),"")</f>
        <v/>
      </c>
      <c r="C373" s="96" t="str">
        <f>IFERROR(VLOOKUP(Dnn!$C21,'Vtr H'!$A$2:$CH$49,5,FALSE),"")</f>
        <v/>
      </c>
      <c r="D373" s="96" t="str">
        <f>IFERROR(VLOOKUP(Dnn!$C21,'Vtr H'!$A$2:$CH$49,7,FALSE),"")</f>
        <v/>
      </c>
      <c r="E373" s="114" t="str">
        <f>IFERROR(VLOOKUP(Dnn!$C21,'Vtr H'!$A$2:$CH$49,12,FALSE),"")</f>
        <v/>
      </c>
      <c r="F373" s="78" t="str">
        <f>IFERROR(VLOOKUP(Dnn!$C21,'Vtr H'!$A$2:$CI$49,87,FALSE),"")</f>
        <v/>
      </c>
    </row>
    <row r="374" spans="1:6" x14ac:dyDescent="0.2">
      <c r="A374" s="71" t="str">
        <f>IFERROR(VLOOKUP(Dnn!$C22,'Vtr H'!$A$2:$CH$49,1,FALSE),"")</f>
        <v/>
      </c>
      <c r="B374" s="96" t="str">
        <f>IFERROR(VLOOKUP(Dnn!$C22,'Vtr H'!$A$2:$CH$49,4,FALSE),"")</f>
        <v/>
      </c>
      <c r="C374" s="96" t="str">
        <f>IFERROR(VLOOKUP(Dnn!$C22,'Vtr H'!$A$2:$CH$49,5,FALSE),"")</f>
        <v/>
      </c>
      <c r="D374" s="96" t="str">
        <f>IFERROR(VLOOKUP(Dnn!$C22,'Vtr H'!$A$2:$CH$49,7,FALSE),"")</f>
        <v/>
      </c>
      <c r="E374" s="114" t="str">
        <f>IFERROR(VLOOKUP(Dnn!$C22,'Vtr H'!$A$2:$CH$49,12,FALSE),"")</f>
        <v/>
      </c>
      <c r="F374" s="78" t="str">
        <f>IFERROR(VLOOKUP(Dnn!$C22,'Vtr H'!$A$2:$CI$49,87,FALSE),"")</f>
        <v/>
      </c>
    </row>
    <row r="375" spans="1:6" x14ac:dyDescent="0.2">
      <c r="A375" s="71" t="str">
        <f>IFERROR(VLOOKUP(Dnn!$C23,'Vtr H'!$A$2:$CH$49,1,FALSE),"")</f>
        <v/>
      </c>
      <c r="B375" s="96" t="str">
        <f>IFERROR(VLOOKUP(Dnn!$C23,'Vtr H'!$A$2:$CH$49,4,FALSE),"")</f>
        <v/>
      </c>
      <c r="C375" s="96" t="str">
        <f>IFERROR(VLOOKUP(Dnn!$C23,'Vtr H'!$A$2:$CH$49,5,FALSE),"")</f>
        <v/>
      </c>
      <c r="D375" s="96" t="str">
        <f>IFERROR(VLOOKUP(Dnn!$C23,'Vtr H'!$A$2:$CH$49,7,FALSE),"")</f>
        <v/>
      </c>
      <c r="E375" s="114" t="str">
        <f>IFERROR(VLOOKUP(Dnn!$C23,'Vtr H'!$A$2:$CH$49,12,FALSE),"")</f>
        <v/>
      </c>
      <c r="F375" s="78" t="str">
        <f>IFERROR(VLOOKUP(Dnn!$C23,'Vtr H'!$A$2:$CI$49,87,FALSE),"")</f>
        <v/>
      </c>
    </row>
    <row r="376" spans="1:6" x14ac:dyDescent="0.2">
      <c r="A376" s="71" t="str">
        <f>IFERROR(VLOOKUP(Dnn!$C24,'Vtr H'!$A$2:$CH$49,1,FALSE),"")</f>
        <v/>
      </c>
      <c r="B376" s="96" t="str">
        <f>IFERROR(VLOOKUP(Dnn!$C24,'Vtr H'!$A$2:$CH$49,4,FALSE),"")</f>
        <v/>
      </c>
      <c r="C376" s="96" t="str">
        <f>IFERROR(VLOOKUP(Dnn!$C24,'Vtr H'!$A$2:$CH$49,5,FALSE),"")</f>
        <v/>
      </c>
      <c r="D376" s="96" t="str">
        <f>IFERROR(VLOOKUP(Dnn!$C24,'Vtr H'!$A$2:$CH$49,7,FALSE),"")</f>
        <v/>
      </c>
      <c r="E376" s="114" t="str">
        <f>IFERROR(VLOOKUP(Dnn!$C24,'Vtr H'!$A$2:$CH$49,12,FALSE),"")</f>
        <v/>
      </c>
      <c r="F376" s="78" t="str">
        <f>IFERROR(VLOOKUP(Dnn!$C24,'Vtr H'!$A$2:$CI$49,87,FALSE),"")</f>
        <v/>
      </c>
    </row>
    <row r="377" spans="1:6" x14ac:dyDescent="0.2">
      <c r="A377" s="71" t="str">
        <f>IFERROR(VLOOKUP(Dnn!$C25,'Vtr H'!$A$2:$CH$49,1,FALSE),"")</f>
        <v/>
      </c>
      <c r="B377" s="96" t="str">
        <f>IFERROR(VLOOKUP(Dnn!$C25,'Vtr H'!$A$2:$CH$49,4,FALSE),"")</f>
        <v/>
      </c>
      <c r="C377" s="96" t="str">
        <f>IFERROR(VLOOKUP(Dnn!$C25,'Vtr H'!$A$2:$CH$49,5,FALSE),"")</f>
        <v/>
      </c>
      <c r="D377" s="96" t="str">
        <f>IFERROR(VLOOKUP(Dnn!$C25,'Vtr H'!$A$2:$CH$49,7,FALSE),"")</f>
        <v/>
      </c>
      <c r="E377" s="114" t="str">
        <f>IFERROR(VLOOKUP(Dnn!$C25,'Vtr H'!$A$2:$CH$49,12,FALSE),"")</f>
        <v/>
      </c>
      <c r="F377" s="78" t="str">
        <f>IFERROR(VLOOKUP(Dnn!$C25,'Vtr H'!$A$2:$CI$49,87,FALSE),"")</f>
        <v/>
      </c>
    </row>
    <row r="378" spans="1:6" x14ac:dyDescent="0.2">
      <c r="A378" s="71" t="str">
        <f>IFERROR(VLOOKUP(Dnn!$C26,'Vtr H'!$A$2:$CH$49,1,FALSE),"")</f>
        <v/>
      </c>
      <c r="B378" s="96" t="str">
        <f>IFERROR(VLOOKUP(Dnn!$C26,'Vtr H'!$A$2:$CH$49,4,FALSE),"")</f>
        <v/>
      </c>
      <c r="C378" s="96" t="str">
        <f>IFERROR(VLOOKUP(Dnn!$C26,'Vtr H'!$A$2:$CH$49,5,FALSE),"")</f>
        <v/>
      </c>
      <c r="D378" s="96" t="str">
        <f>IFERROR(VLOOKUP(Dnn!$C26,'Vtr H'!$A$2:$CH$49,7,FALSE),"")</f>
        <v/>
      </c>
      <c r="E378" s="114" t="str">
        <f>IFERROR(VLOOKUP(Dnn!$C26,'Vtr H'!$A$2:$CH$49,12,FALSE),"")</f>
        <v/>
      </c>
      <c r="F378" s="78" t="str">
        <f>IFERROR(VLOOKUP(Dnn!$C26,'Vtr H'!$A$2:$CI$49,87,FALSE),"")</f>
        <v/>
      </c>
    </row>
    <row r="379" spans="1:6" x14ac:dyDescent="0.2">
      <c r="A379" s="71" t="str">
        <f>IFERROR(VLOOKUP(Dnn!$C27,'Vtr H'!$A$2:$CH$49,1,FALSE),"")</f>
        <v/>
      </c>
      <c r="B379" s="96" t="str">
        <f>IFERROR(VLOOKUP(Dnn!$C27,'Vtr H'!$A$2:$CH$49,4,FALSE),"")</f>
        <v/>
      </c>
      <c r="C379" s="96" t="str">
        <f>IFERROR(VLOOKUP(Dnn!$C27,'Vtr H'!$A$2:$CH$49,5,FALSE),"")</f>
        <v/>
      </c>
      <c r="D379" s="96" t="str">
        <f>IFERROR(VLOOKUP(Dnn!$C27,'Vtr H'!$A$2:$CH$49,7,FALSE),"")</f>
        <v/>
      </c>
      <c r="E379" s="114" t="str">
        <f>IFERROR(VLOOKUP(Dnn!$C27,'Vtr H'!$A$2:$CH$49,12,FALSE),"")</f>
        <v/>
      </c>
      <c r="F379" s="78" t="str">
        <f>IFERROR(VLOOKUP(Dnn!$C27,'Vtr H'!$A$2:$CI$49,87,FALSE),"")</f>
        <v/>
      </c>
    </row>
    <row r="380" spans="1:6" x14ac:dyDescent="0.2">
      <c r="A380" s="71" t="str">
        <f>IFERROR(VLOOKUP(Dnn!$C28,'Vtr H'!$A$2:$CH$49,1,FALSE),"")</f>
        <v/>
      </c>
      <c r="B380" s="96" t="str">
        <f>IFERROR(VLOOKUP(Dnn!$C28,'Vtr H'!$A$2:$CH$49,4,FALSE),"")</f>
        <v/>
      </c>
      <c r="C380" s="96" t="str">
        <f>IFERROR(VLOOKUP(Dnn!$C28,'Vtr H'!$A$2:$CH$49,5,FALSE),"")</f>
        <v/>
      </c>
      <c r="D380" s="96" t="str">
        <f>IFERROR(VLOOKUP(Dnn!$C28,'Vtr H'!$A$2:$CH$49,7,FALSE),"")</f>
        <v/>
      </c>
      <c r="E380" s="114" t="str">
        <f>IFERROR(VLOOKUP(Dnn!$C28,'Vtr H'!$A$2:$CH$49,12,FALSE),"")</f>
        <v/>
      </c>
      <c r="F380" s="78" t="str">
        <f>IFERROR(VLOOKUP(Dnn!$C28,'Vtr H'!$A$2:$CI$49,87,FALSE),"")</f>
        <v/>
      </c>
    </row>
    <row r="381" spans="1:6" x14ac:dyDescent="0.2">
      <c r="A381" s="71" t="str">
        <f>IFERROR(VLOOKUP(Dnn!$C29,'Vtr H'!$A$2:$CH$49,1,FALSE),"")</f>
        <v/>
      </c>
      <c r="B381" s="96" t="str">
        <f>IFERROR(VLOOKUP(Dnn!$C29,'Vtr H'!$A$2:$CH$49,4,FALSE),"")</f>
        <v/>
      </c>
      <c r="C381" s="96" t="str">
        <f>IFERROR(VLOOKUP(Dnn!$C29,'Vtr H'!$A$2:$CH$49,5,FALSE),"")</f>
        <v/>
      </c>
      <c r="D381" s="96" t="str">
        <f>IFERROR(VLOOKUP(Dnn!$C29,'Vtr H'!$A$2:$CH$49,7,FALSE),"")</f>
        <v/>
      </c>
      <c r="E381" s="114" t="str">
        <f>IFERROR(VLOOKUP(Dnn!$C29,'Vtr H'!$A$2:$CH$49,12,FALSE),"")</f>
        <v/>
      </c>
      <c r="F381" s="78" t="str">
        <f>IFERROR(VLOOKUP(Dnn!$C29,'Vtr H'!$A$2:$CI$49,87,FALSE),"")</f>
        <v/>
      </c>
    </row>
    <row r="382" spans="1:6" x14ac:dyDescent="0.2">
      <c r="A382" s="71" t="str">
        <f>IFERROR(VLOOKUP(Dnn!$C30,'Vtr H'!$A$2:$CH$49,1,FALSE),"")</f>
        <v/>
      </c>
      <c r="B382" s="96" t="str">
        <f>IFERROR(VLOOKUP(Dnn!$C30,'Vtr H'!$A$2:$CH$49,4,FALSE),"")</f>
        <v/>
      </c>
      <c r="C382" s="96" t="str">
        <f>IFERROR(VLOOKUP(Dnn!$C30,'Vtr H'!$A$2:$CH$49,5,FALSE),"")</f>
        <v/>
      </c>
      <c r="D382" s="96" t="str">
        <f>IFERROR(VLOOKUP(Dnn!$C30,'Vtr H'!$A$2:$CH$49,7,FALSE),"")</f>
        <v/>
      </c>
      <c r="E382" s="114" t="str">
        <f>IFERROR(VLOOKUP(Dnn!$C30,'Vtr H'!$A$2:$CH$49,12,FALSE),"")</f>
        <v/>
      </c>
      <c r="F382" s="78" t="str">
        <f>IFERROR(VLOOKUP(Dnn!$C30,'Vtr H'!$A$2:$CI$49,87,FALSE),"")</f>
        <v/>
      </c>
    </row>
    <row r="383" spans="1:6" x14ac:dyDescent="0.2">
      <c r="A383" s="71" t="str">
        <f>IFERROR(VLOOKUP(Dnn!$C31,'Vtr H'!$A$2:$CH$49,1,FALSE),"")</f>
        <v/>
      </c>
      <c r="B383" s="96" t="str">
        <f>IFERROR(VLOOKUP(Dnn!$C31,'Vtr H'!$A$2:$CH$49,4,FALSE),"")</f>
        <v/>
      </c>
      <c r="C383" s="96" t="str">
        <f>IFERROR(VLOOKUP(Dnn!$C31,'Vtr H'!$A$2:$CH$49,5,FALSE),"")</f>
        <v/>
      </c>
      <c r="D383" s="96" t="str">
        <f>IFERROR(VLOOKUP(Dnn!$C31,'Vtr H'!$A$2:$CH$49,7,FALSE),"")</f>
        <v/>
      </c>
      <c r="E383" s="114" t="str">
        <f>IFERROR(VLOOKUP(Dnn!$C31,'Vtr H'!$A$2:$CH$49,12,FALSE),"")</f>
        <v/>
      </c>
      <c r="F383" s="78" t="str">
        <f>IFERROR(VLOOKUP(Dnn!$C31,'Vtr H'!$A$2:$CI$49,87,FALSE),"")</f>
        <v/>
      </c>
    </row>
    <row r="384" spans="1:6" x14ac:dyDescent="0.2">
      <c r="A384" s="71" t="str">
        <f>IFERROR(VLOOKUP(Dnn!$C32,'Vtr H'!$A$2:$CH$49,1,FALSE),"")</f>
        <v/>
      </c>
      <c r="B384" s="96" t="str">
        <f>IFERROR(VLOOKUP(Dnn!$C32,'Vtr H'!$A$2:$CH$49,4,FALSE),"")</f>
        <v/>
      </c>
      <c r="C384" s="96" t="str">
        <f>IFERROR(VLOOKUP(Dnn!$C32,'Vtr H'!$A$2:$CH$49,5,FALSE),"")</f>
        <v/>
      </c>
      <c r="D384" s="96" t="str">
        <f>IFERROR(VLOOKUP(Dnn!$C32,'Vtr H'!$A$2:$CH$49,7,FALSE),"")</f>
        <v/>
      </c>
      <c r="E384" s="114" t="str">
        <f>IFERROR(VLOOKUP(Dnn!$C32,'Vtr H'!$A$2:$CH$49,12,FALSE),"")</f>
        <v/>
      </c>
      <c r="F384" s="78" t="str">
        <f>IFERROR(VLOOKUP(Dnn!$C32,'Vtr H'!$A$2:$CI$49,87,FALSE),"")</f>
        <v/>
      </c>
    </row>
    <row r="385" spans="1:6" x14ac:dyDescent="0.2">
      <c r="A385" s="71" t="str">
        <f>IFERROR(VLOOKUP(Dnn!$C33,'Vtr H'!$A$2:$CH$49,1,FALSE),"")</f>
        <v/>
      </c>
      <c r="B385" s="96" t="str">
        <f>IFERROR(VLOOKUP(Dnn!$C33,'Vtr H'!$A$2:$CH$49,4,FALSE),"")</f>
        <v/>
      </c>
      <c r="C385" s="96" t="str">
        <f>IFERROR(VLOOKUP(Dnn!$C33,'Vtr H'!$A$2:$CH$49,5,FALSE),"")</f>
        <v/>
      </c>
      <c r="D385" s="96" t="str">
        <f>IFERROR(VLOOKUP(Dnn!$C33,'Vtr H'!$A$2:$CH$49,7,FALSE),"")</f>
        <v/>
      </c>
      <c r="E385" s="114" t="str">
        <f>IFERROR(VLOOKUP(Dnn!$C33,'Vtr H'!$A$2:$CH$49,12,FALSE),"")</f>
        <v/>
      </c>
      <c r="F385" s="78" t="str">
        <f>IFERROR(VLOOKUP(Dnn!$C33,'Vtr H'!$A$2:$CI$49,87,FALSE),"")</f>
        <v/>
      </c>
    </row>
    <row r="386" spans="1:6" x14ac:dyDescent="0.2">
      <c r="A386" s="71" t="str">
        <f>IFERROR(VLOOKUP(Dnn!$C34,'Vtr H'!$A$2:$CH$49,1,FALSE),"")</f>
        <v/>
      </c>
      <c r="B386" s="96" t="str">
        <f>IFERROR(VLOOKUP(Dnn!$C34,'Vtr H'!$A$2:$CH$49,4,FALSE),"")</f>
        <v/>
      </c>
      <c r="C386" s="96" t="str">
        <f>IFERROR(VLOOKUP(Dnn!$C34,'Vtr H'!$A$2:$CH$49,5,FALSE),"")</f>
        <v/>
      </c>
      <c r="D386" s="96" t="str">
        <f>IFERROR(VLOOKUP(Dnn!$C34,'Vtr H'!$A$2:$CH$49,7,FALSE),"")</f>
        <v/>
      </c>
      <c r="E386" s="114" t="str">
        <f>IFERROR(VLOOKUP(Dnn!$C34,'Vtr H'!$A$2:$CH$49,12,FALSE),"")</f>
        <v/>
      </c>
      <c r="F386" s="78" t="str">
        <f>IFERROR(VLOOKUP(Dnn!$C34,'Vtr H'!$A$2:$CI$49,87,FALSE),"")</f>
        <v/>
      </c>
    </row>
    <row r="387" spans="1:6" x14ac:dyDescent="0.2">
      <c r="A387" s="71" t="str">
        <f>IFERROR(VLOOKUP(Dnn!$C35,'Vtr H'!$A$2:$CH$49,1,FALSE),"")</f>
        <v/>
      </c>
      <c r="B387" s="96" t="str">
        <f>IFERROR(VLOOKUP(Dnn!$C35,'Vtr H'!$A$2:$CH$49,4,FALSE),"")</f>
        <v/>
      </c>
      <c r="C387" s="96" t="str">
        <f>IFERROR(VLOOKUP(Dnn!$C35,'Vtr H'!$A$2:$CH$49,5,FALSE),"")</f>
        <v/>
      </c>
      <c r="D387" s="96" t="str">
        <f>IFERROR(VLOOKUP(Dnn!$C35,'Vtr H'!$A$2:$CH$49,7,FALSE),"")</f>
        <v/>
      </c>
      <c r="E387" s="114" t="str">
        <f>IFERROR(VLOOKUP(Dnn!$C35,'Vtr H'!$A$2:$CH$49,12,FALSE),"")</f>
        <v/>
      </c>
      <c r="F387" s="78" t="str">
        <f>IFERROR(VLOOKUP(Dnn!$C35,'Vtr H'!$A$2:$CI$49,87,FALSE),"")</f>
        <v/>
      </c>
    </row>
    <row r="388" spans="1:6" x14ac:dyDescent="0.2">
      <c r="A388" s="71" t="str">
        <f>IFERROR(VLOOKUP(Dnn!$C36,'Vtr H'!$A$2:$CH$49,1,FALSE),"")</f>
        <v/>
      </c>
      <c r="B388" s="96" t="str">
        <f>IFERROR(VLOOKUP(Dnn!$C36,'Vtr H'!$A$2:$CH$49,4,FALSE),"")</f>
        <v/>
      </c>
      <c r="C388" s="96" t="str">
        <f>IFERROR(VLOOKUP(Dnn!$C36,'Vtr H'!$A$2:$CH$49,5,FALSE),"")</f>
        <v/>
      </c>
      <c r="D388" s="96" t="str">
        <f>IFERROR(VLOOKUP(Dnn!$C36,'Vtr H'!$A$2:$CH$49,7,FALSE),"")</f>
        <v/>
      </c>
      <c r="E388" s="114" t="str">
        <f>IFERROR(VLOOKUP(Dnn!$C36,'Vtr H'!$A$2:$CH$49,12,FALSE),"")</f>
        <v/>
      </c>
      <c r="F388" s="78" t="str">
        <f>IFERROR(VLOOKUP(Dnn!$C36,'Vtr H'!$A$2:$CI$49,87,FALSE),"")</f>
        <v/>
      </c>
    </row>
    <row r="389" spans="1:6" x14ac:dyDescent="0.2">
      <c r="A389" s="71" t="str">
        <f>IFERROR(VLOOKUP(Dnn!$C37,'Vtr H'!$A$2:$CH$49,1,FALSE),"")</f>
        <v/>
      </c>
      <c r="B389" s="96" t="str">
        <f>IFERROR(VLOOKUP(Dnn!$C37,'Vtr H'!$A$2:$CH$49,4,FALSE),"")</f>
        <v/>
      </c>
      <c r="C389" s="96" t="str">
        <f>IFERROR(VLOOKUP(Dnn!$C37,'Vtr H'!$A$2:$CH$49,5,FALSE),"")</f>
        <v/>
      </c>
      <c r="D389" s="96" t="str">
        <f>IFERROR(VLOOKUP(Dnn!$C37,'Vtr H'!$A$2:$CH$49,7,FALSE),"")</f>
        <v/>
      </c>
      <c r="E389" s="114" t="str">
        <f>IFERROR(VLOOKUP(Dnn!$C37,'Vtr H'!$A$2:$CH$49,12,FALSE),"")</f>
        <v/>
      </c>
      <c r="F389" s="78" t="str">
        <f>IFERROR(VLOOKUP(Dnn!$C37,'Vtr H'!$A$2:$CI$49,87,FALSE),"")</f>
        <v/>
      </c>
    </row>
    <row r="390" spans="1:6" x14ac:dyDescent="0.2">
      <c r="A390" s="71" t="str">
        <f>IFERROR(VLOOKUP(Dnn!$C38,'Vtr H'!$A$2:$CH$49,1,FALSE),"")</f>
        <v/>
      </c>
      <c r="B390" s="96" t="str">
        <f>IFERROR(VLOOKUP(Dnn!$C38,'Vtr H'!$A$2:$CH$49,4,FALSE),"")</f>
        <v/>
      </c>
      <c r="C390" s="96" t="str">
        <f>IFERROR(VLOOKUP(Dnn!$C38,'Vtr H'!$A$2:$CH$49,5,FALSE),"")</f>
        <v/>
      </c>
      <c r="D390" s="96" t="str">
        <f>IFERROR(VLOOKUP(Dnn!$C38,'Vtr H'!$A$2:$CH$49,7,FALSE),"")</f>
        <v/>
      </c>
      <c r="E390" s="114" t="str">
        <f>IFERROR(VLOOKUP(Dnn!$C38,'Vtr H'!$A$2:$CH$49,12,FALSE),"")</f>
        <v/>
      </c>
      <c r="F390" s="78" t="str">
        <f>IFERROR(VLOOKUP(Dnn!$C38,'Vtr H'!$A$2:$CI$49,87,FALSE),"")</f>
        <v/>
      </c>
    </row>
    <row r="391" spans="1:6" x14ac:dyDescent="0.2">
      <c r="A391" s="71" t="str">
        <f>IFERROR(VLOOKUP(Dnn!$C39,'Vtr H'!$A$2:$CH$49,1,FALSE),"")</f>
        <v/>
      </c>
      <c r="B391" s="96" t="str">
        <f>IFERROR(VLOOKUP(Dnn!$C39,'Vtr H'!$A$2:$CH$49,4,FALSE),"")</f>
        <v/>
      </c>
      <c r="C391" s="96" t="str">
        <f>IFERROR(VLOOKUP(Dnn!$C39,'Vtr H'!$A$2:$CH$49,5,FALSE),"")</f>
        <v/>
      </c>
      <c r="D391" s="96" t="str">
        <f>IFERROR(VLOOKUP(Dnn!$C39,'Vtr H'!$A$2:$CH$49,7,FALSE),"")</f>
        <v/>
      </c>
      <c r="E391" s="114" t="str">
        <f>IFERROR(VLOOKUP(Dnn!$C39,'Vtr H'!$A$2:$CH$49,12,FALSE),"")</f>
        <v/>
      </c>
      <c r="F391" s="78" t="str">
        <f>IFERROR(VLOOKUP(Dnn!$C39,'Vtr H'!$A$2:$CI$49,87,FALSE),"")</f>
        <v/>
      </c>
    </row>
    <row r="392" spans="1:6" x14ac:dyDescent="0.2">
      <c r="A392" s="71" t="str">
        <f>IFERROR(VLOOKUP(Dnn!$C40,'Vtr H'!$A$2:$CH$49,1,FALSE),"")</f>
        <v/>
      </c>
      <c r="B392" s="96" t="str">
        <f>IFERROR(VLOOKUP(Dnn!$C40,'Vtr H'!$A$2:$CH$49,4,FALSE),"")</f>
        <v/>
      </c>
      <c r="C392" s="96" t="str">
        <f>IFERROR(VLOOKUP(Dnn!$C40,'Vtr H'!$A$2:$CH$49,5,FALSE),"")</f>
        <v/>
      </c>
      <c r="D392" s="96" t="str">
        <f>IFERROR(VLOOKUP(Dnn!$C40,'Vtr H'!$A$2:$CH$49,7,FALSE),"")</f>
        <v/>
      </c>
      <c r="E392" s="114" t="str">
        <f>IFERROR(VLOOKUP(Dnn!$C40,'Vtr H'!$A$2:$CH$49,12,FALSE),"")</f>
        <v/>
      </c>
      <c r="F392" s="78" t="str">
        <f>IFERROR(VLOOKUP(Dnn!$C40,'Vtr H'!$A$2:$CI$49,87,FALSE),"")</f>
        <v/>
      </c>
    </row>
    <row r="393" spans="1:6" x14ac:dyDescent="0.2">
      <c r="A393" s="71" t="str">
        <f>IFERROR(VLOOKUP(Dnn!$C41,'Vtr H'!$A$2:$CH$49,1,FALSE),"")</f>
        <v/>
      </c>
      <c r="B393" s="96" t="str">
        <f>IFERROR(VLOOKUP(Dnn!$C41,'Vtr H'!$A$2:$CH$49,4,FALSE),"")</f>
        <v/>
      </c>
      <c r="C393" s="96" t="str">
        <f>IFERROR(VLOOKUP(Dnn!$C41,'Vtr H'!$A$2:$CH$49,5,FALSE),"")</f>
        <v/>
      </c>
      <c r="D393" s="96" t="str">
        <f>IFERROR(VLOOKUP(Dnn!$C41,'Vtr H'!$A$2:$CH$49,7,FALSE),"")</f>
        <v/>
      </c>
      <c r="E393" s="114" t="str">
        <f>IFERROR(VLOOKUP(Dnn!$C41,'Vtr H'!$A$2:$CH$49,12,FALSE),"")</f>
        <v/>
      </c>
      <c r="F393" s="78" t="str">
        <f>IFERROR(VLOOKUP(Dnn!$C41,'Vtr H'!$A$2:$CI$49,87,FALSE),"")</f>
        <v/>
      </c>
    </row>
    <row r="394" spans="1:6" x14ac:dyDescent="0.2">
      <c r="A394" s="71" t="str">
        <f>IFERROR(VLOOKUP(Dnn!$C42,'Vtr H'!$A$2:$CH$49,1,FALSE),"")</f>
        <v/>
      </c>
      <c r="B394" s="96" t="str">
        <f>IFERROR(VLOOKUP(Dnn!$C42,'Vtr H'!$A$2:$CH$49,4,FALSE),"")</f>
        <v/>
      </c>
      <c r="C394" s="96" t="str">
        <f>IFERROR(VLOOKUP(Dnn!$C42,'Vtr H'!$A$2:$CH$49,5,FALSE),"")</f>
        <v/>
      </c>
      <c r="D394" s="96" t="str">
        <f>IFERROR(VLOOKUP(Dnn!$C42,'Vtr H'!$A$2:$CH$49,7,FALSE),"")</f>
        <v/>
      </c>
      <c r="E394" s="114" t="str">
        <f>IFERROR(VLOOKUP(Dnn!$C42,'Vtr H'!$A$2:$CH$49,12,FALSE),"")</f>
        <v/>
      </c>
      <c r="F394" s="78" t="str">
        <f>IFERROR(VLOOKUP(Dnn!$C42,'Vtr H'!$A$2:$CI$49,87,FALSE),"")</f>
        <v/>
      </c>
    </row>
    <row r="395" spans="1:6" x14ac:dyDescent="0.2">
      <c r="A395" s="71" t="str">
        <f>IFERROR(VLOOKUP(Dnn!$C43,'Vtr H'!$A$2:$CH$49,1,FALSE),"")</f>
        <v/>
      </c>
      <c r="B395" s="96" t="str">
        <f>IFERROR(VLOOKUP(Dnn!$C43,'Vtr H'!$A$2:$CH$49,4,FALSE),"")</f>
        <v/>
      </c>
      <c r="C395" s="96" t="str">
        <f>IFERROR(VLOOKUP(Dnn!$C43,'Vtr H'!$A$2:$CH$49,5,FALSE),"")</f>
        <v/>
      </c>
      <c r="D395" s="96" t="str">
        <f>IFERROR(VLOOKUP(Dnn!$C43,'Vtr H'!$A$2:$CH$49,7,FALSE),"")</f>
        <v/>
      </c>
      <c r="E395" s="114" t="str">
        <f>IFERROR(VLOOKUP(Dnn!$C43,'Vtr H'!$A$2:$CH$49,12,FALSE),"")</f>
        <v/>
      </c>
      <c r="F395" s="78" t="str">
        <f>IFERROR(VLOOKUP(Dnn!$C43,'Vtr H'!$A$2:$CI$49,87,FALSE),"")</f>
        <v/>
      </c>
    </row>
    <row r="396" spans="1:6" x14ac:dyDescent="0.2">
      <c r="A396" s="71" t="str">
        <f>IFERROR(VLOOKUP(Dnn!$C44,'Vtr H'!$A$2:$CH$49,1,FALSE),"")</f>
        <v/>
      </c>
      <c r="B396" s="96" t="str">
        <f>IFERROR(VLOOKUP(Dnn!$C44,'Vtr H'!$A$2:$CH$49,4,FALSE),"")</f>
        <v/>
      </c>
      <c r="C396" s="96" t="str">
        <f>IFERROR(VLOOKUP(Dnn!$C44,'Vtr H'!$A$2:$CH$49,5,FALSE),"")</f>
        <v/>
      </c>
      <c r="D396" s="96" t="str">
        <f>IFERROR(VLOOKUP(Dnn!$C44,'Vtr H'!$A$2:$CH$49,7,FALSE),"")</f>
        <v/>
      </c>
      <c r="E396" s="114" t="str">
        <f>IFERROR(VLOOKUP(Dnn!$C44,'Vtr H'!$A$2:$CH$49,12,FALSE),"")</f>
        <v/>
      </c>
      <c r="F396" s="78" t="str">
        <f>IFERROR(VLOOKUP(Dnn!$C44,'Vtr H'!$A$2:$CI$49,87,FALSE),"")</f>
        <v/>
      </c>
    </row>
    <row r="397" spans="1:6" x14ac:dyDescent="0.2">
      <c r="A397" s="71" t="str">
        <f>IFERROR(VLOOKUP(Dnn!$C45,'Vtr H'!$A$2:$CH$49,1,FALSE),"")</f>
        <v/>
      </c>
      <c r="B397" s="96" t="str">
        <f>IFERROR(VLOOKUP(Dnn!$C45,'Vtr H'!$A$2:$CH$49,4,FALSE),"")</f>
        <v/>
      </c>
      <c r="C397" s="96" t="str">
        <f>IFERROR(VLOOKUP(Dnn!$C45,'Vtr H'!$A$2:$CH$49,5,FALSE),"")</f>
        <v/>
      </c>
      <c r="D397" s="96" t="str">
        <f>IFERROR(VLOOKUP(Dnn!$C45,'Vtr H'!$A$2:$CH$49,7,FALSE),"")</f>
        <v/>
      </c>
      <c r="E397" s="114" t="str">
        <f>IFERROR(VLOOKUP(Dnn!$C45,'Vtr H'!$A$2:$CH$49,12,FALSE),"")</f>
        <v/>
      </c>
      <c r="F397" s="78" t="str">
        <f>IFERROR(VLOOKUP(Dnn!$C45,'Vtr H'!$A$2:$CI$49,87,FALSE),"")</f>
        <v/>
      </c>
    </row>
    <row r="398" spans="1:6" x14ac:dyDescent="0.2">
      <c r="A398" s="71" t="str">
        <f>IFERROR(VLOOKUP(Dnn!$C46,'Vtr H'!$A$2:$CH$49,1,FALSE),"")</f>
        <v/>
      </c>
      <c r="B398" s="96" t="str">
        <f>IFERROR(VLOOKUP(Dnn!$C46,'Vtr H'!$A$2:$CH$49,4,FALSE),"")</f>
        <v/>
      </c>
      <c r="C398" s="96" t="str">
        <f>IFERROR(VLOOKUP(Dnn!$C46,'Vtr H'!$A$2:$CH$49,5,FALSE),"")</f>
        <v/>
      </c>
      <c r="D398" s="96" t="str">
        <f>IFERROR(VLOOKUP(Dnn!$C46,'Vtr H'!$A$2:$CH$49,7,FALSE),"")</f>
        <v/>
      </c>
      <c r="E398" s="114" t="str">
        <f>IFERROR(VLOOKUP(Dnn!$C46,'Vtr H'!$A$2:$CH$49,12,FALSE),"")</f>
        <v/>
      </c>
      <c r="F398" s="78" t="str">
        <f>IFERROR(VLOOKUP(Dnn!$C46,'Vtr H'!$A$2:$CI$49,87,FALSE),"")</f>
        <v/>
      </c>
    </row>
    <row r="399" spans="1:6" x14ac:dyDescent="0.2">
      <c r="A399" s="71" t="str">
        <f>IFERROR(VLOOKUP(Dnn!$C47,'Vtr H'!$A$2:$CH$49,1,FALSE),"")</f>
        <v/>
      </c>
      <c r="B399" s="96" t="str">
        <f>IFERROR(VLOOKUP(Dnn!$C47,'Vtr H'!$A$2:$CH$49,4,FALSE),"")</f>
        <v/>
      </c>
      <c r="C399" s="96" t="str">
        <f>IFERROR(VLOOKUP(Dnn!$C47,'Vtr H'!$A$2:$CH$49,5,FALSE),"")</f>
        <v/>
      </c>
      <c r="D399" s="96" t="str">
        <f>IFERROR(VLOOKUP(Dnn!$C47,'Vtr H'!$A$2:$CH$49,7,FALSE),"")</f>
        <v/>
      </c>
      <c r="E399" s="114" t="str">
        <f>IFERROR(VLOOKUP(Dnn!$C47,'Vtr H'!$A$2:$CH$49,12,FALSE),"")</f>
        <v/>
      </c>
      <c r="F399" s="78" t="str">
        <f>IFERROR(VLOOKUP(Dnn!$C47,'Vtr H'!$A$2:$CI$49,87,FALSE),"")</f>
        <v/>
      </c>
    </row>
    <row r="400" spans="1:6" ht="15" thickBot="1" x14ac:dyDescent="0.25">
      <c r="A400" s="72" t="str">
        <f>IFERROR(VLOOKUP(Dnn!$C48,'Vtr H'!$A$2:$CH$49,1,FALSE),"")</f>
        <v/>
      </c>
      <c r="B400" s="98" t="str">
        <f>IFERROR(VLOOKUP(Dnn!$C48,'Vtr H'!$A$2:$CH$49,4,FALSE),"")</f>
        <v/>
      </c>
      <c r="C400" s="98" t="str">
        <f>IFERROR(VLOOKUP(Dnn!$C48,'Vtr H'!$A$2:$CH$49,5,FALSE),"")</f>
        <v/>
      </c>
      <c r="D400" s="98" t="str">
        <f>IFERROR(VLOOKUP(Dnn!$C48,'Vtr H'!$A$2:$CH$49,7,FALSE),"")</f>
        <v/>
      </c>
      <c r="E400" s="119" t="str">
        <f>IFERROR(VLOOKUP(Dnn!$C48,'Vtr H'!$A$2:$CH$49,12,FALSE),"")</f>
        <v/>
      </c>
      <c r="F400" s="79" t="str">
        <f>IFERROR(VLOOKUP(Dnn!$C48,'Vtr H'!$A$2:$CI$49,87,FALSE),"")</f>
        <v/>
      </c>
    </row>
  </sheetData>
  <sheetProtection sheet="1" objects="1" scenarios="1"/>
  <mergeCells count="8">
    <mergeCell ref="A251:F251"/>
    <mergeCell ref="A301:F301"/>
    <mergeCell ref="A351:F351"/>
    <mergeCell ref="A1:F1"/>
    <mergeCell ref="A51:F51"/>
    <mergeCell ref="A101:F101"/>
    <mergeCell ref="A151:F151"/>
    <mergeCell ref="A201:F201"/>
  </mergeCells>
  <phoneticPr fontId="11" type="noConversion"/>
  <pageMargins left="0.7" right="0.7" top="0.75" bottom="0.75" header="0.3" footer="0.3"/>
  <pageSetup paperSize="9" orientation="portrait" horizontalDpi="0" verticalDpi="0"/>
  <headerFooter>
    <oddHeader>&amp;L&amp;"Source Code Pro,Normal"CAF Salève_x000D_Annemasse&amp;C&amp;"Source Code Pro,Normal"&amp;18Résultats des qualifications&amp;R&amp;"Source Code Pro,Normal"Open 2016</oddHeader>
  </headerFooter>
  <extLst>
    <ext xmlns:mx="http://schemas.microsoft.com/office/mac/excel/2008/main" uri="{64002731-A6B0-56B0-2670-7721B7C09600}">
      <mx:PLV Mode="1" OnePage="0" WScale="10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0096FF"/>
  </sheetPr>
  <dimension ref="A1:J102"/>
  <sheetViews>
    <sheetView tabSelected="1" view="pageLayout" topLeftCell="A52" workbookViewId="0">
      <selection activeCell="A95" sqref="A95"/>
    </sheetView>
  </sheetViews>
  <sheetFormatPr baseColWidth="10" defaultRowHeight="14" x14ac:dyDescent="0.2"/>
  <cols>
    <col min="1" max="1" width="5.28515625" style="204" bestFit="1" customWidth="1"/>
    <col min="2" max="2" width="6.85546875" style="52" customWidth="1"/>
    <col min="3" max="4" width="15.42578125" style="52" customWidth="1"/>
    <col min="5" max="8" width="6.85546875" style="52" customWidth="1"/>
    <col min="9" max="9" width="11.28515625" style="52" hidden="1" customWidth="1"/>
    <col min="10" max="16384" width="10.7109375" style="52"/>
  </cols>
  <sheetData>
    <row r="1" spans="1:10" ht="14" customHeight="1" x14ac:dyDescent="0.2">
      <c r="A1" s="197" t="s">
        <v>108</v>
      </c>
      <c r="B1" s="55"/>
      <c r="C1" s="55"/>
      <c r="D1" s="190"/>
      <c r="E1" s="208" t="str">
        <f>Dnn!E2</f>
        <v>Benjamins F</v>
      </c>
      <c r="F1" s="209"/>
      <c r="G1" s="209"/>
      <c r="H1" s="210"/>
      <c r="I1" s="196"/>
    </row>
    <row r="2" spans="1:10" ht="14" customHeight="1" x14ac:dyDescent="0.2">
      <c r="A2" s="198" t="s">
        <v>110</v>
      </c>
      <c r="B2" s="53"/>
      <c r="C2" s="53"/>
      <c r="D2" s="191"/>
      <c r="E2" s="211"/>
      <c r="F2" s="212"/>
      <c r="G2" s="212"/>
      <c r="H2" s="213"/>
    </row>
    <row r="3" spans="1:10" ht="15" thickBot="1" x14ac:dyDescent="0.25">
      <c r="A3" s="199" t="s">
        <v>109</v>
      </c>
      <c r="B3" s="158"/>
      <c r="C3" s="158"/>
      <c r="D3" s="192"/>
      <c r="E3" s="56"/>
      <c r="F3" s="53"/>
      <c r="G3" s="53"/>
      <c r="H3" s="58" t="str">
        <f>Dnn!E1</f>
        <v>{Groupe B}</v>
      </c>
    </row>
    <row r="4" spans="1:10" s="57" customFormat="1" ht="15" thickBot="1" x14ac:dyDescent="0.25">
      <c r="A4" s="200" t="s">
        <v>144</v>
      </c>
      <c r="B4" s="187" t="s">
        <v>111</v>
      </c>
      <c r="C4" s="188" t="s">
        <v>0</v>
      </c>
      <c r="D4" s="189" t="s">
        <v>8</v>
      </c>
      <c r="E4" s="83" t="s">
        <v>112</v>
      </c>
      <c r="F4" s="217" t="s">
        <v>113</v>
      </c>
      <c r="G4" s="217"/>
      <c r="H4" s="81" t="s">
        <v>88</v>
      </c>
    </row>
    <row r="5" spans="1:10" x14ac:dyDescent="0.2">
      <c r="A5" s="201">
        <f>[1]Dnn!O3</f>
        <v>0.38333333333333303</v>
      </c>
      <c r="B5" s="193" t="str">
        <f>IFERROR(VLOOKUP(Dnn!$D1,'Bjm F'!$A$2:$E$49,3,FALSE),"")</f>
        <v/>
      </c>
      <c r="C5" s="68" t="str">
        <f>IFERROR(VLOOKUP(Dnn!$D1,'Bjm F'!$A$2:$E$49,4,FALSE),"")</f>
        <v/>
      </c>
      <c r="D5" s="77" t="str">
        <f>IFERROR(VLOOKUP(Dnn!$D1,'Bjm F'!$A$2:$E$49,5,FALSE),"")</f>
        <v/>
      </c>
      <c r="E5" s="152"/>
      <c r="F5" s="69" t="s">
        <v>6</v>
      </c>
      <c r="G5" s="69" t="s">
        <v>5</v>
      </c>
      <c r="H5" s="70" t="s">
        <v>5</v>
      </c>
      <c r="I5" s="52" t="s">
        <v>153</v>
      </c>
    </row>
    <row r="6" spans="1:10" x14ac:dyDescent="0.2">
      <c r="A6" s="202">
        <f>[1]Dnn!O4</f>
        <v>0.38750000000000001</v>
      </c>
      <c r="B6" s="194" t="str">
        <f>IFERROR(VLOOKUP(Dnn!$D2,'Bjm F'!$A$2:$E$49,3,FALSE),"")</f>
        <v/>
      </c>
      <c r="C6" s="66" t="str">
        <f>IFERROR(VLOOKUP(Dnn!$D2,'Bjm F'!$A$2:$E$49,4,FALSE),"")</f>
        <v/>
      </c>
      <c r="D6" s="78" t="str">
        <f>IFERROR(VLOOKUP(Dnn!$D2,'Bjm F'!$A$2:$E$49,5,FALSE),"")</f>
        <v/>
      </c>
      <c r="E6" s="153"/>
      <c r="F6" s="59" t="s">
        <v>6</v>
      </c>
      <c r="G6" s="59" t="s">
        <v>5</v>
      </c>
      <c r="H6" s="60" t="s">
        <v>5</v>
      </c>
      <c r="I6" s="52" t="s">
        <v>154</v>
      </c>
    </row>
    <row r="7" spans="1:10" x14ac:dyDescent="0.2">
      <c r="A7" s="202">
        <f>[1]Dnn!O5</f>
        <v>0.391666666666667</v>
      </c>
      <c r="B7" s="194" t="str">
        <f>IFERROR(VLOOKUP(Dnn!$D3,'Bjm F'!$A$2:$E$49,3,FALSE),"")</f>
        <v/>
      </c>
      <c r="C7" s="66" t="str">
        <f>IFERROR(VLOOKUP(Dnn!$D3,'Bjm F'!$A$2:$E$49,4,FALSE),"")</f>
        <v/>
      </c>
      <c r="D7" s="78" t="str">
        <f>IFERROR(VLOOKUP(Dnn!$D3,'Bjm F'!$A$2:$E$49,5,FALSE),"")</f>
        <v/>
      </c>
      <c r="E7" s="153"/>
      <c r="F7" s="59" t="s">
        <v>6</v>
      </c>
      <c r="G7" s="59" t="s">
        <v>5</v>
      </c>
      <c r="H7" s="60" t="s">
        <v>5</v>
      </c>
      <c r="I7" s="52" t="s">
        <v>155</v>
      </c>
    </row>
    <row r="8" spans="1:10" x14ac:dyDescent="0.2">
      <c r="A8" s="202">
        <f>[1]Dnn!O6</f>
        <v>0.4</v>
      </c>
      <c r="B8" s="194" t="str">
        <f>IFERROR(VLOOKUP(Dnn!$D4,'Bjm F'!$A$2:$E$49,3,FALSE),"")</f>
        <v/>
      </c>
      <c r="C8" s="66" t="str">
        <f>IFERROR(VLOOKUP(Dnn!$D4,'Bjm F'!$A$2:$E$49,4,FALSE),"")</f>
        <v/>
      </c>
      <c r="D8" s="78" t="str">
        <f>IFERROR(VLOOKUP(Dnn!$D4,'Bjm F'!$A$2:$E$49,5,FALSE),"")</f>
        <v/>
      </c>
      <c r="E8" s="153"/>
      <c r="F8" s="59" t="s">
        <v>6</v>
      </c>
      <c r="G8" s="59" t="s">
        <v>5</v>
      </c>
      <c r="H8" s="60" t="s">
        <v>5</v>
      </c>
      <c r="I8" s="52" t="s">
        <v>156</v>
      </c>
    </row>
    <row r="9" spans="1:10" x14ac:dyDescent="0.2">
      <c r="A9" s="202">
        <f>[1]Dnn!O7</f>
        <v>0.40416666666666701</v>
      </c>
      <c r="B9" s="194" t="str">
        <f>IFERROR(VLOOKUP(Dnn!$D5,'Bjm F'!$A$2:$E$49,3,FALSE),"")</f>
        <v/>
      </c>
      <c r="C9" s="66" t="str">
        <f>IFERROR(VLOOKUP(Dnn!$D5,'Bjm F'!$A$2:$E$49,4,FALSE),"")</f>
        <v/>
      </c>
      <c r="D9" s="78" t="str">
        <f>IFERROR(VLOOKUP(Dnn!$D5,'Bjm F'!$A$2:$E$49,5,FALSE),"")</f>
        <v/>
      </c>
      <c r="E9" s="153"/>
      <c r="F9" s="59" t="s">
        <v>6</v>
      </c>
      <c r="G9" s="59" t="s">
        <v>5</v>
      </c>
      <c r="H9" s="60" t="s">
        <v>5</v>
      </c>
      <c r="I9" s="52" t="s">
        <v>157</v>
      </c>
    </row>
    <row r="10" spans="1:10" x14ac:dyDescent="0.2">
      <c r="A10" s="202">
        <f>[1]Dnn!O8</f>
        <v>0.40833333333333299</v>
      </c>
      <c r="B10" s="194" t="str">
        <f>IFERROR(VLOOKUP(Dnn!$D6,'Bjm F'!$A$2:$E$49,3,FALSE),"")</f>
        <v/>
      </c>
      <c r="C10" s="66" t="str">
        <f>IFERROR(VLOOKUP(Dnn!$D6,'Bjm F'!$A$2:$E$49,4,FALSE),"")</f>
        <v/>
      </c>
      <c r="D10" s="78" t="str">
        <f>IFERROR(VLOOKUP(Dnn!$D6,'Bjm F'!$A$2:$E$49,5,FALSE),"")</f>
        <v/>
      </c>
      <c r="E10" s="153"/>
      <c r="F10" s="59" t="s">
        <v>6</v>
      </c>
      <c r="G10" s="59" t="s">
        <v>5</v>
      </c>
      <c r="H10" s="60" t="s">
        <v>5</v>
      </c>
      <c r="I10" s="52" t="s">
        <v>158</v>
      </c>
      <c r="J10" s="88"/>
    </row>
    <row r="11" spans="1:10" x14ac:dyDescent="0.2">
      <c r="A11" s="202">
        <f>[1]Dnn!O9</f>
        <v>0.41666666666666702</v>
      </c>
      <c r="B11" s="194" t="str">
        <f>IFERROR(VLOOKUP(Dnn!$D7,'Bjm F'!$A$2:$E$49,3,FALSE),"")</f>
        <v/>
      </c>
      <c r="C11" s="66" t="str">
        <f>IFERROR(VLOOKUP(Dnn!$D7,'Bjm F'!$A$2:$E$49,4,FALSE),"")</f>
        <v/>
      </c>
      <c r="D11" s="78" t="str">
        <f>IFERROR(VLOOKUP(Dnn!$D7,'Bjm F'!$A$2:$E$49,5,FALSE),"")</f>
        <v/>
      </c>
      <c r="E11" s="153"/>
      <c r="F11" s="59" t="s">
        <v>6</v>
      </c>
      <c r="G11" s="59" t="s">
        <v>5</v>
      </c>
      <c r="H11" s="60" t="s">
        <v>5</v>
      </c>
      <c r="I11" s="52" t="s">
        <v>159</v>
      </c>
    </row>
    <row r="12" spans="1:10" ht="15" thickBot="1" x14ac:dyDescent="0.25">
      <c r="A12" s="203">
        <f>[1]Dnn!O10</f>
        <v>0.420833333333333</v>
      </c>
      <c r="B12" s="195" t="str">
        <f>IFERROR(VLOOKUP(Dnn!$D8,'Bjm F'!$A$2:$E$49,3,FALSE),"")</f>
        <v/>
      </c>
      <c r="C12" s="73" t="str">
        <f>IFERROR(VLOOKUP(Dnn!$D8,'Bjm F'!$A$2:$E$49,4,FALSE),"")</f>
        <v/>
      </c>
      <c r="D12" s="79" t="str">
        <f>IFERROR(VLOOKUP(Dnn!$D8,'Bjm F'!$A$2:$E$49,5,FALSE),"")</f>
        <v/>
      </c>
      <c r="E12" s="154"/>
      <c r="F12" s="74" t="s">
        <v>6</v>
      </c>
      <c r="G12" s="74" t="s">
        <v>5</v>
      </c>
      <c r="H12" s="75" t="s">
        <v>5</v>
      </c>
      <c r="I12" s="52" t="s">
        <v>160</v>
      </c>
    </row>
    <row r="13" spans="1:10" ht="15" thickBot="1" x14ac:dyDescent="0.25">
      <c r="B13" s="87"/>
      <c r="C13" s="87"/>
      <c r="D13" s="87"/>
      <c r="E13" s="53"/>
      <c r="F13" s="82"/>
      <c r="G13" s="82"/>
      <c r="H13" s="82"/>
    </row>
    <row r="14" spans="1:10" x14ac:dyDescent="0.2">
      <c r="A14" s="197" t="s">
        <v>108</v>
      </c>
      <c r="B14" s="55"/>
      <c r="C14" s="55"/>
      <c r="D14" s="190"/>
      <c r="E14" s="208" t="str">
        <f>Dnn!E3</f>
        <v>Benjamins H</v>
      </c>
      <c r="F14" s="209"/>
      <c r="G14" s="209"/>
      <c r="H14" s="210"/>
    </row>
    <row r="15" spans="1:10" ht="15" customHeight="1" x14ac:dyDescent="0.2">
      <c r="A15" s="198" t="s">
        <v>110</v>
      </c>
      <c r="B15" s="53"/>
      <c r="C15" s="53"/>
      <c r="D15" s="191"/>
      <c r="E15" s="211"/>
      <c r="F15" s="212"/>
      <c r="G15" s="212"/>
      <c r="H15" s="213"/>
    </row>
    <row r="16" spans="1:10" ht="15" thickBot="1" x14ac:dyDescent="0.25">
      <c r="A16" s="199" t="s">
        <v>109</v>
      </c>
      <c r="B16" s="158"/>
      <c r="C16" s="158"/>
      <c r="D16" s="192"/>
      <c r="E16" s="56"/>
      <c r="F16" s="53"/>
      <c r="G16" s="53"/>
      <c r="H16" s="58" t="str">
        <f>Dnn!E1</f>
        <v>{Groupe B}</v>
      </c>
    </row>
    <row r="17" spans="1:9" ht="15" thickBot="1" x14ac:dyDescent="0.25">
      <c r="A17" s="200" t="s">
        <v>144</v>
      </c>
      <c r="B17" s="63" t="s">
        <v>111</v>
      </c>
      <c r="C17" s="64" t="s">
        <v>0</v>
      </c>
      <c r="D17" s="80" t="s">
        <v>8</v>
      </c>
      <c r="E17" s="108" t="s">
        <v>112</v>
      </c>
      <c r="F17" s="207" t="s">
        <v>113</v>
      </c>
      <c r="G17" s="207"/>
      <c r="H17" s="109" t="s">
        <v>88</v>
      </c>
    </row>
    <row r="18" spans="1:9" x14ac:dyDescent="0.2">
      <c r="A18" s="201">
        <f>[1]Dnn!M3</f>
        <v>0.37916666666666665</v>
      </c>
      <c r="B18" s="193" t="str">
        <f>IFERROR(VLOOKUP(Dnn!$D1,'Bjm H'!$A$2:$E$49,3,FALSE),"")</f>
        <v/>
      </c>
      <c r="C18" s="68" t="str">
        <f>IFERROR(VLOOKUP(Dnn!$D1,'Bjm H'!$A$2:$E$49,4,FALSE),"")</f>
        <v/>
      </c>
      <c r="D18" s="77" t="str">
        <f>IFERROR(VLOOKUP(Dnn!$D1,'Bjm H'!$A$2:$E$49,5,FALSE),"")</f>
        <v/>
      </c>
      <c r="E18" s="152"/>
      <c r="F18" s="69" t="s">
        <v>6</v>
      </c>
      <c r="G18" s="69" t="s">
        <v>5</v>
      </c>
      <c r="H18" s="70" t="s">
        <v>5</v>
      </c>
      <c r="I18" s="52" t="s">
        <v>145</v>
      </c>
    </row>
    <row r="19" spans="1:9" x14ac:dyDescent="0.2">
      <c r="A19" s="202">
        <f>[1]Dnn!M4</f>
        <v>0.38333333333333303</v>
      </c>
      <c r="B19" s="194" t="str">
        <f>IFERROR(VLOOKUP(Dnn!$D2,'Bjm H'!$A$2:$E$49,3,FALSE),"")</f>
        <v/>
      </c>
      <c r="C19" s="66" t="str">
        <f>IFERROR(VLOOKUP(Dnn!$D2,'Bjm H'!$A$2:$E$49,4,FALSE),"")</f>
        <v/>
      </c>
      <c r="D19" s="78" t="str">
        <f>IFERROR(VLOOKUP(Dnn!$D2,'Bjm H'!$A$2:$E$49,5,FALSE),"")</f>
        <v/>
      </c>
      <c r="E19" s="153"/>
      <c r="F19" s="59" t="s">
        <v>6</v>
      </c>
      <c r="G19" s="59" t="s">
        <v>5</v>
      </c>
      <c r="H19" s="60" t="s">
        <v>5</v>
      </c>
      <c r="I19" s="52" t="s">
        <v>146</v>
      </c>
    </row>
    <row r="20" spans="1:9" x14ac:dyDescent="0.2">
      <c r="A20" s="202">
        <f>[1]Dnn!M5</f>
        <v>0.391666666666667</v>
      </c>
      <c r="B20" s="194" t="str">
        <f>IFERROR(VLOOKUP(Dnn!$D3,'Bjm H'!$A$2:$E$49,3,FALSE),"")</f>
        <v/>
      </c>
      <c r="C20" s="66" t="str">
        <f>IFERROR(VLOOKUP(Dnn!$D3,'Bjm H'!$A$2:$E$49,4,FALSE),"")</f>
        <v/>
      </c>
      <c r="D20" s="78" t="str">
        <f>IFERROR(VLOOKUP(Dnn!$D3,'Bjm H'!$A$2:$E$49,5,FALSE),"")</f>
        <v/>
      </c>
      <c r="E20" s="153"/>
      <c r="F20" s="59" t="s">
        <v>6</v>
      </c>
      <c r="G20" s="59" t="s">
        <v>5</v>
      </c>
      <c r="H20" s="60" t="s">
        <v>5</v>
      </c>
      <c r="I20" s="52" t="s">
        <v>147</v>
      </c>
    </row>
    <row r="21" spans="1:9" x14ac:dyDescent="0.2">
      <c r="A21" s="202">
        <f>[1]Dnn!M6</f>
        <v>0.39583333333333298</v>
      </c>
      <c r="B21" s="194" t="str">
        <f>IFERROR(VLOOKUP(Dnn!$D4,'Bjm H'!$A$2:$E$49,3,FALSE),"")</f>
        <v/>
      </c>
      <c r="C21" s="66" t="str">
        <f>IFERROR(VLOOKUP(Dnn!$D4,'Bjm H'!$A$2:$E$49,4,FALSE),"")</f>
        <v/>
      </c>
      <c r="D21" s="78" t="str">
        <f>IFERROR(VLOOKUP(Dnn!$D4,'Bjm H'!$A$2:$E$49,5,FALSE),"")</f>
        <v/>
      </c>
      <c r="E21" s="153"/>
      <c r="F21" s="59" t="s">
        <v>6</v>
      </c>
      <c r="G21" s="59" t="s">
        <v>5</v>
      </c>
      <c r="H21" s="60" t="s">
        <v>5</v>
      </c>
      <c r="I21" s="52" t="s">
        <v>148</v>
      </c>
    </row>
    <row r="22" spans="1:9" x14ac:dyDescent="0.2">
      <c r="A22" s="202">
        <f>[1]Dnn!M7</f>
        <v>0.4</v>
      </c>
      <c r="B22" s="194" t="str">
        <f>IFERROR(VLOOKUP(Dnn!$D5,'Bjm H'!$A$2:$E$49,3,FALSE),"")</f>
        <v/>
      </c>
      <c r="C22" s="66" t="str">
        <f>IFERROR(VLOOKUP(Dnn!$D5,'Bjm H'!$A$2:$E$49,4,FALSE),"")</f>
        <v/>
      </c>
      <c r="D22" s="78" t="str">
        <f>IFERROR(VLOOKUP(Dnn!$D5,'Bjm H'!$A$2:$E$49,5,FALSE),"")</f>
        <v/>
      </c>
      <c r="E22" s="153"/>
      <c r="F22" s="59" t="s">
        <v>6</v>
      </c>
      <c r="G22" s="59" t="s">
        <v>5</v>
      </c>
      <c r="H22" s="60" t="s">
        <v>5</v>
      </c>
      <c r="I22" s="52" t="s">
        <v>149</v>
      </c>
    </row>
    <row r="23" spans="1:9" x14ac:dyDescent="0.2">
      <c r="A23" s="202">
        <f>[1]Dnn!M8</f>
        <v>0.40833333333333299</v>
      </c>
      <c r="B23" s="194" t="str">
        <f>IFERROR(VLOOKUP(Dnn!$D6,'Bjm H'!$A$2:$E$49,3,FALSE),"")</f>
        <v/>
      </c>
      <c r="C23" s="66" t="str">
        <f>IFERROR(VLOOKUP(Dnn!$D6,'Bjm H'!$A$2:$E$49,4,FALSE),"")</f>
        <v/>
      </c>
      <c r="D23" s="78" t="str">
        <f>IFERROR(VLOOKUP(Dnn!$D6,'Bjm H'!$A$2:$E$49,5,FALSE),"")</f>
        <v/>
      </c>
      <c r="E23" s="153"/>
      <c r="F23" s="59" t="s">
        <v>6</v>
      </c>
      <c r="G23" s="59" t="s">
        <v>5</v>
      </c>
      <c r="H23" s="60" t="s">
        <v>5</v>
      </c>
      <c r="I23" s="52" t="s">
        <v>150</v>
      </c>
    </row>
    <row r="24" spans="1:9" x14ac:dyDescent="0.2">
      <c r="A24" s="202">
        <f>[1]Dnn!M9</f>
        <v>0.41249999999999998</v>
      </c>
      <c r="B24" s="194" t="str">
        <f>IFERROR(VLOOKUP(Dnn!$D7,'Bjm H'!$A$2:$E$49,3,FALSE),"")</f>
        <v/>
      </c>
      <c r="C24" s="66" t="str">
        <f>IFERROR(VLOOKUP(Dnn!$D7,'Bjm H'!$A$2:$E$49,4,FALSE),"")</f>
        <v/>
      </c>
      <c r="D24" s="78" t="str">
        <f>IFERROR(VLOOKUP(Dnn!$D7,'Bjm H'!$A$2:$E$49,5,FALSE),"")</f>
        <v/>
      </c>
      <c r="E24" s="153"/>
      <c r="F24" s="59" t="s">
        <v>6</v>
      </c>
      <c r="G24" s="59" t="s">
        <v>5</v>
      </c>
      <c r="H24" s="60" t="s">
        <v>5</v>
      </c>
      <c r="I24" s="52" t="s">
        <v>151</v>
      </c>
    </row>
    <row r="25" spans="1:9" ht="15" thickBot="1" x14ac:dyDescent="0.25">
      <c r="A25" s="203">
        <f>[1]Dnn!M10</f>
        <v>0.41666666666666702</v>
      </c>
      <c r="B25" s="195" t="str">
        <f>IFERROR(VLOOKUP(Dnn!$D8,'Bjm H'!$A$2:$E$49,3,FALSE),"")</f>
        <v/>
      </c>
      <c r="C25" s="73" t="str">
        <f>IFERROR(VLOOKUP(Dnn!$D8,'Bjm H'!$A$2:$E$49,4,FALSE),"")</f>
        <v/>
      </c>
      <c r="D25" s="79" t="str">
        <f>IFERROR(VLOOKUP(Dnn!$D8,'Bjm H'!$A$2:$E$49,5,FALSE),"")</f>
        <v/>
      </c>
      <c r="E25" s="154"/>
      <c r="F25" s="74" t="s">
        <v>6</v>
      </c>
      <c r="G25" s="74" t="s">
        <v>5</v>
      </c>
      <c r="H25" s="75" t="s">
        <v>5</v>
      </c>
      <c r="I25" s="52" t="s">
        <v>152</v>
      </c>
    </row>
    <row r="26" spans="1:9" ht="15" thickBot="1" x14ac:dyDescent="0.25">
      <c r="B26" s="87"/>
      <c r="C26" s="87"/>
      <c r="D26" s="87"/>
      <c r="E26" s="53"/>
      <c r="F26" s="82"/>
      <c r="G26" s="82"/>
      <c r="H26" s="82"/>
    </row>
    <row r="27" spans="1:9" x14ac:dyDescent="0.2">
      <c r="A27" s="197" t="s">
        <v>108</v>
      </c>
      <c r="B27" s="55"/>
      <c r="C27" s="55"/>
      <c r="D27" s="190"/>
      <c r="E27" s="208" t="str">
        <f>Dnn!E4</f>
        <v>Minimes F</v>
      </c>
      <c r="F27" s="209"/>
      <c r="G27" s="209"/>
      <c r="H27" s="210"/>
    </row>
    <row r="28" spans="1:9" ht="15" customHeight="1" x14ac:dyDescent="0.2">
      <c r="A28" s="198" t="s">
        <v>110</v>
      </c>
      <c r="B28" s="53"/>
      <c r="C28" s="53"/>
      <c r="D28" s="191"/>
      <c r="E28" s="211"/>
      <c r="F28" s="212"/>
      <c r="G28" s="212"/>
      <c r="H28" s="213"/>
    </row>
    <row r="29" spans="1:9" ht="15" thickBot="1" x14ac:dyDescent="0.25">
      <c r="A29" s="199" t="s">
        <v>109</v>
      </c>
      <c r="B29" s="158"/>
      <c r="C29" s="158"/>
      <c r="D29" s="192"/>
      <c r="E29" s="56"/>
      <c r="F29" s="53"/>
      <c r="G29" s="53"/>
      <c r="H29" s="58" t="str">
        <f>Dnn!E1</f>
        <v>{Groupe B}</v>
      </c>
    </row>
    <row r="30" spans="1:9" ht="15" thickBot="1" x14ac:dyDescent="0.25">
      <c r="A30" s="200" t="s">
        <v>144</v>
      </c>
      <c r="B30" s="63" t="s">
        <v>111</v>
      </c>
      <c r="C30" s="64" t="s">
        <v>0</v>
      </c>
      <c r="D30" s="65" t="s">
        <v>8</v>
      </c>
      <c r="E30" s="108" t="s">
        <v>112</v>
      </c>
      <c r="F30" s="207" t="s">
        <v>113</v>
      </c>
      <c r="G30" s="207"/>
      <c r="H30" s="109" t="s">
        <v>88</v>
      </c>
    </row>
    <row r="31" spans="1:9" x14ac:dyDescent="0.2">
      <c r="A31" s="201">
        <f>[1]Dnn!O18</f>
        <v>0.44583333333333303</v>
      </c>
      <c r="B31" s="193" t="str">
        <f>IFERROR(VLOOKUP(Dnn!$D1,'Mnm F'!$A$2:$E$49,3,FALSE),"")</f>
        <v/>
      </c>
      <c r="C31" s="68" t="str">
        <f>IFERROR(VLOOKUP(Dnn!$D1,'Mnm F'!$A$2:$E$49,4,FALSE),"")</f>
        <v/>
      </c>
      <c r="D31" s="77" t="str">
        <f>IFERROR(VLOOKUP(Dnn!$D1,'Mnm F'!$A$2:$E$49,5,FALSE),"")</f>
        <v/>
      </c>
      <c r="E31" s="152"/>
      <c r="F31" s="69" t="s">
        <v>6</v>
      </c>
      <c r="G31" s="69" t="s">
        <v>5</v>
      </c>
      <c r="H31" s="70" t="s">
        <v>5</v>
      </c>
      <c r="I31" s="52" t="s">
        <v>161</v>
      </c>
    </row>
    <row r="32" spans="1:9" x14ac:dyDescent="0.2">
      <c r="A32" s="202">
        <f>[1]Dnn!O19</f>
        <v>0.45</v>
      </c>
      <c r="B32" s="194" t="str">
        <f>IFERROR(VLOOKUP(Dnn!$D2,'Mnm F'!$A$2:$E$49,3,FALSE),"")</f>
        <v/>
      </c>
      <c r="C32" s="66" t="str">
        <f>IFERROR(VLOOKUP(Dnn!$D2,'Mnm F'!$A$2:$E$49,4,FALSE),"")</f>
        <v/>
      </c>
      <c r="D32" s="78" t="str">
        <f>IFERROR(VLOOKUP(Dnn!$D2,'Mnm F'!$A$2:$E$49,5,FALSE),"")</f>
        <v/>
      </c>
      <c r="E32" s="153"/>
      <c r="F32" s="59" t="s">
        <v>6</v>
      </c>
      <c r="G32" s="59" t="s">
        <v>5</v>
      </c>
      <c r="H32" s="60" t="s">
        <v>5</v>
      </c>
      <c r="I32" s="52" t="s">
        <v>162</v>
      </c>
    </row>
    <row r="33" spans="1:9" x14ac:dyDescent="0.2">
      <c r="A33" s="202">
        <f>[1]Dnn!O20</f>
        <v>0.454166666666667</v>
      </c>
      <c r="B33" s="194" t="str">
        <f>IFERROR(VLOOKUP(Dnn!$D3,'Mnm F'!$A$2:$E$49,3,FALSE),"")</f>
        <v/>
      </c>
      <c r="C33" s="66" t="str">
        <f>IFERROR(VLOOKUP(Dnn!$D3,'Mnm F'!$A$2:$E$49,4,FALSE),"")</f>
        <v/>
      </c>
      <c r="D33" s="78" t="str">
        <f>IFERROR(VLOOKUP(Dnn!$D3,'Mnm F'!$A$2:$E$49,5,FALSE),"")</f>
        <v/>
      </c>
      <c r="E33" s="153"/>
      <c r="F33" s="59" t="s">
        <v>6</v>
      </c>
      <c r="G33" s="59" t="s">
        <v>5</v>
      </c>
      <c r="H33" s="60" t="s">
        <v>5</v>
      </c>
      <c r="I33" s="52" t="s">
        <v>163</v>
      </c>
    </row>
    <row r="34" spans="1:9" x14ac:dyDescent="0.2">
      <c r="A34" s="202">
        <f>[1]Dnn!O21</f>
        <v>0.46250000000000002</v>
      </c>
      <c r="B34" s="194" t="str">
        <f>IFERROR(VLOOKUP(Dnn!$D4,'Mnm F'!$A$2:$E$49,3,FALSE),"")</f>
        <v/>
      </c>
      <c r="C34" s="66" t="str">
        <f>IFERROR(VLOOKUP(Dnn!$D4,'Mnm F'!$A$2:$E$49,4,FALSE),"")</f>
        <v/>
      </c>
      <c r="D34" s="78" t="str">
        <f>IFERROR(VLOOKUP(Dnn!$D4,'Mnm F'!$A$2:$E$49,5,FALSE),"")</f>
        <v/>
      </c>
      <c r="E34" s="153"/>
      <c r="F34" s="59" t="s">
        <v>6</v>
      </c>
      <c r="G34" s="59" t="s">
        <v>5</v>
      </c>
      <c r="H34" s="60" t="s">
        <v>5</v>
      </c>
      <c r="I34" s="52" t="s">
        <v>164</v>
      </c>
    </row>
    <row r="35" spans="1:9" x14ac:dyDescent="0.2">
      <c r="A35" s="202">
        <f>[1]Dnn!O22</f>
        <v>0.46666666666666701</v>
      </c>
      <c r="B35" s="194" t="str">
        <f>IFERROR(VLOOKUP(Dnn!$D5,'Mnm F'!$A$2:$E$49,3,FALSE),"")</f>
        <v/>
      </c>
      <c r="C35" s="66" t="str">
        <f>IFERROR(VLOOKUP(Dnn!$D5,'Mnm F'!$A$2:$E$49,4,FALSE),"")</f>
        <v/>
      </c>
      <c r="D35" s="78" t="str">
        <f>IFERROR(VLOOKUP(Dnn!$D5,'Mnm F'!$A$2:$E$49,5,FALSE),"")</f>
        <v/>
      </c>
      <c r="E35" s="153"/>
      <c r="F35" s="59" t="s">
        <v>6</v>
      </c>
      <c r="G35" s="59" t="s">
        <v>5</v>
      </c>
      <c r="H35" s="60" t="s">
        <v>5</v>
      </c>
      <c r="I35" s="52" t="s">
        <v>165</v>
      </c>
    </row>
    <row r="36" spans="1:9" x14ac:dyDescent="0.2">
      <c r="A36" s="202">
        <f>[1]Dnn!O23</f>
        <v>0.47083333333333299</v>
      </c>
      <c r="B36" s="194" t="str">
        <f>IFERROR(VLOOKUP(Dnn!$D6,'Mnm F'!$A$2:$E$49,3,FALSE),"")</f>
        <v/>
      </c>
      <c r="C36" s="66" t="str">
        <f>IFERROR(VLOOKUP(Dnn!$D6,'Mnm F'!$A$2:$E$49,4,FALSE),"")</f>
        <v/>
      </c>
      <c r="D36" s="78" t="str">
        <f>IFERROR(VLOOKUP(Dnn!$D6,'Mnm F'!$A$2:$E$49,5,FALSE),"")</f>
        <v/>
      </c>
      <c r="E36" s="153"/>
      <c r="F36" s="59" t="s">
        <v>6</v>
      </c>
      <c r="G36" s="59" t="s">
        <v>5</v>
      </c>
      <c r="H36" s="60" t="s">
        <v>5</v>
      </c>
      <c r="I36" s="52" t="s">
        <v>166</v>
      </c>
    </row>
    <row r="37" spans="1:9" x14ac:dyDescent="0.2">
      <c r="A37" s="202">
        <f>[1]Dnn!O24</f>
        <v>0.47916666666666702</v>
      </c>
      <c r="B37" s="194" t="str">
        <f>IFERROR(VLOOKUP(Dnn!$D7,'Mnm F'!$A$2:$E$49,3,FALSE),"")</f>
        <v/>
      </c>
      <c r="C37" s="66" t="str">
        <f>IFERROR(VLOOKUP(Dnn!$D7,'Mnm F'!$A$2:$E$49,4,FALSE),"")</f>
        <v/>
      </c>
      <c r="D37" s="78" t="str">
        <f>IFERROR(VLOOKUP(Dnn!$D7,'Mnm F'!$A$2:$E$49,5,FALSE),"")</f>
        <v/>
      </c>
      <c r="E37" s="153"/>
      <c r="F37" s="59" t="s">
        <v>6</v>
      </c>
      <c r="G37" s="59" t="s">
        <v>5</v>
      </c>
      <c r="H37" s="60" t="s">
        <v>5</v>
      </c>
      <c r="I37" s="52" t="s">
        <v>167</v>
      </c>
    </row>
    <row r="38" spans="1:9" ht="15" thickBot="1" x14ac:dyDescent="0.25">
      <c r="A38" s="203">
        <f>[1]Dnn!O25</f>
        <v>0.483333333333333</v>
      </c>
      <c r="B38" s="195" t="str">
        <f>IFERROR(VLOOKUP(Dnn!$D8,'Mnm F'!$A$2:$E$49,3,FALSE),"")</f>
        <v/>
      </c>
      <c r="C38" s="73" t="str">
        <f>IFERROR(VLOOKUP(Dnn!$D8,'Mnm F'!$A$2:$E$49,4,FALSE),"")</f>
        <v/>
      </c>
      <c r="D38" s="79" t="str">
        <f>IFERROR(VLOOKUP(Dnn!$D8,'Mnm F'!$A$2:$E$49,5,FALSE),"")</f>
        <v/>
      </c>
      <c r="E38" s="154"/>
      <c r="F38" s="74" t="s">
        <v>6</v>
      </c>
      <c r="G38" s="74" t="s">
        <v>5</v>
      </c>
      <c r="H38" s="75" t="s">
        <v>5</v>
      </c>
      <c r="I38" s="52" t="s">
        <v>168</v>
      </c>
    </row>
    <row r="39" spans="1:9" ht="15" thickBot="1" x14ac:dyDescent="0.25">
      <c r="B39" s="87"/>
      <c r="C39" s="87"/>
      <c r="D39" s="87"/>
      <c r="E39" s="53"/>
      <c r="F39" s="82"/>
      <c r="G39" s="82"/>
      <c r="H39" s="82"/>
    </row>
    <row r="40" spans="1:9" x14ac:dyDescent="0.2">
      <c r="A40" s="197" t="s">
        <v>108</v>
      </c>
      <c r="B40" s="55"/>
      <c r="C40" s="55"/>
      <c r="D40" s="190"/>
      <c r="E40" s="208" t="str">
        <f>Dnn!E5</f>
        <v>Minimes H</v>
      </c>
      <c r="F40" s="209"/>
      <c r="G40" s="209"/>
      <c r="H40" s="210"/>
    </row>
    <row r="41" spans="1:9" ht="15" customHeight="1" x14ac:dyDescent="0.2">
      <c r="A41" s="198" t="s">
        <v>110</v>
      </c>
      <c r="B41" s="53"/>
      <c r="C41" s="53"/>
      <c r="D41" s="191"/>
      <c r="E41" s="211"/>
      <c r="F41" s="212"/>
      <c r="G41" s="212"/>
      <c r="H41" s="213"/>
    </row>
    <row r="42" spans="1:9" ht="15" thickBot="1" x14ac:dyDescent="0.25">
      <c r="A42" s="199" t="s">
        <v>109</v>
      </c>
      <c r="B42" s="158"/>
      <c r="C42" s="158"/>
      <c r="D42" s="192"/>
      <c r="E42" s="56"/>
      <c r="F42" s="53"/>
      <c r="G42" s="53"/>
      <c r="H42" s="58" t="str">
        <f>Dnn!E1</f>
        <v>{Groupe B}</v>
      </c>
    </row>
    <row r="43" spans="1:9" ht="15" thickBot="1" x14ac:dyDescent="0.25">
      <c r="A43" s="200" t="s">
        <v>144</v>
      </c>
      <c r="B43" s="63" t="s">
        <v>111</v>
      </c>
      <c r="C43" s="64" t="s">
        <v>0</v>
      </c>
      <c r="D43" s="65" t="s">
        <v>8</v>
      </c>
      <c r="E43" s="63" t="s">
        <v>112</v>
      </c>
      <c r="F43" s="217" t="s">
        <v>113</v>
      </c>
      <c r="G43" s="218"/>
      <c r="H43" s="215"/>
    </row>
    <row r="44" spans="1:9" x14ac:dyDescent="0.2">
      <c r="A44" s="201">
        <f>[1]Dnn!M18</f>
        <v>0.44166666666666665</v>
      </c>
      <c r="B44" s="193" t="str">
        <f>IFERROR(VLOOKUP(Dnn!$D1,'Mnm H'!$A$2:$E$49,3,FALSE),"")</f>
        <v/>
      </c>
      <c r="C44" s="68" t="str">
        <f>IFERROR(VLOOKUP(Dnn!$D1,'Mnm H'!$A$2:$E$49,4,FALSE),"")</f>
        <v/>
      </c>
      <c r="D44" s="77" t="str">
        <f>IFERROR(VLOOKUP(Dnn!$D1,'Mnm H'!$A$2:$E$49,5,FALSE),"")</f>
        <v/>
      </c>
      <c r="E44" s="152"/>
      <c r="F44" s="69" t="s">
        <v>6</v>
      </c>
      <c r="G44" s="69" t="s">
        <v>5</v>
      </c>
      <c r="H44" s="70" t="s">
        <v>5</v>
      </c>
      <c r="I44" s="52" t="s">
        <v>169</v>
      </c>
    </row>
    <row r="45" spans="1:9" x14ac:dyDescent="0.2">
      <c r="A45" s="202">
        <f>[1]Dnn!M19</f>
        <v>0.44583333333333303</v>
      </c>
      <c r="B45" s="194" t="str">
        <f>IFERROR(VLOOKUP(Dnn!$D2,'Mnm H'!$A$2:$E$49,3,FALSE),"")</f>
        <v/>
      </c>
      <c r="C45" s="66" t="str">
        <f>IFERROR(VLOOKUP(Dnn!$D2,'Mnm H'!$A$2:$E$49,4,FALSE),"")</f>
        <v/>
      </c>
      <c r="D45" s="78" t="str">
        <f>IFERROR(VLOOKUP(Dnn!$D2,'Mnm H'!$A$2:$E$49,5,FALSE),"")</f>
        <v/>
      </c>
      <c r="E45" s="153"/>
      <c r="F45" s="59" t="s">
        <v>6</v>
      </c>
      <c r="G45" s="59" t="s">
        <v>5</v>
      </c>
      <c r="H45" s="60" t="s">
        <v>5</v>
      </c>
      <c r="I45" s="52" t="s">
        <v>170</v>
      </c>
    </row>
    <row r="46" spans="1:9" x14ac:dyDescent="0.2">
      <c r="A46" s="202">
        <f>[1]Dnn!M20</f>
        <v>0.454166666666667</v>
      </c>
      <c r="B46" s="194" t="str">
        <f>IFERROR(VLOOKUP(Dnn!$D3,'Mnm H'!$A$2:$E$49,3,FALSE),"")</f>
        <v/>
      </c>
      <c r="C46" s="66" t="str">
        <f>IFERROR(VLOOKUP(Dnn!$D3,'Mnm H'!$A$2:$E$49,4,FALSE),"")</f>
        <v/>
      </c>
      <c r="D46" s="78" t="str">
        <f>IFERROR(VLOOKUP(Dnn!$D3,'Mnm H'!$A$2:$E$49,5,FALSE),"")</f>
        <v/>
      </c>
      <c r="E46" s="153"/>
      <c r="F46" s="59" t="s">
        <v>6</v>
      </c>
      <c r="G46" s="59" t="s">
        <v>5</v>
      </c>
      <c r="H46" s="60" t="s">
        <v>5</v>
      </c>
      <c r="I46" s="52" t="s">
        <v>171</v>
      </c>
    </row>
    <row r="47" spans="1:9" x14ac:dyDescent="0.2">
      <c r="A47" s="202">
        <f>[1]Dnn!M21</f>
        <v>0.45833333333333298</v>
      </c>
      <c r="B47" s="194" t="str">
        <f>IFERROR(VLOOKUP(Dnn!$D4,'Mnm H'!$A$2:$E$49,3,FALSE),"")</f>
        <v/>
      </c>
      <c r="C47" s="66" t="str">
        <f>IFERROR(VLOOKUP(Dnn!$D4,'Mnm H'!$A$2:$E$49,4,FALSE),"")</f>
        <v/>
      </c>
      <c r="D47" s="78" t="str">
        <f>IFERROR(VLOOKUP(Dnn!$D4,'Mnm H'!$A$2:$E$49,5,FALSE),"")</f>
        <v/>
      </c>
      <c r="E47" s="153"/>
      <c r="F47" s="59" t="s">
        <v>6</v>
      </c>
      <c r="G47" s="59" t="s">
        <v>5</v>
      </c>
      <c r="H47" s="60" t="s">
        <v>5</v>
      </c>
      <c r="I47" s="52" t="s">
        <v>172</v>
      </c>
    </row>
    <row r="48" spans="1:9" x14ac:dyDescent="0.2">
      <c r="A48" s="202">
        <f>[1]Dnn!M22</f>
        <v>0.46250000000000002</v>
      </c>
      <c r="B48" s="194" t="str">
        <f>IFERROR(VLOOKUP(Dnn!$D5,'Mnm H'!$A$2:$E$49,3,FALSE),"")</f>
        <v/>
      </c>
      <c r="C48" s="66" t="str">
        <f>IFERROR(VLOOKUP(Dnn!$D5,'Mnm H'!$A$2:$E$49,4,FALSE),"")</f>
        <v/>
      </c>
      <c r="D48" s="78" t="str">
        <f>IFERROR(VLOOKUP(Dnn!$D5,'Mnm H'!$A$2:$E$49,5,FALSE),"")</f>
        <v/>
      </c>
      <c r="E48" s="153"/>
      <c r="F48" s="59" t="s">
        <v>6</v>
      </c>
      <c r="G48" s="59" t="s">
        <v>5</v>
      </c>
      <c r="H48" s="60" t="s">
        <v>5</v>
      </c>
      <c r="I48" s="52" t="s">
        <v>173</v>
      </c>
    </row>
    <row r="49" spans="1:9" x14ac:dyDescent="0.2">
      <c r="A49" s="202">
        <f>[1]Dnn!M23</f>
        <v>0.47083333333333299</v>
      </c>
      <c r="B49" s="194" t="str">
        <f>IFERROR(VLOOKUP(Dnn!$D6,'Mnm H'!$A$2:$E$49,3,FALSE),"")</f>
        <v/>
      </c>
      <c r="C49" s="66" t="str">
        <f>IFERROR(VLOOKUP(Dnn!$D6,'Mnm H'!$A$2:$E$49,4,FALSE),"")</f>
        <v/>
      </c>
      <c r="D49" s="78" t="str">
        <f>IFERROR(VLOOKUP(Dnn!$D6,'Mnm H'!$A$2:$E$49,5,FALSE),"")</f>
        <v/>
      </c>
      <c r="E49" s="153"/>
      <c r="F49" s="59" t="s">
        <v>6</v>
      </c>
      <c r="G49" s="59" t="s">
        <v>5</v>
      </c>
      <c r="H49" s="60" t="s">
        <v>5</v>
      </c>
      <c r="I49" s="52" t="s">
        <v>174</v>
      </c>
    </row>
    <row r="50" spans="1:9" x14ac:dyDescent="0.2">
      <c r="A50" s="202">
        <f>[1]Dnn!M24</f>
        <v>0.47499999999999998</v>
      </c>
      <c r="B50" s="194" t="str">
        <f>IFERROR(VLOOKUP(Dnn!$D7,'Mnm H'!$A$2:$E$49,3,FALSE),"")</f>
        <v/>
      </c>
      <c r="C50" s="66" t="str">
        <f>IFERROR(VLOOKUP(Dnn!$D7,'Mnm H'!$A$2:$E$49,4,FALSE),"")</f>
        <v/>
      </c>
      <c r="D50" s="78" t="str">
        <f>IFERROR(VLOOKUP(Dnn!$D7,'Mnm H'!$A$2:$E$49,5,FALSE),"")</f>
        <v/>
      </c>
      <c r="E50" s="153"/>
      <c r="F50" s="59" t="s">
        <v>6</v>
      </c>
      <c r="G50" s="59" t="s">
        <v>5</v>
      </c>
      <c r="H50" s="60" t="s">
        <v>5</v>
      </c>
      <c r="I50" s="52" t="s">
        <v>175</v>
      </c>
    </row>
    <row r="51" spans="1:9" ht="15" thickBot="1" x14ac:dyDescent="0.25">
      <c r="A51" s="203">
        <f>[1]Dnn!M25</f>
        <v>0.47916666666666702</v>
      </c>
      <c r="B51" s="195" t="str">
        <f>IFERROR(VLOOKUP(Dnn!$D8,'Mnm H'!$A$2:$E$49,3,FALSE),"")</f>
        <v/>
      </c>
      <c r="C51" s="73" t="str">
        <f>IFERROR(VLOOKUP(Dnn!$D8,'Mnm H'!$A$2:$E$49,4,FALSE),"")</f>
        <v/>
      </c>
      <c r="D51" s="79" t="str">
        <f>IFERROR(VLOOKUP(Dnn!$D8,'Mnm H'!$A$2:$E$49,5,FALSE),"")</f>
        <v/>
      </c>
      <c r="E51" s="154"/>
      <c r="F51" s="74" t="s">
        <v>6</v>
      </c>
      <c r="G51" s="74" t="s">
        <v>5</v>
      </c>
      <c r="H51" s="75" t="s">
        <v>5</v>
      </c>
      <c r="I51" s="52" t="s">
        <v>176</v>
      </c>
    </row>
    <row r="52" spans="1:9" x14ac:dyDescent="0.2">
      <c r="A52" s="198" t="s">
        <v>108</v>
      </c>
      <c r="B52" s="55"/>
      <c r="C52" s="55"/>
      <c r="D52" s="190"/>
      <c r="E52" s="208" t="str">
        <f>Dnn!E6</f>
        <v>Seniors F</v>
      </c>
      <c r="F52" s="209"/>
      <c r="G52" s="209"/>
      <c r="H52" s="210"/>
    </row>
    <row r="53" spans="1:9" ht="15" customHeight="1" x14ac:dyDescent="0.2">
      <c r="A53" s="198" t="s">
        <v>110</v>
      </c>
      <c r="B53" s="53"/>
      <c r="C53" s="53"/>
      <c r="D53" s="191"/>
      <c r="E53" s="211"/>
      <c r="F53" s="212"/>
      <c r="G53" s="212"/>
      <c r="H53" s="213"/>
    </row>
    <row r="54" spans="1:9" ht="15" thickBot="1" x14ac:dyDescent="0.25">
      <c r="A54" s="199" t="s">
        <v>109</v>
      </c>
      <c r="B54" s="158"/>
      <c r="C54" s="158"/>
      <c r="D54" s="192"/>
      <c r="E54" s="56"/>
      <c r="F54" s="53"/>
      <c r="G54" s="53"/>
      <c r="H54" s="58" t="str">
        <f>Dnn!E1</f>
        <v>{Groupe B}</v>
      </c>
    </row>
    <row r="55" spans="1:9" ht="15" thickBot="1" x14ac:dyDescent="0.25">
      <c r="A55" s="200" t="s">
        <v>144</v>
      </c>
      <c r="B55" s="63" t="s">
        <v>111</v>
      </c>
      <c r="C55" s="64" t="s">
        <v>0</v>
      </c>
      <c r="D55" s="65" t="s">
        <v>8</v>
      </c>
      <c r="E55" s="63" t="s">
        <v>112</v>
      </c>
      <c r="F55" s="217" t="s">
        <v>113</v>
      </c>
      <c r="G55" s="218"/>
      <c r="H55" s="215"/>
    </row>
    <row r="56" spans="1:9" x14ac:dyDescent="0.2">
      <c r="A56" s="201">
        <f>[1]Dnn!O55</f>
        <v>0.59166666666666634</v>
      </c>
      <c r="B56" s="193">
        <f>IFERROR(VLOOKUP(Dnn!$D1,'Snr F'!$A$2:$E$49,3,FALSE),"")</f>
        <v>2</v>
      </c>
      <c r="C56" s="68" t="str">
        <f>IFERROR(VLOOKUP(Dnn!$D1,'Snr F'!$A$2:$E$49,4,FALSE),"")</f>
        <v>A 2</v>
      </c>
      <c r="D56" s="77" t="str">
        <f>IFERROR(VLOOKUP(Dnn!$D1,'Snr F'!$A$2:$E$49,5,FALSE),"")</f>
        <v>B 2</v>
      </c>
      <c r="E56" s="152"/>
      <c r="F56" s="69" t="s">
        <v>6</v>
      </c>
      <c r="G56" s="69" t="s">
        <v>5</v>
      </c>
      <c r="H56" s="70" t="s">
        <v>5</v>
      </c>
      <c r="I56" s="52" t="s">
        <v>177</v>
      </c>
    </row>
    <row r="57" spans="1:9" x14ac:dyDescent="0.2">
      <c r="A57" s="202">
        <f>[1]Dnn!O56</f>
        <v>0.59583333333333333</v>
      </c>
      <c r="B57" s="194">
        <f>IFERROR(VLOOKUP(Dnn!$D2,'Snr F'!$A$2:$E$49,3,FALSE),"")</f>
        <v>3</v>
      </c>
      <c r="C57" s="66" t="str">
        <f>IFERROR(VLOOKUP(Dnn!$D2,'Snr F'!$A$2:$E$49,4,FALSE),"")</f>
        <v>A 3</v>
      </c>
      <c r="D57" s="78" t="str">
        <f>IFERROR(VLOOKUP(Dnn!$D2,'Snr F'!$A$2:$E$49,5,FALSE),"")</f>
        <v>B 3</v>
      </c>
      <c r="E57" s="153"/>
      <c r="F57" s="59" t="s">
        <v>6</v>
      </c>
      <c r="G57" s="59" t="s">
        <v>5</v>
      </c>
      <c r="H57" s="60" t="s">
        <v>5</v>
      </c>
      <c r="I57" s="52" t="s">
        <v>178</v>
      </c>
    </row>
    <row r="58" spans="1:9" x14ac:dyDescent="0.2">
      <c r="A58" s="202">
        <f>[1]Dnn!O57</f>
        <v>0.60000000000000042</v>
      </c>
      <c r="B58" s="194">
        <f>IFERROR(VLOOKUP(Dnn!$D3,'Snr F'!$A$2:$E$49,3,FALSE),"")</f>
        <v>4</v>
      </c>
      <c r="C58" s="66" t="str">
        <f>IFERROR(VLOOKUP(Dnn!$D3,'Snr F'!$A$2:$E$49,4,FALSE),"")</f>
        <v>A 4</v>
      </c>
      <c r="D58" s="78" t="str">
        <f>IFERROR(VLOOKUP(Dnn!$D3,'Snr F'!$A$2:$E$49,5,FALSE),"")</f>
        <v>B 4</v>
      </c>
      <c r="E58" s="153"/>
      <c r="F58" s="59" t="s">
        <v>6</v>
      </c>
      <c r="G58" s="59" t="s">
        <v>5</v>
      </c>
      <c r="H58" s="60" t="s">
        <v>5</v>
      </c>
      <c r="I58" s="52" t="s">
        <v>179</v>
      </c>
    </row>
    <row r="59" spans="1:9" x14ac:dyDescent="0.2">
      <c r="A59" s="202">
        <f>[1]Dnn!O58</f>
        <v>0.60833333333333339</v>
      </c>
      <c r="B59" s="194">
        <f>IFERROR(VLOOKUP(Dnn!$D4,'Snr F'!$A$2:$E$49,3,FALSE),"")</f>
        <v>5</v>
      </c>
      <c r="C59" s="66" t="str">
        <f>IFERROR(VLOOKUP(Dnn!$D4,'Snr F'!$A$2:$E$49,4,FALSE),"")</f>
        <v>A 5</v>
      </c>
      <c r="D59" s="78" t="str">
        <f>IFERROR(VLOOKUP(Dnn!$D4,'Snr F'!$A$2:$E$49,5,FALSE),"")</f>
        <v>B 5</v>
      </c>
      <c r="E59" s="153"/>
      <c r="F59" s="59" t="s">
        <v>6</v>
      </c>
      <c r="G59" s="59" t="s">
        <v>5</v>
      </c>
      <c r="H59" s="60" t="s">
        <v>5</v>
      </c>
      <c r="I59" s="52" t="s">
        <v>180</v>
      </c>
    </row>
    <row r="60" spans="1:9" x14ac:dyDescent="0.2">
      <c r="A60" s="202">
        <f>[1]Dnn!O59</f>
        <v>0.61250000000000038</v>
      </c>
      <c r="B60" s="194">
        <f>IFERROR(VLOOKUP(Dnn!$D5,'Snr F'!$A$2:$E$49,3,FALSE),"")</f>
        <v>6</v>
      </c>
      <c r="C60" s="66" t="str">
        <f>IFERROR(VLOOKUP(Dnn!$D5,'Snr F'!$A$2:$E$49,4,FALSE),"")</f>
        <v>A 6</v>
      </c>
      <c r="D60" s="78" t="str">
        <f>IFERROR(VLOOKUP(Dnn!$D5,'Snr F'!$A$2:$E$49,5,FALSE),"")</f>
        <v>B 6</v>
      </c>
      <c r="E60" s="153"/>
      <c r="F60" s="59" t="s">
        <v>6</v>
      </c>
      <c r="G60" s="59" t="s">
        <v>5</v>
      </c>
      <c r="H60" s="60" t="s">
        <v>5</v>
      </c>
      <c r="I60" s="52" t="s">
        <v>181</v>
      </c>
    </row>
    <row r="61" spans="1:9" x14ac:dyDescent="0.2">
      <c r="A61" s="202">
        <f>[1]Dnn!O60</f>
        <v>0.62083333333333335</v>
      </c>
      <c r="B61" s="194">
        <f>IFERROR(VLOOKUP(Dnn!$D6,'Snr F'!$A$2:$E$49,3,FALSE),"")</f>
        <v>7</v>
      </c>
      <c r="C61" s="66" t="str">
        <f>IFERROR(VLOOKUP(Dnn!$D6,'Snr F'!$A$2:$E$49,4,FALSE),"")</f>
        <v>A 7</v>
      </c>
      <c r="D61" s="78" t="str">
        <f>IFERROR(VLOOKUP(Dnn!$D6,'Snr F'!$A$2:$E$49,5,FALSE),"")</f>
        <v>B 7</v>
      </c>
      <c r="E61" s="153"/>
      <c r="F61" s="59" t="s">
        <v>6</v>
      </c>
      <c r="G61" s="59" t="s">
        <v>5</v>
      </c>
      <c r="H61" s="60" t="s">
        <v>5</v>
      </c>
      <c r="I61" s="52" t="s">
        <v>182</v>
      </c>
    </row>
    <row r="62" spans="1:9" x14ac:dyDescent="0.2">
      <c r="A62" s="202">
        <f>[1]Dnn!O61</f>
        <v>0.62916666666666665</v>
      </c>
      <c r="B62" s="194">
        <f>IFERROR(VLOOKUP(Dnn!$D7,'Snr F'!$A$2:$E$49,3,FALSE),"")</f>
        <v>8</v>
      </c>
      <c r="C62" s="66" t="str">
        <f>IFERROR(VLOOKUP(Dnn!$D7,'Snr F'!$A$2:$E$49,4,FALSE),"")</f>
        <v>A 8</v>
      </c>
      <c r="D62" s="78" t="str">
        <f>IFERROR(VLOOKUP(Dnn!$D7,'Snr F'!$A$2:$E$49,5,FALSE),"")</f>
        <v>B 8</v>
      </c>
      <c r="E62" s="153"/>
      <c r="F62" s="59" t="s">
        <v>6</v>
      </c>
      <c r="G62" s="59" t="s">
        <v>5</v>
      </c>
      <c r="H62" s="60" t="s">
        <v>5</v>
      </c>
      <c r="I62" s="52" t="s">
        <v>183</v>
      </c>
    </row>
    <row r="63" spans="1:9" ht="15" thickBot="1" x14ac:dyDescent="0.25">
      <c r="A63" s="203">
        <f>[1]Dnn!O62</f>
        <v>0.64583333333333337</v>
      </c>
      <c r="B63" s="195">
        <f>IFERROR(VLOOKUP(Dnn!$D8,'Snr F'!$A$2:$E$49,3,FALSE),"")</f>
        <v>9</v>
      </c>
      <c r="C63" s="73" t="str">
        <f>IFERROR(VLOOKUP(Dnn!$D8,'Snr F'!$A$2:$E$49,4,FALSE),"")</f>
        <v>A 9</v>
      </c>
      <c r="D63" s="79" t="str">
        <f>IFERROR(VLOOKUP(Dnn!$D8,'Snr F'!$A$2:$E$49,5,FALSE),"")</f>
        <v>B 9</v>
      </c>
      <c r="E63" s="154"/>
      <c r="F63" s="74" t="s">
        <v>6</v>
      </c>
      <c r="G63" s="74" t="s">
        <v>5</v>
      </c>
      <c r="H63" s="75" t="s">
        <v>5</v>
      </c>
      <c r="I63" s="52" t="s">
        <v>184</v>
      </c>
    </row>
    <row r="64" spans="1:9" ht="15" thickBot="1" x14ac:dyDescent="0.25">
      <c r="B64" s="87"/>
      <c r="C64" s="87"/>
      <c r="D64" s="87"/>
      <c r="E64" s="53"/>
      <c r="F64" s="82"/>
      <c r="G64" s="82"/>
      <c r="H64" s="82"/>
    </row>
    <row r="65" spans="1:9" x14ac:dyDescent="0.2">
      <c r="A65" s="197" t="s">
        <v>108</v>
      </c>
      <c r="B65" s="55"/>
      <c r="C65" s="55"/>
      <c r="D65" s="190"/>
      <c r="E65" s="208" t="str">
        <f>Dnn!E7</f>
        <v>Seniors H</v>
      </c>
      <c r="F65" s="209"/>
      <c r="G65" s="209"/>
      <c r="H65" s="210"/>
    </row>
    <row r="66" spans="1:9" ht="15" customHeight="1" x14ac:dyDescent="0.2">
      <c r="A66" s="198" t="s">
        <v>110</v>
      </c>
      <c r="B66" s="53"/>
      <c r="C66" s="53"/>
      <c r="D66" s="191"/>
      <c r="E66" s="211"/>
      <c r="F66" s="212"/>
      <c r="G66" s="212"/>
      <c r="H66" s="213"/>
    </row>
    <row r="67" spans="1:9" ht="15" thickBot="1" x14ac:dyDescent="0.25">
      <c r="A67" s="199" t="s">
        <v>109</v>
      </c>
      <c r="B67" s="158"/>
      <c r="C67" s="158"/>
      <c r="D67" s="192"/>
      <c r="E67" s="56"/>
      <c r="F67" s="53"/>
      <c r="G67" s="53"/>
      <c r="H67" s="58" t="str">
        <f>Dnn!E1</f>
        <v>{Groupe B}</v>
      </c>
    </row>
    <row r="68" spans="1:9" ht="15" thickBot="1" x14ac:dyDescent="0.25">
      <c r="A68" s="200" t="s">
        <v>144</v>
      </c>
      <c r="B68" s="63" t="s">
        <v>111</v>
      </c>
      <c r="C68" s="64" t="s">
        <v>0</v>
      </c>
      <c r="D68" s="80" t="s">
        <v>8</v>
      </c>
      <c r="E68" s="63" t="s">
        <v>112</v>
      </c>
      <c r="F68" s="219" t="s">
        <v>113</v>
      </c>
      <c r="G68" s="220"/>
      <c r="H68" s="221"/>
    </row>
    <row r="69" spans="1:9" x14ac:dyDescent="0.2">
      <c r="A69" s="201">
        <f>[1]Dnn!M55</f>
        <v>0.58750000000000002</v>
      </c>
      <c r="B69" s="193" t="str">
        <f>IFERROR(VLOOKUP(Dnn!$D1,'Snr H'!$A$2:$E$49,3,FALSE),"")</f>
        <v/>
      </c>
      <c r="C69" s="68" t="str">
        <f>IFERROR(VLOOKUP(Dnn!$D1,'Snr H'!$A$2:$E$49,4,FALSE),"")</f>
        <v/>
      </c>
      <c r="D69" s="77" t="str">
        <f>IFERROR(VLOOKUP(Dnn!$D1,'Snr H'!$A$2:$E$49,5,FALSE),"")</f>
        <v/>
      </c>
      <c r="E69" s="152"/>
      <c r="F69" s="69" t="s">
        <v>6</v>
      </c>
      <c r="G69" s="69" t="s">
        <v>5</v>
      </c>
      <c r="H69" s="70" t="s">
        <v>5</v>
      </c>
      <c r="I69" s="52" t="s">
        <v>185</v>
      </c>
    </row>
    <row r="70" spans="1:9" x14ac:dyDescent="0.2">
      <c r="A70" s="202">
        <f>[1]Dnn!M56</f>
        <v>0.59166666666666634</v>
      </c>
      <c r="B70" s="194" t="str">
        <f>IFERROR(VLOOKUP(Dnn!$D2,'Snr H'!$A$2:$E$49,3,FALSE),"")</f>
        <v/>
      </c>
      <c r="C70" s="66" t="str">
        <f>IFERROR(VLOOKUP(Dnn!$D2,'Snr H'!$A$2:$E$49,4,FALSE),"")</f>
        <v/>
      </c>
      <c r="D70" s="78" t="str">
        <f>IFERROR(VLOOKUP(Dnn!$D2,'Snr H'!$A$2:$E$49,5,FALSE),"")</f>
        <v/>
      </c>
      <c r="E70" s="153"/>
      <c r="F70" s="59" t="s">
        <v>6</v>
      </c>
      <c r="G70" s="59" t="s">
        <v>5</v>
      </c>
      <c r="H70" s="60" t="s">
        <v>5</v>
      </c>
      <c r="I70" s="52" t="s">
        <v>186</v>
      </c>
    </row>
    <row r="71" spans="1:9" x14ac:dyDescent="0.2">
      <c r="A71" s="202">
        <f>[1]Dnn!M57</f>
        <v>0.60000000000000042</v>
      </c>
      <c r="B71" s="194" t="str">
        <f>IFERROR(VLOOKUP(Dnn!$D3,'Snr H'!$A$2:$E$49,3,FALSE),"")</f>
        <v/>
      </c>
      <c r="C71" s="66" t="str">
        <f>IFERROR(VLOOKUP(Dnn!$D3,'Snr H'!$A$2:$E$49,4,FALSE),"")</f>
        <v/>
      </c>
      <c r="D71" s="78" t="str">
        <f>IFERROR(VLOOKUP(Dnn!$D3,'Snr H'!$A$2:$E$49,5,FALSE),"")</f>
        <v/>
      </c>
      <c r="E71" s="153"/>
      <c r="F71" s="59" t="s">
        <v>6</v>
      </c>
      <c r="G71" s="59" t="s">
        <v>5</v>
      </c>
      <c r="H71" s="60" t="s">
        <v>5</v>
      </c>
      <c r="I71" s="52" t="s">
        <v>187</v>
      </c>
    </row>
    <row r="72" spans="1:9" x14ac:dyDescent="0.2">
      <c r="A72" s="202">
        <f>[1]Dnn!M58</f>
        <v>0.60416666666666641</v>
      </c>
      <c r="B72" s="194" t="str">
        <f>IFERROR(VLOOKUP(Dnn!$D4,'Snr H'!$A$2:$E$49,3,FALSE),"")</f>
        <v/>
      </c>
      <c r="C72" s="66" t="str">
        <f>IFERROR(VLOOKUP(Dnn!$D4,'Snr H'!$A$2:$E$49,4,FALSE),"")</f>
        <v/>
      </c>
      <c r="D72" s="78" t="str">
        <f>IFERROR(VLOOKUP(Dnn!$D4,'Snr H'!$A$2:$E$49,5,FALSE),"")</f>
        <v/>
      </c>
      <c r="E72" s="153"/>
      <c r="F72" s="59" t="s">
        <v>6</v>
      </c>
      <c r="G72" s="59" t="s">
        <v>5</v>
      </c>
      <c r="H72" s="60" t="s">
        <v>5</v>
      </c>
      <c r="I72" s="52" t="s">
        <v>188</v>
      </c>
    </row>
    <row r="73" spans="1:9" x14ac:dyDescent="0.2">
      <c r="A73" s="202">
        <f>[1]Dnn!M59</f>
        <v>0.60833333333333339</v>
      </c>
      <c r="B73" s="194" t="str">
        <f>IFERROR(VLOOKUP(Dnn!$D5,'Snr H'!$A$2:$E$49,3,FALSE),"")</f>
        <v/>
      </c>
      <c r="C73" s="66" t="str">
        <f>IFERROR(VLOOKUP(Dnn!$D5,'Snr H'!$A$2:$E$49,4,FALSE),"")</f>
        <v/>
      </c>
      <c r="D73" s="78" t="str">
        <f>IFERROR(VLOOKUP(Dnn!$D5,'Snr H'!$A$2:$E$49,5,FALSE),"")</f>
        <v/>
      </c>
      <c r="E73" s="153"/>
      <c r="F73" s="59" t="s">
        <v>6</v>
      </c>
      <c r="G73" s="59" t="s">
        <v>5</v>
      </c>
      <c r="H73" s="60" t="s">
        <v>5</v>
      </c>
      <c r="I73" s="52" t="s">
        <v>189</v>
      </c>
    </row>
    <row r="74" spans="1:9" x14ac:dyDescent="0.2">
      <c r="A74" s="202">
        <f>[1]Dnn!M60</f>
        <v>0.61666666666666636</v>
      </c>
      <c r="B74" s="194" t="str">
        <f>IFERROR(VLOOKUP(Dnn!$D6,'Snr H'!$A$2:$E$49,3,FALSE),"")</f>
        <v/>
      </c>
      <c r="C74" s="66" t="str">
        <f>IFERROR(VLOOKUP(Dnn!$D6,'Snr H'!$A$2:$E$49,4,FALSE),"")</f>
        <v/>
      </c>
      <c r="D74" s="78" t="str">
        <f>IFERROR(VLOOKUP(Dnn!$D6,'Snr H'!$A$2:$E$49,5,FALSE),"")</f>
        <v/>
      </c>
      <c r="E74" s="153"/>
      <c r="F74" s="59" t="s">
        <v>6</v>
      </c>
      <c r="G74" s="59" t="s">
        <v>5</v>
      </c>
      <c r="H74" s="60" t="s">
        <v>5</v>
      </c>
      <c r="I74" s="52" t="s">
        <v>190</v>
      </c>
    </row>
    <row r="75" spans="1:9" x14ac:dyDescent="0.2">
      <c r="A75" s="202">
        <f>[1]Dnn!M61</f>
        <v>0.625</v>
      </c>
      <c r="B75" s="194" t="str">
        <f>IFERROR(VLOOKUP(Dnn!$D7,'Snr H'!$A$2:$E$49,3,FALSE),"")</f>
        <v/>
      </c>
      <c r="C75" s="66" t="str">
        <f>IFERROR(VLOOKUP(Dnn!$D7,'Snr H'!$A$2:$E$49,4,FALSE),"")</f>
        <v/>
      </c>
      <c r="D75" s="78" t="str">
        <f>IFERROR(VLOOKUP(Dnn!$D7,'Snr H'!$A$2:$E$49,5,FALSE),"")</f>
        <v/>
      </c>
      <c r="E75" s="153"/>
      <c r="F75" s="59" t="s">
        <v>6</v>
      </c>
      <c r="G75" s="59" t="s">
        <v>5</v>
      </c>
      <c r="H75" s="60" t="s">
        <v>5</v>
      </c>
      <c r="I75" s="52" t="s">
        <v>191</v>
      </c>
    </row>
    <row r="76" spans="1:9" ht="15" thickBot="1" x14ac:dyDescent="0.25">
      <c r="A76" s="203">
        <f>[1]Dnn!M62</f>
        <v>0.6375000000000004</v>
      </c>
      <c r="B76" s="195" t="str">
        <f>IFERROR(VLOOKUP(Dnn!$D8,'Snr H'!$A$2:$E$49,3,FALSE),"")</f>
        <v/>
      </c>
      <c r="C76" s="73" t="str">
        <f>IFERROR(VLOOKUP(Dnn!$D8,'Snr H'!$A$2:$E$49,4,FALSE),"")</f>
        <v/>
      </c>
      <c r="D76" s="79" t="str">
        <f>IFERROR(VLOOKUP(Dnn!$D8,'Snr H'!$A$2:$E$49,5,FALSE),"")</f>
        <v/>
      </c>
      <c r="E76" s="154"/>
      <c r="F76" s="74" t="s">
        <v>6</v>
      </c>
      <c r="G76" s="74" t="s">
        <v>5</v>
      </c>
      <c r="H76" s="75" t="s">
        <v>5</v>
      </c>
      <c r="I76" s="52" t="s">
        <v>192</v>
      </c>
    </row>
    <row r="77" spans="1:9" ht="15" thickBot="1" x14ac:dyDescent="0.25">
      <c r="B77" s="87"/>
      <c r="C77" s="87"/>
      <c r="D77" s="87"/>
      <c r="E77" s="53"/>
      <c r="F77" s="82"/>
      <c r="G77" s="82"/>
      <c r="H77" s="82"/>
    </row>
    <row r="78" spans="1:9" x14ac:dyDescent="0.2">
      <c r="A78" s="197" t="s">
        <v>108</v>
      </c>
      <c r="B78" s="55"/>
      <c r="C78" s="55"/>
      <c r="D78" s="190"/>
      <c r="E78" s="208" t="str">
        <f>Dnn!E8</f>
        <v>Vétérans F</v>
      </c>
      <c r="F78" s="209"/>
      <c r="G78" s="209"/>
      <c r="H78" s="210"/>
    </row>
    <row r="79" spans="1:9" ht="15" customHeight="1" x14ac:dyDescent="0.2">
      <c r="A79" s="198" t="s">
        <v>110</v>
      </c>
      <c r="B79" s="53"/>
      <c r="C79" s="53"/>
      <c r="D79" s="191"/>
      <c r="E79" s="211"/>
      <c r="F79" s="212"/>
      <c r="G79" s="212"/>
      <c r="H79" s="213"/>
    </row>
    <row r="80" spans="1:9" ht="15" thickBot="1" x14ac:dyDescent="0.25">
      <c r="A80" s="199" t="s">
        <v>109</v>
      </c>
      <c r="B80" s="158"/>
      <c r="C80" s="158"/>
      <c r="D80" s="192"/>
      <c r="E80" s="56"/>
      <c r="F80" s="53"/>
      <c r="G80" s="53"/>
      <c r="H80" s="58" t="str">
        <f>Dnn!E1</f>
        <v>{Groupe B}</v>
      </c>
    </row>
    <row r="81" spans="1:9" ht="15" thickBot="1" x14ac:dyDescent="0.25">
      <c r="A81" s="200" t="s">
        <v>144</v>
      </c>
      <c r="B81" s="63" t="s">
        <v>111</v>
      </c>
      <c r="C81" s="64" t="s">
        <v>0</v>
      </c>
      <c r="D81" s="65" t="s">
        <v>8</v>
      </c>
      <c r="E81" s="63" t="s">
        <v>112</v>
      </c>
      <c r="F81" s="217" t="s">
        <v>113</v>
      </c>
      <c r="G81" s="218"/>
      <c r="H81" s="215"/>
    </row>
    <row r="82" spans="1:9" x14ac:dyDescent="0.2">
      <c r="A82" s="201">
        <f>[1]Dnn!O35</f>
        <v>0.50833333333333297</v>
      </c>
      <c r="B82" s="193">
        <f>IFERROR(VLOOKUP(Dnn!$D1,'Vtr F'!$A$2:$E$49,3,FALSE),"")</f>
        <v>5</v>
      </c>
      <c r="C82" s="68" t="str">
        <f>IFERROR(VLOOKUP(Dnn!$D1,'Vtr F'!$A$2:$E$49,4,FALSE),"")</f>
        <v>B 5</v>
      </c>
      <c r="D82" s="77" t="str">
        <f>IFERROR(VLOOKUP(Dnn!$D1,'Vtr F'!$A$2:$E$49,5,FALSE),"")</f>
        <v>C 5</v>
      </c>
      <c r="E82" s="152"/>
      <c r="F82" s="69" t="s">
        <v>6</v>
      </c>
      <c r="G82" s="69" t="s">
        <v>5</v>
      </c>
      <c r="H82" s="70" t="s">
        <v>5</v>
      </c>
      <c r="I82" s="52" t="s">
        <v>193</v>
      </c>
    </row>
    <row r="83" spans="1:9" x14ac:dyDescent="0.2">
      <c r="A83" s="202">
        <f>[1]Dnn!O36</f>
        <v>0.51249999999999996</v>
      </c>
      <c r="B83" s="194">
        <f>IFERROR(VLOOKUP(Dnn!$D2,'Vtr F'!$A$2:$E$49,3,FALSE),"")</f>
        <v>6</v>
      </c>
      <c r="C83" s="66" t="str">
        <f>IFERROR(VLOOKUP(Dnn!$D2,'Vtr F'!$A$2:$E$49,4,FALSE),"")</f>
        <v>B 6</v>
      </c>
      <c r="D83" s="78" t="str">
        <f>IFERROR(VLOOKUP(Dnn!$D2,'Vtr F'!$A$2:$E$49,5,FALSE),"")</f>
        <v>C 6</v>
      </c>
      <c r="E83" s="153"/>
      <c r="F83" s="59" t="s">
        <v>6</v>
      </c>
      <c r="G83" s="59" t="s">
        <v>5</v>
      </c>
      <c r="H83" s="60" t="s">
        <v>5</v>
      </c>
      <c r="I83" s="52" t="s">
        <v>194</v>
      </c>
    </row>
    <row r="84" spans="1:9" x14ac:dyDescent="0.2">
      <c r="A84" s="202">
        <f>[1]Dnn!O37</f>
        <v>0.51666666666666705</v>
      </c>
      <c r="B84" s="194">
        <f>IFERROR(VLOOKUP(Dnn!$D3,'Vtr F'!$A$2:$E$49,3,FALSE),"")</f>
        <v>7</v>
      </c>
      <c r="C84" s="66" t="str">
        <f>IFERROR(VLOOKUP(Dnn!$D3,'Vtr F'!$A$2:$E$49,4,FALSE),"")</f>
        <v>B 7</v>
      </c>
      <c r="D84" s="78" t="str">
        <f>IFERROR(VLOOKUP(Dnn!$D3,'Vtr F'!$A$2:$E$49,5,FALSE),"")</f>
        <v>C 7</v>
      </c>
      <c r="E84" s="153"/>
      <c r="F84" s="59" t="s">
        <v>6</v>
      </c>
      <c r="G84" s="59" t="s">
        <v>5</v>
      </c>
      <c r="H84" s="60" t="s">
        <v>5</v>
      </c>
      <c r="I84" s="52" t="s">
        <v>195</v>
      </c>
    </row>
    <row r="85" spans="1:9" x14ac:dyDescent="0.2">
      <c r="A85" s="202">
        <f>[1]Dnn!O38</f>
        <v>0.52500000000000002</v>
      </c>
      <c r="B85" s="194">
        <f>IFERROR(VLOOKUP(Dnn!$D4,'Vtr F'!$A$2:$E$49,3,FALSE),"")</f>
        <v>8</v>
      </c>
      <c r="C85" s="66" t="str">
        <f>IFERROR(VLOOKUP(Dnn!$D4,'Vtr F'!$A$2:$E$49,4,FALSE),"")</f>
        <v>B 8</v>
      </c>
      <c r="D85" s="78" t="str">
        <f>IFERROR(VLOOKUP(Dnn!$D4,'Vtr F'!$A$2:$E$49,5,FALSE),"")</f>
        <v>C 8</v>
      </c>
      <c r="E85" s="153"/>
      <c r="F85" s="59" t="s">
        <v>6</v>
      </c>
      <c r="G85" s="59" t="s">
        <v>5</v>
      </c>
      <c r="H85" s="60" t="s">
        <v>5</v>
      </c>
      <c r="I85" s="52" t="s">
        <v>196</v>
      </c>
    </row>
    <row r="86" spans="1:9" x14ac:dyDescent="0.2">
      <c r="A86" s="202">
        <f>[1]Dnn!O39</f>
        <v>0.52916666666666701</v>
      </c>
      <c r="B86" s="194">
        <f>IFERROR(VLOOKUP(Dnn!$D5,'Vtr F'!$A$2:$E$49,3,FALSE),"")</f>
        <v>9</v>
      </c>
      <c r="C86" s="66" t="str">
        <f>IFERROR(VLOOKUP(Dnn!$D5,'Vtr F'!$A$2:$E$49,4,FALSE),"")</f>
        <v>B 9</v>
      </c>
      <c r="D86" s="78" t="str">
        <f>IFERROR(VLOOKUP(Dnn!$D5,'Vtr F'!$A$2:$E$49,5,FALSE),"")</f>
        <v>C 9</v>
      </c>
      <c r="E86" s="153"/>
      <c r="F86" s="59" t="s">
        <v>6</v>
      </c>
      <c r="G86" s="59" t="s">
        <v>5</v>
      </c>
      <c r="H86" s="60" t="s">
        <v>5</v>
      </c>
      <c r="I86" s="52" t="s">
        <v>197</v>
      </c>
    </row>
    <row r="87" spans="1:9" x14ac:dyDescent="0.2">
      <c r="A87" s="202">
        <f>[1]Dnn!O40</f>
        <v>0.53749999999999998</v>
      </c>
      <c r="B87" s="194">
        <f>IFERROR(VLOOKUP(Dnn!$D6,'Vtr F'!$A$2:$E$49,3,FALSE),"")</f>
        <v>10</v>
      </c>
      <c r="C87" s="66" t="str">
        <f>IFERROR(VLOOKUP(Dnn!$D6,'Vtr F'!$A$2:$E$49,4,FALSE),"")</f>
        <v>B 10</v>
      </c>
      <c r="D87" s="78" t="str">
        <f>IFERROR(VLOOKUP(Dnn!$D6,'Vtr F'!$A$2:$E$49,5,FALSE),"")</f>
        <v>C 10</v>
      </c>
      <c r="E87" s="153"/>
      <c r="F87" s="59" t="s">
        <v>6</v>
      </c>
      <c r="G87" s="59" t="s">
        <v>5</v>
      </c>
      <c r="H87" s="60" t="s">
        <v>5</v>
      </c>
      <c r="I87" s="52" t="s">
        <v>198</v>
      </c>
    </row>
    <row r="88" spans="1:9" x14ac:dyDescent="0.2">
      <c r="A88" s="202">
        <f>[1]Dnn!O41</f>
        <v>0.54583333333333328</v>
      </c>
      <c r="B88" s="194">
        <f>IFERROR(VLOOKUP(Dnn!$D7,'Vtr F'!$A$2:$E$49,3,FALSE),"")</f>
        <v>11</v>
      </c>
      <c r="C88" s="66" t="str">
        <f>IFERROR(VLOOKUP(Dnn!$D7,'Vtr F'!$A$2:$E$49,4,FALSE),"")</f>
        <v>B 11</v>
      </c>
      <c r="D88" s="78" t="str">
        <f>IFERROR(VLOOKUP(Dnn!$D7,'Vtr F'!$A$2:$E$49,5,FALSE),"")</f>
        <v>C 11</v>
      </c>
      <c r="E88" s="153"/>
      <c r="F88" s="59" t="s">
        <v>6</v>
      </c>
      <c r="G88" s="59" t="s">
        <v>5</v>
      </c>
      <c r="H88" s="60" t="s">
        <v>5</v>
      </c>
      <c r="I88" s="52" t="s">
        <v>199</v>
      </c>
    </row>
    <row r="89" spans="1:9" ht="15" thickBot="1" x14ac:dyDescent="0.25">
      <c r="A89" s="203">
        <f>[1]Dnn!O42</f>
        <v>0.5625</v>
      </c>
      <c r="B89" s="195">
        <f>IFERROR(VLOOKUP(Dnn!$D8,'Vtr F'!$A$2:$E$49,3,FALSE),"")</f>
        <v>12</v>
      </c>
      <c r="C89" s="73" t="str">
        <f>IFERROR(VLOOKUP(Dnn!$D8,'Vtr F'!$A$2:$E$49,4,FALSE),"")</f>
        <v>B 12</v>
      </c>
      <c r="D89" s="79" t="str">
        <f>IFERROR(VLOOKUP(Dnn!$D8,'Vtr F'!$A$2:$E$49,5,FALSE),"")</f>
        <v>C 12</v>
      </c>
      <c r="E89" s="154"/>
      <c r="F89" s="74" t="s">
        <v>6</v>
      </c>
      <c r="G89" s="74" t="s">
        <v>5</v>
      </c>
      <c r="H89" s="75" t="s">
        <v>5</v>
      </c>
      <c r="I89" s="52" t="s">
        <v>200</v>
      </c>
    </row>
    <row r="90" spans="1:9" ht="15" thickBot="1" x14ac:dyDescent="0.25">
      <c r="B90" s="87"/>
      <c r="C90" s="87"/>
      <c r="D90" s="87"/>
      <c r="E90" s="53"/>
      <c r="F90" s="82"/>
      <c r="G90" s="82"/>
      <c r="H90" s="82"/>
    </row>
    <row r="91" spans="1:9" x14ac:dyDescent="0.2">
      <c r="A91" s="197" t="s">
        <v>108</v>
      </c>
      <c r="B91" s="55"/>
      <c r="C91" s="55"/>
      <c r="D91" s="190"/>
      <c r="E91" s="208" t="str">
        <f>Dnn!E9</f>
        <v>Vétérans H</v>
      </c>
      <c r="F91" s="209"/>
      <c r="G91" s="209"/>
      <c r="H91" s="210"/>
    </row>
    <row r="92" spans="1:9" ht="15" customHeight="1" x14ac:dyDescent="0.2">
      <c r="A92" s="198" t="s">
        <v>110</v>
      </c>
      <c r="B92" s="53"/>
      <c r="C92" s="53"/>
      <c r="D92" s="191"/>
      <c r="E92" s="211"/>
      <c r="F92" s="212"/>
      <c r="G92" s="212"/>
      <c r="H92" s="213"/>
    </row>
    <row r="93" spans="1:9" ht="15" thickBot="1" x14ac:dyDescent="0.25">
      <c r="A93" s="199" t="s">
        <v>109</v>
      </c>
      <c r="B93" s="158"/>
      <c r="C93" s="158"/>
      <c r="D93" s="192"/>
      <c r="E93" s="56"/>
      <c r="F93" s="53"/>
      <c r="G93" s="53"/>
      <c r="H93" s="58" t="str">
        <f>Dnn!E1</f>
        <v>{Groupe B}</v>
      </c>
    </row>
    <row r="94" spans="1:9" ht="15" thickBot="1" x14ac:dyDescent="0.25">
      <c r="A94" s="200" t="s">
        <v>144</v>
      </c>
      <c r="B94" s="63" t="s">
        <v>111</v>
      </c>
      <c r="C94" s="64" t="s">
        <v>0</v>
      </c>
      <c r="D94" s="65" t="s">
        <v>8</v>
      </c>
      <c r="E94" s="63" t="s">
        <v>112</v>
      </c>
      <c r="F94" s="217" t="s">
        <v>113</v>
      </c>
      <c r="G94" s="218"/>
      <c r="H94" s="215"/>
    </row>
    <row r="95" spans="1:9" x14ac:dyDescent="0.2">
      <c r="A95" s="201">
        <f>[1]Dnn!M35</f>
        <v>0.50416666666666665</v>
      </c>
      <c r="B95" s="193" t="str">
        <f>IFERROR(VLOOKUP(Dnn!$D1,'Vtr H'!$A$2:$E$49,3,FALSE),"")</f>
        <v/>
      </c>
      <c r="C95" s="68" t="str">
        <f>IFERROR(VLOOKUP(Dnn!$D1,'Vtr H'!$A$2:$E$49,4,FALSE),"")</f>
        <v/>
      </c>
      <c r="D95" s="77" t="str">
        <f>IFERROR(VLOOKUP(Dnn!$D1,'Vtr H'!$A$2:$E$49,5,FALSE),"")</f>
        <v/>
      </c>
      <c r="E95" s="152"/>
      <c r="F95" s="69" t="s">
        <v>6</v>
      </c>
      <c r="G95" s="69" t="s">
        <v>5</v>
      </c>
      <c r="H95" s="70" t="s">
        <v>5</v>
      </c>
      <c r="I95" s="52" t="s">
        <v>201</v>
      </c>
    </row>
    <row r="96" spans="1:9" x14ac:dyDescent="0.2">
      <c r="A96" s="202">
        <f>[1]Dnn!M36</f>
        <v>0.50833333333333297</v>
      </c>
      <c r="B96" s="194" t="str">
        <f>IFERROR(VLOOKUP(Dnn!$D2,'Vtr H'!$A$2:$E$49,3,FALSE),"")</f>
        <v/>
      </c>
      <c r="C96" s="66" t="str">
        <f>IFERROR(VLOOKUP(Dnn!$D2,'Vtr H'!$A$2:$E$49,4,FALSE),"")</f>
        <v/>
      </c>
      <c r="D96" s="78" t="str">
        <f>IFERROR(VLOOKUP(Dnn!$D2,'Vtr H'!$A$2:$E$49,5,FALSE),"")</f>
        <v/>
      </c>
      <c r="E96" s="153"/>
      <c r="F96" s="59" t="s">
        <v>6</v>
      </c>
      <c r="G96" s="59" t="s">
        <v>5</v>
      </c>
      <c r="H96" s="60" t="s">
        <v>5</v>
      </c>
      <c r="I96" s="52" t="s">
        <v>202</v>
      </c>
    </row>
    <row r="97" spans="1:9" x14ac:dyDescent="0.2">
      <c r="A97" s="202">
        <f>[1]Dnn!M37</f>
        <v>0.51666666666666705</v>
      </c>
      <c r="B97" s="194" t="str">
        <f>IFERROR(VLOOKUP(Dnn!$D3,'Vtr H'!$A$2:$E$49,3,FALSE),"")</f>
        <v/>
      </c>
      <c r="C97" s="66" t="str">
        <f>IFERROR(VLOOKUP(Dnn!$D3,'Vtr H'!$A$2:$E$49,4,FALSE),"")</f>
        <v/>
      </c>
      <c r="D97" s="78" t="str">
        <f>IFERROR(VLOOKUP(Dnn!$D3,'Vtr H'!$A$2:$E$49,5,FALSE),"")</f>
        <v/>
      </c>
      <c r="E97" s="153"/>
      <c r="F97" s="59" t="s">
        <v>6</v>
      </c>
      <c r="G97" s="59" t="s">
        <v>5</v>
      </c>
      <c r="H97" s="60" t="s">
        <v>5</v>
      </c>
      <c r="I97" s="52" t="s">
        <v>203</v>
      </c>
    </row>
    <row r="98" spans="1:9" x14ac:dyDescent="0.2">
      <c r="A98" s="202">
        <f>[1]Dnn!M38</f>
        <v>0.52083333333333304</v>
      </c>
      <c r="B98" s="194" t="str">
        <f>IFERROR(VLOOKUP(Dnn!$D4,'Vtr H'!$A$2:$E$49,3,FALSE),"")</f>
        <v/>
      </c>
      <c r="C98" s="66" t="str">
        <f>IFERROR(VLOOKUP(Dnn!$D4,'Vtr H'!$A$2:$E$49,4,FALSE),"")</f>
        <v/>
      </c>
      <c r="D98" s="78" t="str">
        <f>IFERROR(VLOOKUP(Dnn!$D4,'Vtr H'!$A$2:$E$49,5,FALSE),"")</f>
        <v/>
      </c>
      <c r="E98" s="153"/>
      <c r="F98" s="59" t="s">
        <v>6</v>
      </c>
      <c r="G98" s="59" t="s">
        <v>5</v>
      </c>
      <c r="H98" s="60" t="s">
        <v>5</v>
      </c>
      <c r="I98" s="52" t="s">
        <v>204</v>
      </c>
    </row>
    <row r="99" spans="1:9" x14ac:dyDescent="0.2">
      <c r="A99" s="202">
        <f>[1]Dnn!M39</f>
        <v>0.52500000000000002</v>
      </c>
      <c r="B99" s="194" t="str">
        <f>IFERROR(VLOOKUP(Dnn!$D5,'Vtr H'!$A$2:$E$49,3,FALSE),"")</f>
        <v/>
      </c>
      <c r="C99" s="66" t="str">
        <f>IFERROR(VLOOKUP(Dnn!$D5,'Vtr H'!$A$2:$E$49,4,FALSE),"")</f>
        <v/>
      </c>
      <c r="D99" s="78" t="str">
        <f>IFERROR(VLOOKUP(Dnn!$D5,'Vtr H'!$A$2:$E$49,5,FALSE),"")</f>
        <v/>
      </c>
      <c r="E99" s="153"/>
      <c r="F99" s="59" t="s">
        <v>6</v>
      </c>
      <c r="G99" s="59" t="s">
        <v>5</v>
      </c>
      <c r="H99" s="60" t="s">
        <v>5</v>
      </c>
      <c r="I99" s="52" t="s">
        <v>205</v>
      </c>
    </row>
    <row r="100" spans="1:9" x14ac:dyDescent="0.2">
      <c r="A100" s="202">
        <f>[1]Dnn!M40</f>
        <v>0.53333333333333299</v>
      </c>
      <c r="B100" s="194" t="str">
        <f>IFERROR(VLOOKUP(Dnn!$D6,'Vtr H'!$A$2:$E$49,3,FALSE),"")</f>
        <v/>
      </c>
      <c r="C100" s="66" t="str">
        <f>IFERROR(VLOOKUP(Dnn!$D6,'Vtr H'!$A$2:$E$49,4,FALSE),"")</f>
        <v/>
      </c>
      <c r="D100" s="78" t="str">
        <f>IFERROR(VLOOKUP(Dnn!$D6,'Vtr H'!$A$2:$E$49,5,FALSE),"")</f>
        <v/>
      </c>
      <c r="E100" s="153"/>
      <c r="F100" s="59" t="s">
        <v>6</v>
      </c>
      <c r="G100" s="59" t="s">
        <v>5</v>
      </c>
      <c r="H100" s="60" t="s">
        <v>5</v>
      </c>
      <c r="I100" s="52" t="s">
        <v>206</v>
      </c>
    </row>
    <row r="101" spans="1:9" x14ac:dyDescent="0.2">
      <c r="A101" s="202">
        <f>[1]Dnn!M41</f>
        <v>0.54166666666666663</v>
      </c>
      <c r="B101" s="194" t="str">
        <f>IFERROR(VLOOKUP(Dnn!$D7,'Vtr H'!$A$2:$E$49,3,FALSE),"")</f>
        <v/>
      </c>
      <c r="C101" s="66" t="str">
        <f>IFERROR(VLOOKUP(Dnn!$D7,'Vtr H'!$A$2:$E$49,4,FALSE),"")</f>
        <v/>
      </c>
      <c r="D101" s="78" t="str">
        <f>IFERROR(VLOOKUP(Dnn!$D7,'Vtr H'!$A$2:$E$49,5,FALSE),"")</f>
        <v/>
      </c>
      <c r="E101" s="153"/>
      <c r="F101" s="59" t="s">
        <v>6</v>
      </c>
      <c r="G101" s="59" t="s">
        <v>5</v>
      </c>
      <c r="H101" s="60" t="s">
        <v>5</v>
      </c>
      <c r="I101" s="52" t="s">
        <v>207</v>
      </c>
    </row>
    <row r="102" spans="1:9" ht="15" thickBot="1" x14ac:dyDescent="0.25">
      <c r="A102" s="203">
        <f>[1]Dnn!M42</f>
        <v>0.55416666666666703</v>
      </c>
      <c r="B102" s="195" t="str">
        <f>IFERROR(VLOOKUP(Dnn!$D8,'Vtr H'!$A$2:$E$49,3,FALSE),"")</f>
        <v/>
      </c>
      <c r="C102" s="73" t="str">
        <f>IFERROR(VLOOKUP(Dnn!$D8,'Vtr H'!$A$2:$E$49,4,FALSE),"")</f>
        <v/>
      </c>
      <c r="D102" s="79" t="str">
        <f>IFERROR(VLOOKUP(Dnn!$D8,'Vtr H'!$A$2:$E$49,5,FALSE),"")</f>
        <v/>
      </c>
      <c r="E102" s="154"/>
      <c r="F102" s="74" t="s">
        <v>6</v>
      </c>
      <c r="G102" s="74" t="s">
        <v>5</v>
      </c>
      <c r="H102" s="75" t="s">
        <v>5</v>
      </c>
      <c r="I102" s="52" t="s">
        <v>208</v>
      </c>
    </row>
  </sheetData>
  <sheetProtection sheet="1" objects="1" scenarios="1"/>
  <mergeCells count="16">
    <mergeCell ref="E78:H79"/>
    <mergeCell ref="F81:H81"/>
    <mergeCell ref="E91:H92"/>
    <mergeCell ref="F94:H94"/>
    <mergeCell ref="F68:H68"/>
    <mergeCell ref="E40:H41"/>
    <mergeCell ref="F43:H43"/>
    <mergeCell ref="E52:H53"/>
    <mergeCell ref="F55:H55"/>
    <mergeCell ref="E65:H66"/>
    <mergeCell ref="F4:G4"/>
    <mergeCell ref="F17:G17"/>
    <mergeCell ref="F30:G30"/>
    <mergeCell ref="E1:H2"/>
    <mergeCell ref="E14:H15"/>
    <mergeCell ref="E27:H28"/>
  </mergeCells>
  <phoneticPr fontId="11" type="noConversion"/>
  <pageMargins left="0.7" right="0.7" top="0.75" bottom="0.75" header="0.3" footer="0.3"/>
  <pageSetup paperSize="9" orientation="portrait" horizontalDpi="0" verticalDpi="0"/>
  <headerFooter>
    <oddHeader>&amp;L&amp;"Source Code Pro,Normal"CAF Salève_x000D_Annemasse&amp;C&amp;"Source Code Pro,Normal"&amp;18Finale voies {1 essai}_x000D_&amp;R&amp;"Source Code Pro,Normal"Open 2016</oddHeader>
  </headerFooter>
  <extLst>
    <ext xmlns:mx="http://schemas.microsoft.com/office/mac/excel/2008/main" uri="{64002731-A6B0-56B0-2670-7721B7C09600}">
      <mx:PLV Mode="1" OnePage="0" WScale="10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0096FF"/>
  </sheetPr>
  <dimension ref="A1:J102"/>
  <sheetViews>
    <sheetView view="pageLayout" topLeftCell="A52" workbookViewId="0">
      <selection activeCell="A51" sqref="A51"/>
    </sheetView>
  </sheetViews>
  <sheetFormatPr baseColWidth="10" defaultRowHeight="14" x14ac:dyDescent="0.2"/>
  <cols>
    <col min="1" max="1" width="5.28515625" style="204" customWidth="1"/>
    <col min="2" max="2" width="6.85546875" style="52" customWidth="1"/>
    <col min="3" max="4" width="15.42578125" style="52" customWidth="1"/>
    <col min="5" max="8" width="6.85546875" style="52" customWidth="1"/>
    <col min="9" max="9" width="11.28515625" style="52" hidden="1" customWidth="1"/>
    <col min="10" max="16384" width="10.7109375" style="52"/>
  </cols>
  <sheetData>
    <row r="1" spans="1:10" ht="14" customHeight="1" x14ac:dyDescent="0.2">
      <c r="A1" s="197" t="s">
        <v>108</v>
      </c>
      <c r="B1" s="55"/>
      <c r="C1" s="55"/>
      <c r="D1" s="190"/>
      <c r="E1" s="208" t="str">
        <f>Dnn!E2</f>
        <v>Benjamins F</v>
      </c>
      <c r="F1" s="209"/>
      <c r="G1" s="209"/>
      <c r="H1" s="210"/>
      <c r="I1" s="196"/>
    </row>
    <row r="2" spans="1:10" ht="14" customHeight="1" x14ac:dyDescent="0.2">
      <c r="A2" s="198" t="s">
        <v>110</v>
      </c>
      <c r="B2" s="53"/>
      <c r="C2" s="53"/>
      <c r="D2" s="191"/>
      <c r="E2" s="211"/>
      <c r="F2" s="212"/>
      <c r="G2" s="212"/>
      <c r="H2" s="213"/>
    </row>
    <row r="3" spans="1:10" ht="15" thickBot="1" x14ac:dyDescent="0.25">
      <c r="A3" s="199" t="s">
        <v>109</v>
      </c>
      <c r="B3" s="158"/>
      <c r="C3" s="158"/>
      <c r="D3" s="192"/>
      <c r="E3" s="56"/>
      <c r="F3" s="53"/>
      <c r="G3" s="53"/>
      <c r="H3" s="58" t="str">
        <f>Dnn!E1</f>
        <v>{Groupe B}</v>
      </c>
    </row>
    <row r="4" spans="1:10" s="57" customFormat="1" ht="15" thickBot="1" x14ac:dyDescent="0.25">
      <c r="A4" s="200" t="s">
        <v>144</v>
      </c>
      <c r="B4" s="83" t="s">
        <v>111</v>
      </c>
      <c r="C4" s="64" t="s">
        <v>0</v>
      </c>
      <c r="D4" s="65" t="s">
        <v>8</v>
      </c>
      <c r="E4" s="83" t="s">
        <v>125</v>
      </c>
      <c r="F4" s="218" t="s">
        <v>120</v>
      </c>
      <c r="G4" s="222"/>
      <c r="H4" s="223"/>
    </row>
    <row r="5" spans="1:10" x14ac:dyDescent="0.2">
      <c r="A5" s="201">
        <f>[1]Dnn!T3</f>
        <v>0.39583333333333304</v>
      </c>
      <c r="B5" s="193" t="str">
        <f>IFERROR(VLOOKUP(Dnn!$D1,'Bjm F'!$A$2:$E$49,3,FALSE),"")</f>
        <v/>
      </c>
      <c r="C5" s="68" t="str">
        <f>IFERROR(VLOOKUP(Dnn!$D1,'Bjm F'!$A$2:$E$49,4,FALSE),"")</f>
        <v/>
      </c>
      <c r="D5" s="77" t="str">
        <f>IFERROR(VLOOKUP(Dnn!$D1,'Bjm F'!$A$2:$E$49,5,FALSE),"")</f>
        <v/>
      </c>
      <c r="E5" s="152"/>
      <c r="F5" s="69" t="s">
        <v>126</v>
      </c>
      <c r="G5" s="69" t="s">
        <v>127</v>
      </c>
      <c r="H5" s="70" t="s">
        <v>88</v>
      </c>
      <c r="I5" s="52" t="s">
        <v>153</v>
      </c>
    </row>
    <row r="6" spans="1:10" x14ac:dyDescent="0.2">
      <c r="A6" s="202">
        <f>[1]Dnn!T4</f>
        <v>0.4</v>
      </c>
      <c r="B6" s="194" t="str">
        <f>IFERROR(VLOOKUP(Dnn!$D2,'Bjm F'!$A$2:$E$49,3,FALSE),"")</f>
        <v/>
      </c>
      <c r="C6" s="66" t="str">
        <f>IFERROR(VLOOKUP(Dnn!$D2,'Bjm F'!$A$2:$E$49,4,FALSE),"")</f>
        <v/>
      </c>
      <c r="D6" s="78" t="str">
        <f>IFERROR(VLOOKUP(Dnn!$D2,'Bjm F'!$A$2:$E$49,5,FALSE),"")</f>
        <v/>
      </c>
      <c r="E6" s="153"/>
      <c r="F6" s="59" t="s">
        <v>126</v>
      </c>
      <c r="G6" s="59" t="s">
        <v>127</v>
      </c>
      <c r="H6" s="60" t="s">
        <v>88</v>
      </c>
      <c r="I6" s="52" t="s">
        <v>154</v>
      </c>
    </row>
    <row r="7" spans="1:10" x14ac:dyDescent="0.2">
      <c r="A7" s="202">
        <f>[1]Dnn!T5</f>
        <v>0.40416666666666701</v>
      </c>
      <c r="B7" s="194" t="str">
        <f>IFERROR(VLOOKUP(Dnn!$D3,'Bjm F'!$A$2:$E$49,3,FALSE),"")</f>
        <v/>
      </c>
      <c r="C7" s="66" t="str">
        <f>IFERROR(VLOOKUP(Dnn!$D3,'Bjm F'!$A$2:$E$49,4,FALSE),"")</f>
        <v/>
      </c>
      <c r="D7" s="78" t="str">
        <f>IFERROR(VLOOKUP(Dnn!$D3,'Bjm F'!$A$2:$E$49,5,FALSE),"")</f>
        <v/>
      </c>
      <c r="E7" s="153"/>
      <c r="F7" s="59" t="s">
        <v>126</v>
      </c>
      <c r="G7" s="59" t="s">
        <v>127</v>
      </c>
      <c r="H7" s="60" t="s">
        <v>88</v>
      </c>
      <c r="I7" s="52" t="s">
        <v>155</v>
      </c>
    </row>
    <row r="8" spans="1:10" x14ac:dyDescent="0.2">
      <c r="A8" s="202">
        <f>[1]Dnn!T6</f>
        <v>0.41250000000000003</v>
      </c>
      <c r="B8" s="194" t="str">
        <f>IFERROR(VLOOKUP(Dnn!$D4,'Bjm F'!$A$2:$E$49,3,FALSE),"")</f>
        <v/>
      </c>
      <c r="C8" s="66" t="str">
        <f>IFERROR(VLOOKUP(Dnn!$D4,'Bjm F'!$A$2:$E$49,4,FALSE),"")</f>
        <v/>
      </c>
      <c r="D8" s="78" t="str">
        <f>IFERROR(VLOOKUP(Dnn!$D4,'Bjm F'!$A$2:$E$49,5,FALSE),"")</f>
        <v/>
      </c>
      <c r="E8" s="153"/>
      <c r="F8" s="59" t="s">
        <v>126</v>
      </c>
      <c r="G8" s="59" t="s">
        <v>127</v>
      </c>
      <c r="H8" s="60" t="s">
        <v>88</v>
      </c>
      <c r="I8" s="52" t="s">
        <v>156</v>
      </c>
    </row>
    <row r="9" spans="1:10" x14ac:dyDescent="0.2">
      <c r="A9" s="202">
        <f>[1]Dnn!T7</f>
        <v>0.41666666666666702</v>
      </c>
      <c r="B9" s="194" t="str">
        <f>IFERROR(VLOOKUP(Dnn!$D5,'Bjm F'!$A$2:$E$49,3,FALSE),"")</f>
        <v/>
      </c>
      <c r="C9" s="66" t="str">
        <f>IFERROR(VLOOKUP(Dnn!$D5,'Bjm F'!$A$2:$E$49,4,FALSE),"")</f>
        <v/>
      </c>
      <c r="D9" s="78" t="str">
        <f>IFERROR(VLOOKUP(Dnn!$D5,'Bjm F'!$A$2:$E$49,5,FALSE),"")</f>
        <v/>
      </c>
      <c r="E9" s="153"/>
      <c r="F9" s="59" t="s">
        <v>126</v>
      </c>
      <c r="G9" s="59" t="s">
        <v>127</v>
      </c>
      <c r="H9" s="60" t="s">
        <v>88</v>
      </c>
      <c r="I9" s="52" t="s">
        <v>157</v>
      </c>
    </row>
    <row r="10" spans="1:10" x14ac:dyDescent="0.2">
      <c r="A10" s="202">
        <f>[1]Dnn!T8</f>
        <v>0.420833333333333</v>
      </c>
      <c r="B10" s="194" t="str">
        <f>IFERROR(VLOOKUP(Dnn!$D6,'Bjm F'!$A$2:$E$49,3,FALSE),"")</f>
        <v/>
      </c>
      <c r="C10" s="66" t="str">
        <f>IFERROR(VLOOKUP(Dnn!$D6,'Bjm F'!$A$2:$E$49,4,FALSE),"")</f>
        <v/>
      </c>
      <c r="D10" s="78" t="str">
        <f>IFERROR(VLOOKUP(Dnn!$D6,'Bjm F'!$A$2:$E$49,5,FALSE),"")</f>
        <v/>
      </c>
      <c r="E10" s="153"/>
      <c r="F10" s="59" t="s">
        <v>126</v>
      </c>
      <c r="G10" s="59" t="s">
        <v>127</v>
      </c>
      <c r="H10" s="60" t="s">
        <v>88</v>
      </c>
      <c r="I10" s="52" t="s">
        <v>158</v>
      </c>
      <c r="J10" s="88"/>
    </row>
    <row r="11" spans="1:10" x14ac:dyDescent="0.2">
      <c r="A11" s="202">
        <f>[1]Dnn!T9</f>
        <v>0.42916666666666703</v>
      </c>
      <c r="B11" s="194" t="str">
        <f>IFERROR(VLOOKUP(Dnn!$D7,'Bjm F'!$A$2:$E$49,3,FALSE),"")</f>
        <v/>
      </c>
      <c r="C11" s="66" t="str">
        <f>IFERROR(VLOOKUP(Dnn!$D7,'Bjm F'!$A$2:$E$49,4,FALSE),"")</f>
        <v/>
      </c>
      <c r="D11" s="78" t="str">
        <f>IFERROR(VLOOKUP(Dnn!$D7,'Bjm F'!$A$2:$E$49,5,FALSE),"")</f>
        <v/>
      </c>
      <c r="E11" s="153"/>
      <c r="F11" s="59" t="s">
        <v>126</v>
      </c>
      <c r="G11" s="59" t="s">
        <v>127</v>
      </c>
      <c r="H11" s="60" t="s">
        <v>88</v>
      </c>
      <c r="I11" s="52" t="s">
        <v>159</v>
      </c>
    </row>
    <row r="12" spans="1:10" ht="15" thickBot="1" x14ac:dyDescent="0.25">
      <c r="A12" s="203">
        <f>[1]Dnn!T10</f>
        <v>0.43333333333333302</v>
      </c>
      <c r="B12" s="195" t="str">
        <f>IFERROR(VLOOKUP(Dnn!$D8,'Bjm F'!$A$2:$E$49,3,FALSE),"")</f>
        <v/>
      </c>
      <c r="C12" s="73" t="str">
        <f>IFERROR(VLOOKUP(Dnn!$D8,'Bjm F'!$A$2:$E$49,4,FALSE),"")</f>
        <v/>
      </c>
      <c r="D12" s="79" t="str">
        <f>IFERROR(VLOOKUP(Dnn!$D8,'Bjm F'!$A$2:$E$49,5,FALSE),"")</f>
        <v/>
      </c>
      <c r="E12" s="154"/>
      <c r="F12" s="74" t="s">
        <v>126</v>
      </c>
      <c r="G12" s="74" t="s">
        <v>127</v>
      </c>
      <c r="H12" s="75" t="s">
        <v>88</v>
      </c>
      <c r="I12" s="52" t="s">
        <v>160</v>
      </c>
    </row>
    <row r="13" spans="1:10" ht="15" thickBot="1" x14ac:dyDescent="0.25">
      <c r="B13" s="87"/>
      <c r="C13" s="87"/>
      <c r="D13" s="87"/>
      <c r="E13" s="53"/>
      <c r="F13" s="53"/>
      <c r="G13" s="82"/>
      <c r="H13" s="82"/>
    </row>
    <row r="14" spans="1:10" x14ac:dyDescent="0.2">
      <c r="A14" s="197" t="s">
        <v>108</v>
      </c>
      <c r="B14" s="55"/>
      <c r="C14" s="55"/>
      <c r="D14" s="190"/>
      <c r="E14" s="208" t="str">
        <f>Dnn!E3</f>
        <v>Benjamins H</v>
      </c>
      <c r="F14" s="209"/>
      <c r="G14" s="209"/>
      <c r="H14" s="210"/>
    </row>
    <row r="15" spans="1:10" ht="15" customHeight="1" x14ac:dyDescent="0.2">
      <c r="A15" s="198" t="s">
        <v>110</v>
      </c>
      <c r="B15" s="53"/>
      <c r="C15" s="53"/>
      <c r="D15" s="191"/>
      <c r="E15" s="211"/>
      <c r="F15" s="212"/>
      <c r="G15" s="212"/>
      <c r="H15" s="213"/>
    </row>
    <row r="16" spans="1:10" ht="15" thickBot="1" x14ac:dyDescent="0.25">
      <c r="A16" s="199" t="s">
        <v>109</v>
      </c>
      <c r="B16" s="158"/>
      <c r="C16" s="158"/>
      <c r="D16" s="192"/>
      <c r="E16" s="56"/>
      <c r="F16" s="53"/>
      <c r="G16" s="53"/>
      <c r="H16" s="58" t="str">
        <f>Dnn!E1</f>
        <v>{Groupe B}</v>
      </c>
    </row>
    <row r="17" spans="1:9" ht="15" thickBot="1" x14ac:dyDescent="0.25">
      <c r="A17" s="200" t="s">
        <v>144</v>
      </c>
      <c r="B17" s="83" t="s">
        <v>111</v>
      </c>
      <c r="C17" s="64" t="s">
        <v>0</v>
      </c>
      <c r="D17" s="80" t="s">
        <v>8</v>
      </c>
      <c r="E17" s="90" t="s">
        <v>125</v>
      </c>
      <c r="F17" s="218" t="s">
        <v>120</v>
      </c>
      <c r="G17" s="222"/>
      <c r="H17" s="223"/>
    </row>
    <row r="18" spans="1:9" x14ac:dyDescent="0.2">
      <c r="A18" s="201">
        <f>[1]Dnn!R3</f>
        <v>0.39166666666666666</v>
      </c>
      <c r="B18" s="193" t="str">
        <f>IFERROR(VLOOKUP(Dnn!$D1,'Bjm H'!$A$2:$E$49,3,FALSE),"")</f>
        <v/>
      </c>
      <c r="C18" s="68" t="str">
        <f>IFERROR(VLOOKUP(Dnn!$D1,'Bjm H'!$A$2:$E$49,4,FALSE),"")</f>
        <v/>
      </c>
      <c r="D18" s="77" t="str">
        <f>IFERROR(VLOOKUP(Dnn!$D1,'Bjm H'!$A$2:$E$49,5,FALSE),"")</f>
        <v/>
      </c>
      <c r="E18" s="152"/>
      <c r="F18" s="69" t="s">
        <v>126</v>
      </c>
      <c r="G18" s="69" t="s">
        <v>127</v>
      </c>
      <c r="H18" s="70" t="s">
        <v>88</v>
      </c>
      <c r="I18" s="52" t="s">
        <v>145</v>
      </c>
    </row>
    <row r="19" spans="1:9" x14ac:dyDescent="0.2">
      <c r="A19" s="202">
        <f>[1]Dnn!R4</f>
        <v>0.39583333333333304</v>
      </c>
      <c r="B19" s="194" t="str">
        <f>IFERROR(VLOOKUP(Dnn!$D2,'Bjm H'!$A$2:$E$49,3,FALSE),"")</f>
        <v/>
      </c>
      <c r="C19" s="66" t="str">
        <f>IFERROR(VLOOKUP(Dnn!$D2,'Bjm H'!$A$2:$E$49,4,FALSE),"")</f>
        <v/>
      </c>
      <c r="D19" s="78" t="str">
        <f>IFERROR(VLOOKUP(Dnn!$D2,'Bjm H'!$A$2:$E$49,5,FALSE),"")</f>
        <v/>
      </c>
      <c r="E19" s="153"/>
      <c r="F19" s="59" t="s">
        <v>126</v>
      </c>
      <c r="G19" s="59" t="s">
        <v>127</v>
      </c>
      <c r="H19" s="60" t="s">
        <v>88</v>
      </c>
      <c r="I19" s="52" t="s">
        <v>146</v>
      </c>
    </row>
    <row r="20" spans="1:9" x14ac:dyDescent="0.2">
      <c r="A20" s="202">
        <f>[1]Dnn!R5</f>
        <v>0.40416666666666701</v>
      </c>
      <c r="B20" s="194" t="str">
        <f>IFERROR(VLOOKUP(Dnn!$D3,'Bjm H'!$A$2:$E$49,3,FALSE),"")</f>
        <v/>
      </c>
      <c r="C20" s="66" t="str">
        <f>IFERROR(VLOOKUP(Dnn!$D3,'Bjm H'!$A$2:$E$49,4,FALSE),"")</f>
        <v/>
      </c>
      <c r="D20" s="78" t="str">
        <f>IFERROR(VLOOKUP(Dnn!$D3,'Bjm H'!$A$2:$E$49,5,FALSE),"")</f>
        <v/>
      </c>
      <c r="E20" s="153"/>
      <c r="F20" s="59" t="s">
        <v>126</v>
      </c>
      <c r="G20" s="59" t="s">
        <v>127</v>
      </c>
      <c r="H20" s="60" t="s">
        <v>88</v>
      </c>
      <c r="I20" s="52" t="s">
        <v>147</v>
      </c>
    </row>
    <row r="21" spans="1:9" x14ac:dyDescent="0.2">
      <c r="A21" s="202">
        <f>[1]Dnn!R6</f>
        <v>0.40833333333333299</v>
      </c>
      <c r="B21" s="194" t="str">
        <f>IFERROR(VLOOKUP(Dnn!$D4,'Bjm H'!$A$2:$E$49,3,FALSE),"")</f>
        <v/>
      </c>
      <c r="C21" s="66" t="str">
        <f>IFERROR(VLOOKUP(Dnn!$D4,'Bjm H'!$A$2:$E$49,4,FALSE),"")</f>
        <v/>
      </c>
      <c r="D21" s="78" t="str">
        <f>IFERROR(VLOOKUP(Dnn!$D4,'Bjm H'!$A$2:$E$49,5,FALSE),"")</f>
        <v/>
      </c>
      <c r="E21" s="153"/>
      <c r="F21" s="59" t="s">
        <v>126</v>
      </c>
      <c r="G21" s="59" t="s">
        <v>127</v>
      </c>
      <c r="H21" s="60" t="s">
        <v>88</v>
      </c>
      <c r="I21" s="52" t="s">
        <v>148</v>
      </c>
    </row>
    <row r="22" spans="1:9" x14ac:dyDescent="0.2">
      <c r="A22" s="202">
        <f>[1]Dnn!R7</f>
        <v>0.41250000000000003</v>
      </c>
      <c r="B22" s="194" t="str">
        <f>IFERROR(VLOOKUP(Dnn!$D5,'Bjm H'!$A$2:$E$49,3,FALSE),"")</f>
        <v/>
      </c>
      <c r="C22" s="66" t="str">
        <f>IFERROR(VLOOKUP(Dnn!$D5,'Bjm H'!$A$2:$E$49,4,FALSE),"")</f>
        <v/>
      </c>
      <c r="D22" s="78" t="str">
        <f>IFERROR(VLOOKUP(Dnn!$D5,'Bjm H'!$A$2:$E$49,5,FALSE),"")</f>
        <v/>
      </c>
      <c r="E22" s="153"/>
      <c r="F22" s="59" t="s">
        <v>126</v>
      </c>
      <c r="G22" s="59" t="s">
        <v>127</v>
      </c>
      <c r="H22" s="60" t="s">
        <v>88</v>
      </c>
      <c r="I22" s="52" t="s">
        <v>149</v>
      </c>
    </row>
    <row r="23" spans="1:9" x14ac:dyDescent="0.2">
      <c r="A23" s="202">
        <f>[1]Dnn!R8</f>
        <v>0.420833333333333</v>
      </c>
      <c r="B23" s="194" t="str">
        <f>IFERROR(VLOOKUP(Dnn!$D6,'Bjm H'!$A$2:$E$49,3,FALSE),"")</f>
        <v/>
      </c>
      <c r="C23" s="66" t="str">
        <f>IFERROR(VLOOKUP(Dnn!$D6,'Bjm H'!$A$2:$E$49,4,FALSE),"")</f>
        <v/>
      </c>
      <c r="D23" s="78" t="str">
        <f>IFERROR(VLOOKUP(Dnn!$D6,'Bjm H'!$A$2:$E$49,5,FALSE),"")</f>
        <v/>
      </c>
      <c r="E23" s="153"/>
      <c r="F23" s="59" t="s">
        <v>126</v>
      </c>
      <c r="G23" s="59" t="s">
        <v>127</v>
      </c>
      <c r="H23" s="60" t="s">
        <v>88</v>
      </c>
      <c r="I23" s="52" t="s">
        <v>150</v>
      </c>
    </row>
    <row r="24" spans="1:9" x14ac:dyDescent="0.2">
      <c r="A24" s="202">
        <f>[1]Dnn!R9</f>
        <v>0.42499999999999999</v>
      </c>
      <c r="B24" s="194" t="str">
        <f>IFERROR(VLOOKUP(Dnn!$D7,'Bjm H'!$A$2:$E$49,3,FALSE),"")</f>
        <v/>
      </c>
      <c r="C24" s="66" t="str">
        <f>IFERROR(VLOOKUP(Dnn!$D7,'Bjm H'!$A$2:$E$49,4,FALSE),"")</f>
        <v/>
      </c>
      <c r="D24" s="78" t="str">
        <f>IFERROR(VLOOKUP(Dnn!$D7,'Bjm H'!$A$2:$E$49,5,FALSE),"")</f>
        <v/>
      </c>
      <c r="E24" s="153"/>
      <c r="F24" s="59" t="s">
        <v>126</v>
      </c>
      <c r="G24" s="59" t="s">
        <v>127</v>
      </c>
      <c r="H24" s="60" t="s">
        <v>88</v>
      </c>
      <c r="I24" s="52" t="s">
        <v>151</v>
      </c>
    </row>
    <row r="25" spans="1:9" ht="15" thickBot="1" x14ac:dyDescent="0.25">
      <c r="A25" s="203">
        <f>[1]Dnn!R10</f>
        <v>0.42916666666666703</v>
      </c>
      <c r="B25" s="195" t="str">
        <f>IFERROR(VLOOKUP(Dnn!$D8,'Bjm H'!$A$2:$E$49,3,FALSE),"")</f>
        <v/>
      </c>
      <c r="C25" s="73" t="str">
        <f>IFERROR(VLOOKUP(Dnn!$D8,'Bjm H'!$A$2:$E$49,4,FALSE),"")</f>
        <v/>
      </c>
      <c r="D25" s="79" t="str">
        <f>IFERROR(VLOOKUP(Dnn!$D8,'Bjm H'!$A$2:$E$49,5,FALSE),"")</f>
        <v/>
      </c>
      <c r="E25" s="154"/>
      <c r="F25" s="74" t="s">
        <v>126</v>
      </c>
      <c r="G25" s="74" t="s">
        <v>127</v>
      </c>
      <c r="H25" s="75" t="s">
        <v>88</v>
      </c>
      <c r="I25" s="52" t="s">
        <v>152</v>
      </c>
    </row>
    <row r="26" spans="1:9" ht="15" thickBot="1" x14ac:dyDescent="0.25">
      <c r="B26" s="87"/>
      <c r="C26" s="87"/>
      <c r="D26" s="87"/>
      <c r="E26" s="53"/>
      <c r="F26" s="53"/>
      <c r="G26" s="82"/>
      <c r="H26" s="82"/>
    </row>
    <row r="27" spans="1:9" x14ac:dyDescent="0.2">
      <c r="A27" s="197" t="s">
        <v>108</v>
      </c>
      <c r="B27" s="55"/>
      <c r="C27" s="55"/>
      <c r="D27" s="190"/>
      <c r="E27" s="208" t="str">
        <f>Dnn!E4</f>
        <v>Minimes F</v>
      </c>
      <c r="F27" s="209"/>
      <c r="G27" s="209"/>
      <c r="H27" s="210"/>
    </row>
    <row r="28" spans="1:9" ht="15" customHeight="1" x14ac:dyDescent="0.2">
      <c r="A28" s="198" t="s">
        <v>110</v>
      </c>
      <c r="B28" s="53"/>
      <c r="C28" s="53"/>
      <c r="D28" s="191"/>
      <c r="E28" s="211"/>
      <c r="F28" s="212"/>
      <c r="G28" s="212"/>
      <c r="H28" s="213"/>
    </row>
    <row r="29" spans="1:9" ht="15" thickBot="1" x14ac:dyDescent="0.25">
      <c r="A29" s="199" t="s">
        <v>109</v>
      </c>
      <c r="B29" s="158"/>
      <c r="C29" s="158"/>
      <c r="D29" s="192"/>
      <c r="E29" s="56"/>
      <c r="F29" s="53"/>
      <c r="G29" s="53"/>
      <c r="H29" s="58" t="str">
        <f>Dnn!E1</f>
        <v>{Groupe B}</v>
      </c>
    </row>
    <row r="30" spans="1:9" ht="15" thickBot="1" x14ac:dyDescent="0.25">
      <c r="A30" s="200" t="s">
        <v>144</v>
      </c>
      <c r="B30" s="83" t="s">
        <v>111</v>
      </c>
      <c r="C30" s="64" t="s">
        <v>0</v>
      </c>
      <c r="D30" s="65" t="s">
        <v>8</v>
      </c>
      <c r="E30" s="90" t="s">
        <v>125</v>
      </c>
      <c r="F30" s="218" t="s">
        <v>120</v>
      </c>
      <c r="G30" s="222"/>
      <c r="H30" s="223"/>
    </row>
    <row r="31" spans="1:9" x14ac:dyDescent="0.2">
      <c r="A31" s="201">
        <f>[1]Dnn!T18</f>
        <v>0.45833333333333304</v>
      </c>
      <c r="B31" s="193" t="str">
        <f>IFERROR(VLOOKUP(Dnn!$D1,'Mnm F'!$A$2:$E$49,3,FALSE),"")</f>
        <v/>
      </c>
      <c r="C31" s="68" t="str">
        <f>IFERROR(VLOOKUP(Dnn!$D1,'Mnm F'!$A$2:$E$49,4,FALSE),"")</f>
        <v/>
      </c>
      <c r="D31" s="77" t="str">
        <f>IFERROR(VLOOKUP(Dnn!$D1,'Mnm F'!$A$2:$E$49,5,FALSE),"")</f>
        <v/>
      </c>
      <c r="E31" s="152"/>
      <c r="F31" s="69" t="s">
        <v>126</v>
      </c>
      <c r="G31" s="69" t="s">
        <v>127</v>
      </c>
      <c r="H31" s="70" t="s">
        <v>88</v>
      </c>
      <c r="I31" s="52" t="s">
        <v>161</v>
      </c>
    </row>
    <row r="32" spans="1:9" x14ac:dyDescent="0.2">
      <c r="A32" s="202">
        <f>[1]Dnn!T19</f>
        <v>0.46250000000000002</v>
      </c>
      <c r="B32" s="194" t="str">
        <f>IFERROR(VLOOKUP(Dnn!$D2,'Mnm F'!$A$2:$E$49,3,FALSE),"")</f>
        <v/>
      </c>
      <c r="C32" s="66" t="str">
        <f>IFERROR(VLOOKUP(Dnn!$D2,'Mnm F'!$A$2:$E$49,4,FALSE),"")</f>
        <v/>
      </c>
      <c r="D32" s="78" t="str">
        <f>IFERROR(VLOOKUP(Dnn!$D2,'Mnm F'!$A$2:$E$49,5,FALSE),"")</f>
        <v/>
      </c>
      <c r="E32" s="153"/>
      <c r="F32" s="59" t="s">
        <v>126</v>
      </c>
      <c r="G32" s="59" t="s">
        <v>127</v>
      </c>
      <c r="H32" s="60" t="s">
        <v>88</v>
      </c>
      <c r="I32" s="52" t="s">
        <v>162</v>
      </c>
    </row>
    <row r="33" spans="1:9" x14ac:dyDescent="0.2">
      <c r="A33" s="202">
        <f>[1]Dnn!T20</f>
        <v>0.46666666666666701</v>
      </c>
      <c r="B33" s="194" t="str">
        <f>IFERROR(VLOOKUP(Dnn!$D3,'Mnm F'!$A$2:$E$49,3,FALSE),"")</f>
        <v/>
      </c>
      <c r="C33" s="66" t="str">
        <f>IFERROR(VLOOKUP(Dnn!$D3,'Mnm F'!$A$2:$E$49,4,FALSE),"")</f>
        <v/>
      </c>
      <c r="D33" s="78" t="str">
        <f>IFERROR(VLOOKUP(Dnn!$D3,'Mnm F'!$A$2:$E$49,5,FALSE),"")</f>
        <v/>
      </c>
      <c r="E33" s="153"/>
      <c r="F33" s="59" t="s">
        <v>126</v>
      </c>
      <c r="G33" s="59" t="s">
        <v>127</v>
      </c>
      <c r="H33" s="60" t="s">
        <v>88</v>
      </c>
      <c r="I33" s="52" t="s">
        <v>163</v>
      </c>
    </row>
    <row r="34" spans="1:9" x14ac:dyDescent="0.2">
      <c r="A34" s="202">
        <f>[1]Dnn!T21</f>
        <v>0.47500000000000003</v>
      </c>
      <c r="B34" s="194" t="str">
        <f>IFERROR(VLOOKUP(Dnn!$D4,'Mnm F'!$A$2:$E$49,3,FALSE),"")</f>
        <v/>
      </c>
      <c r="C34" s="66" t="str">
        <f>IFERROR(VLOOKUP(Dnn!$D4,'Mnm F'!$A$2:$E$49,4,FALSE),"")</f>
        <v/>
      </c>
      <c r="D34" s="78" t="str">
        <f>IFERROR(VLOOKUP(Dnn!$D4,'Mnm F'!$A$2:$E$49,5,FALSE),"")</f>
        <v/>
      </c>
      <c r="E34" s="153"/>
      <c r="F34" s="59" t="s">
        <v>126</v>
      </c>
      <c r="G34" s="59" t="s">
        <v>127</v>
      </c>
      <c r="H34" s="60" t="s">
        <v>88</v>
      </c>
      <c r="I34" s="52" t="s">
        <v>164</v>
      </c>
    </row>
    <row r="35" spans="1:9" x14ac:dyDescent="0.2">
      <c r="A35" s="202">
        <f>[1]Dnn!T22</f>
        <v>0.47916666666666702</v>
      </c>
      <c r="B35" s="194" t="str">
        <f>IFERROR(VLOOKUP(Dnn!$D5,'Mnm F'!$A$2:$E$49,3,FALSE),"")</f>
        <v/>
      </c>
      <c r="C35" s="66" t="str">
        <f>IFERROR(VLOOKUP(Dnn!$D5,'Mnm F'!$A$2:$E$49,4,FALSE),"")</f>
        <v/>
      </c>
      <c r="D35" s="78" t="str">
        <f>IFERROR(VLOOKUP(Dnn!$D5,'Mnm F'!$A$2:$E$49,5,FALSE),"")</f>
        <v/>
      </c>
      <c r="E35" s="153"/>
      <c r="F35" s="59" t="s">
        <v>126</v>
      </c>
      <c r="G35" s="59" t="s">
        <v>127</v>
      </c>
      <c r="H35" s="60" t="s">
        <v>88</v>
      </c>
      <c r="I35" s="52" t="s">
        <v>165</v>
      </c>
    </row>
    <row r="36" spans="1:9" x14ac:dyDescent="0.2">
      <c r="A36" s="202">
        <f>[1]Dnn!T23</f>
        <v>0.483333333333333</v>
      </c>
      <c r="B36" s="194" t="str">
        <f>IFERROR(VLOOKUP(Dnn!$D6,'Mnm F'!$A$2:$E$49,3,FALSE),"")</f>
        <v/>
      </c>
      <c r="C36" s="66" t="str">
        <f>IFERROR(VLOOKUP(Dnn!$D6,'Mnm F'!$A$2:$E$49,4,FALSE),"")</f>
        <v/>
      </c>
      <c r="D36" s="78" t="str">
        <f>IFERROR(VLOOKUP(Dnn!$D6,'Mnm F'!$A$2:$E$49,5,FALSE),"")</f>
        <v/>
      </c>
      <c r="E36" s="153"/>
      <c r="F36" s="59" t="s">
        <v>126</v>
      </c>
      <c r="G36" s="59" t="s">
        <v>127</v>
      </c>
      <c r="H36" s="60" t="s">
        <v>88</v>
      </c>
      <c r="I36" s="52" t="s">
        <v>166</v>
      </c>
    </row>
    <row r="37" spans="1:9" x14ac:dyDescent="0.2">
      <c r="A37" s="202">
        <f>[1]Dnn!T24</f>
        <v>0.49166666666666703</v>
      </c>
      <c r="B37" s="194" t="str">
        <f>IFERROR(VLOOKUP(Dnn!$D7,'Mnm F'!$A$2:$E$49,3,FALSE),"")</f>
        <v/>
      </c>
      <c r="C37" s="66" t="str">
        <f>IFERROR(VLOOKUP(Dnn!$D7,'Mnm F'!$A$2:$E$49,4,FALSE),"")</f>
        <v/>
      </c>
      <c r="D37" s="78" t="str">
        <f>IFERROR(VLOOKUP(Dnn!$D7,'Mnm F'!$A$2:$E$49,5,FALSE),"")</f>
        <v/>
      </c>
      <c r="E37" s="153"/>
      <c r="F37" s="59" t="s">
        <v>126</v>
      </c>
      <c r="G37" s="59" t="s">
        <v>127</v>
      </c>
      <c r="H37" s="60" t="s">
        <v>88</v>
      </c>
      <c r="I37" s="52" t="s">
        <v>167</v>
      </c>
    </row>
    <row r="38" spans="1:9" ht="15" thickBot="1" x14ac:dyDescent="0.25">
      <c r="A38" s="203">
        <f>[1]Dnn!T25</f>
        <v>0.49583333333333302</v>
      </c>
      <c r="B38" s="195" t="str">
        <f>IFERROR(VLOOKUP(Dnn!$D8,'Mnm F'!$A$2:$E$49,3,FALSE),"")</f>
        <v/>
      </c>
      <c r="C38" s="73" t="str">
        <f>IFERROR(VLOOKUP(Dnn!$D8,'Mnm F'!$A$2:$E$49,4,FALSE),"")</f>
        <v/>
      </c>
      <c r="D38" s="79" t="str">
        <f>IFERROR(VLOOKUP(Dnn!$D8,'Mnm F'!$A$2:$E$49,5,FALSE),"")</f>
        <v/>
      </c>
      <c r="E38" s="154"/>
      <c r="F38" s="74" t="s">
        <v>126</v>
      </c>
      <c r="G38" s="74" t="s">
        <v>127</v>
      </c>
      <c r="H38" s="75" t="s">
        <v>88</v>
      </c>
      <c r="I38" s="52" t="s">
        <v>168</v>
      </c>
    </row>
    <row r="39" spans="1:9" ht="15" thickBot="1" x14ac:dyDescent="0.25">
      <c r="B39" s="87"/>
      <c r="C39" s="87"/>
      <c r="D39" s="87"/>
      <c r="E39" s="53"/>
      <c r="F39" s="53"/>
      <c r="G39" s="82"/>
      <c r="H39" s="82"/>
    </row>
    <row r="40" spans="1:9" x14ac:dyDescent="0.2">
      <c r="A40" s="197" t="s">
        <v>108</v>
      </c>
      <c r="B40" s="55"/>
      <c r="C40" s="55"/>
      <c r="D40" s="190"/>
      <c r="E40" s="208" t="str">
        <f>Dnn!E5</f>
        <v>Minimes H</v>
      </c>
      <c r="F40" s="209"/>
      <c r="G40" s="209"/>
      <c r="H40" s="210"/>
    </row>
    <row r="41" spans="1:9" ht="15" customHeight="1" x14ac:dyDescent="0.2">
      <c r="A41" s="198" t="s">
        <v>110</v>
      </c>
      <c r="B41" s="53"/>
      <c r="C41" s="53"/>
      <c r="D41" s="191"/>
      <c r="E41" s="211"/>
      <c r="F41" s="212"/>
      <c r="G41" s="212"/>
      <c r="H41" s="213"/>
    </row>
    <row r="42" spans="1:9" ht="15" thickBot="1" x14ac:dyDescent="0.25">
      <c r="A42" s="199" t="s">
        <v>109</v>
      </c>
      <c r="B42" s="158"/>
      <c r="C42" s="158"/>
      <c r="D42" s="192"/>
      <c r="E42" s="56"/>
      <c r="F42" s="53"/>
      <c r="G42" s="53"/>
      <c r="H42" s="58" t="str">
        <f>Dnn!E1</f>
        <v>{Groupe B}</v>
      </c>
    </row>
    <row r="43" spans="1:9" ht="15" thickBot="1" x14ac:dyDescent="0.25">
      <c r="A43" s="200" t="s">
        <v>144</v>
      </c>
      <c r="B43" s="83" t="s">
        <v>111</v>
      </c>
      <c r="C43" s="64" t="s">
        <v>0</v>
      </c>
      <c r="D43" s="65" t="s">
        <v>8</v>
      </c>
      <c r="E43" s="90" t="s">
        <v>125</v>
      </c>
      <c r="F43" s="218" t="s">
        <v>120</v>
      </c>
      <c r="G43" s="222"/>
      <c r="H43" s="223"/>
    </row>
    <row r="44" spans="1:9" x14ac:dyDescent="0.2">
      <c r="A44" s="201">
        <f>[1]Dnn!R18</f>
        <v>0.45416666666666666</v>
      </c>
      <c r="B44" s="193" t="str">
        <f>IFERROR(VLOOKUP(Dnn!$D1,'Mnm H'!$A$2:$E$49,3,FALSE),"")</f>
        <v/>
      </c>
      <c r="C44" s="68" t="str">
        <f>IFERROR(VLOOKUP(Dnn!$D1,'Mnm H'!$A$2:$E$49,4,FALSE),"")</f>
        <v/>
      </c>
      <c r="D44" s="77" t="str">
        <f>IFERROR(VLOOKUP(Dnn!$D1,'Mnm H'!$A$2:$E$49,5,FALSE),"")</f>
        <v/>
      </c>
      <c r="E44" s="152"/>
      <c r="F44" s="69" t="s">
        <v>126</v>
      </c>
      <c r="G44" s="69" t="s">
        <v>127</v>
      </c>
      <c r="H44" s="70" t="s">
        <v>88</v>
      </c>
      <c r="I44" s="52" t="s">
        <v>169</v>
      </c>
    </row>
    <row r="45" spans="1:9" x14ac:dyDescent="0.2">
      <c r="A45" s="202">
        <f>[1]Dnn!R19</f>
        <v>0.45833333333333304</v>
      </c>
      <c r="B45" s="194" t="str">
        <f>IFERROR(VLOOKUP(Dnn!$D2,'Mnm H'!$A$2:$E$49,3,FALSE),"")</f>
        <v/>
      </c>
      <c r="C45" s="66" t="str">
        <f>IFERROR(VLOOKUP(Dnn!$D2,'Mnm H'!$A$2:$E$49,4,FALSE),"")</f>
        <v/>
      </c>
      <c r="D45" s="78" t="str">
        <f>IFERROR(VLOOKUP(Dnn!$D2,'Mnm H'!$A$2:$E$49,5,FALSE),"")</f>
        <v/>
      </c>
      <c r="E45" s="153"/>
      <c r="F45" s="59" t="s">
        <v>126</v>
      </c>
      <c r="G45" s="59" t="s">
        <v>127</v>
      </c>
      <c r="H45" s="60" t="s">
        <v>88</v>
      </c>
      <c r="I45" s="52" t="s">
        <v>170</v>
      </c>
    </row>
    <row r="46" spans="1:9" x14ac:dyDescent="0.2">
      <c r="A46" s="202">
        <f>[1]Dnn!R20</f>
        <v>0.46666666666666701</v>
      </c>
      <c r="B46" s="194" t="str">
        <f>IFERROR(VLOOKUP(Dnn!$D3,'Mnm H'!$A$2:$E$49,3,FALSE),"")</f>
        <v/>
      </c>
      <c r="C46" s="66" t="str">
        <f>IFERROR(VLOOKUP(Dnn!$D3,'Mnm H'!$A$2:$E$49,4,FALSE),"")</f>
        <v/>
      </c>
      <c r="D46" s="78" t="str">
        <f>IFERROR(VLOOKUP(Dnn!$D3,'Mnm H'!$A$2:$E$49,5,FALSE),"")</f>
        <v/>
      </c>
      <c r="E46" s="153"/>
      <c r="F46" s="59" t="s">
        <v>126</v>
      </c>
      <c r="G46" s="59" t="s">
        <v>127</v>
      </c>
      <c r="H46" s="60" t="s">
        <v>88</v>
      </c>
      <c r="I46" s="52" t="s">
        <v>171</v>
      </c>
    </row>
    <row r="47" spans="1:9" x14ac:dyDescent="0.2">
      <c r="A47" s="202">
        <f>[1]Dnn!R21</f>
        <v>0.47083333333333299</v>
      </c>
      <c r="B47" s="194" t="str">
        <f>IFERROR(VLOOKUP(Dnn!$D4,'Mnm H'!$A$2:$E$49,3,FALSE),"")</f>
        <v/>
      </c>
      <c r="C47" s="66" t="str">
        <f>IFERROR(VLOOKUP(Dnn!$D4,'Mnm H'!$A$2:$E$49,4,FALSE),"")</f>
        <v/>
      </c>
      <c r="D47" s="78" t="str">
        <f>IFERROR(VLOOKUP(Dnn!$D4,'Mnm H'!$A$2:$E$49,5,FALSE),"")</f>
        <v/>
      </c>
      <c r="E47" s="153"/>
      <c r="F47" s="59" t="s">
        <v>126</v>
      </c>
      <c r="G47" s="59" t="s">
        <v>127</v>
      </c>
      <c r="H47" s="60" t="s">
        <v>88</v>
      </c>
      <c r="I47" s="52" t="s">
        <v>172</v>
      </c>
    </row>
    <row r="48" spans="1:9" x14ac:dyDescent="0.2">
      <c r="A48" s="202">
        <f>[1]Dnn!R22</f>
        <v>0.47500000000000003</v>
      </c>
      <c r="B48" s="194" t="str">
        <f>IFERROR(VLOOKUP(Dnn!$D5,'Mnm H'!$A$2:$E$49,3,FALSE),"")</f>
        <v/>
      </c>
      <c r="C48" s="66" t="str">
        <f>IFERROR(VLOOKUP(Dnn!$D5,'Mnm H'!$A$2:$E$49,4,FALSE),"")</f>
        <v/>
      </c>
      <c r="D48" s="78" t="str">
        <f>IFERROR(VLOOKUP(Dnn!$D5,'Mnm H'!$A$2:$E$49,5,FALSE),"")</f>
        <v/>
      </c>
      <c r="E48" s="153"/>
      <c r="F48" s="59" t="s">
        <v>126</v>
      </c>
      <c r="G48" s="59" t="s">
        <v>127</v>
      </c>
      <c r="H48" s="60" t="s">
        <v>88</v>
      </c>
      <c r="I48" s="52" t="s">
        <v>173</v>
      </c>
    </row>
    <row r="49" spans="1:9" x14ac:dyDescent="0.2">
      <c r="A49" s="202">
        <f>[1]Dnn!R23</f>
        <v>0.483333333333333</v>
      </c>
      <c r="B49" s="194" t="str">
        <f>IFERROR(VLOOKUP(Dnn!$D6,'Mnm H'!$A$2:$E$49,3,FALSE),"")</f>
        <v/>
      </c>
      <c r="C49" s="66" t="str">
        <f>IFERROR(VLOOKUP(Dnn!$D6,'Mnm H'!$A$2:$E$49,4,FALSE),"")</f>
        <v/>
      </c>
      <c r="D49" s="78" t="str">
        <f>IFERROR(VLOOKUP(Dnn!$D6,'Mnm H'!$A$2:$E$49,5,FALSE),"")</f>
        <v/>
      </c>
      <c r="E49" s="153"/>
      <c r="F49" s="59" t="s">
        <v>126</v>
      </c>
      <c r="G49" s="59" t="s">
        <v>127</v>
      </c>
      <c r="H49" s="60" t="s">
        <v>88</v>
      </c>
      <c r="I49" s="52" t="s">
        <v>174</v>
      </c>
    </row>
    <row r="50" spans="1:9" x14ac:dyDescent="0.2">
      <c r="A50" s="202">
        <f>[1]Dnn!R24</f>
        <v>0.48749999999999999</v>
      </c>
      <c r="B50" s="194" t="str">
        <f>IFERROR(VLOOKUP(Dnn!$D7,'Mnm H'!$A$2:$E$49,3,FALSE),"")</f>
        <v/>
      </c>
      <c r="C50" s="66" t="str">
        <f>IFERROR(VLOOKUP(Dnn!$D7,'Mnm H'!$A$2:$E$49,4,FALSE),"")</f>
        <v/>
      </c>
      <c r="D50" s="78" t="str">
        <f>IFERROR(VLOOKUP(Dnn!$D7,'Mnm H'!$A$2:$E$49,5,FALSE),"")</f>
        <v/>
      </c>
      <c r="E50" s="153"/>
      <c r="F50" s="59" t="s">
        <v>126</v>
      </c>
      <c r="G50" s="59" t="s">
        <v>127</v>
      </c>
      <c r="H50" s="60" t="s">
        <v>88</v>
      </c>
      <c r="I50" s="52" t="s">
        <v>175</v>
      </c>
    </row>
    <row r="51" spans="1:9" ht="15" thickBot="1" x14ac:dyDescent="0.25">
      <c r="A51" s="203">
        <f>[1]Dnn!R25</f>
        <v>0.49166666666666703</v>
      </c>
      <c r="B51" s="195" t="str">
        <f>IFERROR(VLOOKUP(Dnn!$D8,'Mnm H'!$A$2:$E$49,3,FALSE),"")</f>
        <v/>
      </c>
      <c r="C51" s="73" t="str">
        <f>IFERROR(VLOOKUP(Dnn!$D8,'Mnm H'!$A$2:$E$49,4,FALSE),"")</f>
        <v/>
      </c>
      <c r="D51" s="79" t="str">
        <f>IFERROR(VLOOKUP(Dnn!$D8,'Mnm H'!$A$2:$E$49,5,FALSE),"")</f>
        <v/>
      </c>
      <c r="E51" s="154"/>
      <c r="F51" s="74" t="s">
        <v>126</v>
      </c>
      <c r="G51" s="74" t="s">
        <v>127</v>
      </c>
      <c r="H51" s="75" t="s">
        <v>88</v>
      </c>
      <c r="I51" s="52" t="s">
        <v>176</v>
      </c>
    </row>
    <row r="52" spans="1:9" x14ac:dyDescent="0.2">
      <c r="A52" s="198" t="s">
        <v>108</v>
      </c>
      <c r="B52" s="55"/>
      <c r="C52" s="55"/>
      <c r="D52" s="190"/>
      <c r="E52" s="208" t="str">
        <f>Dnn!E6</f>
        <v>Seniors F</v>
      </c>
      <c r="F52" s="209"/>
      <c r="G52" s="209"/>
      <c r="H52" s="210"/>
    </row>
    <row r="53" spans="1:9" ht="15" customHeight="1" x14ac:dyDescent="0.2">
      <c r="A53" s="198" t="s">
        <v>110</v>
      </c>
      <c r="B53" s="53"/>
      <c r="C53" s="53"/>
      <c r="D53" s="191"/>
      <c r="E53" s="211"/>
      <c r="F53" s="212"/>
      <c r="G53" s="212"/>
      <c r="H53" s="213"/>
    </row>
    <row r="54" spans="1:9" ht="15" thickBot="1" x14ac:dyDescent="0.25">
      <c r="A54" s="199" t="s">
        <v>109</v>
      </c>
      <c r="B54" s="158"/>
      <c r="C54" s="158"/>
      <c r="D54" s="192"/>
      <c r="E54" s="56"/>
      <c r="F54" s="53"/>
      <c r="G54" s="53"/>
      <c r="H54" s="58" t="str">
        <f>Dnn!E1</f>
        <v>{Groupe B}</v>
      </c>
    </row>
    <row r="55" spans="1:9" ht="15" thickBot="1" x14ac:dyDescent="0.25">
      <c r="A55" s="200" t="s">
        <v>144</v>
      </c>
      <c r="B55" s="90" t="s">
        <v>111</v>
      </c>
      <c r="C55" s="64" t="s">
        <v>0</v>
      </c>
      <c r="D55" s="65" t="s">
        <v>8</v>
      </c>
      <c r="E55" s="90" t="s">
        <v>125</v>
      </c>
      <c r="F55" s="218" t="s">
        <v>120</v>
      </c>
      <c r="G55" s="222"/>
      <c r="H55" s="223"/>
    </row>
    <row r="56" spans="1:9" x14ac:dyDescent="0.2">
      <c r="A56" s="201">
        <f>[1]Dnn!T55</f>
        <v>0.6041666666666663</v>
      </c>
      <c r="B56" s="193">
        <f>IFERROR(VLOOKUP(Dnn!$D1,'Snr F'!$A$2:$E$49,3,FALSE),"")</f>
        <v>2</v>
      </c>
      <c r="C56" s="68" t="str">
        <f>IFERROR(VLOOKUP(Dnn!$D1,'Snr F'!$A$2:$E$49,4,FALSE),"")</f>
        <v>A 2</v>
      </c>
      <c r="D56" s="77" t="str">
        <f>IFERROR(VLOOKUP(Dnn!$D1,'Snr F'!$A$2:$E$49,5,FALSE),"")</f>
        <v>B 2</v>
      </c>
      <c r="E56" s="152"/>
      <c r="F56" s="69" t="s">
        <v>126</v>
      </c>
      <c r="G56" s="69" t="s">
        <v>127</v>
      </c>
      <c r="H56" s="70" t="s">
        <v>88</v>
      </c>
      <c r="I56" s="52" t="s">
        <v>177</v>
      </c>
    </row>
    <row r="57" spans="1:9" x14ac:dyDescent="0.2">
      <c r="A57" s="202">
        <f>[1]Dnn!T56</f>
        <v>0.60833333333333328</v>
      </c>
      <c r="B57" s="194">
        <f>IFERROR(VLOOKUP(Dnn!$D2,'Snr F'!$A$2:$E$49,3,FALSE),"")</f>
        <v>3</v>
      </c>
      <c r="C57" s="66" t="str">
        <f>IFERROR(VLOOKUP(Dnn!$D2,'Snr F'!$A$2:$E$49,4,FALSE),"")</f>
        <v>A 3</v>
      </c>
      <c r="D57" s="78" t="str">
        <f>IFERROR(VLOOKUP(Dnn!$D2,'Snr F'!$A$2:$E$49,5,FALSE),"")</f>
        <v>B 3</v>
      </c>
      <c r="E57" s="153"/>
      <c r="F57" s="59" t="s">
        <v>126</v>
      </c>
      <c r="G57" s="59" t="s">
        <v>127</v>
      </c>
      <c r="H57" s="60" t="s">
        <v>88</v>
      </c>
      <c r="I57" s="52" t="s">
        <v>178</v>
      </c>
    </row>
    <row r="58" spans="1:9" x14ac:dyDescent="0.2">
      <c r="A58" s="202">
        <f>[1]Dnn!T57</f>
        <v>0.61250000000000038</v>
      </c>
      <c r="B58" s="194">
        <f>IFERROR(VLOOKUP(Dnn!$D3,'Snr F'!$A$2:$E$49,3,FALSE),"")</f>
        <v>4</v>
      </c>
      <c r="C58" s="66" t="str">
        <f>IFERROR(VLOOKUP(Dnn!$D3,'Snr F'!$A$2:$E$49,4,FALSE),"")</f>
        <v>A 4</v>
      </c>
      <c r="D58" s="78" t="str">
        <f>IFERROR(VLOOKUP(Dnn!$D3,'Snr F'!$A$2:$E$49,5,FALSE),"")</f>
        <v>B 4</v>
      </c>
      <c r="E58" s="153"/>
      <c r="F58" s="59" t="s">
        <v>126</v>
      </c>
      <c r="G58" s="59" t="s">
        <v>127</v>
      </c>
      <c r="H58" s="60" t="s">
        <v>88</v>
      </c>
      <c r="I58" s="52" t="s">
        <v>179</v>
      </c>
    </row>
    <row r="59" spans="1:9" x14ac:dyDescent="0.2">
      <c r="A59" s="202">
        <f>[1]Dnn!T58</f>
        <v>0.62083333333333335</v>
      </c>
      <c r="B59" s="194">
        <f>IFERROR(VLOOKUP(Dnn!$D4,'Snr F'!$A$2:$E$49,3,FALSE),"")</f>
        <v>5</v>
      </c>
      <c r="C59" s="66" t="str">
        <f>IFERROR(VLOOKUP(Dnn!$D4,'Snr F'!$A$2:$E$49,4,FALSE),"")</f>
        <v>A 5</v>
      </c>
      <c r="D59" s="78" t="str">
        <f>IFERROR(VLOOKUP(Dnn!$D4,'Snr F'!$A$2:$E$49,5,FALSE),"")</f>
        <v>B 5</v>
      </c>
      <c r="E59" s="153"/>
      <c r="F59" s="59" t="s">
        <v>126</v>
      </c>
      <c r="G59" s="59" t="s">
        <v>127</v>
      </c>
      <c r="H59" s="60" t="s">
        <v>88</v>
      </c>
      <c r="I59" s="52" t="s">
        <v>180</v>
      </c>
    </row>
    <row r="60" spans="1:9" x14ac:dyDescent="0.2">
      <c r="A60" s="202">
        <f>[1]Dnn!T59</f>
        <v>0.62500000000000033</v>
      </c>
      <c r="B60" s="194">
        <f>IFERROR(VLOOKUP(Dnn!$D5,'Snr F'!$A$2:$E$49,3,FALSE),"")</f>
        <v>6</v>
      </c>
      <c r="C60" s="66" t="str">
        <f>IFERROR(VLOOKUP(Dnn!$D5,'Snr F'!$A$2:$E$49,4,FALSE),"")</f>
        <v>A 6</v>
      </c>
      <c r="D60" s="78" t="str">
        <f>IFERROR(VLOOKUP(Dnn!$D5,'Snr F'!$A$2:$E$49,5,FALSE),"")</f>
        <v>B 6</v>
      </c>
      <c r="E60" s="153"/>
      <c r="F60" s="59" t="s">
        <v>126</v>
      </c>
      <c r="G60" s="59" t="s">
        <v>127</v>
      </c>
      <c r="H60" s="60" t="s">
        <v>88</v>
      </c>
      <c r="I60" s="52" t="s">
        <v>181</v>
      </c>
    </row>
    <row r="61" spans="1:9" x14ac:dyDescent="0.2">
      <c r="A61" s="202">
        <f>[1]Dnn!T60</f>
        <v>0.6333333333333333</v>
      </c>
      <c r="B61" s="194">
        <f>IFERROR(VLOOKUP(Dnn!$D6,'Snr F'!$A$2:$E$49,3,FALSE),"")</f>
        <v>7</v>
      </c>
      <c r="C61" s="66" t="str">
        <f>IFERROR(VLOOKUP(Dnn!$D6,'Snr F'!$A$2:$E$49,4,FALSE),"")</f>
        <v>A 7</v>
      </c>
      <c r="D61" s="78" t="str">
        <f>IFERROR(VLOOKUP(Dnn!$D6,'Snr F'!$A$2:$E$49,5,FALSE),"")</f>
        <v>B 7</v>
      </c>
      <c r="E61" s="153"/>
      <c r="F61" s="59" t="s">
        <v>126</v>
      </c>
      <c r="G61" s="59" t="s">
        <v>127</v>
      </c>
      <c r="H61" s="60" t="s">
        <v>88</v>
      </c>
      <c r="I61" s="52" t="s">
        <v>182</v>
      </c>
    </row>
    <row r="62" spans="1:9" x14ac:dyDescent="0.2">
      <c r="A62" s="202">
        <f>[1]Dnn!T61</f>
        <v>0.64166666666666661</v>
      </c>
      <c r="B62" s="194">
        <f>IFERROR(VLOOKUP(Dnn!$D7,'Snr F'!$A$2:$E$49,3,FALSE),"")</f>
        <v>8</v>
      </c>
      <c r="C62" s="66" t="str">
        <f>IFERROR(VLOOKUP(Dnn!$D7,'Snr F'!$A$2:$E$49,4,FALSE),"")</f>
        <v>A 8</v>
      </c>
      <c r="D62" s="78" t="str">
        <f>IFERROR(VLOOKUP(Dnn!$D7,'Snr F'!$A$2:$E$49,5,FALSE),"")</f>
        <v>B 8</v>
      </c>
      <c r="E62" s="153"/>
      <c r="F62" s="59" t="s">
        <v>126</v>
      </c>
      <c r="G62" s="59" t="s">
        <v>127</v>
      </c>
      <c r="H62" s="60" t="s">
        <v>88</v>
      </c>
      <c r="I62" s="52" t="s">
        <v>183</v>
      </c>
    </row>
    <row r="63" spans="1:9" ht="15" thickBot="1" x14ac:dyDescent="0.25">
      <c r="A63" s="203">
        <f>[1]Dnn!T62</f>
        <v>0.65833333333333333</v>
      </c>
      <c r="B63" s="195">
        <f>IFERROR(VLOOKUP(Dnn!$D8,'Snr F'!$A$2:$E$49,3,FALSE),"")</f>
        <v>9</v>
      </c>
      <c r="C63" s="73" t="str">
        <f>IFERROR(VLOOKUP(Dnn!$D8,'Snr F'!$A$2:$E$49,4,FALSE),"")</f>
        <v>A 9</v>
      </c>
      <c r="D63" s="79" t="str">
        <f>IFERROR(VLOOKUP(Dnn!$D8,'Snr F'!$A$2:$E$49,5,FALSE),"")</f>
        <v>B 9</v>
      </c>
      <c r="E63" s="154"/>
      <c r="F63" s="74" t="s">
        <v>126</v>
      </c>
      <c r="G63" s="74" t="s">
        <v>127</v>
      </c>
      <c r="H63" s="75" t="s">
        <v>88</v>
      </c>
      <c r="I63" s="52" t="s">
        <v>184</v>
      </c>
    </row>
    <row r="64" spans="1:9" ht="15" thickBot="1" x14ac:dyDescent="0.25">
      <c r="B64" s="87"/>
      <c r="C64" s="87"/>
      <c r="D64" s="87"/>
      <c r="E64" s="53"/>
      <c r="F64" s="53"/>
      <c r="G64" s="82"/>
      <c r="H64" s="82"/>
    </row>
    <row r="65" spans="1:9" x14ac:dyDescent="0.2">
      <c r="A65" s="197" t="s">
        <v>108</v>
      </c>
      <c r="B65" s="55"/>
      <c r="C65" s="55"/>
      <c r="D65" s="190"/>
      <c r="E65" s="208" t="str">
        <f>Dnn!E7</f>
        <v>Seniors H</v>
      </c>
      <c r="F65" s="209"/>
      <c r="G65" s="209"/>
      <c r="H65" s="210"/>
    </row>
    <row r="66" spans="1:9" ht="15" customHeight="1" x14ac:dyDescent="0.2">
      <c r="A66" s="198" t="s">
        <v>110</v>
      </c>
      <c r="B66" s="53"/>
      <c r="C66" s="53"/>
      <c r="D66" s="191"/>
      <c r="E66" s="211"/>
      <c r="F66" s="212"/>
      <c r="G66" s="212"/>
      <c r="H66" s="213"/>
    </row>
    <row r="67" spans="1:9" ht="15" thickBot="1" x14ac:dyDescent="0.25">
      <c r="A67" s="199" t="s">
        <v>109</v>
      </c>
      <c r="B67" s="158"/>
      <c r="C67" s="158"/>
      <c r="D67" s="192"/>
      <c r="E67" s="56"/>
      <c r="F67" s="53"/>
      <c r="G67" s="53"/>
      <c r="H67" s="58" t="str">
        <f>Dnn!E1</f>
        <v>{Groupe B}</v>
      </c>
    </row>
    <row r="68" spans="1:9" ht="15" thickBot="1" x14ac:dyDescent="0.25">
      <c r="A68" s="200" t="s">
        <v>144</v>
      </c>
      <c r="B68" s="83" t="s">
        <v>111</v>
      </c>
      <c r="C68" s="64" t="s">
        <v>0</v>
      </c>
      <c r="D68" s="80" t="s">
        <v>8</v>
      </c>
      <c r="E68" s="90" t="s">
        <v>125</v>
      </c>
      <c r="F68" s="218" t="s">
        <v>120</v>
      </c>
      <c r="G68" s="222"/>
      <c r="H68" s="223"/>
    </row>
    <row r="69" spans="1:9" x14ac:dyDescent="0.2">
      <c r="A69" s="201">
        <f>[1]Dnn!R55</f>
        <v>0.6</v>
      </c>
      <c r="B69" s="193" t="str">
        <f>IFERROR(VLOOKUP(Dnn!$D1,'Snr H'!$A$2:$E$49,3,FALSE),"")</f>
        <v/>
      </c>
      <c r="C69" s="68" t="str">
        <f>IFERROR(VLOOKUP(Dnn!$D1,'Snr H'!$A$2:$E$49,4,FALSE),"")</f>
        <v/>
      </c>
      <c r="D69" s="77" t="str">
        <f>IFERROR(VLOOKUP(Dnn!$D1,'Snr H'!$A$2:$E$49,5,FALSE),"")</f>
        <v/>
      </c>
      <c r="E69" s="152"/>
      <c r="F69" s="69" t="s">
        <v>126</v>
      </c>
      <c r="G69" s="69" t="s">
        <v>127</v>
      </c>
      <c r="H69" s="70" t="s">
        <v>88</v>
      </c>
      <c r="I69" s="52" t="s">
        <v>185</v>
      </c>
    </row>
    <row r="70" spans="1:9" x14ac:dyDescent="0.2">
      <c r="A70" s="202">
        <f>[1]Dnn!R56</f>
        <v>0.6041666666666663</v>
      </c>
      <c r="B70" s="194" t="str">
        <f>IFERROR(VLOOKUP(Dnn!$D2,'Snr H'!$A$2:$E$49,3,FALSE),"")</f>
        <v/>
      </c>
      <c r="C70" s="66" t="str">
        <f>IFERROR(VLOOKUP(Dnn!$D2,'Snr H'!$A$2:$E$49,4,FALSE),"")</f>
        <v/>
      </c>
      <c r="D70" s="78" t="str">
        <f>IFERROR(VLOOKUP(Dnn!$D2,'Snr H'!$A$2:$E$49,5,FALSE),"")</f>
        <v/>
      </c>
      <c r="E70" s="153"/>
      <c r="F70" s="59" t="s">
        <v>126</v>
      </c>
      <c r="G70" s="59" t="s">
        <v>127</v>
      </c>
      <c r="H70" s="60" t="s">
        <v>88</v>
      </c>
      <c r="I70" s="52" t="s">
        <v>186</v>
      </c>
    </row>
    <row r="71" spans="1:9" x14ac:dyDescent="0.2">
      <c r="A71" s="202">
        <f>[1]Dnn!R57</f>
        <v>0.61250000000000038</v>
      </c>
      <c r="B71" s="194" t="str">
        <f>IFERROR(VLOOKUP(Dnn!$D3,'Snr H'!$A$2:$E$49,3,FALSE),"")</f>
        <v/>
      </c>
      <c r="C71" s="66" t="str">
        <f>IFERROR(VLOOKUP(Dnn!$D3,'Snr H'!$A$2:$E$49,4,FALSE),"")</f>
        <v/>
      </c>
      <c r="D71" s="78" t="str">
        <f>IFERROR(VLOOKUP(Dnn!$D3,'Snr H'!$A$2:$E$49,5,FALSE),"")</f>
        <v/>
      </c>
      <c r="E71" s="153"/>
      <c r="F71" s="59" t="s">
        <v>126</v>
      </c>
      <c r="G71" s="59" t="s">
        <v>127</v>
      </c>
      <c r="H71" s="60" t="s">
        <v>88</v>
      </c>
      <c r="I71" s="52" t="s">
        <v>187</v>
      </c>
    </row>
    <row r="72" spans="1:9" x14ac:dyDescent="0.2">
      <c r="A72" s="202">
        <f>[1]Dnn!R58</f>
        <v>0.61666666666666636</v>
      </c>
      <c r="B72" s="194" t="str">
        <f>IFERROR(VLOOKUP(Dnn!$D4,'Snr H'!$A$2:$E$49,3,FALSE),"")</f>
        <v/>
      </c>
      <c r="C72" s="66" t="str">
        <f>IFERROR(VLOOKUP(Dnn!$D4,'Snr H'!$A$2:$E$49,4,FALSE),"")</f>
        <v/>
      </c>
      <c r="D72" s="78" t="str">
        <f>IFERROR(VLOOKUP(Dnn!$D4,'Snr H'!$A$2:$E$49,5,FALSE),"")</f>
        <v/>
      </c>
      <c r="E72" s="153"/>
      <c r="F72" s="59" t="s">
        <v>126</v>
      </c>
      <c r="G72" s="59" t="s">
        <v>127</v>
      </c>
      <c r="H72" s="60" t="s">
        <v>88</v>
      </c>
      <c r="I72" s="52" t="s">
        <v>188</v>
      </c>
    </row>
    <row r="73" spans="1:9" x14ac:dyDescent="0.2">
      <c r="A73" s="202">
        <f>[1]Dnn!R59</f>
        <v>0.62083333333333335</v>
      </c>
      <c r="B73" s="194" t="str">
        <f>IFERROR(VLOOKUP(Dnn!$D5,'Snr H'!$A$2:$E$49,3,FALSE),"")</f>
        <v/>
      </c>
      <c r="C73" s="66" t="str">
        <f>IFERROR(VLOOKUP(Dnn!$D5,'Snr H'!$A$2:$E$49,4,FALSE),"")</f>
        <v/>
      </c>
      <c r="D73" s="78" t="str">
        <f>IFERROR(VLOOKUP(Dnn!$D5,'Snr H'!$A$2:$E$49,5,FALSE),"")</f>
        <v/>
      </c>
      <c r="E73" s="153"/>
      <c r="F73" s="59" t="s">
        <v>126</v>
      </c>
      <c r="G73" s="59" t="s">
        <v>127</v>
      </c>
      <c r="H73" s="60" t="s">
        <v>88</v>
      </c>
      <c r="I73" s="52" t="s">
        <v>189</v>
      </c>
    </row>
    <row r="74" spans="1:9" x14ac:dyDescent="0.2">
      <c r="A74" s="202">
        <f>[1]Dnn!R60</f>
        <v>0.62916666666666632</v>
      </c>
      <c r="B74" s="194" t="str">
        <f>IFERROR(VLOOKUP(Dnn!$D6,'Snr H'!$A$2:$E$49,3,FALSE),"")</f>
        <v/>
      </c>
      <c r="C74" s="66" t="str">
        <f>IFERROR(VLOOKUP(Dnn!$D6,'Snr H'!$A$2:$E$49,4,FALSE),"")</f>
        <v/>
      </c>
      <c r="D74" s="78" t="str">
        <f>IFERROR(VLOOKUP(Dnn!$D6,'Snr H'!$A$2:$E$49,5,FALSE),"")</f>
        <v/>
      </c>
      <c r="E74" s="153"/>
      <c r="F74" s="59" t="s">
        <v>126</v>
      </c>
      <c r="G74" s="59" t="s">
        <v>127</v>
      </c>
      <c r="H74" s="60" t="s">
        <v>88</v>
      </c>
      <c r="I74" s="52" t="s">
        <v>190</v>
      </c>
    </row>
    <row r="75" spans="1:9" x14ac:dyDescent="0.2">
      <c r="A75" s="202">
        <f>[1]Dnn!R61</f>
        <v>0.63749999999999996</v>
      </c>
      <c r="B75" s="194" t="str">
        <f>IFERROR(VLOOKUP(Dnn!$D7,'Snr H'!$A$2:$E$49,3,FALSE),"")</f>
        <v/>
      </c>
      <c r="C75" s="66" t="str">
        <f>IFERROR(VLOOKUP(Dnn!$D7,'Snr H'!$A$2:$E$49,4,FALSE),"")</f>
        <v/>
      </c>
      <c r="D75" s="78" t="str">
        <f>IFERROR(VLOOKUP(Dnn!$D7,'Snr H'!$A$2:$E$49,5,FALSE),"")</f>
        <v/>
      </c>
      <c r="E75" s="153"/>
      <c r="F75" s="59" t="s">
        <v>126</v>
      </c>
      <c r="G75" s="59" t="s">
        <v>127</v>
      </c>
      <c r="H75" s="60" t="s">
        <v>88</v>
      </c>
      <c r="I75" s="52" t="s">
        <v>191</v>
      </c>
    </row>
    <row r="76" spans="1:9" ht="15" thickBot="1" x14ac:dyDescent="0.25">
      <c r="A76" s="203">
        <f>[1]Dnn!R62</f>
        <v>0.65000000000000036</v>
      </c>
      <c r="B76" s="195" t="str">
        <f>IFERROR(VLOOKUP(Dnn!$D8,'Snr H'!$A$2:$E$49,3,FALSE),"")</f>
        <v/>
      </c>
      <c r="C76" s="73" t="str">
        <f>IFERROR(VLOOKUP(Dnn!$D8,'Snr H'!$A$2:$E$49,4,FALSE),"")</f>
        <v/>
      </c>
      <c r="D76" s="79" t="str">
        <f>IFERROR(VLOOKUP(Dnn!$D8,'Snr H'!$A$2:$E$49,5,FALSE),"")</f>
        <v/>
      </c>
      <c r="E76" s="154"/>
      <c r="F76" s="74" t="s">
        <v>126</v>
      </c>
      <c r="G76" s="74" t="s">
        <v>127</v>
      </c>
      <c r="H76" s="75" t="s">
        <v>88</v>
      </c>
      <c r="I76" s="52" t="s">
        <v>192</v>
      </c>
    </row>
    <row r="77" spans="1:9" ht="15" thickBot="1" x14ac:dyDescent="0.25">
      <c r="B77" s="87"/>
      <c r="C77" s="87"/>
      <c r="D77" s="87"/>
      <c r="E77" s="53"/>
      <c r="F77" s="53"/>
      <c r="G77" s="82"/>
      <c r="H77" s="82"/>
    </row>
    <row r="78" spans="1:9" x14ac:dyDescent="0.2">
      <c r="A78" s="197" t="s">
        <v>108</v>
      </c>
      <c r="B78" s="55"/>
      <c r="C78" s="55"/>
      <c r="D78" s="190"/>
      <c r="E78" s="208" t="str">
        <f>Dnn!E8</f>
        <v>Vétérans F</v>
      </c>
      <c r="F78" s="209"/>
      <c r="G78" s="209"/>
      <c r="H78" s="210"/>
    </row>
    <row r="79" spans="1:9" ht="15" customHeight="1" x14ac:dyDescent="0.2">
      <c r="A79" s="198" t="s">
        <v>110</v>
      </c>
      <c r="B79" s="53"/>
      <c r="C79" s="53"/>
      <c r="D79" s="191"/>
      <c r="E79" s="211"/>
      <c r="F79" s="212"/>
      <c r="G79" s="212"/>
      <c r="H79" s="213"/>
    </row>
    <row r="80" spans="1:9" ht="15" thickBot="1" x14ac:dyDescent="0.25">
      <c r="A80" s="199" t="s">
        <v>109</v>
      </c>
      <c r="B80" s="158"/>
      <c r="C80" s="158"/>
      <c r="D80" s="192"/>
      <c r="E80" s="56"/>
      <c r="F80" s="53"/>
      <c r="G80" s="53"/>
      <c r="H80" s="58" t="str">
        <f>Dnn!E1</f>
        <v>{Groupe B}</v>
      </c>
    </row>
    <row r="81" spans="1:9" ht="15" thickBot="1" x14ac:dyDescent="0.25">
      <c r="A81" s="200" t="s">
        <v>144</v>
      </c>
      <c r="B81" s="83" t="s">
        <v>111</v>
      </c>
      <c r="C81" s="64" t="s">
        <v>0</v>
      </c>
      <c r="D81" s="65" t="s">
        <v>8</v>
      </c>
      <c r="E81" s="90" t="s">
        <v>125</v>
      </c>
      <c r="F81" s="218" t="s">
        <v>120</v>
      </c>
      <c r="G81" s="222"/>
      <c r="H81" s="223"/>
    </row>
    <row r="82" spans="1:9" x14ac:dyDescent="0.2">
      <c r="A82" s="201">
        <f>[1]Dnn!T35</f>
        <v>0.52083333333333293</v>
      </c>
      <c r="B82" s="193">
        <f>IFERROR(VLOOKUP(Dnn!$D1,'Vtr F'!$A$2:$E$49,3,FALSE),"")</f>
        <v>5</v>
      </c>
      <c r="C82" s="68" t="str">
        <f>IFERROR(VLOOKUP(Dnn!$D1,'Vtr F'!$A$2:$E$49,4,FALSE),"")</f>
        <v>B 5</v>
      </c>
      <c r="D82" s="77" t="str">
        <f>IFERROR(VLOOKUP(Dnn!$D1,'Vtr F'!$A$2:$E$49,5,FALSE),"")</f>
        <v>C 5</v>
      </c>
      <c r="E82" s="152"/>
      <c r="F82" s="69" t="s">
        <v>126</v>
      </c>
      <c r="G82" s="69" t="s">
        <v>127</v>
      </c>
      <c r="H82" s="70" t="s">
        <v>88</v>
      </c>
      <c r="I82" s="52" t="s">
        <v>193</v>
      </c>
    </row>
    <row r="83" spans="1:9" x14ac:dyDescent="0.2">
      <c r="A83" s="202">
        <f>[1]Dnn!T36</f>
        <v>0.52499999999999991</v>
      </c>
      <c r="B83" s="194">
        <f>IFERROR(VLOOKUP(Dnn!$D2,'Vtr F'!$A$2:$E$49,3,FALSE),"")</f>
        <v>6</v>
      </c>
      <c r="C83" s="66" t="str">
        <f>IFERROR(VLOOKUP(Dnn!$D2,'Vtr F'!$A$2:$E$49,4,FALSE),"")</f>
        <v>B 6</v>
      </c>
      <c r="D83" s="78" t="str">
        <f>IFERROR(VLOOKUP(Dnn!$D2,'Vtr F'!$A$2:$E$49,5,FALSE),"")</f>
        <v>C 6</v>
      </c>
      <c r="E83" s="153"/>
      <c r="F83" s="59" t="s">
        <v>126</v>
      </c>
      <c r="G83" s="59" t="s">
        <v>127</v>
      </c>
      <c r="H83" s="60" t="s">
        <v>88</v>
      </c>
      <c r="I83" s="52" t="s">
        <v>194</v>
      </c>
    </row>
    <row r="84" spans="1:9" x14ac:dyDescent="0.2">
      <c r="A84" s="202">
        <f>[1]Dnn!T37</f>
        <v>0.52916666666666701</v>
      </c>
      <c r="B84" s="194">
        <f>IFERROR(VLOOKUP(Dnn!$D3,'Vtr F'!$A$2:$E$49,3,FALSE),"")</f>
        <v>7</v>
      </c>
      <c r="C84" s="66" t="str">
        <f>IFERROR(VLOOKUP(Dnn!$D3,'Vtr F'!$A$2:$E$49,4,FALSE),"")</f>
        <v>B 7</v>
      </c>
      <c r="D84" s="78" t="str">
        <f>IFERROR(VLOOKUP(Dnn!$D3,'Vtr F'!$A$2:$E$49,5,FALSE),"")</f>
        <v>C 7</v>
      </c>
      <c r="E84" s="153"/>
      <c r="F84" s="59" t="s">
        <v>126</v>
      </c>
      <c r="G84" s="59" t="s">
        <v>127</v>
      </c>
      <c r="H84" s="60" t="s">
        <v>88</v>
      </c>
      <c r="I84" s="52" t="s">
        <v>195</v>
      </c>
    </row>
    <row r="85" spans="1:9" x14ac:dyDescent="0.2">
      <c r="A85" s="202">
        <f>[1]Dnn!T38</f>
        <v>0.53749999999999998</v>
      </c>
      <c r="B85" s="194">
        <f>IFERROR(VLOOKUP(Dnn!$D4,'Vtr F'!$A$2:$E$49,3,FALSE),"")</f>
        <v>8</v>
      </c>
      <c r="C85" s="66" t="str">
        <f>IFERROR(VLOOKUP(Dnn!$D4,'Vtr F'!$A$2:$E$49,4,FALSE),"")</f>
        <v>B 8</v>
      </c>
      <c r="D85" s="78" t="str">
        <f>IFERROR(VLOOKUP(Dnn!$D4,'Vtr F'!$A$2:$E$49,5,FALSE),"")</f>
        <v>C 8</v>
      </c>
      <c r="E85" s="153"/>
      <c r="F85" s="59" t="s">
        <v>126</v>
      </c>
      <c r="G85" s="59" t="s">
        <v>127</v>
      </c>
      <c r="H85" s="60" t="s">
        <v>88</v>
      </c>
      <c r="I85" s="52" t="s">
        <v>196</v>
      </c>
    </row>
    <row r="86" spans="1:9" x14ac:dyDescent="0.2">
      <c r="A86" s="202">
        <f>[1]Dnn!T39</f>
        <v>0.54166666666666696</v>
      </c>
      <c r="B86" s="194">
        <f>IFERROR(VLOOKUP(Dnn!$D5,'Vtr F'!$A$2:$E$49,3,FALSE),"")</f>
        <v>9</v>
      </c>
      <c r="C86" s="66" t="str">
        <f>IFERROR(VLOOKUP(Dnn!$D5,'Vtr F'!$A$2:$E$49,4,FALSE),"")</f>
        <v>B 9</v>
      </c>
      <c r="D86" s="78" t="str">
        <f>IFERROR(VLOOKUP(Dnn!$D5,'Vtr F'!$A$2:$E$49,5,FALSE),"")</f>
        <v>C 9</v>
      </c>
      <c r="E86" s="153"/>
      <c r="F86" s="59" t="s">
        <v>126</v>
      </c>
      <c r="G86" s="59" t="s">
        <v>127</v>
      </c>
      <c r="H86" s="60" t="s">
        <v>88</v>
      </c>
      <c r="I86" s="52" t="s">
        <v>197</v>
      </c>
    </row>
    <row r="87" spans="1:9" x14ac:dyDescent="0.2">
      <c r="A87" s="202">
        <f>[1]Dnn!T40</f>
        <v>0.54999999999999993</v>
      </c>
      <c r="B87" s="194">
        <f>IFERROR(VLOOKUP(Dnn!$D6,'Vtr F'!$A$2:$E$49,3,FALSE),"")</f>
        <v>10</v>
      </c>
      <c r="C87" s="66" t="str">
        <f>IFERROR(VLOOKUP(Dnn!$D6,'Vtr F'!$A$2:$E$49,4,FALSE),"")</f>
        <v>B 10</v>
      </c>
      <c r="D87" s="78" t="str">
        <f>IFERROR(VLOOKUP(Dnn!$D6,'Vtr F'!$A$2:$E$49,5,FALSE),"")</f>
        <v>C 10</v>
      </c>
      <c r="E87" s="153"/>
      <c r="F87" s="59" t="s">
        <v>126</v>
      </c>
      <c r="G87" s="59" t="s">
        <v>127</v>
      </c>
      <c r="H87" s="60" t="s">
        <v>88</v>
      </c>
      <c r="I87" s="52" t="s">
        <v>198</v>
      </c>
    </row>
    <row r="88" spans="1:9" x14ac:dyDescent="0.2">
      <c r="A88" s="202">
        <f>[1]Dnn!T41</f>
        <v>0.55833333333333324</v>
      </c>
      <c r="B88" s="194">
        <f>IFERROR(VLOOKUP(Dnn!$D7,'Vtr F'!$A$2:$E$49,3,FALSE),"")</f>
        <v>11</v>
      </c>
      <c r="C88" s="66" t="str">
        <f>IFERROR(VLOOKUP(Dnn!$D7,'Vtr F'!$A$2:$E$49,4,FALSE),"")</f>
        <v>B 11</v>
      </c>
      <c r="D88" s="78" t="str">
        <f>IFERROR(VLOOKUP(Dnn!$D7,'Vtr F'!$A$2:$E$49,5,FALSE),"")</f>
        <v>C 11</v>
      </c>
      <c r="E88" s="153"/>
      <c r="F88" s="59" t="s">
        <v>126</v>
      </c>
      <c r="G88" s="59" t="s">
        <v>127</v>
      </c>
      <c r="H88" s="60" t="s">
        <v>88</v>
      </c>
      <c r="I88" s="52" t="s">
        <v>199</v>
      </c>
    </row>
    <row r="89" spans="1:9" ht="15" thickBot="1" x14ac:dyDescent="0.25">
      <c r="A89" s="203">
        <f>[1]Dnn!T42</f>
        <v>0.57499999999999996</v>
      </c>
      <c r="B89" s="195">
        <f>IFERROR(VLOOKUP(Dnn!$D8,'Vtr F'!$A$2:$E$49,3,FALSE),"")</f>
        <v>12</v>
      </c>
      <c r="C89" s="73" t="str">
        <f>IFERROR(VLOOKUP(Dnn!$D8,'Vtr F'!$A$2:$E$49,4,FALSE),"")</f>
        <v>B 12</v>
      </c>
      <c r="D89" s="79" t="str">
        <f>IFERROR(VLOOKUP(Dnn!$D8,'Vtr F'!$A$2:$E$49,5,FALSE),"")</f>
        <v>C 12</v>
      </c>
      <c r="E89" s="154"/>
      <c r="F89" s="74" t="s">
        <v>126</v>
      </c>
      <c r="G89" s="74" t="s">
        <v>127</v>
      </c>
      <c r="H89" s="75" t="s">
        <v>88</v>
      </c>
      <c r="I89" s="52" t="s">
        <v>200</v>
      </c>
    </row>
    <row r="90" spans="1:9" ht="15" thickBot="1" x14ac:dyDescent="0.25">
      <c r="B90" s="87"/>
      <c r="C90" s="87"/>
      <c r="D90" s="87"/>
      <c r="E90" s="53"/>
      <c r="F90" s="53"/>
      <c r="G90" s="82"/>
      <c r="H90" s="82"/>
    </row>
    <row r="91" spans="1:9" x14ac:dyDescent="0.2">
      <c r="A91" s="197" t="s">
        <v>108</v>
      </c>
      <c r="B91" s="55"/>
      <c r="C91" s="55"/>
      <c r="D91" s="190"/>
      <c r="E91" s="208" t="str">
        <f>Dnn!E9</f>
        <v>Vétérans H</v>
      </c>
      <c r="F91" s="209"/>
      <c r="G91" s="209"/>
      <c r="H91" s="210"/>
    </row>
    <row r="92" spans="1:9" ht="15" customHeight="1" x14ac:dyDescent="0.2">
      <c r="A92" s="198" t="s">
        <v>110</v>
      </c>
      <c r="B92" s="53"/>
      <c r="C92" s="53"/>
      <c r="D92" s="191"/>
      <c r="E92" s="211"/>
      <c r="F92" s="212"/>
      <c r="G92" s="212"/>
      <c r="H92" s="213"/>
    </row>
    <row r="93" spans="1:9" ht="15" thickBot="1" x14ac:dyDescent="0.25">
      <c r="A93" s="199" t="s">
        <v>109</v>
      </c>
      <c r="B93" s="158"/>
      <c r="C93" s="158"/>
      <c r="D93" s="192"/>
      <c r="E93" s="56"/>
      <c r="F93" s="53"/>
      <c r="G93" s="53"/>
      <c r="H93" s="58" t="str">
        <f>Dnn!E1</f>
        <v>{Groupe B}</v>
      </c>
    </row>
    <row r="94" spans="1:9" ht="15" thickBot="1" x14ac:dyDescent="0.25">
      <c r="A94" s="200" t="s">
        <v>144</v>
      </c>
      <c r="B94" s="83" t="s">
        <v>111</v>
      </c>
      <c r="C94" s="64" t="s">
        <v>0</v>
      </c>
      <c r="D94" s="65" t="s">
        <v>8</v>
      </c>
      <c r="E94" s="90" t="s">
        <v>125</v>
      </c>
      <c r="F94" s="218" t="s">
        <v>120</v>
      </c>
      <c r="G94" s="222"/>
      <c r="H94" s="223"/>
    </row>
    <row r="95" spans="1:9" x14ac:dyDescent="0.2">
      <c r="A95" s="201">
        <f>[1]Dnn!R35</f>
        <v>0.51666666666666661</v>
      </c>
      <c r="B95" s="193" t="str">
        <f>IFERROR(VLOOKUP(Dnn!$D1,'Vtr H'!$A$2:$E$49,3,FALSE),"")</f>
        <v/>
      </c>
      <c r="C95" s="68" t="str">
        <f>IFERROR(VLOOKUP(Dnn!$D1,'Vtr H'!$A$2:$E$49,4,FALSE),"")</f>
        <v/>
      </c>
      <c r="D95" s="77" t="str">
        <f>IFERROR(VLOOKUP(Dnn!$D1,'Vtr H'!$A$2:$E$49,5,FALSE),"")</f>
        <v/>
      </c>
      <c r="E95" s="152"/>
      <c r="F95" s="69" t="s">
        <v>126</v>
      </c>
      <c r="G95" s="69" t="s">
        <v>127</v>
      </c>
      <c r="H95" s="70" t="s">
        <v>88</v>
      </c>
      <c r="I95" s="52" t="s">
        <v>201</v>
      </c>
    </row>
    <row r="96" spans="1:9" x14ac:dyDescent="0.2">
      <c r="A96" s="202">
        <f>[1]Dnn!R36</f>
        <v>0.52083333333333293</v>
      </c>
      <c r="B96" s="194" t="str">
        <f>IFERROR(VLOOKUP(Dnn!$D2,'Vtr H'!$A$2:$E$49,3,FALSE),"")</f>
        <v/>
      </c>
      <c r="C96" s="66" t="str">
        <f>IFERROR(VLOOKUP(Dnn!$D2,'Vtr H'!$A$2:$E$49,4,FALSE),"")</f>
        <v/>
      </c>
      <c r="D96" s="78" t="str">
        <f>IFERROR(VLOOKUP(Dnn!$D2,'Vtr H'!$A$2:$E$49,5,FALSE),"")</f>
        <v/>
      </c>
      <c r="E96" s="153"/>
      <c r="F96" s="59" t="s">
        <v>126</v>
      </c>
      <c r="G96" s="59" t="s">
        <v>127</v>
      </c>
      <c r="H96" s="60" t="s">
        <v>88</v>
      </c>
      <c r="I96" s="52" t="s">
        <v>202</v>
      </c>
    </row>
    <row r="97" spans="1:9" x14ac:dyDescent="0.2">
      <c r="A97" s="202">
        <f>[1]Dnn!R37</f>
        <v>0.52916666666666701</v>
      </c>
      <c r="B97" s="194" t="str">
        <f>IFERROR(VLOOKUP(Dnn!$D3,'Vtr H'!$A$2:$E$49,3,FALSE),"")</f>
        <v/>
      </c>
      <c r="C97" s="66" t="str">
        <f>IFERROR(VLOOKUP(Dnn!$D3,'Vtr H'!$A$2:$E$49,4,FALSE),"")</f>
        <v/>
      </c>
      <c r="D97" s="78" t="str">
        <f>IFERROR(VLOOKUP(Dnn!$D3,'Vtr H'!$A$2:$E$49,5,FALSE),"")</f>
        <v/>
      </c>
      <c r="E97" s="153"/>
      <c r="F97" s="59" t="s">
        <v>126</v>
      </c>
      <c r="G97" s="59" t="s">
        <v>127</v>
      </c>
      <c r="H97" s="60" t="s">
        <v>88</v>
      </c>
      <c r="I97" s="52" t="s">
        <v>203</v>
      </c>
    </row>
    <row r="98" spans="1:9" x14ac:dyDescent="0.2">
      <c r="A98" s="202">
        <f>[1]Dnn!R38</f>
        <v>0.53333333333333299</v>
      </c>
      <c r="B98" s="194" t="str">
        <f>IFERROR(VLOOKUP(Dnn!$D4,'Vtr H'!$A$2:$E$49,3,FALSE),"")</f>
        <v/>
      </c>
      <c r="C98" s="66" t="str">
        <f>IFERROR(VLOOKUP(Dnn!$D4,'Vtr H'!$A$2:$E$49,4,FALSE),"")</f>
        <v/>
      </c>
      <c r="D98" s="78" t="str">
        <f>IFERROR(VLOOKUP(Dnn!$D4,'Vtr H'!$A$2:$E$49,5,FALSE),"")</f>
        <v/>
      </c>
      <c r="E98" s="153"/>
      <c r="F98" s="59" t="s">
        <v>126</v>
      </c>
      <c r="G98" s="59" t="s">
        <v>127</v>
      </c>
      <c r="H98" s="60" t="s">
        <v>88</v>
      </c>
      <c r="I98" s="52" t="s">
        <v>204</v>
      </c>
    </row>
    <row r="99" spans="1:9" x14ac:dyDescent="0.2">
      <c r="A99" s="202">
        <f>[1]Dnn!R39</f>
        <v>0.53749999999999998</v>
      </c>
      <c r="B99" s="194" t="str">
        <f>IFERROR(VLOOKUP(Dnn!$D5,'Vtr H'!$A$2:$E$49,3,FALSE),"")</f>
        <v/>
      </c>
      <c r="C99" s="66" t="str">
        <f>IFERROR(VLOOKUP(Dnn!$D5,'Vtr H'!$A$2:$E$49,4,FALSE),"")</f>
        <v/>
      </c>
      <c r="D99" s="78" t="str">
        <f>IFERROR(VLOOKUP(Dnn!$D5,'Vtr H'!$A$2:$E$49,5,FALSE),"")</f>
        <v/>
      </c>
      <c r="E99" s="153"/>
      <c r="F99" s="59" t="s">
        <v>126</v>
      </c>
      <c r="G99" s="59" t="s">
        <v>127</v>
      </c>
      <c r="H99" s="60" t="s">
        <v>88</v>
      </c>
      <c r="I99" s="52" t="s">
        <v>205</v>
      </c>
    </row>
    <row r="100" spans="1:9" x14ac:dyDescent="0.2">
      <c r="A100" s="202">
        <f>[1]Dnn!R40</f>
        <v>0.54583333333333295</v>
      </c>
      <c r="B100" s="194" t="str">
        <f>IFERROR(VLOOKUP(Dnn!$D6,'Vtr H'!$A$2:$E$49,3,FALSE),"")</f>
        <v/>
      </c>
      <c r="C100" s="66" t="str">
        <f>IFERROR(VLOOKUP(Dnn!$D6,'Vtr H'!$A$2:$E$49,4,FALSE),"")</f>
        <v/>
      </c>
      <c r="D100" s="78" t="str">
        <f>IFERROR(VLOOKUP(Dnn!$D6,'Vtr H'!$A$2:$E$49,5,FALSE),"")</f>
        <v/>
      </c>
      <c r="E100" s="153"/>
      <c r="F100" s="59" t="s">
        <v>126</v>
      </c>
      <c r="G100" s="59" t="s">
        <v>127</v>
      </c>
      <c r="H100" s="60" t="s">
        <v>88</v>
      </c>
      <c r="I100" s="52" t="s">
        <v>206</v>
      </c>
    </row>
    <row r="101" spans="1:9" x14ac:dyDescent="0.2">
      <c r="A101" s="202">
        <f>[1]Dnn!R41</f>
        <v>0.55416666666666659</v>
      </c>
      <c r="B101" s="194" t="str">
        <f>IFERROR(VLOOKUP(Dnn!$D7,'Vtr H'!$A$2:$E$49,3,FALSE),"")</f>
        <v/>
      </c>
      <c r="C101" s="66" t="str">
        <f>IFERROR(VLOOKUP(Dnn!$D7,'Vtr H'!$A$2:$E$49,4,FALSE),"")</f>
        <v/>
      </c>
      <c r="D101" s="78" t="str">
        <f>IFERROR(VLOOKUP(Dnn!$D7,'Vtr H'!$A$2:$E$49,5,FALSE),"")</f>
        <v/>
      </c>
      <c r="E101" s="153"/>
      <c r="F101" s="59" t="s">
        <v>126</v>
      </c>
      <c r="G101" s="59" t="s">
        <v>127</v>
      </c>
      <c r="H101" s="60" t="s">
        <v>88</v>
      </c>
      <c r="I101" s="52" t="s">
        <v>207</v>
      </c>
    </row>
    <row r="102" spans="1:9" ht="15" thickBot="1" x14ac:dyDescent="0.25">
      <c r="A102" s="203">
        <f>[1]Dnn!R42</f>
        <v>0.56666666666666698</v>
      </c>
      <c r="B102" s="195" t="str">
        <f>IFERROR(VLOOKUP(Dnn!$D8,'Vtr H'!$A$2:$E$49,3,FALSE),"")</f>
        <v/>
      </c>
      <c r="C102" s="73" t="str">
        <f>IFERROR(VLOOKUP(Dnn!$D8,'Vtr H'!$A$2:$E$49,4,FALSE),"")</f>
        <v/>
      </c>
      <c r="D102" s="79" t="str">
        <f>IFERROR(VLOOKUP(Dnn!$D8,'Vtr H'!$A$2:$E$49,5,FALSE),"")</f>
        <v/>
      </c>
      <c r="E102" s="154"/>
      <c r="F102" s="74" t="s">
        <v>126</v>
      </c>
      <c r="G102" s="74" t="s">
        <v>127</v>
      </c>
      <c r="H102" s="75" t="s">
        <v>88</v>
      </c>
      <c r="I102" s="52" t="s">
        <v>208</v>
      </c>
    </row>
  </sheetData>
  <sheetProtection sheet="1" objects="1" scenarios="1"/>
  <mergeCells count="16">
    <mergeCell ref="F4:H4"/>
    <mergeCell ref="F17:H17"/>
    <mergeCell ref="F30:H30"/>
    <mergeCell ref="F43:H43"/>
    <mergeCell ref="E1:H2"/>
    <mergeCell ref="E14:H15"/>
    <mergeCell ref="E27:H28"/>
    <mergeCell ref="F94:H94"/>
    <mergeCell ref="E78:H79"/>
    <mergeCell ref="E91:H92"/>
    <mergeCell ref="E40:H41"/>
    <mergeCell ref="E52:H53"/>
    <mergeCell ref="E65:H66"/>
    <mergeCell ref="F55:H55"/>
    <mergeCell ref="F68:H68"/>
    <mergeCell ref="F81:H81"/>
  </mergeCells>
  <phoneticPr fontId="11" type="noConversion"/>
  <pageMargins left="0.7" right="0.7" top="0.75" bottom="0.75" header="0.3" footer="0.3"/>
  <pageSetup paperSize="9" orientation="portrait" horizontalDpi="0" verticalDpi="0"/>
  <headerFooter>
    <oddHeader>&amp;L&amp;"Source Code Pro,Normal"CAF Salève_x000D_Annemasse&amp;C&amp;"Source Code Pro,Normal"&amp;18Finale blocs {6 min}&amp;R&amp;"Source Code Pro,Normal"Open 2016</oddHeader>
  </headerFooter>
  <extLst>
    <ext xmlns:mx="http://schemas.microsoft.com/office/mac/excel/2008/main" uri="{64002731-A6B0-56B0-2670-7721B7C09600}">
      <mx:PLV Mode="1" OnePage="0" WScale="10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005493"/>
  </sheetPr>
  <dimension ref="A1:G400"/>
  <sheetViews>
    <sheetView view="pageLayout" workbookViewId="0">
      <selection activeCell="G400" sqref="A361:G400"/>
    </sheetView>
  </sheetViews>
  <sheetFormatPr baseColWidth="10" defaultRowHeight="14" x14ac:dyDescent="0.2"/>
  <cols>
    <col min="1" max="1" width="5.28515625" style="52" bestFit="1" customWidth="1"/>
    <col min="2" max="4" width="13.7109375" style="103" customWidth="1"/>
    <col min="5" max="6" width="7.85546875" style="112" bestFit="1" customWidth="1"/>
    <col min="7" max="7" width="7.85546875" style="115" bestFit="1" customWidth="1"/>
    <col min="8" max="16384" width="10.7109375" style="52"/>
  </cols>
  <sheetData>
    <row r="1" spans="1:7" ht="42" customHeight="1" thickBot="1" x14ac:dyDescent="0.25">
      <c r="A1" s="224" t="str">
        <f>Dnn!E2</f>
        <v>Benjamins F</v>
      </c>
      <c r="B1" s="224"/>
      <c r="C1" s="224"/>
      <c r="D1" s="224"/>
      <c r="E1" s="224"/>
      <c r="F1" s="224"/>
      <c r="G1" s="224"/>
    </row>
    <row r="2" spans="1:7" s="57" customFormat="1" ht="15" thickBot="1" x14ac:dyDescent="0.25">
      <c r="A2" s="110" t="s">
        <v>106</v>
      </c>
      <c r="B2" s="64" t="s">
        <v>0</v>
      </c>
      <c r="C2" s="64" t="s">
        <v>8</v>
      </c>
      <c r="D2" s="64" t="s">
        <v>1</v>
      </c>
      <c r="E2" s="118" t="s">
        <v>140</v>
      </c>
      <c r="F2" s="118" t="s">
        <v>141</v>
      </c>
      <c r="G2" s="111" t="s">
        <v>107</v>
      </c>
    </row>
    <row r="3" spans="1:7" x14ac:dyDescent="0.2">
      <c r="A3" s="67" t="str">
        <f>IFERROR(VLOOKUP(Dnn!$C1,'Bjm F'!$B$2:$CW$49,1,FALSE),"")</f>
        <v/>
      </c>
      <c r="B3" s="94" t="str">
        <f>IFERROR(VLOOKUP(Dnn!$C1,'Bjm F'!$B$2:$CW$49,3,FALSE),"")</f>
        <v/>
      </c>
      <c r="C3" s="94" t="str">
        <f>IFERROR(VLOOKUP(Dnn!$C1,'Bjm F'!$B$2:$CW$49,4,FALSE),"")</f>
        <v/>
      </c>
      <c r="D3" s="94" t="str">
        <f>IFERROR(VLOOKUP(Dnn!$C1,'Bjm F'!$B$2:$CW$49,6,FALSE),"")</f>
        <v/>
      </c>
      <c r="E3" s="113" t="str">
        <f>IFERROR(VLOOKUP(Dnn!$C1,'Bjm F'!$B$2:$CW$49,11,FALSE),"")</f>
        <v/>
      </c>
      <c r="F3" s="113" t="str">
        <f>IFERROR(VLOOKUP(Dnn!$C1,'Bjm F'!$B$2:$CW$49,88,FALSE),"")</f>
        <v/>
      </c>
      <c r="G3" s="77" t="str">
        <f>IFERROR(VLOOKUP(Dnn!$C1,'Bjm F'!$B$2:$CW$49,100,FALSE),"")</f>
        <v/>
      </c>
    </row>
    <row r="4" spans="1:7" x14ac:dyDescent="0.2">
      <c r="A4" s="71" t="str">
        <f>IFERROR(VLOOKUP(Dnn!$C2,'Bjm F'!$B$2:$CW$49,1,FALSE),"")</f>
        <v/>
      </c>
      <c r="B4" s="96" t="str">
        <f>IFERROR(VLOOKUP(Dnn!$C2,'Bjm F'!$B$2:$CW$49,3,FALSE),"")</f>
        <v/>
      </c>
      <c r="C4" s="96" t="str">
        <f>IFERROR(VLOOKUP(Dnn!$C2,'Bjm F'!$B$2:$CW$49,4,FALSE),"")</f>
        <v/>
      </c>
      <c r="D4" s="96" t="str">
        <f>IFERROR(VLOOKUP(Dnn!$C2,'Bjm F'!$B$2:$CW$49,6,FALSE),"")</f>
        <v/>
      </c>
      <c r="E4" s="114" t="str">
        <f>IFERROR(VLOOKUP(Dnn!$C2,'Bjm F'!$B$2:$CW$49,11,FALSE),"")</f>
        <v/>
      </c>
      <c r="F4" s="114" t="str">
        <f>IFERROR(VLOOKUP(Dnn!$C2,'Bjm F'!$B$2:$CW$49,88,FALSE),"")</f>
        <v/>
      </c>
      <c r="G4" s="78" t="str">
        <f>IFERROR(VLOOKUP(Dnn!$C2,'Bjm F'!$B$2:$CW$49,100,FALSE),"")</f>
        <v/>
      </c>
    </row>
    <row r="5" spans="1:7" x14ac:dyDescent="0.2">
      <c r="A5" s="71" t="str">
        <f>IFERROR(VLOOKUP(Dnn!$C3,'Bjm F'!$B$2:$CW$49,1,FALSE),"")</f>
        <v/>
      </c>
      <c r="B5" s="96" t="str">
        <f>IFERROR(VLOOKUP(Dnn!$C3,'Bjm F'!$B$2:$CW$49,3,FALSE),"")</f>
        <v/>
      </c>
      <c r="C5" s="96" t="str">
        <f>IFERROR(VLOOKUP(Dnn!$C3,'Bjm F'!$B$2:$CW$49,4,FALSE),"")</f>
        <v/>
      </c>
      <c r="D5" s="96" t="str">
        <f>IFERROR(VLOOKUP(Dnn!$C3,'Bjm F'!$B$2:$CW$49,6,FALSE),"")</f>
        <v/>
      </c>
      <c r="E5" s="114" t="str">
        <f>IFERROR(VLOOKUP(Dnn!$C3,'Bjm F'!$B$2:$CW$49,11,FALSE),"")</f>
        <v/>
      </c>
      <c r="F5" s="114" t="str">
        <f>IFERROR(VLOOKUP(Dnn!$C3,'Bjm F'!$B$2:$CW$49,88,FALSE),"")</f>
        <v/>
      </c>
      <c r="G5" s="78" t="str">
        <f>IFERROR(VLOOKUP(Dnn!$C3,'Bjm F'!$B$2:$CW$49,100,FALSE),"")</f>
        <v/>
      </c>
    </row>
    <row r="6" spans="1:7" x14ac:dyDescent="0.2">
      <c r="A6" s="71" t="str">
        <f>IFERROR(VLOOKUP(Dnn!$C4,'Bjm F'!$B$2:$CW$49,1,FALSE),"")</f>
        <v/>
      </c>
      <c r="B6" s="96" t="str">
        <f>IFERROR(VLOOKUP(Dnn!$C4,'Bjm F'!$B$2:$CW$49,3,FALSE),"")</f>
        <v/>
      </c>
      <c r="C6" s="96" t="str">
        <f>IFERROR(VLOOKUP(Dnn!$C4,'Bjm F'!$B$2:$CW$49,4,FALSE),"")</f>
        <v/>
      </c>
      <c r="D6" s="96" t="str">
        <f>IFERROR(VLOOKUP(Dnn!$C4,'Bjm F'!$B$2:$CW$49,6,FALSE),"")</f>
        <v/>
      </c>
      <c r="E6" s="114" t="str">
        <f>IFERROR(VLOOKUP(Dnn!$C4,'Bjm F'!$B$2:$CW$49,11,FALSE),"")</f>
        <v/>
      </c>
      <c r="F6" s="114" t="str">
        <f>IFERROR(VLOOKUP(Dnn!$C4,'Bjm F'!$B$2:$CW$49,88,FALSE),"")</f>
        <v/>
      </c>
      <c r="G6" s="78" t="str">
        <f>IFERROR(VLOOKUP(Dnn!$C4,'Bjm F'!$B$2:$CW$49,100,FALSE),"")</f>
        <v/>
      </c>
    </row>
    <row r="7" spans="1:7" x14ac:dyDescent="0.2">
      <c r="A7" s="71" t="str">
        <f>IFERROR(VLOOKUP(Dnn!$C5,'Bjm F'!$B$2:$CW$49,1,FALSE),"")</f>
        <v/>
      </c>
      <c r="B7" s="96" t="str">
        <f>IFERROR(VLOOKUP(Dnn!$C5,'Bjm F'!$B$2:$CW$49,3,FALSE),"")</f>
        <v/>
      </c>
      <c r="C7" s="96" t="str">
        <f>IFERROR(VLOOKUP(Dnn!$C5,'Bjm F'!$B$2:$CW$49,4,FALSE),"")</f>
        <v/>
      </c>
      <c r="D7" s="96" t="str">
        <f>IFERROR(VLOOKUP(Dnn!$C5,'Bjm F'!$B$2:$CW$49,6,FALSE),"")</f>
        <v/>
      </c>
      <c r="E7" s="114" t="str">
        <f>IFERROR(VLOOKUP(Dnn!$C5,'Bjm F'!$B$2:$CW$49,11,FALSE),"")</f>
        <v/>
      </c>
      <c r="F7" s="114" t="str">
        <f>IFERROR(VLOOKUP(Dnn!$C5,'Bjm F'!$B$2:$CW$49,88,FALSE),"")</f>
        <v/>
      </c>
      <c r="G7" s="78" t="str">
        <f>IFERROR(VLOOKUP(Dnn!$C5,'Bjm F'!$B$2:$CW$49,100,FALSE),"")</f>
        <v/>
      </c>
    </row>
    <row r="8" spans="1:7" x14ac:dyDescent="0.2">
      <c r="A8" s="71" t="str">
        <f>IFERROR(VLOOKUP(Dnn!$C6,'Bjm F'!$B$2:$CW$49,1,FALSE),"")</f>
        <v/>
      </c>
      <c r="B8" s="96" t="str">
        <f>IFERROR(VLOOKUP(Dnn!$C6,'Bjm F'!$B$2:$CW$49,3,FALSE),"")</f>
        <v/>
      </c>
      <c r="C8" s="96" t="str">
        <f>IFERROR(VLOOKUP(Dnn!$C6,'Bjm F'!$B$2:$CW$49,4,FALSE),"")</f>
        <v/>
      </c>
      <c r="D8" s="96" t="str">
        <f>IFERROR(VLOOKUP(Dnn!$C6,'Bjm F'!$B$2:$CW$49,6,FALSE),"")</f>
        <v/>
      </c>
      <c r="E8" s="114" t="str">
        <f>IFERROR(VLOOKUP(Dnn!$C6,'Bjm F'!$B$2:$CW$49,11,FALSE),"")</f>
        <v/>
      </c>
      <c r="F8" s="114" t="str">
        <f>IFERROR(VLOOKUP(Dnn!$C6,'Bjm F'!$B$2:$CW$49,88,FALSE),"")</f>
        <v/>
      </c>
      <c r="G8" s="78" t="str">
        <f>IFERROR(VLOOKUP(Dnn!$C6,'Bjm F'!$B$2:$CW$49,100,FALSE),"")</f>
        <v/>
      </c>
    </row>
    <row r="9" spans="1:7" x14ac:dyDescent="0.2">
      <c r="A9" s="71" t="str">
        <f>IFERROR(VLOOKUP(Dnn!$C7,'Bjm F'!$B$2:$CW$49,1,FALSE),"")</f>
        <v/>
      </c>
      <c r="B9" s="96" t="str">
        <f>IFERROR(VLOOKUP(Dnn!$C7,'Bjm F'!$B$2:$CW$49,3,FALSE),"")</f>
        <v/>
      </c>
      <c r="C9" s="96" t="str">
        <f>IFERROR(VLOOKUP(Dnn!$C7,'Bjm F'!$B$2:$CW$49,4,FALSE),"")</f>
        <v/>
      </c>
      <c r="D9" s="96" t="str">
        <f>IFERROR(VLOOKUP(Dnn!$C7,'Bjm F'!$B$2:$CW$49,6,FALSE),"")</f>
        <v/>
      </c>
      <c r="E9" s="114" t="str">
        <f>IFERROR(VLOOKUP(Dnn!$C7,'Bjm F'!$B$2:$CW$49,11,FALSE),"")</f>
        <v/>
      </c>
      <c r="F9" s="114" t="str">
        <f>IFERROR(VLOOKUP(Dnn!$C7,'Bjm F'!$B$2:$CW$49,88,FALSE),"")</f>
        <v/>
      </c>
      <c r="G9" s="78" t="str">
        <f>IFERROR(VLOOKUP(Dnn!$C7,'Bjm F'!$B$2:$CW$49,100,FALSE),"")</f>
        <v/>
      </c>
    </row>
    <row r="10" spans="1:7" ht="15" thickBot="1" x14ac:dyDescent="0.25">
      <c r="A10" s="72" t="str">
        <f>IFERROR(VLOOKUP(Dnn!$C8,'Bjm F'!$B$2:$CW$49,1,FALSE),"")</f>
        <v/>
      </c>
      <c r="B10" s="98" t="str">
        <f>IFERROR(VLOOKUP(Dnn!$C8,'Bjm F'!$B$2:$CW$49,3,FALSE),"")</f>
        <v/>
      </c>
      <c r="C10" s="98" t="str">
        <f>IFERROR(VLOOKUP(Dnn!$C8,'Bjm F'!$B$2:$CW$49,4,FALSE),"")</f>
        <v/>
      </c>
      <c r="D10" s="98" t="str">
        <f>IFERROR(VLOOKUP(Dnn!$C8,'Bjm F'!$B$2:$CW$49,6,FALSE),"")</f>
        <v/>
      </c>
      <c r="E10" s="119" t="str">
        <f>IFERROR(VLOOKUP(Dnn!$C8,'Bjm F'!$B$2:$CW$49,11,FALSE),"")</f>
        <v/>
      </c>
      <c r="F10" s="119" t="str">
        <f>IFERROR(VLOOKUP(Dnn!$C8,'Bjm F'!$B$2:$CW$49,88,FALSE),"")</f>
        <v/>
      </c>
      <c r="G10" s="79" t="str">
        <f>IFERROR(VLOOKUP(Dnn!$C8,'Bjm F'!$B$2:$CW$49,100,FALSE),"")</f>
        <v/>
      </c>
    </row>
    <row r="11" spans="1:7" x14ac:dyDescent="0.2">
      <c r="A11" s="120" t="str">
        <f>IFERROR(VLOOKUP(Dnn!$C9,'Bjm F'!$B$2:$CW$49,1,FALSE),"")</f>
        <v/>
      </c>
      <c r="B11" s="121" t="str">
        <f>IFERROR(VLOOKUP(Dnn!$C9,'Bjm F'!$B$2:$CW$49,3,FALSE),"")</f>
        <v/>
      </c>
      <c r="C11" s="121" t="str">
        <f>IFERROR(VLOOKUP(Dnn!$C9,'Bjm F'!$B$2:$CW$49,4,FALSE),"")</f>
        <v/>
      </c>
      <c r="D11" s="121" t="str">
        <f>IFERROR(VLOOKUP(Dnn!$C9,'Bjm F'!$B$2:$CW$49,6,FALSE),"")</f>
        <v/>
      </c>
      <c r="E11" s="122" t="str">
        <f>IFERROR(VLOOKUP(Dnn!$C9,'Bjm F'!$B$2:$CW$49,11,FALSE),"")</f>
        <v/>
      </c>
      <c r="F11" s="122" t="str">
        <f>IFERROR(VLOOKUP(Dnn!$C9,'Bjm F'!$B$2:$CW$49,88,FALSE),"")</f>
        <v/>
      </c>
      <c r="G11" s="123" t="str">
        <f>IFERROR(VLOOKUP(Dnn!$C9,'Bjm F'!$B$2:$CW$49,100,FALSE),"")</f>
        <v/>
      </c>
    </row>
    <row r="12" spans="1:7" x14ac:dyDescent="0.2">
      <c r="A12" s="71" t="str">
        <f>IFERROR(VLOOKUP(Dnn!$C10,'Bjm F'!$B$2:$CW$49,1,FALSE),"")</f>
        <v/>
      </c>
      <c r="B12" s="96" t="str">
        <f>IFERROR(VLOOKUP(Dnn!$C10,'Bjm F'!$B$2:$CW$49,3,FALSE),"")</f>
        <v/>
      </c>
      <c r="C12" s="96" t="str">
        <f>IFERROR(VLOOKUP(Dnn!$C10,'Bjm F'!$B$2:$CW$49,4,FALSE),"")</f>
        <v/>
      </c>
      <c r="D12" s="96" t="str">
        <f>IFERROR(VLOOKUP(Dnn!$C10,'Bjm F'!$B$2:$CW$49,6,FALSE),"")</f>
        <v/>
      </c>
      <c r="E12" s="114" t="str">
        <f>IFERROR(VLOOKUP(Dnn!$C10,'Bjm F'!$B$2:$CW$49,11,FALSE),"")</f>
        <v/>
      </c>
      <c r="F12" s="114" t="str">
        <f>IFERROR(VLOOKUP(Dnn!$C10,'Bjm F'!$B$2:$CW$49,88,FALSE),"")</f>
        <v/>
      </c>
      <c r="G12" s="78" t="str">
        <f>IFERROR(VLOOKUP(Dnn!$C10,'Bjm F'!$B$2:$CW$49,100,FALSE),"")</f>
        <v/>
      </c>
    </row>
    <row r="13" spans="1:7" x14ac:dyDescent="0.2">
      <c r="A13" s="71" t="str">
        <f>IFERROR(VLOOKUP(Dnn!$C11,'Bjm F'!$B$2:$CW$49,1,FALSE),"")</f>
        <v/>
      </c>
      <c r="B13" s="96" t="str">
        <f>IFERROR(VLOOKUP(Dnn!$C11,'Bjm F'!$B$2:$CW$49,3,FALSE),"")</f>
        <v/>
      </c>
      <c r="C13" s="96" t="str">
        <f>IFERROR(VLOOKUP(Dnn!$C11,'Bjm F'!$B$2:$CW$49,4,FALSE),"")</f>
        <v/>
      </c>
      <c r="D13" s="96" t="str">
        <f>IFERROR(VLOOKUP(Dnn!$C11,'Bjm F'!$B$2:$CW$49,6,FALSE),"")</f>
        <v/>
      </c>
      <c r="E13" s="114" t="str">
        <f>IFERROR(VLOOKUP(Dnn!$C11,'Bjm F'!$B$2:$CW$49,11,FALSE),"")</f>
        <v/>
      </c>
      <c r="F13" s="114" t="str">
        <f>IFERROR(VLOOKUP(Dnn!$C11,'Bjm F'!$B$2:$CW$49,88,FALSE),"")</f>
        <v/>
      </c>
      <c r="G13" s="78" t="str">
        <f>IFERROR(VLOOKUP(Dnn!$C11,'Bjm F'!$B$2:$CW$49,100,FALSE),"")</f>
        <v/>
      </c>
    </row>
    <row r="14" spans="1:7" x14ac:dyDescent="0.2">
      <c r="A14" s="71" t="str">
        <f>IFERROR(VLOOKUP(Dnn!$C12,'Bjm F'!$B$2:$CW$49,1,FALSE),"")</f>
        <v/>
      </c>
      <c r="B14" s="96" t="str">
        <f>IFERROR(VLOOKUP(Dnn!$C12,'Bjm F'!$B$2:$CW$49,3,FALSE),"")</f>
        <v/>
      </c>
      <c r="C14" s="96" t="str">
        <f>IFERROR(VLOOKUP(Dnn!$C12,'Bjm F'!$B$2:$CW$49,4,FALSE),"")</f>
        <v/>
      </c>
      <c r="D14" s="96" t="str">
        <f>IFERROR(VLOOKUP(Dnn!$C12,'Bjm F'!$B$2:$CW$49,6,FALSE),"")</f>
        <v/>
      </c>
      <c r="E14" s="114" t="str">
        <f>IFERROR(VLOOKUP(Dnn!$C12,'Bjm F'!$B$2:$CW$49,11,FALSE),"")</f>
        <v/>
      </c>
      <c r="F14" s="114" t="str">
        <f>IFERROR(VLOOKUP(Dnn!$C12,'Bjm F'!$B$2:$CW$49,88,FALSE),"")</f>
        <v/>
      </c>
      <c r="G14" s="78" t="str">
        <f>IFERROR(VLOOKUP(Dnn!$C12,'Bjm F'!$B$2:$CW$49,100,FALSE),"")</f>
        <v/>
      </c>
    </row>
    <row r="15" spans="1:7" x14ac:dyDescent="0.2">
      <c r="A15" s="71" t="str">
        <f>IFERROR(VLOOKUP(Dnn!$C13,'Bjm F'!$B$2:$CW$49,1,FALSE),"")</f>
        <v/>
      </c>
      <c r="B15" s="96" t="str">
        <f>IFERROR(VLOOKUP(Dnn!$C13,'Bjm F'!$B$2:$CW$49,3,FALSE),"")</f>
        <v/>
      </c>
      <c r="C15" s="96" t="str">
        <f>IFERROR(VLOOKUP(Dnn!$C13,'Bjm F'!$B$2:$CW$49,4,FALSE),"")</f>
        <v/>
      </c>
      <c r="D15" s="96" t="str">
        <f>IFERROR(VLOOKUP(Dnn!$C13,'Bjm F'!$B$2:$CW$49,6,FALSE),"")</f>
        <v/>
      </c>
      <c r="E15" s="114" t="str">
        <f>IFERROR(VLOOKUP(Dnn!$C13,'Bjm F'!$B$2:$CW$49,11,FALSE),"")</f>
        <v/>
      </c>
      <c r="F15" s="114" t="str">
        <f>IFERROR(VLOOKUP(Dnn!$C13,'Bjm F'!$B$2:$CW$49,88,FALSE),"")</f>
        <v/>
      </c>
      <c r="G15" s="78" t="str">
        <f>IFERROR(VLOOKUP(Dnn!$C13,'Bjm F'!$B$2:$CW$49,100,FALSE),"")</f>
        <v/>
      </c>
    </row>
    <row r="16" spans="1:7" x14ac:dyDescent="0.2">
      <c r="A16" s="71" t="str">
        <f>IFERROR(VLOOKUP(Dnn!$C14,'Bjm F'!$B$2:$CW$49,1,FALSE),"")</f>
        <v/>
      </c>
      <c r="B16" s="96" t="str">
        <f>IFERROR(VLOOKUP(Dnn!$C14,'Bjm F'!$B$2:$CW$49,3,FALSE),"")</f>
        <v/>
      </c>
      <c r="C16" s="96" t="str">
        <f>IFERROR(VLOOKUP(Dnn!$C14,'Bjm F'!$B$2:$CW$49,4,FALSE),"")</f>
        <v/>
      </c>
      <c r="D16" s="96" t="str">
        <f>IFERROR(VLOOKUP(Dnn!$C14,'Bjm F'!$B$2:$CW$49,6,FALSE),"")</f>
        <v/>
      </c>
      <c r="E16" s="114" t="str">
        <f>IFERROR(VLOOKUP(Dnn!$C14,'Bjm F'!$B$2:$CW$49,11,FALSE),"")</f>
        <v/>
      </c>
      <c r="F16" s="114" t="str">
        <f>IFERROR(VLOOKUP(Dnn!$C14,'Bjm F'!$B$2:$CW$49,88,FALSE),"")</f>
        <v/>
      </c>
      <c r="G16" s="78" t="str">
        <f>IFERROR(VLOOKUP(Dnn!$C14,'Bjm F'!$B$2:$CW$49,100,FALSE),"")</f>
        <v/>
      </c>
    </row>
    <row r="17" spans="1:7" x14ac:dyDescent="0.2">
      <c r="A17" s="71" t="str">
        <f>IFERROR(VLOOKUP(Dnn!$C15,'Bjm F'!$B$2:$CW$49,1,FALSE),"")</f>
        <v/>
      </c>
      <c r="B17" s="96" t="str">
        <f>IFERROR(VLOOKUP(Dnn!$C15,'Bjm F'!$B$2:$CW$49,3,FALSE),"")</f>
        <v/>
      </c>
      <c r="C17" s="96" t="str">
        <f>IFERROR(VLOOKUP(Dnn!$C15,'Bjm F'!$B$2:$CW$49,4,FALSE),"")</f>
        <v/>
      </c>
      <c r="D17" s="96" t="str">
        <f>IFERROR(VLOOKUP(Dnn!$C15,'Bjm F'!$B$2:$CW$49,6,FALSE),"")</f>
        <v/>
      </c>
      <c r="E17" s="114" t="str">
        <f>IFERROR(VLOOKUP(Dnn!$C15,'Bjm F'!$B$2:$CW$49,11,FALSE),"")</f>
        <v/>
      </c>
      <c r="F17" s="114" t="str">
        <f>IFERROR(VLOOKUP(Dnn!$C15,'Bjm F'!$B$2:$CW$49,88,FALSE),"")</f>
        <v/>
      </c>
      <c r="G17" s="78" t="str">
        <f>IFERROR(VLOOKUP(Dnn!$C15,'Bjm F'!$B$2:$CW$49,100,FALSE),"")</f>
        <v/>
      </c>
    </row>
    <row r="18" spans="1:7" x14ac:dyDescent="0.2">
      <c r="A18" s="71" t="str">
        <f>IFERROR(VLOOKUP(Dnn!$C16,'Bjm F'!$B$2:$CW$49,1,FALSE),"")</f>
        <v/>
      </c>
      <c r="B18" s="96" t="str">
        <f>IFERROR(VLOOKUP(Dnn!$C16,'Bjm F'!$B$2:$CW$49,3,FALSE),"")</f>
        <v/>
      </c>
      <c r="C18" s="96" t="str">
        <f>IFERROR(VLOOKUP(Dnn!$C16,'Bjm F'!$B$2:$CW$49,4,FALSE),"")</f>
        <v/>
      </c>
      <c r="D18" s="96" t="str">
        <f>IFERROR(VLOOKUP(Dnn!$C16,'Bjm F'!$B$2:$CW$49,6,FALSE),"")</f>
        <v/>
      </c>
      <c r="E18" s="114" t="str">
        <f>IFERROR(VLOOKUP(Dnn!$C16,'Bjm F'!$B$2:$CW$49,11,FALSE),"")</f>
        <v/>
      </c>
      <c r="F18" s="114" t="str">
        <f>IFERROR(VLOOKUP(Dnn!$C16,'Bjm F'!$B$2:$CW$49,88,FALSE),"")</f>
        <v/>
      </c>
      <c r="G18" s="78" t="str">
        <f>IFERROR(VLOOKUP(Dnn!$C16,'Bjm F'!$B$2:$CW$49,100,FALSE),"")</f>
        <v/>
      </c>
    </row>
    <row r="19" spans="1:7" x14ac:dyDescent="0.2">
      <c r="A19" s="71" t="str">
        <f>IFERROR(VLOOKUP(Dnn!$C17,'Bjm F'!$B$2:$CW$49,1,FALSE),"")</f>
        <v/>
      </c>
      <c r="B19" s="96" t="str">
        <f>IFERROR(VLOOKUP(Dnn!$C17,'Bjm F'!$B$2:$CW$49,3,FALSE),"")</f>
        <v/>
      </c>
      <c r="C19" s="96" t="str">
        <f>IFERROR(VLOOKUP(Dnn!$C17,'Bjm F'!$B$2:$CW$49,4,FALSE),"")</f>
        <v/>
      </c>
      <c r="D19" s="96" t="str">
        <f>IFERROR(VLOOKUP(Dnn!$C17,'Bjm F'!$B$2:$CW$49,6,FALSE),"")</f>
        <v/>
      </c>
      <c r="E19" s="114" t="str">
        <f>IFERROR(VLOOKUP(Dnn!$C17,'Bjm F'!$B$2:$CW$49,11,FALSE),"")</f>
        <v/>
      </c>
      <c r="F19" s="114" t="str">
        <f>IFERROR(VLOOKUP(Dnn!$C17,'Bjm F'!$B$2:$CW$49,88,FALSE),"")</f>
        <v/>
      </c>
      <c r="G19" s="78" t="str">
        <f>IFERROR(VLOOKUP(Dnn!$C17,'Bjm F'!$B$2:$CW$49,100,FALSE),"")</f>
        <v/>
      </c>
    </row>
    <row r="20" spans="1:7" x14ac:dyDescent="0.2">
      <c r="A20" s="71" t="str">
        <f>IFERROR(VLOOKUP(Dnn!$C18,'Bjm F'!$B$2:$CW$49,1,FALSE),"")</f>
        <v/>
      </c>
      <c r="B20" s="96" t="str">
        <f>IFERROR(VLOOKUP(Dnn!$C18,'Bjm F'!$B$2:$CW$49,3,FALSE),"")</f>
        <v/>
      </c>
      <c r="C20" s="96" t="str">
        <f>IFERROR(VLOOKUP(Dnn!$C18,'Bjm F'!$B$2:$CW$49,4,FALSE),"")</f>
        <v/>
      </c>
      <c r="D20" s="96" t="str">
        <f>IFERROR(VLOOKUP(Dnn!$C18,'Bjm F'!$B$2:$CW$49,6,FALSE),"")</f>
        <v/>
      </c>
      <c r="E20" s="114" t="str">
        <f>IFERROR(VLOOKUP(Dnn!$C18,'Bjm F'!$B$2:$CW$49,11,FALSE),"")</f>
        <v/>
      </c>
      <c r="F20" s="114" t="str">
        <f>IFERROR(VLOOKUP(Dnn!$C18,'Bjm F'!$B$2:$CW$49,88,FALSE),"")</f>
        <v/>
      </c>
      <c r="G20" s="78" t="str">
        <f>IFERROR(VLOOKUP(Dnn!$C18,'Bjm F'!$B$2:$CW$49,100,FALSE),"")</f>
        <v/>
      </c>
    </row>
    <row r="21" spans="1:7" x14ac:dyDescent="0.2">
      <c r="A21" s="71" t="str">
        <f>IFERROR(VLOOKUP(Dnn!$C19,'Bjm F'!$B$2:$CW$49,1,FALSE),"")</f>
        <v/>
      </c>
      <c r="B21" s="96" t="str">
        <f>IFERROR(VLOOKUP(Dnn!$C19,'Bjm F'!$B$2:$CW$49,3,FALSE),"")</f>
        <v/>
      </c>
      <c r="C21" s="96" t="str">
        <f>IFERROR(VLOOKUP(Dnn!$C19,'Bjm F'!$B$2:$CW$49,4,FALSE),"")</f>
        <v/>
      </c>
      <c r="D21" s="96" t="str">
        <f>IFERROR(VLOOKUP(Dnn!$C19,'Bjm F'!$B$2:$CW$49,6,FALSE),"")</f>
        <v/>
      </c>
      <c r="E21" s="114" t="str">
        <f>IFERROR(VLOOKUP(Dnn!$C19,'Bjm F'!$B$2:$CW$49,11,FALSE),"")</f>
        <v/>
      </c>
      <c r="F21" s="114" t="str">
        <f>IFERROR(VLOOKUP(Dnn!$C19,'Bjm F'!$B$2:$CW$49,88,FALSE),"")</f>
        <v/>
      </c>
      <c r="G21" s="78" t="str">
        <f>IFERROR(VLOOKUP(Dnn!$C19,'Bjm F'!$B$2:$CW$49,100,FALSE),"")</f>
        <v/>
      </c>
    </row>
    <row r="22" spans="1:7" x14ac:dyDescent="0.2">
      <c r="A22" s="71" t="str">
        <f>IFERROR(VLOOKUP(Dnn!$C20,'Bjm F'!$B$2:$CW$49,1,FALSE),"")</f>
        <v/>
      </c>
      <c r="B22" s="96" t="str">
        <f>IFERROR(VLOOKUP(Dnn!$C20,'Bjm F'!$B$2:$CW$49,3,FALSE),"")</f>
        <v/>
      </c>
      <c r="C22" s="96" t="str">
        <f>IFERROR(VLOOKUP(Dnn!$C20,'Bjm F'!$B$2:$CW$49,4,FALSE),"")</f>
        <v/>
      </c>
      <c r="D22" s="96" t="str">
        <f>IFERROR(VLOOKUP(Dnn!$C20,'Bjm F'!$B$2:$CW$49,6,FALSE),"")</f>
        <v/>
      </c>
      <c r="E22" s="114" t="str">
        <f>IFERROR(VLOOKUP(Dnn!$C20,'Bjm F'!$B$2:$CW$49,11,FALSE),"")</f>
        <v/>
      </c>
      <c r="F22" s="114" t="str">
        <f>IFERROR(VLOOKUP(Dnn!$C20,'Bjm F'!$B$2:$CW$49,88,FALSE),"")</f>
        <v/>
      </c>
      <c r="G22" s="78" t="str">
        <f>IFERROR(VLOOKUP(Dnn!$C20,'Bjm F'!$B$2:$CW$49,100,FALSE),"")</f>
        <v/>
      </c>
    </row>
    <row r="23" spans="1:7" x14ac:dyDescent="0.2">
      <c r="A23" s="71" t="str">
        <f>IFERROR(VLOOKUP(Dnn!$C21,'Bjm F'!$B$2:$CW$49,1,FALSE),"")</f>
        <v/>
      </c>
      <c r="B23" s="96" t="str">
        <f>IFERROR(VLOOKUP(Dnn!$C21,'Bjm F'!$B$2:$CW$49,3,FALSE),"")</f>
        <v/>
      </c>
      <c r="C23" s="96" t="str">
        <f>IFERROR(VLOOKUP(Dnn!$C21,'Bjm F'!$B$2:$CW$49,4,FALSE),"")</f>
        <v/>
      </c>
      <c r="D23" s="96" t="str">
        <f>IFERROR(VLOOKUP(Dnn!$C21,'Bjm F'!$B$2:$CW$49,6,FALSE),"")</f>
        <v/>
      </c>
      <c r="E23" s="114" t="str">
        <f>IFERROR(VLOOKUP(Dnn!$C21,'Bjm F'!$B$2:$CW$49,11,FALSE),"")</f>
        <v/>
      </c>
      <c r="F23" s="114" t="str">
        <f>IFERROR(VLOOKUP(Dnn!$C21,'Bjm F'!$B$2:$CW$49,88,FALSE),"")</f>
        <v/>
      </c>
      <c r="G23" s="78" t="str">
        <f>IFERROR(VLOOKUP(Dnn!$C21,'Bjm F'!$B$2:$CW$49,100,FALSE),"")</f>
        <v/>
      </c>
    </row>
    <row r="24" spans="1:7" x14ac:dyDescent="0.2">
      <c r="A24" s="71" t="str">
        <f>IFERROR(VLOOKUP(Dnn!$C22,'Bjm F'!$B$2:$CW$49,1,FALSE),"")</f>
        <v/>
      </c>
      <c r="B24" s="96" t="str">
        <f>IFERROR(VLOOKUP(Dnn!$C22,'Bjm F'!$B$2:$CW$49,3,FALSE),"")</f>
        <v/>
      </c>
      <c r="C24" s="96" t="str">
        <f>IFERROR(VLOOKUP(Dnn!$C22,'Bjm F'!$B$2:$CW$49,4,FALSE),"")</f>
        <v/>
      </c>
      <c r="D24" s="96" t="str">
        <f>IFERROR(VLOOKUP(Dnn!$C22,'Bjm F'!$B$2:$CW$49,6,FALSE),"")</f>
        <v/>
      </c>
      <c r="E24" s="114" t="str">
        <f>IFERROR(VLOOKUP(Dnn!$C22,'Bjm F'!$B$2:$CW$49,11,FALSE),"")</f>
        <v/>
      </c>
      <c r="F24" s="114" t="str">
        <f>IFERROR(VLOOKUP(Dnn!$C22,'Bjm F'!$B$2:$CW$49,88,FALSE),"")</f>
        <v/>
      </c>
      <c r="G24" s="78" t="str">
        <f>IFERROR(VLOOKUP(Dnn!$C22,'Bjm F'!$B$2:$CW$49,100,FALSE),"")</f>
        <v/>
      </c>
    </row>
    <row r="25" spans="1:7" x14ac:dyDescent="0.2">
      <c r="A25" s="71" t="str">
        <f>IFERROR(VLOOKUP(Dnn!$C23,'Bjm F'!$B$2:$CW$49,1,FALSE),"")</f>
        <v/>
      </c>
      <c r="B25" s="96" t="str">
        <f>IFERROR(VLOOKUP(Dnn!$C23,'Bjm F'!$B$2:$CW$49,3,FALSE),"")</f>
        <v/>
      </c>
      <c r="C25" s="96" t="str">
        <f>IFERROR(VLOOKUP(Dnn!$C23,'Bjm F'!$B$2:$CW$49,4,FALSE),"")</f>
        <v/>
      </c>
      <c r="D25" s="96" t="str">
        <f>IFERROR(VLOOKUP(Dnn!$C23,'Bjm F'!$B$2:$CW$49,6,FALSE),"")</f>
        <v/>
      </c>
      <c r="E25" s="114" t="str">
        <f>IFERROR(VLOOKUP(Dnn!$C23,'Bjm F'!$B$2:$CW$49,11,FALSE),"")</f>
        <v/>
      </c>
      <c r="F25" s="114" t="str">
        <f>IFERROR(VLOOKUP(Dnn!$C23,'Bjm F'!$B$2:$CW$49,88,FALSE),"")</f>
        <v/>
      </c>
      <c r="G25" s="78" t="str">
        <f>IFERROR(VLOOKUP(Dnn!$C23,'Bjm F'!$B$2:$CW$49,100,FALSE),"")</f>
        <v/>
      </c>
    </row>
    <row r="26" spans="1:7" x14ac:dyDescent="0.2">
      <c r="A26" s="71" t="str">
        <f>IFERROR(VLOOKUP(Dnn!$C24,'Bjm F'!$B$2:$CW$49,1,FALSE),"")</f>
        <v/>
      </c>
      <c r="B26" s="96" t="str">
        <f>IFERROR(VLOOKUP(Dnn!$C24,'Bjm F'!$B$2:$CW$49,3,FALSE),"")</f>
        <v/>
      </c>
      <c r="C26" s="96" t="str">
        <f>IFERROR(VLOOKUP(Dnn!$C24,'Bjm F'!$B$2:$CW$49,4,FALSE),"")</f>
        <v/>
      </c>
      <c r="D26" s="96" t="str">
        <f>IFERROR(VLOOKUP(Dnn!$C24,'Bjm F'!$B$2:$CW$49,6,FALSE),"")</f>
        <v/>
      </c>
      <c r="E26" s="114" t="str">
        <f>IFERROR(VLOOKUP(Dnn!$C24,'Bjm F'!$B$2:$CW$49,11,FALSE),"")</f>
        <v/>
      </c>
      <c r="F26" s="114" t="str">
        <f>IFERROR(VLOOKUP(Dnn!$C24,'Bjm F'!$B$2:$CW$49,88,FALSE),"")</f>
        <v/>
      </c>
      <c r="G26" s="78" t="str">
        <f>IFERROR(VLOOKUP(Dnn!$C24,'Bjm F'!$B$2:$CW$49,100,FALSE),"")</f>
        <v/>
      </c>
    </row>
    <row r="27" spans="1:7" x14ac:dyDescent="0.2">
      <c r="A27" s="71" t="str">
        <f>IFERROR(VLOOKUP(Dnn!$C25,'Bjm F'!$B$2:$CW$49,1,FALSE),"")</f>
        <v/>
      </c>
      <c r="B27" s="96" t="str">
        <f>IFERROR(VLOOKUP(Dnn!$C25,'Bjm F'!$B$2:$CW$49,3,FALSE),"")</f>
        <v/>
      </c>
      <c r="C27" s="96" t="str">
        <f>IFERROR(VLOOKUP(Dnn!$C25,'Bjm F'!$B$2:$CW$49,4,FALSE),"")</f>
        <v/>
      </c>
      <c r="D27" s="96" t="str">
        <f>IFERROR(VLOOKUP(Dnn!$C25,'Bjm F'!$B$2:$CW$49,6,FALSE),"")</f>
        <v/>
      </c>
      <c r="E27" s="114" t="str">
        <f>IFERROR(VLOOKUP(Dnn!$C25,'Bjm F'!$B$2:$CW$49,11,FALSE),"")</f>
        <v/>
      </c>
      <c r="F27" s="114" t="str">
        <f>IFERROR(VLOOKUP(Dnn!$C25,'Bjm F'!$B$2:$CW$49,88,FALSE),"")</f>
        <v/>
      </c>
      <c r="G27" s="78" t="str">
        <f>IFERROR(VLOOKUP(Dnn!$C25,'Bjm F'!$B$2:$CW$49,100,FALSE),"")</f>
        <v/>
      </c>
    </row>
    <row r="28" spans="1:7" x14ac:dyDescent="0.2">
      <c r="A28" s="71" t="str">
        <f>IFERROR(VLOOKUP(Dnn!$C26,'Bjm F'!$B$2:$CW$49,1,FALSE),"")</f>
        <v/>
      </c>
      <c r="B28" s="96" t="str">
        <f>IFERROR(VLOOKUP(Dnn!$C26,'Bjm F'!$B$2:$CW$49,3,FALSE),"")</f>
        <v/>
      </c>
      <c r="C28" s="96" t="str">
        <f>IFERROR(VLOOKUP(Dnn!$C26,'Bjm F'!$B$2:$CW$49,4,FALSE),"")</f>
        <v/>
      </c>
      <c r="D28" s="96" t="str">
        <f>IFERROR(VLOOKUP(Dnn!$C26,'Bjm F'!$B$2:$CW$49,6,FALSE),"")</f>
        <v/>
      </c>
      <c r="E28" s="114" t="str">
        <f>IFERROR(VLOOKUP(Dnn!$C26,'Bjm F'!$B$2:$CW$49,11,FALSE),"")</f>
        <v/>
      </c>
      <c r="F28" s="114" t="str">
        <f>IFERROR(VLOOKUP(Dnn!$C26,'Bjm F'!$B$2:$CW$49,88,FALSE),"")</f>
        <v/>
      </c>
      <c r="G28" s="78" t="str">
        <f>IFERROR(VLOOKUP(Dnn!$C26,'Bjm F'!$B$2:$CW$49,100,FALSE),"")</f>
        <v/>
      </c>
    </row>
    <row r="29" spans="1:7" x14ac:dyDescent="0.2">
      <c r="A29" s="71" t="str">
        <f>IFERROR(VLOOKUP(Dnn!$C27,'Bjm F'!$B$2:$CW$49,1,FALSE),"")</f>
        <v/>
      </c>
      <c r="B29" s="96" t="str">
        <f>IFERROR(VLOOKUP(Dnn!$C27,'Bjm F'!$B$2:$CW$49,3,FALSE),"")</f>
        <v/>
      </c>
      <c r="C29" s="96" t="str">
        <f>IFERROR(VLOOKUP(Dnn!$C27,'Bjm F'!$B$2:$CW$49,4,FALSE),"")</f>
        <v/>
      </c>
      <c r="D29" s="96" t="str">
        <f>IFERROR(VLOOKUP(Dnn!$C27,'Bjm F'!$B$2:$CW$49,6,FALSE),"")</f>
        <v/>
      </c>
      <c r="E29" s="114" t="str">
        <f>IFERROR(VLOOKUP(Dnn!$C27,'Bjm F'!$B$2:$CW$49,11,FALSE),"")</f>
        <v/>
      </c>
      <c r="F29" s="114" t="str">
        <f>IFERROR(VLOOKUP(Dnn!$C27,'Bjm F'!$B$2:$CW$49,88,FALSE),"")</f>
        <v/>
      </c>
      <c r="G29" s="78" t="str">
        <f>IFERROR(VLOOKUP(Dnn!$C27,'Bjm F'!$B$2:$CW$49,100,FALSE),"")</f>
        <v/>
      </c>
    </row>
    <row r="30" spans="1:7" x14ac:dyDescent="0.2">
      <c r="A30" s="71" t="str">
        <f>IFERROR(VLOOKUP(Dnn!$C28,'Bjm F'!$B$2:$CW$49,1,FALSE),"")</f>
        <v/>
      </c>
      <c r="B30" s="96" t="str">
        <f>IFERROR(VLOOKUP(Dnn!$C28,'Bjm F'!$B$2:$CW$49,3,FALSE),"")</f>
        <v/>
      </c>
      <c r="C30" s="96" t="str">
        <f>IFERROR(VLOOKUP(Dnn!$C28,'Bjm F'!$B$2:$CW$49,4,FALSE),"")</f>
        <v/>
      </c>
      <c r="D30" s="96" t="str">
        <f>IFERROR(VLOOKUP(Dnn!$C28,'Bjm F'!$B$2:$CW$49,6,FALSE),"")</f>
        <v/>
      </c>
      <c r="E30" s="114" t="str">
        <f>IFERROR(VLOOKUP(Dnn!$C28,'Bjm F'!$B$2:$CW$49,11,FALSE),"")</f>
        <v/>
      </c>
      <c r="F30" s="114" t="str">
        <f>IFERROR(VLOOKUP(Dnn!$C28,'Bjm F'!$B$2:$CW$49,88,FALSE),"")</f>
        <v/>
      </c>
      <c r="G30" s="78" t="str">
        <f>IFERROR(VLOOKUP(Dnn!$C28,'Bjm F'!$B$2:$CW$49,100,FALSE),"")</f>
        <v/>
      </c>
    </row>
    <row r="31" spans="1:7" x14ac:dyDescent="0.2">
      <c r="A31" s="71" t="str">
        <f>IFERROR(VLOOKUP(Dnn!$C29,'Bjm F'!$B$2:$CW$49,1,FALSE),"")</f>
        <v/>
      </c>
      <c r="B31" s="96" t="str">
        <f>IFERROR(VLOOKUP(Dnn!$C29,'Bjm F'!$B$2:$CW$49,3,FALSE),"")</f>
        <v/>
      </c>
      <c r="C31" s="96" t="str">
        <f>IFERROR(VLOOKUP(Dnn!$C29,'Bjm F'!$B$2:$CW$49,4,FALSE),"")</f>
        <v/>
      </c>
      <c r="D31" s="96" t="str">
        <f>IFERROR(VLOOKUP(Dnn!$C29,'Bjm F'!$B$2:$CW$49,6,FALSE),"")</f>
        <v/>
      </c>
      <c r="E31" s="114" t="str">
        <f>IFERROR(VLOOKUP(Dnn!$C29,'Bjm F'!$B$2:$CW$49,11,FALSE),"")</f>
        <v/>
      </c>
      <c r="F31" s="114" t="str">
        <f>IFERROR(VLOOKUP(Dnn!$C29,'Bjm F'!$B$2:$CW$49,88,FALSE),"")</f>
        <v/>
      </c>
      <c r="G31" s="78" t="str">
        <f>IFERROR(VLOOKUP(Dnn!$C29,'Bjm F'!$B$2:$CW$49,100,FALSE),"")</f>
        <v/>
      </c>
    </row>
    <row r="32" spans="1:7" x14ac:dyDescent="0.2">
      <c r="A32" s="71" t="str">
        <f>IFERROR(VLOOKUP(Dnn!$C30,'Bjm F'!$B$2:$CW$49,1,FALSE),"")</f>
        <v/>
      </c>
      <c r="B32" s="96" t="str">
        <f>IFERROR(VLOOKUP(Dnn!$C30,'Bjm F'!$B$2:$CW$49,3,FALSE),"")</f>
        <v/>
      </c>
      <c r="C32" s="96" t="str">
        <f>IFERROR(VLOOKUP(Dnn!$C30,'Bjm F'!$B$2:$CW$49,4,FALSE),"")</f>
        <v/>
      </c>
      <c r="D32" s="96" t="str">
        <f>IFERROR(VLOOKUP(Dnn!$C30,'Bjm F'!$B$2:$CW$49,6,FALSE),"")</f>
        <v/>
      </c>
      <c r="E32" s="114" t="str">
        <f>IFERROR(VLOOKUP(Dnn!$C30,'Bjm F'!$B$2:$CW$49,11,FALSE),"")</f>
        <v/>
      </c>
      <c r="F32" s="114" t="str">
        <f>IFERROR(VLOOKUP(Dnn!$C30,'Bjm F'!$B$2:$CW$49,88,FALSE),"")</f>
        <v/>
      </c>
      <c r="G32" s="78" t="str">
        <f>IFERROR(VLOOKUP(Dnn!$C30,'Bjm F'!$B$2:$CW$49,100,FALSE),"")</f>
        <v/>
      </c>
    </row>
    <row r="33" spans="1:7" x14ac:dyDescent="0.2">
      <c r="A33" s="71" t="str">
        <f>IFERROR(VLOOKUP(Dnn!$C31,'Bjm F'!$B$2:$CW$49,1,FALSE),"")</f>
        <v/>
      </c>
      <c r="B33" s="96" t="str">
        <f>IFERROR(VLOOKUP(Dnn!$C31,'Bjm F'!$B$2:$CW$49,3,FALSE),"")</f>
        <v/>
      </c>
      <c r="C33" s="96" t="str">
        <f>IFERROR(VLOOKUP(Dnn!$C31,'Bjm F'!$B$2:$CW$49,4,FALSE),"")</f>
        <v/>
      </c>
      <c r="D33" s="96" t="str">
        <f>IFERROR(VLOOKUP(Dnn!$C31,'Bjm F'!$B$2:$CW$49,6,FALSE),"")</f>
        <v/>
      </c>
      <c r="E33" s="114" t="str">
        <f>IFERROR(VLOOKUP(Dnn!$C31,'Bjm F'!$B$2:$CW$49,11,FALSE),"")</f>
        <v/>
      </c>
      <c r="F33" s="114" t="str">
        <f>IFERROR(VLOOKUP(Dnn!$C31,'Bjm F'!$B$2:$CW$49,88,FALSE),"")</f>
        <v/>
      </c>
      <c r="G33" s="78" t="str">
        <f>IFERROR(VLOOKUP(Dnn!$C31,'Bjm F'!$B$2:$CW$49,100,FALSE),"")</f>
        <v/>
      </c>
    </row>
    <row r="34" spans="1:7" x14ac:dyDescent="0.2">
      <c r="A34" s="71" t="str">
        <f>IFERROR(VLOOKUP(Dnn!$C32,'Bjm F'!$B$2:$CW$49,1,FALSE),"")</f>
        <v/>
      </c>
      <c r="B34" s="96" t="str">
        <f>IFERROR(VLOOKUP(Dnn!$C32,'Bjm F'!$B$2:$CW$49,3,FALSE),"")</f>
        <v/>
      </c>
      <c r="C34" s="96" t="str">
        <f>IFERROR(VLOOKUP(Dnn!$C32,'Bjm F'!$B$2:$CW$49,4,FALSE),"")</f>
        <v/>
      </c>
      <c r="D34" s="96" t="str">
        <f>IFERROR(VLOOKUP(Dnn!$C32,'Bjm F'!$B$2:$CW$49,6,FALSE),"")</f>
        <v/>
      </c>
      <c r="E34" s="114" t="str">
        <f>IFERROR(VLOOKUP(Dnn!$C32,'Bjm F'!$B$2:$CW$49,11,FALSE),"")</f>
        <v/>
      </c>
      <c r="F34" s="114" t="str">
        <f>IFERROR(VLOOKUP(Dnn!$C32,'Bjm F'!$B$2:$CW$49,88,FALSE),"")</f>
        <v/>
      </c>
      <c r="G34" s="78" t="str">
        <f>IFERROR(VLOOKUP(Dnn!$C32,'Bjm F'!$B$2:$CW$49,100,FALSE),"")</f>
        <v/>
      </c>
    </row>
    <row r="35" spans="1:7" x14ac:dyDescent="0.2">
      <c r="A35" s="71" t="str">
        <f>IFERROR(VLOOKUP(Dnn!$C33,'Bjm F'!$B$2:$CW$49,1,FALSE),"")</f>
        <v/>
      </c>
      <c r="B35" s="96" t="str">
        <f>IFERROR(VLOOKUP(Dnn!$C33,'Bjm F'!$B$2:$CW$49,3,FALSE),"")</f>
        <v/>
      </c>
      <c r="C35" s="96" t="str">
        <f>IFERROR(VLOOKUP(Dnn!$C33,'Bjm F'!$B$2:$CW$49,4,FALSE),"")</f>
        <v/>
      </c>
      <c r="D35" s="96" t="str">
        <f>IFERROR(VLOOKUP(Dnn!$C33,'Bjm F'!$B$2:$CW$49,6,FALSE),"")</f>
        <v/>
      </c>
      <c r="E35" s="114" t="str">
        <f>IFERROR(VLOOKUP(Dnn!$C33,'Bjm F'!$B$2:$CW$49,11,FALSE),"")</f>
        <v/>
      </c>
      <c r="F35" s="114" t="str">
        <f>IFERROR(VLOOKUP(Dnn!$C33,'Bjm F'!$B$2:$CW$49,88,FALSE),"")</f>
        <v/>
      </c>
      <c r="G35" s="78" t="str">
        <f>IFERROR(VLOOKUP(Dnn!$C33,'Bjm F'!$B$2:$CW$49,100,FALSE),"")</f>
        <v/>
      </c>
    </row>
    <row r="36" spans="1:7" x14ac:dyDescent="0.2">
      <c r="A36" s="71" t="str">
        <f>IFERROR(VLOOKUP(Dnn!$C34,'Bjm F'!$B$2:$CW$49,1,FALSE),"")</f>
        <v/>
      </c>
      <c r="B36" s="96" t="str">
        <f>IFERROR(VLOOKUP(Dnn!$C34,'Bjm F'!$B$2:$CW$49,3,FALSE),"")</f>
        <v/>
      </c>
      <c r="C36" s="96" t="str">
        <f>IFERROR(VLOOKUP(Dnn!$C34,'Bjm F'!$B$2:$CW$49,4,FALSE),"")</f>
        <v/>
      </c>
      <c r="D36" s="96" t="str">
        <f>IFERROR(VLOOKUP(Dnn!$C34,'Bjm F'!$B$2:$CW$49,6,FALSE),"")</f>
        <v/>
      </c>
      <c r="E36" s="114" t="str">
        <f>IFERROR(VLOOKUP(Dnn!$C34,'Bjm F'!$B$2:$CW$49,11,FALSE),"")</f>
        <v/>
      </c>
      <c r="F36" s="114" t="str">
        <f>IFERROR(VLOOKUP(Dnn!$C34,'Bjm F'!$B$2:$CW$49,88,FALSE),"")</f>
        <v/>
      </c>
      <c r="G36" s="78" t="str">
        <f>IFERROR(VLOOKUP(Dnn!$C34,'Bjm F'!$B$2:$CW$49,100,FALSE),"")</f>
        <v/>
      </c>
    </row>
    <row r="37" spans="1:7" x14ac:dyDescent="0.2">
      <c r="A37" s="71" t="str">
        <f>IFERROR(VLOOKUP(Dnn!$C35,'Bjm F'!$B$2:$CW$49,1,FALSE),"")</f>
        <v/>
      </c>
      <c r="B37" s="96" t="str">
        <f>IFERROR(VLOOKUP(Dnn!$C35,'Bjm F'!$B$2:$CW$49,3,FALSE),"")</f>
        <v/>
      </c>
      <c r="C37" s="96" t="str">
        <f>IFERROR(VLOOKUP(Dnn!$C35,'Bjm F'!$B$2:$CW$49,4,FALSE),"")</f>
        <v/>
      </c>
      <c r="D37" s="96" t="str">
        <f>IFERROR(VLOOKUP(Dnn!$C35,'Bjm F'!$B$2:$CW$49,6,FALSE),"")</f>
        <v/>
      </c>
      <c r="E37" s="114" t="str">
        <f>IFERROR(VLOOKUP(Dnn!$C35,'Bjm F'!$B$2:$CW$49,11,FALSE),"")</f>
        <v/>
      </c>
      <c r="F37" s="114" t="str">
        <f>IFERROR(VLOOKUP(Dnn!$C35,'Bjm F'!$B$2:$CW$49,88,FALSE),"")</f>
        <v/>
      </c>
      <c r="G37" s="78" t="str">
        <f>IFERROR(VLOOKUP(Dnn!$C35,'Bjm F'!$B$2:$CW$49,100,FALSE),"")</f>
        <v/>
      </c>
    </row>
    <row r="38" spans="1:7" x14ac:dyDescent="0.2">
      <c r="A38" s="71" t="str">
        <f>IFERROR(VLOOKUP(Dnn!$C36,'Bjm F'!$B$2:$CW$49,1,FALSE),"")</f>
        <v/>
      </c>
      <c r="B38" s="96" t="str">
        <f>IFERROR(VLOOKUP(Dnn!$C36,'Bjm F'!$B$2:$CW$49,3,FALSE),"")</f>
        <v/>
      </c>
      <c r="C38" s="96" t="str">
        <f>IFERROR(VLOOKUP(Dnn!$C36,'Bjm F'!$B$2:$CW$49,4,FALSE),"")</f>
        <v/>
      </c>
      <c r="D38" s="96" t="str">
        <f>IFERROR(VLOOKUP(Dnn!$C36,'Bjm F'!$B$2:$CW$49,6,FALSE),"")</f>
        <v/>
      </c>
      <c r="E38" s="114" t="str">
        <f>IFERROR(VLOOKUP(Dnn!$C36,'Bjm F'!$B$2:$CW$49,11,FALSE),"")</f>
        <v/>
      </c>
      <c r="F38" s="114" t="str">
        <f>IFERROR(VLOOKUP(Dnn!$C36,'Bjm F'!$B$2:$CW$49,88,FALSE),"")</f>
        <v/>
      </c>
      <c r="G38" s="78" t="str">
        <f>IFERROR(VLOOKUP(Dnn!$C36,'Bjm F'!$B$2:$CW$49,100,FALSE),"")</f>
        <v/>
      </c>
    </row>
    <row r="39" spans="1:7" x14ac:dyDescent="0.2">
      <c r="A39" s="71" t="str">
        <f>IFERROR(VLOOKUP(Dnn!$C37,'Bjm F'!$B$2:$CW$49,1,FALSE),"")</f>
        <v/>
      </c>
      <c r="B39" s="96" t="str">
        <f>IFERROR(VLOOKUP(Dnn!$C37,'Bjm F'!$B$2:$CW$49,3,FALSE),"")</f>
        <v/>
      </c>
      <c r="C39" s="96" t="str">
        <f>IFERROR(VLOOKUP(Dnn!$C37,'Bjm F'!$B$2:$CW$49,4,FALSE),"")</f>
        <v/>
      </c>
      <c r="D39" s="96" t="str">
        <f>IFERROR(VLOOKUP(Dnn!$C37,'Bjm F'!$B$2:$CW$49,6,FALSE),"")</f>
        <v/>
      </c>
      <c r="E39" s="114" t="str">
        <f>IFERROR(VLOOKUP(Dnn!$C37,'Bjm F'!$B$2:$CW$49,11,FALSE),"")</f>
        <v/>
      </c>
      <c r="F39" s="114" t="str">
        <f>IFERROR(VLOOKUP(Dnn!$C37,'Bjm F'!$B$2:$CW$49,88,FALSE),"")</f>
        <v/>
      </c>
      <c r="G39" s="78" t="str">
        <f>IFERROR(VLOOKUP(Dnn!$C37,'Bjm F'!$B$2:$CW$49,100,FALSE),"")</f>
        <v/>
      </c>
    </row>
    <row r="40" spans="1:7" x14ac:dyDescent="0.2">
      <c r="A40" s="71" t="str">
        <f>IFERROR(VLOOKUP(Dnn!$C38,'Bjm F'!$B$2:$CW$49,1,FALSE),"")</f>
        <v/>
      </c>
      <c r="B40" s="96" t="str">
        <f>IFERROR(VLOOKUP(Dnn!$C38,'Bjm F'!$B$2:$CW$49,3,FALSE),"")</f>
        <v/>
      </c>
      <c r="C40" s="96" t="str">
        <f>IFERROR(VLOOKUP(Dnn!$C38,'Bjm F'!$B$2:$CW$49,4,FALSE),"")</f>
        <v/>
      </c>
      <c r="D40" s="96" t="str">
        <f>IFERROR(VLOOKUP(Dnn!$C38,'Bjm F'!$B$2:$CW$49,6,FALSE),"")</f>
        <v/>
      </c>
      <c r="E40" s="114" t="str">
        <f>IFERROR(VLOOKUP(Dnn!$C38,'Bjm F'!$B$2:$CW$49,11,FALSE),"")</f>
        <v/>
      </c>
      <c r="F40" s="114" t="str">
        <f>IFERROR(VLOOKUP(Dnn!$C38,'Bjm F'!$B$2:$CW$49,88,FALSE),"")</f>
        <v/>
      </c>
      <c r="G40" s="78" t="str">
        <f>IFERROR(VLOOKUP(Dnn!$C38,'Bjm F'!$B$2:$CW$49,100,FALSE),"")</f>
        <v/>
      </c>
    </row>
    <row r="41" spans="1:7" x14ac:dyDescent="0.2">
      <c r="A41" s="71" t="str">
        <f>IFERROR(VLOOKUP(Dnn!$C39,'Bjm F'!$B$2:$CW$49,1,FALSE),"")</f>
        <v/>
      </c>
      <c r="B41" s="96" t="str">
        <f>IFERROR(VLOOKUP(Dnn!$C39,'Bjm F'!$B$2:$CW$49,3,FALSE),"")</f>
        <v/>
      </c>
      <c r="C41" s="96" t="str">
        <f>IFERROR(VLOOKUP(Dnn!$C39,'Bjm F'!$B$2:$CW$49,4,FALSE),"")</f>
        <v/>
      </c>
      <c r="D41" s="96" t="str">
        <f>IFERROR(VLOOKUP(Dnn!$C39,'Bjm F'!$B$2:$CW$49,6,FALSE),"")</f>
        <v/>
      </c>
      <c r="E41" s="114" t="str">
        <f>IFERROR(VLOOKUP(Dnn!$C39,'Bjm F'!$B$2:$CW$49,11,FALSE),"")</f>
        <v/>
      </c>
      <c r="F41" s="114" t="str">
        <f>IFERROR(VLOOKUP(Dnn!$C39,'Bjm F'!$B$2:$CW$49,88,FALSE),"")</f>
        <v/>
      </c>
      <c r="G41" s="78" t="str">
        <f>IFERROR(VLOOKUP(Dnn!$C39,'Bjm F'!$B$2:$CW$49,100,FALSE),"")</f>
        <v/>
      </c>
    </row>
    <row r="42" spans="1:7" x14ac:dyDescent="0.2">
      <c r="A42" s="71" t="str">
        <f>IFERROR(VLOOKUP(Dnn!$C40,'Bjm F'!$B$2:$CW$49,1,FALSE),"")</f>
        <v/>
      </c>
      <c r="B42" s="96" t="str">
        <f>IFERROR(VLOOKUP(Dnn!$C40,'Bjm F'!$B$2:$CW$49,3,FALSE),"")</f>
        <v/>
      </c>
      <c r="C42" s="96" t="str">
        <f>IFERROR(VLOOKUP(Dnn!$C40,'Bjm F'!$B$2:$CW$49,4,FALSE),"")</f>
        <v/>
      </c>
      <c r="D42" s="96" t="str">
        <f>IFERROR(VLOOKUP(Dnn!$C40,'Bjm F'!$B$2:$CW$49,6,FALSE),"")</f>
        <v/>
      </c>
      <c r="E42" s="114" t="str">
        <f>IFERROR(VLOOKUP(Dnn!$C40,'Bjm F'!$B$2:$CW$49,11,FALSE),"")</f>
        <v/>
      </c>
      <c r="F42" s="114" t="str">
        <f>IFERROR(VLOOKUP(Dnn!$C40,'Bjm F'!$B$2:$CW$49,88,FALSE),"")</f>
        <v/>
      </c>
      <c r="G42" s="78" t="str">
        <f>IFERROR(VLOOKUP(Dnn!$C40,'Bjm F'!$B$2:$CW$49,100,FALSE),"")</f>
        <v/>
      </c>
    </row>
    <row r="43" spans="1:7" x14ac:dyDescent="0.2">
      <c r="A43" s="71" t="str">
        <f>IFERROR(VLOOKUP(Dnn!$C41,'Bjm F'!$B$2:$CW$49,1,FALSE),"")</f>
        <v/>
      </c>
      <c r="B43" s="96" t="str">
        <f>IFERROR(VLOOKUP(Dnn!$C41,'Bjm F'!$B$2:$CW$49,3,FALSE),"")</f>
        <v/>
      </c>
      <c r="C43" s="96" t="str">
        <f>IFERROR(VLOOKUP(Dnn!$C41,'Bjm F'!$B$2:$CW$49,4,FALSE),"")</f>
        <v/>
      </c>
      <c r="D43" s="96" t="str">
        <f>IFERROR(VLOOKUP(Dnn!$C41,'Bjm F'!$B$2:$CW$49,6,FALSE),"")</f>
        <v/>
      </c>
      <c r="E43" s="114" t="str">
        <f>IFERROR(VLOOKUP(Dnn!$C41,'Bjm F'!$B$2:$CW$49,11,FALSE),"")</f>
        <v/>
      </c>
      <c r="F43" s="114" t="str">
        <f>IFERROR(VLOOKUP(Dnn!$C41,'Bjm F'!$B$2:$CW$49,88,FALSE),"")</f>
        <v/>
      </c>
      <c r="G43" s="78" t="str">
        <f>IFERROR(VLOOKUP(Dnn!$C41,'Bjm F'!$B$2:$CW$49,100,FALSE),"")</f>
        <v/>
      </c>
    </row>
    <row r="44" spans="1:7" x14ac:dyDescent="0.2">
      <c r="A44" s="71" t="str">
        <f>IFERROR(VLOOKUP(Dnn!$C42,'Bjm F'!$B$2:$CW$49,1,FALSE),"")</f>
        <v/>
      </c>
      <c r="B44" s="96" t="str">
        <f>IFERROR(VLOOKUP(Dnn!$C42,'Bjm F'!$B$2:$CW$49,3,FALSE),"")</f>
        <v/>
      </c>
      <c r="C44" s="96" t="str">
        <f>IFERROR(VLOOKUP(Dnn!$C42,'Bjm F'!$B$2:$CW$49,4,FALSE),"")</f>
        <v/>
      </c>
      <c r="D44" s="96" t="str">
        <f>IFERROR(VLOOKUP(Dnn!$C42,'Bjm F'!$B$2:$CW$49,6,FALSE),"")</f>
        <v/>
      </c>
      <c r="E44" s="114" t="str">
        <f>IFERROR(VLOOKUP(Dnn!$C42,'Bjm F'!$B$2:$CW$49,11,FALSE),"")</f>
        <v/>
      </c>
      <c r="F44" s="114" t="str">
        <f>IFERROR(VLOOKUP(Dnn!$C42,'Bjm F'!$B$2:$CW$49,88,FALSE),"")</f>
        <v/>
      </c>
      <c r="G44" s="78" t="str">
        <f>IFERROR(VLOOKUP(Dnn!$C42,'Bjm F'!$B$2:$CW$49,100,FALSE),"")</f>
        <v/>
      </c>
    </row>
    <row r="45" spans="1:7" x14ac:dyDescent="0.2">
      <c r="A45" s="71" t="str">
        <f>IFERROR(VLOOKUP(Dnn!$C43,'Bjm F'!$B$2:$CW$49,1,FALSE),"")</f>
        <v/>
      </c>
      <c r="B45" s="96" t="str">
        <f>IFERROR(VLOOKUP(Dnn!$C43,'Bjm F'!$B$2:$CW$49,3,FALSE),"")</f>
        <v/>
      </c>
      <c r="C45" s="96" t="str">
        <f>IFERROR(VLOOKUP(Dnn!$C43,'Bjm F'!$B$2:$CW$49,4,FALSE),"")</f>
        <v/>
      </c>
      <c r="D45" s="96" t="str">
        <f>IFERROR(VLOOKUP(Dnn!$C43,'Bjm F'!$B$2:$CW$49,6,FALSE),"")</f>
        <v/>
      </c>
      <c r="E45" s="114" t="str">
        <f>IFERROR(VLOOKUP(Dnn!$C43,'Bjm F'!$B$2:$CW$49,11,FALSE),"")</f>
        <v/>
      </c>
      <c r="F45" s="114" t="str">
        <f>IFERROR(VLOOKUP(Dnn!$C43,'Bjm F'!$B$2:$CW$49,88,FALSE),"")</f>
        <v/>
      </c>
      <c r="G45" s="78" t="str">
        <f>IFERROR(VLOOKUP(Dnn!$C43,'Bjm F'!$B$2:$CW$49,100,FALSE),"")</f>
        <v/>
      </c>
    </row>
    <row r="46" spans="1:7" x14ac:dyDescent="0.2">
      <c r="A46" s="71" t="str">
        <f>IFERROR(VLOOKUP(Dnn!$C44,'Bjm F'!$B$2:$CW$49,1,FALSE),"")</f>
        <v/>
      </c>
      <c r="B46" s="96" t="str">
        <f>IFERROR(VLOOKUP(Dnn!$C44,'Bjm F'!$B$2:$CW$49,3,FALSE),"")</f>
        <v/>
      </c>
      <c r="C46" s="96" t="str">
        <f>IFERROR(VLOOKUP(Dnn!$C44,'Bjm F'!$B$2:$CW$49,4,FALSE),"")</f>
        <v/>
      </c>
      <c r="D46" s="96" t="str">
        <f>IFERROR(VLOOKUP(Dnn!$C44,'Bjm F'!$B$2:$CW$49,6,FALSE),"")</f>
        <v/>
      </c>
      <c r="E46" s="114" t="str">
        <f>IFERROR(VLOOKUP(Dnn!$C44,'Bjm F'!$B$2:$CW$49,11,FALSE),"")</f>
        <v/>
      </c>
      <c r="F46" s="114" t="str">
        <f>IFERROR(VLOOKUP(Dnn!$C44,'Bjm F'!$B$2:$CW$49,88,FALSE),"")</f>
        <v/>
      </c>
      <c r="G46" s="78" t="str">
        <f>IFERROR(VLOOKUP(Dnn!$C44,'Bjm F'!$B$2:$CW$49,100,FALSE),"")</f>
        <v/>
      </c>
    </row>
    <row r="47" spans="1:7" x14ac:dyDescent="0.2">
      <c r="A47" s="71" t="str">
        <f>IFERROR(VLOOKUP(Dnn!$C45,'Bjm F'!$B$2:$CW$49,1,FALSE),"")</f>
        <v/>
      </c>
      <c r="B47" s="96" t="str">
        <f>IFERROR(VLOOKUP(Dnn!$C45,'Bjm F'!$B$2:$CW$49,3,FALSE),"")</f>
        <v/>
      </c>
      <c r="C47" s="96" t="str">
        <f>IFERROR(VLOOKUP(Dnn!$C45,'Bjm F'!$B$2:$CW$49,4,FALSE),"")</f>
        <v/>
      </c>
      <c r="D47" s="96" t="str">
        <f>IFERROR(VLOOKUP(Dnn!$C45,'Bjm F'!$B$2:$CW$49,6,FALSE),"")</f>
        <v/>
      </c>
      <c r="E47" s="114" t="str">
        <f>IFERROR(VLOOKUP(Dnn!$C45,'Bjm F'!$B$2:$CW$49,11,FALSE),"")</f>
        <v/>
      </c>
      <c r="F47" s="114" t="str">
        <f>IFERROR(VLOOKUP(Dnn!$C45,'Bjm F'!$B$2:$CW$49,88,FALSE),"")</f>
        <v/>
      </c>
      <c r="G47" s="78" t="str">
        <f>IFERROR(VLOOKUP(Dnn!$C45,'Bjm F'!$B$2:$CW$49,100,FALSE),"")</f>
        <v/>
      </c>
    </row>
    <row r="48" spans="1:7" x14ac:dyDescent="0.2">
      <c r="A48" s="71" t="str">
        <f>IFERROR(VLOOKUP(Dnn!$C46,'Bjm F'!$B$2:$CW$49,1,FALSE),"")</f>
        <v/>
      </c>
      <c r="B48" s="96" t="str">
        <f>IFERROR(VLOOKUP(Dnn!$C46,'Bjm F'!$B$2:$CW$49,3,FALSE),"")</f>
        <v/>
      </c>
      <c r="C48" s="96" t="str">
        <f>IFERROR(VLOOKUP(Dnn!$C46,'Bjm F'!$B$2:$CW$49,4,FALSE),"")</f>
        <v/>
      </c>
      <c r="D48" s="96" t="str">
        <f>IFERROR(VLOOKUP(Dnn!$C46,'Bjm F'!$B$2:$CW$49,6,FALSE),"")</f>
        <v/>
      </c>
      <c r="E48" s="114" t="str">
        <f>IFERROR(VLOOKUP(Dnn!$C46,'Bjm F'!$B$2:$CW$49,11,FALSE),"")</f>
        <v/>
      </c>
      <c r="F48" s="114" t="str">
        <f>IFERROR(VLOOKUP(Dnn!$C46,'Bjm F'!$B$2:$CW$49,88,FALSE),"")</f>
        <v/>
      </c>
      <c r="G48" s="78" t="str">
        <f>IFERROR(VLOOKUP(Dnn!$C46,'Bjm F'!$B$2:$CW$49,100,FALSE),"")</f>
        <v/>
      </c>
    </row>
    <row r="49" spans="1:7" x14ac:dyDescent="0.2">
      <c r="A49" s="71" t="str">
        <f>IFERROR(VLOOKUP(Dnn!$C47,'Bjm F'!$B$2:$CW$49,1,FALSE),"")</f>
        <v/>
      </c>
      <c r="B49" s="96" t="str">
        <f>IFERROR(VLOOKUP(Dnn!$C47,'Bjm F'!$B$2:$CW$49,3,FALSE),"")</f>
        <v/>
      </c>
      <c r="C49" s="96" t="str">
        <f>IFERROR(VLOOKUP(Dnn!$C47,'Bjm F'!$B$2:$CW$49,4,FALSE),"")</f>
        <v/>
      </c>
      <c r="D49" s="96" t="str">
        <f>IFERROR(VLOOKUP(Dnn!$C47,'Bjm F'!$B$2:$CW$49,6,FALSE),"")</f>
        <v/>
      </c>
      <c r="E49" s="114" t="str">
        <f>IFERROR(VLOOKUP(Dnn!$C47,'Bjm F'!$B$2:$CW$49,11,FALSE),"")</f>
        <v/>
      </c>
      <c r="F49" s="114" t="str">
        <f>IFERROR(VLOOKUP(Dnn!$C47,'Bjm F'!$B$2:$CW$49,88,FALSE),"")</f>
        <v/>
      </c>
      <c r="G49" s="78" t="str">
        <f>IFERROR(VLOOKUP(Dnn!$C47,'Bjm F'!$B$2:$CW$49,100,FALSE),"")</f>
        <v/>
      </c>
    </row>
    <row r="50" spans="1:7" ht="15" thickBot="1" x14ac:dyDescent="0.25">
      <c r="A50" s="72" t="str">
        <f>IFERROR(VLOOKUP(Dnn!$C48,'Bjm F'!$B$2:$CW$49,1,FALSE),"")</f>
        <v/>
      </c>
      <c r="B50" s="98" t="str">
        <f>IFERROR(VLOOKUP(Dnn!$C48,'Bjm F'!$B$2:$CW$49,3,FALSE),"")</f>
        <v/>
      </c>
      <c r="C50" s="98" t="str">
        <f>IFERROR(VLOOKUP(Dnn!$C48,'Bjm F'!$B$2:$CW$49,4,FALSE),"")</f>
        <v/>
      </c>
      <c r="D50" s="98" t="str">
        <f>IFERROR(VLOOKUP(Dnn!$C48,'Bjm F'!$B$2:$CW$49,6,FALSE),"")</f>
        <v/>
      </c>
      <c r="E50" s="119" t="str">
        <f>IFERROR(VLOOKUP(Dnn!$C48,'Bjm F'!$B$2:$CW$49,11,FALSE),"")</f>
        <v/>
      </c>
      <c r="F50" s="119" t="str">
        <f>IFERROR(VLOOKUP(Dnn!$C48,'Bjm F'!$B$2:$CW$49,88,FALSE),"")</f>
        <v/>
      </c>
      <c r="G50" s="79" t="str">
        <f>IFERROR(VLOOKUP(Dnn!$C48,'Bjm F'!$B$2:$CW$49,100,FALSE),"")</f>
        <v/>
      </c>
    </row>
    <row r="51" spans="1:7" ht="42" customHeight="1" thickBot="1" x14ac:dyDescent="0.25">
      <c r="A51" s="224" t="str">
        <f>Dnn!E3</f>
        <v>Benjamins H</v>
      </c>
      <c r="B51" s="224"/>
      <c r="C51" s="224"/>
      <c r="D51" s="224"/>
      <c r="E51" s="224"/>
      <c r="F51" s="224"/>
      <c r="G51" s="224"/>
    </row>
    <row r="52" spans="1:7" ht="15" customHeight="1" thickBot="1" x14ac:dyDescent="0.25">
      <c r="A52" s="161" t="s">
        <v>106</v>
      </c>
      <c r="B52" s="64" t="s">
        <v>0</v>
      </c>
      <c r="C52" s="64" t="s">
        <v>8</v>
      </c>
      <c r="D52" s="64" t="s">
        <v>1</v>
      </c>
      <c r="E52" s="118" t="s">
        <v>140</v>
      </c>
      <c r="F52" s="118" t="s">
        <v>141</v>
      </c>
      <c r="G52" s="162" t="s">
        <v>107</v>
      </c>
    </row>
    <row r="53" spans="1:7" x14ac:dyDescent="0.2">
      <c r="A53" s="67" t="str">
        <f>IFERROR(VLOOKUP(Dnn!$C1,'Bjm H'!$B$2:$CV$49,1,FALSE),"")</f>
        <v/>
      </c>
      <c r="B53" s="94" t="str">
        <f>IFERROR(VLOOKUP(Dnn!$C1,'Bjm H'!$B$2:$CV$49,3,FALSE),"")</f>
        <v/>
      </c>
      <c r="C53" s="94" t="str">
        <f>IFERROR(VLOOKUP(Dnn!$C1,'Bjm H'!$B$2:$CV$49,4,FALSE),"")</f>
        <v/>
      </c>
      <c r="D53" s="94" t="str">
        <f>IFERROR(VLOOKUP(Dnn!$C1,'Bjm H'!$B$2:$CV$49,6,FALSE),"")</f>
        <v/>
      </c>
      <c r="E53" s="113" t="str">
        <f>IFERROR(VLOOKUP(Dnn!$C1,'Bjm H'!$B$2:$CV$49,11,FALSE),"")</f>
        <v/>
      </c>
      <c r="F53" s="113" t="str">
        <f>IFERROR(VLOOKUP(Dnn!$C1,'Bjm H'!$B$2:$CV$49,88,FALSE),"")</f>
        <v/>
      </c>
      <c r="G53" s="77" t="str">
        <f>IFERROR(VLOOKUP(Dnn!$C1,'Bjm H'!$B$2:$CW$49,100,FALSE),"")</f>
        <v/>
      </c>
    </row>
    <row r="54" spans="1:7" x14ac:dyDescent="0.2">
      <c r="A54" s="71" t="str">
        <f>IFERROR(VLOOKUP(Dnn!$C2,'Bjm H'!$B$2:$CV$49,1,FALSE),"")</f>
        <v/>
      </c>
      <c r="B54" s="96" t="str">
        <f>IFERROR(VLOOKUP(Dnn!$C2,'Bjm H'!$B$2:$CV$49,3,FALSE),"")</f>
        <v/>
      </c>
      <c r="C54" s="96" t="str">
        <f>IFERROR(VLOOKUP(Dnn!$C2,'Bjm H'!$B$2:$CV$49,4,FALSE),"")</f>
        <v/>
      </c>
      <c r="D54" s="96" t="str">
        <f>IFERROR(VLOOKUP(Dnn!$C2,'Bjm H'!$B$2:$CV$49,6,FALSE),"")</f>
        <v/>
      </c>
      <c r="E54" s="114" t="str">
        <f>IFERROR(VLOOKUP(Dnn!$C2,'Bjm H'!$B$2:$CV$49,11,FALSE),"")</f>
        <v/>
      </c>
      <c r="F54" s="114" t="str">
        <f>IFERROR(VLOOKUP(Dnn!$C2,'Bjm H'!$B$2:$CV$49,88,FALSE),"")</f>
        <v/>
      </c>
      <c r="G54" s="78" t="str">
        <f>IFERROR(VLOOKUP(Dnn!$C2,'Bjm H'!$B$2:$CW$49,100,FALSE),"")</f>
        <v/>
      </c>
    </row>
    <row r="55" spans="1:7" x14ac:dyDescent="0.2">
      <c r="A55" s="71" t="str">
        <f>IFERROR(VLOOKUP(Dnn!$C3,'Bjm H'!$B$2:$CV$49,1,FALSE),"")</f>
        <v/>
      </c>
      <c r="B55" s="96" t="str">
        <f>IFERROR(VLOOKUP(Dnn!$C3,'Bjm H'!$B$2:$CV$49,3,FALSE),"")</f>
        <v/>
      </c>
      <c r="C55" s="96" t="str">
        <f>IFERROR(VLOOKUP(Dnn!$C3,'Bjm H'!$B$2:$CV$49,4,FALSE),"")</f>
        <v/>
      </c>
      <c r="D55" s="96" t="str">
        <f>IFERROR(VLOOKUP(Dnn!$C3,'Bjm H'!$B$2:$CV$49,6,FALSE),"")</f>
        <v/>
      </c>
      <c r="E55" s="114" t="str">
        <f>IFERROR(VLOOKUP(Dnn!$C3,'Bjm H'!$B$2:$CV$49,11,FALSE),"")</f>
        <v/>
      </c>
      <c r="F55" s="114" t="str">
        <f>IFERROR(VLOOKUP(Dnn!$C3,'Bjm H'!$B$2:$CV$49,88,FALSE),"")</f>
        <v/>
      </c>
      <c r="G55" s="78" t="str">
        <f>IFERROR(VLOOKUP(Dnn!$C3,'Bjm H'!$B$2:$CW$49,100,FALSE),"")</f>
        <v/>
      </c>
    </row>
    <row r="56" spans="1:7" x14ac:dyDescent="0.2">
      <c r="A56" s="71" t="str">
        <f>IFERROR(VLOOKUP(Dnn!$C4,'Bjm H'!$B$2:$CV$49,1,FALSE),"")</f>
        <v/>
      </c>
      <c r="B56" s="96" t="str">
        <f>IFERROR(VLOOKUP(Dnn!$C4,'Bjm H'!$B$2:$CV$49,3,FALSE),"")</f>
        <v/>
      </c>
      <c r="C56" s="96" t="str">
        <f>IFERROR(VLOOKUP(Dnn!$C4,'Bjm H'!$B$2:$CV$49,4,FALSE),"")</f>
        <v/>
      </c>
      <c r="D56" s="96" t="str">
        <f>IFERROR(VLOOKUP(Dnn!$C4,'Bjm H'!$B$2:$CV$49,6,FALSE),"")</f>
        <v/>
      </c>
      <c r="E56" s="114" t="str">
        <f>IFERROR(VLOOKUP(Dnn!$C4,'Bjm H'!$B$2:$CV$49,11,FALSE),"")</f>
        <v/>
      </c>
      <c r="F56" s="114" t="str">
        <f>IFERROR(VLOOKUP(Dnn!$C4,'Bjm H'!$B$2:$CV$49,88,FALSE),"")</f>
        <v/>
      </c>
      <c r="G56" s="78" t="str">
        <f>IFERROR(VLOOKUP(Dnn!$C4,'Bjm H'!$B$2:$CW$49,100,FALSE),"")</f>
        <v/>
      </c>
    </row>
    <row r="57" spans="1:7" x14ac:dyDescent="0.2">
      <c r="A57" s="71" t="str">
        <f>IFERROR(VLOOKUP(Dnn!$C5,'Bjm H'!$B$2:$CV$49,1,FALSE),"")</f>
        <v/>
      </c>
      <c r="B57" s="96" t="str">
        <f>IFERROR(VLOOKUP(Dnn!$C5,'Bjm H'!$B$2:$CV$49,3,FALSE),"")</f>
        <v/>
      </c>
      <c r="C57" s="96" t="str">
        <f>IFERROR(VLOOKUP(Dnn!$C5,'Bjm H'!$B$2:$CV$49,4,FALSE),"")</f>
        <v/>
      </c>
      <c r="D57" s="96" t="str">
        <f>IFERROR(VLOOKUP(Dnn!$C5,'Bjm H'!$B$2:$CV$49,6,FALSE),"")</f>
        <v/>
      </c>
      <c r="E57" s="114" t="str">
        <f>IFERROR(VLOOKUP(Dnn!$C5,'Bjm H'!$B$2:$CV$49,11,FALSE),"")</f>
        <v/>
      </c>
      <c r="F57" s="114" t="str">
        <f>IFERROR(VLOOKUP(Dnn!$C5,'Bjm H'!$B$2:$CV$49,88,FALSE),"")</f>
        <v/>
      </c>
      <c r="G57" s="78" t="str">
        <f>IFERROR(VLOOKUP(Dnn!$C5,'Bjm H'!$B$2:$CW$49,100,FALSE),"")</f>
        <v/>
      </c>
    </row>
    <row r="58" spans="1:7" x14ac:dyDescent="0.2">
      <c r="A58" s="71" t="str">
        <f>IFERROR(VLOOKUP(Dnn!$C6,'Bjm H'!$B$2:$CV$49,1,FALSE),"")</f>
        <v/>
      </c>
      <c r="B58" s="96" t="str">
        <f>IFERROR(VLOOKUP(Dnn!$C6,'Bjm H'!$B$2:$CV$49,3,FALSE),"")</f>
        <v/>
      </c>
      <c r="C58" s="96" t="str">
        <f>IFERROR(VLOOKUP(Dnn!$C6,'Bjm H'!$B$2:$CV$49,4,FALSE),"")</f>
        <v/>
      </c>
      <c r="D58" s="96" t="str">
        <f>IFERROR(VLOOKUP(Dnn!$C6,'Bjm H'!$B$2:$CV$49,6,FALSE),"")</f>
        <v/>
      </c>
      <c r="E58" s="114" t="str">
        <f>IFERROR(VLOOKUP(Dnn!$C6,'Bjm H'!$B$2:$CV$49,11,FALSE),"")</f>
        <v/>
      </c>
      <c r="F58" s="114" t="str">
        <f>IFERROR(VLOOKUP(Dnn!$C6,'Bjm H'!$B$2:$CV$49,88,FALSE),"")</f>
        <v/>
      </c>
      <c r="G58" s="78" t="str">
        <f>IFERROR(VLOOKUP(Dnn!$C6,'Bjm H'!$B$2:$CW$49,100,FALSE),"")</f>
        <v/>
      </c>
    </row>
    <row r="59" spans="1:7" x14ac:dyDescent="0.2">
      <c r="A59" s="71" t="str">
        <f>IFERROR(VLOOKUP(Dnn!$C7,'Bjm H'!$B$2:$CV$49,1,FALSE),"")</f>
        <v/>
      </c>
      <c r="B59" s="96" t="str">
        <f>IFERROR(VLOOKUP(Dnn!$C7,'Bjm H'!$B$2:$CV$49,3,FALSE),"")</f>
        <v/>
      </c>
      <c r="C59" s="96" t="str">
        <f>IFERROR(VLOOKUP(Dnn!$C7,'Bjm H'!$B$2:$CV$49,4,FALSE),"")</f>
        <v/>
      </c>
      <c r="D59" s="96" t="str">
        <f>IFERROR(VLOOKUP(Dnn!$C7,'Bjm H'!$B$2:$CV$49,6,FALSE),"")</f>
        <v/>
      </c>
      <c r="E59" s="114" t="str">
        <f>IFERROR(VLOOKUP(Dnn!$C7,'Bjm H'!$B$2:$CV$49,11,FALSE),"")</f>
        <v/>
      </c>
      <c r="F59" s="114" t="str">
        <f>IFERROR(VLOOKUP(Dnn!$C7,'Bjm H'!$B$2:$CV$49,88,FALSE),"")</f>
        <v/>
      </c>
      <c r="G59" s="78" t="str">
        <f>IFERROR(VLOOKUP(Dnn!$C7,'Bjm H'!$B$2:$CW$49,100,FALSE),"")</f>
        <v/>
      </c>
    </row>
    <row r="60" spans="1:7" ht="15" thickBot="1" x14ac:dyDescent="0.25">
      <c r="A60" s="116" t="str">
        <f>IFERROR(VLOOKUP(Dnn!$C8,'Bjm H'!$B$2:$CV$49,1,FALSE),"")</f>
        <v/>
      </c>
      <c r="B60" s="117" t="str">
        <f>IFERROR(VLOOKUP(Dnn!$C8,'Bjm H'!$B$2:$CV$49,3,FALSE),"")</f>
        <v/>
      </c>
      <c r="C60" s="117" t="str">
        <f>IFERROR(VLOOKUP(Dnn!$C8,'Bjm H'!$B$2:$CV$49,4,FALSE),"")</f>
        <v/>
      </c>
      <c r="D60" s="117" t="str">
        <f>IFERROR(VLOOKUP(Dnn!$C8,'Bjm H'!$B$2:$CV$49,6,FALSE),"")</f>
        <v/>
      </c>
      <c r="E60" s="205" t="str">
        <f>IFERROR(VLOOKUP(Dnn!$C8,'Bjm H'!$B$2:$CV$49,11,FALSE),"")</f>
        <v/>
      </c>
      <c r="F60" s="205" t="str">
        <f>IFERROR(VLOOKUP(Dnn!$C8,'Bjm H'!$B$2:$CV$49,88,FALSE),"")</f>
        <v/>
      </c>
      <c r="G60" s="206" t="str">
        <f>IFERROR(VLOOKUP(Dnn!$C8,'Bjm H'!$B$2:$CW$49,100,FALSE),"")</f>
        <v/>
      </c>
    </row>
    <row r="61" spans="1:7" x14ac:dyDescent="0.2">
      <c r="A61" s="67" t="str">
        <f>IFERROR(VLOOKUP(Dnn!$C9,'Bjm H'!$B$2:$CV$49,1,FALSE),"")</f>
        <v/>
      </c>
      <c r="B61" s="94" t="str">
        <f>IFERROR(VLOOKUP(Dnn!$C9,'Bjm H'!$B$2:$CV$49,3,FALSE),"")</f>
        <v/>
      </c>
      <c r="C61" s="94" t="str">
        <f>IFERROR(VLOOKUP(Dnn!$C9,'Bjm H'!$B$2:$CV$49,4,FALSE),"")</f>
        <v/>
      </c>
      <c r="D61" s="94" t="str">
        <f>IFERROR(VLOOKUP(Dnn!$C9,'Bjm H'!$B$2:$CV$49,6,FALSE),"")</f>
        <v/>
      </c>
      <c r="E61" s="113" t="str">
        <f>IFERROR(VLOOKUP(Dnn!$C9,'Bjm H'!$B$2:$CV$49,11,FALSE),"")</f>
        <v/>
      </c>
      <c r="F61" s="113" t="str">
        <f>IFERROR(VLOOKUP(Dnn!$C9,'Bjm H'!$B$2:$CV$49,88,FALSE),"")</f>
        <v/>
      </c>
      <c r="G61" s="77" t="str">
        <f>IFERROR(VLOOKUP(Dnn!$C9,'Bjm H'!$B$2:$CW$49,100,FALSE),"")</f>
        <v/>
      </c>
    </row>
    <row r="62" spans="1:7" x14ac:dyDescent="0.2">
      <c r="A62" s="71" t="str">
        <f>IFERROR(VLOOKUP(Dnn!$C10,'Bjm H'!$B$2:$CV$49,1,FALSE),"")</f>
        <v/>
      </c>
      <c r="B62" s="96" t="str">
        <f>IFERROR(VLOOKUP(Dnn!$C10,'Bjm H'!$B$2:$CV$49,3,FALSE),"")</f>
        <v/>
      </c>
      <c r="C62" s="96" t="str">
        <f>IFERROR(VLOOKUP(Dnn!$C10,'Bjm H'!$B$2:$CV$49,4,FALSE),"")</f>
        <v/>
      </c>
      <c r="D62" s="96" t="str">
        <f>IFERROR(VLOOKUP(Dnn!$C10,'Bjm H'!$B$2:$CV$49,6,FALSE),"")</f>
        <v/>
      </c>
      <c r="E62" s="114" t="str">
        <f>IFERROR(VLOOKUP(Dnn!$C10,'Bjm H'!$B$2:$CV$49,11,FALSE),"")</f>
        <v/>
      </c>
      <c r="F62" s="114" t="str">
        <f>IFERROR(VLOOKUP(Dnn!$C10,'Bjm H'!$B$2:$CV$49,88,FALSE),"")</f>
        <v/>
      </c>
      <c r="G62" s="78" t="str">
        <f>IFERROR(VLOOKUP(Dnn!$C10,'Bjm H'!$B$2:$CW$49,100,FALSE),"")</f>
        <v/>
      </c>
    </row>
    <row r="63" spans="1:7" x14ac:dyDescent="0.2">
      <c r="A63" s="71" t="str">
        <f>IFERROR(VLOOKUP(Dnn!$C11,'Bjm H'!$B$2:$CV$49,1,FALSE),"")</f>
        <v/>
      </c>
      <c r="B63" s="96" t="str">
        <f>IFERROR(VLOOKUP(Dnn!$C11,'Bjm H'!$B$2:$CV$49,3,FALSE),"")</f>
        <v/>
      </c>
      <c r="C63" s="96" t="str">
        <f>IFERROR(VLOOKUP(Dnn!$C11,'Bjm H'!$B$2:$CV$49,4,FALSE),"")</f>
        <v/>
      </c>
      <c r="D63" s="96" t="str">
        <f>IFERROR(VLOOKUP(Dnn!$C11,'Bjm H'!$B$2:$CV$49,6,FALSE),"")</f>
        <v/>
      </c>
      <c r="E63" s="114" t="str">
        <f>IFERROR(VLOOKUP(Dnn!$C11,'Bjm H'!$B$2:$CV$49,11,FALSE),"")</f>
        <v/>
      </c>
      <c r="F63" s="114" t="str">
        <f>IFERROR(VLOOKUP(Dnn!$C11,'Bjm H'!$B$2:$CV$49,88,FALSE),"")</f>
        <v/>
      </c>
      <c r="G63" s="78" t="str">
        <f>IFERROR(VLOOKUP(Dnn!$C11,'Bjm H'!$B$2:$CW$49,100,FALSE),"")</f>
        <v/>
      </c>
    </row>
    <row r="64" spans="1:7" x14ac:dyDescent="0.2">
      <c r="A64" s="71" t="str">
        <f>IFERROR(VLOOKUP(Dnn!$C12,'Bjm H'!$B$2:$CV$49,1,FALSE),"")</f>
        <v/>
      </c>
      <c r="B64" s="96" t="str">
        <f>IFERROR(VLOOKUP(Dnn!$C12,'Bjm H'!$B$2:$CV$49,3,FALSE),"")</f>
        <v/>
      </c>
      <c r="C64" s="96" t="str">
        <f>IFERROR(VLOOKUP(Dnn!$C12,'Bjm H'!$B$2:$CV$49,4,FALSE),"")</f>
        <v/>
      </c>
      <c r="D64" s="96" t="str">
        <f>IFERROR(VLOOKUP(Dnn!$C12,'Bjm H'!$B$2:$CV$49,6,FALSE),"")</f>
        <v/>
      </c>
      <c r="E64" s="114" t="str">
        <f>IFERROR(VLOOKUP(Dnn!$C12,'Bjm H'!$B$2:$CV$49,11,FALSE),"")</f>
        <v/>
      </c>
      <c r="F64" s="114" t="str">
        <f>IFERROR(VLOOKUP(Dnn!$C12,'Bjm H'!$B$2:$CV$49,88,FALSE),"")</f>
        <v/>
      </c>
      <c r="G64" s="78" t="str">
        <f>IFERROR(VLOOKUP(Dnn!$C12,'Bjm H'!$B$2:$CW$49,100,FALSE),"")</f>
        <v/>
      </c>
    </row>
    <row r="65" spans="1:7" x14ac:dyDescent="0.2">
      <c r="A65" s="71" t="str">
        <f>IFERROR(VLOOKUP(Dnn!$C13,'Bjm H'!$B$2:$CV$49,1,FALSE),"")</f>
        <v/>
      </c>
      <c r="B65" s="96" t="str">
        <f>IFERROR(VLOOKUP(Dnn!$C13,'Bjm H'!$B$2:$CV$49,3,FALSE),"")</f>
        <v/>
      </c>
      <c r="C65" s="96" t="str">
        <f>IFERROR(VLOOKUP(Dnn!$C13,'Bjm H'!$B$2:$CV$49,4,FALSE),"")</f>
        <v/>
      </c>
      <c r="D65" s="96" t="str">
        <f>IFERROR(VLOOKUP(Dnn!$C13,'Bjm H'!$B$2:$CV$49,6,FALSE),"")</f>
        <v/>
      </c>
      <c r="E65" s="114" t="str">
        <f>IFERROR(VLOOKUP(Dnn!$C13,'Bjm H'!$B$2:$CV$49,11,FALSE),"")</f>
        <v/>
      </c>
      <c r="F65" s="114" t="str">
        <f>IFERROR(VLOOKUP(Dnn!$C13,'Bjm H'!$B$2:$CV$49,88,FALSE),"")</f>
        <v/>
      </c>
      <c r="G65" s="78" t="str">
        <f>IFERROR(VLOOKUP(Dnn!$C13,'Bjm H'!$B$2:$CW$49,100,FALSE),"")</f>
        <v/>
      </c>
    </row>
    <row r="66" spans="1:7" x14ac:dyDescent="0.2">
      <c r="A66" s="71" t="str">
        <f>IFERROR(VLOOKUP(Dnn!$C14,'Bjm H'!$B$2:$CV$49,1,FALSE),"")</f>
        <v/>
      </c>
      <c r="B66" s="96" t="str">
        <f>IFERROR(VLOOKUP(Dnn!$C14,'Bjm H'!$B$2:$CV$49,3,FALSE),"")</f>
        <v/>
      </c>
      <c r="C66" s="96" t="str">
        <f>IFERROR(VLOOKUP(Dnn!$C14,'Bjm H'!$B$2:$CV$49,4,FALSE),"")</f>
        <v/>
      </c>
      <c r="D66" s="96" t="str">
        <f>IFERROR(VLOOKUP(Dnn!$C14,'Bjm H'!$B$2:$CV$49,6,FALSE),"")</f>
        <v/>
      </c>
      <c r="E66" s="114" t="str">
        <f>IFERROR(VLOOKUP(Dnn!$C14,'Bjm H'!$B$2:$CV$49,11,FALSE),"")</f>
        <v/>
      </c>
      <c r="F66" s="114" t="str">
        <f>IFERROR(VLOOKUP(Dnn!$C14,'Bjm H'!$B$2:$CV$49,88,FALSE),"")</f>
        <v/>
      </c>
      <c r="G66" s="78" t="str">
        <f>IFERROR(VLOOKUP(Dnn!$C14,'Bjm H'!$B$2:$CW$49,100,FALSE),"")</f>
        <v/>
      </c>
    </row>
    <row r="67" spans="1:7" x14ac:dyDescent="0.2">
      <c r="A67" s="71" t="str">
        <f>IFERROR(VLOOKUP(Dnn!$C15,'Bjm H'!$B$2:$CV$49,1,FALSE),"")</f>
        <v/>
      </c>
      <c r="B67" s="96" t="str">
        <f>IFERROR(VLOOKUP(Dnn!$C15,'Bjm H'!$B$2:$CV$49,3,FALSE),"")</f>
        <v/>
      </c>
      <c r="C67" s="96" t="str">
        <f>IFERROR(VLOOKUP(Dnn!$C15,'Bjm H'!$B$2:$CV$49,4,FALSE),"")</f>
        <v/>
      </c>
      <c r="D67" s="96" t="str">
        <f>IFERROR(VLOOKUP(Dnn!$C15,'Bjm H'!$B$2:$CV$49,6,FALSE),"")</f>
        <v/>
      </c>
      <c r="E67" s="114" t="str">
        <f>IFERROR(VLOOKUP(Dnn!$C15,'Bjm H'!$B$2:$CV$49,11,FALSE),"")</f>
        <v/>
      </c>
      <c r="F67" s="114" t="str">
        <f>IFERROR(VLOOKUP(Dnn!$C15,'Bjm H'!$B$2:$CV$49,88,FALSE),"")</f>
        <v/>
      </c>
      <c r="G67" s="78" t="str">
        <f>IFERROR(VLOOKUP(Dnn!$C15,'Bjm H'!$B$2:$CW$49,100,FALSE),"")</f>
        <v/>
      </c>
    </row>
    <row r="68" spans="1:7" x14ac:dyDescent="0.2">
      <c r="A68" s="71" t="str">
        <f>IFERROR(VLOOKUP(Dnn!$C16,'Bjm H'!$B$2:$CV$49,1,FALSE),"")</f>
        <v/>
      </c>
      <c r="B68" s="96" t="str">
        <f>IFERROR(VLOOKUP(Dnn!$C16,'Bjm H'!$B$2:$CV$49,3,FALSE),"")</f>
        <v/>
      </c>
      <c r="C68" s="96" t="str">
        <f>IFERROR(VLOOKUP(Dnn!$C16,'Bjm H'!$B$2:$CV$49,4,FALSE),"")</f>
        <v/>
      </c>
      <c r="D68" s="96" t="str">
        <f>IFERROR(VLOOKUP(Dnn!$C16,'Bjm H'!$B$2:$CV$49,6,FALSE),"")</f>
        <v/>
      </c>
      <c r="E68" s="114" t="str">
        <f>IFERROR(VLOOKUP(Dnn!$C16,'Bjm H'!$B$2:$CV$49,11,FALSE),"")</f>
        <v/>
      </c>
      <c r="F68" s="114" t="str">
        <f>IFERROR(VLOOKUP(Dnn!$C16,'Bjm H'!$B$2:$CV$49,88,FALSE),"")</f>
        <v/>
      </c>
      <c r="G68" s="78" t="str">
        <f>IFERROR(VLOOKUP(Dnn!$C16,'Bjm H'!$B$2:$CW$49,100,FALSE),"")</f>
        <v/>
      </c>
    </row>
    <row r="69" spans="1:7" x14ac:dyDescent="0.2">
      <c r="A69" s="71" t="str">
        <f>IFERROR(VLOOKUP(Dnn!$C17,'Bjm H'!$B$2:$CV$49,1,FALSE),"")</f>
        <v/>
      </c>
      <c r="B69" s="96" t="str">
        <f>IFERROR(VLOOKUP(Dnn!$C17,'Bjm H'!$B$2:$CV$49,3,FALSE),"")</f>
        <v/>
      </c>
      <c r="C69" s="96" t="str">
        <f>IFERROR(VLOOKUP(Dnn!$C17,'Bjm H'!$B$2:$CV$49,4,FALSE),"")</f>
        <v/>
      </c>
      <c r="D69" s="96" t="str">
        <f>IFERROR(VLOOKUP(Dnn!$C17,'Bjm H'!$B$2:$CV$49,6,FALSE),"")</f>
        <v/>
      </c>
      <c r="E69" s="114" t="str">
        <f>IFERROR(VLOOKUP(Dnn!$C17,'Bjm H'!$B$2:$CV$49,11,FALSE),"")</f>
        <v/>
      </c>
      <c r="F69" s="114" t="str">
        <f>IFERROR(VLOOKUP(Dnn!$C17,'Bjm H'!$B$2:$CV$49,88,FALSE),"")</f>
        <v/>
      </c>
      <c r="G69" s="78" t="str">
        <f>IFERROR(VLOOKUP(Dnn!$C17,'Bjm H'!$B$2:$CW$49,100,FALSE),"")</f>
        <v/>
      </c>
    </row>
    <row r="70" spans="1:7" x14ac:dyDescent="0.2">
      <c r="A70" s="71" t="str">
        <f>IFERROR(VLOOKUP(Dnn!$C18,'Bjm H'!$B$2:$CV$49,1,FALSE),"")</f>
        <v/>
      </c>
      <c r="B70" s="96" t="str">
        <f>IFERROR(VLOOKUP(Dnn!$C18,'Bjm H'!$B$2:$CV$49,3,FALSE),"")</f>
        <v/>
      </c>
      <c r="C70" s="96" t="str">
        <f>IFERROR(VLOOKUP(Dnn!$C18,'Bjm H'!$B$2:$CV$49,4,FALSE),"")</f>
        <v/>
      </c>
      <c r="D70" s="96" t="str">
        <f>IFERROR(VLOOKUP(Dnn!$C18,'Bjm H'!$B$2:$CV$49,6,FALSE),"")</f>
        <v/>
      </c>
      <c r="E70" s="114" t="str">
        <f>IFERROR(VLOOKUP(Dnn!$C18,'Bjm H'!$B$2:$CV$49,11,FALSE),"")</f>
        <v/>
      </c>
      <c r="F70" s="114" t="str">
        <f>IFERROR(VLOOKUP(Dnn!$C18,'Bjm H'!$B$2:$CV$49,88,FALSE),"")</f>
        <v/>
      </c>
      <c r="G70" s="78" t="str">
        <f>IFERROR(VLOOKUP(Dnn!$C18,'Bjm H'!$B$2:$CW$49,100,FALSE),"")</f>
        <v/>
      </c>
    </row>
    <row r="71" spans="1:7" x14ac:dyDescent="0.2">
      <c r="A71" s="71" t="str">
        <f>IFERROR(VLOOKUP(Dnn!$C19,'Bjm H'!$B$2:$CV$49,1,FALSE),"")</f>
        <v/>
      </c>
      <c r="B71" s="96" t="str">
        <f>IFERROR(VLOOKUP(Dnn!$C19,'Bjm H'!$B$2:$CV$49,3,FALSE),"")</f>
        <v/>
      </c>
      <c r="C71" s="96" t="str">
        <f>IFERROR(VLOOKUP(Dnn!$C19,'Bjm H'!$B$2:$CV$49,4,FALSE),"")</f>
        <v/>
      </c>
      <c r="D71" s="96" t="str">
        <f>IFERROR(VLOOKUP(Dnn!$C19,'Bjm H'!$B$2:$CV$49,6,FALSE),"")</f>
        <v/>
      </c>
      <c r="E71" s="114" t="str">
        <f>IFERROR(VLOOKUP(Dnn!$C19,'Bjm H'!$B$2:$CV$49,11,FALSE),"")</f>
        <v/>
      </c>
      <c r="F71" s="114" t="str">
        <f>IFERROR(VLOOKUP(Dnn!$C19,'Bjm H'!$B$2:$CV$49,88,FALSE),"")</f>
        <v/>
      </c>
      <c r="G71" s="78" t="str">
        <f>IFERROR(VLOOKUP(Dnn!$C19,'Bjm H'!$B$2:$CW$49,100,FALSE),"")</f>
        <v/>
      </c>
    </row>
    <row r="72" spans="1:7" x14ac:dyDescent="0.2">
      <c r="A72" s="71" t="str">
        <f>IFERROR(VLOOKUP(Dnn!$C20,'Bjm H'!$B$2:$CV$49,1,FALSE),"")</f>
        <v/>
      </c>
      <c r="B72" s="96" t="str">
        <f>IFERROR(VLOOKUP(Dnn!$C20,'Bjm H'!$B$2:$CV$49,3,FALSE),"")</f>
        <v/>
      </c>
      <c r="C72" s="96" t="str">
        <f>IFERROR(VLOOKUP(Dnn!$C20,'Bjm H'!$B$2:$CV$49,4,FALSE),"")</f>
        <v/>
      </c>
      <c r="D72" s="96" t="str">
        <f>IFERROR(VLOOKUP(Dnn!$C20,'Bjm H'!$B$2:$CV$49,6,FALSE),"")</f>
        <v/>
      </c>
      <c r="E72" s="114" t="str">
        <f>IFERROR(VLOOKUP(Dnn!$C20,'Bjm H'!$B$2:$CV$49,11,FALSE),"")</f>
        <v/>
      </c>
      <c r="F72" s="114" t="str">
        <f>IFERROR(VLOOKUP(Dnn!$C20,'Bjm H'!$B$2:$CV$49,88,FALSE),"")</f>
        <v/>
      </c>
      <c r="G72" s="78" t="str">
        <f>IFERROR(VLOOKUP(Dnn!$C20,'Bjm H'!$B$2:$CW$49,100,FALSE),"")</f>
        <v/>
      </c>
    </row>
    <row r="73" spans="1:7" x14ac:dyDescent="0.2">
      <c r="A73" s="71" t="str">
        <f>IFERROR(VLOOKUP(Dnn!$C21,'Bjm H'!$B$2:$CV$49,1,FALSE),"")</f>
        <v/>
      </c>
      <c r="B73" s="96" t="str">
        <f>IFERROR(VLOOKUP(Dnn!$C21,'Bjm H'!$B$2:$CV$49,3,FALSE),"")</f>
        <v/>
      </c>
      <c r="C73" s="96" t="str">
        <f>IFERROR(VLOOKUP(Dnn!$C21,'Bjm H'!$B$2:$CV$49,4,FALSE),"")</f>
        <v/>
      </c>
      <c r="D73" s="96" t="str">
        <f>IFERROR(VLOOKUP(Dnn!$C21,'Bjm H'!$B$2:$CV$49,6,FALSE),"")</f>
        <v/>
      </c>
      <c r="E73" s="114" t="str">
        <f>IFERROR(VLOOKUP(Dnn!$C21,'Bjm H'!$B$2:$CV$49,11,FALSE),"")</f>
        <v/>
      </c>
      <c r="F73" s="114" t="str">
        <f>IFERROR(VLOOKUP(Dnn!$C21,'Bjm H'!$B$2:$CV$49,88,FALSE),"")</f>
        <v/>
      </c>
      <c r="G73" s="78" t="str">
        <f>IFERROR(VLOOKUP(Dnn!$C21,'Bjm H'!$B$2:$CW$49,100,FALSE),"")</f>
        <v/>
      </c>
    </row>
    <row r="74" spans="1:7" x14ac:dyDescent="0.2">
      <c r="A74" s="71" t="str">
        <f>IFERROR(VLOOKUP(Dnn!$C22,'Bjm H'!$B$2:$CV$49,1,FALSE),"")</f>
        <v/>
      </c>
      <c r="B74" s="96" t="str">
        <f>IFERROR(VLOOKUP(Dnn!$C22,'Bjm H'!$B$2:$CV$49,3,FALSE),"")</f>
        <v/>
      </c>
      <c r="C74" s="96" t="str">
        <f>IFERROR(VLOOKUP(Dnn!$C22,'Bjm H'!$B$2:$CV$49,4,FALSE),"")</f>
        <v/>
      </c>
      <c r="D74" s="96" t="str">
        <f>IFERROR(VLOOKUP(Dnn!$C22,'Bjm H'!$B$2:$CV$49,6,FALSE),"")</f>
        <v/>
      </c>
      <c r="E74" s="114" t="str">
        <f>IFERROR(VLOOKUP(Dnn!$C22,'Bjm H'!$B$2:$CV$49,11,FALSE),"")</f>
        <v/>
      </c>
      <c r="F74" s="114" t="str">
        <f>IFERROR(VLOOKUP(Dnn!$C22,'Bjm H'!$B$2:$CV$49,88,FALSE),"")</f>
        <v/>
      </c>
      <c r="G74" s="78" t="str">
        <f>IFERROR(VLOOKUP(Dnn!$C22,'Bjm H'!$B$2:$CW$49,100,FALSE),"")</f>
        <v/>
      </c>
    </row>
    <row r="75" spans="1:7" x14ac:dyDescent="0.2">
      <c r="A75" s="71" t="str">
        <f>IFERROR(VLOOKUP(Dnn!$C23,'Bjm H'!$B$2:$CV$49,1,FALSE),"")</f>
        <v/>
      </c>
      <c r="B75" s="96" t="str">
        <f>IFERROR(VLOOKUP(Dnn!$C23,'Bjm H'!$B$2:$CV$49,3,FALSE),"")</f>
        <v/>
      </c>
      <c r="C75" s="96" t="str">
        <f>IFERROR(VLOOKUP(Dnn!$C23,'Bjm H'!$B$2:$CV$49,4,FALSE),"")</f>
        <v/>
      </c>
      <c r="D75" s="96" t="str">
        <f>IFERROR(VLOOKUP(Dnn!$C23,'Bjm H'!$B$2:$CV$49,6,FALSE),"")</f>
        <v/>
      </c>
      <c r="E75" s="114" t="str">
        <f>IFERROR(VLOOKUP(Dnn!$C23,'Bjm H'!$B$2:$CV$49,11,FALSE),"")</f>
        <v/>
      </c>
      <c r="F75" s="114" t="str">
        <f>IFERROR(VLOOKUP(Dnn!$C23,'Bjm H'!$B$2:$CV$49,88,FALSE),"")</f>
        <v/>
      </c>
      <c r="G75" s="78" t="str">
        <f>IFERROR(VLOOKUP(Dnn!$C23,'Bjm H'!$B$2:$CW$49,100,FALSE),"")</f>
        <v/>
      </c>
    </row>
    <row r="76" spans="1:7" x14ac:dyDescent="0.2">
      <c r="A76" s="71" t="str">
        <f>IFERROR(VLOOKUP(Dnn!$C24,'Bjm H'!$B$2:$CV$49,1,FALSE),"")</f>
        <v/>
      </c>
      <c r="B76" s="96" t="str">
        <f>IFERROR(VLOOKUP(Dnn!$C24,'Bjm H'!$B$2:$CV$49,3,FALSE),"")</f>
        <v/>
      </c>
      <c r="C76" s="96" t="str">
        <f>IFERROR(VLOOKUP(Dnn!$C24,'Bjm H'!$B$2:$CV$49,4,FALSE),"")</f>
        <v/>
      </c>
      <c r="D76" s="96" t="str">
        <f>IFERROR(VLOOKUP(Dnn!$C24,'Bjm H'!$B$2:$CV$49,6,FALSE),"")</f>
        <v/>
      </c>
      <c r="E76" s="114" t="str">
        <f>IFERROR(VLOOKUP(Dnn!$C24,'Bjm H'!$B$2:$CV$49,11,FALSE),"")</f>
        <v/>
      </c>
      <c r="F76" s="114" t="str">
        <f>IFERROR(VLOOKUP(Dnn!$C24,'Bjm H'!$B$2:$CV$49,88,FALSE),"")</f>
        <v/>
      </c>
      <c r="G76" s="78" t="str">
        <f>IFERROR(VLOOKUP(Dnn!$C24,'Bjm H'!$B$2:$CW$49,100,FALSE),"")</f>
        <v/>
      </c>
    </row>
    <row r="77" spans="1:7" x14ac:dyDescent="0.2">
      <c r="A77" s="71" t="str">
        <f>IFERROR(VLOOKUP(Dnn!$C25,'Bjm H'!$B$2:$CV$49,1,FALSE),"")</f>
        <v/>
      </c>
      <c r="B77" s="96" t="str">
        <f>IFERROR(VLOOKUP(Dnn!$C25,'Bjm H'!$B$2:$CV$49,3,FALSE),"")</f>
        <v/>
      </c>
      <c r="C77" s="96" t="str">
        <f>IFERROR(VLOOKUP(Dnn!$C25,'Bjm H'!$B$2:$CV$49,4,FALSE),"")</f>
        <v/>
      </c>
      <c r="D77" s="96" t="str">
        <f>IFERROR(VLOOKUP(Dnn!$C25,'Bjm H'!$B$2:$CV$49,6,FALSE),"")</f>
        <v/>
      </c>
      <c r="E77" s="114" t="str">
        <f>IFERROR(VLOOKUP(Dnn!$C25,'Bjm H'!$B$2:$CV$49,11,FALSE),"")</f>
        <v/>
      </c>
      <c r="F77" s="114" t="str">
        <f>IFERROR(VLOOKUP(Dnn!$C25,'Bjm H'!$B$2:$CV$49,88,FALSE),"")</f>
        <v/>
      </c>
      <c r="G77" s="78" t="str">
        <f>IFERROR(VLOOKUP(Dnn!$C25,'Bjm H'!$B$2:$CW$49,100,FALSE),"")</f>
        <v/>
      </c>
    </row>
    <row r="78" spans="1:7" x14ac:dyDescent="0.2">
      <c r="A78" s="71" t="str">
        <f>IFERROR(VLOOKUP(Dnn!$C26,'Bjm H'!$B$2:$CV$49,1,FALSE),"")</f>
        <v/>
      </c>
      <c r="B78" s="96" t="str">
        <f>IFERROR(VLOOKUP(Dnn!$C26,'Bjm H'!$B$2:$CV$49,3,FALSE),"")</f>
        <v/>
      </c>
      <c r="C78" s="96" t="str">
        <f>IFERROR(VLOOKUP(Dnn!$C26,'Bjm H'!$B$2:$CV$49,4,FALSE),"")</f>
        <v/>
      </c>
      <c r="D78" s="96" t="str">
        <f>IFERROR(VLOOKUP(Dnn!$C26,'Bjm H'!$B$2:$CV$49,6,FALSE),"")</f>
        <v/>
      </c>
      <c r="E78" s="114" t="str">
        <f>IFERROR(VLOOKUP(Dnn!$C26,'Bjm H'!$B$2:$CV$49,11,FALSE),"")</f>
        <v/>
      </c>
      <c r="F78" s="114" t="str">
        <f>IFERROR(VLOOKUP(Dnn!$C26,'Bjm H'!$B$2:$CV$49,88,FALSE),"")</f>
        <v/>
      </c>
      <c r="G78" s="78" t="str">
        <f>IFERROR(VLOOKUP(Dnn!$C26,'Bjm H'!$B$2:$CW$49,100,FALSE),"")</f>
        <v/>
      </c>
    </row>
    <row r="79" spans="1:7" x14ac:dyDescent="0.2">
      <c r="A79" s="71" t="str">
        <f>IFERROR(VLOOKUP(Dnn!$C27,'Bjm H'!$B$2:$CV$49,1,FALSE),"")</f>
        <v/>
      </c>
      <c r="B79" s="96" t="str">
        <f>IFERROR(VLOOKUP(Dnn!$C27,'Bjm H'!$B$2:$CV$49,3,FALSE),"")</f>
        <v/>
      </c>
      <c r="C79" s="96" t="str">
        <f>IFERROR(VLOOKUP(Dnn!$C27,'Bjm H'!$B$2:$CV$49,4,FALSE),"")</f>
        <v/>
      </c>
      <c r="D79" s="96" t="str">
        <f>IFERROR(VLOOKUP(Dnn!$C27,'Bjm H'!$B$2:$CV$49,6,FALSE),"")</f>
        <v/>
      </c>
      <c r="E79" s="114" t="str">
        <f>IFERROR(VLOOKUP(Dnn!$C27,'Bjm H'!$B$2:$CV$49,11,FALSE),"")</f>
        <v/>
      </c>
      <c r="F79" s="114" t="str">
        <f>IFERROR(VLOOKUP(Dnn!$C27,'Bjm H'!$B$2:$CV$49,88,FALSE),"")</f>
        <v/>
      </c>
      <c r="G79" s="78" t="str">
        <f>IFERROR(VLOOKUP(Dnn!$C27,'Bjm H'!$B$2:$CW$49,100,FALSE),"")</f>
        <v/>
      </c>
    </row>
    <row r="80" spans="1:7" x14ac:dyDescent="0.2">
      <c r="A80" s="71" t="str">
        <f>IFERROR(VLOOKUP(Dnn!$C28,'Bjm H'!$B$2:$CV$49,1,FALSE),"")</f>
        <v/>
      </c>
      <c r="B80" s="96" t="str">
        <f>IFERROR(VLOOKUP(Dnn!$C28,'Bjm H'!$B$2:$CV$49,3,FALSE),"")</f>
        <v/>
      </c>
      <c r="C80" s="96" t="str">
        <f>IFERROR(VLOOKUP(Dnn!$C28,'Bjm H'!$B$2:$CV$49,4,FALSE),"")</f>
        <v/>
      </c>
      <c r="D80" s="96" t="str">
        <f>IFERROR(VLOOKUP(Dnn!$C28,'Bjm H'!$B$2:$CV$49,6,FALSE),"")</f>
        <v/>
      </c>
      <c r="E80" s="114" t="str">
        <f>IFERROR(VLOOKUP(Dnn!$C28,'Bjm H'!$B$2:$CV$49,11,FALSE),"")</f>
        <v/>
      </c>
      <c r="F80" s="114" t="str">
        <f>IFERROR(VLOOKUP(Dnn!$C28,'Bjm H'!$B$2:$CV$49,88,FALSE),"")</f>
        <v/>
      </c>
      <c r="G80" s="78" t="str">
        <f>IFERROR(VLOOKUP(Dnn!$C28,'Bjm H'!$B$2:$CW$49,100,FALSE),"")</f>
        <v/>
      </c>
    </row>
    <row r="81" spans="1:7" x14ac:dyDescent="0.2">
      <c r="A81" s="71" t="str">
        <f>IFERROR(VLOOKUP(Dnn!$C29,'Bjm H'!$B$2:$CV$49,1,FALSE),"")</f>
        <v/>
      </c>
      <c r="B81" s="96" t="str">
        <f>IFERROR(VLOOKUP(Dnn!$C29,'Bjm H'!$B$2:$CV$49,3,FALSE),"")</f>
        <v/>
      </c>
      <c r="C81" s="96" t="str">
        <f>IFERROR(VLOOKUP(Dnn!$C29,'Bjm H'!$B$2:$CV$49,4,FALSE),"")</f>
        <v/>
      </c>
      <c r="D81" s="96" t="str">
        <f>IFERROR(VLOOKUP(Dnn!$C29,'Bjm H'!$B$2:$CV$49,6,FALSE),"")</f>
        <v/>
      </c>
      <c r="E81" s="114" t="str">
        <f>IFERROR(VLOOKUP(Dnn!$C29,'Bjm H'!$B$2:$CV$49,11,FALSE),"")</f>
        <v/>
      </c>
      <c r="F81" s="114" t="str">
        <f>IFERROR(VLOOKUP(Dnn!$C29,'Bjm H'!$B$2:$CV$49,88,FALSE),"")</f>
        <v/>
      </c>
      <c r="G81" s="78" t="str">
        <f>IFERROR(VLOOKUP(Dnn!$C29,'Bjm H'!$B$2:$CW$49,100,FALSE),"")</f>
        <v/>
      </c>
    </row>
    <row r="82" spans="1:7" x14ac:dyDescent="0.2">
      <c r="A82" s="71" t="str">
        <f>IFERROR(VLOOKUP(Dnn!$C30,'Bjm H'!$B$2:$CV$49,1,FALSE),"")</f>
        <v/>
      </c>
      <c r="B82" s="96" t="str">
        <f>IFERROR(VLOOKUP(Dnn!$C30,'Bjm H'!$B$2:$CV$49,3,FALSE),"")</f>
        <v/>
      </c>
      <c r="C82" s="96" t="str">
        <f>IFERROR(VLOOKUP(Dnn!$C30,'Bjm H'!$B$2:$CV$49,4,FALSE),"")</f>
        <v/>
      </c>
      <c r="D82" s="96" t="str">
        <f>IFERROR(VLOOKUP(Dnn!$C30,'Bjm H'!$B$2:$CV$49,6,FALSE),"")</f>
        <v/>
      </c>
      <c r="E82" s="114" t="str">
        <f>IFERROR(VLOOKUP(Dnn!$C30,'Bjm H'!$B$2:$CV$49,11,FALSE),"")</f>
        <v/>
      </c>
      <c r="F82" s="114" t="str">
        <f>IFERROR(VLOOKUP(Dnn!$C30,'Bjm H'!$B$2:$CV$49,88,FALSE),"")</f>
        <v/>
      </c>
      <c r="G82" s="78" t="str">
        <f>IFERROR(VLOOKUP(Dnn!$C30,'Bjm H'!$B$2:$CW$49,100,FALSE),"")</f>
        <v/>
      </c>
    </row>
    <row r="83" spans="1:7" x14ac:dyDescent="0.2">
      <c r="A83" s="71" t="str">
        <f>IFERROR(VLOOKUP(Dnn!$C31,'Bjm H'!$B$2:$CV$49,1,FALSE),"")</f>
        <v/>
      </c>
      <c r="B83" s="96" t="str">
        <f>IFERROR(VLOOKUP(Dnn!$C31,'Bjm H'!$B$2:$CV$49,3,FALSE),"")</f>
        <v/>
      </c>
      <c r="C83" s="96" t="str">
        <f>IFERROR(VLOOKUP(Dnn!$C31,'Bjm H'!$B$2:$CV$49,4,FALSE),"")</f>
        <v/>
      </c>
      <c r="D83" s="96" t="str">
        <f>IFERROR(VLOOKUP(Dnn!$C31,'Bjm H'!$B$2:$CV$49,6,FALSE),"")</f>
        <v/>
      </c>
      <c r="E83" s="114" t="str">
        <f>IFERROR(VLOOKUP(Dnn!$C31,'Bjm H'!$B$2:$CV$49,11,FALSE),"")</f>
        <v/>
      </c>
      <c r="F83" s="114" t="str">
        <f>IFERROR(VLOOKUP(Dnn!$C31,'Bjm H'!$B$2:$CV$49,88,FALSE),"")</f>
        <v/>
      </c>
      <c r="G83" s="78" t="str">
        <f>IFERROR(VLOOKUP(Dnn!$C31,'Bjm H'!$B$2:$CW$49,100,FALSE),"")</f>
        <v/>
      </c>
    </row>
    <row r="84" spans="1:7" x14ac:dyDescent="0.2">
      <c r="A84" s="71" t="str">
        <f>IFERROR(VLOOKUP(Dnn!$C32,'Bjm H'!$B$2:$CV$49,1,FALSE),"")</f>
        <v/>
      </c>
      <c r="B84" s="96" t="str">
        <f>IFERROR(VLOOKUP(Dnn!$C32,'Bjm H'!$B$2:$CV$49,3,FALSE),"")</f>
        <v/>
      </c>
      <c r="C84" s="96" t="str">
        <f>IFERROR(VLOOKUP(Dnn!$C32,'Bjm H'!$B$2:$CV$49,4,FALSE),"")</f>
        <v/>
      </c>
      <c r="D84" s="96" t="str">
        <f>IFERROR(VLOOKUP(Dnn!$C32,'Bjm H'!$B$2:$CV$49,6,FALSE),"")</f>
        <v/>
      </c>
      <c r="E84" s="114" t="str">
        <f>IFERROR(VLOOKUP(Dnn!$C32,'Bjm H'!$B$2:$CV$49,11,FALSE),"")</f>
        <v/>
      </c>
      <c r="F84" s="114" t="str">
        <f>IFERROR(VLOOKUP(Dnn!$C32,'Bjm H'!$B$2:$CV$49,88,FALSE),"")</f>
        <v/>
      </c>
      <c r="G84" s="78" t="str">
        <f>IFERROR(VLOOKUP(Dnn!$C32,'Bjm H'!$B$2:$CW$49,100,FALSE),"")</f>
        <v/>
      </c>
    </row>
    <row r="85" spans="1:7" x14ac:dyDescent="0.2">
      <c r="A85" s="71" t="str">
        <f>IFERROR(VLOOKUP(Dnn!$C33,'Bjm H'!$B$2:$CV$49,1,FALSE),"")</f>
        <v/>
      </c>
      <c r="B85" s="96" t="str">
        <f>IFERROR(VLOOKUP(Dnn!$C33,'Bjm H'!$B$2:$CV$49,3,FALSE),"")</f>
        <v/>
      </c>
      <c r="C85" s="96" t="str">
        <f>IFERROR(VLOOKUP(Dnn!$C33,'Bjm H'!$B$2:$CV$49,4,FALSE),"")</f>
        <v/>
      </c>
      <c r="D85" s="96" t="str">
        <f>IFERROR(VLOOKUP(Dnn!$C33,'Bjm H'!$B$2:$CV$49,6,FALSE),"")</f>
        <v/>
      </c>
      <c r="E85" s="114" t="str">
        <f>IFERROR(VLOOKUP(Dnn!$C33,'Bjm H'!$B$2:$CV$49,11,FALSE),"")</f>
        <v/>
      </c>
      <c r="F85" s="114" t="str">
        <f>IFERROR(VLOOKUP(Dnn!$C33,'Bjm H'!$B$2:$CV$49,88,FALSE),"")</f>
        <v/>
      </c>
      <c r="G85" s="78" t="str">
        <f>IFERROR(VLOOKUP(Dnn!$C33,'Bjm H'!$B$2:$CW$49,100,FALSE),"")</f>
        <v/>
      </c>
    </row>
    <row r="86" spans="1:7" x14ac:dyDescent="0.2">
      <c r="A86" s="71" t="str">
        <f>IFERROR(VLOOKUP(Dnn!$C34,'Bjm H'!$B$2:$CV$49,1,FALSE),"")</f>
        <v/>
      </c>
      <c r="B86" s="96" t="str">
        <f>IFERROR(VLOOKUP(Dnn!$C34,'Bjm H'!$B$2:$CV$49,3,FALSE),"")</f>
        <v/>
      </c>
      <c r="C86" s="96" t="str">
        <f>IFERROR(VLOOKUP(Dnn!$C34,'Bjm H'!$B$2:$CV$49,4,FALSE),"")</f>
        <v/>
      </c>
      <c r="D86" s="96" t="str">
        <f>IFERROR(VLOOKUP(Dnn!$C34,'Bjm H'!$B$2:$CV$49,6,FALSE),"")</f>
        <v/>
      </c>
      <c r="E86" s="114" t="str">
        <f>IFERROR(VLOOKUP(Dnn!$C34,'Bjm H'!$B$2:$CV$49,11,FALSE),"")</f>
        <v/>
      </c>
      <c r="F86" s="114" t="str">
        <f>IFERROR(VLOOKUP(Dnn!$C34,'Bjm H'!$B$2:$CV$49,88,FALSE),"")</f>
        <v/>
      </c>
      <c r="G86" s="78" t="str">
        <f>IFERROR(VLOOKUP(Dnn!$C34,'Bjm H'!$B$2:$CW$49,100,FALSE),"")</f>
        <v/>
      </c>
    </row>
    <row r="87" spans="1:7" x14ac:dyDescent="0.2">
      <c r="A87" s="71" t="str">
        <f>IFERROR(VLOOKUP(Dnn!$C35,'Bjm H'!$B$2:$CV$49,1,FALSE),"")</f>
        <v/>
      </c>
      <c r="B87" s="96" t="str">
        <f>IFERROR(VLOOKUP(Dnn!$C35,'Bjm H'!$B$2:$CV$49,3,FALSE),"")</f>
        <v/>
      </c>
      <c r="C87" s="96" t="str">
        <f>IFERROR(VLOOKUP(Dnn!$C35,'Bjm H'!$B$2:$CV$49,4,FALSE),"")</f>
        <v/>
      </c>
      <c r="D87" s="96" t="str">
        <f>IFERROR(VLOOKUP(Dnn!$C35,'Bjm H'!$B$2:$CV$49,6,FALSE),"")</f>
        <v/>
      </c>
      <c r="E87" s="114" t="str">
        <f>IFERROR(VLOOKUP(Dnn!$C35,'Bjm H'!$B$2:$CV$49,11,FALSE),"")</f>
        <v/>
      </c>
      <c r="F87" s="114" t="str">
        <f>IFERROR(VLOOKUP(Dnn!$C35,'Bjm H'!$B$2:$CV$49,88,FALSE),"")</f>
        <v/>
      </c>
      <c r="G87" s="78" t="str">
        <f>IFERROR(VLOOKUP(Dnn!$C35,'Bjm H'!$B$2:$CW$49,100,FALSE),"")</f>
        <v/>
      </c>
    </row>
    <row r="88" spans="1:7" x14ac:dyDescent="0.2">
      <c r="A88" s="71" t="str">
        <f>IFERROR(VLOOKUP(Dnn!$C36,'Bjm H'!$B$2:$CV$49,1,FALSE),"")</f>
        <v/>
      </c>
      <c r="B88" s="96" t="str">
        <f>IFERROR(VLOOKUP(Dnn!$C36,'Bjm H'!$B$2:$CV$49,3,FALSE),"")</f>
        <v/>
      </c>
      <c r="C88" s="96" t="str">
        <f>IFERROR(VLOOKUP(Dnn!$C36,'Bjm H'!$B$2:$CV$49,4,FALSE),"")</f>
        <v/>
      </c>
      <c r="D88" s="96" t="str">
        <f>IFERROR(VLOOKUP(Dnn!$C36,'Bjm H'!$B$2:$CV$49,6,FALSE),"")</f>
        <v/>
      </c>
      <c r="E88" s="114" t="str">
        <f>IFERROR(VLOOKUP(Dnn!$C36,'Bjm H'!$B$2:$CV$49,11,FALSE),"")</f>
        <v/>
      </c>
      <c r="F88" s="114" t="str">
        <f>IFERROR(VLOOKUP(Dnn!$C36,'Bjm H'!$B$2:$CV$49,88,FALSE),"")</f>
        <v/>
      </c>
      <c r="G88" s="78" t="str">
        <f>IFERROR(VLOOKUP(Dnn!$C36,'Bjm H'!$B$2:$CW$49,100,FALSE),"")</f>
        <v/>
      </c>
    </row>
    <row r="89" spans="1:7" x14ac:dyDescent="0.2">
      <c r="A89" s="71" t="str">
        <f>IFERROR(VLOOKUP(Dnn!$C37,'Bjm H'!$B$2:$CV$49,1,FALSE),"")</f>
        <v/>
      </c>
      <c r="B89" s="96" t="str">
        <f>IFERROR(VLOOKUP(Dnn!$C37,'Bjm H'!$B$2:$CV$49,3,FALSE),"")</f>
        <v/>
      </c>
      <c r="C89" s="96" t="str">
        <f>IFERROR(VLOOKUP(Dnn!$C37,'Bjm H'!$B$2:$CV$49,4,FALSE),"")</f>
        <v/>
      </c>
      <c r="D89" s="96" t="str">
        <f>IFERROR(VLOOKUP(Dnn!$C37,'Bjm H'!$B$2:$CV$49,6,FALSE),"")</f>
        <v/>
      </c>
      <c r="E89" s="114" t="str">
        <f>IFERROR(VLOOKUP(Dnn!$C37,'Bjm H'!$B$2:$CV$49,11,FALSE),"")</f>
        <v/>
      </c>
      <c r="F89" s="114" t="str">
        <f>IFERROR(VLOOKUP(Dnn!$C37,'Bjm H'!$B$2:$CV$49,88,FALSE),"")</f>
        <v/>
      </c>
      <c r="G89" s="78" t="str">
        <f>IFERROR(VLOOKUP(Dnn!$C37,'Bjm H'!$B$2:$CW$49,100,FALSE),"")</f>
        <v/>
      </c>
    </row>
    <row r="90" spans="1:7" x14ac:dyDescent="0.2">
      <c r="A90" s="71" t="str">
        <f>IFERROR(VLOOKUP(Dnn!$C38,'Bjm H'!$B$2:$CV$49,1,FALSE),"")</f>
        <v/>
      </c>
      <c r="B90" s="96" t="str">
        <f>IFERROR(VLOOKUP(Dnn!$C38,'Bjm H'!$B$2:$CV$49,3,FALSE),"")</f>
        <v/>
      </c>
      <c r="C90" s="96" t="str">
        <f>IFERROR(VLOOKUP(Dnn!$C38,'Bjm H'!$B$2:$CV$49,4,FALSE),"")</f>
        <v/>
      </c>
      <c r="D90" s="96" t="str">
        <f>IFERROR(VLOOKUP(Dnn!$C38,'Bjm H'!$B$2:$CV$49,6,FALSE),"")</f>
        <v/>
      </c>
      <c r="E90" s="114" t="str">
        <f>IFERROR(VLOOKUP(Dnn!$C38,'Bjm H'!$B$2:$CV$49,11,FALSE),"")</f>
        <v/>
      </c>
      <c r="F90" s="114" t="str">
        <f>IFERROR(VLOOKUP(Dnn!$C38,'Bjm H'!$B$2:$CV$49,88,FALSE),"")</f>
        <v/>
      </c>
      <c r="G90" s="78" t="str">
        <f>IFERROR(VLOOKUP(Dnn!$C38,'Bjm H'!$B$2:$CW$49,100,FALSE),"")</f>
        <v/>
      </c>
    </row>
    <row r="91" spans="1:7" x14ac:dyDescent="0.2">
      <c r="A91" s="71" t="str">
        <f>IFERROR(VLOOKUP(Dnn!$C39,'Bjm H'!$B$2:$CV$49,1,FALSE),"")</f>
        <v/>
      </c>
      <c r="B91" s="96" t="str">
        <f>IFERROR(VLOOKUP(Dnn!$C39,'Bjm H'!$B$2:$CV$49,3,FALSE),"")</f>
        <v/>
      </c>
      <c r="C91" s="96" t="str">
        <f>IFERROR(VLOOKUP(Dnn!$C39,'Bjm H'!$B$2:$CV$49,4,FALSE),"")</f>
        <v/>
      </c>
      <c r="D91" s="96" t="str">
        <f>IFERROR(VLOOKUP(Dnn!$C39,'Bjm H'!$B$2:$CV$49,6,FALSE),"")</f>
        <v/>
      </c>
      <c r="E91" s="114" t="str">
        <f>IFERROR(VLOOKUP(Dnn!$C39,'Bjm H'!$B$2:$CV$49,11,FALSE),"")</f>
        <v/>
      </c>
      <c r="F91" s="114" t="str">
        <f>IFERROR(VLOOKUP(Dnn!$C39,'Bjm H'!$B$2:$CV$49,88,FALSE),"")</f>
        <v/>
      </c>
      <c r="G91" s="78" t="str">
        <f>IFERROR(VLOOKUP(Dnn!$C39,'Bjm H'!$B$2:$CW$49,100,FALSE),"")</f>
        <v/>
      </c>
    </row>
    <row r="92" spans="1:7" x14ac:dyDescent="0.2">
      <c r="A92" s="71" t="str">
        <f>IFERROR(VLOOKUP(Dnn!$C40,'Bjm H'!$B$2:$CV$49,1,FALSE),"")</f>
        <v/>
      </c>
      <c r="B92" s="96" t="str">
        <f>IFERROR(VLOOKUP(Dnn!$C40,'Bjm H'!$B$2:$CV$49,3,FALSE),"")</f>
        <v/>
      </c>
      <c r="C92" s="96" t="str">
        <f>IFERROR(VLOOKUP(Dnn!$C40,'Bjm H'!$B$2:$CV$49,4,FALSE),"")</f>
        <v/>
      </c>
      <c r="D92" s="96" t="str">
        <f>IFERROR(VLOOKUP(Dnn!$C40,'Bjm H'!$B$2:$CV$49,6,FALSE),"")</f>
        <v/>
      </c>
      <c r="E92" s="114" t="str">
        <f>IFERROR(VLOOKUP(Dnn!$C40,'Bjm H'!$B$2:$CV$49,11,FALSE),"")</f>
        <v/>
      </c>
      <c r="F92" s="114" t="str">
        <f>IFERROR(VLOOKUP(Dnn!$C40,'Bjm H'!$B$2:$CV$49,88,FALSE),"")</f>
        <v/>
      </c>
      <c r="G92" s="78" t="str">
        <f>IFERROR(VLOOKUP(Dnn!$C40,'Bjm H'!$B$2:$CW$49,100,FALSE),"")</f>
        <v/>
      </c>
    </row>
    <row r="93" spans="1:7" x14ac:dyDescent="0.2">
      <c r="A93" s="71" t="str">
        <f>IFERROR(VLOOKUP(Dnn!$C41,'Bjm H'!$B$2:$CV$49,1,FALSE),"")</f>
        <v/>
      </c>
      <c r="B93" s="96" t="str">
        <f>IFERROR(VLOOKUP(Dnn!$C41,'Bjm H'!$B$2:$CV$49,3,FALSE),"")</f>
        <v/>
      </c>
      <c r="C93" s="96" t="str">
        <f>IFERROR(VLOOKUP(Dnn!$C41,'Bjm H'!$B$2:$CV$49,4,FALSE),"")</f>
        <v/>
      </c>
      <c r="D93" s="96" t="str">
        <f>IFERROR(VLOOKUP(Dnn!$C41,'Bjm H'!$B$2:$CV$49,6,FALSE),"")</f>
        <v/>
      </c>
      <c r="E93" s="114" t="str">
        <f>IFERROR(VLOOKUP(Dnn!$C41,'Bjm H'!$B$2:$CV$49,11,FALSE),"")</f>
        <v/>
      </c>
      <c r="F93" s="114" t="str">
        <f>IFERROR(VLOOKUP(Dnn!$C41,'Bjm H'!$B$2:$CV$49,88,FALSE),"")</f>
        <v/>
      </c>
      <c r="G93" s="78" t="str">
        <f>IFERROR(VLOOKUP(Dnn!$C41,'Bjm H'!$B$2:$CW$49,100,FALSE),"")</f>
        <v/>
      </c>
    </row>
    <row r="94" spans="1:7" x14ac:dyDescent="0.2">
      <c r="A94" s="71" t="str">
        <f>IFERROR(VLOOKUP(Dnn!$C42,'Bjm H'!$B$2:$CV$49,1,FALSE),"")</f>
        <v/>
      </c>
      <c r="B94" s="96" t="str">
        <f>IFERROR(VLOOKUP(Dnn!$C42,'Bjm H'!$B$2:$CV$49,3,FALSE),"")</f>
        <v/>
      </c>
      <c r="C94" s="96" t="str">
        <f>IFERROR(VLOOKUP(Dnn!$C42,'Bjm H'!$B$2:$CV$49,4,FALSE),"")</f>
        <v/>
      </c>
      <c r="D94" s="96" t="str">
        <f>IFERROR(VLOOKUP(Dnn!$C42,'Bjm H'!$B$2:$CV$49,6,FALSE),"")</f>
        <v/>
      </c>
      <c r="E94" s="114" t="str">
        <f>IFERROR(VLOOKUP(Dnn!$C42,'Bjm H'!$B$2:$CV$49,11,FALSE),"")</f>
        <v/>
      </c>
      <c r="F94" s="114" t="str">
        <f>IFERROR(VLOOKUP(Dnn!$C42,'Bjm H'!$B$2:$CV$49,88,FALSE),"")</f>
        <v/>
      </c>
      <c r="G94" s="78" t="str">
        <f>IFERROR(VLOOKUP(Dnn!$C42,'Bjm H'!$B$2:$CW$49,100,FALSE),"")</f>
        <v/>
      </c>
    </row>
    <row r="95" spans="1:7" x14ac:dyDescent="0.2">
      <c r="A95" s="71" t="str">
        <f>IFERROR(VLOOKUP(Dnn!$C43,'Bjm H'!$B$2:$CV$49,1,FALSE),"")</f>
        <v/>
      </c>
      <c r="B95" s="96" t="str">
        <f>IFERROR(VLOOKUP(Dnn!$C43,'Bjm H'!$B$2:$CV$49,3,FALSE),"")</f>
        <v/>
      </c>
      <c r="C95" s="96" t="str">
        <f>IFERROR(VLOOKUP(Dnn!$C43,'Bjm H'!$B$2:$CV$49,4,FALSE),"")</f>
        <v/>
      </c>
      <c r="D95" s="96" t="str">
        <f>IFERROR(VLOOKUP(Dnn!$C43,'Bjm H'!$B$2:$CV$49,6,FALSE),"")</f>
        <v/>
      </c>
      <c r="E95" s="114" t="str">
        <f>IFERROR(VLOOKUP(Dnn!$C43,'Bjm H'!$B$2:$CV$49,11,FALSE),"")</f>
        <v/>
      </c>
      <c r="F95" s="114" t="str">
        <f>IFERROR(VLOOKUP(Dnn!$C43,'Bjm H'!$B$2:$CV$49,88,FALSE),"")</f>
        <v/>
      </c>
      <c r="G95" s="78" t="str">
        <f>IFERROR(VLOOKUP(Dnn!$C43,'Bjm H'!$B$2:$CW$49,100,FALSE),"")</f>
        <v/>
      </c>
    </row>
    <row r="96" spans="1:7" x14ac:dyDescent="0.2">
      <c r="A96" s="71" t="str">
        <f>IFERROR(VLOOKUP(Dnn!$C44,'Bjm H'!$B$2:$CV$49,1,FALSE),"")</f>
        <v/>
      </c>
      <c r="B96" s="96" t="str">
        <f>IFERROR(VLOOKUP(Dnn!$C44,'Bjm H'!$B$2:$CV$49,3,FALSE),"")</f>
        <v/>
      </c>
      <c r="C96" s="96" t="str">
        <f>IFERROR(VLOOKUP(Dnn!$C44,'Bjm H'!$B$2:$CV$49,4,FALSE),"")</f>
        <v/>
      </c>
      <c r="D96" s="96" t="str">
        <f>IFERROR(VLOOKUP(Dnn!$C44,'Bjm H'!$B$2:$CV$49,6,FALSE),"")</f>
        <v/>
      </c>
      <c r="E96" s="114" t="str">
        <f>IFERROR(VLOOKUP(Dnn!$C44,'Bjm H'!$B$2:$CV$49,11,FALSE),"")</f>
        <v/>
      </c>
      <c r="F96" s="114" t="str">
        <f>IFERROR(VLOOKUP(Dnn!$C44,'Bjm H'!$B$2:$CV$49,88,FALSE),"")</f>
        <v/>
      </c>
      <c r="G96" s="78" t="str">
        <f>IFERROR(VLOOKUP(Dnn!$C44,'Bjm H'!$B$2:$CW$49,100,FALSE),"")</f>
        <v/>
      </c>
    </row>
    <row r="97" spans="1:7" x14ac:dyDescent="0.2">
      <c r="A97" s="71" t="str">
        <f>IFERROR(VLOOKUP(Dnn!$C45,'Bjm H'!$B$2:$CV$49,1,FALSE),"")</f>
        <v/>
      </c>
      <c r="B97" s="96" t="str">
        <f>IFERROR(VLOOKUP(Dnn!$C45,'Bjm H'!$B$2:$CV$49,3,FALSE),"")</f>
        <v/>
      </c>
      <c r="C97" s="96" t="str">
        <f>IFERROR(VLOOKUP(Dnn!$C45,'Bjm H'!$B$2:$CV$49,4,FALSE),"")</f>
        <v/>
      </c>
      <c r="D97" s="96" t="str">
        <f>IFERROR(VLOOKUP(Dnn!$C45,'Bjm H'!$B$2:$CV$49,6,FALSE),"")</f>
        <v/>
      </c>
      <c r="E97" s="114" t="str">
        <f>IFERROR(VLOOKUP(Dnn!$C45,'Bjm H'!$B$2:$CV$49,11,FALSE),"")</f>
        <v/>
      </c>
      <c r="F97" s="114" t="str">
        <f>IFERROR(VLOOKUP(Dnn!$C45,'Bjm H'!$B$2:$CV$49,88,FALSE),"")</f>
        <v/>
      </c>
      <c r="G97" s="78" t="str">
        <f>IFERROR(VLOOKUP(Dnn!$C45,'Bjm H'!$B$2:$CW$49,100,FALSE),"")</f>
        <v/>
      </c>
    </row>
    <row r="98" spans="1:7" x14ac:dyDescent="0.2">
      <c r="A98" s="71" t="str">
        <f>IFERROR(VLOOKUP(Dnn!$C46,'Bjm H'!$B$2:$CV$49,1,FALSE),"")</f>
        <v/>
      </c>
      <c r="B98" s="96" t="str">
        <f>IFERROR(VLOOKUP(Dnn!$C46,'Bjm H'!$B$2:$CV$49,3,FALSE),"")</f>
        <v/>
      </c>
      <c r="C98" s="96" t="str">
        <f>IFERROR(VLOOKUP(Dnn!$C46,'Bjm H'!$B$2:$CV$49,4,FALSE),"")</f>
        <v/>
      </c>
      <c r="D98" s="96" t="str">
        <f>IFERROR(VLOOKUP(Dnn!$C46,'Bjm H'!$B$2:$CV$49,6,FALSE),"")</f>
        <v/>
      </c>
      <c r="E98" s="114" t="str">
        <f>IFERROR(VLOOKUP(Dnn!$C46,'Bjm H'!$B$2:$CV$49,11,FALSE),"")</f>
        <v/>
      </c>
      <c r="F98" s="114" t="str">
        <f>IFERROR(VLOOKUP(Dnn!$C46,'Bjm H'!$B$2:$CV$49,88,FALSE),"")</f>
        <v/>
      </c>
      <c r="G98" s="78" t="str">
        <f>IFERROR(VLOOKUP(Dnn!$C46,'Bjm H'!$B$2:$CW$49,100,FALSE),"")</f>
        <v/>
      </c>
    </row>
    <row r="99" spans="1:7" x14ac:dyDescent="0.2">
      <c r="A99" s="71" t="str">
        <f>IFERROR(VLOOKUP(Dnn!$C47,'Bjm H'!$B$2:$CV$49,1,FALSE),"")</f>
        <v/>
      </c>
      <c r="B99" s="96" t="str">
        <f>IFERROR(VLOOKUP(Dnn!$C47,'Bjm H'!$B$2:$CV$49,3,FALSE),"")</f>
        <v/>
      </c>
      <c r="C99" s="96" t="str">
        <f>IFERROR(VLOOKUP(Dnn!$C47,'Bjm H'!$B$2:$CV$49,4,FALSE),"")</f>
        <v/>
      </c>
      <c r="D99" s="96" t="str">
        <f>IFERROR(VLOOKUP(Dnn!$C47,'Bjm H'!$B$2:$CV$49,6,FALSE),"")</f>
        <v/>
      </c>
      <c r="E99" s="114" t="str">
        <f>IFERROR(VLOOKUP(Dnn!$C47,'Bjm H'!$B$2:$CV$49,11,FALSE),"")</f>
        <v/>
      </c>
      <c r="F99" s="114" t="str">
        <f>IFERROR(VLOOKUP(Dnn!$C47,'Bjm H'!$B$2:$CV$49,88,FALSE),"")</f>
        <v/>
      </c>
      <c r="G99" s="78" t="str">
        <f>IFERROR(VLOOKUP(Dnn!$C47,'Bjm H'!$B$2:$CW$49,100,FALSE),"")</f>
        <v/>
      </c>
    </row>
    <row r="100" spans="1:7" ht="15" thickBot="1" x14ac:dyDescent="0.25">
      <c r="A100" s="72" t="str">
        <f>IFERROR(VLOOKUP(Dnn!$C48,'Bjm H'!$B$2:$CV$49,1,FALSE),"")</f>
        <v/>
      </c>
      <c r="B100" s="98" t="str">
        <f>IFERROR(VLOOKUP(Dnn!$C48,'Bjm H'!$B$2:$CV$49,3,FALSE),"")</f>
        <v/>
      </c>
      <c r="C100" s="98" t="str">
        <f>IFERROR(VLOOKUP(Dnn!$C48,'Bjm H'!$B$2:$CV$49,4,FALSE),"")</f>
        <v/>
      </c>
      <c r="D100" s="98" t="str">
        <f>IFERROR(VLOOKUP(Dnn!$C48,'Bjm H'!$B$2:$CV$49,6,FALSE),"")</f>
        <v/>
      </c>
      <c r="E100" s="119" t="str">
        <f>IFERROR(VLOOKUP(Dnn!$C48,'Bjm H'!$B$2:$CV$49,11,FALSE),"")</f>
        <v/>
      </c>
      <c r="F100" s="119" t="str">
        <f>IFERROR(VLOOKUP(Dnn!$C48,'Bjm H'!$B$2:$CV$49,88,FALSE),"")</f>
        <v/>
      </c>
      <c r="G100" s="79" t="str">
        <f>IFERROR(VLOOKUP(Dnn!$C48,'Bjm H'!$B$2:$CW$49,100,FALSE),"")</f>
        <v/>
      </c>
    </row>
    <row r="101" spans="1:7" ht="42" customHeight="1" thickBot="1" x14ac:dyDescent="0.25">
      <c r="A101" s="224" t="str">
        <f>Dnn!E4</f>
        <v>Minimes F</v>
      </c>
      <c r="B101" s="224"/>
      <c r="C101" s="224"/>
      <c r="D101" s="224"/>
      <c r="E101" s="224"/>
      <c r="F101" s="224"/>
      <c r="G101" s="224"/>
    </row>
    <row r="102" spans="1:7" ht="15" thickBot="1" x14ac:dyDescent="0.25">
      <c r="A102" s="161" t="s">
        <v>106</v>
      </c>
      <c r="B102" s="64" t="s">
        <v>0</v>
      </c>
      <c r="C102" s="64" t="s">
        <v>8</v>
      </c>
      <c r="D102" s="64" t="s">
        <v>1</v>
      </c>
      <c r="E102" s="118" t="s">
        <v>140</v>
      </c>
      <c r="F102" s="118" t="s">
        <v>141</v>
      </c>
      <c r="G102" s="162" t="s">
        <v>107</v>
      </c>
    </row>
    <row r="103" spans="1:7" ht="14" customHeight="1" x14ac:dyDescent="0.2">
      <c r="A103" s="67" t="str">
        <f>IFERROR(VLOOKUP(Dnn!$C1,'Mnm F'!$B$2:$CV$49,1,FALSE),"")</f>
        <v/>
      </c>
      <c r="B103" s="94" t="str">
        <f>IFERROR(VLOOKUP(Dnn!$C1,'Mnm F'!$B$2:$CV$49,3,FALSE),"")</f>
        <v/>
      </c>
      <c r="C103" s="94" t="str">
        <f>IFERROR(VLOOKUP(Dnn!$C1,'Mnm F'!$B$2:$CV$49,4,FALSE),"")</f>
        <v/>
      </c>
      <c r="D103" s="94" t="str">
        <f>IFERROR(VLOOKUP(Dnn!$C1,'Mnm F'!$B$2:$CV$49,6,FALSE),"")</f>
        <v/>
      </c>
      <c r="E103" s="113" t="str">
        <f>IFERROR(VLOOKUP(Dnn!$C1,'Mnm F'!$B$2:$CV$49,11,FALSE),"")</f>
        <v/>
      </c>
      <c r="F103" s="113" t="str">
        <f>IFERROR(VLOOKUP(Dnn!$C1,'Mnm F'!$B$2:$CV$49,88,FALSE),"")</f>
        <v/>
      </c>
      <c r="G103" s="77" t="str">
        <f>IFERROR(VLOOKUP(Dnn!$C1,'Mnm F'!$B$2:$CW$49,100,FALSE),"")</f>
        <v/>
      </c>
    </row>
    <row r="104" spans="1:7" ht="15" customHeight="1" x14ac:dyDescent="0.2">
      <c r="A104" s="71" t="str">
        <f>IFERROR(VLOOKUP(Dnn!$C2,'Mnm F'!$B$2:$CV$49,1,FALSE),"")</f>
        <v/>
      </c>
      <c r="B104" s="96" t="str">
        <f>IFERROR(VLOOKUP(Dnn!$C2,'Mnm F'!$B$2:$CV$49,3,FALSE),"")</f>
        <v/>
      </c>
      <c r="C104" s="96" t="str">
        <f>IFERROR(VLOOKUP(Dnn!$C2,'Mnm F'!$B$2:$CV$49,4,FALSE),"")</f>
        <v/>
      </c>
      <c r="D104" s="96" t="str">
        <f>IFERROR(VLOOKUP(Dnn!$C2,'Mnm F'!$B$2:$CV$49,6,FALSE),"")</f>
        <v/>
      </c>
      <c r="E104" s="114" t="str">
        <f>IFERROR(VLOOKUP(Dnn!$C2,'Mnm F'!$B$2:$CV$49,11,FALSE),"")</f>
        <v/>
      </c>
      <c r="F104" s="114" t="str">
        <f>IFERROR(VLOOKUP(Dnn!$C2,'Mnm F'!$B$2:$CV$49,88,FALSE),"")</f>
        <v/>
      </c>
      <c r="G104" s="78" t="str">
        <f>IFERROR(VLOOKUP(Dnn!$C2,'Mnm F'!$B$2:$CW$49,100,FALSE),"")</f>
        <v/>
      </c>
    </row>
    <row r="105" spans="1:7" x14ac:dyDescent="0.2">
      <c r="A105" s="71" t="str">
        <f>IFERROR(VLOOKUP(Dnn!$C3,'Mnm F'!$B$2:$CV$49,1,FALSE),"")</f>
        <v/>
      </c>
      <c r="B105" s="96" t="str">
        <f>IFERROR(VLOOKUP(Dnn!$C3,'Mnm F'!$B$2:$CV$49,3,FALSE),"")</f>
        <v/>
      </c>
      <c r="C105" s="96" t="str">
        <f>IFERROR(VLOOKUP(Dnn!$C3,'Mnm F'!$B$2:$CV$49,4,FALSE),"")</f>
        <v/>
      </c>
      <c r="D105" s="96" t="str">
        <f>IFERROR(VLOOKUP(Dnn!$C3,'Mnm F'!$B$2:$CV$49,6,FALSE),"")</f>
        <v/>
      </c>
      <c r="E105" s="114" t="str">
        <f>IFERROR(VLOOKUP(Dnn!$C3,'Mnm F'!$B$2:$CV$49,11,FALSE),"")</f>
        <v/>
      </c>
      <c r="F105" s="114" t="str">
        <f>IFERROR(VLOOKUP(Dnn!$C3,'Mnm F'!$B$2:$CV$49,88,FALSE),"")</f>
        <v/>
      </c>
      <c r="G105" s="78" t="str">
        <f>IFERROR(VLOOKUP(Dnn!$C3,'Mnm F'!$B$2:$CW$49,100,FALSE),"")</f>
        <v/>
      </c>
    </row>
    <row r="106" spans="1:7" x14ac:dyDescent="0.2">
      <c r="A106" s="71" t="str">
        <f>IFERROR(VLOOKUP(Dnn!$C4,'Mnm F'!$B$2:$CV$49,1,FALSE),"")</f>
        <v/>
      </c>
      <c r="B106" s="96" t="str">
        <f>IFERROR(VLOOKUP(Dnn!$C4,'Mnm F'!$B$2:$CV$49,3,FALSE),"")</f>
        <v/>
      </c>
      <c r="C106" s="96" t="str">
        <f>IFERROR(VLOOKUP(Dnn!$C4,'Mnm F'!$B$2:$CV$49,4,FALSE),"")</f>
        <v/>
      </c>
      <c r="D106" s="96" t="str">
        <f>IFERROR(VLOOKUP(Dnn!$C4,'Mnm F'!$B$2:$CV$49,6,FALSE),"")</f>
        <v/>
      </c>
      <c r="E106" s="114" t="str">
        <f>IFERROR(VLOOKUP(Dnn!$C4,'Mnm F'!$B$2:$CV$49,11,FALSE),"")</f>
        <v/>
      </c>
      <c r="F106" s="114" t="str">
        <f>IFERROR(VLOOKUP(Dnn!$C4,'Mnm F'!$B$2:$CV$49,88,FALSE),"")</f>
        <v/>
      </c>
      <c r="G106" s="78" t="str">
        <f>IFERROR(VLOOKUP(Dnn!$C4,'Mnm F'!$B$2:$CW$49,100,FALSE),"")</f>
        <v/>
      </c>
    </row>
    <row r="107" spans="1:7" x14ac:dyDescent="0.2">
      <c r="A107" s="71" t="str">
        <f>IFERROR(VLOOKUP(Dnn!$C5,'Mnm F'!$B$2:$CV$49,1,FALSE),"")</f>
        <v/>
      </c>
      <c r="B107" s="96" t="str">
        <f>IFERROR(VLOOKUP(Dnn!$C5,'Mnm F'!$B$2:$CV$49,3,FALSE),"")</f>
        <v/>
      </c>
      <c r="C107" s="96" t="str">
        <f>IFERROR(VLOOKUP(Dnn!$C5,'Mnm F'!$B$2:$CV$49,4,FALSE),"")</f>
        <v/>
      </c>
      <c r="D107" s="96" t="str">
        <f>IFERROR(VLOOKUP(Dnn!$C5,'Mnm F'!$B$2:$CV$49,6,FALSE),"")</f>
        <v/>
      </c>
      <c r="E107" s="114" t="str">
        <f>IFERROR(VLOOKUP(Dnn!$C5,'Mnm F'!$B$2:$CV$49,11,FALSE),"")</f>
        <v/>
      </c>
      <c r="F107" s="114" t="str">
        <f>IFERROR(VLOOKUP(Dnn!$C5,'Mnm F'!$B$2:$CV$49,88,FALSE),"")</f>
        <v/>
      </c>
      <c r="G107" s="78" t="str">
        <f>IFERROR(VLOOKUP(Dnn!$C5,'Mnm F'!$B$2:$CW$49,100,FALSE),"")</f>
        <v/>
      </c>
    </row>
    <row r="108" spans="1:7" x14ac:dyDescent="0.2">
      <c r="A108" s="71" t="str">
        <f>IFERROR(VLOOKUP(Dnn!$C6,'Mnm F'!$B$2:$CV$49,1,FALSE),"")</f>
        <v/>
      </c>
      <c r="B108" s="96" t="str">
        <f>IFERROR(VLOOKUP(Dnn!$C6,'Mnm F'!$B$2:$CV$49,3,FALSE),"")</f>
        <v/>
      </c>
      <c r="C108" s="96" t="str">
        <f>IFERROR(VLOOKUP(Dnn!$C6,'Mnm F'!$B$2:$CV$49,4,FALSE),"")</f>
        <v/>
      </c>
      <c r="D108" s="96" t="str">
        <f>IFERROR(VLOOKUP(Dnn!$C6,'Mnm F'!$B$2:$CV$49,6,FALSE),"")</f>
        <v/>
      </c>
      <c r="E108" s="114" t="str">
        <f>IFERROR(VLOOKUP(Dnn!$C6,'Mnm F'!$B$2:$CV$49,11,FALSE),"")</f>
        <v/>
      </c>
      <c r="F108" s="114" t="str">
        <f>IFERROR(VLOOKUP(Dnn!$C6,'Mnm F'!$B$2:$CV$49,88,FALSE),"")</f>
        <v/>
      </c>
      <c r="G108" s="78" t="str">
        <f>IFERROR(VLOOKUP(Dnn!$C6,'Mnm F'!$B$2:$CW$49,100,FALSE),"")</f>
        <v/>
      </c>
    </row>
    <row r="109" spans="1:7" x14ac:dyDescent="0.2">
      <c r="A109" s="71" t="str">
        <f>IFERROR(VLOOKUP(Dnn!$C7,'Mnm F'!$B$2:$CV$49,1,FALSE),"")</f>
        <v/>
      </c>
      <c r="B109" s="96" t="str">
        <f>IFERROR(VLOOKUP(Dnn!$C7,'Mnm F'!$B$2:$CV$49,3,FALSE),"")</f>
        <v/>
      </c>
      <c r="C109" s="96" t="str">
        <f>IFERROR(VLOOKUP(Dnn!$C7,'Mnm F'!$B$2:$CV$49,4,FALSE),"")</f>
        <v/>
      </c>
      <c r="D109" s="96" t="str">
        <f>IFERROR(VLOOKUP(Dnn!$C7,'Mnm F'!$B$2:$CV$49,6,FALSE),"")</f>
        <v/>
      </c>
      <c r="E109" s="114" t="str">
        <f>IFERROR(VLOOKUP(Dnn!$C7,'Mnm F'!$B$2:$CV$49,11,FALSE),"")</f>
        <v/>
      </c>
      <c r="F109" s="114" t="str">
        <f>IFERROR(VLOOKUP(Dnn!$C7,'Mnm F'!$B$2:$CV$49,88,FALSE),"")</f>
        <v/>
      </c>
      <c r="G109" s="78" t="str">
        <f>IFERROR(VLOOKUP(Dnn!$C7,'Mnm F'!$B$2:$CW$49,100,FALSE),"")</f>
        <v/>
      </c>
    </row>
    <row r="110" spans="1:7" ht="15" thickBot="1" x14ac:dyDescent="0.25">
      <c r="A110" s="72" t="str">
        <f>IFERROR(VLOOKUP(Dnn!$C8,'Mnm F'!$B$2:$CV$49,1,FALSE),"")</f>
        <v/>
      </c>
      <c r="B110" s="98" t="str">
        <f>IFERROR(VLOOKUP(Dnn!$C8,'Mnm F'!$B$2:$CV$49,3,FALSE),"")</f>
        <v/>
      </c>
      <c r="C110" s="98" t="str">
        <f>IFERROR(VLOOKUP(Dnn!$C8,'Mnm F'!$B$2:$CV$49,4,FALSE),"")</f>
        <v/>
      </c>
      <c r="D110" s="98" t="str">
        <f>IFERROR(VLOOKUP(Dnn!$C8,'Mnm F'!$B$2:$CV$49,6,FALSE),"")</f>
        <v/>
      </c>
      <c r="E110" s="119" t="str">
        <f>IFERROR(VLOOKUP(Dnn!$C8,'Mnm F'!$B$2:$CV$49,11,FALSE),"")</f>
        <v/>
      </c>
      <c r="F110" s="119" t="str">
        <f>IFERROR(VLOOKUP(Dnn!$C8,'Mnm F'!$B$2:$CV$49,88,FALSE),"")</f>
        <v/>
      </c>
      <c r="G110" s="79" t="str">
        <f>IFERROR(VLOOKUP(Dnn!$C8,'Mnm F'!$B$2:$CW$49,100,FALSE),"")</f>
        <v/>
      </c>
    </row>
    <row r="111" spans="1:7" x14ac:dyDescent="0.2">
      <c r="A111" s="67" t="str">
        <f>IFERROR(VLOOKUP(Dnn!$C9,'Mnm F'!$B$2:$CV$49,1,FALSE),"")</f>
        <v/>
      </c>
      <c r="B111" s="94" t="str">
        <f>IFERROR(VLOOKUP(Dnn!$C9,'Mnm F'!$B$2:$CV$49,3,FALSE),"")</f>
        <v/>
      </c>
      <c r="C111" s="94" t="str">
        <f>IFERROR(VLOOKUP(Dnn!$C9,'Mnm F'!$B$2:$CV$49,4,FALSE),"")</f>
        <v/>
      </c>
      <c r="D111" s="94" t="str">
        <f>IFERROR(VLOOKUP(Dnn!$C9,'Mnm F'!$B$2:$CV$49,6,FALSE),"")</f>
        <v/>
      </c>
      <c r="E111" s="113" t="str">
        <f>IFERROR(VLOOKUP(Dnn!$C9,'Mnm F'!$B$2:$CV$49,11,FALSE),"")</f>
        <v/>
      </c>
      <c r="F111" s="113" t="str">
        <f>IFERROR(VLOOKUP(Dnn!$C9,'Mnm F'!$B$2:$CV$49,88,FALSE),"")</f>
        <v/>
      </c>
      <c r="G111" s="77" t="str">
        <f>IFERROR(VLOOKUP(Dnn!$C9,'Mnm F'!$B$2:$CW$49,100,FALSE),"")</f>
        <v/>
      </c>
    </row>
    <row r="112" spans="1:7" x14ac:dyDescent="0.2">
      <c r="A112" s="71" t="str">
        <f>IFERROR(VLOOKUP(Dnn!$C10,'Mnm F'!$B$2:$CV$49,1,FALSE),"")</f>
        <v/>
      </c>
      <c r="B112" s="96" t="str">
        <f>IFERROR(VLOOKUP(Dnn!$C10,'Mnm F'!$B$2:$CV$49,3,FALSE),"")</f>
        <v/>
      </c>
      <c r="C112" s="96" t="str">
        <f>IFERROR(VLOOKUP(Dnn!$C10,'Mnm F'!$B$2:$CV$49,4,FALSE),"")</f>
        <v/>
      </c>
      <c r="D112" s="96" t="str">
        <f>IFERROR(VLOOKUP(Dnn!$C10,'Mnm F'!$B$2:$CV$49,6,FALSE),"")</f>
        <v/>
      </c>
      <c r="E112" s="114" t="str">
        <f>IFERROR(VLOOKUP(Dnn!$C10,'Mnm F'!$B$2:$CV$49,11,FALSE),"")</f>
        <v/>
      </c>
      <c r="F112" s="114" t="str">
        <f>IFERROR(VLOOKUP(Dnn!$C10,'Mnm F'!$B$2:$CV$49,88,FALSE),"")</f>
        <v/>
      </c>
      <c r="G112" s="78" t="str">
        <f>IFERROR(VLOOKUP(Dnn!$C10,'Mnm F'!$B$2:$CW$49,100,FALSE),"")</f>
        <v/>
      </c>
    </row>
    <row r="113" spans="1:7" x14ac:dyDescent="0.2">
      <c r="A113" s="71" t="str">
        <f>IFERROR(VLOOKUP(Dnn!$C11,'Mnm F'!$B$2:$CV$49,1,FALSE),"")</f>
        <v/>
      </c>
      <c r="B113" s="96" t="str">
        <f>IFERROR(VLOOKUP(Dnn!$C11,'Mnm F'!$B$2:$CV$49,3,FALSE),"")</f>
        <v/>
      </c>
      <c r="C113" s="96" t="str">
        <f>IFERROR(VLOOKUP(Dnn!$C11,'Mnm F'!$B$2:$CV$49,4,FALSE),"")</f>
        <v/>
      </c>
      <c r="D113" s="96" t="str">
        <f>IFERROR(VLOOKUP(Dnn!$C11,'Mnm F'!$B$2:$CV$49,6,FALSE),"")</f>
        <v/>
      </c>
      <c r="E113" s="114" t="str">
        <f>IFERROR(VLOOKUP(Dnn!$C11,'Mnm F'!$B$2:$CV$49,11,FALSE),"")</f>
        <v/>
      </c>
      <c r="F113" s="114" t="str">
        <f>IFERROR(VLOOKUP(Dnn!$C11,'Mnm F'!$B$2:$CV$49,88,FALSE),"")</f>
        <v/>
      </c>
      <c r="G113" s="78" t="str">
        <f>IFERROR(VLOOKUP(Dnn!$C11,'Mnm F'!$B$2:$CW$49,100,FALSE),"")</f>
        <v/>
      </c>
    </row>
    <row r="114" spans="1:7" x14ac:dyDescent="0.2">
      <c r="A114" s="71" t="str">
        <f>IFERROR(VLOOKUP(Dnn!$C12,'Mnm F'!$B$2:$CV$49,1,FALSE),"")</f>
        <v/>
      </c>
      <c r="B114" s="96" t="str">
        <f>IFERROR(VLOOKUP(Dnn!$C12,'Mnm F'!$B$2:$CV$49,3,FALSE),"")</f>
        <v/>
      </c>
      <c r="C114" s="96" t="str">
        <f>IFERROR(VLOOKUP(Dnn!$C12,'Mnm F'!$B$2:$CV$49,4,FALSE),"")</f>
        <v/>
      </c>
      <c r="D114" s="96" t="str">
        <f>IFERROR(VLOOKUP(Dnn!$C12,'Mnm F'!$B$2:$CV$49,6,FALSE),"")</f>
        <v/>
      </c>
      <c r="E114" s="114" t="str">
        <f>IFERROR(VLOOKUP(Dnn!$C12,'Mnm F'!$B$2:$CV$49,11,FALSE),"")</f>
        <v/>
      </c>
      <c r="F114" s="114" t="str">
        <f>IFERROR(VLOOKUP(Dnn!$C12,'Mnm F'!$B$2:$CV$49,88,FALSE),"")</f>
        <v/>
      </c>
      <c r="G114" s="78" t="str">
        <f>IFERROR(VLOOKUP(Dnn!$C12,'Mnm F'!$B$2:$CW$49,100,FALSE),"")</f>
        <v/>
      </c>
    </row>
    <row r="115" spans="1:7" x14ac:dyDescent="0.2">
      <c r="A115" s="71" t="str">
        <f>IFERROR(VLOOKUP(Dnn!$C13,'Mnm F'!$B$2:$CV$49,1,FALSE),"")</f>
        <v/>
      </c>
      <c r="B115" s="96" t="str">
        <f>IFERROR(VLOOKUP(Dnn!$C13,'Mnm F'!$B$2:$CV$49,3,FALSE),"")</f>
        <v/>
      </c>
      <c r="C115" s="96" t="str">
        <f>IFERROR(VLOOKUP(Dnn!$C13,'Mnm F'!$B$2:$CV$49,4,FALSE),"")</f>
        <v/>
      </c>
      <c r="D115" s="96" t="str">
        <f>IFERROR(VLOOKUP(Dnn!$C13,'Mnm F'!$B$2:$CV$49,6,FALSE),"")</f>
        <v/>
      </c>
      <c r="E115" s="114" t="str">
        <f>IFERROR(VLOOKUP(Dnn!$C13,'Mnm F'!$B$2:$CV$49,11,FALSE),"")</f>
        <v/>
      </c>
      <c r="F115" s="114" t="str">
        <f>IFERROR(VLOOKUP(Dnn!$C13,'Mnm F'!$B$2:$CV$49,88,FALSE),"")</f>
        <v/>
      </c>
      <c r="G115" s="78" t="str">
        <f>IFERROR(VLOOKUP(Dnn!$C13,'Mnm F'!$B$2:$CW$49,100,FALSE),"")</f>
        <v/>
      </c>
    </row>
    <row r="116" spans="1:7" x14ac:dyDescent="0.2">
      <c r="A116" s="71" t="str">
        <f>IFERROR(VLOOKUP(Dnn!$C14,'Mnm F'!$B$2:$CV$49,1,FALSE),"")</f>
        <v/>
      </c>
      <c r="B116" s="96" t="str">
        <f>IFERROR(VLOOKUP(Dnn!$C14,'Mnm F'!$B$2:$CV$49,3,FALSE),"")</f>
        <v/>
      </c>
      <c r="C116" s="96" t="str">
        <f>IFERROR(VLOOKUP(Dnn!$C14,'Mnm F'!$B$2:$CV$49,4,FALSE),"")</f>
        <v/>
      </c>
      <c r="D116" s="96" t="str">
        <f>IFERROR(VLOOKUP(Dnn!$C14,'Mnm F'!$B$2:$CV$49,6,FALSE),"")</f>
        <v/>
      </c>
      <c r="E116" s="114" t="str">
        <f>IFERROR(VLOOKUP(Dnn!$C14,'Mnm F'!$B$2:$CV$49,11,FALSE),"")</f>
        <v/>
      </c>
      <c r="F116" s="114" t="str">
        <f>IFERROR(VLOOKUP(Dnn!$C14,'Mnm F'!$B$2:$CV$49,88,FALSE),"")</f>
        <v/>
      </c>
      <c r="G116" s="78" t="str">
        <f>IFERROR(VLOOKUP(Dnn!$C14,'Mnm F'!$B$2:$CW$49,100,FALSE),"")</f>
        <v/>
      </c>
    </row>
    <row r="117" spans="1:7" x14ac:dyDescent="0.2">
      <c r="A117" s="71" t="str">
        <f>IFERROR(VLOOKUP(Dnn!$C15,'Mnm F'!$B$2:$CV$49,1,FALSE),"")</f>
        <v/>
      </c>
      <c r="B117" s="96" t="str">
        <f>IFERROR(VLOOKUP(Dnn!$C15,'Mnm F'!$B$2:$CV$49,3,FALSE),"")</f>
        <v/>
      </c>
      <c r="C117" s="96" t="str">
        <f>IFERROR(VLOOKUP(Dnn!$C15,'Mnm F'!$B$2:$CV$49,4,FALSE),"")</f>
        <v/>
      </c>
      <c r="D117" s="96" t="str">
        <f>IFERROR(VLOOKUP(Dnn!$C15,'Mnm F'!$B$2:$CV$49,6,FALSE),"")</f>
        <v/>
      </c>
      <c r="E117" s="114" t="str">
        <f>IFERROR(VLOOKUP(Dnn!$C15,'Mnm F'!$B$2:$CV$49,11,FALSE),"")</f>
        <v/>
      </c>
      <c r="F117" s="114" t="str">
        <f>IFERROR(VLOOKUP(Dnn!$C15,'Mnm F'!$B$2:$CV$49,88,FALSE),"")</f>
        <v/>
      </c>
      <c r="G117" s="78" t="str">
        <f>IFERROR(VLOOKUP(Dnn!$C15,'Mnm F'!$B$2:$CW$49,100,FALSE),"")</f>
        <v/>
      </c>
    </row>
    <row r="118" spans="1:7" x14ac:dyDescent="0.2">
      <c r="A118" s="71" t="str">
        <f>IFERROR(VLOOKUP(Dnn!$C16,'Mnm F'!$B$2:$CV$49,1,FALSE),"")</f>
        <v/>
      </c>
      <c r="B118" s="96" t="str">
        <f>IFERROR(VLOOKUP(Dnn!$C16,'Mnm F'!$B$2:$CV$49,3,FALSE),"")</f>
        <v/>
      </c>
      <c r="C118" s="96" t="str">
        <f>IFERROR(VLOOKUP(Dnn!$C16,'Mnm F'!$B$2:$CV$49,4,FALSE),"")</f>
        <v/>
      </c>
      <c r="D118" s="96" t="str">
        <f>IFERROR(VLOOKUP(Dnn!$C16,'Mnm F'!$B$2:$CV$49,6,FALSE),"")</f>
        <v/>
      </c>
      <c r="E118" s="114" t="str">
        <f>IFERROR(VLOOKUP(Dnn!$C16,'Mnm F'!$B$2:$CV$49,11,FALSE),"")</f>
        <v/>
      </c>
      <c r="F118" s="114" t="str">
        <f>IFERROR(VLOOKUP(Dnn!$C16,'Mnm F'!$B$2:$CV$49,88,FALSE),"")</f>
        <v/>
      </c>
      <c r="G118" s="78" t="str">
        <f>IFERROR(VLOOKUP(Dnn!$C16,'Mnm F'!$B$2:$CW$49,100,FALSE),"")</f>
        <v/>
      </c>
    </row>
    <row r="119" spans="1:7" x14ac:dyDescent="0.2">
      <c r="A119" s="71" t="str">
        <f>IFERROR(VLOOKUP(Dnn!$C17,'Mnm F'!$B$2:$CV$49,1,FALSE),"")</f>
        <v/>
      </c>
      <c r="B119" s="96" t="str">
        <f>IFERROR(VLOOKUP(Dnn!$C17,'Mnm F'!$B$2:$CV$49,3,FALSE),"")</f>
        <v/>
      </c>
      <c r="C119" s="96" t="str">
        <f>IFERROR(VLOOKUP(Dnn!$C17,'Mnm F'!$B$2:$CV$49,4,FALSE),"")</f>
        <v/>
      </c>
      <c r="D119" s="96" t="str">
        <f>IFERROR(VLOOKUP(Dnn!$C17,'Mnm F'!$B$2:$CV$49,6,FALSE),"")</f>
        <v/>
      </c>
      <c r="E119" s="114" t="str">
        <f>IFERROR(VLOOKUP(Dnn!$C17,'Mnm F'!$B$2:$CV$49,11,FALSE),"")</f>
        <v/>
      </c>
      <c r="F119" s="114" t="str">
        <f>IFERROR(VLOOKUP(Dnn!$C17,'Mnm F'!$B$2:$CV$49,88,FALSE),"")</f>
        <v/>
      </c>
      <c r="G119" s="78" t="str">
        <f>IFERROR(VLOOKUP(Dnn!$C17,'Mnm F'!$B$2:$CW$49,100,FALSE),"")</f>
        <v/>
      </c>
    </row>
    <row r="120" spans="1:7" x14ac:dyDescent="0.2">
      <c r="A120" s="71" t="str">
        <f>IFERROR(VLOOKUP(Dnn!$C18,'Mnm F'!$B$2:$CV$49,1,FALSE),"")</f>
        <v/>
      </c>
      <c r="B120" s="96" t="str">
        <f>IFERROR(VLOOKUP(Dnn!$C18,'Mnm F'!$B$2:$CV$49,3,FALSE),"")</f>
        <v/>
      </c>
      <c r="C120" s="96" t="str">
        <f>IFERROR(VLOOKUP(Dnn!$C18,'Mnm F'!$B$2:$CV$49,4,FALSE),"")</f>
        <v/>
      </c>
      <c r="D120" s="96" t="str">
        <f>IFERROR(VLOOKUP(Dnn!$C18,'Mnm F'!$B$2:$CV$49,6,FALSE),"")</f>
        <v/>
      </c>
      <c r="E120" s="114" t="str">
        <f>IFERROR(VLOOKUP(Dnn!$C18,'Mnm F'!$B$2:$CV$49,11,FALSE),"")</f>
        <v/>
      </c>
      <c r="F120" s="114" t="str">
        <f>IFERROR(VLOOKUP(Dnn!$C18,'Mnm F'!$B$2:$CV$49,88,FALSE),"")</f>
        <v/>
      </c>
      <c r="G120" s="78" t="str">
        <f>IFERROR(VLOOKUP(Dnn!$C18,'Mnm F'!$B$2:$CW$49,100,FALSE),"")</f>
        <v/>
      </c>
    </row>
    <row r="121" spans="1:7" x14ac:dyDescent="0.2">
      <c r="A121" s="71" t="str">
        <f>IFERROR(VLOOKUP(Dnn!$C19,'Mnm F'!$B$2:$CV$49,1,FALSE),"")</f>
        <v/>
      </c>
      <c r="B121" s="96" t="str">
        <f>IFERROR(VLOOKUP(Dnn!$C19,'Mnm F'!$B$2:$CV$49,3,FALSE),"")</f>
        <v/>
      </c>
      <c r="C121" s="96" t="str">
        <f>IFERROR(VLOOKUP(Dnn!$C19,'Mnm F'!$B$2:$CV$49,4,FALSE),"")</f>
        <v/>
      </c>
      <c r="D121" s="96" t="str">
        <f>IFERROR(VLOOKUP(Dnn!$C19,'Mnm F'!$B$2:$CV$49,6,FALSE),"")</f>
        <v/>
      </c>
      <c r="E121" s="114" t="str">
        <f>IFERROR(VLOOKUP(Dnn!$C19,'Mnm F'!$B$2:$CV$49,11,FALSE),"")</f>
        <v/>
      </c>
      <c r="F121" s="114" t="str">
        <f>IFERROR(VLOOKUP(Dnn!$C19,'Mnm F'!$B$2:$CV$49,88,FALSE),"")</f>
        <v/>
      </c>
      <c r="G121" s="78" t="str">
        <f>IFERROR(VLOOKUP(Dnn!$C19,'Mnm F'!$B$2:$CW$49,100,FALSE),"")</f>
        <v/>
      </c>
    </row>
    <row r="122" spans="1:7" x14ac:dyDescent="0.2">
      <c r="A122" s="71" t="str">
        <f>IFERROR(VLOOKUP(Dnn!$C20,'Mnm F'!$B$2:$CV$49,1,FALSE),"")</f>
        <v/>
      </c>
      <c r="B122" s="96" t="str">
        <f>IFERROR(VLOOKUP(Dnn!$C20,'Mnm F'!$B$2:$CV$49,3,FALSE),"")</f>
        <v/>
      </c>
      <c r="C122" s="96" t="str">
        <f>IFERROR(VLOOKUP(Dnn!$C20,'Mnm F'!$B$2:$CV$49,4,FALSE),"")</f>
        <v/>
      </c>
      <c r="D122" s="96" t="str">
        <f>IFERROR(VLOOKUP(Dnn!$C20,'Mnm F'!$B$2:$CV$49,6,FALSE),"")</f>
        <v/>
      </c>
      <c r="E122" s="114" t="str">
        <f>IFERROR(VLOOKUP(Dnn!$C20,'Mnm F'!$B$2:$CV$49,11,FALSE),"")</f>
        <v/>
      </c>
      <c r="F122" s="114" t="str">
        <f>IFERROR(VLOOKUP(Dnn!$C20,'Mnm F'!$B$2:$CV$49,88,FALSE),"")</f>
        <v/>
      </c>
      <c r="G122" s="78" t="str">
        <f>IFERROR(VLOOKUP(Dnn!$C20,'Mnm F'!$B$2:$CW$49,100,FALSE),"")</f>
        <v/>
      </c>
    </row>
    <row r="123" spans="1:7" x14ac:dyDescent="0.2">
      <c r="A123" s="71" t="str">
        <f>IFERROR(VLOOKUP(Dnn!$C21,'Mnm F'!$B$2:$CV$49,1,FALSE),"")</f>
        <v/>
      </c>
      <c r="B123" s="96" t="str">
        <f>IFERROR(VLOOKUP(Dnn!$C21,'Mnm F'!$B$2:$CV$49,3,FALSE),"")</f>
        <v/>
      </c>
      <c r="C123" s="96" t="str">
        <f>IFERROR(VLOOKUP(Dnn!$C21,'Mnm F'!$B$2:$CV$49,4,FALSE),"")</f>
        <v/>
      </c>
      <c r="D123" s="96" t="str">
        <f>IFERROR(VLOOKUP(Dnn!$C21,'Mnm F'!$B$2:$CV$49,6,FALSE),"")</f>
        <v/>
      </c>
      <c r="E123" s="114" t="str">
        <f>IFERROR(VLOOKUP(Dnn!$C21,'Mnm F'!$B$2:$CV$49,11,FALSE),"")</f>
        <v/>
      </c>
      <c r="F123" s="114" t="str">
        <f>IFERROR(VLOOKUP(Dnn!$C21,'Mnm F'!$B$2:$CV$49,88,FALSE),"")</f>
        <v/>
      </c>
      <c r="G123" s="78" t="str">
        <f>IFERROR(VLOOKUP(Dnn!$C21,'Mnm F'!$B$2:$CW$49,100,FALSE),"")</f>
        <v/>
      </c>
    </row>
    <row r="124" spans="1:7" x14ac:dyDescent="0.2">
      <c r="A124" s="71" t="str">
        <f>IFERROR(VLOOKUP(Dnn!$C22,'Mnm F'!$B$2:$CV$49,1,FALSE),"")</f>
        <v/>
      </c>
      <c r="B124" s="96" t="str">
        <f>IFERROR(VLOOKUP(Dnn!$C22,'Mnm F'!$B$2:$CV$49,3,FALSE),"")</f>
        <v/>
      </c>
      <c r="C124" s="96" t="str">
        <f>IFERROR(VLOOKUP(Dnn!$C22,'Mnm F'!$B$2:$CV$49,4,FALSE),"")</f>
        <v/>
      </c>
      <c r="D124" s="96" t="str">
        <f>IFERROR(VLOOKUP(Dnn!$C22,'Mnm F'!$B$2:$CV$49,6,FALSE),"")</f>
        <v/>
      </c>
      <c r="E124" s="114" t="str">
        <f>IFERROR(VLOOKUP(Dnn!$C22,'Mnm F'!$B$2:$CV$49,11,FALSE),"")</f>
        <v/>
      </c>
      <c r="F124" s="114" t="str">
        <f>IFERROR(VLOOKUP(Dnn!$C22,'Mnm F'!$B$2:$CV$49,88,FALSE),"")</f>
        <v/>
      </c>
      <c r="G124" s="78" t="str">
        <f>IFERROR(VLOOKUP(Dnn!$C22,'Mnm F'!$B$2:$CW$49,100,FALSE),"")</f>
        <v/>
      </c>
    </row>
    <row r="125" spans="1:7" x14ac:dyDescent="0.2">
      <c r="A125" s="71" t="str">
        <f>IFERROR(VLOOKUP(Dnn!$C23,'Mnm F'!$B$2:$CV$49,1,FALSE),"")</f>
        <v/>
      </c>
      <c r="B125" s="96" t="str">
        <f>IFERROR(VLOOKUP(Dnn!$C23,'Mnm F'!$B$2:$CV$49,3,FALSE),"")</f>
        <v/>
      </c>
      <c r="C125" s="96" t="str">
        <f>IFERROR(VLOOKUP(Dnn!$C23,'Mnm F'!$B$2:$CV$49,4,FALSE),"")</f>
        <v/>
      </c>
      <c r="D125" s="96" t="str">
        <f>IFERROR(VLOOKUP(Dnn!$C23,'Mnm F'!$B$2:$CV$49,6,FALSE),"")</f>
        <v/>
      </c>
      <c r="E125" s="114" t="str">
        <f>IFERROR(VLOOKUP(Dnn!$C23,'Mnm F'!$B$2:$CV$49,11,FALSE),"")</f>
        <v/>
      </c>
      <c r="F125" s="114" t="str">
        <f>IFERROR(VLOOKUP(Dnn!$C23,'Mnm F'!$B$2:$CV$49,88,FALSE),"")</f>
        <v/>
      </c>
      <c r="G125" s="78" t="str">
        <f>IFERROR(VLOOKUP(Dnn!$C23,'Mnm F'!$B$2:$CW$49,100,FALSE),"")</f>
        <v/>
      </c>
    </row>
    <row r="126" spans="1:7" x14ac:dyDescent="0.2">
      <c r="A126" s="71" t="str">
        <f>IFERROR(VLOOKUP(Dnn!$C24,'Mnm F'!$B$2:$CV$49,1,FALSE),"")</f>
        <v/>
      </c>
      <c r="B126" s="96" t="str">
        <f>IFERROR(VLOOKUP(Dnn!$C24,'Mnm F'!$B$2:$CV$49,3,FALSE),"")</f>
        <v/>
      </c>
      <c r="C126" s="96" t="str">
        <f>IFERROR(VLOOKUP(Dnn!$C24,'Mnm F'!$B$2:$CV$49,4,FALSE),"")</f>
        <v/>
      </c>
      <c r="D126" s="96" t="str">
        <f>IFERROR(VLOOKUP(Dnn!$C24,'Mnm F'!$B$2:$CV$49,6,FALSE),"")</f>
        <v/>
      </c>
      <c r="E126" s="114" t="str">
        <f>IFERROR(VLOOKUP(Dnn!$C24,'Mnm F'!$B$2:$CV$49,11,FALSE),"")</f>
        <v/>
      </c>
      <c r="F126" s="114" t="str">
        <f>IFERROR(VLOOKUP(Dnn!$C24,'Mnm F'!$B$2:$CV$49,88,FALSE),"")</f>
        <v/>
      </c>
      <c r="G126" s="78" t="str">
        <f>IFERROR(VLOOKUP(Dnn!$C24,'Mnm F'!$B$2:$CW$49,100,FALSE),"")</f>
        <v/>
      </c>
    </row>
    <row r="127" spans="1:7" x14ac:dyDescent="0.2">
      <c r="A127" s="71" t="str">
        <f>IFERROR(VLOOKUP(Dnn!$C25,'Mnm F'!$B$2:$CV$49,1,FALSE),"")</f>
        <v/>
      </c>
      <c r="B127" s="96" t="str">
        <f>IFERROR(VLOOKUP(Dnn!$C25,'Mnm F'!$B$2:$CV$49,3,FALSE),"")</f>
        <v/>
      </c>
      <c r="C127" s="96" t="str">
        <f>IFERROR(VLOOKUP(Dnn!$C25,'Mnm F'!$B$2:$CV$49,4,FALSE),"")</f>
        <v/>
      </c>
      <c r="D127" s="96" t="str">
        <f>IFERROR(VLOOKUP(Dnn!$C25,'Mnm F'!$B$2:$CV$49,6,FALSE),"")</f>
        <v/>
      </c>
      <c r="E127" s="114" t="str">
        <f>IFERROR(VLOOKUP(Dnn!$C25,'Mnm F'!$B$2:$CV$49,11,FALSE),"")</f>
        <v/>
      </c>
      <c r="F127" s="114" t="str">
        <f>IFERROR(VLOOKUP(Dnn!$C25,'Mnm F'!$B$2:$CV$49,88,FALSE),"")</f>
        <v/>
      </c>
      <c r="G127" s="78" t="str">
        <f>IFERROR(VLOOKUP(Dnn!$C25,'Mnm F'!$B$2:$CW$49,100,FALSE),"")</f>
        <v/>
      </c>
    </row>
    <row r="128" spans="1:7" x14ac:dyDescent="0.2">
      <c r="A128" s="71" t="str">
        <f>IFERROR(VLOOKUP(Dnn!$C26,'Mnm F'!$B$2:$CV$49,1,FALSE),"")</f>
        <v/>
      </c>
      <c r="B128" s="96" t="str">
        <f>IFERROR(VLOOKUP(Dnn!$C26,'Mnm F'!$B$2:$CV$49,3,FALSE),"")</f>
        <v/>
      </c>
      <c r="C128" s="96" t="str">
        <f>IFERROR(VLOOKUP(Dnn!$C26,'Mnm F'!$B$2:$CV$49,4,FALSE),"")</f>
        <v/>
      </c>
      <c r="D128" s="96" t="str">
        <f>IFERROR(VLOOKUP(Dnn!$C26,'Mnm F'!$B$2:$CV$49,6,FALSE),"")</f>
        <v/>
      </c>
      <c r="E128" s="114" t="str">
        <f>IFERROR(VLOOKUP(Dnn!$C26,'Mnm F'!$B$2:$CV$49,11,FALSE),"")</f>
        <v/>
      </c>
      <c r="F128" s="114" t="str">
        <f>IFERROR(VLOOKUP(Dnn!$C26,'Mnm F'!$B$2:$CV$49,88,FALSE),"")</f>
        <v/>
      </c>
      <c r="G128" s="78" t="str">
        <f>IFERROR(VLOOKUP(Dnn!$C26,'Mnm F'!$B$2:$CW$49,100,FALSE),"")</f>
        <v/>
      </c>
    </row>
    <row r="129" spans="1:7" x14ac:dyDescent="0.2">
      <c r="A129" s="71" t="str">
        <f>IFERROR(VLOOKUP(Dnn!$C27,'Mnm F'!$B$2:$CV$49,1,FALSE),"")</f>
        <v/>
      </c>
      <c r="B129" s="96" t="str">
        <f>IFERROR(VLOOKUP(Dnn!$C27,'Mnm F'!$B$2:$CV$49,3,FALSE),"")</f>
        <v/>
      </c>
      <c r="C129" s="96" t="str">
        <f>IFERROR(VLOOKUP(Dnn!$C27,'Mnm F'!$B$2:$CV$49,4,FALSE),"")</f>
        <v/>
      </c>
      <c r="D129" s="96" t="str">
        <f>IFERROR(VLOOKUP(Dnn!$C27,'Mnm F'!$B$2:$CV$49,6,FALSE),"")</f>
        <v/>
      </c>
      <c r="E129" s="114" t="str">
        <f>IFERROR(VLOOKUP(Dnn!$C27,'Mnm F'!$B$2:$CV$49,11,FALSE),"")</f>
        <v/>
      </c>
      <c r="F129" s="114" t="str">
        <f>IFERROR(VLOOKUP(Dnn!$C27,'Mnm F'!$B$2:$CV$49,88,FALSE),"")</f>
        <v/>
      </c>
      <c r="G129" s="78" t="str">
        <f>IFERROR(VLOOKUP(Dnn!$C27,'Mnm F'!$B$2:$CW$49,100,FALSE),"")</f>
        <v/>
      </c>
    </row>
    <row r="130" spans="1:7" x14ac:dyDescent="0.2">
      <c r="A130" s="71" t="str">
        <f>IFERROR(VLOOKUP(Dnn!$C28,'Mnm F'!$B$2:$CV$49,1,FALSE),"")</f>
        <v/>
      </c>
      <c r="B130" s="96" t="str">
        <f>IFERROR(VLOOKUP(Dnn!$C28,'Mnm F'!$B$2:$CV$49,3,FALSE),"")</f>
        <v/>
      </c>
      <c r="C130" s="96" t="str">
        <f>IFERROR(VLOOKUP(Dnn!$C28,'Mnm F'!$B$2:$CV$49,4,FALSE),"")</f>
        <v/>
      </c>
      <c r="D130" s="96" t="str">
        <f>IFERROR(VLOOKUP(Dnn!$C28,'Mnm F'!$B$2:$CV$49,6,FALSE),"")</f>
        <v/>
      </c>
      <c r="E130" s="114" t="str">
        <f>IFERROR(VLOOKUP(Dnn!$C28,'Mnm F'!$B$2:$CV$49,11,FALSE),"")</f>
        <v/>
      </c>
      <c r="F130" s="114" t="str">
        <f>IFERROR(VLOOKUP(Dnn!$C28,'Mnm F'!$B$2:$CV$49,88,FALSE),"")</f>
        <v/>
      </c>
      <c r="G130" s="78" t="str">
        <f>IFERROR(VLOOKUP(Dnn!$C28,'Mnm F'!$B$2:$CW$49,100,FALSE),"")</f>
        <v/>
      </c>
    </row>
    <row r="131" spans="1:7" x14ac:dyDescent="0.2">
      <c r="A131" s="71" t="str">
        <f>IFERROR(VLOOKUP(Dnn!$C29,'Mnm F'!$B$2:$CV$49,1,FALSE),"")</f>
        <v/>
      </c>
      <c r="B131" s="96" t="str">
        <f>IFERROR(VLOOKUP(Dnn!$C29,'Mnm F'!$B$2:$CV$49,3,FALSE),"")</f>
        <v/>
      </c>
      <c r="C131" s="96" t="str">
        <f>IFERROR(VLOOKUP(Dnn!$C29,'Mnm F'!$B$2:$CV$49,4,FALSE),"")</f>
        <v/>
      </c>
      <c r="D131" s="96" t="str">
        <f>IFERROR(VLOOKUP(Dnn!$C29,'Mnm F'!$B$2:$CV$49,6,FALSE),"")</f>
        <v/>
      </c>
      <c r="E131" s="114" t="str">
        <f>IFERROR(VLOOKUP(Dnn!$C29,'Mnm F'!$B$2:$CV$49,11,FALSE),"")</f>
        <v/>
      </c>
      <c r="F131" s="114" t="str">
        <f>IFERROR(VLOOKUP(Dnn!$C29,'Mnm F'!$B$2:$CV$49,88,FALSE),"")</f>
        <v/>
      </c>
      <c r="G131" s="78" t="str">
        <f>IFERROR(VLOOKUP(Dnn!$C29,'Mnm F'!$B$2:$CW$49,100,FALSE),"")</f>
        <v/>
      </c>
    </row>
    <row r="132" spans="1:7" x14ac:dyDescent="0.2">
      <c r="A132" s="71" t="str">
        <f>IFERROR(VLOOKUP(Dnn!$C30,'Mnm F'!$B$2:$CV$49,1,FALSE),"")</f>
        <v/>
      </c>
      <c r="B132" s="96" t="str">
        <f>IFERROR(VLOOKUP(Dnn!$C30,'Mnm F'!$B$2:$CV$49,3,FALSE),"")</f>
        <v/>
      </c>
      <c r="C132" s="96" t="str">
        <f>IFERROR(VLOOKUP(Dnn!$C30,'Mnm F'!$B$2:$CV$49,4,FALSE),"")</f>
        <v/>
      </c>
      <c r="D132" s="96" t="str">
        <f>IFERROR(VLOOKUP(Dnn!$C30,'Mnm F'!$B$2:$CV$49,6,FALSE),"")</f>
        <v/>
      </c>
      <c r="E132" s="114" t="str">
        <f>IFERROR(VLOOKUP(Dnn!$C30,'Mnm F'!$B$2:$CV$49,11,FALSE),"")</f>
        <v/>
      </c>
      <c r="F132" s="114" t="str">
        <f>IFERROR(VLOOKUP(Dnn!$C30,'Mnm F'!$B$2:$CV$49,88,FALSE),"")</f>
        <v/>
      </c>
      <c r="G132" s="78" t="str">
        <f>IFERROR(VLOOKUP(Dnn!$C30,'Mnm F'!$B$2:$CW$49,100,FALSE),"")</f>
        <v/>
      </c>
    </row>
    <row r="133" spans="1:7" x14ac:dyDescent="0.2">
      <c r="A133" s="71" t="str">
        <f>IFERROR(VLOOKUP(Dnn!$C31,'Mnm F'!$B$2:$CV$49,1,FALSE),"")</f>
        <v/>
      </c>
      <c r="B133" s="96" t="str">
        <f>IFERROR(VLOOKUP(Dnn!$C31,'Mnm F'!$B$2:$CV$49,3,FALSE),"")</f>
        <v/>
      </c>
      <c r="C133" s="96" t="str">
        <f>IFERROR(VLOOKUP(Dnn!$C31,'Mnm F'!$B$2:$CV$49,4,FALSE),"")</f>
        <v/>
      </c>
      <c r="D133" s="96" t="str">
        <f>IFERROR(VLOOKUP(Dnn!$C31,'Mnm F'!$B$2:$CV$49,6,FALSE),"")</f>
        <v/>
      </c>
      <c r="E133" s="114" t="str">
        <f>IFERROR(VLOOKUP(Dnn!$C31,'Mnm F'!$B$2:$CV$49,11,FALSE),"")</f>
        <v/>
      </c>
      <c r="F133" s="114" t="str">
        <f>IFERROR(VLOOKUP(Dnn!$C31,'Mnm F'!$B$2:$CV$49,88,FALSE),"")</f>
        <v/>
      </c>
      <c r="G133" s="78" t="str">
        <f>IFERROR(VLOOKUP(Dnn!$C31,'Mnm F'!$B$2:$CW$49,100,FALSE),"")</f>
        <v/>
      </c>
    </row>
    <row r="134" spans="1:7" x14ac:dyDescent="0.2">
      <c r="A134" s="71" t="str">
        <f>IFERROR(VLOOKUP(Dnn!$C32,'Mnm F'!$B$2:$CV$49,1,FALSE),"")</f>
        <v/>
      </c>
      <c r="B134" s="96" t="str">
        <f>IFERROR(VLOOKUP(Dnn!$C32,'Mnm F'!$B$2:$CV$49,3,FALSE),"")</f>
        <v/>
      </c>
      <c r="C134" s="96" t="str">
        <f>IFERROR(VLOOKUP(Dnn!$C32,'Mnm F'!$B$2:$CV$49,4,FALSE),"")</f>
        <v/>
      </c>
      <c r="D134" s="96" t="str">
        <f>IFERROR(VLOOKUP(Dnn!$C32,'Mnm F'!$B$2:$CV$49,6,FALSE),"")</f>
        <v/>
      </c>
      <c r="E134" s="114" t="str">
        <f>IFERROR(VLOOKUP(Dnn!$C32,'Mnm F'!$B$2:$CV$49,11,FALSE),"")</f>
        <v/>
      </c>
      <c r="F134" s="114" t="str">
        <f>IFERROR(VLOOKUP(Dnn!$C32,'Mnm F'!$B$2:$CV$49,88,FALSE),"")</f>
        <v/>
      </c>
      <c r="G134" s="78" t="str">
        <f>IFERROR(VLOOKUP(Dnn!$C32,'Mnm F'!$B$2:$CW$49,100,FALSE),"")</f>
        <v/>
      </c>
    </row>
    <row r="135" spans="1:7" x14ac:dyDescent="0.2">
      <c r="A135" s="71" t="str">
        <f>IFERROR(VLOOKUP(Dnn!$C33,'Mnm F'!$B$2:$CV$49,1,FALSE),"")</f>
        <v/>
      </c>
      <c r="B135" s="96" t="str">
        <f>IFERROR(VLOOKUP(Dnn!$C33,'Mnm F'!$B$2:$CV$49,3,FALSE),"")</f>
        <v/>
      </c>
      <c r="C135" s="96" t="str">
        <f>IFERROR(VLOOKUP(Dnn!$C33,'Mnm F'!$B$2:$CV$49,4,FALSE),"")</f>
        <v/>
      </c>
      <c r="D135" s="96" t="str">
        <f>IFERROR(VLOOKUP(Dnn!$C33,'Mnm F'!$B$2:$CV$49,6,FALSE),"")</f>
        <v/>
      </c>
      <c r="E135" s="114" t="str">
        <f>IFERROR(VLOOKUP(Dnn!$C33,'Mnm F'!$B$2:$CV$49,11,FALSE),"")</f>
        <v/>
      </c>
      <c r="F135" s="114" t="str">
        <f>IFERROR(VLOOKUP(Dnn!$C33,'Mnm F'!$B$2:$CV$49,88,FALSE),"")</f>
        <v/>
      </c>
      <c r="G135" s="78" t="str">
        <f>IFERROR(VLOOKUP(Dnn!$C33,'Mnm F'!$B$2:$CW$49,100,FALSE),"")</f>
        <v/>
      </c>
    </row>
    <row r="136" spans="1:7" x14ac:dyDescent="0.2">
      <c r="A136" s="71" t="str">
        <f>IFERROR(VLOOKUP(Dnn!$C34,'Mnm F'!$B$2:$CV$49,1,FALSE),"")</f>
        <v/>
      </c>
      <c r="B136" s="96" t="str">
        <f>IFERROR(VLOOKUP(Dnn!$C34,'Mnm F'!$B$2:$CV$49,3,FALSE),"")</f>
        <v/>
      </c>
      <c r="C136" s="96" t="str">
        <f>IFERROR(VLOOKUP(Dnn!$C34,'Mnm F'!$B$2:$CV$49,4,FALSE),"")</f>
        <v/>
      </c>
      <c r="D136" s="96" t="str">
        <f>IFERROR(VLOOKUP(Dnn!$C34,'Mnm F'!$B$2:$CV$49,6,FALSE),"")</f>
        <v/>
      </c>
      <c r="E136" s="114" t="str">
        <f>IFERROR(VLOOKUP(Dnn!$C34,'Mnm F'!$B$2:$CV$49,11,FALSE),"")</f>
        <v/>
      </c>
      <c r="F136" s="114" t="str">
        <f>IFERROR(VLOOKUP(Dnn!$C34,'Mnm F'!$B$2:$CV$49,88,FALSE),"")</f>
        <v/>
      </c>
      <c r="G136" s="78" t="str">
        <f>IFERROR(VLOOKUP(Dnn!$C34,'Mnm F'!$B$2:$CW$49,100,FALSE),"")</f>
        <v/>
      </c>
    </row>
    <row r="137" spans="1:7" x14ac:dyDescent="0.2">
      <c r="A137" s="71" t="str">
        <f>IFERROR(VLOOKUP(Dnn!$C35,'Mnm F'!$B$2:$CV$49,1,FALSE),"")</f>
        <v/>
      </c>
      <c r="B137" s="96" t="str">
        <f>IFERROR(VLOOKUP(Dnn!$C35,'Mnm F'!$B$2:$CV$49,3,FALSE),"")</f>
        <v/>
      </c>
      <c r="C137" s="96" t="str">
        <f>IFERROR(VLOOKUP(Dnn!$C35,'Mnm F'!$B$2:$CV$49,4,FALSE),"")</f>
        <v/>
      </c>
      <c r="D137" s="96" t="str">
        <f>IFERROR(VLOOKUP(Dnn!$C35,'Mnm F'!$B$2:$CV$49,6,FALSE),"")</f>
        <v/>
      </c>
      <c r="E137" s="114" t="str">
        <f>IFERROR(VLOOKUP(Dnn!$C35,'Mnm F'!$B$2:$CV$49,11,FALSE),"")</f>
        <v/>
      </c>
      <c r="F137" s="114" t="str">
        <f>IFERROR(VLOOKUP(Dnn!$C35,'Mnm F'!$B$2:$CV$49,88,FALSE),"")</f>
        <v/>
      </c>
      <c r="G137" s="78" t="str">
        <f>IFERROR(VLOOKUP(Dnn!$C35,'Mnm F'!$B$2:$CW$49,100,FALSE),"")</f>
        <v/>
      </c>
    </row>
    <row r="138" spans="1:7" x14ac:dyDescent="0.2">
      <c r="A138" s="71" t="str">
        <f>IFERROR(VLOOKUP(Dnn!$C36,'Mnm F'!$B$2:$CV$49,1,FALSE),"")</f>
        <v/>
      </c>
      <c r="B138" s="96" t="str">
        <f>IFERROR(VLOOKUP(Dnn!$C36,'Mnm F'!$B$2:$CV$49,3,FALSE),"")</f>
        <v/>
      </c>
      <c r="C138" s="96" t="str">
        <f>IFERROR(VLOOKUP(Dnn!$C36,'Mnm F'!$B$2:$CV$49,4,FALSE),"")</f>
        <v/>
      </c>
      <c r="D138" s="96" t="str">
        <f>IFERROR(VLOOKUP(Dnn!$C36,'Mnm F'!$B$2:$CV$49,6,FALSE),"")</f>
        <v/>
      </c>
      <c r="E138" s="114" t="str">
        <f>IFERROR(VLOOKUP(Dnn!$C36,'Mnm F'!$B$2:$CV$49,11,FALSE),"")</f>
        <v/>
      </c>
      <c r="F138" s="114" t="str">
        <f>IFERROR(VLOOKUP(Dnn!$C36,'Mnm F'!$B$2:$CV$49,88,FALSE),"")</f>
        <v/>
      </c>
      <c r="G138" s="78" t="str">
        <f>IFERROR(VLOOKUP(Dnn!$C36,'Mnm F'!$B$2:$CW$49,100,FALSE),"")</f>
        <v/>
      </c>
    </row>
    <row r="139" spans="1:7" x14ac:dyDescent="0.2">
      <c r="A139" s="71" t="str">
        <f>IFERROR(VLOOKUP(Dnn!$C37,'Mnm F'!$B$2:$CV$49,1,FALSE),"")</f>
        <v/>
      </c>
      <c r="B139" s="96" t="str">
        <f>IFERROR(VLOOKUP(Dnn!$C37,'Mnm F'!$B$2:$CV$49,3,FALSE),"")</f>
        <v/>
      </c>
      <c r="C139" s="96" t="str">
        <f>IFERROR(VLOOKUP(Dnn!$C37,'Mnm F'!$B$2:$CV$49,4,FALSE),"")</f>
        <v/>
      </c>
      <c r="D139" s="96" t="str">
        <f>IFERROR(VLOOKUP(Dnn!$C37,'Mnm F'!$B$2:$CV$49,6,FALSE),"")</f>
        <v/>
      </c>
      <c r="E139" s="114" t="str">
        <f>IFERROR(VLOOKUP(Dnn!$C37,'Mnm F'!$B$2:$CV$49,11,FALSE),"")</f>
        <v/>
      </c>
      <c r="F139" s="114" t="str">
        <f>IFERROR(VLOOKUP(Dnn!$C37,'Mnm F'!$B$2:$CV$49,88,FALSE),"")</f>
        <v/>
      </c>
      <c r="G139" s="78" t="str">
        <f>IFERROR(VLOOKUP(Dnn!$C37,'Mnm F'!$B$2:$CW$49,100,FALSE),"")</f>
        <v/>
      </c>
    </row>
    <row r="140" spans="1:7" x14ac:dyDescent="0.2">
      <c r="A140" s="71" t="str">
        <f>IFERROR(VLOOKUP(Dnn!$C38,'Mnm F'!$B$2:$CV$49,1,FALSE),"")</f>
        <v/>
      </c>
      <c r="B140" s="96" t="str">
        <f>IFERROR(VLOOKUP(Dnn!$C38,'Mnm F'!$B$2:$CV$49,3,FALSE),"")</f>
        <v/>
      </c>
      <c r="C140" s="96" t="str">
        <f>IFERROR(VLOOKUP(Dnn!$C38,'Mnm F'!$B$2:$CV$49,4,FALSE),"")</f>
        <v/>
      </c>
      <c r="D140" s="96" t="str">
        <f>IFERROR(VLOOKUP(Dnn!$C38,'Mnm F'!$B$2:$CV$49,6,FALSE),"")</f>
        <v/>
      </c>
      <c r="E140" s="114" t="str">
        <f>IFERROR(VLOOKUP(Dnn!$C38,'Mnm F'!$B$2:$CV$49,11,FALSE),"")</f>
        <v/>
      </c>
      <c r="F140" s="114" t="str">
        <f>IFERROR(VLOOKUP(Dnn!$C38,'Mnm F'!$B$2:$CV$49,88,FALSE),"")</f>
        <v/>
      </c>
      <c r="G140" s="78" t="str">
        <f>IFERROR(VLOOKUP(Dnn!$C38,'Mnm F'!$B$2:$CW$49,100,FALSE),"")</f>
        <v/>
      </c>
    </row>
    <row r="141" spans="1:7" x14ac:dyDescent="0.2">
      <c r="A141" s="71" t="str">
        <f>IFERROR(VLOOKUP(Dnn!$C39,'Mnm F'!$B$2:$CV$49,1,FALSE),"")</f>
        <v/>
      </c>
      <c r="B141" s="96" t="str">
        <f>IFERROR(VLOOKUP(Dnn!$C39,'Mnm F'!$B$2:$CV$49,3,FALSE),"")</f>
        <v/>
      </c>
      <c r="C141" s="96" t="str">
        <f>IFERROR(VLOOKUP(Dnn!$C39,'Mnm F'!$B$2:$CV$49,4,FALSE),"")</f>
        <v/>
      </c>
      <c r="D141" s="96" t="str">
        <f>IFERROR(VLOOKUP(Dnn!$C39,'Mnm F'!$B$2:$CV$49,6,FALSE),"")</f>
        <v/>
      </c>
      <c r="E141" s="114" t="str">
        <f>IFERROR(VLOOKUP(Dnn!$C39,'Mnm F'!$B$2:$CV$49,11,FALSE),"")</f>
        <v/>
      </c>
      <c r="F141" s="114" t="str">
        <f>IFERROR(VLOOKUP(Dnn!$C39,'Mnm F'!$B$2:$CV$49,88,FALSE),"")</f>
        <v/>
      </c>
      <c r="G141" s="78" t="str">
        <f>IFERROR(VLOOKUP(Dnn!$C39,'Mnm F'!$B$2:$CW$49,100,FALSE),"")</f>
        <v/>
      </c>
    </row>
    <row r="142" spans="1:7" x14ac:dyDescent="0.2">
      <c r="A142" s="71" t="str">
        <f>IFERROR(VLOOKUP(Dnn!$C40,'Mnm F'!$B$2:$CV$49,1,FALSE),"")</f>
        <v/>
      </c>
      <c r="B142" s="96" t="str">
        <f>IFERROR(VLOOKUP(Dnn!$C40,'Mnm F'!$B$2:$CV$49,3,FALSE),"")</f>
        <v/>
      </c>
      <c r="C142" s="96" t="str">
        <f>IFERROR(VLOOKUP(Dnn!$C40,'Mnm F'!$B$2:$CV$49,4,FALSE),"")</f>
        <v/>
      </c>
      <c r="D142" s="96" t="str">
        <f>IFERROR(VLOOKUP(Dnn!$C40,'Mnm F'!$B$2:$CV$49,6,FALSE),"")</f>
        <v/>
      </c>
      <c r="E142" s="114" t="str">
        <f>IFERROR(VLOOKUP(Dnn!$C40,'Mnm F'!$B$2:$CV$49,11,FALSE),"")</f>
        <v/>
      </c>
      <c r="F142" s="114" t="str">
        <f>IFERROR(VLOOKUP(Dnn!$C40,'Mnm F'!$B$2:$CV$49,88,FALSE),"")</f>
        <v/>
      </c>
      <c r="G142" s="78" t="str">
        <f>IFERROR(VLOOKUP(Dnn!$C40,'Mnm F'!$B$2:$CW$49,100,FALSE),"")</f>
        <v/>
      </c>
    </row>
    <row r="143" spans="1:7" x14ac:dyDescent="0.2">
      <c r="A143" s="71" t="str">
        <f>IFERROR(VLOOKUP(Dnn!$C41,'Mnm F'!$B$2:$CV$49,1,FALSE),"")</f>
        <v/>
      </c>
      <c r="B143" s="96" t="str">
        <f>IFERROR(VLOOKUP(Dnn!$C41,'Mnm F'!$B$2:$CV$49,3,FALSE),"")</f>
        <v/>
      </c>
      <c r="C143" s="96" t="str">
        <f>IFERROR(VLOOKUP(Dnn!$C41,'Mnm F'!$B$2:$CV$49,4,FALSE),"")</f>
        <v/>
      </c>
      <c r="D143" s="96" t="str">
        <f>IFERROR(VLOOKUP(Dnn!$C41,'Mnm F'!$B$2:$CV$49,6,FALSE),"")</f>
        <v/>
      </c>
      <c r="E143" s="114" t="str">
        <f>IFERROR(VLOOKUP(Dnn!$C41,'Mnm F'!$B$2:$CV$49,11,FALSE),"")</f>
        <v/>
      </c>
      <c r="F143" s="114" t="str">
        <f>IFERROR(VLOOKUP(Dnn!$C41,'Mnm F'!$B$2:$CV$49,88,FALSE),"")</f>
        <v/>
      </c>
      <c r="G143" s="78" t="str">
        <f>IFERROR(VLOOKUP(Dnn!$C41,'Mnm F'!$B$2:$CW$49,100,FALSE),"")</f>
        <v/>
      </c>
    </row>
    <row r="144" spans="1:7" x14ac:dyDescent="0.2">
      <c r="A144" s="71" t="str">
        <f>IFERROR(VLOOKUP(Dnn!$C42,'Mnm F'!$B$2:$CV$49,1,FALSE),"")</f>
        <v/>
      </c>
      <c r="B144" s="96" t="str">
        <f>IFERROR(VLOOKUP(Dnn!$C42,'Mnm F'!$B$2:$CV$49,3,FALSE),"")</f>
        <v/>
      </c>
      <c r="C144" s="96" t="str">
        <f>IFERROR(VLOOKUP(Dnn!$C42,'Mnm F'!$B$2:$CV$49,4,FALSE),"")</f>
        <v/>
      </c>
      <c r="D144" s="96" t="str">
        <f>IFERROR(VLOOKUP(Dnn!$C42,'Mnm F'!$B$2:$CV$49,6,FALSE),"")</f>
        <v/>
      </c>
      <c r="E144" s="114" t="str">
        <f>IFERROR(VLOOKUP(Dnn!$C42,'Mnm F'!$B$2:$CV$49,11,FALSE),"")</f>
        <v/>
      </c>
      <c r="F144" s="114" t="str">
        <f>IFERROR(VLOOKUP(Dnn!$C42,'Mnm F'!$B$2:$CV$49,88,FALSE),"")</f>
        <v/>
      </c>
      <c r="G144" s="78" t="str">
        <f>IFERROR(VLOOKUP(Dnn!$C42,'Mnm F'!$B$2:$CW$49,100,FALSE),"")</f>
        <v/>
      </c>
    </row>
    <row r="145" spans="1:7" x14ac:dyDescent="0.2">
      <c r="A145" s="71" t="str">
        <f>IFERROR(VLOOKUP(Dnn!$C43,'Mnm F'!$B$2:$CV$49,1,FALSE),"")</f>
        <v/>
      </c>
      <c r="B145" s="96" t="str">
        <f>IFERROR(VLOOKUP(Dnn!$C43,'Mnm F'!$B$2:$CV$49,3,FALSE),"")</f>
        <v/>
      </c>
      <c r="C145" s="96" t="str">
        <f>IFERROR(VLOOKUP(Dnn!$C43,'Mnm F'!$B$2:$CV$49,4,FALSE),"")</f>
        <v/>
      </c>
      <c r="D145" s="96" t="str">
        <f>IFERROR(VLOOKUP(Dnn!$C43,'Mnm F'!$B$2:$CV$49,6,FALSE),"")</f>
        <v/>
      </c>
      <c r="E145" s="114" t="str">
        <f>IFERROR(VLOOKUP(Dnn!$C43,'Mnm F'!$B$2:$CV$49,11,FALSE),"")</f>
        <v/>
      </c>
      <c r="F145" s="114" t="str">
        <f>IFERROR(VLOOKUP(Dnn!$C43,'Mnm F'!$B$2:$CV$49,88,FALSE),"")</f>
        <v/>
      </c>
      <c r="G145" s="78" t="str">
        <f>IFERROR(VLOOKUP(Dnn!$C43,'Mnm F'!$B$2:$CW$49,100,FALSE),"")</f>
        <v/>
      </c>
    </row>
    <row r="146" spans="1:7" x14ac:dyDescent="0.2">
      <c r="A146" s="71" t="str">
        <f>IFERROR(VLOOKUP(Dnn!$C44,'Mnm F'!$B$2:$CV$49,1,FALSE),"")</f>
        <v/>
      </c>
      <c r="B146" s="96" t="str">
        <f>IFERROR(VLOOKUP(Dnn!$C44,'Mnm F'!$B$2:$CV$49,3,FALSE),"")</f>
        <v/>
      </c>
      <c r="C146" s="96" t="str">
        <f>IFERROR(VLOOKUP(Dnn!$C44,'Mnm F'!$B$2:$CV$49,4,FALSE),"")</f>
        <v/>
      </c>
      <c r="D146" s="96" t="str">
        <f>IFERROR(VLOOKUP(Dnn!$C44,'Mnm F'!$B$2:$CV$49,6,FALSE),"")</f>
        <v/>
      </c>
      <c r="E146" s="114" t="str">
        <f>IFERROR(VLOOKUP(Dnn!$C44,'Mnm F'!$B$2:$CV$49,11,FALSE),"")</f>
        <v/>
      </c>
      <c r="F146" s="114" t="str">
        <f>IFERROR(VLOOKUP(Dnn!$C44,'Mnm F'!$B$2:$CV$49,88,FALSE),"")</f>
        <v/>
      </c>
      <c r="G146" s="78" t="str">
        <f>IFERROR(VLOOKUP(Dnn!$C44,'Mnm F'!$B$2:$CW$49,100,FALSE),"")</f>
        <v/>
      </c>
    </row>
    <row r="147" spans="1:7" x14ac:dyDescent="0.2">
      <c r="A147" s="71" t="str">
        <f>IFERROR(VLOOKUP(Dnn!$C45,'Mnm F'!$B$2:$CV$49,1,FALSE),"")</f>
        <v/>
      </c>
      <c r="B147" s="96" t="str">
        <f>IFERROR(VLOOKUP(Dnn!$C45,'Mnm F'!$B$2:$CV$49,3,FALSE),"")</f>
        <v/>
      </c>
      <c r="C147" s="96" t="str">
        <f>IFERROR(VLOOKUP(Dnn!$C45,'Mnm F'!$B$2:$CV$49,4,FALSE),"")</f>
        <v/>
      </c>
      <c r="D147" s="96" t="str">
        <f>IFERROR(VLOOKUP(Dnn!$C45,'Mnm F'!$B$2:$CV$49,6,FALSE),"")</f>
        <v/>
      </c>
      <c r="E147" s="114" t="str">
        <f>IFERROR(VLOOKUP(Dnn!$C45,'Mnm F'!$B$2:$CV$49,11,FALSE),"")</f>
        <v/>
      </c>
      <c r="F147" s="114" t="str">
        <f>IFERROR(VLOOKUP(Dnn!$C45,'Mnm F'!$B$2:$CV$49,88,FALSE),"")</f>
        <v/>
      </c>
      <c r="G147" s="78" t="str">
        <f>IFERROR(VLOOKUP(Dnn!$C45,'Mnm F'!$B$2:$CW$49,100,FALSE),"")</f>
        <v/>
      </c>
    </row>
    <row r="148" spans="1:7" x14ac:dyDescent="0.2">
      <c r="A148" s="71" t="str">
        <f>IFERROR(VLOOKUP(Dnn!$C46,'Mnm F'!$B$2:$CV$49,1,FALSE),"")</f>
        <v/>
      </c>
      <c r="B148" s="96" t="str">
        <f>IFERROR(VLOOKUP(Dnn!$C46,'Mnm F'!$B$2:$CV$49,3,FALSE),"")</f>
        <v/>
      </c>
      <c r="C148" s="96" t="str">
        <f>IFERROR(VLOOKUP(Dnn!$C46,'Mnm F'!$B$2:$CV$49,4,FALSE),"")</f>
        <v/>
      </c>
      <c r="D148" s="96" t="str">
        <f>IFERROR(VLOOKUP(Dnn!$C46,'Mnm F'!$B$2:$CV$49,6,FALSE),"")</f>
        <v/>
      </c>
      <c r="E148" s="114" t="str">
        <f>IFERROR(VLOOKUP(Dnn!$C46,'Mnm F'!$B$2:$CV$49,11,FALSE),"")</f>
        <v/>
      </c>
      <c r="F148" s="114" t="str">
        <f>IFERROR(VLOOKUP(Dnn!$C46,'Mnm F'!$B$2:$CV$49,88,FALSE),"")</f>
        <v/>
      </c>
      <c r="G148" s="78" t="str">
        <f>IFERROR(VLOOKUP(Dnn!$C46,'Mnm F'!$B$2:$CW$49,100,FALSE),"")</f>
        <v/>
      </c>
    </row>
    <row r="149" spans="1:7" x14ac:dyDescent="0.2">
      <c r="A149" s="71" t="str">
        <f>IFERROR(VLOOKUP(Dnn!$C47,'Mnm F'!$B$2:$CV$49,1,FALSE),"")</f>
        <v/>
      </c>
      <c r="B149" s="96" t="str">
        <f>IFERROR(VLOOKUP(Dnn!$C47,'Mnm F'!$B$2:$CV$49,3,FALSE),"")</f>
        <v/>
      </c>
      <c r="C149" s="96" t="str">
        <f>IFERROR(VLOOKUP(Dnn!$C47,'Mnm F'!$B$2:$CV$49,4,FALSE),"")</f>
        <v/>
      </c>
      <c r="D149" s="96" t="str">
        <f>IFERROR(VLOOKUP(Dnn!$C47,'Mnm F'!$B$2:$CV$49,6,FALSE),"")</f>
        <v/>
      </c>
      <c r="E149" s="114" t="str">
        <f>IFERROR(VLOOKUP(Dnn!$C47,'Mnm F'!$B$2:$CV$49,11,FALSE),"")</f>
        <v/>
      </c>
      <c r="F149" s="114" t="str">
        <f>IFERROR(VLOOKUP(Dnn!$C47,'Mnm F'!$B$2:$CV$49,88,FALSE),"")</f>
        <v/>
      </c>
      <c r="G149" s="78" t="str">
        <f>IFERROR(VLOOKUP(Dnn!$C47,'Mnm F'!$B$2:$CW$49,100,FALSE),"")</f>
        <v/>
      </c>
    </row>
    <row r="150" spans="1:7" ht="15" thickBot="1" x14ac:dyDescent="0.25">
      <c r="A150" s="72" t="str">
        <f>IFERROR(VLOOKUP(Dnn!$C48,'Mnm F'!$B$2:$CV$49,1,FALSE),"")</f>
        <v/>
      </c>
      <c r="B150" s="98" t="str">
        <f>IFERROR(VLOOKUP(Dnn!$C48,'Mnm F'!$B$2:$CV$49,3,FALSE),"")</f>
        <v/>
      </c>
      <c r="C150" s="98" t="str">
        <f>IFERROR(VLOOKUP(Dnn!$C48,'Mnm F'!$B$2:$CV$49,4,FALSE),"")</f>
        <v/>
      </c>
      <c r="D150" s="98" t="str">
        <f>IFERROR(VLOOKUP(Dnn!$C48,'Mnm F'!$B$2:$CV$49,6,FALSE),"")</f>
        <v/>
      </c>
      <c r="E150" s="119" t="str">
        <f>IFERROR(VLOOKUP(Dnn!$C48,'Mnm F'!$B$2:$CV$49,11,FALSE),"")</f>
        <v/>
      </c>
      <c r="F150" s="119" t="str">
        <f>IFERROR(VLOOKUP(Dnn!$C48,'Mnm F'!$B$2:$CV$49,88,FALSE),"")</f>
        <v/>
      </c>
      <c r="G150" s="79" t="str">
        <f>IFERROR(VLOOKUP(Dnn!$C48,'Mnm F'!$B$2:$CW$49,100,FALSE),"")</f>
        <v/>
      </c>
    </row>
    <row r="151" spans="1:7" ht="42" customHeight="1" thickBot="1" x14ac:dyDescent="0.25">
      <c r="A151" s="224" t="str">
        <f>Dnn!E5</f>
        <v>Minimes H</v>
      </c>
      <c r="B151" s="224"/>
      <c r="C151" s="224"/>
      <c r="D151" s="224"/>
      <c r="E151" s="224"/>
      <c r="F151" s="224"/>
      <c r="G151" s="224"/>
    </row>
    <row r="152" spans="1:7" ht="15" thickBot="1" x14ac:dyDescent="0.25">
      <c r="A152" s="161" t="s">
        <v>106</v>
      </c>
      <c r="B152" s="64" t="s">
        <v>0</v>
      </c>
      <c r="C152" s="64" t="s">
        <v>8</v>
      </c>
      <c r="D152" s="64" t="s">
        <v>1</v>
      </c>
      <c r="E152" s="118" t="s">
        <v>140</v>
      </c>
      <c r="F152" s="118" t="s">
        <v>141</v>
      </c>
      <c r="G152" s="162" t="s">
        <v>107</v>
      </c>
    </row>
    <row r="153" spans="1:7" x14ac:dyDescent="0.2">
      <c r="A153" s="67" t="str">
        <f>IFERROR(VLOOKUP(Dnn!$C1,'Mnm H'!$B$2:$CV$49,1,FALSE),"")</f>
        <v/>
      </c>
      <c r="B153" s="94" t="str">
        <f>IFERROR(VLOOKUP(Dnn!$C1,'Mnm H'!$B$2:$CV$49,3,FALSE),"")</f>
        <v/>
      </c>
      <c r="C153" s="94" t="str">
        <f>IFERROR(VLOOKUP(Dnn!$C1,'Mnm H'!$B$2:$CV$49,4,FALSE),"")</f>
        <v/>
      </c>
      <c r="D153" s="94" t="str">
        <f>IFERROR(VLOOKUP(Dnn!$C1,'Mnm H'!$B$2:$CV$49,6,FALSE),"")</f>
        <v/>
      </c>
      <c r="E153" s="113" t="str">
        <f>IFERROR(VLOOKUP(Dnn!$C1,'Mnm H'!$B$2:$CV$49,11,FALSE),"")</f>
        <v/>
      </c>
      <c r="F153" s="113" t="str">
        <f>IFERROR(VLOOKUP(Dnn!$C1,'Mnm H'!$B$2:$CV$49,88,FALSE),"")</f>
        <v/>
      </c>
      <c r="G153" s="77" t="str">
        <f>IFERROR(VLOOKUP(Dnn!$C1,'Mnm H'!$B$2:$CW$49,100,FALSE),"")</f>
        <v/>
      </c>
    </row>
    <row r="154" spans="1:7" x14ac:dyDescent="0.2">
      <c r="A154" s="71" t="str">
        <f>IFERROR(VLOOKUP(Dnn!$C2,'Mnm H'!$B$2:$CV$49,1,FALSE),"")</f>
        <v/>
      </c>
      <c r="B154" s="96" t="str">
        <f>IFERROR(VLOOKUP(Dnn!$C2,'Mnm H'!$B$2:$CV$49,3,FALSE),"")</f>
        <v/>
      </c>
      <c r="C154" s="96" t="str">
        <f>IFERROR(VLOOKUP(Dnn!$C2,'Mnm H'!$B$2:$CV$49,4,FALSE),"")</f>
        <v/>
      </c>
      <c r="D154" s="96" t="str">
        <f>IFERROR(VLOOKUP(Dnn!$C2,'Mnm H'!$B$2:$CV$49,6,FALSE),"")</f>
        <v/>
      </c>
      <c r="E154" s="114" t="str">
        <f>IFERROR(VLOOKUP(Dnn!$C2,'Mnm H'!$B$2:$CV$49,11,FALSE),"")</f>
        <v/>
      </c>
      <c r="F154" s="114" t="str">
        <f>IFERROR(VLOOKUP(Dnn!$C2,'Mnm H'!$B$2:$CV$49,88,FALSE),"")</f>
        <v/>
      </c>
      <c r="G154" s="78" t="str">
        <f>IFERROR(VLOOKUP(Dnn!$C2,'Mnm H'!$B$2:$CW$49,100,FALSE),"")</f>
        <v/>
      </c>
    </row>
    <row r="155" spans="1:7" ht="14" customHeight="1" x14ac:dyDescent="0.2">
      <c r="A155" s="71" t="str">
        <f>IFERROR(VLOOKUP(Dnn!$C3,'Mnm H'!$B$2:$CV$49,1,FALSE),"")</f>
        <v/>
      </c>
      <c r="B155" s="96" t="str">
        <f>IFERROR(VLOOKUP(Dnn!$C3,'Mnm H'!$B$2:$CV$49,3,FALSE),"")</f>
        <v/>
      </c>
      <c r="C155" s="96" t="str">
        <f>IFERROR(VLOOKUP(Dnn!$C3,'Mnm H'!$B$2:$CV$49,4,FALSE),"")</f>
        <v/>
      </c>
      <c r="D155" s="96" t="str">
        <f>IFERROR(VLOOKUP(Dnn!$C3,'Mnm H'!$B$2:$CV$49,6,FALSE),"")</f>
        <v/>
      </c>
      <c r="E155" s="114" t="str">
        <f>IFERROR(VLOOKUP(Dnn!$C3,'Mnm H'!$B$2:$CV$49,11,FALSE),"")</f>
        <v/>
      </c>
      <c r="F155" s="114" t="str">
        <f>IFERROR(VLOOKUP(Dnn!$C3,'Mnm H'!$B$2:$CV$49,88,FALSE),"")</f>
        <v/>
      </c>
      <c r="G155" s="78" t="str">
        <f>IFERROR(VLOOKUP(Dnn!$C3,'Mnm H'!$B$2:$CW$49,100,FALSE),"")</f>
        <v/>
      </c>
    </row>
    <row r="156" spans="1:7" ht="15" customHeight="1" x14ac:dyDescent="0.2">
      <c r="A156" s="71" t="str">
        <f>IFERROR(VLOOKUP(Dnn!$C4,'Mnm H'!$B$2:$CV$49,1,FALSE),"")</f>
        <v/>
      </c>
      <c r="B156" s="96" t="str">
        <f>IFERROR(VLOOKUP(Dnn!$C4,'Mnm H'!$B$2:$CV$49,3,FALSE),"")</f>
        <v/>
      </c>
      <c r="C156" s="96" t="str">
        <f>IFERROR(VLOOKUP(Dnn!$C4,'Mnm H'!$B$2:$CV$49,4,FALSE),"")</f>
        <v/>
      </c>
      <c r="D156" s="96" t="str">
        <f>IFERROR(VLOOKUP(Dnn!$C4,'Mnm H'!$B$2:$CV$49,6,FALSE),"")</f>
        <v/>
      </c>
      <c r="E156" s="114" t="str">
        <f>IFERROR(VLOOKUP(Dnn!$C4,'Mnm H'!$B$2:$CV$49,11,FALSE),"")</f>
        <v/>
      </c>
      <c r="F156" s="114" t="str">
        <f>IFERROR(VLOOKUP(Dnn!$C4,'Mnm H'!$B$2:$CV$49,88,FALSE),"")</f>
        <v/>
      </c>
      <c r="G156" s="78" t="str">
        <f>IFERROR(VLOOKUP(Dnn!$C4,'Mnm H'!$B$2:$CW$49,100,FALSE),"")</f>
        <v/>
      </c>
    </row>
    <row r="157" spans="1:7" x14ac:dyDescent="0.2">
      <c r="A157" s="71" t="str">
        <f>IFERROR(VLOOKUP(Dnn!$C5,'Mnm H'!$B$2:$CV$49,1,FALSE),"")</f>
        <v/>
      </c>
      <c r="B157" s="96" t="str">
        <f>IFERROR(VLOOKUP(Dnn!$C5,'Mnm H'!$B$2:$CV$49,3,FALSE),"")</f>
        <v/>
      </c>
      <c r="C157" s="96" t="str">
        <f>IFERROR(VLOOKUP(Dnn!$C5,'Mnm H'!$B$2:$CV$49,4,FALSE),"")</f>
        <v/>
      </c>
      <c r="D157" s="96" t="str">
        <f>IFERROR(VLOOKUP(Dnn!$C5,'Mnm H'!$B$2:$CV$49,6,FALSE),"")</f>
        <v/>
      </c>
      <c r="E157" s="114" t="str">
        <f>IFERROR(VLOOKUP(Dnn!$C5,'Mnm H'!$B$2:$CV$49,11,FALSE),"")</f>
        <v/>
      </c>
      <c r="F157" s="114" t="str">
        <f>IFERROR(VLOOKUP(Dnn!$C5,'Mnm H'!$B$2:$CV$49,88,FALSE),"")</f>
        <v/>
      </c>
      <c r="G157" s="78" t="str">
        <f>IFERROR(VLOOKUP(Dnn!$C5,'Mnm H'!$B$2:$CW$49,100,FALSE),"")</f>
        <v/>
      </c>
    </row>
    <row r="158" spans="1:7" x14ac:dyDescent="0.2">
      <c r="A158" s="71" t="str">
        <f>IFERROR(VLOOKUP(Dnn!$C6,'Mnm H'!$B$2:$CV$49,1,FALSE),"")</f>
        <v/>
      </c>
      <c r="B158" s="96" t="str">
        <f>IFERROR(VLOOKUP(Dnn!$C6,'Mnm H'!$B$2:$CV$49,3,FALSE),"")</f>
        <v/>
      </c>
      <c r="C158" s="96" t="str">
        <f>IFERROR(VLOOKUP(Dnn!$C6,'Mnm H'!$B$2:$CV$49,4,FALSE),"")</f>
        <v/>
      </c>
      <c r="D158" s="96" t="str">
        <f>IFERROR(VLOOKUP(Dnn!$C6,'Mnm H'!$B$2:$CV$49,6,FALSE),"")</f>
        <v/>
      </c>
      <c r="E158" s="114" t="str">
        <f>IFERROR(VLOOKUP(Dnn!$C6,'Mnm H'!$B$2:$CV$49,11,FALSE),"")</f>
        <v/>
      </c>
      <c r="F158" s="114" t="str">
        <f>IFERROR(VLOOKUP(Dnn!$C6,'Mnm H'!$B$2:$CV$49,88,FALSE),"")</f>
        <v/>
      </c>
      <c r="G158" s="78" t="str">
        <f>IFERROR(VLOOKUP(Dnn!$C6,'Mnm H'!$B$2:$CW$49,100,FALSE),"")</f>
        <v/>
      </c>
    </row>
    <row r="159" spans="1:7" x14ac:dyDescent="0.2">
      <c r="A159" s="71" t="str">
        <f>IFERROR(VLOOKUP(Dnn!$C7,'Mnm H'!$B$2:$CV$49,1,FALSE),"")</f>
        <v/>
      </c>
      <c r="B159" s="96" t="str">
        <f>IFERROR(VLOOKUP(Dnn!$C7,'Mnm H'!$B$2:$CV$49,3,FALSE),"")</f>
        <v/>
      </c>
      <c r="C159" s="96" t="str">
        <f>IFERROR(VLOOKUP(Dnn!$C7,'Mnm H'!$B$2:$CV$49,4,FALSE),"")</f>
        <v/>
      </c>
      <c r="D159" s="96" t="str">
        <f>IFERROR(VLOOKUP(Dnn!$C7,'Mnm H'!$B$2:$CV$49,6,FALSE),"")</f>
        <v/>
      </c>
      <c r="E159" s="114" t="str">
        <f>IFERROR(VLOOKUP(Dnn!$C7,'Mnm H'!$B$2:$CV$49,11,FALSE),"")</f>
        <v/>
      </c>
      <c r="F159" s="114" t="str">
        <f>IFERROR(VLOOKUP(Dnn!$C7,'Mnm H'!$B$2:$CV$49,88,FALSE),"")</f>
        <v/>
      </c>
      <c r="G159" s="78" t="str">
        <f>IFERROR(VLOOKUP(Dnn!$C7,'Mnm H'!$B$2:$CW$49,100,FALSE),"")</f>
        <v/>
      </c>
    </row>
    <row r="160" spans="1:7" ht="15" thickBot="1" x14ac:dyDescent="0.25">
      <c r="A160" s="72" t="str">
        <f>IFERROR(VLOOKUP(Dnn!$C8,'Mnm H'!$B$2:$CV$49,1,FALSE),"")</f>
        <v/>
      </c>
      <c r="B160" s="98" t="str">
        <f>IFERROR(VLOOKUP(Dnn!$C8,'Mnm H'!$B$2:$CV$49,3,FALSE),"")</f>
        <v/>
      </c>
      <c r="C160" s="98" t="str">
        <f>IFERROR(VLOOKUP(Dnn!$C8,'Mnm H'!$B$2:$CV$49,4,FALSE),"")</f>
        <v/>
      </c>
      <c r="D160" s="98" t="str">
        <f>IFERROR(VLOOKUP(Dnn!$C8,'Mnm H'!$B$2:$CV$49,6,FALSE),"")</f>
        <v/>
      </c>
      <c r="E160" s="119" t="str">
        <f>IFERROR(VLOOKUP(Dnn!$C8,'Mnm H'!$B$2:$CV$49,11,FALSE),"")</f>
        <v/>
      </c>
      <c r="F160" s="119" t="str">
        <f>IFERROR(VLOOKUP(Dnn!$C8,'Mnm H'!$B$2:$CV$49,88,FALSE),"")</f>
        <v/>
      </c>
      <c r="G160" s="79" t="str">
        <f>IFERROR(VLOOKUP(Dnn!$C8,'Mnm H'!$B$2:$CW$49,100,FALSE),"")</f>
        <v/>
      </c>
    </row>
    <row r="161" spans="1:7" x14ac:dyDescent="0.2">
      <c r="A161" s="67" t="str">
        <f>IFERROR(VLOOKUP(Dnn!$C9,'Mnm H'!$B$2:$CV$49,1,FALSE),"")</f>
        <v/>
      </c>
      <c r="B161" s="94" t="str">
        <f>IFERROR(VLOOKUP(Dnn!$C9,'Mnm H'!$B$2:$CV$49,3,FALSE),"")</f>
        <v/>
      </c>
      <c r="C161" s="94" t="str">
        <f>IFERROR(VLOOKUP(Dnn!$C9,'Mnm H'!$B$2:$CV$49,4,FALSE),"")</f>
        <v/>
      </c>
      <c r="D161" s="94" t="str">
        <f>IFERROR(VLOOKUP(Dnn!$C9,'Mnm H'!$B$2:$CV$49,6,FALSE),"")</f>
        <v/>
      </c>
      <c r="E161" s="113" t="str">
        <f>IFERROR(VLOOKUP(Dnn!$C9,'Mnm H'!$B$2:$CV$49,11,FALSE),"")</f>
        <v/>
      </c>
      <c r="F161" s="113" t="str">
        <f>IFERROR(VLOOKUP(Dnn!$C9,'Mnm H'!$B$2:$CV$49,88,FALSE),"")</f>
        <v/>
      </c>
      <c r="G161" s="77" t="str">
        <f>IFERROR(VLOOKUP(Dnn!$C9,'Mnm H'!$B$2:$CW$49,100,FALSE),"")</f>
        <v/>
      </c>
    </row>
    <row r="162" spans="1:7" x14ac:dyDescent="0.2">
      <c r="A162" s="71" t="str">
        <f>IFERROR(VLOOKUP(Dnn!$C10,'Mnm H'!$B$2:$CV$49,1,FALSE),"")</f>
        <v/>
      </c>
      <c r="B162" s="96" t="str">
        <f>IFERROR(VLOOKUP(Dnn!$C10,'Mnm H'!$B$2:$CV$49,3,FALSE),"")</f>
        <v/>
      </c>
      <c r="C162" s="96" t="str">
        <f>IFERROR(VLOOKUP(Dnn!$C10,'Mnm H'!$B$2:$CV$49,4,FALSE),"")</f>
        <v/>
      </c>
      <c r="D162" s="96" t="str">
        <f>IFERROR(VLOOKUP(Dnn!$C10,'Mnm H'!$B$2:$CV$49,6,FALSE),"")</f>
        <v/>
      </c>
      <c r="E162" s="114" t="str">
        <f>IFERROR(VLOOKUP(Dnn!$C10,'Mnm H'!$B$2:$CV$49,11,FALSE),"")</f>
        <v/>
      </c>
      <c r="F162" s="114" t="str">
        <f>IFERROR(VLOOKUP(Dnn!$C10,'Mnm H'!$B$2:$CV$49,88,FALSE),"")</f>
        <v/>
      </c>
      <c r="G162" s="78" t="str">
        <f>IFERROR(VLOOKUP(Dnn!$C10,'Mnm H'!$B$2:$CW$49,100,FALSE),"")</f>
        <v/>
      </c>
    </row>
    <row r="163" spans="1:7" x14ac:dyDescent="0.2">
      <c r="A163" s="71" t="str">
        <f>IFERROR(VLOOKUP(Dnn!$C11,'Mnm H'!$B$2:$CV$49,1,FALSE),"")</f>
        <v/>
      </c>
      <c r="B163" s="96" t="str">
        <f>IFERROR(VLOOKUP(Dnn!$C11,'Mnm H'!$B$2:$CV$49,3,FALSE),"")</f>
        <v/>
      </c>
      <c r="C163" s="96" t="str">
        <f>IFERROR(VLOOKUP(Dnn!$C11,'Mnm H'!$B$2:$CV$49,4,FALSE),"")</f>
        <v/>
      </c>
      <c r="D163" s="96" t="str">
        <f>IFERROR(VLOOKUP(Dnn!$C11,'Mnm H'!$B$2:$CV$49,6,FALSE),"")</f>
        <v/>
      </c>
      <c r="E163" s="114" t="str">
        <f>IFERROR(VLOOKUP(Dnn!$C11,'Mnm H'!$B$2:$CV$49,11,FALSE),"")</f>
        <v/>
      </c>
      <c r="F163" s="114" t="str">
        <f>IFERROR(VLOOKUP(Dnn!$C11,'Mnm H'!$B$2:$CV$49,88,FALSE),"")</f>
        <v/>
      </c>
      <c r="G163" s="78" t="str">
        <f>IFERROR(VLOOKUP(Dnn!$C11,'Mnm H'!$B$2:$CW$49,100,FALSE),"")</f>
        <v/>
      </c>
    </row>
    <row r="164" spans="1:7" x14ac:dyDescent="0.2">
      <c r="A164" s="71" t="str">
        <f>IFERROR(VLOOKUP(Dnn!$C12,'Mnm H'!$B$2:$CV$49,1,FALSE),"")</f>
        <v/>
      </c>
      <c r="B164" s="96" t="str">
        <f>IFERROR(VLOOKUP(Dnn!$C12,'Mnm H'!$B$2:$CV$49,3,FALSE),"")</f>
        <v/>
      </c>
      <c r="C164" s="96" t="str">
        <f>IFERROR(VLOOKUP(Dnn!$C12,'Mnm H'!$B$2:$CV$49,4,FALSE),"")</f>
        <v/>
      </c>
      <c r="D164" s="96" t="str">
        <f>IFERROR(VLOOKUP(Dnn!$C12,'Mnm H'!$B$2:$CV$49,6,FALSE),"")</f>
        <v/>
      </c>
      <c r="E164" s="114" t="str">
        <f>IFERROR(VLOOKUP(Dnn!$C12,'Mnm H'!$B$2:$CV$49,11,FALSE),"")</f>
        <v/>
      </c>
      <c r="F164" s="114" t="str">
        <f>IFERROR(VLOOKUP(Dnn!$C12,'Mnm H'!$B$2:$CV$49,88,FALSE),"")</f>
        <v/>
      </c>
      <c r="G164" s="78" t="str">
        <f>IFERROR(VLOOKUP(Dnn!$C12,'Mnm H'!$B$2:$CW$49,100,FALSE),"")</f>
        <v/>
      </c>
    </row>
    <row r="165" spans="1:7" x14ac:dyDescent="0.2">
      <c r="A165" s="71" t="str">
        <f>IFERROR(VLOOKUP(Dnn!$C13,'Mnm H'!$B$2:$CV$49,1,FALSE),"")</f>
        <v/>
      </c>
      <c r="B165" s="96" t="str">
        <f>IFERROR(VLOOKUP(Dnn!$C13,'Mnm H'!$B$2:$CV$49,3,FALSE),"")</f>
        <v/>
      </c>
      <c r="C165" s="96" t="str">
        <f>IFERROR(VLOOKUP(Dnn!$C13,'Mnm H'!$B$2:$CV$49,4,FALSE),"")</f>
        <v/>
      </c>
      <c r="D165" s="96" t="str">
        <f>IFERROR(VLOOKUP(Dnn!$C13,'Mnm H'!$B$2:$CV$49,6,FALSE),"")</f>
        <v/>
      </c>
      <c r="E165" s="114" t="str">
        <f>IFERROR(VLOOKUP(Dnn!$C13,'Mnm H'!$B$2:$CV$49,11,FALSE),"")</f>
        <v/>
      </c>
      <c r="F165" s="114" t="str">
        <f>IFERROR(VLOOKUP(Dnn!$C13,'Mnm H'!$B$2:$CV$49,88,FALSE),"")</f>
        <v/>
      </c>
      <c r="G165" s="78" t="str">
        <f>IFERROR(VLOOKUP(Dnn!$C13,'Mnm H'!$B$2:$CW$49,100,FALSE),"")</f>
        <v/>
      </c>
    </row>
    <row r="166" spans="1:7" x14ac:dyDescent="0.2">
      <c r="A166" s="71" t="str">
        <f>IFERROR(VLOOKUP(Dnn!$C14,'Mnm H'!$B$2:$CV$49,1,FALSE),"")</f>
        <v/>
      </c>
      <c r="B166" s="96" t="str">
        <f>IFERROR(VLOOKUP(Dnn!$C14,'Mnm H'!$B$2:$CV$49,3,FALSE),"")</f>
        <v/>
      </c>
      <c r="C166" s="96" t="str">
        <f>IFERROR(VLOOKUP(Dnn!$C14,'Mnm H'!$B$2:$CV$49,4,FALSE),"")</f>
        <v/>
      </c>
      <c r="D166" s="96" t="str">
        <f>IFERROR(VLOOKUP(Dnn!$C14,'Mnm H'!$B$2:$CV$49,6,FALSE),"")</f>
        <v/>
      </c>
      <c r="E166" s="114" t="str">
        <f>IFERROR(VLOOKUP(Dnn!$C14,'Mnm H'!$B$2:$CV$49,11,FALSE),"")</f>
        <v/>
      </c>
      <c r="F166" s="114" t="str">
        <f>IFERROR(VLOOKUP(Dnn!$C14,'Mnm H'!$B$2:$CV$49,88,FALSE),"")</f>
        <v/>
      </c>
      <c r="G166" s="78" t="str">
        <f>IFERROR(VLOOKUP(Dnn!$C14,'Mnm H'!$B$2:$CW$49,100,FALSE),"")</f>
        <v/>
      </c>
    </row>
    <row r="167" spans="1:7" x14ac:dyDescent="0.2">
      <c r="A167" s="71" t="str">
        <f>IFERROR(VLOOKUP(Dnn!$C15,'Mnm H'!$B$2:$CV$49,1,FALSE),"")</f>
        <v/>
      </c>
      <c r="B167" s="96" t="str">
        <f>IFERROR(VLOOKUP(Dnn!$C15,'Mnm H'!$B$2:$CV$49,3,FALSE),"")</f>
        <v/>
      </c>
      <c r="C167" s="96" t="str">
        <f>IFERROR(VLOOKUP(Dnn!$C15,'Mnm H'!$B$2:$CV$49,4,FALSE),"")</f>
        <v/>
      </c>
      <c r="D167" s="96" t="str">
        <f>IFERROR(VLOOKUP(Dnn!$C15,'Mnm H'!$B$2:$CV$49,6,FALSE),"")</f>
        <v/>
      </c>
      <c r="E167" s="114" t="str">
        <f>IFERROR(VLOOKUP(Dnn!$C15,'Mnm H'!$B$2:$CV$49,11,FALSE),"")</f>
        <v/>
      </c>
      <c r="F167" s="114" t="str">
        <f>IFERROR(VLOOKUP(Dnn!$C15,'Mnm H'!$B$2:$CV$49,88,FALSE),"")</f>
        <v/>
      </c>
      <c r="G167" s="78" t="str">
        <f>IFERROR(VLOOKUP(Dnn!$C15,'Mnm H'!$B$2:$CW$49,100,FALSE),"")</f>
        <v/>
      </c>
    </row>
    <row r="168" spans="1:7" x14ac:dyDescent="0.2">
      <c r="A168" s="71" t="str">
        <f>IFERROR(VLOOKUP(Dnn!$C16,'Mnm H'!$B$2:$CV$49,1,FALSE),"")</f>
        <v/>
      </c>
      <c r="B168" s="96" t="str">
        <f>IFERROR(VLOOKUP(Dnn!$C16,'Mnm H'!$B$2:$CV$49,3,FALSE),"")</f>
        <v/>
      </c>
      <c r="C168" s="96" t="str">
        <f>IFERROR(VLOOKUP(Dnn!$C16,'Mnm H'!$B$2:$CV$49,4,FALSE),"")</f>
        <v/>
      </c>
      <c r="D168" s="96" t="str">
        <f>IFERROR(VLOOKUP(Dnn!$C16,'Mnm H'!$B$2:$CV$49,6,FALSE),"")</f>
        <v/>
      </c>
      <c r="E168" s="114" t="str">
        <f>IFERROR(VLOOKUP(Dnn!$C16,'Mnm H'!$B$2:$CV$49,11,FALSE),"")</f>
        <v/>
      </c>
      <c r="F168" s="114" t="str">
        <f>IFERROR(VLOOKUP(Dnn!$C16,'Mnm H'!$B$2:$CV$49,88,FALSE),"")</f>
        <v/>
      </c>
      <c r="G168" s="78" t="str">
        <f>IFERROR(VLOOKUP(Dnn!$C16,'Mnm H'!$B$2:$CW$49,100,FALSE),"")</f>
        <v/>
      </c>
    </row>
    <row r="169" spans="1:7" x14ac:dyDescent="0.2">
      <c r="A169" s="71" t="str">
        <f>IFERROR(VLOOKUP(Dnn!$C17,'Mnm H'!$B$2:$CV$49,1,FALSE),"")</f>
        <v/>
      </c>
      <c r="B169" s="96" t="str">
        <f>IFERROR(VLOOKUP(Dnn!$C17,'Mnm H'!$B$2:$CV$49,3,FALSE),"")</f>
        <v/>
      </c>
      <c r="C169" s="96" t="str">
        <f>IFERROR(VLOOKUP(Dnn!$C17,'Mnm H'!$B$2:$CV$49,4,FALSE),"")</f>
        <v/>
      </c>
      <c r="D169" s="96" t="str">
        <f>IFERROR(VLOOKUP(Dnn!$C17,'Mnm H'!$B$2:$CV$49,6,FALSE),"")</f>
        <v/>
      </c>
      <c r="E169" s="114" t="str">
        <f>IFERROR(VLOOKUP(Dnn!$C17,'Mnm H'!$B$2:$CV$49,11,FALSE),"")</f>
        <v/>
      </c>
      <c r="F169" s="114" t="str">
        <f>IFERROR(VLOOKUP(Dnn!$C17,'Mnm H'!$B$2:$CV$49,88,FALSE),"")</f>
        <v/>
      </c>
      <c r="G169" s="78" t="str">
        <f>IFERROR(VLOOKUP(Dnn!$C17,'Mnm H'!$B$2:$CW$49,100,FALSE),"")</f>
        <v/>
      </c>
    </row>
    <row r="170" spans="1:7" x14ac:dyDescent="0.2">
      <c r="A170" s="71" t="str">
        <f>IFERROR(VLOOKUP(Dnn!$C18,'Mnm H'!$B$2:$CV$49,1,FALSE),"")</f>
        <v/>
      </c>
      <c r="B170" s="96" t="str">
        <f>IFERROR(VLOOKUP(Dnn!$C18,'Mnm H'!$B$2:$CV$49,3,FALSE),"")</f>
        <v/>
      </c>
      <c r="C170" s="96" t="str">
        <f>IFERROR(VLOOKUP(Dnn!$C18,'Mnm H'!$B$2:$CV$49,4,FALSE),"")</f>
        <v/>
      </c>
      <c r="D170" s="96" t="str">
        <f>IFERROR(VLOOKUP(Dnn!$C18,'Mnm H'!$B$2:$CV$49,6,FALSE),"")</f>
        <v/>
      </c>
      <c r="E170" s="114" t="str">
        <f>IFERROR(VLOOKUP(Dnn!$C18,'Mnm H'!$B$2:$CV$49,11,FALSE),"")</f>
        <v/>
      </c>
      <c r="F170" s="114" t="str">
        <f>IFERROR(VLOOKUP(Dnn!$C18,'Mnm H'!$B$2:$CV$49,88,FALSE),"")</f>
        <v/>
      </c>
      <c r="G170" s="78" t="str">
        <f>IFERROR(VLOOKUP(Dnn!$C18,'Mnm H'!$B$2:$CW$49,100,FALSE),"")</f>
        <v/>
      </c>
    </row>
    <row r="171" spans="1:7" x14ac:dyDescent="0.2">
      <c r="A171" s="71" t="str">
        <f>IFERROR(VLOOKUP(Dnn!$C19,'Mnm H'!$B$2:$CV$49,1,FALSE),"")</f>
        <v/>
      </c>
      <c r="B171" s="96" t="str">
        <f>IFERROR(VLOOKUP(Dnn!$C19,'Mnm H'!$B$2:$CV$49,3,FALSE),"")</f>
        <v/>
      </c>
      <c r="C171" s="96" t="str">
        <f>IFERROR(VLOOKUP(Dnn!$C19,'Mnm H'!$B$2:$CV$49,4,FALSE),"")</f>
        <v/>
      </c>
      <c r="D171" s="96" t="str">
        <f>IFERROR(VLOOKUP(Dnn!$C19,'Mnm H'!$B$2:$CV$49,6,FALSE),"")</f>
        <v/>
      </c>
      <c r="E171" s="114" t="str">
        <f>IFERROR(VLOOKUP(Dnn!$C19,'Mnm H'!$B$2:$CV$49,11,FALSE),"")</f>
        <v/>
      </c>
      <c r="F171" s="114" t="str">
        <f>IFERROR(VLOOKUP(Dnn!$C19,'Mnm H'!$B$2:$CV$49,88,FALSE),"")</f>
        <v/>
      </c>
      <c r="G171" s="78" t="str">
        <f>IFERROR(VLOOKUP(Dnn!$C19,'Mnm H'!$B$2:$CW$49,100,FALSE),"")</f>
        <v/>
      </c>
    </row>
    <row r="172" spans="1:7" x14ac:dyDescent="0.2">
      <c r="A172" s="71" t="str">
        <f>IFERROR(VLOOKUP(Dnn!$C20,'Mnm H'!$B$2:$CV$49,1,FALSE),"")</f>
        <v/>
      </c>
      <c r="B172" s="96" t="str">
        <f>IFERROR(VLOOKUP(Dnn!$C20,'Mnm H'!$B$2:$CV$49,3,FALSE),"")</f>
        <v/>
      </c>
      <c r="C172" s="96" t="str">
        <f>IFERROR(VLOOKUP(Dnn!$C20,'Mnm H'!$B$2:$CV$49,4,FALSE),"")</f>
        <v/>
      </c>
      <c r="D172" s="96" t="str">
        <f>IFERROR(VLOOKUP(Dnn!$C20,'Mnm H'!$B$2:$CV$49,6,FALSE),"")</f>
        <v/>
      </c>
      <c r="E172" s="114" t="str">
        <f>IFERROR(VLOOKUP(Dnn!$C20,'Mnm H'!$B$2:$CV$49,11,FALSE),"")</f>
        <v/>
      </c>
      <c r="F172" s="114" t="str">
        <f>IFERROR(VLOOKUP(Dnn!$C20,'Mnm H'!$B$2:$CV$49,88,FALSE),"")</f>
        <v/>
      </c>
      <c r="G172" s="78" t="str">
        <f>IFERROR(VLOOKUP(Dnn!$C20,'Mnm H'!$B$2:$CW$49,100,FALSE),"")</f>
        <v/>
      </c>
    </row>
    <row r="173" spans="1:7" x14ac:dyDescent="0.2">
      <c r="A173" s="71" t="str">
        <f>IFERROR(VLOOKUP(Dnn!$C21,'Mnm H'!$B$2:$CV$49,1,FALSE),"")</f>
        <v/>
      </c>
      <c r="B173" s="96" t="str">
        <f>IFERROR(VLOOKUP(Dnn!$C21,'Mnm H'!$B$2:$CV$49,3,FALSE),"")</f>
        <v/>
      </c>
      <c r="C173" s="96" t="str">
        <f>IFERROR(VLOOKUP(Dnn!$C21,'Mnm H'!$B$2:$CV$49,4,FALSE),"")</f>
        <v/>
      </c>
      <c r="D173" s="96" t="str">
        <f>IFERROR(VLOOKUP(Dnn!$C21,'Mnm H'!$B$2:$CV$49,6,FALSE),"")</f>
        <v/>
      </c>
      <c r="E173" s="114" t="str">
        <f>IFERROR(VLOOKUP(Dnn!$C21,'Mnm H'!$B$2:$CV$49,11,FALSE),"")</f>
        <v/>
      </c>
      <c r="F173" s="114" t="str">
        <f>IFERROR(VLOOKUP(Dnn!$C21,'Mnm H'!$B$2:$CV$49,88,FALSE),"")</f>
        <v/>
      </c>
      <c r="G173" s="78" t="str">
        <f>IFERROR(VLOOKUP(Dnn!$C21,'Mnm H'!$B$2:$CW$49,100,FALSE),"")</f>
        <v/>
      </c>
    </row>
    <row r="174" spans="1:7" x14ac:dyDescent="0.2">
      <c r="A174" s="71" t="str">
        <f>IFERROR(VLOOKUP(Dnn!$C22,'Mnm H'!$B$2:$CV$49,1,FALSE),"")</f>
        <v/>
      </c>
      <c r="B174" s="96" t="str">
        <f>IFERROR(VLOOKUP(Dnn!$C22,'Mnm H'!$B$2:$CV$49,3,FALSE),"")</f>
        <v/>
      </c>
      <c r="C174" s="96" t="str">
        <f>IFERROR(VLOOKUP(Dnn!$C22,'Mnm H'!$B$2:$CV$49,4,FALSE),"")</f>
        <v/>
      </c>
      <c r="D174" s="96" t="str">
        <f>IFERROR(VLOOKUP(Dnn!$C22,'Mnm H'!$B$2:$CV$49,6,FALSE),"")</f>
        <v/>
      </c>
      <c r="E174" s="114" t="str">
        <f>IFERROR(VLOOKUP(Dnn!$C22,'Mnm H'!$B$2:$CV$49,11,FALSE),"")</f>
        <v/>
      </c>
      <c r="F174" s="114" t="str">
        <f>IFERROR(VLOOKUP(Dnn!$C22,'Mnm H'!$B$2:$CV$49,88,FALSE),"")</f>
        <v/>
      </c>
      <c r="G174" s="78" t="str">
        <f>IFERROR(VLOOKUP(Dnn!$C22,'Mnm H'!$B$2:$CW$49,100,FALSE),"")</f>
        <v/>
      </c>
    </row>
    <row r="175" spans="1:7" x14ac:dyDescent="0.2">
      <c r="A175" s="71" t="str">
        <f>IFERROR(VLOOKUP(Dnn!$C23,'Mnm H'!$B$2:$CV$49,1,FALSE),"")</f>
        <v/>
      </c>
      <c r="B175" s="96" t="str">
        <f>IFERROR(VLOOKUP(Dnn!$C23,'Mnm H'!$B$2:$CV$49,3,FALSE),"")</f>
        <v/>
      </c>
      <c r="C175" s="96" t="str">
        <f>IFERROR(VLOOKUP(Dnn!$C23,'Mnm H'!$B$2:$CV$49,4,FALSE),"")</f>
        <v/>
      </c>
      <c r="D175" s="96" t="str">
        <f>IFERROR(VLOOKUP(Dnn!$C23,'Mnm H'!$B$2:$CV$49,6,FALSE),"")</f>
        <v/>
      </c>
      <c r="E175" s="114" t="str">
        <f>IFERROR(VLOOKUP(Dnn!$C23,'Mnm H'!$B$2:$CV$49,11,FALSE),"")</f>
        <v/>
      </c>
      <c r="F175" s="114" t="str">
        <f>IFERROR(VLOOKUP(Dnn!$C23,'Mnm H'!$B$2:$CV$49,88,FALSE),"")</f>
        <v/>
      </c>
      <c r="G175" s="78" t="str">
        <f>IFERROR(VLOOKUP(Dnn!$C23,'Mnm H'!$B$2:$CW$49,100,FALSE),"")</f>
        <v/>
      </c>
    </row>
    <row r="176" spans="1:7" x14ac:dyDescent="0.2">
      <c r="A176" s="71" t="str">
        <f>IFERROR(VLOOKUP(Dnn!$C24,'Mnm H'!$B$2:$CV$49,1,FALSE),"")</f>
        <v/>
      </c>
      <c r="B176" s="96" t="str">
        <f>IFERROR(VLOOKUP(Dnn!$C24,'Mnm H'!$B$2:$CV$49,3,FALSE),"")</f>
        <v/>
      </c>
      <c r="C176" s="96" t="str">
        <f>IFERROR(VLOOKUP(Dnn!$C24,'Mnm H'!$B$2:$CV$49,4,FALSE),"")</f>
        <v/>
      </c>
      <c r="D176" s="96" t="str">
        <f>IFERROR(VLOOKUP(Dnn!$C24,'Mnm H'!$B$2:$CV$49,6,FALSE),"")</f>
        <v/>
      </c>
      <c r="E176" s="114" t="str">
        <f>IFERROR(VLOOKUP(Dnn!$C24,'Mnm H'!$B$2:$CV$49,11,FALSE),"")</f>
        <v/>
      </c>
      <c r="F176" s="114" t="str">
        <f>IFERROR(VLOOKUP(Dnn!$C24,'Mnm H'!$B$2:$CV$49,88,FALSE),"")</f>
        <v/>
      </c>
      <c r="G176" s="78" t="str">
        <f>IFERROR(VLOOKUP(Dnn!$C24,'Mnm H'!$B$2:$CW$49,100,FALSE),"")</f>
        <v/>
      </c>
    </row>
    <row r="177" spans="1:7" x14ac:dyDescent="0.2">
      <c r="A177" s="71" t="str">
        <f>IFERROR(VLOOKUP(Dnn!$C25,'Mnm H'!$B$2:$CV$49,1,FALSE),"")</f>
        <v/>
      </c>
      <c r="B177" s="96" t="str">
        <f>IFERROR(VLOOKUP(Dnn!$C25,'Mnm H'!$B$2:$CV$49,3,FALSE),"")</f>
        <v/>
      </c>
      <c r="C177" s="96" t="str">
        <f>IFERROR(VLOOKUP(Dnn!$C25,'Mnm H'!$B$2:$CV$49,4,FALSE),"")</f>
        <v/>
      </c>
      <c r="D177" s="96" t="str">
        <f>IFERROR(VLOOKUP(Dnn!$C25,'Mnm H'!$B$2:$CV$49,6,FALSE),"")</f>
        <v/>
      </c>
      <c r="E177" s="114" t="str">
        <f>IFERROR(VLOOKUP(Dnn!$C25,'Mnm H'!$B$2:$CV$49,11,FALSE),"")</f>
        <v/>
      </c>
      <c r="F177" s="114" t="str">
        <f>IFERROR(VLOOKUP(Dnn!$C25,'Mnm H'!$B$2:$CV$49,88,FALSE),"")</f>
        <v/>
      </c>
      <c r="G177" s="78" t="str">
        <f>IFERROR(VLOOKUP(Dnn!$C25,'Mnm H'!$B$2:$CW$49,100,FALSE),"")</f>
        <v/>
      </c>
    </row>
    <row r="178" spans="1:7" x14ac:dyDescent="0.2">
      <c r="A178" s="71" t="str">
        <f>IFERROR(VLOOKUP(Dnn!$C26,'Mnm H'!$B$2:$CV$49,1,FALSE),"")</f>
        <v/>
      </c>
      <c r="B178" s="96" t="str">
        <f>IFERROR(VLOOKUP(Dnn!$C26,'Mnm H'!$B$2:$CV$49,3,FALSE),"")</f>
        <v/>
      </c>
      <c r="C178" s="96" t="str">
        <f>IFERROR(VLOOKUP(Dnn!$C26,'Mnm H'!$B$2:$CV$49,4,FALSE),"")</f>
        <v/>
      </c>
      <c r="D178" s="96" t="str">
        <f>IFERROR(VLOOKUP(Dnn!$C26,'Mnm H'!$B$2:$CV$49,6,FALSE),"")</f>
        <v/>
      </c>
      <c r="E178" s="114" t="str">
        <f>IFERROR(VLOOKUP(Dnn!$C26,'Mnm H'!$B$2:$CV$49,11,FALSE),"")</f>
        <v/>
      </c>
      <c r="F178" s="114" t="str">
        <f>IFERROR(VLOOKUP(Dnn!$C26,'Mnm H'!$B$2:$CV$49,88,FALSE),"")</f>
        <v/>
      </c>
      <c r="G178" s="78" t="str">
        <f>IFERROR(VLOOKUP(Dnn!$C26,'Mnm H'!$B$2:$CW$49,100,FALSE),"")</f>
        <v/>
      </c>
    </row>
    <row r="179" spans="1:7" x14ac:dyDescent="0.2">
      <c r="A179" s="71" t="str">
        <f>IFERROR(VLOOKUP(Dnn!$C27,'Mnm H'!$B$2:$CV$49,1,FALSE),"")</f>
        <v/>
      </c>
      <c r="B179" s="96" t="str">
        <f>IFERROR(VLOOKUP(Dnn!$C27,'Mnm H'!$B$2:$CV$49,3,FALSE),"")</f>
        <v/>
      </c>
      <c r="C179" s="96" t="str">
        <f>IFERROR(VLOOKUP(Dnn!$C27,'Mnm H'!$B$2:$CV$49,4,FALSE),"")</f>
        <v/>
      </c>
      <c r="D179" s="96" t="str">
        <f>IFERROR(VLOOKUP(Dnn!$C27,'Mnm H'!$B$2:$CV$49,6,FALSE),"")</f>
        <v/>
      </c>
      <c r="E179" s="114" t="str">
        <f>IFERROR(VLOOKUP(Dnn!$C27,'Mnm H'!$B$2:$CV$49,11,FALSE),"")</f>
        <v/>
      </c>
      <c r="F179" s="114" t="str">
        <f>IFERROR(VLOOKUP(Dnn!$C27,'Mnm H'!$B$2:$CV$49,88,FALSE),"")</f>
        <v/>
      </c>
      <c r="G179" s="78" t="str">
        <f>IFERROR(VLOOKUP(Dnn!$C27,'Mnm H'!$B$2:$CW$49,100,FALSE),"")</f>
        <v/>
      </c>
    </row>
    <row r="180" spans="1:7" x14ac:dyDescent="0.2">
      <c r="A180" s="71" t="str">
        <f>IFERROR(VLOOKUP(Dnn!$C28,'Mnm H'!$B$2:$CV$49,1,FALSE),"")</f>
        <v/>
      </c>
      <c r="B180" s="96" t="str">
        <f>IFERROR(VLOOKUP(Dnn!$C28,'Mnm H'!$B$2:$CV$49,3,FALSE),"")</f>
        <v/>
      </c>
      <c r="C180" s="96" t="str">
        <f>IFERROR(VLOOKUP(Dnn!$C28,'Mnm H'!$B$2:$CV$49,4,FALSE),"")</f>
        <v/>
      </c>
      <c r="D180" s="96" t="str">
        <f>IFERROR(VLOOKUP(Dnn!$C28,'Mnm H'!$B$2:$CV$49,6,FALSE),"")</f>
        <v/>
      </c>
      <c r="E180" s="114" t="str">
        <f>IFERROR(VLOOKUP(Dnn!$C28,'Mnm H'!$B$2:$CV$49,11,FALSE),"")</f>
        <v/>
      </c>
      <c r="F180" s="114" t="str">
        <f>IFERROR(VLOOKUP(Dnn!$C28,'Mnm H'!$B$2:$CV$49,88,FALSE),"")</f>
        <v/>
      </c>
      <c r="G180" s="78" t="str">
        <f>IFERROR(VLOOKUP(Dnn!$C28,'Mnm H'!$B$2:$CW$49,100,FALSE),"")</f>
        <v/>
      </c>
    </row>
    <row r="181" spans="1:7" x14ac:dyDescent="0.2">
      <c r="A181" s="71" t="str">
        <f>IFERROR(VLOOKUP(Dnn!$C29,'Mnm H'!$B$2:$CV$49,1,FALSE),"")</f>
        <v/>
      </c>
      <c r="B181" s="96" t="str">
        <f>IFERROR(VLOOKUP(Dnn!$C29,'Mnm H'!$B$2:$CV$49,3,FALSE),"")</f>
        <v/>
      </c>
      <c r="C181" s="96" t="str">
        <f>IFERROR(VLOOKUP(Dnn!$C29,'Mnm H'!$B$2:$CV$49,4,FALSE),"")</f>
        <v/>
      </c>
      <c r="D181" s="96" t="str">
        <f>IFERROR(VLOOKUP(Dnn!$C29,'Mnm H'!$B$2:$CV$49,6,FALSE),"")</f>
        <v/>
      </c>
      <c r="E181" s="114" t="str">
        <f>IFERROR(VLOOKUP(Dnn!$C29,'Mnm H'!$B$2:$CV$49,11,FALSE),"")</f>
        <v/>
      </c>
      <c r="F181" s="114" t="str">
        <f>IFERROR(VLOOKUP(Dnn!$C29,'Mnm H'!$B$2:$CV$49,88,FALSE),"")</f>
        <v/>
      </c>
      <c r="G181" s="78" t="str">
        <f>IFERROR(VLOOKUP(Dnn!$C29,'Mnm H'!$B$2:$CW$49,100,FALSE),"")</f>
        <v/>
      </c>
    </row>
    <row r="182" spans="1:7" x14ac:dyDescent="0.2">
      <c r="A182" s="71" t="str">
        <f>IFERROR(VLOOKUP(Dnn!$C30,'Mnm H'!$B$2:$CV$49,1,FALSE),"")</f>
        <v/>
      </c>
      <c r="B182" s="96" t="str">
        <f>IFERROR(VLOOKUP(Dnn!$C30,'Mnm H'!$B$2:$CV$49,3,FALSE),"")</f>
        <v/>
      </c>
      <c r="C182" s="96" t="str">
        <f>IFERROR(VLOOKUP(Dnn!$C30,'Mnm H'!$B$2:$CV$49,4,FALSE),"")</f>
        <v/>
      </c>
      <c r="D182" s="96" t="str">
        <f>IFERROR(VLOOKUP(Dnn!$C30,'Mnm H'!$B$2:$CV$49,6,FALSE),"")</f>
        <v/>
      </c>
      <c r="E182" s="114" t="str">
        <f>IFERROR(VLOOKUP(Dnn!$C30,'Mnm H'!$B$2:$CV$49,11,FALSE),"")</f>
        <v/>
      </c>
      <c r="F182" s="114" t="str">
        <f>IFERROR(VLOOKUP(Dnn!$C30,'Mnm H'!$B$2:$CV$49,88,FALSE),"")</f>
        <v/>
      </c>
      <c r="G182" s="78" t="str">
        <f>IFERROR(VLOOKUP(Dnn!$C30,'Mnm H'!$B$2:$CW$49,100,FALSE),"")</f>
        <v/>
      </c>
    </row>
    <row r="183" spans="1:7" x14ac:dyDescent="0.2">
      <c r="A183" s="71" t="str">
        <f>IFERROR(VLOOKUP(Dnn!$C31,'Mnm H'!$B$2:$CV$49,1,FALSE),"")</f>
        <v/>
      </c>
      <c r="B183" s="96" t="str">
        <f>IFERROR(VLOOKUP(Dnn!$C31,'Mnm H'!$B$2:$CV$49,3,FALSE),"")</f>
        <v/>
      </c>
      <c r="C183" s="96" t="str">
        <f>IFERROR(VLOOKUP(Dnn!$C31,'Mnm H'!$B$2:$CV$49,4,FALSE),"")</f>
        <v/>
      </c>
      <c r="D183" s="96" t="str">
        <f>IFERROR(VLOOKUP(Dnn!$C31,'Mnm H'!$B$2:$CV$49,6,FALSE),"")</f>
        <v/>
      </c>
      <c r="E183" s="114" t="str">
        <f>IFERROR(VLOOKUP(Dnn!$C31,'Mnm H'!$B$2:$CV$49,11,FALSE),"")</f>
        <v/>
      </c>
      <c r="F183" s="114" t="str">
        <f>IFERROR(VLOOKUP(Dnn!$C31,'Mnm H'!$B$2:$CV$49,88,FALSE),"")</f>
        <v/>
      </c>
      <c r="G183" s="78" t="str">
        <f>IFERROR(VLOOKUP(Dnn!$C31,'Mnm H'!$B$2:$CW$49,100,FALSE),"")</f>
        <v/>
      </c>
    </row>
    <row r="184" spans="1:7" x14ac:dyDescent="0.2">
      <c r="A184" s="71" t="str">
        <f>IFERROR(VLOOKUP(Dnn!$C32,'Mnm H'!$B$2:$CV$49,1,FALSE),"")</f>
        <v/>
      </c>
      <c r="B184" s="96" t="str">
        <f>IFERROR(VLOOKUP(Dnn!$C32,'Mnm H'!$B$2:$CV$49,3,FALSE),"")</f>
        <v/>
      </c>
      <c r="C184" s="96" t="str">
        <f>IFERROR(VLOOKUP(Dnn!$C32,'Mnm H'!$B$2:$CV$49,4,FALSE),"")</f>
        <v/>
      </c>
      <c r="D184" s="96" t="str">
        <f>IFERROR(VLOOKUP(Dnn!$C32,'Mnm H'!$B$2:$CV$49,6,FALSE),"")</f>
        <v/>
      </c>
      <c r="E184" s="114" t="str">
        <f>IFERROR(VLOOKUP(Dnn!$C32,'Mnm H'!$B$2:$CV$49,11,FALSE),"")</f>
        <v/>
      </c>
      <c r="F184" s="114" t="str">
        <f>IFERROR(VLOOKUP(Dnn!$C32,'Mnm H'!$B$2:$CV$49,88,FALSE),"")</f>
        <v/>
      </c>
      <c r="G184" s="78" t="str">
        <f>IFERROR(VLOOKUP(Dnn!$C32,'Mnm H'!$B$2:$CW$49,100,FALSE),"")</f>
        <v/>
      </c>
    </row>
    <row r="185" spans="1:7" x14ac:dyDescent="0.2">
      <c r="A185" s="71" t="str">
        <f>IFERROR(VLOOKUP(Dnn!$C33,'Mnm H'!$B$2:$CV$49,1,FALSE),"")</f>
        <v/>
      </c>
      <c r="B185" s="96" t="str">
        <f>IFERROR(VLOOKUP(Dnn!$C33,'Mnm H'!$B$2:$CV$49,3,FALSE),"")</f>
        <v/>
      </c>
      <c r="C185" s="96" t="str">
        <f>IFERROR(VLOOKUP(Dnn!$C33,'Mnm H'!$B$2:$CV$49,4,FALSE),"")</f>
        <v/>
      </c>
      <c r="D185" s="96" t="str">
        <f>IFERROR(VLOOKUP(Dnn!$C33,'Mnm H'!$B$2:$CV$49,6,FALSE),"")</f>
        <v/>
      </c>
      <c r="E185" s="114" t="str">
        <f>IFERROR(VLOOKUP(Dnn!$C33,'Mnm H'!$B$2:$CV$49,11,FALSE),"")</f>
        <v/>
      </c>
      <c r="F185" s="114" t="str">
        <f>IFERROR(VLOOKUP(Dnn!$C33,'Mnm H'!$B$2:$CV$49,88,FALSE),"")</f>
        <v/>
      </c>
      <c r="G185" s="78" t="str">
        <f>IFERROR(VLOOKUP(Dnn!$C33,'Mnm H'!$B$2:$CW$49,100,FALSE),"")</f>
        <v/>
      </c>
    </row>
    <row r="186" spans="1:7" x14ac:dyDescent="0.2">
      <c r="A186" s="71" t="str">
        <f>IFERROR(VLOOKUP(Dnn!$C34,'Mnm H'!$B$2:$CV$49,1,FALSE),"")</f>
        <v/>
      </c>
      <c r="B186" s="96" t="str">
        <f>IFERROR(VLOOKUP(Dnn!$C34,'Mnm H'!$B$2:$CV$49,3,FALSE),"")</f>
        <v/>
      </c>
      <c r="C186" s="96" t="str">
        <f>IFERROR(VLOOKUP(Dnn!$C34,'Mnm H'!$B$2:$CV$49,4,FALSE),"")</f>
        <v/>
      </c>
      <c r="D186" s="96" t="str">
        <f>IFERROR(VLOOKUP(Dnn!$C34,'Mnm H'!$B$2:$CV$49,6,FALSE),"")</f>
        <v/>
      </c>
      <c r="E186" s="114" t="str">
        <f>IFERROR(VLOOKUP(Dnn!$C34,'Mnm H'!$B$2:$CV$49,11,FALSE),"")</f>
        <v/>
      </c>
      <c r="F186" s="114" t="str">
        <f>IFERROR(VLOOKUP(Dnn!$C34,'Mnm H'!$B$2:$CV$49,88,FALSE),"")</f>
        <v/>
      </c>
      <c r="G186" s="78" t="str">
        <f>IFERROR(VLOOKUP(Dnn!$C34,'Mnm H'!$B$2:$CW$49,100,FALSE),"")</f>
        <v/>
      </c>
    </row>
    <row r="187" spans="1:7" x14ac:dyDescent="0.2">
      <c r="A187" s="71" t="str">
        <f>IFERROR(VLOOKUP(Dnn!$C35,'Mnm H'!$B$2:$CV$49,1,FALSE),"")</f>
        <v/>
      </c>
      <c r="B187" s="96" t="str">
        <f>IFERROR(VLOOKUP(Dnn!$C35,'Mnm H'!$B$2:$CV$49,3,FALSE),"")</f>
        <v/>
      </c>
      <c r="C187" s="96" t="str">
        <f>IFERROR(VLOOKUP(Dnn!$C35,'Mnm H'!$B$2:$CV$49,4,FALSE),"")</f>
        <v/>
      </c>
      <c r="D187" s="96" t="str">
        <f>IFERROR(VLOOKUP(Dnn!$C35,'Mnm H'!$B$2:$CV$49,6,FALSE),"")</f>
        <v/>
      </c>
      <c r="E187" s="114" t="str">
        <f>IFERROR(VLOOKUP(Dnn!$C35,'Mnm H'!$B$2:$CV$49,11,FALSE),"")</f>
        <v/>
      </c>
      <c r="F187" s="114" t="str">
        <f>IFERROR(VLOOKUP(Dnn!$C35,'Mnm H'!$B$2:$CV$49,88,FALSE),"")</f>
        <v/>
      </c>
      <c r="G187" s="78" t="str">
        <f>IFERROR(VLOOKUP(Dnn!$C35,'Mnm H'!$B$2:$CW$49,100,FALSE),"")</f>
        <v/>
      </c>
    </row>
    <row r="188" spans="1:7" x14ac:dyDescent="0.2">
      <c r="A188" s="71" t="str">
        <f>IFERROR(VLOOKUP(Dnn!$C36,'Mnm H'!$B$2:$CV$49,1,FALSE),"")</f>
        <v/>
      </c>
      <c r="B188" s="96" t="str">
        <f>IFERROR(VLOOKUP(Dnn!$C36,'Mnm H'!$B$2:$CV$49,3,FALSE),"")</f>
        <v/>
      </c>
      <c r="C188" s="96" t="str">
        <f>IFERROR(VLOOKUP(Dnn!$C36,'Mnm H'!$B$2:$CV$49,4,FALSE),"")</f>
        <v/>
      </c>
      <c r="D188" s="96" t="str">
        <f>IFERROR(VLOOKUP(Dnn!$C36,'Mnm H'!$B$2:$CV$49,6,FALSE),"")</f>
        <v/>
      </c>
      <c r="E188" s="114" t="str">
        <f>IFERROR(VLOOKUP(Dnn!$C36,'Mnm H'!$B$2:$CV$49,11,FALSE),"")</f>
        <v/>
      </c>
      <c r="F188" s="114" t="str">
        <f>IFERROR(VLOOKUP(Dnn!$C36,'Mnm H'!$B$2:$CV$49,88,FALSE),"")</f>
        <v/>
      </c>
      <c r="G188" s="78" t="str">
        <f>IFERROR(VLOOKUP(Dnn!$C36,'Mnm H'!$B$2:$CW$49,100,FALSE),"")</f>
        <v/>
      </c>
    </row>
    <row r="189" spans="1:7" x14ac:dyDescent="0.2">
      <c r="A189" s="71" t="str">
        <f>IFERROR(VLOOKUP(Dnn!$C37,'Mnm H'!$B$2:$CV$49,1,FALSE),"")</f>
        <v/>
      </c>
      <c r="B189" s="96" t="str">
        <f>IFERROR(VLOOKUP(Dnn!$C37,'Mnm H'!$B$2:$CV$49,3,FALSE),"")</f>
        <v/>
      </c>
      <c r="C189" s="96" t="str">
        <f>IFERROR(VLOOKUP(Dnn!$C37,'Mnm H'!$B$2:$CV$49,4,FALSE),"")</f>
        <v/>
      </c>
      <c r="D189" s="96" t="str">
        <f>IFERROR(VLOOKUP(Dnn!$C37,'Mnm H'!$B$2:$CV$49,6,FALSE),"")</f>
        <v/>
      </c>
      <c r="E189" s="114" t="str">
        <f>IFERROR(VLOOKUP(Dnn!$C37,'Mnm H'!$B$2:$CV$49,11,FALSE),"")</f>
        <v/>
      </c>
      <c r="F189" s="114" t="str">
        <f>IFERROR(VLOOKUP(Dnn!$C37,'Mnm H'!$B$2:$CV$49,88,FALSE),"")</f>
        <v/>
      </c>
      <c r="G189" s="78" t="str">
        <f>IFERROR(VLOOKUP(Dnn!$C37,'Mnm H'!$B$2:$CW$49,100,FALSE),"")</f>
        <v/>
      </c>
    </row>
    <row r="190" spans="1:7" x14ac:dyDescent="0.2">
      <c r="A190" s="71" t="str">
        <f>IFERROR(VLOOKUP(Dnn!$C38,'Mnm H'!$B$2:$CV$49,1,FALSE),"")</f>
        <v/>
      </c>
      <c r="B190" s="96" t="str">
        <f>IFERROR(VLOOKUP(Dnn!$C38,'Mnm H'!$B$2:$CV$49,3,FALSE),"")</f>
        <v/>
      </c>
      <c r="C190" s="96" t="str">
        <f>IFERROR(VLOOKUP(Dnn!$C38,'Mnm H'!$B$2:$CV$49,4,FALSE),"")</f>
        <v/>
      </c>
      <c r="D190" s="96" t="str">
        <f>IFERROR(VLOOKUP(Dnn!$C38,'Mnm H'!$B$2:$CV$49,6,FALSE),"")</f>
        <v/>
      </c>
      <c r="E190" s="114" t="str">
        <f>IFERROR(VLOOKUP(Dnn!$C38,'Mnm H'!$B$2:$CV$49,11,FALSE),"")</f>
        <v/>
      </c>
      <c r="F190" s="114" t="str">
        <f>IFERROR(VLOOKUP(Dnn!$C38,'Mnm H'!$B$2:$CV$49,88,FALSE),"")</f>
        <v/>
      </c>
      <c r="G190" s="78" t="str">
        <f>IFERROR(VLOOKUP(Dnn!$C38,'Mnm H'!$B$2:$CW$49,100,FALSE),"")</f>
        <v/>
      </c>
    </row>
    <row r="191" spans="1:7" x14ac:dyDescent="0.2">
      <c r="A191" s="71" t="str">
        <f>IFERROR(VLOOKUP(Dnn!$C39,'Mnm H'!$B$2:$CV$49,1,FALSE),"")</f>
        <v/>
      </c>
      <c r="B191" s="96" t="str">
        <f>IFERROR(VLOOKUP(Dnn!$C39,'Mnm H'!$B$2:$CV$49,3,FALSE),"")</f>
        <v/>
      </c>
      <c r="C191" s="96" t="str">
        <f>IFERROR(VLOOKUP(Dnn!$C39,'Mnm H'!$B$2:$CV$49,4,FALSE),"")</f>
        <v/>
      </c>
      <c r="D191" s="96" t="str">
        <f>IFERROR(VLOOKUP(Dnn!$C39,'Mnm H'!$B$2:$CV$49,6,FALSE),"")</f>
        <v/>
      </c>
      <c r="E191" s="114" t="str">
        <f>IFERROR(VLOOKUP(Dnn!$C39,'Mnm H'!$B$2:$CV$49,11,FALSE),"")</f>
        <v/>
      </c>
      <c r="F191" s="114" t="str">
        <f>IFERROR(VLOOKUP(Dnn!$C39,'Mnm H'!$B$2:$CV$49,88,FALSE),"")</f>
        <v/>
      </c>
      <c r="G191" s="78" t="str">
        <f>IFERROR(VLOOKUP(Dnn!$C39,'Mnm H'!$B$2:$CW$49,100,FALSE),"")</f>
        <v/>
      </c>
    </row>
    <row r="192" spans="1:7" x14ac:dyDescent="0.2">
      <c r="A192" s="71" t="str">
        <f>IFERROR(VLOOKUP(Dnn!$C40,'Mnm H'!$B$2:$CV$49,1,FALSE),"")</f>
        <v/>
      </c>
      <c r="B192" s="96" t="str">
        <f>IFERROR(VLOOKUP(Dnn!$C40,'Mnm H'!$B$2:$CV$49,3,FALSE),"")</f>
        <v/>
      </c>
      <c r="C192" s="96" t="str">
        <f>IFERROR(VLOOKUP(Dnn!$C40,'Mnm H'!$B$2:$CV$49,4,FALSE),"")</f>
        <v/>
      </c>
      <c r="D192" s="96" t="str">
        <f>IFERROR(VLOOKUP(Dnn!$C40,'Mnm H'!$B$2:$CV$49,6,FALSE),"")</f>
        <v/>
      </c>
      <c r="E192" s="114" t="str">
        <f>IFERROR(VLOOKUP(Dnn!$C40,'Mnm H'!$B$2:$CV$49,11,FALSE),"")</f>
        <v/>
      </c>
      <c r="F192" s="114" t="str">
        <f>IFERROR(VLOOKUP(Dnn!$C40,'Mnm H'!$B$2:$CV$49,88,FALSE),"")</f>
        <v/>
      </c>
      <c r="G192" s="78" t="str">
        <f>IFERROR(VLOOKUP(Dnn!$C40,'Mnm H'!$B$2:$CW$49,100,FALSE),"")</f>
        <v/>
      </c>
    </row>
    <row r="193" spans="1:7" x14ac:dyDescent="0.2">
      <c r="A193" s="71" t="str">
        <f>IFERROR(VLOOKUP(Dnn!$C41,'Mnm H'!$B$2:$CV$49,1,FALSE),"")</f>
        <v/>
      </c>
      <c r="B193" s="96" t="str">
        <f>IFERROR(VLOOKUP(Dnn!$C41,'Mnm H'!$B$2:$CV$49,3,FALSE),"")</f>
        <v/>
      </c>
      <c r="C193" s="96" t="str">
        <f>IFERROR(VLOOKUP(Dnn!$C41,'Mnm H'!$B$2:$CV$49,4,FALSE),"")</f>
        <v/>
      </c>
      <c r="D193" s="96" t="str">
        <f>IFERROR(VLOOKUP(Dnn!$C41,'Mnm H'!$B$2:$CV$49,6,FALSE),"")</f>
        <v/>
      </c>
      <c r="E193" s="114" t="str">
        <f>IFERROR(VLOOKUP(Dnn!$C41,'Mnm H'!$B$2:$CV$49,11,FALSE),"")</f>
        <v/>
      </c>
      <c r="F193" s="114" t="str">
        <f>IFERROR(VLOOKUP(Dnn!$C41,'Mnm H'!$B$2:$CV$49,88,FALSE),"")</f>
        <v/>
      </c>
      <c r="G193" s="78" t="str">
        <f>IFERROR(VLOOKUP(Dnn!$C41,'Mnm H'!$B$2:$CW$49,100,FALSE),"")</f>
        <v/>
      </c>
    </row>
    <row r="194" spans="1:7" x14ac:dyDescent="0.2">
      <c r="A194" s="71" t="str">
        <f>IFERROR(VLOOKUP(Dnn!$C42,'Mnm H'!$B$2:$CV$49,1,FALSE),"")</f>
        <v/>
      </c>
      <c r="B194" s="96" t="str">
        <f>IFERROR(VLOOKUP(Dnn!$C42,'Mnm H'!$B$2:$CV$49,3,FALSE),"")</f>
        <v/>
      </c>
      <c r="C194" s="96" t="str">
        <f>IFERROR(VLOOKUP(Dnn!$C42,'Mnm H'!$B$2:$CV$49,4,FALSE),"")</f>
        <v/>
      </c>
      <c r="D194" s="96" t="str">
        <f>IFERROR(VLOOKUP(Dnn!$C42,'Mnm H'!$B$2:$CV$49,6,FALSE),"")</f>
        <v/>
      </c>
      <c r="E194" s="114" t="str">
        <f>IFERROR(VLOOKUP(Dnn!$C42,'Mnm H'!$B$2:$CV$49,11,FALSE),"")</f>
        <v/>
      </c>
      <c r="F194" s="114" t="str">
        <f>IFERROR(VLOOKUP(Dnn!$C42,'Mnm H'!$B$2:$CV$49,88,FALSE),"")</f>
        <v/>
      </c>
      <c r="G194" s="78" t="str">
        <f>IFERROR(VLOOKUP(Dnn!$C42,'Mnm H'!$B$2:$CW$49,100,FALSE),"")</f>
        <v/>
      </c>
    </row>
    <row r="195" spans="1:7" x14ac:dyDescent="0.2">
      <c r="A195" s="71" t="str">
        <f>IFERROR(VLOOKUP(Dnn!$C43,'Mnm H'!$B$2:$CV$49,1,FALSE),"")</f>
        <v/>
      </c>
      <c r="B195" s="96" t="str">
        <f>IFERROR(VLOOKUP(Dnn!$C43,'Mnm H'!$B$2:$CV$49,3,FALSE),"")</f>
        <v/>
      </c>
      <c r="C195" s="96" t="str">
        <f>IFERROR(VLOOKUP(Dnn!$C43,'Mnm H'!$B$2:$CV$49,4,FALSE),"")</f>
        <v/>
      </c>
      <c r="D195" s="96" t="str">
        <f>IFERROR(VLOOKUP(Dnn!$C43,'Mnm H'!$B$2:$CV$49,6,FALSE),"")</f>
        <v/>
      </c>
      <c r="E195" s="114" t="str">
        <f>IFERROR(VLOOKUP(Dnn!$C43,'Mnm H'!$B$2:$CV$49,11,FALSE),"")</f>
        <v/>
      </c>
      <c r="F195" s="114" t="str">
        <f>IFERROR(VLOOKUP(Dnn!$C43,'Mnm H'!$B$2:$CV$49,88,FALSE),"")</f>
        <v/>
      </c>
      <c r="G195" s="78" t="str">
        <f>IFERROR(VLOOKUP(Dnn!$C43,'Mnm H'!$B$2:$CW$49,100,FALSE),"")</f>
        <v/>
      </c>
    </row>
    <row r="196" spans="1:7" x14ac:dyDescent="0.2">
      <c r="A196" s="71" t="str">
        <f>IFERROR(VLOOKUP(Dnn!$C44,'Mnm H'!$B$2:$CV$49,1,FALSE),"")</f>
        <v/>
      </c>
      <c r="B196" s="96" t="str">
        <f>IFERROR(VLOOKUP(Dnn!$C44,'Mnm H'!$B$2:$CV$49,3,FALSE),"")</f>
        <v/>
      </c>
      <c r="C196" s="96" t="str">
        <f>IFERROR(VLOOKUP(Dnn!$C44,'Mnm H'!$B$2:$CV$49,4,FALSE),"")</f>
        <v/>
      </c>
      <c r="D196" s="96" t="str">
        <f>IFERROR(VLOOKUP(Dnn!$C44,'Mnm H'!$B$2:$CV$49,6,FALSE),"")</f>
        <v/>
      </c>
      <c r="E196" s="114" t="str">
        <f>IFERROR(VLOOKUP(Dnn!$C44,'Mnm H'!$B$2:$CV$49,11,FALSE),"")</f>
        <v/>
      </c>
      <c r="F196" s="114" t="str">
        <f>IFERROR(VLOOKUP(Dnn!$C44,'Mnm H'!$B$2:$CV$49,88,FALSE),"")</f>
        <v/>
      </c>
      <c r="G196" s="78" t="str">
        <f>IFERROR(VLOOKUP(Dnn!$C44,'Mnm H'!$B$2:$CW$49,100,FALSE),"")</f>
        <v/>
      </c>
    </row>
    <row r="197" spans="1:7" x14ac:dyDescent="0.2">
      <c r="A197" s="71" t="str">
        <f>IFERROR(VLOOKUP(Dnn!$C45,'Mnm H'!$B$2:$CV$49,1,FALSE),"")</f>
        <v/>
      </c>
      <c r="B197" s="96" t="str">
        <f>IFERROR(VLOOKUP(Dnn!$C45,'Mnm H'!$B$2:$CV$49,3,FALSE),"")</f>
        <v/>
      </c>
      <c r="C197" s="96" t="str">
        <f>IFERROR(VLOOKUP(Dnn!$C45,'Mnm H'!$B$2:$CV$49,4,FALSE),"")</f>
        <v/>
      </c>
      <c r="D197" s="96" t="str">
        <f>IFERROR(VLOOKUP(Dnn!$C45,'Mnm H'!$B$2:$CV$49,6,FALSE),"")</f>
        <v/>
      </c>
      <c r="E197" s="114" t="str">
        <f>IFERROR(VLOOKUP(Dnn!$C45,'Mnm H'!$B$2:$CV$49,11,FALSE),"")</f>
        <v/>
      </c>
      <c r="F197" s="114" t="str">
        <f>IFERROR(VLOOKUP(Dnn!$C45,'Mnm H'!$B$2:$CV$49,88,FALSE),"")</f>
        <v/>
      </c>
      <c r="G197" s="78" t="str">
        <f>IFERROR(VLOOKUP(Dnn!$C45,'Mnm H'!$B$2:$CW$49,100,FALSE),"")</f>
        <v/>
      </c>
    </row>
    <row r="198" spans="1:7" x14ac:dyDescent="0.2">
      <c r="A198" s="71" t="str">
        <f>IFERROR(VLOOKUP(Dnn!$C46,'Mnm H'!$B$2:$CV$49,1,FALSE),"")</f>
        <v/>
      </c>
      <c r="B198" s="96" t="str">
        <f>IFERROR(VLOOKUP(Dnn!$C46,'Mnm H'!$B$2:$CV$49,3,FALSE),"")</f>
        <v/>
      </c>
      <c r="C198" s="96" t="str">
        <f>IFERROR(VLOOKUP(Dnn!$C46,'Mnm H'!$B$2:$CV$49,4,FALSE),"")</f>
        <v/>
      </c>
      <c r="D198" s="96" t="str">
        <f>IFERROR(VLOOKUP(Dnn!$C46,'Mnm H'!$B$2:$CV$49,6,FALSE),"")</f>
        <v/>
      </c>
      <c r="E198" s="114" t="str">
        <f>IFERROR(VLOOKUP(Dnn!$C46,'Mnm H'!$B$2:$CV$49,11,FALSE),"")</f>
        <v/>
      </c>
      <c r="F198" s="114" t="str">
        <f>IFERROR(VLOOKUP(Dnn!$C46,'Mnm H'!$B$2:$CV$49,88,FALSE),"")</f>
        <v/>
      </c>
      <c r="G198" s="78" t="str">
        <f>IFERROR(VLOOKUP(Dnn!$C46,'Mnm H'!$B$2:$CW$49,100,FALSE),"")</f>
        <v/>
      </c>
    </row>
    <row r="199" spans="1:7" x14ac:dyDescent="0.2">
      <c r="A199" s="71" t="str">
        <f>IFERROR(VLOOKUP(Dnn!$C47,'Mnm H'!$B$2:$CV$49,1,FALSE),"")</f>
        <v/>
      </c>
      <c r="B199" s="96" t="str">
        <f>IFERROR(VLOOKUP(Dnn!$C47,'Mnm H'!$B$2:$CV$49,3,FALSE),"")</f>
        <v/>
      </c>
      <c r="C199" s="96" t="str">
        <f>IFERROR(VLOOKUP(Dnn!$C47,'Mnm H'!$B$2:$CV$49,4,FALSE),"")</f>
        <v/>
      </c>
      <c r="D199" s="96" t="str">
        <f>IFERROR(VLOOKUP(Dnn!$C47,'Mnm H'!$B$2:$CV$49,6,FALSE),"")</f>
        <v/>
      </c>
      <c r="E199" s="114" t="str">
        <f>IFERROR(VLOOKUP(Dnn!$C47,'Mnm H'!$B$2:$CV$49,11,FALSE),"")</f>
        <v/>
      </c>
      <c r="F199" s="114" t="str">
        <f>IFERROR(VLOOKUP(Dnn!$C47,'Mnm H'!$B$2:$CV$49,88,FALSE),"")</f>
        <v/>
      </c>
      <c r="G199" s="78" t="str">
        <f>IFERROR(VLOOKUP(Dnn!$C47,'Mnm H'!$B$2:$CW$49,100,FALSE),"")</f>
        <v/>
      </c>
    </row>
    <row r="200" spans="1:7" ht="15" thickBot="1" x14ac:dyDescent="0.25">
      <c r="A200" s="72" t="str">
        <f>IFERROR(VLOOKUP(Dnn!$C48,'Mnm H'!$B$2:$CV$49,1,FALSE),"")</f>
        <v/>
      </c>
      <c r="B200" s="98" t="str">
        <f>IFERROR(VLOOKUP(Dnn!$C48,'Mnm H'!$B$2:$CV$49,3,FALSE),"")</f>
        <v/>
      </c>
      <c r="C200" s="98" t="str">
        <f>IFERROR(VLOOKUP(Dnn!$C48,'Mnm H'!$B$2:$CV$49,4,FALSE),"")</f>
        <v/>
      </c>
      <c r="D200" s="98" t="str">
        <f>IFERROR(VLOOKUP(Dnn!$C48,'Mnm H'!$B$2:$CV$49,6,FALSE),"")</f>
        <v/>
      </c>
      <c r="E200" s="119" t="str">
        <f>IFERROR(VLOOKUP(Dnn!$C48,'Mnm H'!$B$2:$CV$49,11,FALSE),"")</f>
        <v/>
      </c>
      <c r="F200" s="119" t="str">
        <f>IFERROR(VLOOKUP(Dnn!$C48,'Mnm H'!$B$2:$CV$49,88,FALSE),"")</f>
        <v/>
      </c>
      <c r="G200" s="79" t="str">
        <f>IFERROR(VLOOKUP(Dnn!$C48,'Mnm H'!$B$2:$CW$49,100,FALSE),"")</f>
        <v/>
      </c>
    </row>
    <row r="201" spans="1:7" ht="42" customHeight="1" thickBot="1" x14ac:dyDescent="0.25">
      <c r="A201" s="224" t="str">
        <f>Dnn!E6</f>
        <v>Seniors F</v>
      </c>
      <c r="B201" s="224"/>
      <c r="C201" s="224"/>
      <c r="D201" s="224"/>
      <c r="E201" s="224"/>
      <c r="F201" s="224"/>
      <c r="G201" s="224"/>
    </row>
    <row r="202" spans="1:7" ht="15" thickBot="1" x14ac:dyDescent="0.25">
      <c r="A202" s="161" t="s">
        <v>106</v>
      </c>
      <c r="B202" s="64" t="s">
        <v>0</v>
      </c>
      <c r="C202" s="64" t="s">
        <v>8</v>
      </c>
      <c r="D202" s="64" t="s">
        <v>1</v>
      </c>
      <c r="E202" s="118" t="s">
        <v>140</v>
      </c>
      <c r="F202" s="118" t="s">
        <v>141</v>
      </c>
      <c r="G202" s="162" t="s">
        <v>107</v>
      </c>
    </row>
    <row r="203" spans="1:7" x14ac:dyDescent="0.2">
      <c r="A203" s="67">
        <f>IFERROR(VLOOKUP(Dnn!$C1,'Snr F'!$B$2:$CV$49,1,FALSE),"")</f>
        <v>1</v>
      </c>
      <c r="B203" s="94" t="str">
        <f>IFERROR(VLOOKUP(Dnn!$C1,'Snr F'!$B$2:$CV$49,3,FALSE),"")</f>
        <v>A 9</v>
      </c>
      <c r="C203" s="94" t="str">
        <f>IFERROR(VLOOKUP(Dnn!$C1,'Snr F'!$B$2:$CV$49,4,FALSE),"")</f>
        <v>B 9</v>
      </c>
      <c r="D203" s="94" t="str">
        <f>IFERROR(VLOOKUP(Dnn!$C1,'Snr F'!$B$2:$CV$49,6,FALSE),"")</f>
        <v>C 9</v>
      </c>
      <c r="E203" s="113">
        <f>IFERROR(VLOOKUP(Dnn!$C1,'Snr F'!$B$2:$CV$49,11,FALSE),"")</f>
        <v>500</v>
      </c>
      <c r="F203" s="113">
        <f>IFERROR(VLOOKUP(Dnn!$C1,'Snr F'!$B$2:$CV$49,88,FALSE),"")</f>
        <v>7.0000000000000007E-2</v>
      </c>
      <c r="G203" s="77" t="str">
        <f>IFERROR(VLOOKUP(Dnn!$C1,'Snr F'!$B$2:$CW$49,100,FALSE),"")</f>
        <v>Or</v>
      </c>
    </row>
    <row r="204" spans="1:7" x14ac:dyDescent="0.2">
      <c r="A204" s="71">
        <f>IFERROR(VLOOKUP(Dnn!$C2,'Snr F'!$B$2:$CV$49,1,FALSE),"")</f>
        <v>2</v>
      </c>
      <c r="B204" s="96" t="str">
        <f>IFERROR(VLOOKUP(Dnn!$C2,'Snr F'!$B$2:$CV$49,3,FALSE),"")</f>
        <v>A 8</v>
      </c>
      <c r="C204" s="96" t="str">
        <f>IFERROR(VLOOKUP(Dnn!$C2,'Snr F'!$B$2:$CV$49,4,FALSE),"")</f>
        <v>B 8</v>
      </c>
      <c r="D204" s="96" t="str">
        <f>IFERROR(VLOOKUP(Dnn!$C2,'Snr F'!$B$2:$CV$49,6,FALSE),"")</f>
        <v>C 8</v>
      </c>
      <c r="E204" s="114">
        <f>IFERROR(VLOOKUP(Dnn!$C2,'Snr F'!$B$2:$CV$49,11,FALSE),"")</f>
        <v>444.4444444444444</v>
      </c>
      <c r="F204" s="114">
        <f>IFERROR(VLOOKUP(Dnn!$C2,'Snr F'!$B$2:$CV$49,88,FALSE),"")</f>
        <v>0.06</v>
      </c>
      <c r="G204" s="78" t="str">
        <f>IFERROR(VLOOKUP(Dnn!$C2,'Snr F'!$B$2:$CW$49,100,FALSE),"")</f>
        <v>Argent</v>
      </c>
    </row>
    <row r="205" spans="1:7" x14ac:dyDescent="0.2">
      <c r="A205" s="71">
        <f>IFERROR(VLOOKUP(Dnn!$C3,'Snr F'!$B$2:$CV$49,1,FALSE),"")</f>
        <v>3</v>
      </c>
      <c r="B205" s="96" t="str">
        <f>IFERROR(VLOOKUP(Dnn!$C3,'Snr F'!$B$2:$CV$49,3,FALSE),"")</f>
        <v>A 7</v>
      </c>
      <c r="C205" s="96" t="str">
        <f>IFERROR(VLOOKUP(Dnn!$C3,'Snr F'!$B$2:$CV$49,4,FALSE),"")</f>
        <v>B 7</v>
      </c>
      <c r="D205" s="96" t="str">
        <f>IFERROR(VLOOKUP(Dnn!$C3,'Snr F'!$B$2:$CV$49,6,FALSE),"")</f>
        <v>C 7</v>
      </c>
      <c r="E205" s="114">
        <f>IFERROR(VLOOKUP(Dnn!$C3,'Snr F'!$B$2:$CV$49,11,FALSE),"")</f>
        <v>388.88888888888891</v>
      </c>
      <c r="F205" s="114">
        <f>IFERROR(VLOOKUP(Dnn!$C3,'Snr F'!$B$2:$CV$49,88,FALSE),"")</f>
        <v>0.05</v>
      </c>
      <c r="G205" s="78" t="str">
        <f>IFERROR(VLOOKUP(Dnn!$C3,'Snr F'!$B$2:$CW$49,100,FALSE),"")</f>
        <v>Bronze</v>
      </c>
    </row>
    <row r="206" spans="1:7" x14ac:dyDescent="0.2">
      <c r="A206" s="71">
        <f>IFERROR(VLOOKUP(Dnn!$C4,'Snr F'!$B$2:$CV$49,1,FALSE),"")</f>
        <v>4</v>
      </c>
      <c r="B206" s="96" t="str">
        <f>IFERROR(VLOOKUP(Dnn!$C4,'Snr F'!$B$2:$CV$49,3,FALSE),"")</f>
        <v>A 6</v>
      </c>
      <c r="C206" s="96" t="str">
        <f>IFERROR(VLOOKUP(Dnn!$C4,'Snr F'!$B$2:$CV$49,4,FALSE),"")</f>
        <v>B 6</v>
      </c>
      <c r="D206" s="96" t="str">
        <f>IFERROR(VLOOKUP(Dnn!$C4,'Snr F'!$B$2:$CV$49,6,FALSE),"")</f>
        <v>C 6</v>
      </c>
      <c r="E206" s="114">
        <f>IFERROR(VLOOKUP(Dnn!$C4,'Snr F'!$B$2:$CV$49,11,FALSE),"")</f>
        <v>333.33333333333331</v>
      </c>
      <c r="F206" s="114">
        <f>IFERROR(VLOOKUP(Dnn!$C4,'Snr F'!$B$2:$CV$49,88,FALSE),"")</f>
        <v>0.04</v>
      </c>
      <c r="G206" s="78" t="str">
        <f>IFERROR(VLOOKUP(Dnn!$C4,'Snr F'!$B$2:$CW$49,100,FALSE),"")</f>
        <v/>
      </c>
    </row>
    <row r="207" spans="1:7" ht="14" customHeight="1" x14ac:dyDescent="0.2">
      <c r="A207" s="71">
        <f>IFERROR(VLOOKUP(Dnn!$C5,'Snr F'!$B$2:$CV$49,1,FALSE),"")</f>
        <v>5</v>
      </c>
      <c r="B207" s="96" t="str">
        <f>IFERROR(VLOOKUP(Dnn!$C5,'Snr F'!$B$2:$CV$49,3,FALSE),"")</f>
        <v>A 5</v>
      </c>
      <c r="C207" s="96" t="str">
        <f>IFERROR(VLOOKUP(Dnn!$C5,'Snr F'!$B$2:$CV$49,4,FALSE),"")</f>
        <v>B 5</v>
      </c>
      <c r="D207" s="96" t="str">
        <f>IFERROR(VLOOKUP(Dnn!$C5,'Snr F'!$B$2:$CV$49,6,FALSE),"")</f>
        <v>C 5</v>
      </c>
      <c r="E207" s="114">
        <f>IFERROR(VLOOKUP(Dnn!$C5,'Snr F'!$B$2:$CV$49,11,FALSE),"")</f>
        <v>277.77777777777777</v>
      </c>
      <c r="F207" s="114">
        <f>IFERROR(VLOOKUP(Dnn!$C5,'Snr F'!$B$2:$CV$49,88,FALSE),"")</f>
        <v>0.03</v>
      </c>
      <c r="G207" s="78" t="str">
        <f>IFERROR(VLOOKUP(Dnn!$C5,'Snr F'!$B$2:$CW$49,100,FALSE),"")</f>
        <v/>
      </c>
    </row>
    <row r="208" spans="1:7" ht="15" customHeight="1" x14ac:dyDescent="0.2">
      <c r="A208" s="71">
        <f>IFERROR(VLOOKUP(Dnn!$C6,'Snr F'!$B$2:$CV$49,1,FALSE),"")</f>
        <v>6</v>
      </c>
      <c r="B208" s="96" t="str">
        <f>IFERROR(VLOOKUP(Dnn!$C6,'Snr F'!$B$2:$CV$49,3,FALSE),"")</f>
        <v>A 4</v>
      </c>
      <c r="C208" s="96" t="str">
        <f>IFERROR(VLOOKUP(Dnn!$C6,'Snr F'!$B$2:$CV$49,4,FALSE),"")</f>
        <v>B 4</v>
      </c>
      <c r="D208" s="96" t="str">
        <f>IFERROR(VLOOKUP(Dnn!$C6,'Snr F'!$B$2:$CV$49,6,FALSE),"")</f>
        <v>C 4</v>
      </c>
      <c r="E208" s="114">
        <f>IFERROR(VLOOKUP(Dnn!$C6,'Snr F'!$B$2:$CV$49,11,FALSE),"")</f>
        <v>222.2222222222222</v>
      </c>
      <c r="F208" s="114">
        <f>IFERROR(VLOOKUP(Dnn!$C6,'Snr F'!$B$2:$CV$49,88,FALSE),"")</f>
        <v>0.02</v>
      </c>
      <c r="G208" s="78" t="str">
        <f>IFERROR(VLOOKUP(Dnn!$C6,'Snr F'!$B$2:$CW$49,100,FALSE),"")</f>
        <v/>
      </c>
    </row>
    <row r="209" spans="1:7" x14ac:dyDescent="0.2">
      <c r="A209" s="71">
        <f>IFERROR(VLOOKUP(Dnn!$C7,'Snr F'!$B$2:$CV$49,1,FALSE),"")</f>
        <v>7</v>
      </c>
      <c r="B209" s="96" t="str">
        <f>IFERROR(VLOOKUP(Dnn!$C7,'Snr F'!$B$2:$CV$49,3,FALSE),"")</f>
        <v>A 3</v>
      </c>
      <c r="C209" s="96" t="str">
        <f>IFERROR(VLOOKUP(Dnn!$C7,'Snr F'!$B$2:$CV$49,4,FALSE),"")</f>
        <v>B 3</v>
      </c>
      <c r="D209" s="96" t="str">
        <f>IFERROR(VLOOKUP(Dnn!$C7,'Snr F'!$B$2:$CV$49,6,FALSE),"")</f>
        <v>C 3</v>
      </c>
      <c r="E209" s="114">
        <f>IFERROR(VLOOKUP(Dnn!$C7,'Snr F'!$B$2:$CV$49,11,FALSE),"")</f>
        <v>166.66666666666666</v>
      </c>
      <c r="F209" s="114">
        <f>IFERROR(VLOOKUP(Dnn!$C7,'Snr F'!$B$2:$CV$49,88,FALSE),"")</f>
        <v>0.01</v>
      </c>
      <c r="G209" s="78" t="str">
        <f>IFERROR(VLOOKUP(Dnn!$C7,'Snr F'!$B$2:$CW$49,100,FALSE),"")</f>
        <v/>
      </c>
    </row>
    <row r="210" spans="1:7" ht="15" thickBot="1" x14ac:dyDescent="0.25">
      <c r="A210" s="72" t="str">
        <f>IFERROR(VLOOKUP(Dnn!$C8,'Snr F'!$B$2:$CV$49,1,FALSE),"")</f>
        <v/>
      </c>
      <c r="B210" s="98" t="str">
        <f>IFERROR(VLOOKUP(Dnn!$C8,'Snr F'!$B$2:$CV$49,3,FALSE),"")</f>
        <v/>
      </c>
      <c r="C210" s="98" t="str">
        <f>IFERROR(VLOOKUP(Dnn!$C8,'Snr F'!$B$2:$CV$49,4,FALSE),"")</f>
        <v/>
      </c>
      <c r="D210" s="98" t="str">
        <f>IFERROR(VLOOKUP(Dnn!$C8,'Snr F'!$B$2:$CV$49,6,FALSE),"")</f>
        <v/>
      </c>
      <c r="E210" s="119" t="str">
        <f>IFERROR(VLOOKUP(Dnn!$C8,'Snr F'!$B$2:$CV$49,11,FALSE),"")</f>
        <v/>
      </c>
      <c r="F210" s="119" t="str">
        <f>IFERROR(VLOOKUP(Dnn!$C8,'Snr F'!$B$2:$CV$49,88,FALSE),"")</f>
        <v/>
      </c>
      <c r="G210" s="79" t="str">
        <f>IFERROR(VLOOKUP(Dnn!$C8,'Snr F'!$B$2:$CW$49,100,FALSE),"")</f>
        <v/>
      </c>
    </row>
    <row r="211" spans="1:7" x14ac:dyDescent="0.2">
      <c r="A211" s="67">
        <f>IFERROR(VLOOKUP(Dnn!$C9,'Snr F'!$B$2:$CV$49,1,FALSE),"")</f>
        <v>9</v>
      </c>
      <c r="B211" s="94" t="str">
        <f>IFERROR(VLOOKUP(Dnn!$C9,'Snr F'!$B$2:$CV$49,3,FALSE),"")</f>
        <v>A 1</v>
      </c>
      <c r="C211" s="94" t="str">
        <f>IFERROR(VLOOKUP(Dnn!$C9,'Snr F'!$B$2:$CV$49,4,FALSE),"")</f>
        <v>B 1</v>
      </c>
      <c r="D211" s="94" t="str">
        <f>IFERROR(VLOOKUP(Dnn!$C9,'Snr F'!$B$2:$CV$49,6,FALSE),"")</f>
        <v>C 1</v>
      </c>
      <c r="E211" s="113">
        <f>IFERROR(VLOOKUP(Dnn!$C9,'Snr F'!$B$2:$CV$49,11,FALSE),"")</f>
        <v>55.55555555555555</v>
      </c>
      <c r="F211" s="113">
        <f>IFERROR(VLOOKUP(Dnn!$C9,'Snr F'!$B$2:$CV$49,88,FALSE),"")</f>
        <v>-0.01</v>
      </c>
      <c r="G211" s="77" t="str">
        <f>IFERROR(VLOOKUP(Dnn!$C9,'Snr F'!$B$2:$CW$49,100,FALSE),"")</f>
        <v/>
      </c>
    </row>
    <row r="212" spans="1:7" x14ac:dyDescent="0.2">
      <c r="A212" s="71" t="str">
        <f>IFERROR(VLOOKUP(Dnn!$C10,'Snr F'!$B$2:$CV$49,1,FALSE),"")</f>
        <v/>
      </c>
      <c r="B212" s="96" t="str">
        <f>IFERROR(VLOOKUP(Dnn!$C10,'Snr F'!$B$2:$CV$49,3,FALSE),"")</f>
        <v/>
      </c>
      <c r="C212" s="96" t="str">
        <f>IFERROR(VLOOKUP(Dnn!$C10,'Snr F'!$B$2:$CV$49,4,FALSE),"")</f>
        <v/>
      </c>
      <c r="D212" s="96" t="str">
        <f>IFERROR(VLOOKUP(Dnn!$C10,'Snr F'!$B$2:$CV$49,6,FALSE),"")</f>
        <v/>
      </c>
      <c r="E212" s="114" t="str">
        <f>IFERROR(VLOOKUP(Dnn!$C10,'Snr F'!$B$2:$CV$49,11,FALSE),"")</f>
        <v/>
      </c>
      <c r="F212" s="114" t="str">
        <f>IFERROR(VLOOKUP(Dnn!$C10,'Snr F'!$B$2:$CV$49,88,FALSE),"")</f>
        <v/>
      </c>
      <c r="G212" s="78" t="str">
        <f>IFERROR(VLOOKUP(Dnn!$C10,'Snr F'!$B$2:$CW$49,100,FALSE),"")</f>
        <v/>
      </c>
    </row>
    <row r="213" spans="1:7" x14ac:dyDescent="0.2">
      <c r="A213" s="71" t="str">
        <f>IFERROR(VLOOKUP(Dnn!$C11,'Snr F'!$B$2:$CV$49,1,FALSE),"")</f>
        <v/>
      </c>
      <c r="B213" s="96" t="str">
        <f>IFERROR(VLOOKUP(Dnn!$C11,'Snr F'!$B$2:$CV$49,3,FALSE),"")</f>
        <v/>
      </c>
      <c r="C213" s="96" t="str">
        <f>IFERROR(VLOOKUP(Dnn!$C11,'Snr F'!$B$2:$CV$49,4,FALSE),"")</f>
        <v/>
      </c>
      <c r="D213" s="96" t="str">
        <f>IFERROR(VLOOKUP(Dnn!$C11,'Snr F'!$B$2:$CV$49,6,FALSE),"")</f>
        <v/>
      </c>
      <c r="E213" s="114" t="str">
        <f>IFERROR(VLOOKUP(Dnn!$C11,'Snr F'!$B$2:$CV$49,11,FALSE),"")</f>
        <v/>
      </c>
      <c r="F213" s="114" t="str">
        <f>IFERROR(VLOOKUP(Dnn!$C11,'Snr F'!$B$2:$CV$49,88,FALSE),"")</f>
        <v/>
      </c>
      <c r="G213" s="78" t="str">
        <f>IFERROR(VLOOKUP(Dnn!$C11,'Snr F'!$B$2:$CW$49,100,FALSE),"")</f>
        <v/>
      </c>
    </row>
    <row r="214" spans="1:7" x14ac:dyDescent="0.2">
      <c r="A214" s="71" t="str">
        <f>IFERROR(VLOOKUP(Dnn!$C12,'Snr F'!$B$2:$CV$49,1,FALSE),"")</f>
        <v/>
      </c>
      <c r="B214" s="96" t="str">
        <f>IFERROR(VLOOKUP(Dnn!$C12,'Snr F'!$B$2:$CV$49,3,FALSE),"")</f>
        <v/>
      </c>
      <c r="C214" s="96" t="str">
        <f>IFERROR(VLOOKUP(Dnn!$C12,'Snr F'!$B$2:$CV$49,4,FALSE),"")</f>
        <v/>
      </c>
      <c r="D214" s="96" t="str">
        <f>IFERROR(VLOOKUP(Dnn!$C12,'Snr F'!$B$2:$CV$49,6,FALSE),"")</f>
        <v/>
      </c>
      <c r="E214" s="114" t="str">
        <f>IFERROR(VLOOKUP(Dnn!$C12,'Snr F'!$B$2:$CV$49,11,FALSE),"")</f>
        <v/>
      </c>
      <c r="F214" s="114" t="str">
        <f>IFERROR(VLOOKUP(Dnn!$C12,'Snr F'!$B$2:$CV$49,88,FALSE),"")</f>
        <v/>
      </c>
      <c r="G214" s="78" t="str">
        <f>IFERROR(VLOOKUP(Dnn!$C12,'Snr F'!$B$2:$CW$49,100,FALSE),"")</f>
        <v/>
      </c>
    </row>
    <row r="215" spans="1:7" x14ac:dyDescent="0.2">
      <c r="A215" s="71" t="str">
        <f>IFERROR(VLOOKUP(Dnn!$C13,'Snr F'!$B$2:$CV$49,1,FALSE),"")</f>
        <v/>
      </c>
      <c r="B215" s="96" t="str">
        <f>IFERROR(VLOOKUP(Dnn!$C13,'Snr F'!$B$2:$CV$49,3,FALSE),"")</f>
        <v/>
      </c>
      <c r="C215" s="96" t="str">
        <f>IFERROR(VLOOKUP(Dnn!$C13,'Snr F'!$B$2:$CV$49,4,FALSE),"")</f>
        <v/>
      </c>
      <c r="D215" s="96" t="str">
        <f>IFERROR(VLOOKUP(Dnn!$C13,'Snr F'!$B$2:$CV$49,6,FALSE),"")</f>
        <v/>
      </c>
      <c r="E215" s="114" t="str">
        <f>IFERROR(VLOOKUP(Dnn!$C13,'Snr F'!$B$2:$CV$49,11,FALSE),"")</f>
        <v/>
      </c>
      <c r="F215" s="114" t="str">
        <f>IFERROR(VLOOKUP(Dnn!$C13,'Snr F'!$B$2:$CV$49,88,FALSE),"")</f>
        <v/>
      </c>
      <c r="G215" s="78" t="str">
        <f>IFERROR(VLOOKUP(Dnn!$C13,'Snr F'!$B$2:$CW$49,100,FALSE),"")</f>
        <v/>
      </c>
    </row>
    <row r="216" spans="1:7" x14ac:dyDescent="0.2">
      <c r="A216" s="71" t="str">
        <f>IFERROR(VLOOKUP(Dnn!$C14,'Snr F'!$B$2:$CV$49,1,FALSE),"")</f>
        <v/>
      </c>
      <c r="B216" s="96" t="str">
        <f>IFERROR(VLOOKUP(Dnn!$C14,'Snr F'!$B$2:$CV$49,3,FALSE),"")</f>
        <v/>
      </c>
      <c r="C216" s="96" t="str">
        <f>IFERROR(VLOOKUP(Dnn!$C14,'Snr F'!$B$2:$CV$49,4,FALSE),"")</f>
        <v/>
      </c>
      <c r="D216" s="96" t="str">
        <f>IFERROR(VLOOKUP(Dnn!$C14,'Snr F'!$B$2:$CV$49,6,FALSE),"")</f>
        <v/>
      </c>
      <c r="E216" s="114" t="str">
        <f>IFERROR(VLOOKUP(Dnn!$C14,'Snr F'!$B$2:$CV$49,11,FALSE),"")</f>
        <v/>
      </c>
      <c r="F216" s="114" t="str">
        <f>IFERROR(VLOOKUP(Dnn!$C14,'Snr F'!$B$2:$CV$49,88,FALSE),"")</f>
        <v/>
      </c>
      <c r="G216" s="78" t="str">
        <f>IFERROR(VLOOKUP(Dnn!$C14,'Snr F'!$B$2:$CW$49,100,FALSE),"")</f>
        <v/>
      </c>
    </row>
    <row r="217" spans="1:7" x14ac:dyDescent="0.2">
      <c r="A217" s="71" t="str">
        <f>IFERROR(VLOOKUP(Dnn!$C15,'Snr F'!$B$2:$CV$49,1,FALSE),"")</f>
        <v/>
      </c>
      <c r="B217" s="96" t="str">
        <f>IFERROR(VLOOKUP(Dnn!$C15,'Snr F'!$B$2:$CV$49,3,FALSE),"")</f>
        <v/>
      </c>
      <c r="C217" s="96" t="str">
        <f>IFERROR(VLOOKUP(Dnn!$C15,'Snr F'!$B$2:$CV$49,4,FALSE),"")</f>
        <v/>
      </c>
      <c r="D217" s="96" t="str">
        <f>IFERROR(VLOOKUP(Dnn!$C15,'Snr F'!$B$2:$CV$49,6,FALSE),"")</f>
        <v/>
      </c>
      <c r="E217" s="114" t="str">
        <f>IFERROR(VLOOKUP(Dnn!$C15,'Snr F'!$B$2:$CV$49,11,FALSE),"")</f>
        <v/>
      </c>
      <c r="F217" s="114" t="str">
        <f>IFERROR(VLOOKUP(Dnn!$C15,'Snr F'!$B$2:$CV$49,88,FALSE),"")</f>
        <v/>
      </c>
      <c r="G217" s="78" t="str">
        <f>IFERROR(VLOOKUP(Dnn!$C15,'Snr F'!$B$2:$CW$49,100,FALSE),"")</f>
        <v/>
      </c>
    </row>
    <row r="218" spans="1:7" x14ac:dyDescent="0.2">
      <c r="A218" s="71" t="str">
        <f>IFERROR(VLOOKUP(Dnn!$C16,'Snr F'!$B$2:$CV$49,1,FALSE),"")</f>
        <v/>
      </c>
      <c r="B218" s="96" t="str">
        <f>IFERROR(VLOOKUP(Dnn!$C16,'Snr F'!$B$2:$CV$49,3,FALSE),"")</f>
        <v/>
      </c>
      <c r="C218" s="96" t="str">
        <f>IFERROR(VLOOKUP(Dnn!$C16,'Snr F'!$B$2:$CV$49,4,FALSE),"")</f>
        <v/>
      </c>
      <c r="D218" s="96" t="str">
        <f>IFERROR(VLOOKUP(Dnn!$C16,'Snr F'!$B$2:$CV$49,6,FALSE),"")</f>
        <v/>
      </c>
      <c r="E218" s="114" t="str">
        <f>IFERROR(VLOOKUP(Dnn!$C16,'Snr F'!$B$2:$CV$49,11,FALSE),"")</f>
        <v/>
      </c>
      <c r="F218" s="114" t="str">
        <f>IFERROR(VLOOKUP(Dnn!$C16,'Snr F'!$B$2:$CV$49,88,FALSE),"")</f>
        <v/>
      </c>
      <c r="G218" s="78" t="str">
        <f>IFERROR(VLOOKUP(Dnn!$C16,'Snr F'!$B$2:$CW$49,100,FALSE),"")</f>
        <v/>
      </c>
    </row>
    <row r="219" spans="1:7" x14ac:dyDescent="0.2">
      <c r="A219" s="71" t="str">
        <f>IFERROR(VLOOKUP(Dnn!$C17,'Snr F'!$B$2:$CV$49,1,FALSE),"")</f>
        <v/>
      </c>
      <c r="B219" s="96" t="str">
        <f>IFERROR(VLOOKUP(Dnn!$C17,'Snr F'!$B$2:$CV$49,3,FALSE),"")</f>
        <v/>
      </c>
      <c r="C219" s="96" t="str">
        <f>IFERROR(VLOOKUP(Dnn!$C17,'Snr F'!$B$2:$CV$49,4,FALSE),"")</f>
        <v/>
      </c>
      <c r="D219" s="96" t="str">
        <f>IFERROR(VLOOKUP(Dnn!$C17,'Snr F'!$B$2:$CV$49,6,FALSE),"")</f>
        <v/>
      </c>
      <c r="E219" s="114" t="str">
        <f>IFERROR(VLOOKUP(Dnn!$C17,'Snr F'!$B$2:$CV$49,11,FALSE),"")</f>
        <v/>
      </c>
      <c r="F219" s="114" t="str">
        <f>IFERROR(VLOOKUP(Dnn!$C17,'Snr F'!$B$2:$CV$49,88,FALSE),"")</f>
        <v/>
      </c>
      <c r="G219" s="78" t="str">
        <f>IFERROR(VLOOKUP(Dnn!$C17,'Snr F'!$B$2:$CW$49,100,FALSE),"")</f>
        <v/>
      </c>
    </row>
    <row r="220" spans="1:7" x14ac:dyDescent="0.2">
      <c r="A220" s="71" t="str">
        <f>IFERROR(VLOOKUP(Dnn!$C18,'Snr F'!$B$2:$CV$49,1,FALSE),"")</f>
        <v/>
      </c>
      <c r="B220" s="96" t="str">
        <f>IFERROR(VLOOKUP(Dnn!$C18,'Snr F'!$B$2:$CV$49,3,FALSE),"")</f>
        <v/>
      </c>
      <c r="C220" s="96" t="str">
        <f>IFERROR(VLOOKUP(Dnn!$C18,'Snr F'!$B$2:$CV$49,4,FALSE),"")</f>
        <v/>
      </c>
      <c r="D220" s="96" t="str">
        <f>IFERROR(VLOOKUP(Dnn!$C18,'Snr F'!$B$2:$CV$49,6,FALSE),"")</f>
        <v/>
      </c>
      <c r="E220" s="114" t="str">
        <f>IFERROR(VLOOKUP(Dnn!$C18,'Snr F'!$B$2:$CV$49,11,FALSE),"")</f>
        <v/>
      </c>
      <c r="F220" s="114" t="str">
        <f>IFERROR(VLOOKUP(Dnn!$C18,'Snr F'!$B$2:$CV$49,88,FALSE),"")</f>
        <v/>
      </c>
      <c r="G220" s="78" t="str">
        <f>IFERROR(VLOOKUP(Dnn!$C18,'Snr F'!$B$2:$CW$49,100,FALSE),"")</f>
        <v/>
      </c>
    </row>
    <row r="221" spans="1:7" x14ac:dyDescent="0.2">
      <c r="A221" s="71" t="str">
        <f>IFERROR(VLOOKUP(Dnn!$C19,'Snr F'!$B$2:$CV$49,1,FALSE),"")</f>
        <v/>
      </c>
      <c r="B221" s="96" t="str">
        <f>IFERROR(VLOOKUP(Dnn!$C19,'Snr F'!$B$2:$CV$49,3,FALSE),"")</f>
        <v/>
      </c>
      <c r="C221" s="96" t="str">
        <f>IFERROR(VLOOKUP(Dnn!$C19,'Snr F'!$B$2:$CV$49,4,FALSE),"")</f>
        <v/>
      </c>
      <c r="D221" s="96" t="str">
        <f>IFERROR(VLOOKUP(Dnn!$C19,'Snr F'!$B$2:$CV$49,6,FALSE),"")</f>
        <v/>
      </c>
      <c r="E221" s="114" t="str">
        <f>IFERROR(VLOOKUP(Dnn!$C19,'Snr F'!$B$2:$CV$49,11,FALSE),"")</f>
        <v/>
      </c>
      <c r="F221" s="114" t="str">
        <f>IFERROR(VLOOKUP(Dnn!$C19,'Snr F'!$B$2:$CV$49,88,FALSE),"")</f>
        <v/>
      </c>
      <c r="G221" s="78" t="str">
        <f>IFERROR(VLOOKUP(Dnn!$C19,'Snr F'!$B$2:$CW$49,100,FALSE),"")</f>
        <v/>
      </c>
    </row>
    <row r="222" spans="1:7" x14ac:dyDescent="0.2">
      <c r="A222" s="71" t="str">
        <f>IFERROR(VLOOKUP(Dnn!$C20,'Snr F'!$B$2:$CV$49,1,FALSE),"")</f>
        <v/>
      </c>
      <c r="B222" s="96" t="str">
        <f>IFERROR(VLOOKUP(Dnn!$C20,'Snr F'!$B$2:$CV$49,3,FALSE),"")</f>
        <v/>
      </c>
      <c r="C222" s="96" t="str">
        <f>IFERROR(VLOOKUP(Dnn!$C20,'Snr F'!$B$2:$CV$49,4,FALSE),"")</f>
        <v/>
      </c>
      <c r="D222" s="96" t="str">
        <f>IFERROR(VLOOKUP(Dnn!$C20,'Snr F'!$B$2:$CV$49,6,FALSE),"")</f>
        <v/>
      </c>
      <c r="E222" s="114" t="str">
        <f>IFERROR(VLOOKUP(Dnn!$C20,'Snr F'!$B$2:$CV$49,11,FALSE),"")</f>
        <v/>
      </c>
      <c r="F222" s="114" t="str">
        <f>IFERROR(VLOOKUP(Dnn!$C20,'Snr F'!$B$2:$CV$49,88,FALSE),"")</f>
        <v/>
      </c>
      <c r="G222" s="78" t="str">
        <f>IFERROR(VLOOKUP(Dnn!$C20,'Snr F'!$B$2:$CW$49,100,FALSE),"")</f>
        <v/>
      </c>
    </row>
    <row r="223" spans="1:7" x14ac:dyDescent="0.2">
      <c r="A223" s="71" t="str">
        <f>IFERROR(VLOOKUP(Dnn!$C21,'Snr F'!$B$2:$CV$49,1,FALSE),"")</f>
        <v/>
      </c>
      <c r="B223" s="96" t="str">
        <f>IFERROR(VLOOKUP(Dnn!$C21,'Snr F'!$B$2:$CV$49,3,FALSE),"")</f>
        <v/>
      </c>
      <c r="C223" s="96" t="str">
        <f>IFERROR(VLOOKUP(Dnn!$C21,'Snr F'!$B$2:$CV$49,4,FALSE),"")</f>
        <v/>
      </c>
      <c r="D223" s="96" t="str">
        <f>IFERROR(VLOOKUP(Dnn!$C21,'Snr F'!$B$2:$CV$49,6,FALSE),"")</f>
        <v/>
      </c>
      <c r="E223" s="114" t="str">
        <f>IFERROR(VLOOKUP(Dnn!$C21,'Snr F'!$B$2:$CV$49,11,FALSE),"")</f>
        <v/>
      </c>
      <c r="F223" s="114" t="str">
        <f>IFERROR(VLOOKUP(Dnn!$C21,'Snr F'!$B$2:$CV$49,88,FALSE),"")</f>
        <v/>
      </c>
      <c r="G223" s="78" t="str">
        <f>IFERROR(VLOOKUP(Dnn!$C21,'Snr F'!$B$2:$CW$49,100,FALSE),"")</f>
        <v/>
      </c>
    </row>
    <row r="224" spans="1:7" x14ac:dyDescent="0.2">
      <c r="A224" s="71" t="str">
        <f>IFERROR(VLOOKUP(Dnn!$C22,'Snr F'!$B$2:$CV$49,1,FALSE),"")</f>
        <v/>
      </c>
      <c r="B224" s="96" t="str">
        <f>IFERROR(VLOOKUP(Dnn!$C22,'Snr F'!$B$2:$CV$49,3,FALSE),"")</f>
        <v/>
      </c>
      <c r="C224" s="96" t="str">
        <f>IFERROR(VLOOKUP(Dnn!$C22,'Snr F'!$B$2:$CV$49,4,FALSE),"")</f>
        <v/>
      </c>
      <c r="D224" s="96" t="str">
        <f>IFERROR(VLOOKUP(Dnn!$C22,'Snr F'!$B$2:$CV$49,6,FALSE),"")</f>
        <v/>
      </c>
      <c r="E224" s="114" t="str">
        <f>IFERROR(VLOOKUP(Dnn!$C22,'Snr F'!$B$2:$CV$49,11,FALSE),"")</f>
        <v/>
      </c>
      <c r="F224" s="114" t="str">
        <f>IFERROR(VLOOKUP(Dnn!$C22,'Snr F'!$B$2:$CV$49,88,FALSE),"")</f>
        <v/>
      </c>
      <c r="G224" s="78" t="str">
        <f>IFERROR(VLOOKUP(Dnn!$C22,'Snr F'!$B$2:$CW$49,100,FALSE),"")</f>
        <v/>
      </c>
    </row>
    <row r="225" spans="1:7" x14ac:dyDescent="0.2">
      <c r="A225" s="71" t="str">
        <f>IFERROR(VLOOKUP(Dnn!$C23,'Snr F'!$B$2:$CV$49,1,FALSE),"")</f>
        <v/>
      </c>
      <c r="B225" s="96" t="str">
        <f>IFERROR(VLOOKUP(Dnn!$C23,'Snr F'!$B$2:$CV$49,3,FALSE),"")</f>
        <v/>
      </c>
      <c r="C225" s="96" t="str">
        <f>IFERROR(VLOOKUP(Dnn!$C23,'Snr F'!$B$2:$CV$49,4,FALSE),"")</f>
        <v/>
      </c>
      <c r="D225" s="96" t="str">
        <f>IFERROR(VLOOKUP(Dnn!$C23,'Snr F'!$B$2:$CV$49,6,FALSE),"")</f>
        <v/>
      </c>
      <c r="E225" s="114" t="str">
        <f>IFERROR(VLOOKUP(Dnn!$C23,'Snr F'!$B$2:$CV$49,11,FALSE),"")</f>
        <v/>
      </c>
      <c r="F225" s="114" t="str">
        <f>IFERROR(VLOOKUP(Dnn!$C23,'Snr F'!$B$2:$CV$49,88,FALSE),"")</f>
        <v/>
      </c>
      <c r="G225" s="78" t="str">
        <f>IFERROR(VLOOKUP(Dnn!$C23,'Snr F'!$B$2:$CW$49,100,FALSE),"")</f>
        <v/>
      </c>
    </row>
    <row r="226" spans="1:7" x14ac:dyDescent="0.2">
      <c r="A226" s="71" t="str">
        <f>IFERROR(VLOOKUP(Dnn!$C24,'Snr F'!$B$2:$CV$49,1,FALSE),"")</f>
        <v/>
      </c>
      <c r="B226" s="96" t="str">
        <f>IFERROR(VLOOKUP(Dnn!$C24,'Snr F'!$B$2:$CV$49,3,FALSE),"")</f>
        <v/>
      </c>
      <c r="C226" s="96" t="str">
        <f>IFERROR(VLOOKUP(Dnn!$C24,'Snr F'!$B$2:$CV$49,4,FALSE),"")</f>
        <v/>
      </c>
      <c r="D226" s="96" t="str">
        <f>IFERROR(VLOOKUP(Dnn!$C24,'Snr F'!$B$2:$CV$49,6,FALSE),"")</f>
        <v/>
      </c>
      <c r="E226" s="114" t="str">
        <f>IFERROR(VLOOKUP(Dnn!$C24,'Snr F'!$B$2:$CV$49,11,FALSE),"")</f>
        <v/>
      </c>
      <c r="F226" s="114" t="str">
        <f>IFERROR(VLOOKUP(Dnn!$C24,'Snr F'!$B$2:$CV$49,88,FALSE),"")</f>
        <v/>
      </c>
      <c r="G226" s="78" t="str">
        <f>IFERROR(VLOOKUP(Dnn!$C24,'Snr F'!$B$2:$CW$49,100,FALSE),"")</f>
        <v/>
      </c>
    </row>
    <row r="227" spans="1:7" x14ac:dyDescent="0.2">
      <c r="A227" s="71" t="str">
        <f>IFERROR(VLOOKUP(Dnn!$C25,'Snr F'!$B$2:$CV$49,1,FALSE),"")</f>
        <v/>
      </c>
      <c r="B227" s="96" t="str">
        <f>IFERROR(VLOOKUP(Dnn!$C25,'Snr F'!$B$2:$CV$49,3,FALSE),"")</f>
        <v/>
      </c>
      <c r="C227" s="96" t="str">
        <f>IFERROR(VLOOKUP(Dnn!$C25,'Snr F'!$B$2:$CV$49,4,FALSE),"")</f>
        <v/>
      </c>
      <c r="D227" s="96" t="str">
        <f>IFERROR(VLOOKUP(Dnn!$C25,'Snr F'!$B$2:$CV$49,6,FALSE),"")</f>
        <v/>
      </c>
      <c r="E227" s="114" t="str">
        <f>IFERROR(VLOOKUP(Dnn!$C25,'Snr F'!$B$2:$CV$49,11,FALSE),"")</f>
        <v/>
      </c>
      <c r="F227" s="114" t="str">
        <f>IFERROR(VLOOKUP(Dnn!$C25,'Snr F'!$B$2:$CV$49,88,FALSE),"")</f>
        <v/>
      </c>
      <c r="G227" s="78" t="str">
        <f>IFERROR(VLOOKUP(Dnn!$C25,'Snr F'!$B$2:$CW$49,100,FALSE),"")</f>
        <v/>
      </c>
    </row>
    <row r="228" spans="1:7" x14ac:dyDescent="0.2">
      <c r="A228" s="71" t="str">
        <f>IFERROR(VLOOKUP(Dnn!$C26,'Snr F'!$B$2:$CV$49,1,FALSE),"")</f>
        <v/>
      </c>
      <c r="B228" s="96" t="str">
        <f>IFERROR(VLOOKUP(Dnn!$C26,'Snr F'!$B$2:$CV$49,3,FALSE),"")</f>
        <v/>
      </c>
      <c r="C228" s="96" t="str">
        <f>IFERROR(VLOOKUP(Dnn!$C26,'Snr F'!$B$2:$CV$49,4,FALSE),"")</f>
        <v/>
      </c>
      <c r="D228" s="96" t="str">
        <f>IFERROR(VLOOKUP(Dnn!$C26,'Snr F'!$B$2:$CV$49,6,FALSE),"")</f>
        <v/>
      </c>
      <c r="E228" s="114" t="str">
        <f>IFERROR(VLOOKUP(Dnn!$C26,'Snr F'!$B$2:$CV$49,11,FALSE),"")</f>
        <v/>
      </c>
      <c r="F228" s="114" t="str">
        <f>IFERROR(VLOOKUP(Dnn!$C26,'Snr F'!$B$2:$CV$49,88,FALSE),"")</f>
        <v/>
      </c>
      <c r="G228" s="78" t="str">
        <f>IFERROR(VLOOKUP(Dnn!$C26,'Snr F'!$B$2:$CW$49,100,FALSE),"")</f>
        <v/>
      </c>
    </row>
    <row r="229" spans="1:7" x14ac:dyDescent="0.2">
      <c r="A229" s="71" t="str">
        <f>IFERROR(VLOOKUP(Dnn!$C27,'Snr F'!$B$2:$CV$49,1,FALSE),"")</f>
        <v/>
      </c>
      <c r="B229" s="96" t="str">
        <f>IFERROR(VLOOKUP(Dnn!$C27,'Snr F'!$B$2:$CV$49,3,FALSE),"")</f>
        <v/>
      </c>
      <c r="C229" s="96" t="str">
        <f>IFERROR(VLOOKUP(Dnn!$C27,'Snr F'!$B$2:$CV$49,4,FALSE),"")</f>
        <v/>
      </c>
      <c r="D229" s="96" t="str">
        <f>IFERROR(VLOOKUP(Dnn!$C27,'Snr F'!$B$2:$CV$49,6,FALSE),"")</f>
        <v/>
      </c>
      <c r="E229" s="114" t="str">
        <f>IFERROR(VLOOKUP(Dnn!$C27,'Snr F'!$B$2:$CV$49,11,FALSE),"")</f>
        <v/>
      </c>
      <c r="F229" s="114" t="str">
        <f>IFERROR(VLOOKUP(Dnn!$C27,'Snr F'!$B$2:$CV$49,88,FALSE),"")</f>
        <v/>
      </c>
      <c r="G229" s="78" t="str">
        <f>IFERROR(VLOOKUP(Dnn!$C27,'Snr F'!$B$2:$CW$49,100,FALSE),"")</f>
        <v/>
      </c>
    </row>
    <row r="230" spans="1:7" x14ac:dyDescent="0.2">
      <c r="A230" s="71" t="str">
        <f>IFERROR(VLOOKUP(Dnn!$C28,'Snr F'!$B$2:$CV$49,1,FALSE),"")</f>
        <v/>
      </c>
      <c r="B230" s="96" t="str">
        <f>IFERROR(VLOOKUP(Dnn!$C28,'Snr F'!$B$2:$CV$49,3,FALSE),"")</f>
        <v/>
      </c>
      <c r="C230" s="96" t="str">
        <f>IFERROR(VLOOKUP(Dnn!$C28,'Snr F'!$B$2:$CV$49,4,FALSE),"")</f>
        <v/>
      </c>
      <c r="D230" s="96" t="str">
        <f>IFERROR(VLOOKUP(Dnn!$C28,'Snr F'!$B$2:$CV$49,6,FALSE),"")</f>
        <v/>
      </c>
      <c r="E230" s="114" t="str">
        <f>IFERROR(VLOOKUP(Dnn!$C28,'Snr F'!$B$2:$CV$49,11,FALSE),"")</f>
        <v/>
      </c>
      <c r="F230" s="114" t="str">
        <f>IFERROR(VLOOKUP(Dnn!$C28,'Snr F'!$B$2:$CV$49,88,FALSE),"")</f>
        <v/>
      </c>
      <c r="G230" s="78" t="str">
        <f>IFERROR(VLOOKUP(Dnn!$C28,'Snr F'!$B$2:$CW$49,100,FALSE),"")</f>
        <v/>
      </c>
    </row>
    <row r="231" spans="1:7" x14ac:dyDescent="0.2">
      <c r="A231" s="71" t="str">
        <f>IFERROR(VLOOKUP(Dnn!$C29,'Snr F'!$B$2:$CV$49,1,FALSE),"")</f>
        <v/>
      </c>
      <c r="B231" s="96" t="str">
        <f>IFERROR(VLOOKUP(Dnn!$C29,'Snr F'!$B$2:$CV$49,3,FALSE),"")</f>
        <v/>
      </c>
      <c r="C231" s="96" t="str">
        <f>IFERROR(VLOOKUP(Dnn!$C29,'Snr F'!$B$2:$CV$49,4,FALSE),"")</f>
        <v/>
      </c>
      <c r="D231" s="96" t="str">
        <f>IFERROR(VLOOKUP(Dnn!$C29,'Snr F'!$B$2:$CV$49,6,FALSE),"")</f>
        <v/>
      </c>
      <c r="E231" s="114" t="str">
        <f>IFERROR(VLOOKUP(Dnn!$C29,'Snr F'!$B$2:$CV$49,11,FALSE),"")</f>
        <v/>
      </c>
      <c r="F231" s="114" t="str">
        <f>IFERROR(VLOOKUP(Dnn!$C29,'Snr F'!$B$2:$CV$49,88,FALSE),"")</f>
        <v/>
      </c>
      <c r="G231" s="78" t="str">
        <f>IFERROR(VLOOKUP(Dnn!$C29,'Snr F'!$B$2:$CW$49,100,FALSE),"")</f>
        <v/>
      </c>
    </row>
    <row r="232" spans="1:7" x14ac:dyDescent="0.2">
      <c r="A232" s="71" t="str">
        <f>IFERROR(VLOOKUP(Dnn!$C30,'Snr F'!$B$2:$CV$49,1,FALSE),"")</f>
        <v/>
      </c>
      <c r="B232" s="96" t="str">
        <f>IFERROR(VLOOKUP(Dnn!$C30,'Snr F'!$B$2:$CV$49,3,FALSE),"")</f>
        <v/>
      </c>
      <c r="C232" s="96" t="str">
        <f>IFERROR(VLOOKUP(Dnn!$C30,'Snr F'!$B$2:$CV$49,4,FALSE),"")</f>
        <v/>
      </c>
      <c r="D232" s="96" t="str">
        <f>IFERROR(VLOOKUP(Dnn!$C30,'Snr F'!$B$2:$CV$49,6,FALSE),"")</f>
        <v/>
      </c>
      <c r="E232" s="114" t="str">
        <f>IFERROR(VLOOKUP(Dnn!$C30,'Snr F'!$B$2:$CV$49,11,FALSE),"")</f>
        <v/>
      </c>
      <c r="F232" s="114" t="str">
        <f>IFERROR(VLOOKUP(Dnn!$C30,'Snr F'!$B$2:$CV$49,88,FALSE),"")</f>
        <v/>
      </c>
      <c r="G232" s="78" t="str">
        <f>IFERROR(VLOOKUP(Dnn!$C30,'Snr F'!$B$2:$CW$49,100,FALSE),"")</f>
        <v/>
      </c>
    </row>
    <row r="233" spans="1:7" x14ac:dyDescent="0.2">
      <c r="A233" s="71" t="str">
        <f>IFERROR(VLOOKUP(Dnn!$C31,'Snr F'!$B$2:$CV$49,1,FALSE),"")</f>
        <v/>
      </c>
      <c r="B233" s="96" t="str">
        <f>IFERROR(VLOOKUP(Dnn!$C31,'Snr F'!$B$2:$CV$49,3,FALSE),"")</f>
        <v/>
      </c>
      <c r="C233" s="96" t="str">
        <f>IFERROR(VLOOKUP(Dnn!$C31,'Snr F'!$B$2:$CV$49,4,FALSE),"")</f>
        <v/>
      </c>
      <c r="D233" s="96" t="str">
        <f>IFERROR(VLOOKUP(Dnn!$C31,'Snr F'!$B$2:$CV$49,6,FALSE),"")</f>
        <v/>
      </c>
      <c r="E233" s="114" t="str">
        <f>IFERROR(VLOOKUP(Dnn!$C31,'Snr F'!$B$2:$CV$49,11,FALSE),"")</f>
        <v/>
      </c>
      <c r="F233" s="114" t="str">
        <f>IFERROR(VLOOKUP(Dnn!$C31,'Snr F'!$B$2:$CV$49,88,FALSE),"")</f>
        <v/>
      </c>
      <c r="G233" s="78" t="str">
        <f>IFERROR(VLOOKUP(Dnn!$C31,'Snr F'!$B$2:$CW$49,100,FALSE),"")</f>
        <v/>
      </c>
    </row>
    <row r="234" spans="1:7" x14ac:dyDescent="0.2">
      <c r="A234" s="71" t="str">
        <f>IFERROR(VLOOKUP(Dnn!$C32,'Snr F'!$B$2:$CV$49,1,FALSE),"")</f>
        <v/>
      </c>
      <c r="B234" s="96" t="str">
        <f>IFERROR(VLOOKUP(Dnn!$C32,'Snr F'!$B$2:$CV$49,3,FALSE),"")</f>
        <v/>
      </c>
      <c r="C234" s="96" t="str">
        <f>IFERROR(VLOOKUP(Dnn!$C32,'Snr F'!$B$2:$CV$49,4,FALSE),"")</f>
        <v/>
      </c>
      <c r="D234" s="96" t="str">
        <f>IFERROR(VLOOKUP(Dnn!$C32,'Snr F'!$B$2:$CV$49,6,FALSE),"")</f>
        <v/>
      </c>
      <c r="E234" s="114" t="str">
        <f>IFERROR(VLOOKUP(Dnn!$C32,'Snr F'!$B$2:$CV$49,11,FALSE),"")</f>
        <v/>
      </c>
      <c r="F234" s="114" t="str">
        <f>IFERROR(VLOOKUP(Dnn!$C32,'Snr F'!$B$2:$CV$49,88,FALSE),"")</f>
        <v/>
      </c>
      <c r="G234" s="78" t="str">
        <f>IFERROR(VLOOKUP(Dnn!$C32,'Snr F'!$B$2:$CW$49,100,FALSE),"")</f>
        <v/>
      </c>
    </row>
    <row r="235" spans="1:7" x14ac:dyDescent="0.2">
      <c r="A235" s="71" t="str">
        <f>IFERROR(VLOOKUP(Dnn!$C33,'Snr F'!$B$2:$CV$49,1,FALSE),"")</f>
        <v/>
      </c>
      <c r="B235" s="96" t="str">
        <f>IFERROR(VLOOKUP(Dnn!$C33,'Snr F'!$B$2:$CV$49,3,FALSE),"")</f>
        <v/>
      </c>
      <c r="C235" s="96" t="str">
        <f>IFERROR(VLOOKUP(Dnn!$C33,'Snr F'!$B$2:$CV$49,4,FALSE),"")</f>
        <v/>
      </c>
      <c r="D235" s="96" t="str">
        <f>IFERROR(VLOOKUP(Dnn!$C33,'Snr F'!$B$2:$CV$49,6,FALSE),"")</f>
        <v/>
      </c>
      <c r="E235" s="114" t="str">
        <f>IFERROR(VLOOKUP(Dnn!$C33,'Snr F'!$B$2:$CV$49,11,FALSE),"")</f>
        <v/>
      </c>
      <c r="F235" s="114" t="str">
        <f>IFERROR(VLOOKUP(Dnn!$C33,'Snr F'!$B$2:$CV$49,88,FALSE),"")</f>
        <v/>
      </c>
      <c r="G235" s="78" t="str">
        <f>IFERROR(VLOOKUP(Dnn!$C33,'Snr F'!$B$2:$CW$49,100,FALSE),"")</f>
        <v/>
      </c>
    </row>
    <row r="236" spans="1:7" x14ac:dyDescent="0.2">
      <c r="A236" s="71" t="str">
        <f>IFERROR(VLOOKUP(Dnn!$C34,'Snr F'!$B$2:$CV$49,1,FALSE),"")</f>
        <v/>
      </c>
      <c r="B236" s="96" t="str">
        <f>IFERROR(VLOOKUP(Dnn!$C34,'Snr F'!$B$2:$CV$49,3,FALSE),"")</f>
        <v/>
      </c>
      <c r="C236" s="96" t="str">
        <f>IFERROR(VLOOKUP(Dnn!$C34,'Snr F'!$B$2:$CV$49,4,FALSE),"")</f>
        <v/>
      </c>
      <c r="D236" s="96" t="str">
        <f>IFERROR(VLOOKUP(Dnn!$C34,'Snr F'!$B$2:$CV$49,6,FALSE),"")</f>
        <v/>
      </c>
      <c r="E236" s="114" t="str">
        <f>IFERROR(VLOOKUP(Dnn!$C34,'Snr F'!$B$2:$CV$49,11,FALSE),"")</f>
        <v/>
      </c>
      <c r="F236" s="114" t="str">
        <f>IFERROR(VLOOKUP(Dnn!$C34,'Snr F'!$B$2:$CV$49,88,FALSE),"")</f>
        <v/>
      </c>
      <c r="G236" s="78" t="str">
        <f>IFERROR(VLOOKUP(Dnn!$C34,'Snr F'!$B$2:$CW$49,100,FALSE),"")</f>
        <v/>
      </c>
    </row>
    <row r="237" spans="1:7" x14ac:dyDescent="0.2">
      <c r="A237" s="71" t="str">
        <f>IFERROR(VLOOKUP(Dnn!$C35,'Snr F'!$B$2:$CV$49,1,FALSE),"")</f>
        <v/>
      </c>
      <c r="B237" s="96" t="str">
        <f>IFERROR(VLOOKUP(Dnn!$C35,'Snr F'!$B$2:$CV$49,3,FALSE),"")</f>
        <v/>
      </c>
      <c r="C237" s="96" t="str">
        <f>IFERROR(VLOOKUP(Dnn!$C35,'Snr F'!$B$2:$CV$49,4,FALSE),"")</f>
        <v/>
      </c>
      <c r="D237" s="96" t="str">
        <f>IFERROR(VLOOKUP(Dnn!$C35,'Snr F'!$B$2:$CV$49,6,FALSE),"")</f>
        <v/>
      </c>
      <c r="E237" s="114" t="str">
        <f>IFERROR(VLOOKUP(Dnn!$C35,'Snr F'!$B$2:$CV$49,11,FALSE),"")</f>
        <v/>
      </c>
      <c r="F237" s="114" t="str">
        <f>IFERROR(VLOOKUP(Dnn!$C35,'Snr F'!$B$2:$CV$49,88,FALSE),"")</f>
        <v/>
      </c>
      <c r="G237" s="78" t="str">
        <f>IFERROR(VLOOKUP(Dnn!$C35,'Snr F'!$B$2:$CW$49,100,FALSE),"")</f>
        <v/>
      </c>
    </row>
    <row r="238" spans="1:7" x14ac:dyDescent="0.2">
      <c r="A238" s="71" t="str">
        <f>IFERROR(VLOOKUP(Dnn!$C36,'Snr F'!$B$2:$CV$49,1,FALSE),"")</f>
        <v/>
      </c>
      <c r="B238" s="96" t="str">
        <f>IFERROR(VLOOKUP(Dnn!$C36,'Snr F'!$B$2:$CV$49,3,FALSE),"")</f>
        <v/>
      </c>
      <c r="C238" s="96" t="str">
        <f>IFERROR(VLOOKUP(Dnn!$C36,'Snr F'!$B$2:$CV$49,4,FALSE),"")</f>
        <v/>
      </c>
      <c r="D238" s="96" t="str">
        <f>IFERROR(VLOOKUP(Dnn!$C36,'Snr F'!$B$2:$CV$49,6,FALSE),"")</f>
        <v/>
      </c>
      <c r="E238" s="114" t="str">
        <f>IFERROR(VLOOKUP(Dnn!$C36,'Snr F'!$B$2:$CV$49,11,FALSE),"")</f>
        <v/>
      </c>
      <c r="F238" s="114" t="str">
        <f>IFERROR(VLOOKUP(Dnn!$C36,'Snr F'!$B$2:$CV$49,88,FALSE),"")</f>
        <v/>
      </c>
      <c r="G238" s="78" t="str">
        <f>IFERROR(VLOOKUP(Dnn!$C36,'Snr F'!$B$2:$CW$49,100,FALSE),"")</f>
        <v/>
      </c>
    </row>
    <row r="239" spans="1:7" x14ac:dyDescent="0.2">
      <c r="A239" s="71" t="str">
        <f>IFERROR(VLOOKUP(Dnn!$C37,'Snr F'!$B$2:$CV$49,1,FALSE),"")</f>
        <v/>
      </c>
      <c r="B239" s="96" t="str">
        <f>IFERROR(VLOOKUP(Dnn!$C37,'Snr F'!$B$2:$CV$49,3,FALSE),"")</f>
        <v/>
      </c>
      <c r="C239" s="96" t="str">
        <f>IFERROR(VLOOKUP(Dnn!$C37,'Snr F'!$B$2:$CV$49,4,FALSE),"")</f>
        <v/>
      </c>
      <c r="D239" s="96" t="str">
        <f>IFERROR(VLOOKUP(Dnn!$C37,'Snr F'!$B$2:$CV$49,6,FALSE),"")</f>
        <v/>
      </c>
      <c r="E239" s="114" t="str">
        <f>IFERROR(VLOOKUP(Dnn!$C37,'Snr F'!$B$2:$CV$49,11,FALSE),"")</f>
        <v/>
      </c>
      <c r="F239" s="114" t="str">
        <f>IFERROR(VLOOKUP(Dnn!$C37,'Snr F'!$B$2:$CV$49,88,FALSE),"")</f>
        <v/>
      </c>
      <c r="G239" s="78" t="str">
        <f>IFERROR(VLOOKUP(Dnn!$C37,'Snr F'!$B$2:$CW$49,100,FALSE),"")</f>
        <v/>
      </c>
    </row>
    <row r="240" spans="1:7" x14ac:dyDescent="0.2">
      <c r="A240" s="71" t="str">
        <f>IFERROR(VLOOKUP(Dnn!$C38,'Snr F'!$B$2:$CV$49,1,FALSE),"")</f>
        <v/>
      </c>
      <c r="B240" s="96" t="str">
        <f>IFERROR(VLOOKUP(Dnn!$C38,'Snr F'!$B$2:$CV$49,3,FALSE),"")</f>
        <v/>
      </c>
      <c r="C240" s="96" t="str">
        <f>IFERROR(VLOOKUP(Dnn!$C38,'Snr F'!$B$2:$CV$49,4,FALSE),"")</f>
        <v/>
      </c>
      <c r="D240" s="96" t="str">
        <f>IFERROR(VLOOKUP(Dnn!$C38,'Snr F'!$B$2:$CV$49,6,FALSE),"")</f>
        <v/>
      </c>
      <c r="E240" s="114" t="str">
        <f>IFERROR(VLOOKUP(Dnn!$C38,'Snr F'!$B$2:$CV$49,11,FALSE),"")</f>
        <v/>
      </c>
      <c r="F240" s="114" t="str">
        <f>IFERROR(VLOOKUP(Dnn!$C38,'Snr F'!$B$2:$CV$49,88,FALSE),"")</f>
        <v/>
      </c>
      <c r="G240" s="78" t="str">
        <f>IFERROR(VLOOKUP(Dnn!$C38,'Snr F'!$B$2:$CW$49,100,FALSE),"")</f>
        <v/>
      </c>
    </row>
    <row r="241" spans="1:7" x14ac:dyDescent="0.2">
      <c r="A241" s="71" t="str">
        <f>IFERROR(VLOOKUP(Dnn!$C39,'Snr F'!$B$2:$CV$49,1,FALSE),"")</f>
        <v/>
      </c>
      <c r="B241" s="96" t="str">
        <f>IFERROR(VLOOKUP(Dnn!$C39,'Snr F'!$B$2:$CV$49,3,FALSE),"")</f>
        <v/>
      </c>
      <c r="C241" s="96" t="str">
        <f>IFERROR(VLOOKUP(Dnn!$C39,'Snr F'!$B$2:$CV$49,4,FALSE),"")</f>
        <v/>
      </c>
      <c r="D241" s="96" t="str">
        <f>IFERROR(VLOOKUP(Dnn!$C39,'Snr F'!$B$2:$CV$49,6,FALSE),"")</f>
        <v/>
      </c>
      <c r="E241" s="114" t="str">
        <f>IFERROR(VLOOKUP(Dnn!$C39,'Snr F'!$B$2:$CV$49,11,FALSE),"")</f>
        <v/>
      </c>
      <c r="F241" s="114" t="str">
        <f>IFERROR(VLOOKUP(Dnn!$C39,'Snr F'!$B$2:$CV$49,88,FALSE),"")</f>
        <v/>
      </c>
      <c r="G241" s="78" t="str">
        <f>IFERROR(VLOOKUP(Dnn!$C39,'Snr F'!$B$2:$CW$49,100,FALSE),"")</f>
        <v/>
      </c>
    </row>
    <row r="242" spans="1:7" x14ac:dyDescent="0.2">
      <c r="A242" s="71" t="str">
        <f>IFERROR(VLOOKUP(Dnn!$C40,'Snr F'!$B$2:$CV$49,1,FALSE),"")</f>
        <v/>
      </c>
      <c r="B242" s="96" t="str">
        <f>IFERROR(VLOOKUP(Dnn!$C40,'Snr F'!$B$2:$CV$49,3,FALSE),"")</f>
        <v/>
      </c>
      <c r="C242" s="96" t="str">
        <f>IFERROR(VLOOKUP(Dnn!$C40,'Snr F'!$B$2:$CV$49,4,FALSE),"")</f>
        <v/>
      </c>
      <c r="D242" s="96" t="str">
        <f>IFERROR(VLOOKUP(Dnn!$C40,'Snr F'!$B$2:$CV$49,6,FALSE),"")</f>
        <v/>
      </c>
      <c r="E242" s="114" t="str">
        <f>IFERROR(VLOOKUP(Dnn!$C40,'Snr F'!$B$2:$CV$49,11,FALSE),"")</f>
        <v/>
      </c>
      <c r="F242" s="114" t="str">
        <f>IFERROR(VLOOKUP(Dnn!$C40,'Snr F'!$B$2:$CV$49,88,FALSE),"")</f>
        <v/>
      </c>
      <c r="G242" s="78" t="str">
        <f>IFERROR(VLOOKUP(Dnn!$C40,'Snr F'!$B$2:$CW$49,100,FALSE),"")</f>
        <v/>
      </c>
    </row>
    <row r="243" spans="1:7" x14ac:dyDescent="0.2">
      <c r="A243" s="71" t="str">
        <f>IFERROR(VLOOKUP(Dnn!$C41,'Snr F'!$B$2:$CV$49,1,FALSE),"")</f>
        <v/>
      </c>
      <c r="B243" s="96" t="str">
        <f>IFERROR(VLOOKUP(Dnn!$C41,'Snr F'!$B$2:$CV$49,3,FALSE),"")</f>
        <v/>
      </c>
      <c r="C243" s="96" t="str">
        <f>IFERROR(VLOOKUP(Dnn!$C41,'Snr F'!$B$2:$CV$49,4,FALSE),"")</f>
        <v/>
      </c>
      <c r="D243" s="96" t="str">
        <f>IFERROR(VLOOKUP(Dnn!$C41,'Snr F'!$B$2:$CV$49,6,FALSE),"")</f>
        <v/>
      </c>
      <c r="E243" s="114" t="str">
        <f>IFERROR(VLOOKUP(Dnn!$C41,'Snr F'!$B$2:$CV$49,11,FALSE),"")</f>
        <v/>
      </c>
      <c r="F243" s="114" t="str">
        <f>IFERROR(VLOOKUP(Dnn!$C41,'Snr F'!$B$2:$CV$49,88,FALSE),"")</f>
        <v/>
      </c>
      <c r="G243" s="78" t="str">
        <f>IFERROR(VLOOKUP(Dnn!$C41,'Snr F'!$B$2:$CW$49,100,FALSE),"")</f>
        <v/>
      </c>
    </row>
    <row r="244" spans="1:7" x14ac:dyDescent="0.2">
      <c r="A244" s="71" t="str">
        <f>IFERROR(VLOOKUP(Dnn!$C42,'Snr F'!$B$2:$CV$49,1,FALSE),"")</f>
        <v/>
      </c>
      <c r="B244" s="96" t="str">
        <f>IFERROR(VLOOKUP(Dnn!$C42,'Snr F'!$B$2:$CV$49,3,FALSE),"")</f>
        <v/>
      </c>
      <c r="C244" s="96" t="str">
        <f>IFERROR(VLOOKUP(Dnn!$C42,'Snr F'!$B$2:$CV$49,4,FALSE),"")</f>
        <v/>
      </c>
      <c r="D244" s="96" t="str">
        <f>IFERROR(VLOOKUP(Dnn!$C42,'Snr F'!$B$2:$CV$49,6,FALSE),"")</f>
        <v/>
      </c>
      <c r="E244" s="114" t="str">
        <f>IFERROR(VLOOKUP(Dnn!$C42,'Snr F'!$B$2:$CV$49,11,FALSE),"")</f>
        <v/>
      </c>
      <c r="F244" s="114" t="str">
        <f>IFERROR(VLOOKUP(Dnn!$C42,'Snr F'!$B$2:$CV$49,88,FALSE),"")</f>
        <v/>
      </c>
      <c r="G244" s="78" t="str">
        <f>IFERROR(VLOOKUP(Dnn!$C42,'Snr F'!$B$2:$CW$49,100,FALSE),"")</f>
        <v/>
      </c>
    </row>
    <row r="245" spans="1:7" x14ac:dyDescent="0.2">
      <c r="A245" s="71" t="str">
        <f>IFERROR(VLOOKUP(Dnn!$C43,'Snr F'!$B$2:$CV$49,1,FALSE),"")</f>
        <v/>
      </c>
      <c r="B245" s="96" t="str">
        <f>IFERROR(VLOOKUP(Dnn!$C43,'Snr F'!$B$2:$CV$49,3,FALSE),"")</f>
        <v/>
      </c>
      <c r="C245" s="96" t="str">
        <f>IFERROR(VLOOKUP(Dnn!$C43,'Snr F'!$B$2:$CV$49,4,FALSE),"")</f>
        <v/>
      </c>
      <c r="D245" s="96" t="str">
        <f>IFERROR(VLOOKUP(Dnn!$C43,'Snr F'!$B$2:$CV$49,6,FALSE),"")</f>
        <v/>
      </c>
      <c r="E245" s="114" t="str">
        <f>IFERROR(VLOOKUP(Dnn!$C43,'Snr F'!$B$2:$CV$49,11,FALSE),"")</f>
        <v/>
      </c>
      <c r="F245" s="114" t="str">
        <f>IFERROR(VLOOKUP(Dnn!$C43,'Snr F'!$B$2:$CV$49,88,FALSE),"")</f>
        <v/>
      </c>
      <c r="G245" s="78" t="str">
        <f>IFERROR(VLOOKUP(Dnn!$C43,'Snr F'!$B$2:$CW$49,100,FALSE),"")</f>
        <v/>
      </c>
    </row>
    <row r="246" spans="1:7" x14ac:dyDescent="0.2">
      <c r="A246" s="71" t="str">
        <f>IFERROR(VLOOKUP(Dnn!$C44,'Snr F'!$B$2:$CV$49,1,FALSE),"")</f>
        <v/>
      </c>
      <c r="B246" s="96" t="str">
        <f>IFERROR(VLOOKUP(Dnn!$C44,'Snr F'!$B$2:$CV$49,3,FALSE),"")</f>
        <v/>
      </c>
      <c r="C246" s="96" t="str">
        <f>IFERROR(VLOOKUP(Dnn!$C44,'Snr F'!$B$2:$CV$49,4,FALSE),"")</f>
        <v/>
      </c>
      <c r="D246" s="96" t="str">
        <f>IFERROR(VLOOKUP(Dnn!$C44,'Snr F'!$B$2:$CV$49,6,FALSE),"")</f>
        <v/>
      </c>
      <c r="E246" s="114" t="str">
        <f>IFERROR(VLOOKUP(Dnn!$C44,'Snr F'!$B$2:$CV$49,11,FALSE),"")</f>
        <v/>
      </c>
      <c r="F246" s="114" t="str">
        <f>IFERROR(VLOOKUP(Dnn!$C44,'Snr F'!$B$2:$CV$49,88,FALSE),"")</f>
        <v/>
      </c>
      <c r="G246" s="78" t="str">
        <f>IFERROR(VLOOKUP(Dnn!$C44,'Snr F'!$B$2:$CW$49,100,FALSE),"")</f>
        <v/>
      </c>
    </row>
    <row r="247" spans="1:7" x14ac:dyDescent="0.2">
      <c r="A247" s="71" t="str">
        <f>IFERROR(VLOOKUP(Dnn!$C45,'Snr F'!$B$2:$CV$49,1,FALSE),"")</f>
        <v/>
      </c>
      <c r="B247" s="96" t="str">
        <f>IFERROR(VLOOKUP(Dnn!$C45,'Snr F'!$B$2:$CV$49,3,FALSE),"")</f>
        <v/>
      </c>
      <c r="C247" s="96" t="str">
        <f>IFERROR(VLOOKUP(Dnn!$C45,'Snr F'!$B$2:$CV$49,4,FALSE),"")</f>
        <v/>
      </c>
      <c r="D247" s="96" t="str">
        <f>IFERROR(VLOOKUP(Dnn!$C45,'Snr F'!$B$2:$CV$49,6,FALSE),"")</f>
        <v/>
      </c>
      <c r="E247" s="114" t="str">
        <f>IFERROR(VLOOKUP(Dnn!$C45,'Snr F'!$B$2:$CV$49,11,FALSE),"")</f>
        <v/>
      </c>
      <c r="F247" s="114" t="str">
        <f>IFERROR(VLOOKUP(Dnn!$C45,'Snr F'!$B$2:$CV$49,88,FALSE),"")</f>
        <v/>
      </c>
      <c r="G247" s="78" t="str">
        <f>IFERROR(VLOOKUP(Dnn!$C45,'Snr F'!$B$2:$CW$49,100,FALSE),"")</f>
        <v/>
      </c>
    </row>
    <row r="248" spans="1:7" x14ac:dyDescent="0.2">
      <c r="A248" s="71" t="str">
        <f>IFERROR(VLOOKUP(Dnn!$C46,'Snr F'!$B$2:$CV$49,1,FALSE),"")</f>
        <v/>
      </c>
      <c r="B248" s="96" t="str">
        <f>IFERROR(VLOOKUP(Dnn!$C46,'Snr F'!$B$2:$CV$49,3,FALSE),"")</f>
        <v/>
      </c>
      <c r="C248" s="96" t="str">
        <f>IFERROR(VLOOKUP(Dnn!$C46,'Snr F'!$B$2:$CV$49,4,FALSE),"")</f>
        <v/>
      </c>
      <c r="D248" s="96" t="str">
        <f>IFERROR(VLOOKUP(Dnn!$C46,'Snr F'!$B$2:$CV$49,6,FALSE),"")</f>
        <v/>
      </c>
      <c r="E248" s="114" t="str">
        <f>IFERROR(VLOOKUP(Dnn!$C46,'Snr F'!$B$2:$CV$49,11,FALSE),"")</f>
        <v/>
      </c>
      <c r="F248" s="114" t="str">
        <f>IFERROR(VLOOKUP(Dnn!$C46,'Snr F'!$B$2:$CV$49,88,FALSE),"")</f>
        <v/>
      </c>
      <c r="G248" s="78" t="str">
        <f>IFERROR(VLOOKUP(Dnn!$C46,'Snr F'!$B$2:$CW$49,100,FALSE),"")</f>
        <v/>
      </c>
    </row>
    <row r="249" spans="1:7" x14ac:dyDescent="0.2">
      <c r="A249" s="71" t="str">
        <f>IFERROR(VLOOKUP(Dnn!$C47,'Snr F'!$B$2:$CV$49,1,FALSE),"")</f>
        <v/>
      </c>
      <c r="B249" s="96" t="str">
        <f>IFERROR(VLOOKUP(Dnn!$C47,'Snr F'!$B$2:$CV$49,3,FALSE),"")</f>
        <v/>
      </c>
      <c r="C249" s="96" t="str">
        <f>IFERROR(VLOOKUP(Dnn!$C47,'Snr F'!$B$2:$CV$49,4,FALSE),"")</f>
        <v/>
      </c>
      <c r="D249" s="96" t="str">
        <f>IFERROR(VLOOKUP(Dnn!$C47,'Snr F'!$B$2:$CV$49,6,FALSE),"")</f>
        <v/>
      </c>
      <c r="E249" s="114" t="str">
        <f>IFERROR(VLOOKUP(Dnn!$C47,'Snr F'!$B$2:$CV$49,11,FALSE),"")</f>
        <v/>
      </c>
      <c r="F249" s="114" t="str">
        <f>IFERROR(VLOOKUP(Dnn!$C47,'Snr F'!$B$2:$CV$49,88,FALSE),"")</f>
        <v/>
      </c>
      <c r="G249" s="78" t="str">
        <f>IFERROR(VLOOKUP(Dnn!$C47,'Snr F'!$B$2:$CW$49,100,FALSE),"")</f>
        <v/>
      </c>
    </row>
    <row r="250" spans="1:7" ht="15" thickBot="1" x14ac:dyDescent="0.25">
      <c r="A250" s="72" t="str">
        <f>IFERROR(VLOOKUP(Dnn!$C48,'Snr F'!$B$2:$CV$49,1,FALSE),"")</f>
        <v/>
      </c>
      <c r="B250" s="98" t="str">
        <f>IFERROR(VLOOKUP(Dnn!$C48,'Snr F'!$B$2:$CV$49,3,FALSE),"")</f>
        <v/>
      </c>
      <c r="C250" s="98" t="str">
        <f>IFERROR(VLOOKUP(Dnn!$C48,'Snr F'!$B$2:$CV$49,4,FALSE),"")</f>
        <v/>
      </c>
      <c r="D250" s="98" t="str">
        <f>IFERROR(VLOOKUP(Dnn!$C48,'Snr F'!$B$2:$CV$49,6,FALSE),"")</f>
        <v/>
      </c>
      <c r="E250" s="119" t="str">
        <f>IFERROR(VLOOKUP(Dnn!$C48,'Snr F'!$B$2:$CV$49,11,FALSE),"")</f>
        <v/>
      </c>
      <c r="F250" s="119" t="str">
        <f>IFERROR(VLOOKUP(Dnn!$C48,'Snr F'!$B$2:$CV$49,88,FALSE),"")</f>
        <v/>
      </c>
      <c r="G250" s="79" t="str">
        <f>IFERROR(VLOOKUP(Dnn!$C48,'Snr F'!$B$2:$CW$49,100,FALSE),"")</f>
        <v/>
      </c>
    </row>
    <row r="251" spans="1:7" ht="42" customHeight="1" thickBot="1" x14ac:dyDescent="0.25">
      <c r="A251" s="224" t="str">
        <f>Dnn!E7</f>
        <v>Seniors H</v>
      </c>
      <c r="B251" s="224"/>
      <c r="C251" s="224"/>
      <c r="D251" s="224"/>
      <c r="E251" s="224"/>
      <c r="F251" s="224"/>
      <c r="G251" s="224"/>
    </row>
    <row r="252" spans="1:7" ht="15" thickBot="1" x14ac:dyDescent="0.25">
      <c r="A252" s="161" t="s">
        <v>106</v>
      </c>
      <c r="B252" s="64" t="s">
        <v>0</v>
      </c>
      <c r="C252" s="64" t="s">
        <v>8</v>
      </c>
      <c r="D252" s="64" t="s">
        <v>1</v>
      </c>
      <c r="E252" s="118" t="s">
        <v>140</v>
      </c>
      <c r="F252" s="118" t="s">
        <v>141</v>
      </c>
      <c r="G252" s="162" t="s">
        <v>107</v>
      </c>
    </row>
    <row r="253" spans="1:7" x14ac:dyDescent="0.2">
      <c r="A253" s="67" t="str">
        <f>IFERROR(VLOOKUP(Dnn!$C1,'Snr H'!$B$2:$CV$49,1,FALSE),"")</f>
        <v/>
      </c>
      <c r="B253" s="94" t="str">
        <f>IFERROR(VLOOKUP(Dnn!$C1,'Snr H'!$B$2:$CV$49,3,FALSE),"")</f>
        <v/>
      </c>
      <c r="C253" s="94" t="str">
        <f>IFERROR(VLOOKUP(Dnn!$C1,'Snr H'!$B$2:$CV$49,4,FALSE),"")</f>
        <v/>
      </c>
      <c r="D253" s="94" t="str">
        <f>IFERROR(VLOOKUP(Dnn!$C1,'Snr H'!$B$2:$CV$49,6,FALSE),"")</f>
        <v/>
      </c>
      <c r="E253" s="113" t="str">
        <f>IFERROR(VLOOKUP(Dnn!$C1,'Snr H'!$B$2:$CV$49,11,FALSE),"")</f>
        <v/>
      </c>
      <c r="F253" s="113" t="str">
        <f>IFERROR(VLOOKUP(Dnn!$C1,'Snr H'!$B$2:$CV$49,88,FALSE),"")</f>
        <v/>
      </c>
      <c r="G253" s="77" t="str">
        <f>IFERROR(VLOOKUP(Dnn!$C1,'Snr H'!$B$2:$CW$49,100,FALSE),"")</f>
        <v/>
      </c>
    </row>
    <row r="254" spans="1:7" x14ac:dyDescent="0.2">
      <c r="A254" s="71" t="str">
        <f>IFERROR(VLOOKUP(Dnn!$C2,'Snr H'!$B$2:$CV$49,1,FALSE),"")</f>
        <v/>
      </c>
      <c r="B254" s="96" t="str">
        <f>IFERROR(VLOOKUP(Dnn!$C2,'Snr H'!$B$2:$CV$49,3,FALSE),"")</f>
        <v/>
      </c>
      <c r="C254" s="96" t="str">
        <f>IFERROR(VLOOKUP(Dnn!$C2,'Snr H'!$B$2:$CV$49,4,FALSE),"")</f>
        <v/>
      </c>
      <c r="D254" s="96" t="str">
        <f>IFERROR(VLOOKUP(Dnn!$C2,'Snr H'!$B$2:$CV$49,6,FALSE),"")</f>
        <v/>
      </c>
      <c r="E254" s="114" t="str">
        <f>IFERROR(VLOOKUP(Dnn!$C2,'Snr H'!$B$2:$CV$49,11,FALSE),"")</f>
        <v/>
      </c>
      <c r="F254" s="114" t="str">
        <f>IFERROR(VLOOKUP(Dnn!$C2,'Snr H'!$B$2:$CV$49,88,FALSE),"")</f>
        <v/>
      </c>
      <c r="G254" s="78" t="str">
        <f>IFERROR(VLOOKUP(Dnn!$C2,'Snr H'!$B$2:$CW$49,100,FALSE),"")</f>
        <v/>
      </c>
    </row>
    <row r="255" spans="1:7" x14ac:dyDescent="0.2">
      <c r="A255" s="71" t="str">
        <f>IFERROR(VLOOKUP(Dnn!$C3,'Snr H'!$B$2:$CV$49,1,FALSE),"")</f>
        <v/>
      </c>
      <c r="B255" s="96" t="str">
        <f>IFERROR(VLOOKUP(Dnn!$C3,'Snr H'!$B$2:$CV$49,3,FALSE),"")</f>
        <v/>
      </c>
      <c r="C255" s="96" t="str">
        <f>IFERROR(VLOOKUP(Dnn!$C3,'Snr H'!$B$2:$CV$49,4,FALSE),"")</f>
        <v/>
      </c>
      <c r="D255" s="96" t="str">
        <f>IFERROR(VLOOKUP(Dnn!$C3,'Snr H'!$B$2:$CV$49,6,FALSE),"")</f>
        <v/>
      </c>
      <c r="E255" s="114" t="str">
        <f>IFERROR(VLOOKUP(Dnn!$C3,'Snr H'!$B$2:$CV$49,11,FALSE),"")</f>
        <v/>
      </c>
      <c r="F255" s="114" t="str">
        <f>IFERROR(VLOOKUP(Dnn!$C3,'Snr H'!$B$2:$CV$49,88,FALSE),"")</f>
        <v/>
      </c>
      <c r="G255" s="78" t="str">
        <f>IFERROR(VLOOKUP(Dnn!$C3,'Snr H'!$B$2:$CW$49,100,FALSE),"")</f>
        <v/>
      </c>
    </row>
    <row r="256" spans="1:7" x14ac:dyDescent="0.2">
      <c r="A256" s="71" t="str">
        <f>IFERROR(VLOOKUP(Dnn!$C4,'Snr H'!$B$2:$CV$49,1,FALSE),"")</f>
        <v/>
      </c>
      <c r="B256" s="96" t="str">
        <f>IFERROR(VLOOKUP(Dnn!$C4,'Snr H'!$B$2:$CV$49,3,FALSE),"")</f>
        <v/>
      </c>
      <c r="C256" s="96" t="str">
        <f>IFERROR(VLOOKUP(Dnn!$C4,'Snr H'!$B$2:$CV$49,4,FALSE),"")</f>
        <v/>
      </c>
      <c r="D256" s="96" t="str">
        <f>IFERROR(VLOOKUP(Dnn!$C4,'Snr H'!$B$2:$CV$49,6,FALSE),"")</f>
        <v/>
      </c>
      <c r="E256" s="114" t="str">
        <f>IFERROR(VLOOKUP(Dnn!$C4,'Snr H'!$B$2:$CV$49,11,FALSE),"")</f>
        <v/>
      </c>
      <c r="F256" s="114" t="str">
        <f>IFERROR(VLOOKUP(Dnn!$C4,'Snr H'!$B$2:$CV$49,88,FALSE),"")</f>
        <v/>
      </c>
      <c r="G256" s="78" t="str">
        <f>IFERROR(VLOOKUP(Dnn!$C4,'Snr H'!$B$2:$CW$49,100,FALSE),"")</f>
        <v/>
      </c>
    </row>
    <row r="257" spans="1:7" x14ac:dyDescent="0.2">
      <c r="A257" s="71" t="str">
        <f>IFERROR(VLOOKUP(Dnn!$C5,'Snr H'!$B$2:$CV$49,1,FALSE),"")</f>
        <v/>
      </c>
      <c r="B257" s="96" t="str">
        <f>IFERROR(VLOOKUP(Dnn!$C5,'Snr H'!$B$2:$CV$49,3,FALSE),"")</f>
        <v/>
      </c>
      <c r="C257" s="96" t="str">
        <f>IFERROR(VLOOKUP(Dnn!$C5,'Snr H'!$B$2:$CV$49,4,FALSE),"")</f>
        <v/>
      </c>
      <c r="D257" s="96" t="str">
        <f>IFERROR(VLOOKUP(Dnn!$C5,'Snr H'!$B$2:$CV$49,6,FALSE),"")</f>
        <v/>
      </c>
      <c r="E257" s="114" t="str">
        <f>IFERROR(VLOOKUP(Dnn!$C5,'Snr H'!$B$2:$CV$49,11,FALSE),"")</f>
        <v/>
      </c>
      <c r="F257" s="114" t="str">
        <f>IFERROR(VLOOKUP(Dnn!$C5,'Snr H'!$B$2:$CV$49,88,FALSE),"")</f>
        <v/>
      </c>
      <c r="G257" s="78" t="str">
        <f>IFERROR(VLOOKUP(Dnn!$C5,'Snr H'!$B$2:$CW$49,100,FALSE),"")</f>
        <v/>
      </c>
    </row>
    <row r="258" spans="1:7" x14ac:dyDescent="0.2">
      <c r="A258" s="71" t="str">
        <f>IFERROR(VLOOKUP(Dnn!$C6,'Snr H'!$B$2:$CV$49,1,FALSE),"")</f>
        <v/>
      </c>
      <c r="B258" s="96" t="str">
        <f>IFERROR(VLOOKUP(Dnn!$C6,'Snr H'!$B$2:$CV$49,3,FALSE),"")</f>
        <v/>
      </c>
      <c r="C258" s="96" t="str">
        <f>IFERROR(VLOOKUP(Dnn!$C6,'Snr H'!$B$2:$CV$49,4,FALSE),"")</f>
        <v/>
      </c>
      <c r="D258" s="96" t="str">
        <f>IFERROR(VLOOKUP(Dnn!$C6,'Snr H'!$B$2:$CV$49,6,FALSE),"")</f>
        <v/>
      </c>
      <c r="E258" s="114" t="str">
        <f>IFERROR(VLOOKUP(Dnn!$C6,'Snr H'!$B$2:$CV$49,11,FALSE),"")</f>
        <v/>
      </c>
      <c r="F258" s="114" t="str">
        <f>IFERROR(VLOOKUP(Dnn!$C6,'Snr H'!$B$2:$CV$49,88,FALSE),"")</f>
        <v/>
      </c>
      <c r="G258" s="78" t="str">
        <f>IFERROR(VLOOKUP(Dnn!$C6,'Snr H'!$B$2:$CW$49,100,FALSE),"")</f>
        <v/>
      </c>
    </row>
    <row r="259" spans="1:7" ht="14" customHeight="1" x14ac:dyDescent="0.2">
      <c r="A259" s="71" t="str">
        <f>IFERROR(VLOOKUP(Dnn!$C7,'Snr H'!$B$2:$CV$49,1,FALSE),"")</f>
        <v/>
      </c>
      <c r="B259" s="96" t="str">
        <f>IFERROR(VLOOKUP(Dnn!$C7,'Snr H'!$B$2:$CV$49,3,FALSE),"")</f>
        <v/>
      </c>
      <c r="C259" s="96" t="str">
        <f>IFERROR(VLOOKUP(Dnn!$C7,'Snr H'!$B$2:$CV$49,4,FALSE),"")</f>
        <v/>
      </c>
      <c r="D259" s="96" t="str">
        <f>IFERROR(VLOOKUP(Dnn!$C7,'Snr H'!$B$2:$CV$49,6,FALSE),"")</f>
        <v/>
      </c>
      <c r="E259" s="114" t="str">
        <f>IFERROR(VLOOKUP(Dnn!$C7,'Snr H'!$B$2:$CV$49,11,FALSE),"")</f>
        <v/>
      </c>
      <c r="F259" s="114" t="str">
        <f>IFERROR(VLOOKUP(Dnn!$C7,'Snr H'!$B$2:$CV$49,88,FALSE),"")</f>
        <v/>
      </c>
      <c r="G259" s="78" t="str">
        <f>IFERROR(VLOOKUP(Dnn!$C7,'Snr H'!$B$2:$CW$49,100,FALSE),"")</f>
        <v/>
      </c>
    </row>
    <row r="260" spans="1:7" ht="15" customHeight="1" thickBot="1" x14ac:dyDescent="0.25">
      <c r="A260" s="72" t="str">
        <f>IFERROR(VLOOKUP(Dnn!$C8,'Snr H'!$B$2:$CV$49,1,FALSE),"")</f>
        <v/>
      </c>
      <c r="B260" s="98" t="str">
        <f>IFERROR(VLOOKUP(Dnn!$C8,'Snr H'!$B$2:$CV$49,3,FALSE),"")</f>
        <v/>
      </c>
      <c r="C260" s="98" t="str">
        <f>IFERROR(VLOOKUP(Dnn!$C8,'Snr H'!$B$2:$CV$49,4,FALSE),"")</f>
        <v/>
      </c>
      <c r="D260" s="98" t="str">
        <f>IFERROR(VLOOKUP(Dnn!$C8,'Snr H'!$B$2:$CV$49,6,FALSE),"")</f>
        <v/>
      </c>
      <c r="E260" s="119" t="str">
        <f>IFERROR(VLOOKUP(Dnn!$C8,'Snr H'!$B$2:$CV$49,11,FALSE),"")</f>
        <v/>
      </c>
      <c r="F260" s="119" t="str">
        <f>IFERROR(VLOOKUP(Dnn!$C8,'Snr H'!$B$2:$CV$49,88,FALSE),"")</f>
        <v/>
      </c>
      <c r="G260" s="79" t="str">
        <f>IFERROR(VLOOKUP(Dnn!$C8,'Snr H'!$B$2:$CW$49,100,FALSE),"")</f>
        <v/>
      </c>
    </row>
    <row r="261" spans="1:7" x14ac:dyDescent="0.2">
      <c r="A261" s="67" t="str">
        <f>IFERROR(VLOOKUP(Dnn!$C9,'Snr H'!$B$2:$CV$49,1,FALSE),"")</f>
        <v/>
      </c>
      <c r="B261" s="94" t="str">
        <f>IFERROR(VLOOKUP(Dnn!$C9,'Snr H'!$B$2:$CV$49,3,FALSE),"")</f>
        <v/>
      </c>
      <c r="C261" s="94" t="str">
        <f>IFERROR(VLOOKUP(Dnn!$C9,'Snr H'!$B$2:$CV$49,4,FALSE),"")</f>
        <v/>
      </c>
      <c r="D261" s="94" t="str">
        <f>IFERROR(VLOOKUP(Dnn!$C9,'Snr H'!$B$2:$CV$49,6,FALSE),"")</f>
        <v/>
      </c>
      <c r="E261" s="113" t="str">
        <f>IFERROR(VLOOKUP(Dnn!$C9,'Snr H'!$B$2:$CV$49,11,FALSE),"")</f>
        <v/>
      </c>
      <c r="F261" s="113" t="str">
        <f>IFERROR(VLOOKUP(Dnn!$C9,'Snr H'!$B$2:$CV$49,88,FALSE),"")</f>
        <v/>
      </c>
      <c r="G261" s="77" t="str">
        <f>IFERROR(VLOOKUP(Dnn!$C9,'Snr H'!$B$2:$CW$49,100,FALSE),"")</f>
        <v/>
      </c>
    </row>
    <row r="262" spans="1:7" x14ac:dyDescent="0.2">
      <c r="A262" s="71" t="str">
        <f>IFERROR(VLOOKUP(Dnn!$C10,'Snr H'!$B$2:$CV$49,1,FALSE),"")</f>
        <v/>
      </c>
      <c r="B262" s="96" t="str">
        <f>IFERROR(VLOOKUP(Dnn!$C10,'Snr H'!$B$2:$CV$49,3,FALSE),"")</f>
        <v/>
      </c>
      <c r="C262" s="96" t="str">
        <f>IFERROR(VLOOKUP(Dnn!$C10,'Snr H'!$B$2:$CV$49,4,FALSE),"")</f>
        <v/>
      </c>
      <c r="D262" s="96" t="str">
        <f>IFERROR(VLOOKUP(Dnn!$C10,'Snr H'!$B$2:$CV$49,6,FALSE),"")</f>
        <v/>
      </c>
      <c r="E262" s="114" t="str">
        <f>IFERROR(VLOOKUP(Dnn!$C10,'Snr H'!$B$2:$CV$49,11,FALSE),"")</f>
        <v/>
      </c>
      <c r="F262" s="114" t="str">
        <f>IFERROR(VLOOKUP(Dnn!$C10,'Snr H'!$B$2:$CV$49,88,FALSE),"")</f>
        <v/>
      </c>
      <c r="G262" s="78" t="str">
        <f>IFERROR(VLOOKUP(Dnn!$C10,'Snr H'!$B$2:$CW$49,100,FALSE),"")</f>
        <v/>
      </c>
    </row>
    <row r="263" spans="1:7" x14ac:dyDescent="0.2">
      <c r="A263" s="71" t="str">
        <f>IFERROR(VLOOKUP(Dnn!$C11,'Snr H'!$B$2:$CV$49,1,FALSE),"")</f>
        <v/>
      </c>
      <c r="B263" s="96" t="str">
        <f>IFERROR(VLOOKUP(Dnn!$C11,'Snr H'!$B$2:$CV$49,3,FALSE),"")</f>
        <v/>
      </c>
      <c r="C263" s="96" t="str">
        <f>IFERROR(VLOOKUP(Dnn!$C11,'Snr H'!$B$2:$CV$49,4,FALSE),"")</f>
        <v/>
      </c>
      <c r="D263" s="96" t="str">
        <f>IFERROR(VLOOKUP(Dnn!$C11,'Snr H'!$B$2:$CV$49,6,FALSE),"")</f>
        <v/>
      </c>
      <c r="E263" s="114" t="str">
        <f>IFERROR(VLOOKUP(Dnn!$C11,'Snr H'!$B$2:$CV$49,11,FALSE),"")</f>
        <v/>
      </c>
      <c r="F263" s="114" t="str">
        <f>IFERROR(VLOOKUP(Dnn!$C11,'Snr H'!$B$2:$CV$49,88,FALSE),"")</f>
        <v/>
      </c>
      <c r="G263" s="78" t="str">
        <f>IFERROR(VLOOKUP(Dnn!$C11,'Snr H'!$B$2:$CW$49,100,FALSE),"")</f>
        <v/>
      </c>
    </row>
    <row r="264" spans="1:7" x14ac:dyDescent="0.2">
      <c r="A264" s="71" t="str">
        <f>IFERROR(VLOOKUP(Dnn!$C12,'Snr H'!$B$2:$CV$49,1,FALSE),"")</f>
        <v/>
      </c>
      <c r="B264" s="96" t="str">
        <f>IFERROR(VLOOKUP(Dnn!$C12,'Snr H'!$B$2:$CV$49,3,FALSE),"")</f>
        <v/>
      </c>
      <c r="C264" s="96" t="str">
        <f>IFERROR(VLOOKUP(Dnn!$C12,'Snr H'!$B$2:$CV$49,4,FALSE),"")</f>
        <v/>
      </c>
      <c r="D264" s="96" t="str">
        <f>IFERROR(VLOOKUP(Dnn!$C12,'Snr H'!$B$2:$CV$49,6,FALSE),"")</f>
        <v/>
      </c>
      <c r="E264" s="114" t="str">
        <f>IFERROR(VLOOKUP(Dnn!$C12,'Snr H'!$B$2:$CV$49,11,FALSE),"")</f>
        <v/>
      </c>
      <c r="F264" s="114" t="str">
        <f>IFERROR(VLOOKUP(Dnn!$C12,'Snr H'!$B$2:$CV$49,88,FALSE),"")</f>
        <v/>
      </c>
      <c r="G264" s="78" t="str">
        <f>IFERROR(VLOOKUP(Dnn!$C12,'Snr H'!$B$2:$CW$49,100,FALSE),"")</f>
        <v/>
      </c>
    </row>
    <row r="265" spans="1:7" x14ac:dyDescent="0.2">
      <c r="A265" s="71" t="str">
        <f>IFERROR(VLOOKUP(Dnn!$C13,'Snr H'!$B$2:$CV$49,1,FALSE),"")</f>
        <v/>
      </c>
      <c r="B265" s="96" t="str">
        <f>IFERROR(VLOOKUP(Dnn!$C13,'Snr H'!$B$2:$CV$49,3,FALSE),"")</f>
        <v/>
      </c>
      <c r="C265" s="96" t="str">
        <f>IFERROR(VLOOKUP(Dnn!$C13,'Snr H'!$B$2:$CV$49,4,FALSE),"")</f>
        <v/>
      </c>
      <c r="D265" s="96" t="str">
        <f>IFERROR(VLOOKUP(Dnn!$C13,'Snr H'!$B$2:$CV$49,6,FALSE),"")</f>
        <v/>
      </c>
      <c r="E265" s="114" t="str">
        <f>IFERROR(VLOOKUP(Dnn!$C13,'Snr H'!$B$2:$CV$49,11,FALSE),"")</f>
        <v/>
      </c>
      <c r="F265" s="114" t="str">
        <f>IFERROR(VLOOKUP(Dnn!$C13,'Snr H'!$B$2:$CV$49,88,FALSE),"")</f>
        <v/>
      </c>
      <c r="G265" s="78" t="str">
        <f>IFERROR(VLOOKUP(Dnn!$C13,'Snr H'!$B$2:$CW$49,100,FALSE),"")</f>
        <v/>
      </c>
    </row>
    <row r="266" spans="1:7" x14ac:dyDescent="0.2">
      <c r="A266" s="71" t="str">
        <f>IFERROR(VLOOKUP(Dnn!$C14,'Snr H'!$B$2:$CV$49,1,FALSE),"")</f>
        <v/>
      </c>
      <c r="B266" s="96" t="str">
        <f>IFERROR(VLOOKUP(Dnn!$C14,'Snr H'!$B$2:$CV$49,3,FALSE),"")</f>
        <v/>
      </c>
      <c r="C266" s="96" t="str">
        <f>IFERROR(VLOOKUP(Dnn!$C14,'Snr H'!$B$2:$CV$49,4,FALSE),"")</f>
        <v/>
      </c>
      <c r="D266" s="96" t="str">
        <f>IFERROR(VLOOKUP(Dnn!$C14,'Snr H'!$B$2:$CV$49,6,FALSE),"")</f>
        <v/>
      </c>
      <c r="E266" s="114" t="str">
        <f>IFERROR(VLOOKUP(Dnn!$C14,'Snr H'!$B$2:$CV$49,11,FALSE),"")</f>
        <v/>
      </c>
      <c r="F266" s="114" t="str">
        <f>IFERROR(VLOOKUP(Dnn!$C14,'Snr H'!$B$2:$CV$49,88,FALSE),"")</f>
        <v/>
      </c>
      <c r="G266" s="78" t="str">
        <f>IFERROR(VLOOKUP(Dnn!$C14,'Snr H'!$B$2:$CW$49,100,FALSE),"")</f>
        <v/>
      </c>
    </row>
    <row r="267" spans="1:7" x14ac:dyDescent="0.2">
      <c r="A267" s="71" t="str">
        <f>IFERROR(VLOOKUP(Dnn!$C15,'Snr H'!$B$2:$CV$49,1,FALSE),"")</f>
        <v/>
      </c>
      <c r="B267" s="96" t="str">
        <f>IFERROR(VLOOKUP(Dnn!$C15,'Snr H'!$B$2:$CV$49,3,FALSE),"")</f>
        <v/>
      </c>
      <c r="C267" s="96" t="str">
        <f>IFERROR(VLOOKUP(Dnn!$C15,'Snr H'!$B$2:$CV$49,4,FALSE),"")</f>
        <v/>
      </c>
      <c r="D267" s="96" t="str">
        <f>IFERROR(VLOOKUP(Dnn!$C15,'Snr H'!$B$2:$CV$49,6,FALSE),"")</f>
        <v/>
      </c>
      <c r="E267" s="114" t="str">
        <f>IFERROR(VLOOKUP(Dnn!$C15,'Snr H'!$B$2:$CV$49,11,FALSE),"")</f>
        <v/>
      </c>
      <c r="F267" s="114" t="str">
        <f>IFERROR(VLOOKUP(Dnn!$C15,'Snr H'!$B$2:$CV$49,88,FALSE),"")</f>
        <v/>
      </c>
      <c r="G267" s="78" t="str">
        <f>IFERROR(VLOOKUP(Dnn!$C15,'Snr H'!$B$2:$CW$49,100,FALSE),"")</f>
        <v/>
      </c>
    </row>
    <row r="268" spans="1:7" x14ac:dyDescent="0.2">
      <c r="A268" s="71" t="str">
        <f>IFERROR(VLOOKUP(Dnn!$C16,'Snr H'!$B$2:$CV$49,1,FALSE),"")</f>
        <v/>
      </c>
      <c r="B268" s="96" t="str">
        <f>IFERROR(VLOOKUP(Dnn!$C16,'Snr H'!$B$2:$CV$49,3,FALSE),"")</f>
        <v/>
      </c>
      <c r="C268" s="96" t="str">
        <f>IFERROR(VLOOKUP(Dnn!$C16,'Snr H'!$B$2:$CV$49,4,FALSE),"")</f>
        <v/>
      </c>
      <c r="D268" s="96" t="str">
        <f>IFERROR(VLOOKUP(Dnn!$C16,'Snr H'!$B$2:$CV$49,6,FALSE),"")</f>
        <v/>
      </c>
      <c r="E268" s="114" t="str">
        <f>IFERROR(VLOOKUP(Dnn!$C16,'Snr H'!$B$2:$CV$49,11,FALSE),"")</f>
        <v/>
      </c>
      <c r="F268" s="114" t="str">
        <f>IFERROR(VLOOKUP(Dnn!$C16,'Snr H'!$B$2:$CV$49,88,FALSE),"")</f>
        <v/>
      </c>
      <c r="G268" s="78" t="str">
        <f>IFERROR(VLOOKUP(Dnn!$C16,'Snr H'!$B$2:$CW$49,100,FALSE),"")</f>
        <v/>
      </c>
    </row>
    <row r="269" spans="1:7" x14ac:dyDescent="0.2">
      <c r="A269" s="71" t="str">
        <f>IFERROR(VLOOKUP(Dnn!$C17,'Snr H'!$B$2:$CV$49,1,FALSE),"")</f>
        <v/>
      </c>
      <c r="B269" s="96" t="str">
        <f>IFERROR(VLOOKUP(Dnn!$C17,'Snr H'!$B$2:$CV$49,3,FALSE),"")</f>
        <v/>
      </c>
      <c r="C269" s="96" t="str">
        <f>IFERROR(VLOOKUP(Dnn!$C17,'Snr H'!$B$2:$CV$49,4,FALSE),"")</f>
        <v/>
      </c>
      <c r="D269" s="96" t="str">
        <f>IFERROR(VLOOKUP(Dnn!$C17,'Snr H'!$B$2:$CV$49,6,FALSE),"")</f>
        <v/>
      </c>
      <c r="E269" s="114" t="str">
        <f>IFERROR(VLOOKUP(Dnn!$C17,'Snr H'!$B$2:$CV$49,11,FALSE),"")</f>
        <v/>
      </c>
      <c r="F269" s="114" t="str">
        <f>IFERROR(VLOOKUP(Dnn!$C17,'Snr H'!$B$2:$CV$49,88,FALSE),"")</f>
        <v/>
      </c>
      <c r="G269" s="78" t="str">
        <f>IFERROR(VLOOKUP(Dnn!$C17,'Snr H'!$B$2:$CW$49,100,FALSE),"")</f>
        <v/>
      </c>
    </row>
    <row r="270" spans="1:7" x14ac:dyDescent="0.2">
      <c r="A270" s="71" t="str">
        <f>IFERROR(VLOOKUP(Dnn!$C18,'Snr H'!$B$2:$CV$49,1,FALSE),"")</f>
        <v/>
      </c>
      <c r="B270" s="96" t="str">
        <f>IFERROR(VLOOKUP(Dnn!$C18,'Snr H'!$B$2:$CV$49,3,FALSE),"")</f>
        <v/>
      </c>
      <c r="C270" s="96" t="str">
        <f>IFERROR(VLOOKUP(Dnn!$C18,'Snr H'!$B$2:$CV$49,4,FALSE),"")</f>
        <v/>
      </c>
      <c r="D270" s="96" t="str">
        <f>IFERROR(VLOOKUP(Dnn!$C18,'Snr H'!$B$2:$CV$49,6,FALSE),"")</f>
        <v/>
      </c>
      <c r="E270" s="114" t="str">
        <f>IFERROR(VLOOKUP(Dnn!$C18,'Snr H'!$B$2:$CV$49,11,FALSE),"")</f>
        <v/>
      </c>
      <c r="F270" s="114" t="str">
        <f>IFERROR(VLOOKUP(Dnn!$C18,'Snr H'!$B$2:$CV$49,88,FALSE),"")</f>
        <v/>
      </c>
      <c r="G270" s="78" t="str">
        <f>IFERROR(VLOOKUP(Dnn!$C18,'Snr H'!$B$2:$CW$49,100,FALSE),"")</f>
        <v/>
      </c>
    </row>
    <row r="271" spans="1:7" x14ac:dyDescent="0.2">
      <c r="A271" s="71" t="str">
        <f>IFERROR(VLOOKUP(Dnn!$C19,'Snr H'!$B$2:$CV$49,1,FALSE),"")</f>
        <v/>
      </c>
      <c r="B271" s="96" t="str">
        <f>IFERROR(VLOOKUP(Dnn!$C19,'Snr H'!$B$2:$CV$49,3,FALSE),"")</f>
        <v/>
      </c>
      <c r="C271" s="96" t="str">
        <f>IFERROR(VLOOKUP(Dnn!$C19,'Snr H'!$B$2:$CV$49,4,FALSE),"")</f>
        <v/>
      </c>
      <c r="D271" s="96" t="str">
        <f>IFERROR(VLOOKUP(Dnn!$C19,'Snr H'!$B$2:$CV$49,6,FALSE),"")</f>
        <v/>
      </c>
      <c r="E271" s="114" t="str">
        <f>IFERROR(VLOOKUP(Dnn!$C19,'Snr H'!$B$2:$CV$49,11,FALSE),"")</f>
        <v/>
      </c>
      <c r="F271" s="114" t="str">
        <f>IFERROR(VLOOKUP(Dnn!$C19,'Snr H'!$B$2:$CV$49,88,FALSE),"")</f>
        <v/>
      </c>
      <c r="G271" s="78" t="str">
        <f>IFERROR(VLOOKUP(Dnn!$C19,'Snr H'!$B$2:$CW$49,100,FALSE),"")</f>
        <v/>
      </c>
    </row>
    <row r="272" spans="1:7" x14ac:dyDescent="0.2">
      <c r="A272" s="71" t="str">
        <f>IFERROR(VLOOKUP(Dnn!$C20,'Snr H'!$B$2:$CV$49,1,FALSE),"")</f>
        <v/>
      </c>
      <c r="B272" s="96" t="str">
        <f>IFERROR(VLOOKUP(Dnn!$C20,'Snr H'!$B$2:$CV$49,3,FALSE),"")</f>
        <v/>
      </c>
      <c r="C272" s="96" t="str">
        <f>IFERROR(VLOOKUP(Dnn!$C20,'Snr H'!$B$2:$CV$49,4,FALSE),"")</f>
        <v/>
      </c>
      <c r="D272" s="96" t="str">
        <f>IFERROR(VLOOKUP(Dnn!$C20,'Snr H'!$B$2:$CV$49,6,FALSE),"")</f>
        <v/>
      </c>
      <c r="E272" s="114" t="str">
        <f>IFERROR(VLOOKUP(Dnn!$C20,'Snr H'!$B$2:$CV$49,11,FALSE),"")</f>
        <v/>
      </c>
      <c r="F272" s="114" t="str">
        <f>IFERROR(VLOOKUP(Dnn!$C20,'Snr H'!$B$2:$CV$49,88,FALSE),"")</f>
        <v/>
      </c>
      <c r="G272" s="78" t="str">
        <f>IFERROR(VLOOKUP(Dnn!$C20,'Snr H'!$B$2:$CW$49,100,FALSE),"")</f>
        <v/>
      </c>
    </row>
    <row r="273" spans="1:7" x14ac:dyDescent="0.2">
      <c r="A273" s="71" t="str">
        <f>IFERROR(VLOOKUP(Dnn!$C21,'Snr H'!$B$2:$CV$49,1,FALSE),"")</f>
        <v/>
      </c>
      <c r="B273" s="96" t="str">
        <f>IFERROR(VLOOKUP(Dnn!$C21,'Snr H'!$B$2:$CV$49,3,FALSE),"")</f>
        <v/>
      </c>
      <c r="C273" s="96" t="str">
        <f>IFERROR(VLOOKUP(Dnn!$C21,'Snr H'!$B$2:$CV$49,4,FALSE),"")</f>
        <v/>
      </c>
      <c r="D273" s="96" t="str">
        <f>IFERROR(VLOOKUP(Dnn!$C21,'Snr H'!$B$2:$CV$49,6,FALSE),"")</f>
        <v/>
      </c>
      <c r="E273" s="114" t="str">
        <f>IFERROR(VLOOKUP(Dnn!$C21,'Snr H'!$B$2:$CV$49,11,FALSE),"")</f>
        <v/>
      </c>
      <c r="F273" s="114" t="str">
        <f>IFERROR(VLOOKUP(Dnn!$C21,'Snr H'!$B$2:$CV$49,88,FALSE),"")</f>
        <v/>
      </c>
      <c r="G273" s="78" t="str">
        <f>IFERROR(VLOOKUP(Dnn!$C21,'Snr H'!$B$2:$CW$49,100,FALSE),"")</f>
        <v/>
      </c>
    </row>
    <row r="274" spans="1:7" x14ac:dyDescent="0.2">
      <c r="A274" s="71" t="str">
        <f>IFERROR(VLOOKUP(Dnn!$C22,'Snr H'!$B$2:$CV$49,1,FALSE),"")</f>
        <v/>
      </c>
      <c r="B274" s="96" t="str">
        <f>IFERROR(VLOOKUP(Dnn!$C22,'Snr H'!$B$2:$CV$49,3,FALSE),"")</f>
        <v/>
      </c>
      <c r="C274" s="96" t="str">
        <f>IFERROR(VLOOKUP(Dnn!$C22,'Snr H'!$B$2:$CV$49,4,FALSE),"")</f>
        <v/>
      </c>
      <c r="D274" s="96" t="str">
        <f>IFERROR(VLOOKUP(Dnn!$C22,'Snr H'!$B$2:$CV$49,6,FALSE),"")</f>
        <v/>
      </c>
      <c r="E274" s="114" t="str">
        <f>IFERROR(VLOOKUP(Dnn!$C22,'Snr H'!$B$2:$CV$49,11,FALSE),"")</f>
        <v/>
      </c>
      <c r="F274" s="114" t="str">
        <f>IFERROR(VLOOKUP(Dnn!$C22,'Snr H'!$B$2:$CV$49,88,FALSE),"")</f>
        <v/>
      </c>
      <c r="G274" s="78" t="str">
        <f>IFERROR(VLOOKUP(Dnn!$C22,'Snr H'!$B$2:$CW$49,100,FALSE),"")</f>
        <v/>
      </c>
    </row>
    <row r="275" spans="1:7" x14ac:dyDescent="0.2">
      <c r="A275" s="71" t="str">
        <f>IFERROR(VLOOKUP(Dnn!$C23,'Snr H'!$B$2:$CV$49,1,FALSE),"")</f>
        <v/>
      </c>
      <c r="B275" s="96" t="str">
        <f>IFERROR(VLOOKUP(Dnn!$C23,'Snr H'!$B$2:$CV$49,3,FALSE),"")</f>
        <v/>
      </c>
      <c r="C275" s="96" t="str">
        <f>IFERROR(VLOOKUP(Dnn!$C23,'Snr H'!$B$2:$CV$49,4,FALSE),"")</f>
        <v/>
      </c>
      <c r="D275" s="96" t="str">
        <f>IFERROR(VLOOKUP(Dnn!$C23,'Snr H'!$B$2:$CV$49,6,FALSE),"")</f>
        <v/>
      </c>
      <c r="E275" s="114" t="str">
        <f>IFERROR(VLOOKUP(Dnn!$C23,'Snr H'!$B$2:$CV$49,11,FALSE),"")</f>
        <v/>
      </c>
      <c r="F275" s="114" t="str">
        <f>IFERROR(VLOOKUP(Dnn!$C23,'Snr H'!$B$2:$CV$49,88,FALSE),"")</f>
        <v/>
      </c>
      <c r="G275" s="78" t="str">
        <f>IFERROR(VLOOKUP(Dnn!$C23,'Snr H'!$B$2:$CW$49,100,FALSE),"")</f>
        <v/>
      </c>
    </row>
    <row r="276" spans="1:7" x14ac:dyDescent="0.2">
      <c r="A276" s="71" t="str">
        <f>IFERROR(VLOOKUP(Dnn!$C24,'Snr H'!$B$2:$CV$49,1,FALSE),"")</f>
        <v/>
      </c>
      <c r="B276" s="96" t="str">
        <f>IFERROR(VLOOKUP(Dnn!$C24,'Snr H'!$B$2:$CV$49,3,FALSE),"")</f>
        <v/>
      </c>
      <c r="C276" s="96" t="str">
        <f>IFERROR(VLOOKUP(Dnn!$C24,'Snr H'!$B$2:$CV$49,4,FALSE),"")</f>
        <v/>
      </c>
      <c r="D276" s="96" t="str">
        <f>IFERROR(VLOOKUP(Dnn!$C24,'Snr H'!$B$2:$CV$49,6,FALSE),"")</f>
        <v/>
      </c>
      <c r="E276" s="114" t="str">
        <f>IFERROR(VLOOKUP(Dnn!$C24,'Snr H'!$B$2:$CV$49,11,FALSE),"")</f>
        <v/>
      </c>
      <c r="F276" s="114" t="str">
        <f>IFERROR(VLOOKUP(Dnn!$C24,'Snr H'!$B$2:$CV$49,88,FALSE),"")</f>
        <v/>
      </c>
      <c r="G276" s="78" t="str">
        <f>IFERROR(VLOOKUP(Dnn!$C24,'Snr H'!$B$2:$CW$49,100,FALSE),"")</f>
        <v/>
      </c>
    </row>
    <row r="277" spans="1:7" x14ac:dyDescent="0.2">
      <c r="A277" s="71" t="str">
        <f>IFERROR(VLOOKUP(Dnn!$C25,'Snr H'!$B$2:$CV$49,1,FALSE),"")</f>
        <v/>
      </c>
      <c r="B277" s="96" t="str">
        <f>IFERROR(VLOOKUP(Dnn!$C25,'Snr H'!$B$2:$CV$49,3,FALSE),"")</f>
        <v/>
      </c>
      <c r="C277" s="96" t="str">
        <f>IFERROR(VLOOKUP(Dnn!$C25,'Snr H'!$B$2:$CV$49,4,FALSE),"")</f>
        <v/>
      </c>
      <c r="D277" s="96" t="str">
        <f>IFERROR(VLOOKUP(Dnn!$C25,'Snr H'!$B$2:$CV$49,6,FALSE),"")</f>
        <v/>
      </c>
      <c r="E277" s="114" t="str">
        <f>IFERROR(VLOOKUP(Dnn!$C25,'Snr H'!$B$2:$CV$49,11,FALSE),"")</f>
        <v/>
      </c>
      <c r="F277" s="114" t="str">
        <f>IFERROR(VLOOKUP(Dnn!$C25,'Snr H'!$B$2:$CV$49,88,FALSE),"")</f>
        <v/>
      </c>
      <c r="G277" s="78" t="str">
        <f>IFERROR(VLOOKUP(Dnn!$C25,'Snr H'!$B$2:$CW$49,100,FALSE),"")</f>
        <v/>
      </c>
    </row>
    <row r="278" spans="1:7" x14ac:dyDescent="0.2">
      <c r="A278" s="71" t="str">
        <f>IFERROR(VLOOKUP(Dnn!$C26,'Snr H'!$B$2:$CV$49,1,FALSE),"")</f>
        <v/>
      </c>
      <c r="B278" s="96" t="str">
        <f>IFERROR(VLOOKUP(Dnn!$C26,'Snr H'!$B$2:$CV$49,3,FALSE),"")</f>
        <v/>
      </c>
      <c r="C278" s="96" t="str">
        <f>IFERROR(VLOOKUP(Dnn!$C26,'Snr H'!$B$2:$CV$49,4,FALSE),"")</f>
        <v/>
      </c>
      <c r="D278" s="96" t="str">
        <f>IFERROR(VLOOKUP(Dnn!$C26,'Snr H'!$B$2:$CV$49,6,FALSE),"")</f>
        <v/>
      </c>
      <c r="E278" s="114" t="str">
        <f>IFERROR(VLOOKUP(Dnn!$C26,'Snr H'!$B$2:$CV$49,11,FALSE),"")</f>
        <v/>
      </c>
      <c r="F278" s="114" t="str">
        <f>IFERROR(VLOOKUP(Dnn!$C26,'Snr H'!$B$2:$CV$49,88,FALSE),"")</f>
        <v/>
      </c>
      <c r="G278" s="78" t="str">
        <f>IFERROR(VLOOKUP(Dnn!$C26,'Snr H'!$B$2:$CW$49,100,FALSE),"")</f>
        <v/>
      </c>
    </row>
    <row r="279" spans="1:7" x14ac:dyDescent="0.2">
      <c r="A279" s="71" t="str">
        <f>IFERROR(VLOOKUP(Dnn!$C27,'Snr H'!$B$2:$CV$49,1,FALSE),"")</f>
        <v/>
      </c>
      <c r="B279" s="96" t="str">
        <f>IFERROR(VLOOKUP(Dnn!$C27,'Snr H'!$B$2:$CV$49,3,FALSE),"")</f>
        <v/>
      </c>
      <c r="C279" s="96" t="str">
        <f>IFERROR(VLOOKUP(Dnn!$C27,'Snr H'!$B$2:$CV$49,4,FALSE),"")</f>
        <v/>
      </c>
      <c r="D279" s="96" t="str">
        <f>IFERROR(VLOOKUP(Dnn!$C27,'Snr H'!$B$2:$CV$49,6,FALSE),"")</f>
        <v/>
      </c>
      <c r="E279" s="114" t="str">
        <f>IFERROR(VLOOKUP(Dnn!$C27,'Snr H'!$B$2:$CV$49,11,FALSE),"")</f>
        <v/>
      </c>
      <c r="F279" s="114" t="str">
        <f>IFERROR(VLOOKUP(Dnn!$C27,'Snr H'!$B$2:$CV$49,88,FALSE),"")</f>
        <v/>
      </c>
      <c r="G279" s="78" t="str">
        <f>IFERROR(VLOOKUP(Dnn!$C27,'Snr H'!$B$2:$CW$49,100,FALSE),"")</f>
        <v/>
      </c>
    </row>
    <row r="280" spans="1:7" x14ac:dyDescent="0.2">
      <c r="A280" s="71" t="str">
        <f>IFERROR(VLOOKUP(Dnn!$C28,'Snr H'!$B$2:$CV$49,1,FALSE),"")</f>
        <v/>
      </c>
      <c r="B280" s="96" t="str">
        <f>IFERROR(VLOOKUP(Dnn!$C28,'Snr H'!$B$2:$CV$49,3,FALSE),"")</f>
        <v/>
      </c>
      <c r="C280" s="96" t="str">
        <f>IFERROR(VLOOKUP(Dnn!$C28,'Snr H'!$B$2:$CV$49,4,FALSE),"")</f>
        <v/>
      </c>
      <c r="D280" s="96" t="str">
        <f>IFERROR(VLOOKUP(Dnn!$C28,'Snr H'!$B$2:$CV$49,6,FALSE),"")</f>
        <v/>
      </c>
      <c r="E280" s="114" t="str">
        <f>IFERROR(VLOOKUP(Dnn!$C28,'Snr H'!$B$2:$CV$49,11,FALSE),"")</f>
        <v/>
      </c>
      <c r="F280" s="114" t="str">
        <f>IFERROR(VLOOKUP(Dnn!$C28,'Snr H'!$B$2:$CV$49,88,FALSE),"")</f>
        <v/>
      </c>
      <c r="G280" s="78" t="str">
        <f>IFERROR(VLOOKUP(Dnn!$C28,'Snr H'!$B$2:$CW$49,100,FALSE),"")</f>
        <v/>
      </c>
    </row>
    <row r="281" spans="1:7" x14ac:dyDescent="0.2">
      <c r="A281" s="71" t="str">
        <f>IFERROR(VLOOKUP(Dnn!$C29,'Snr H'!$B$2:$CV$49,1,FALSE),"")</f>
        <v/>
      </c>
      <c r="B281" s="96" t="str">
        <f>IFERROR(VLOOKUP(Dnn!$C29,'Snr H'!$B$2:$CV$49,3,FALSE),"")</f>
        <v/>
      </c>
      <c r="C281" s="96" t="str">
        <f>IFERROR(VLOOKUP(Dnn!$C29,'Snr H'!$B$2:$CV$49,4,FALSE),"")</f>
        <v/>
      </c>
      <c r="D281" s="96" t="str">
        <f>IFERROR(VLOOKUP(Dnn!$C29,'Snr H'!$B$2:$CV$49,6,FALSE),"")</f>
        <v/>
      </c>
      <c r="E281" s="114" t="str">
        <f>IFERROR(VLOOKUP(Dnn!$C29,'Snr H'!$B$2:$CV$49,11,FALSE),"")</f>
        <v/>
      </c>
      <c r="F281" s="114" t="str">
        <f>IFERROR(VLOOKUP(Dnn!$C29,'Snr H'!$B$2:$CV$49,88,FALSE),"")</f>
        <v/>
      </c>
      <c r="G281" s="78" t="str">
        <f>IFERROR(VLOOKUP(Dnn!$C29,'Snr H'!$B$2:$CW$49,100,FALSE),"")</f>
        <v/>
      </c>
    </row>
    <row r="282" spans="1:7" x14ac:dyDescent="0.2">
      <c r="A282" s="71" t="str">
        <f>IFERROR(VLOOKUP(Dnn!$C30,'Snr H'!$B$2:$CV$49,1,FALSE),"")</f>
        <v/>
      </c>
      <c r="B282" s="96" t="str">
        <f>IFERROR(VLOOKUP(Dnn!$C30,'Snr H'!$B$2:$CV$49,3,FALSE),"")</f>
        <v/>
      </c>
      <c r="C282" s="96" t="str">
        <f>IFERROR(VLOOKUP(Dnn!$C30,'Snr H'!$B$2:$CV$49,4,FALSE),"")</f>
        <v/>
      </c>
      <c r="D282" s="96" t="str">
        <f>IFERROR(VLOOKUP(Dnn!$C30,'Snr H'!$B$2:$CV$49,6,FALSE),"")</f>
        <v/>
      </c>
      <c r="E282" s="114" t="str">
        <f>IFERROR(VLOOKUP(Dnn!$C30,'Snr H'!$B$2:$CV$49,11,FALSE),"")</f>
        <v/>
      </c>
      <c r="F282" s="114" t="str">
        <f>IFERROR(VLOOKUP(Dnn!$C30,'Snr H'!$B$2:$CV$49,88,FALSE),"")</f>
        <v/>
      </c>
      <c r="G282" s="78" t="str">
        <f>IFERROR(VLOOKUP(Dnn!$C30,'Snr H'!$B$2:$CW$49,100,FALSE),"")</f>
        <v/>
      </c>
    </row>
    <row r="283" spans="1:7" x14ac:dyDescent="0.2">
      <c r="A283" s="71" t="str">
        <f>IFERROR(VLOOKUP(Dnn!$C31,'Snr H'!$B$2:$CV$49,1,FALSE),"")</f>
        <v/>
      </c>
      <c r="B283" s="96" t="str">
        <f>IFERROR(VLOOKUP(Dnn!$C31,'Snr H'!$B$2:$CV$49,3,FALSE),"")</f>
        <v/>
      </c>
      <c r="C283" s="96" t="str">
        <f>IFERROR(VLOOKUP(Dnn!$C31,'Snr H'!$B$2:$CV$49,4,FALSE),"")</f>
        <v/>
      </c>
      <c r="D283" s="96" t="str">
        <f>IFERROR(VLOOKUP(Dnn!$C31,'Snr H'!$B$2:$CV$49,6,FALSE),"")</f>
        <v/>
      </c>
      <c r="E283" s="114" t="str">
        <f>IFERROR(VLOOKUP(Dnn!$C31,'Snr H'!$B$2:$CV$49,11,FALSE),"")</f>
        <v/>
      </c>
      <c r="F283" s="114" t="str">
        <f>IFERROR(VLOOKUP(Dnn!$C31,'Snr H'!$B$2:$CV$49,88,FALSE),"")</f>
        <v/>
      </c>
      <c r="G283" s="78" t="str">
        <f>IFERROR(VLOOKUP(Dnn!$C31,'Snr H'!$B$2:$CW$49,100,FALSE),"")</f>
        <v/>
      </c>
    </row>
    <row r="284" spans="1:7" x14ac:dyDescent="0.2">
      <c r="A284" s="71" t="str">
        <f>IFERROR(VLOOKUP(Dnn!$C32,'Snr H'!$B$2:$CV$49,1,FALSE),"")</f>
        <v/>
      </c>
      <c r="B284" s="96" t="str">
        <f>IFERROR(VLOOKUP(Dnn!$C32,'Snr H'!$B$2:$CV$49,3,FALSE),"")</f>
        <v/>
      </c>
      <c r="C284" s="96" t="str">
        <f>IFERROR(VLOOKUP(Dnn!$C32,'Snr H'!$B$2:$CV$49,4,FALSE),"")</f>
        <v/>
      </c>
      <c r="D284" s="96" t="str">
        <f>IFERROR(VLOOKUP(Dnn!$C32,'Snr H'!$B$2:$CV$49,6,FALSE),"")</f>
        <v/>
      </c>
      <c r="E284" s="114" t="str">
        <f>IFERROR(VLOOKUP(Dnn!$C32,'Snr H'!$B$2:$CV$49,11,FALSE),"")</f>
        <v/>
      </c>
      <c r="F284" s="114" t="str">
        <f>IFERROR(VLOOKUP(Dnn!$C32,'Snr H'!$B$2:$CV$49,88,FALSE),"")</f>
        <v/>
      </c>
      <c r="G284" s="78" t="str">
        <f>IFERROR(VLOOKUP(Dnn!$C32,'Snr H'!$B$2:$CW$49,100,FALSE),"")</f>
        <v/>
      </c>
    </row>
    <row r="285" spans="1:7" x14ac:dyDescent="0.2">
      <c r="A285" s="71" t="str">
        <f>IFERROR(VLOOKUP(Dnn!$C33,'Snr H'!$B$2:$CV$49,1,FALSE),"")</f>
        <v/>
      </c>
      <c r="B285" s="96" t="str">
        <f>IFERROR(VLOOKUP(Dnn!$C33,'Snr H'!$B$2:$CV$49,3,FALSE),"")</f>
        <v/>
      </c>
      <c r="C285" s="96" t="str">
        <f>IFERROR(VLOOKUP(Dnn!$C33,'Snr H'!$B$2:$CV$49,4,FALSE),"")</f>
        <v/>
      </c>
      <c r="D285" s="96" t="str">
        <f>IFERROR(VLOOKUP(Dnn!$C33,'Snr H'!$B$2:$CV$49,6,FALSE),"")</f>
        <v/>
      </c>
      <c r="E285" s="114" t="str">
        <f>IFERROR(VLOOKUP(Dnn!$C33,'Snr H'!$B$2:$CV$49,11,FALSE),"")</f>
        <v/>
      </c>
      <c r="F285" s="114" t="str">
        <f>IFERROR(VLOOKUP(Dnn!$C33,'Snr H'!$B$2:$CV$49,88,FALSE),"")</f>
        <v/>
      </c>
      <c r="G285" s="78" t="str">
        <f>IFERROR(VLOOKUP(Dnn!$C33,'Snr H'!$B$2:$CW$49,100,FALSE),"")</f>
        <v/>
      </c>
    </row>
    <row r="286" spans="1:7" x14ac:dyDescent="0.2">
      <c r="A286" s="71" t="str">
        <f>IFERROR(VLOOKUP(Dnn!$C34,'Snr H'!$B$2:$CV$49,1,FALSE),"")</f>
        <v/>
      </c>
      <c r="B286" s="96" t="str">
        <f>IFERROR(VLOOKUP(Dnn!$C34,'Snr H'!$B$2:$CV$49,3,FALSE),"")</f>
        <v/>
      </c>
      <c r="C286" s="96" t="str">
        <f>IFERROR(VLOOKUP(Dnn!$C34,'Snr H'!$B$2:$CV$49,4,FALSE),"")</f>
        <v/>
      </c>
      <c r="D286" s="96" t="str">
        <f>IFERROR(VLOOKUP(Dnn!$C34,'Snr H'!$B$2:$CV$49,6,FALSE),"")</f>
        <v/>
      </c>
      <c r="E286" s="114" t="str">
        <f>IFERROR(VLOOKUP(Dnn!$C34,'Snr H'!$B$2:$CV$49,11,FALSE),"")</f>
        <v/>
      </c>
      <c r="F286" s="114" t="str">
        <f>IFERROR(VLOOKUP(Dnn!$C34,'Snr H'!$B$2:$CV$49,88,FALSE),"")</f>
        <v/>
      </c>
      <c r="G286" s="78" t="str">
        <f>IFERROR(VLOOKUP(Dnn!$C34,'Snr H'!$B$2:$CW$49,100,FALSE),"")</f>
        <v/>
      </c>
    </row>
    <row r="287" spans="1:7" x14ac:dyDescent="0.2">
      <c r="A287" s="71" t="str">
        <f>IFERROR(VLOOKUP(Dnn!$C35,'Snr H'!$B$2:$CV$49,1,FALSE),"")</f>
        <v/>
      </c>
      <c r="B287" s="96" t="str">
        <f>IFERROR(VLOOKUP(Dnn!$C35,'Snr H'!$B$2:$CV$49,3,FALSE),"")</f>
        <v/>
      </c>
      <c r="C287" s="96" t="str">
        <f>IFERROR(VLOOKUP(Dnn!$C35,'Snr H'!$B$2:$CV$49,4,FALSE),"")</f>
        <v/>
      </c>
      <c r="D287" s="96" t="str">
        <f>IFERROR(VLOOKUP(Dnn!$C35,'Snr H'!$B$2:$CV$49,6,FALSE),"")</f>
        <v/>
      </c>
      <c r="E287" s="114" t="str">
        <f>IFERROR(VLOOKUP(Dnn!$C35,'Snr H'!$B$2:$CV$49,11,FALSE),"")</f>
        <v/>
      </c>
      <c r="F287" s="114" t="str">
        <f>IFERROR(VLOOKUP(Dnn!$C35,'Snr H'!$B$2:$CV$49,88,FALSE),"")</f>
        <v/>
      </c>
      <c r="G287" s="78" t="str">
        <f>IFERROR(VLOOKUP(Dnn!$C35,'Snr H'!$B$2:$CW$49,100,FALSE),"")</f>
        <v/>
      </c>
    </row>
    <row r="288" spans="1:7" x14ac:dyDescent="0.2">
      <c r="A288" s="71" t="str">
        <f>IFERROR(VLOOKUP(Dnn!$C36,'Snr H'!$B$2:$CV$49,1,FALSE),"")</f>
        <v/>
      </c>
      <c r="B288" s="96" t="str">
        <f>IFERROR(VLOOKUP(Dnn!$C36,'Snr H'!$B$2:$CV$49,3,FALSE),"")</f>
        <v/>
      </c>
      <c r="C288" s="96" t="str">
        <f>IFERROR(VLOOKUP(Dnn!$C36,'Snr H'!$B$2:$CV$49,4,FALSE),"")</f>
        <v/>
      </c>
      <c r="D288" s="96" t="str">
        <f>IFERROR(VLOOKUP(Dnn!$C36,'Snr H'!$B$2:$CV$49,6,FALSE),"")</f>
        <v/>
      </c>
      <c r="E288" s="114" t="str">
        <f>IFERROR(VLOOKUP(Dnn!$C36,'Snr H'!$B$2:$CV$49,11,FALSE),"")</f>
        <v/>
      </c>
      <c r="F288" s="114" t="str">
        <f>IFERROR(VLOOKUP(Dnn!$C36,'Snr H'!$B$2:$CV$49,88,FALSE),"")</f>
        <v/>
      </c>
      <c r="G288" s="78" t="str">
        <f>IFERROR(VLOOKUP(Dnn!$C36,'Snr H'!$B$2:$CW$49,100,FALSE),"")</f>
        <v/>
      </c>
    </row>
    <row r="289" spans="1:7" x14ac:dyDescent="0.2">
      <c r="A289" s="71" t="str">
        <f>IFERROR(VLOOKUP(Dnn!$C37,'Snr H'!$B$2:$CV$49,1,FALSE),"")</f>
        <v/>
      </c>
      <c r="B289" s="96" t="str">
        <f>IFERROR(VLOOKUP(Dnn!$C37,'Snr H'!$B$2:$CV$49,3,FALSE),"")</f>
        <v/>
      </c>
      <c r="C289" s="96" t="str">
        <f>IFERROR(VLOOKUP(Dnn!$C37,'Snr H'!$B$2:$CV$49,4,FALSE),"")</f>
        <v/>
      </c>
      <c r="D289" s="96" t="str">
        <f>IFERROR(VLOOKUP(Dnn!$C37,'Snr H'!$B$2:$CV$49,6,FALSE),"")</f>
        <v/>
      </c>
      <c r="E289" s="114" t="str">
        <f>IFERROR(VLOOKUP(Dnn!$C37,'Snr H'!$B$2:$CV$49,11,FALSE),"")</f>
        <v/>
      </c>
      <c r="F289" s="114" t="str">
        <f>IFERROR(VLOOKUP(Dnn!$C37,'Snr H'!$B$2:$CV$49,88,FALSE),"")</f>
        <v/>
      </c>
      <c r="G289" s="78" t="str">
        <f>IFERROR(VLOOKUP(Dnn!$C37,'Snr H'!$B$2:$CW$49,100,FALSE),"")</f>
        <v/>
      </c>
    </row>
    <row r="290" spans="1:7" x14ac:dyDescent="0.2">
      <c r="A290" s="71" t="str">
        <f>IFERROR(VLOOKUP(Dnn!$C38,'Snr H'!$B$2:$CV$49,1,FALSE),"")</f>
        <v/>
      </c>
      <c r="B290" s="96" t="str">
        <f>IFERROR(VLOOKUP(Dnn!$C38,'Snr H'!$B$2:$CV$49,3,FALSE),"")</f>
        <v/>
      </c>
      <c r="C290" s="96" t="str">
        <f>IFERROR(VLOOKUP(Dnn!$C38,'Snr H'!$B$2:$CV$49,4,FALSE),"")</f>
        <v/>
      </c>
      <c r="D290" s="96" t="str">
        <f>IFERROR(VLOOKUP(Dnn!$C38,'Snr H'!$B$2:$CV$49,6,FALSE),"")</f>
        <v/>
      </c>
      <c r="E290" s="114" t="str">
        <f>IFERROR(VLOOKUP(Dnn!$C38,'Snr H'!$B$2:$CV$49,11,FALSE),"")</f>
        <v/>
      </c>
      <c r="F290" s="114" t="str">
        <f>IFERROR(VLOOKUP(Dnn!$C38,'Snr H'!$B$2:$CV$49,88,FALSE),"")</f>
        <v/>
      </c>
      <c r="G290" s="78" t="str">
        <f>IFERROR(VLOOKUP(Dnn!$C38,'Snr H'!$B$2:$CW$49,100,FALSE),"")</f>
        <v/>
      </c>
    </row>
    <row r="291" spans="1:7" x14ac:dyDescent="0.2">
      <c r="A291" s="71" t="str">
        <f>IFERROR(VLOOKUP(Dnn!$C39,'Snr H'!$B$2:$CV$49,1,FALSE),"")</f>
        <v/>
      </c>
      <c r="B291" s="96" t="str">
        <f>IFERROR(VLOOKUP(Dnn!$C39,'Snr H'!$B$2:$CV$49,3,FALSE),"")</f>
        <v/>
      </c>
      <c r="C291" s="96" t="str">
        <f>IFERROR(VLOOKUP(Dnn!$C39,'Snr H'!$B$2:$CV$49,4,FALSE),"")</f>
        <v/>
      </c>
      <c r="D291" s="96" t="str">
        <f>IFERROR(VLOOKUP(Dnn!$C39,'Snr H'!$B$2:$CV$49,6,FALSE),"")</f>
        <v/>
      </c>
      <c r="E291" s="114" t="str">
        <f>IFERROR(VLOOKUP(Dnn!$C39,'Snr H'!$B$2:$CV$49,11,FALSE),"")</f>
        <v/>
      </c>
      <c r="F291" s="114" t="str">
        <f>IFERROR(VLOOKUP(Dnn!$C39,'Snr H'!$B$2:$CV$49,88,FALSE),"")</f>
        <v/>
      </c>
      <c r="G291" s="78" t="str">
        <f>IFERROR(VLOOKUP(Dnn!$C39,'Snr H'!$B$2:$CW$49,100,FALSE),"")</f>
        <v/>
      </c>
    </row>
    <row r="292" spans="1:7" x14ac:dyDescent="0.2">
      <c r="A292" s="71" t="str">
        <f>IFERROR(VLOOKUP(Dnn!$C40,'Snr H'!$B$2:$CV$49,1,FALSE),"")</f>
        <v/>
      </c>
      <c r="B292" s="96" t="str">
        <f>IFERROR(VLOOKUP(Dnn!$C40,'Snr H'!$B$2:$CV$49,3,FALSE),"")</f>
        <v/>
      </c>
      <c r="C292" s="96" t="str">
        <f>IFERROR(VLOOKUP(Dnn!$C40,'Snr H'!$B$2:$CV$49,4,FALSE),"")</f>
        <v/>
      </c>
      <c r="D292" s="96" t="str">
        <f>IFERROR(VLOOKUP(Dnn!$C40,'Snr H'!$B$2:$CV$49,6,FALSE),"")</f>
        <v/>
      </c>
      <c r="E292" s="114" t="str">
        <f>IFERROR(VLOOKUP(Dnn!$C40,'Snr H'!$B$2:$CV$49,11,FALSE),"")</f>
        <v/>
      </c>
      <c r="F292" s="114" t="str">
        <f>IFERROR(VLOOKUP(Dnn!$C40,'Snr H'!$B$2:$CV$49,88,FALSE),"")</f>
        <v/>
      </c>
      <c r="G292" s="78" t="str">
        <f>IFERROR(VLOOKUP(Dnn!$C40,'Snr H'!$B$2:$CW$49,100,FALSE),"")</f>
        <v/>
      </c>
    </row>
    <row r="293" spans="1:7" x14ac:dyDescent="0.2">
      <c r="A293" s="71" t="str">
        <f>IFERROR(VLOOKUP(Dnn!$C41,'Snr H'!$B$2:$CV$49,1,FALSE),"")</f>
        <v/>
      </c>
      <c r="B293" s="96" t="str">
        <f>IFERROR(VLOOKUP(Dnn!$C41,'Snr H'!$B$2:$CV$49,3,FALSE),"")</f>
        <v/>
      </c>
      <c r="C293" s="96" t="str">
        <f>IFERROR(VLOOKUP(Dnn!$C41,'Snr H'!$B$2:$CV$49,4,FALSE),"")</f>
        <v/>
      </c>
      <c r="D293" s="96" t="str">
        <f>IFERROR(VLOOKUP(Dnn!$C41,'Snr H'!$B$2:$CV$49,6,FALSE),"")</f>
        <v/>
      </c>
      <c r="E293" s="114" t="str">
        <f>IFERROR(VLOOKUP(Dnn!$C41,'Snr H'!$B$2:$CV$49,11,FALSE),"")</f>
        <v/>
      </c>
      <c r="F293" s="114" t="str">
        <f>IFERROR(VLOOKUP(Dnn!$C41,'Snr H'!$B$2:$CV$49,88,FALSE),"")</f>
        <v/>
      </c>
      <c r="G293" s="78" t="str">
        <f>IFERROR(VLOOKUP(Dnn!$C41,'Snr H'!$B$2:$CW$49,100,FALSE),"")</f>
        <v/>
      </c>
    </row>
    <row r="294" spans="1:7" x14ac:dyDescent="0.2">
      <c r="A294" s="71" t="str">
        <f>IFERROR(VLOOKUP(Dnn!$C42,'Snr H'!$B$2:$CV$49,1,FALSE),"")</f>
        <v/>
      </c>
      <c r="B294" s="96" t="str">
        <f>IFERROR(VLOOKUP(Dnn!$C42,'Snr H'!$B$2:$CV$49,3,FALSE),"")</f>
        <v/>
      </c>
      <c r="C294" s="96" t="str">
        <f>IFERROR(VLOOKUP(Dnn!$C42,'Snr H'!$B$2:$CV$49,4,FALSE),"")</f>
        <v/>
      </c>
      <c r="D294" s="96" t="str">
        <f>IFERROR(VLOOKUP(Dnn!$C42,'Snr H'!$B$2:$CV$49,6,FALSE),"")</f>
        <v/>
      </c>
      <c r="E294" s="114" t="str">
        <f>IFERROR(VLOOKUP(Dnn!$C42,'Snr H'!$B$2:$CV$49,11,FALSE),"")</f>
        <v/>
      </c>
      <c r="F294" s="114" t="str">
        <f>IFERROR(VLOOKUP(Dnn!$C42,'Snr H'!$B$2:$CV$49,88,FALSE),"")</f>
        <v/>
      </c>
      <c r="G294" s="78" t="str">
        <f>IFERROR(VLOOKUP(Dnn!$C42,'Snr H'!$B$2:$CW$49,100,FALSE),"")</f>
        <v/>
      </c>
    </row>
    <row r="295" spans="1:7" x14ac:dyDescent="0.2">
      <c r="A295" s="71" t="str">
        <f>IFERROR(VLOOKUP(Dnn!$C43,'Snr H'!$B$2:$CV$49,1,FALSE),"")</f>
        <v/>
      </c>
      <c r="B295" s="96" t="str">
        <f>IFERROR(VLOOKUP(Dnn!$C43,'Snr H'!$B$2:$CV$49,3,FALSE),"")</f>
        <v/>
      </c>
      <c r="C295" s="96" t="str">
        <f>IFERROR(VLOOKUP(Dnn!$C43,'Snr H'!$B$2:$CV$49,4,FALSE),"")</f>
        <v/>
      </c>
      <c r="D295" s="96" t="str">
        <f>IFERROR(VLOOKUP(Dnn!$C43,'Snr H'!$B$2:$CV$49,6,FALSE),"")</f>
        <v/>
      </c>
      <c r="E295" s="114" t="str">
        <f>IFERROR(VLOOKUP(Dnn!$C43,'Snr H'!$B$2:$CV$49,11,FALSE),"")</f>
        <v/>
      </c>
      <c r="F295" s="114" t="str">
        <f>IFERROR(VLOOKUP(Dnn!$C43,'Snr H'!$B$2:$CV$49,88,FALSE),"")</f>
        <v/>
      </c>
      <c r="G295" s="78" t="str">
        <f>IFERROR(VLOOKUP(Dnn!$C43,'Snr H'!$B$2:$CW$49,100,FALSE),"")</f>
        <v/>
      </c>
    </row>
    <row r="296" spans="1:7" x14ac:dyDescent="0.2">
      <c r="A296" s="71" t="str">
        <f>IFERROR(VLOOKUP(Dnn!$C44,'Snr H'!$B$2:$CV$49,1,FALSE),"")</f>
        <v/>
      </c>
      <c r="B296" s="96" t="str">
        <f>IFERROR(VLOOKUP(Dnn!$C44,'Snr H'!$B$2:$CV$49,3,FALSE),"")</f>
        <v/>
      </c>
      <c r="C296" s="96" t="str">
        <f>IFERROR(VLOOKUP(Dnn!$C44,'Snr H'!$B$2:$CV$49,4,FALSE),"")</f>
        <v/>
      </c>
      <c r="D296" s="96" t="str">
        <f>IFERROR(VLOOKUP(Dnn!$C44,'Snr H'!$B$2:$CV$49,6,FALSE),"")</f>
        <v/>
      </c>
      <c r="E296" s="114" t="str">
        <f>IFERROR(VLOOKUP(Dnn!$C44,'Snr H'!$B$2:$CV$49,11,FALSE),"")</f>
        <v/>
      </c>
      <c r="F296" s="114" t="str">
        <f>IFERROR(VLOOKUP(Dnn!$C44,'Snr H'!$B$2:$CV$49,88,FALSE),"")</f>
        <v/>
      </c>
      <c r="G296" s="78" t="str">
        <f>IFERROR(VLOOKUP(Dnn!$C44,'Snr H'!$B$2:$CW$49,100,FALSE),"")</f>
        <v/>
      </c>
    </row>
    <row r="297" spans="1:7" x14ac:dyDescent="0.2">
      <c r="A297" s="71" t="str">
        <f>IFERROR(VLOOKUP(Dnn!$C45,'Snr H'!$B$2:$CV$49,1,FALSE),"")</f>
        <v/>
      </c>
      <c r="B297" s="96" t="str">
        <f>IFERROR(VLOOKUP(Dnn!$C45,'Snr H'!$B$2:$CV$49,3,FALSE),"")</f>
        <v/>
      </c>
      <c r="C297" s="96" t="str">
        <f>IFERROR(VLOOKUP(Dnn!$C45,'Snr H'!$B$2:$CV$49,4,FALSE),"")</f>
        <v/>
      </c>
      <c r="D297" s="96" t="str">
        <f>IFERROR(VLOOKUP(Dnn!$C45,'Snr H'!$B$2:$CV$49,6,FALSE),"")</f>
        <v/>
      </c>
      <c r="E297" s="114" t="str">
        <f>IFERROR(VLOOKUP(Dnn!$C45,'Snr H'!$B$2:$CV$49,11,FALSE),"")</f>
        <v/>
      </c>
      <c r="F297" s="114" t="str">
        <f>IFERROR(VLOOKUP(Dnn!$C45,'Snr H'!$B$2:$CV$49,88,FALSE),"")</f>
        <v/>
      </c>
      <c r="G297" s="78" t="str">
        <f>IFERROR(VLOOKUP(Dnn!$C45,'Snr H'!$B$2:$CW$49,100,FALSE),"")</f>
        <v/>
      </c>
    </row>
    <row r="298" spans="1:7" x14ac:dyDescent="0.2">
      <c r="A298" s="71" t="str">
        <f>IFERROR(VLOOKUP(Dnn!$C46,'Snr H'!$B$2:$CV$49,1,FALSE),"")</f>
        <v/>
      </c>
      <c r="B298" s="96" t="str">
        <f>IFERROR(VLOOKUP(Dnn!$C46,'Snr H'!$B$2:$CV$49,3,FALSE),"")</f>
        <v/>
      </c>
      <c r="C298" s="96" t="str">
        <f>IFERROR(VLOOKUP(Dnn!$C46,'Snr H'!$B$2:$CV$49,4,FALSE),"")</f>
        <v/>
      </c>
      <c r="D298" s="96" t="str">
        <f>IFERROR(VLOOKUP(Dnn!$C46,'Snr H'!$B$2:$CV$49,6,FALSE),"")</f>
        <v/>
      </c>
      <c r="E298" s="114" t="str">
        <f>IFERROR(VLOOKUP(Dnn!$C46,'Snr H'!$B$2:$CV$49,11,FALSE),"")</f>
        <v/>
      </c>
      <c r="F298" s="114" t="str">
        <f>IFERROR(VLOOKUP(Dnn!$C46,'Snr H'!$B$2:$CV$49,88,FALSE),"")</f>
        <v/>
      </c>
      <c r="G298" s="78" t="str">
        <f>IFERROR(VLOOKUP(Dnn!$C46,'Snr H'!$B$2:$CW$49,100,FALSE),"")</f>
        <v/>
      </c>
    </row>
    <row r="299" spans="1:7" x14ac:dyDescent="0.2">
      <c r="A299" s="71" t="str">
        <f>IFERROR(VLOOKUP(Dnn!$C47,'Snr H'!$B$2:$CV$49,1,FALSE),"")</f>
        <v/>
      </c>
      <c r="B299" s="96" t="str">
        <f>IFERROR(VLOOKUP(Dnn!$C47,'Snr H'!$B$2:$CV$49,3,FALSE),"")</f>
        <v/>
      </c>
      <c r="C299" s="96" t="str">
        <f>IFERROR(VLOOKUP(Dnn!$C47,'Snr H'!$B$2:$CV$49,4,FALSE),"")</f>
        <v/>
      </c>
      <c r="D299" s="96" t="str">
        <f>IFERROR(VLOOKUP(Dnn!$C47,'Snr H'!$B$2:$CV$49,6,FALSE),"")</f>
        <v/>
      </c>
      <c r="E299" s="114" t="str">
        <f>IFERROR(VLOOKUP(Dnn!$C47,'Snr H'!$B$2:$CV$49,11,FALSE),"")</f>
        <v/>
      </c>
      <c r="F299" s="114" t="str">
        <f>IFERROR(VLOOKUP(Dnn!$C47,'Snr H'!$B$2:$CV$49,88,FALSE),"")</f>
        <v/>
      </c>
      <c r="G299" s="78" t="str">
        <f>IFERROR(VLOOKUP(Dnn!$C47,'Snr H'!$B$2:$CW$49,100,FALSE),"")</f>
        <v/>
      </c>
    </row>
    <row r="300" spans="1:7" ht="15" thickBot="1" x14ac:dyDescent="0.25">
      <c r="A300" s="72" t="str">
        <f>IFERROR(VLOOKUP(Dnn!$C48,'Snr H'!$B$2:$CV$49,1,FALSE),"")</f>
        <v/>
      </c>
      <c r="B300" s="98" t="str">
        <f>IFERROR(VLOOKUP(Dnn!$C48,'Snr H'!$B$2:$CV$49,3,FALSE),"")</f>
        <v/>
      </c>
      <c r="C300" s="98" t="str">
        <f>IFERROR(VLOOKUP(Dnn!$C48,'Snr H'!$B$2:$CV$49,4,FALSE),"")</f>
        <v/>
      </c>
      <c r="D300" s="98" t="str">
        <f>IFERROR(VLOOKUP(Dnn!$C48,'Snr H'!$B$2:$CV$49,6,FALSE),"")</f>
        <v/>
      </c>
      <c r="E300" s="119" t="str">
        <f>IFERROR(VLOOKUP(Dnn!$C48,'Snr H'!$B$2:$CV$49,11,FALSE),"")</f>
        <v/>
      </c>
      <c r="F300" s="119" t="str">
        <f>IFERROR(VLOOKUP(Dnn!$C48,'Snr H'!$B$2:$CV$49,88,FALSE),"")</f>
        <v/>
      </c>
      <c r="G300" s="79" t="str">
        <f>IFERROR(VLOOKUP(Dnn!$C48,'Snr H'!$B$2:$CW$49,100,FALSE),"")</f>
        <v/>
      </c>
    </row>
    <row r="301" spans="1:7" ht="42" customHeight="1" thickBot="1" x14ac:dyDescent="0.25">
      <c r="A301" s="224" t="str">
        <f>Dnn!E8</f>
        <v>Vétérans F</v>
      </c>
      <c r="B301" s="224"/>
      <c r="C301" s="224"/>
      <c r="D301" s="224"/>
      <c r="E301" s="224"/>
      <c r="F301" s="224"/>
      <c r="G301" s="224"/>
    </row>
    <row r="302" spans="1:7" ht="15" thickBot="1" x14ac:dyDescent="0.25">
      <c r="A302" s="161" t="s">
        <v>106</v>
      </c>
      <c r="B302" s="64" t="s">
        <v>0</v>
      </c>
      <c r="C302" s="64" t="s">
        <v>8</v>
      </c>
      <c r="D302" s="64" t="s">
        <v>1</v>
      </c>
      <c r="E302" s="118" t="s">
        <v>140</v>
      </c>
      <c r="F302" s="118" t="s">
        <v>141</v>
      </c>
      <c r="G302" s="162" t="s">
        <v>107</v>
      </c>
    </row>
    <row r="303" spans="1:7" x14ac:dyDescent="0.2">
      <c r="A303" s="67">
        <f>IFERROR(VLOOKUP(Dnn!$C1,'Vtr F'!$B$2:$CV$49,1,FALSE),"")</f>
        <v>1</v>
      </c>
      <c r="B303" s="94" t="str">
        <f>IFERROR(VLOOKUP(Dnn!$C1,'Vtr F'!$B$2:$CV$49,3,FALSE),"")</f>
        <v>B 12</v>
      </c>
      <c r="C303" s="94" t="str">
        <f>IFERROR(VLOOKUP(Dnn!$C1,'Vtr F'!$B$2:$CV$49,4,FALSE),"")</f>
        <v>C 12</v>
      </c>
      <c r="D303" s="94" t="str">
        <f>IFERROR(VLOOKUP(Dnn!$C1,'Vtr F'!$B$2:$CV$49,6,FALSE),"")</f>
        <v>D 12</v>
      </c>
      <c r="E303" s="113">
        <f>IFERROR(VLOOKUP(Dnn!$C1,'Vtr F'!$B$2:$CV$49,11,FALSE),"")</f>
        <v>500</v>
      </c>
      <c r="F303" s="113">
        <f>IFERROR(VLOOKUP(Dnn!$C1,'Vtr F'!$B$2:$CV$49,88,FALSE),"")</f>
        <v>7.0000000000000007E-2</v>
      </c>
      <c r="G303" s="77" t="str">
        <f>IFERROR(VLOOKUP(Dnn!$C1,'Vtr F'!$B$2:$CW$49,100,FALSE),"")</f>
        <v>Or</v>
      </c>
    </row>
    <row r="304" spans="1:7" x14ac:dyDescent="0.2">
      <c r="A304" s="71">
        <f>IFERROR(VLOOKUP(Dnn!$C2,'Vtr F'!$B$2:$CV$49,1,FALSE),"")</f>
        <v>2</v>
      </c>
      <c r="B304" s="96" t="str">
        <f>IFERROR(VLOOKUP(Dnn!$C2,'Vtr F'!$B$2:$CV$49,3,FALSE),"")</f>
        <v>B 11</v>
      </c>
      <c r="C304" s="96" t="str">
        <f>IFERROR(VLOOKUP(Dnn!$C2,'Vtr F'!$B$2:$CV$49,4,FALSE),"")</f>
        <v>C 11</v>
      </c>
      <c r="D304" s="96" t="str">
        <f>IFERROR(VLOOKUP(Dnn!$C2,'Vtr F'!$B$2:$CV$49,6,FALSE),"")</f>
        <v>D 11</v>
      </c>
      <c r="E304" s="114">
        <f>IFERROR(VLOOKUP(Dnn!$C2,'Vtr F'!$B$2:$CV$49,11,FALSE),"")</f>
        <v>476.19047619047615</v>
      </c>
      <c r="F304" s="114">
        <f>IFERROR(VLOOKUP(Dnn!$C2,'Vtr F'!$B$2:$CV$49,88,FALSE),"")</f>
        <v>0.06</v>
      </c>
      <c r="G304" s="78" t="str">
        <f>IFERROR(VLOOKUP(Dnn!$C2,'Vtr F'!$B$2:$CW$49,100,FALSE),"")</f>
        <v>Argent</v>
      </c>
    </row>
    <row r="305" spans="1:7" x14ac:dyDescent="0.2">
      <c r="A305" s="71">
        <f>IFERROR(VLOOKUP(Dnn!$C3,'Vtr F'!$B$2:$CV$49,1,FALSE),"")</f>
        <v>3</v>
      </c>
      <c r="B305" s="96" t="str">
        <f>IFERROR(VLOOKUP(Dnn!$C3,'Vtr F'!$B$2:$CV$49,3,FALSE),"")</f>
        <v>B 10</v>
      </c>
      <c r="C305" s="96" t="str">
        <f>IFERROR(VLOOKUP(Dnn!$C3,'Vtr F'!$B$2:$CV$49,4,FALSE),"")</f>
        <v>C 10</v>
      </c>
      <c r="D305" s="96" t="str">
        <f>IFERROR(VLOOKUP(Dnn!$C3,'Vtr F'!$B$2:$CV$49,6,FALSE),"")</f>
        <v>D 10</v>
      </c>
      <c r="E305" s="114">
        <f>IFERROR(VLOOKUP(Dnn!$C3,'Vtr F'!$B$2:$CV$49,11,FALSE),"")</f>
        <v>452.38095238095241</v>
      </c>
      <c r="F305" s="114">
        <f>IFERROR(VLOOKUP(Dnn!$C3,'Vtr F'!$B$2:$CV$49,88,FALSE),"")</f>
        <v>0.05</v>
      </c>
      <c r="G305" s="78" t="str">
        <f>IFERROR(VLOOKUP(Dnn!$C3,'Vtr F'!$B$2:$CW$49,100,FALSE),"")</f>
        <v>Bronze</v>
      </c>
    </row>
    <row r="306" spans="1:7" x14ac:dyDescent="0.2">
      <c r="A306" s="71">
        <f>IFERROR(VLOOKUP(Dnn!$C4,'Vtr F'!$B$2:$CV$49,1,FALSE),"")</f>
        <v>4</v>
      </c>
      <c r="B306" s="96" t="str">
        <f>IFERROR(VLOOKUP(Dnn!$C4,'Vtr F'!$B$2:$CV$49,3,FALSE),"")</f>
        <v>B 9</v>
      </c>
      <c r="C306" s="96" t="str">
        <f>IFERROR(VLOOKUP(Dnn!$C4,'Vtr F'!$B$2:$CV$49,4,FALSE),"")</f>
        <v>C 9</v>
      </c>
      <c r="D306" s="96" t="str">
        <f>IFERROR(VLOOKUP(Dnn!$C4,'Vtr F'!$B$2:$CV$49,6,FALSE),"")</f>
        <v>D 9</v>
      </c>
      <c r="E306" s="114">
        <f>IFERROR(VLOOKUP(Dnn!$C4,'Vtr F'!$B$2:$CV$49,11,FALSE),"")</f>
        <v>428.57142857142856</v>
      </c>
      <c r="F306" s="114">
        <f>IFERROR(VLOOKUP(Dnn!$C4,'Vtr F'!$B$2:$CV$49,88,FALSE),"")</f>
        <v>0.04</v>
      </c>
      <c r="G306" s="78" t="str">
        <f>IFERROR(VLOOKUP(Dnn!$C4,'Vtr F'!$B$2:$CW$49,100,FALSE),"")</f>
        <v/>
      </c>
    </row>
    <row r="307" spans="1:7" x14ac:dyDescent="0.2">
      <c r="A307" s="71">
        <f>IFERROR(VLOOKUP(Dnn!$C5,'Vtr F'!$B$2:$CV$49,1,FALSE),"")</f>
        <v>5</v>
      </c>
      <c r="B307" s="96" t="str">
        <f>IFERROR(VLOOKUP(Dnn!$C5,'Vtr F'!$B$2:$CV$49,3,FALSE),"")</f>
        <v>B 8</v>
      </c>
      <c r="C307" s="96" t="str">
        <f>IFERROR(VLOOKUP(Dnn!$C5,'Vtr F'!$B$2:$CV$49,4,FALSE),"")</f>
        <v>C 8</v>
      </c>
      <c r="D307" s="96" t="str">
        <f>IFERROR(VLOOKUP(Dnn!$C5,'Vtr F'!$B$2:$CV$49,6,FALSE),"")</f>
        <v>D 8</v>
      </c>
      <c r="E307" s="114">
        <f>IFERROR(VLOOKUP(Dnn!$C5,'Vtr F'!$B$2:$CV$49,11,FALSE),"")</f>
        <v>404.76190476190476</v>
      </c>
      <c r="F307" s="114">
        <f>IFERROR(VLOOKUP(Dnn!$C5,'Vtr F'!$B$2:$CV$49,88,FALSE),"")</f>
        <v>0.03</v>
      </c>
      <c r="G307" s="78" t="str">
        <f>IFERROR(VLOOKUP(Dnn!$C5,'Vtr F'!$B$2:$CW$49,100,FALSE),"")</f>
        <v/>
      </c>
    </row>
    <row r="308" spans="1:7" x14ac:dyDescent="0.2">
      <c r="A308" s="71">
        <f>IFERROR(VLOOKUP(Dnn!$C6,'Vtr F'!$B$2:$CV$49,1,FALSE),"")</f>
        <v>6</v>
      </c>
      <c r="B308" s="96" t="str">
        <f>IFERROR(VLOOKUP(Dnn!$C6,'Vtr F'!$B$2:$CV$49,3,FALSE),"")</f>
        <v>B 7</v>
      </c>
      <c r="C308" s="96" t="str">
        <f>IFERROR(VLOOKUP(Dnn!$C6,'Vtr F'!$B$2:$CV$49,4,FALSE),"")</f>
        <v>C 7</v>
      </c>
      <c r="D308" s="96" t="str">
        <f>IFERROR(VLOOKUP(Dnn!$C6,'Vtr F'!$B$2:$CV$49,6,FALSE),"")</f>
        <v>D 7</v>
      </c>
      <c r="E308" s="114">
        <f>IFERROR(VLOOKUP(Dnn!$C6,'Vtr F'!$B$2:$CV$49,11,FALSE),"")</f>
        <v>380.95238095238091</v>
      </c>
      <c r="F308" s="114">
        <f>IFERROR(VLOOKUP(Dnn!$C6,'Vtr F'!$B$2:$CV$49,88,FALSE),"")</f>
        <v>0.02</v>
      </c>
      <c r="G308" s="78" t="str">
        <f>IFERROR(VLOOKUP(Dnn!$C6,'Vtr F'!$B$2:$CW$49,100,FALSE),"")</f>
        <v/>
      </c>
    </row>
    <row r="309" spans="1:7" x14ac:dyDescent="0.2">
      <c r="A309" s="71">
        <f>IFERROR(VLOOKUP(Dnn!$C7,'Vtr F'!$B$2:$CV$49,1,FALSE),"")</f>
        <v>7</v>
      </c>
      <c r="B309" s="96" t="str">
        <f>IFERROR(VLOOKUP(Dnn!$C7,'Vtr F'!$B$2:$CV$49,3,FALSE),"")</f>
        <v>B 6</v>
      </c>
      <c r="C309" s="96" t="str">
        <f>IFERROR(VLOOKUP(Dnn!$C7,'Vtr F'!$B$2:$CV$49,4,FALSE),"")</f>
        <v>C 6</v>
      </c>
      <c r="D309" s="96" t="str">
        <f>IFERROR(VLOOKUP(Dnn!$C7,'Vtr F'!$B$2:$CV$49,6,FALSE),"")</f>
        <v>D 6</v>
      </c>
      <c r="E309" s="114">
        <f>IFERROR(VLOOKUP(Dnn!$C7,'Vtr F'!$B$2:$CV$49,11,FALSE),"")</f>
        <v>357.14285714285717</v>
      </c>
      <c r="F309" s="114">
        <f>IFERROR(VLOOKUP(Dnn!$C7,'Vtr F'!$B$2:$CV$49,88,FALSE),"")</f>
        <v>0.01</v>
      </c>
      <c r="G309" s="78" t="str">
        <f>IFERROR(VLOOKUP(Dnn!$C7,'Vtr F'!$B$2:$CW$49,100,FALSE),"")</f>
        <v/>
      </c>
    </row>
    <row r="310" spans="1:7" ht="15" thickBot="1" x14ac:dyDescent="0.25">
      <c r="A310" s="116" t="str">
        <f>IFERROR(VLOOKUP(Dnn!$C8,'Vtr F'!$B$2:$CV$49,1,FALSE),"")</f>
        <v/>
      </c>
      <c r="B310" s="117" t="str">
        <f>IFERROR(VLOOKUP(Dnn!$C8,'Vtr F'!$B$2:$CV$49,3,FALSE),"")</f>
        <v/>
      </c>
      <c r="C310" s="117" t="str">
        <f>IFERROR(VLOOKUP(Dnn!$C8,'Vtr F'!$B$2:$CV$49,4,FALSE),"")</f>
        <v/>
      </c>
      <c r="D310" s="117" t="str">
        <f>IFERROR(VLOOKUP(Dnn!$C8,'Vtr F'!$B$2:$CV$49,6,FALSE),"")</f>
        <v/>
      </c>
      <c r="E310" s="205" t="str">
        <f>IFERROR(VLOOKUP(Dnn!$C8,'Vtr F'!$B$2:$CV$49,11,FALSE),"")</f>
        <v/>
      </c>
      <c r="F310" s="205" t="str">
        <f>IFERROR(VLOOKUP(Dnn!$C8,'Vtr F'!$B$2:$CV$49,88,FALSE),"")</f>
        <v/>
      </c>
      <c r="G310" s="206" t="str">
        <f>IFERROR(VLOOKUP(Dnn!$C8,'Vtr F'!$B$2:$CW$49,100,FALSE),"")</f>
        <v/>
      </c>
    </row>
    <row r="311" spans="1:7" x14ac:dyDescent="0.2">
      <c r="A311" s="67">
        <f>IFERROR(VLOOKUP(Dnn!$C9,'Vtr F'!$B$2:$CV$49,1,FALSE),"")</f>
        <v>9</v>
      </c>
      <c r="B311" s="94" t="str">
        <f>IFERROR(VLOOKUP(Dnn!$C9,'Vtr F'!$B$2:$CV$49,3,FALSE),"")</f>
        <v>B 4</v>
      </c>
      <c r="C311" s="94" t="str">
        <f>IFERROR(VLOOKUP(Dnn!$C9,'Vtr F'!$B$2:$CV$49,4,FALSE),"")</f>
        <v>C 4</v>
      </c>
      <c r="D311" s="94" t="str">
        <f>IFERROR(VLOOKUP(Dnn!$C9,'Vtr F'!$B$2:$CV$49,6,FALSE),"")</f>
        <v>D 4</v>
      </c>
      <c r="E311" s="113">
        <f>IFERROR(VLOOKUP(Dnn!$C9,'Vtr F'!$B$2:$CV$49,11,FALSE),"")</f>
        <v>309.52380952380952</v>
      </c>
      <c r="F311" s="113">
        <f>IFERROR(VLOOKUP(Dnn!$C9,'Vtr F'!$B$2:$CV$49,88,FALSE),"")</f>
        <v>-0.01</v>
      </c>
      <c r="G311" s="77" t="str">
        <f>IFERROR(VLOOKUP(Dnn!$C9,'Vtr F'!$B$2:$CW$49,100,FALSE),"")</f>
        <v/>
      </c>
    </row>
    <row r="312" spans="1:7" ht="15" customHeight="1" x14ac:dyDescent="0.2">
      <c r="A312" s="71">
        <f>IFERROR(VLOOKUP(Dnn!$C10,'Vtr F'!$B$2:$CV$49,1,FALSE),"")</f>
        <v>10</v>
      </c>
      <c r="B312" s="96" t="str">
        <f>IFERROR(VLOOKUP(Dnn!$C10,'Vtr F'!$B$2:$CV$49,3,FALSE),"")</f>
        <v>B 3</v>
      </c>
      <c r="C312" s="96" t="str">
        <f>IFERROR(VLOOKUP(Dnn!$C10,'Vtr F'!$B$2:$CV$49,4,FALSE),"")</f>
        <v>C 3</v>
      </c>
      <c r="D312" s="96" t="str">
        <f>IFERROR(VLOOKUP(Dnn!$C10,'Vtr F'!$B$2:$CV$49,6,FALSE),"")</f>
        <v>D 3</v>
      </c>
      <c r="E312" s="114">
        <f>IFERROR(VLOOKUP(Dnn!$C10,'Vtr F'!$B$2:$CV$49,11,FALSE),"")</f>
        <v>285.71428571428572</v>
      </c>
      <c r="F312" s="114">
        <f>IFERROR(VLOOKUP(Dnn!$C10,'Vtr F'!$B$2:$CV$49,88,FALSE),"")</f>
        <v>-0.02</v>
      </c>
      <c r="G312" s="78" t="str">
        <f>IFERROR(VLOOKUP(Dnn!$C10,'Vtr F'!$B$2:$CW$49,100,FALSE),"")</f>
        <v/>
      </c>
    </row>
    <row r="313" spans="1:7" x14ac:dyDescent="0.2">
      <c r="A313" s="71">
        <f>IFERROR(VLOOKUP(Dnn!$C11,'Vtr F'!$B$2:$CV$49,1,FALSE),"")</f>
        <v>11</v>
      </c>
      <c r="B313" s="96" t="str">
        <f>IFERROR(VLOOKUP(Dnn!$C11,'Vtr F'!$B$2:$CV$49,3,FALSE),"")</f>
        <v>B 2</v>
      </c>
      <c r="C313" s="96" t="str">
        <f>IFERROR(VLOOKUP(Dnn!$C11,'Vtr F'!$B$2:$CV$49,4,FALSE),"")</f>
        <v>C 2</v>
      </c>
      <c r="D313" s="96" t="str">
        <f>IFERROR(VLOOKUP(Dnn!$C11,'Vtr F'!$B$2:$CV$49,6,FALSE),"")</f>
        <v>D 2</v>
      </c>
      <c r="E313" s="114">
        <f>IFERROR(VLOOKUP(Dnn!$C11,'Vtr F'!$B$2:$CV$49,11,FALSE),"")</f>
        <v>261.90476190476193</v>
      </c>
      <c r="F313" s="114">
        <f>IFERROR(VLOOKUP(Dnn!$C11,'Vtr F'!$B$2:$CV$49,88,FALSE),"")</f>
        <v>-0.03</v>
      </c>
      <c r="G313" s="78" t="str">
        <f>IFERROR(VLOOKUP(Dnn!$C11,'Vtr F'!$B$2:$CW$49,100,FALSE),"")</f>
        <v/>
      </c>
    </row>
    <row r="314" spans="1:7" x14ac:dyDescent="0.2">
      <c r="A314" s="71">
        <f>IFERROR(VLOOKUP(Dnn!$C12,'Vtr F'!$B$2:$CV$49,1,FALSE),"")</f>
        <v>12</v>
      </c>
      <c r="B314" s="96" t="str">
        <f>IFERROR(VLOOKUP(Dnn!$C12,'Vtr F'!$B$2:$CV$49,3,FALSE),"")</f>
        <v>B 1</v>
      </c>
      <c r="C314" s="96" t="str">
        <f>IFERROR(VLOOKUP(Dnn!$C12,'Vtr F'!$B$2:$CV$49,4,FALSE),"")</f>
        <v>C 1</v>
      </c>
      <c r="D314" s="96" t="str">
        <f>IFERROR(VLOOKUP(Dnn!$C12,'Vtr F'!$B$2:$CV$49,6,FALSE),"")</f>
        <v>D 1</v>
      </c>
      <c r="E314" s="114">
        <f>IFERROR(VLOOKUP(Dnn!$C12,'Vtr F'!$B$2:$CV$49,11,FALSE),"")</f>
        <v>238.09523809523807</v>
      </c>
      <c r="F314" s="114">
        <f>IFERROR(VLOOKUP(Dnn!$C12,'Vtr F'!$B$2:$CV$49,88,FALSE),"")</f>
        <v>-0.04</v>
      </c>
      <c r="G314" s="78" t="str">
        <f>IFERROR(VLOOKUP(Dnn!$C12,'Vtr F'!$B$2:$CW$49,100,FALSE),"")</f>
        <v/>
      </c>
    </row>
    <row r="315" spans="1:7" x14ac:dyDescent="0.2">
      <c r="A315" s="71" t="str">
        <f>IFERROR(VLOOKUP(Dnn!$C13,'Vtr F'!$B$2:$CV$49,1,FALSE),"")</f>
        <v/>
      </c>
      <c r="B315" s="96" t="str">
        <f>IFERROR(VLOOKUP(Dnn!$C13,'Vtr F'!$B$2:$CV$49,3,FALSE),"")</f>
        <v/>
      </c>
      <c r="C315" s="96" t="str">
        <f>IFERROR(VLOOKUP(Dnn!$C13,'Vtr F'!$B$2:$CV$49,4,FALSE),"")</f>
        <v/>
      </c>
      <c r="D315" s="96" t="str">
        <f>IFERROR(VLOOKUP(Dnn!$C13,'Vtr F'!$B$2:$CV$49,6,FALSE),"")</f>
        <v/>
      </c>
      <c r="E315" s="114" t="str">
        <f>IFERROR(VLOOKUP(Dnn!$C13,'Vtr F'!$B$2:$CV$49,11,FALSE),"")</f>
        <v/>
      </c>
      <c r="F315" s="114" t="str">
        <f>IFERROR(VLOOKUP(Dnn!$C13,'Vtr F'!$B$2:$CV$49,88,FALSE),"")</f>
        <v/>
      </c>
      <c r="G315" s="78" t="str">
        <f>IFERROR(VLOOKUP(Dnn!$C13,'Vtr F'!$B$2:$CW$49,100,FALSE),"")</f>
        <v/>
      </c>
    </row>
    <row r="316" spans="1:7" x14ac:dyDescent="0.2">
      <c r="A316" s="71" t="str">
        <f>IFERROR(VLOOKUP(Dnn!$C14,'Vtr F'!$B$2:$CV$49,1,FALSE),"")</f>
        <v/>
      </c>
      <c r="B316" s="96" t="str">
        <f>IFERROR(VLOOKUP(Dnn!$C14,'Vtr F'!$B$2:$CV$49,3,FALSE),"")</f>
        <v/>
      </c>
      <c r="C316" s="96" t="str">
        <f>IFERROR(VLOOKUP(Dnn!$C14,'Vtr F'!$B$2:$CV$49,4,FALSE),"")</f>
        <v/>
      </c>
      <c r="D316" s="96" t="str">
        <f>IFERROR(VLOOKUP(Dnn!$C14,'Vtr F'!$B$2:$CV$49,6,FALSE),"")</f>
        <v/>
      </c>
      <c r="E316" s="114" t="str">
        <f>IFERROR(VLOOKUP(Dnn!$C14,'Vtr F'!$B$2:$CV$49,11,FALSE),"")</f>
        <v/>
      </c>
      <c r="F316" s="114" t="str">
        <f>IFERROR(VLOOKUP(Dnn!$C14,'Vtr F'!$B$2:$CV$49,88,FALSE),"")</f>
        <v/>
      </c>
      <c r="G316" s="78" t="str">
        <f>IFERROR(VLOOKUP(Dnn!$C14,'Vtr F'!$B$2:$CW$49,100,FALSE),"")</f>
        <v/>
      </c>
    </row>
    <row r="317" spans="1:7" x14ac:dyDescent="0.2">
      <c r="A317" s="71" t="str">
        <f>IFERROR(VLOOKUP(Dnn!$C15,'Vtr F'!$B$2:$CV$49,1,FALSE),"")</f>
        <v/>
      </c>
      <c r="B317" s="96" t="str">
        <f>IFERROR(VLOOKUP(Dnn!$C15,'Vtr F'!$B$2:$CV$49,3,FALSE),"")</f>
        <v/>
      </c>
      <c r="C317" s="96" t="str">
        <f>IFERROR(VLOOKUP(Dnn!$C15,'Vtr F'!$B$2:$CV$49,4,FALSE),"")</f>
        <v/>
      </c>
      <c r="D317" s="96" t="str">
        <f>IFERROR(VLOOKUP(Dnn!$C15,'Vtr F'!$B$2:$CV$49,6,FALSE),"")</f>
        <v/>
      </c>
      <c r="E317" s="114" t="str">
        <f>IFERROR(VLOOKUP(Dnn!$C15,'Vtr F'!$B$2:$CV$49,11,FALSE),"")</f>
        <v/>
      </c>
      <c r="F317" s="114" t="str">
        <f>IFERROR(VLOOKUP(Dnn!$C15,'Vtr F'!$B$2:$CV$49,88,FALSE),"")</f>
        <v/>
      </c>
      <c r="G317" s="78" t="str">
        <f>IFERROR(VLOOKUP(Dnn!$C15,'Vtr F'!$B$2:$CW$49,100,FALSE),"")</f>
        <v/>
      </c>
    </row>
    <row r="318" spans="1:7" x14ac:dyDescent="0.2">
      <c r="A318" s="71" t="str">
        <f>IFERROR(VLOOKUP(Dnn!$C16,'Vtr F'!$B$2:$CV$49,1,FALSE),"")</f>
        <v/>
      </c>
      <c r="B318" s="96" t="str">
        <f>IFERROR(VLOOKUP(Dnn!$C16,'Vtr F'!$B$2:$CV$49,3,FALSE),"")</f>
        <v/>
      </c>
      <c r="C318" s="96" t="str">
        <f>IFERROR(VLOOKUP(Dnn!$C16,'Vtr F'!$B$2:$CV$49,4,FALSE),"")</f>
        <v/>
      </c>
      <c r="D318" s="96" t="str">
        <f>IFERROR(VLOOKUP(Dnn!$C16,'Vtr F'!$B$2:$CV$49,6,FALSE),"")</f>
        <v/>
      </c>
      <c r="E318" s="114" t="str">
        <f>IFERROR(VLOOKUP(Dnn!$C16,'Vtr F'!$B$2:$CV$49,11,FALSE),"")</f>
        <v/>
      </c>
      <c r="F318" s="114" t="str">
        <f>IFERROR(VLOOKUP(Dnn!$C16,'Vtr F'!$B$2:$CV$49,88,FALSE),"")</f>
        <v/>
      </c>
      <c r="G318" s="78" t="str">
        <f>IFERROR(VLOOKUP(Dnn!$C16,'Vtr F'!$B$2:$CW$49,100,FALSE),"")</f>
        <v/>
      </c>
    </row>
    <row r="319" spans="1:7" x14ac:dyDescent="0.2">
      <c r="A319" s="71" t="str">
        <f>IFERROR(VLOOKUP(Dnn!$C17,'Vtr F'!$B$2:$CV$49,1,FALSE),"")</f>
        <v/>
      </c>
      <c r="B319" s="96" t="str">
        <f>IFERROR(VLOOKUP(Dnn!$C17,'Vtr F'!$B$2:$CV$49,3,FALSE),"")</f>
        <v/>
      </c>
      <c r="C319" s="96" t="str">
        <f>IFERROR(VLOOKUP(Dnn!$C17,'Vtr F'!$B$2:$CV$49,4,FALSE),"")</f>
        <v/>
      </c>
      <c r="D319" s="96" t="str">
        <f>IFERROR(VLOOKUP(Dnn!$C17,'Vtr F'!$B$2:$CV$49,6,FALSE),"")</f>
        <v/>
      </c>
      <c r="E319" s="114" t="str">
        <f>IFERROR(VLOOKUP(Dnn!$C17,'Vtr F'!$B$2:$CV$49,11,FALSE),"")</f>
        <v/>
      </c>
      <c r="F319" s="114" t="str">
        <f>IFERROR(VLOOKUP(Dnn!$C17,'Vtr F'!$B$2:$CV$49,88,FALSE),"")</f>
        <v/>
      </c>
      <c r="G319" s="78" t="str">
        <f>IFERROR(VLOOKUP(Dnn!$C17,'Vtr F'!$B$2:$CW$49,100,FALSE),"")</f>
        <v/>
      </c>
    </row>
    <row r="320" spans="1:7" x14ac:dyDescent="0.2">
      <c r="A320" s="71" t="str">
        <f>IFERROR(VLOOKUP(Dnn!$C18,'Vtr F'!$B$2:$CV$49,1,FALSE),"")</f>
        <v/>
      </c>
      <c r="B320" s="96" t="str">
        <f>IFERROR(VLOOKUP(Dnn!$C18,'Vtr F'!$B$2:$CV$49,3,FALSE),"")</f>
        <v/>
      </c>
      <c r="C320" s="96" t="str">
        <f>IFERROR(VLOOKUP(Dnn!$C18,'Vtr F'!$B$2:$CV$49,4,FALSE),"")</f>
        <v/>
      </c>
      <c r="D320" s="96" t="str">
        <f>IFERROR(VLOOKUP(Dnn!$C18,'Vtr F'!$B$2:$CV$49,6,FALSE),"")</f>
        <v/>
      </c>
      <c r="E320" s="114" t="str">
        <f>IFERROR(VLOOKUP(Dnn!$C18,'Vtr F'!$B$2:$CV$49,11,FALSE),"")</f>
        <v/>
      </c>
      <c r="F320" s="114" t="str">
        <f>IFERROR(VLOOKUP(Dnn!$C18,'Vtr F'!$B$2:$CV$49,88,FALSE),"")</f>
        <v/>
      </c>
      <c r="G320" s="78" t="str">
        <f>IFERROR(VLOOKUP(Dnn!$C18,'Vtr F'!$B$2:$CW$49,100,FALSE),"")</f>
        <v/>
      </c>
    </row>
    <row r="321" spans="1:7" x14ac:dyDescent="0.2">
      <c r="A321" s="71" t="str">
        <f>IFERROR(VLOOKUP(Dnn!$C19,'Vtr F'!$B$2:$CV$49,1,FALSE),"")</f>
        <v/>
      </c>
      <c r="B321" s="96" t="str">
        <f>IFERROR(VLOOKUP(Dnn!$C19,'Vtr F'!$B$2:$CV$49,3,FALSE),"")</f>
        <v/>
      </c>
      <c r="C321" s="96" t="str">
        <f>IFERROR(VLOOKUP(Dnn!$C19,'Vtr F'!$B$2:$CV$49,4,FALSE),"")</f>
        <v/>
      </c>
      <c r="D321" s="96" t="str">
        <f>IFERROR(VLOOKUP(Dnn!$C19,'Vtr F'!$B$2:$CV$49,6,FALSE),"")</f>
        <v/>
      </c>
      <c r="E321" s="114" t="str">
        <f>IFERROR(VLOOKUP(Dnn!$C19,'Vtr F'!$B$2:$CV$49,11,FALSE),"")</f>
        <v/>
      </c>
      <c r="F321" s="114" t="str">
        <f>IFERROR(VLOOKUP(Dnn!$C19,'Vtr F'!$B$2:$CV$49,88,FALSE),"")</f>
        <v/>
      </c>
      <c r="G321" s="78" t="str">
        <f>IFERROR(VLOOKUP(Dnn!$C19,'Vtr F'!$B$2:$CW$49,100,FALSE),"")</f>
        <v/>
      </c>
    </row>
    <row r="322" spans="1:7" x14ac:dyDescent="0.2">
      <c r="A322" s="71" t="str">
        <f>IFERROR(VLOOKUP(Dnn!$C20,'Vtr F'!$B$2:$CV$49,1,FALSE),"")</f>
        <v/>
      </c>
      <c r="B322" s="96" t="str">
        <f>IFERROR(VLOOKUP(Dnn!$C20,'Vtr F'!$B$2:$CV$49,3,FALSE),"")</f>
        <v/>
      </c>
      <c r="C322" s="96" t="str">
        <f>IFERROR(VLOOKUP(Dnn!$C20,'Vtr F'!$B$2:$CV$49,4,FALSE),"")</f>
        <v/>
      </c>
      <c r="D322" s="96" t="str">
        <f>IFERROR(VLOOKUP(Dnn!$C20,'Vtr F'!$B$2:$CV$49,6,FALSE),"")</f>
        <v/>
      </c>
      <c r="E322" s="114" t="str">
        <f>IFERROR(VLOOKUP(Dnn!$C20,'Vtr F'!$B$2:$CV$49,11,FALSE),"")</f>
        <v/>
      </c>
      <c r="F322" s="114" t="str">
        <f>IFERROR(VLOOKUP(Dnn!$C20,'Vtr F'!$B$2:$CV$49,88,FALSE),"")</f>
        <v/>
      </c>
      <c r="G322" s="78" t="str">
        <f>IFERROR(VLOOKUP(Dnn!$C20,'Vtr F'!$B$2:$CW$49,100,FALSE),"")</f>
        <v/>
      </c>
    </row>
    <row r="323" spans="1:7" x14ac:dyDescent="0.2">
      <c r="A323" s="71" t="str">
        <f>IFERROR(VLOOKUP(Dnn!$C21,'Vtr F'!$B$2:$CV$49,1,FALSE),"")</f>
        <v/>
      </c>
      <c r="B323" s="96" t="str">
        <f>IFERROR(VLOOKUP(Dnn!$C21,'Vtr F'!$B$2:$CV$49,3,FALSE),"")</f>
        <v/>
      </c>
      <c r="C323" s="96" t="str">
        <f>IFERROR(VLOOKUP(Dnn!$C21,'Vtr F'!$B$2:$CV$49,4,FALSE),"")</f>
        <v/>
      </c>
      <c r="D323" s="96" t="str">
        <f>IFERROR(VLOOKUP(Dnn!$C21,'Vtr F'!$B$2:$CV$49,6,FALSE),"")</f>
        <v/>
      </c>
      <c r="E323" s="114" t="str">
        <f>IFERROR(VLOOKUP(Dnn!$C21,'Vtr F'!$B$2:$CV$49,11,FALSE),"")</f>
        <v/>
      </c>
      <c r="F323" s="114" t="str">
        <f>IFERROR(VLOOKUP(Dnn!$C21,'Vtr F'!$B$2:$CV$49,88,FALSE),"")</f>
        <v/>
      </c>
      <c r="G323" s="78" t="str">
        <f>IFERROR(VLOOKUP(Dnn!$C21,'Vtr F'!$B$2:$CW$49,100,FALSE),"")</f>
        <v/>
      </c>
    </row>
    <row r="324" spans="1:7" x14ac:dyDescent="0.2">
      <c r="A324" s="71" t="str">
        <f>IFERROR(VLOOKUP(Dnn!$C22,'Vtr F'!$B$2:$CV$49,1,FALSE),"")</f>
        <v/>
      </c>
      <c r="B324" s="96" t="str">
        <f>IFERROR(VLOOKUP(Dnn!$C22,'Vtr F'!$B$2:$CV$49,3,FALSE),"")</f>
        <v/>
      </c>
      <c r="C324" s="96" t="str">
        <f>IFERROR(VLOOKUP(Dnn!$C22,'Vtr F'!$B$2:$CV$49,4,FALSE),"")</f>
        <v/>
      </c>
      <c r="D324" s="96" t="str">
        <f>IFERROR(VLOOKUP(Dnn!$C22,'Vtr F'!$B$2:$CV$49,6,FALSE),"")</f>
        <v/>
      </c>
      <c r="E324" s="114" t="str">
        <f>IFERROR(VLOOKUP(Dnn!$C22,'Vtr F'!$B$2:$CV$49,11,FALSE),"")</f>
        <v/>
      </c>
      <c r="F324" s="114" t="str">
        <f>IFERROR(VLOOKUP(Dnn!$C22,'Vtr F'!$B$2:$CV$49,88,FALSE),"")</f>
        <v/>
      </c>
      <c r="G324" s="78" t="str">
        <f>IFERROR(VLOOKUP(Dnn!$C22,'Vtr F'!$B$2:$CW$49,100,FALSE),"")</f>
        <v/>
      </c>
    </row>
    <row r="325" spans="1:7" x14ac:dyDescent="0.2">
      <c r="A325" s="71" t="str">
        <f>IFERROR(VLOOKUP(Dnn!$C23,'Vtr F'!$B$2:$CV$49,1,FALSE),"")</f>
        <v/>
      </c>
      <c r="B325" s="96" t="str">
        <f>IFERROR(VLOOKUP(Dnn!$C23,'Vtr F'!$B$2:$CV$49,3,FALSE),"")</f>
        <v/>
      </c>
      <c r="C325" s="96" t="str">
        <f>IFERROR(VLOOKUP(Dnn!$C23,'Vtr F'!$B$2:$CV$49,4,FALSE),"")</f>
        <v/>
      </c>
      <c r="D325" s="96" t="str">
        <f>IFERROR(VLOOKUP(Dnn!$C23,'Vtr F'!$B$2:$CV$49,6,FALSE),"")</f>
        <v/>
      </c>
      <c r="E325" s="114" t="str">
        <f>IFERROR(VLOOKUP(Dnn!$C23,'Vtr F'!$B$2:$CV$49,11,FALSE),"")</f>
        <v/>
      </c>
      <c r="F325" s="114" t="str">
        <f>IFERROR(VLOOKUP(Dnn!$C23,'Vtr F'!$B$2:$CV$49,88,FALSE),"")</f>
        <v/>
      </c>
      <c r="G325" s="78" t="str">
        <f>IFERROR(VLOOKUP(Dnn!$C23,'Vtr F'!$B$2:$CW$49,100,FALSE),"")</f>
        <v/>
      </c>
    </row>
    <row r="326" spans="1:7" x14ac:dyDescent="0.2">
      <c r="A326" s="71" t="str">
        <f>IFERROR(VLOOKUP(Dnn!$C24,'Vtr F'!$B$2:$CV$49,1,FALSE),"")</f>
        <v/>
      </c>
      <c r="B326" s="96" t="str">
        <f>IFERROR(VLOOKUP(Dnn!$C24,'Vtr F'!$B$2:$CV$49,3,FALSE),"")</f>
        <v/>
      </c>
      <c r="C326" s="96" t="str">
        <f>IFERROR(VLOOKUP(Dnn!$C24,'Vtr F'!$B$2:$CV$49,4,FALSE),"")</f>
        <v/>
      </c>
      <c r="D326" s="96" t="str">
        <f>IFERROR(VLOOKUP(Dnn!$C24,'Vtr F'!$B$2:$CV$49,6,FALSE),"")</f>
        <v/>
      </c>
      <c r="E326" s="114" t="str">
        <f>IFERROR(VLOOKUP(Dnn!$C24,'Vtr F'!$B$2:$CV$49,11,FALSE),"")</f>
        <v/>
      </c>
      <c r="F326" s="114" t="str">
        <f>IFERROR(VLOOKUP(Dnn!$C24,'Vtr F'!$B$2:$CV$49,88,FALSE),"")</f>
        <v/>
      </c>
      <c r="G326" s="78" t="str">
        <f>IFERROR(VLOOKUP(Dnn!$C24,'Vtr F'!$B$2:$CW$49,100,FALSE),"")</f>
        <v/>
      </c>
    </row>
    <row r="327" spans="1:7" x14ac:dyDescent="0.2">
      <c r="A327" s="71" t="str">
        <f>IFERROR(VLOOKUP(Dnn!$C25,'Vtr F'!$B$2:$CV$49,1,FALSE),"")</f>
        <v/>
      </c>
      <c r="B327" s="96" t="str">
        <f>IFERROR(VLOOKUP(Dnn!$C25,'Vtr F'!$B$2:$CV$49,3,FALSE),"")</f>
        <v/>
      </c>
      <c r="C327" s="96" t="str">
        <f>IFERROR(VLOOKUP(Dnn!$C25,'Vtr F'!$B$2:$CV$49,4,FALSE),"")</f>
        <v/>
      </c>
      <c r="D327" s="96" t="str">
        <f>IFERROR(VLOOKUP(Dnn!$C25,'Vtr F'!$B$2:$CV$49,6,FALSE),"")</f>
        <v/>
      </c>
      <c r="E327" s="114" t="str">
        <f>IFERROR(VLOOKUP(Dnn!$C25,'Vtr F'!$B$2:$CV$49,11,FALSE),"")</f>
        <v/>
      </c>
      <c r="F327" s="114" t="str">
        <f>IFERROR(VLOOKUP(Dnn!$C25,'Vtr F'!$B$2:$CV$49,88,FALSE),"")</f>
        <v/>
      </c>
      <c r="G327" s="78" t="str">
        <f>IFERROR(VLOOKUP(Dnn!$C25,'Vtr F'!$B$2:$CW$49,100,FALSE),"")</f>
        <v/>
      </c>
    </row>
    <row r="328" spans="1:7" x14ac:dyDescent="0.2">
      <c r="A328" s="71" t="str">
        <f>IFERROR(VLOOKUP(Dnn!$C26,'Vtr F'!$B$2:$CV$49,1,FALSE),"")</f>
        <v/>
      </c>
      <c r="B328" s="96" t="str">
        <f>IFERROR(VLOOKUP(Dnn!$C26,'Vtr F'!$B$2:$CV$49,3,FALSE),"")</f>
        <v/>
      </c>
      <c r="C328" s="96" t="str">
        <f>IFERROR(VLOOKUP(Dnn!$C26,'Vtr F'!$B$2:$CV$49,4,FALSE),"")</f>
        <v/>
      </c>
      <c r="D328" s="96" t="str">
        <f>IFERROR(VLOOKUP(Dnn!$C26,'Vtr F'!$B$2:$CV$49,6,FALSE),"")</f>
        <v/>
      </c>
      <c r="E328" s="114" t="str">
        <f>IFERROR(VLOOKUP(Dnn!$C26,'Vtr F'!$B$2:$CV$49,11,FALSE),"")</f>
        <v/>
      </c>
      <c r="F328" s="114" t="str">
        <f>IFERROR(VLOOKUP(Dnn!$C26,'Vtr F'!$B$2:$CV$49,88,FALSE),"")</f>
        <v/>
      </c>
      <c r="G328" s="78" t="str">
        <f>IFERROR(VLOOKUP(Dnn!$C26,'Vtr F'!$B$2:$CW$49,100,FALSE),"")</f>
        <v/>
      </c>
    </row>
    <row r="329" spans="1:7" x14ac:dyDescent="0.2">
      <c r="A329" s="71" t="str">
        <f>IFERROR(VLOOKUP(Dnn!$C27,'Vtr F'!$B$2:$CV$49,1,FALSE),"")</f>
        <v/>
      </c>
      <c r="B329" s="96" t="str">
        <f>IFERROR(VLOOKUP(Dnn!$C27,'Vtr F'!$B$2:$CV$49,3,FALSE),"")</f>
        <v/>
      </c>
      <c r="C329" s="96" t="str">
        <f>IFERROR(VLOOKUP(Dnn!$C27,'Vtr F'!$B$2:$CV$49,4,FALSE),"")</f>
        <v/>
      </c>
      <c r="D329" s="96" t="str">
        <f>IFERROR(VLOOKUP(Dnn!$C27,'Vtr F'!$B$2:$CV$49,6,FALSE),"")</f>
        <v/>
      </c>
      <c r="E329" s="114" t="str">
        <f>IFERROR(VLOOKUP(Dnn!$C27,'Vtr F'!$B$2:$CV$49,11,FALSE),"")</f>
        <v/>
      </c>
      <c r="F329" s="114" t="str">
        <f>IFERROR(VLOOKUP(Dnn!$C27,'Vtr F'!$B$2:$CV$49,88,FALSE),"")</f>
        <v/>
      </c>
      <c r="G329" s="78" t="str">
        <f>IFERROR(VLOOKUP(Dnn!$C27,'Vtr F'!$B$2:$CW$49,100,FALSE),"")</f>
        <v/>
      </c>
    </row>
    <row r="330" spans="1:7" x14ac:dyDescent="0.2">
      <c r="A330" s="71" t="str">
        <f>IFERROR(VLOOKUP(Dnn!$C28,'Vtr F'!$B$2:$CV$49,1,FALSE),"")</f>
        <v/>
      </c>
      <c r="B330" s="96" t="str">
        <f>IFERROR(VLOOKUP(Dnn!$C28,'Vtr F'!$B$2:$CV$49,3,FALSE),"")</f>
        <v/>
      </c>
      <c r="C330" s="96" t="str">
        <f>IFERROR(VLOOKUP(Dnn!$C28,'Vtr F'!$B$2:$CV$49,4,FALSE),"")</f>
        <v/>
      </c>
      <c r="D330" s="96" t="str">
        <f>IFERROR(VLOOKUP(Dnn!$C28,'Vtr F'!$B$2:$CV$49,6,FALSE),"")</f>
        <v/>
      </c>
      <c r="E330" s="114" t="str">
        <f>IFERROR(VLOOKUP(Dnn!$C28,'Vtr F'!$B$2:$CV$49,11,FALSE),"")</f>
        <v/>
      </c>
      <c r="F330" s="114" t="str">
        <f>IFERROR(VLOOKUP(Dnn!$C28,'Vtr F'!$B$2:$CV$49,88,FALSE),"")</f>
        <v/>
      </c>
      <c r="G330" s="78" t="str">
        <f>IFERROR(VLOOKUP(Dnn!$C28,'Vtr F'!$B$2:$CW$49,100,FALSE),"")</f>
        <v/>
      </c>
    </row>
    <row r="331" spans="1:7" x14ac:dyDescent="0.2">
      <c r="A331" s="71" t="str">
        <f>IFERROR(VLOOKUP(Dnn!$C29,'Vtr F'!$B$2:$CV$49,1,FALSE),"")</f>
        <v/>
      </c>
      <c r="B331" s="96" t="str">
        <f>IFERROR(VLOOKUP(Dnn!$C29,'Vtr F'!$B$2:$CV$49,3,FALSE),"")</f>
        <v/>
      </c>
      <c r="C331" s="96" t="str">
        <f>IFERROR(VLOOKUP(Dnn!$C29,'Vtr F'!$B$2:$CV$49,4,FALSE),"")</f>
        <v/>
      </c>
      <c r="D331" s="96" t="str">
        <f>IFERROR(VLOOKUP(Dnn!$C29,'Vtr F'!$B$2:$CV$49,6,FALSE),"")</f>
        <v/>
      </c>
      <c r="E331" s="114" t="str">
        <f>IFERROR(VLOOKUP(Dnn!$C29,'Vtr F'!$B$2:$CV$49,11,FALSE),"")</f>
        <v/>
      </c>
      <c r="F331" s="114" t="str">
        <f>IFERROR(VLOOKUP(Dnn!$C29,'Vtr F'!$B$2:$CV$49,88,FALSE),"")</f>
        <v/>
      </c>
      <c r="G331" s="78" t="str">
        <f>IFERROR(VLOOKUP(Dnn!$C29,'Vtr F'!$B$2:$CW$49,100,FALSE),"")</f>
        <v/>
      </c>
    </row>
    <row r="332" spans="1:7" x14ac:dyDescent="0.2">
      <c r="A332" s="71" t="str">
        <f>IFERROR(VLOOKUP(Dnn!$C30,'Vtr F'!$B$2:$CV$49,1,FALSE),"")</f>
        <v/>
      </c>
      <c r="B332" s="96" t="str">
        <f>IFERROR(VLOOKUP(Dnn!$C30,'Vtr F'!$B$2:$CV$49,3,FALSE),"")</f>
        <v/>
      </c>
      <c r="C332" s="96" t="str">
        <f>IFERROR(VLOOKUP(Dnn!$C30,'Vtr F'!$B$2:$CV$49,4,FALSE),"")</f>
        <v/>
      </c>
      <c r="D332" s="96" t="str">
        <f>IFERROR(VLOOKUP(Dnn!$C30,'Vtr F'!$B$2:$CV$49,6,FALSE),"")</f>
        <v/>
      </c>
      <c r="E332" s="114" t="str">
        <f>IFERROR(VLOOKUP(Dnn!$C30,'Vtr F'!$B$2:$CV$49,11,FALSE),"")</f>
        <v/>
      </c>
      <c r="F332" s="114" t="str">
        <f>IFERROR(VLOOKUP(Dnn!$C30,'Vtr F'!$B$2:$CV$49,88,FALSE),"")</f>
        <v/>
      </c>
      <c r="G332" s="78" t="str">
        <f>IFERROR(VLOOKUP(Dnn!$C30,'Vtr F'!$B$2:$CW$49,100,FALSE),"")</f>
        <v/>
      </c>
    </row>
    <row r="333" spans="1:7" x14ac:dyDescent="0.2">
      <c r="A333" s="71" t="str">
        <f>IFERROR(VLOOKUP(Dnn!$C31,'Vtr F'!$B$2:$CV$49,1,FALSE),"")</f>
        <v/>
      </c>
      <c r="B333" s="96" t="str">
        <f>IFERROR(VLOOKUP(Dnn!$C31,'Vtr F'!$B$2:$CV$49,3,FALSE),"")</f>
        <v/>
      </c>
      <c r="C333" s="96" t="str">
        <f>IFERROR(VLOOKUP(Dnn!$C31,'Vtr F'!$B$2:$CV$49,4,FALSE),"")</f>
        <v/>
      </c>
      <c r="D333" s="96" t="str">
        <f>IFERROR(VLOOKUP(Dnn!$C31,'Vtr F'!$B$2:$CV$49,6,FALSE),"")</f>
        <v/>
      </c>
      <c r="E333" s="114" t="str">
        <f>IFERROR(VLOOKUP(Dnn!$C31,'Vtr F'!$B$2:$CV$49,11,FALSE),"")</f>
        <v/>
      </c>
      <c r="F333" s="114" t="str">
        <f>IFERROR(VLOOKUP(Dnn!$C31,'Vtr F'!$B$2:$CV$49,88,FALSE),"")</f>
        <v/>
      </c>
      <c r="G333" s="78" t="str">
        <f>IFERROR(VLOOKUP(Dnn!$C31,'Vtr F'!$B$2:$CW$49,100,FALSE),"")</f>
        <v/>
      </c>
    </row>
    <row r="334" spans="1:7" x14ac:dyDescent="0.2">
      <c r="A334" s="71" t="str">
        <f>IFERROR(VLOOKUP(Dnn!$C32,'Vtr F'!$B$2:$CV$49,1,FALSE),"")</f>
        <v/>
      </c>
      <c r="B334" s="96" t="str">
        <f>IFERROR(VLOOKUP(Dnn!$C32,'Vtr F'!$B$2:$CV$49,3,FALSE),"")</f>
        <v/>
      </c>
      <c r="C334" s="96" t="str">
        <f>IFERROR(VLOOKUP(Dnn!$C32,'Vtr F'!$B$2:$CV$49,4,FALSE),"")</f>
        <v/>
      </c>
      <c r="D334" s="96" t="str">
        <f>IFERROR(VLOOKUP(Dnn!$C32,'Vtr F'!$B$2:$CV$49,6,FALSE),"")</f>
        <v/>
      </c>
      <c r="E334" s="114" t="str">
        <f>IFERROR(VLOOKUP(Dnn!$C32,'Vtr F'!$B$2:$CV$49,11,FALSE),"")</f>
        <v/>
      </c>
      <c r="F334" s="114" t="str">
        <f>IFERROR(VLOOKUP(Dnn!$C32,'Vtr F'!$B$2:$CV$49,88,FALSE),"")</f>
        <v/>
      </c>
      <c r="G334" s="78" t="str">
        <f>IFERROR(VLOOKUP(Dnn!$C32,'Vtr F'!$B$2:$CW$49,100,FALSE),"")</f>
        <v/>
      </c>
    </row>
    <row r="335" spans="1:7" x14ac:dyDescent="0.2">
      <c r="A335" s="71" t="str">
        <f>IFERROR(VLOOKUP(Dnn!$C33,'Vtr F'!$B$2:$CV$49,1,FALSE),"")</f>
        <v/>
      </c>
      <c r="B335" s="96" t="str">
        <f>IFERROR(VLOOKUP(Dnn!$C33,'Vtr F'!$B$2:$CV$49,3,FALSE),"")</f>
        <v/>
      </c>
      <c r="C335" s="96" t="str">
        <f>IFERROR(VLOOKUP(Dnn!$C33,'Vtr F'!$B$2:$CV$49,4,FALSE),"")</f>
        <v/>
      </c>
      <c r="D335" s="96" t="str">
        <f>IFERROR(VLOOKUP(Dnn!$C33,'Vtr F'!$B$2:$CV$49,6,FALSE),"")</f>
        <v/>
      </c>
      <c r="E335" s="114" t="str">
        <f>IFERROR(VLOOKUP(Dnn!$C33,'Vtr F'!$B$2:$CV$49,11,FALSE),"")</f>
        <v/>
      </c>
      <c r="F335" s="114" t="str">
        <f>IFERROR(VLOOKUP(Dnn!$C33,'Vtr F'!$B$2:$CV$49,88,FALSE),"")</f>
        <v/>
      </c>
      <c r="G335" s="78" t="str">
        <f>IFERROR(VLOOKUP(Dnn!$C33,'Vtr F'!$B$2:$CW$49,100,FALSE),"")</f>
        <v/>
      </c>
    </row>
    <row r="336" spans="1:7" x14ac:dyDescent="0.2">
      <c r="A336" s="71" t="str">
        <f>IFERROR(VLOOKUP(Dnn!$C34,'Vtr F'!$B$2:$CV$49,1,FALSE),"")</f>
        <v/>
      </c>
      <c r="B336" s="96" t="str">
        <f>IFERROR(VLOOKUP(Dnn!$C34,'Vtr F'!$B$2:$CV$49,3,FALSE),"")</f>
        <v/>
      </c>
      <c r="C336" s="96" t="str">
        <f>IFERROR(VLOOKUP(Dnn!$C34,'Vtr F'!$B$2:$CV$49,4,FALSE),"")</f>
        <v/>
      </c>
      <c r="D336" s="96" t="str">
        <f>IFERROR(VLOOKUP(Dnn!$C34,'Vtr F'!$B$2:$CV$49,6,FALSE),"")</f>
        <v/>
      </c>
      <c r="E336" s="114" t="str">
        <f>IFERROR(VLOOKUP(Dnn!$C34,'Vtr F'!$B$2:$CV$49,11,FALSE),"")</f>
        <v/>
      </c>
      <c r="F336" s="114" t="str">
        <f>IFERROR(VLOOKUP(Dnn!$C34,'Vtr F'!$B$2:$CV$49,88,FALSE),"")</f>
        <v/>
      </c>
      <c r="G336" s="78" t="str">
        <f>IFERROR(VLOOKUP(Dnn!$C34,'Vtr F'!$B$2:$CW$49,100,FALSE),"")</f>
        <v/>
      </c>
    </row>
    <row r="337" spans="1:7" x14ac:dyDescent="0.2">
      <c r="A337" s="71" t="str">
        <f>IFERROR(VLOOKUP(Dnn!$C35,'Vtr F'!$B$2:$CV$49,1,FALSE),"")</f>
        <v/>
      </c>
      <c r="B337" s="96" t="str">
        <f>IFERROR(VLOOKUP(Dnn!$C35,'Vtr F'!$B$2:$CV$49,3,FALSE),"")</f>
        <v/>
      </c>
      <c r="C337" s="96" t="str">
        <f>IFERROR(VLOOKUP(Dnn!$C35,'Vtr F'!$B$2:$CV$49,4,FALSE),"")</f>
        <v/>
      </c>
      <c r="D337" s="96" t="str">
        <f>IFERROR(VLOOKUP(Dnn!$C35,'Vtr F'!$B$2:$CV$49,6,FALSE),"")</f>
        <v/>
      </c>
      <c r="E337" s="114" t="str">
        <f>IFERROR(VLOOKUP(Dnn!$C35,'Vtr F'!$B$2:$CV$49,11,FALSE),"")</f>
        <v/>
      </c>
      <c r="F337" s="114" t="str">
        <f>IFERROR(VLOOKUP(Dnn!$C35,'Vtr F'!$B$2:$CV$49,88,FALSE),"")</f>
        <v/>
      </c>
      <c r="G337" s="78" t="str">
        <f>IFERROR(VLOOKUP(Dnn!$C35,'Vtr F'!$B$2:$CW$49,100,FALSE),"")</f>
        <v/>
      </c>
    </row>
    <row r="338" spans="1:7" x14ac:dyDescent="0.2">
      <c r="A338" s="71" t="str">
        <f>IFERROR(VLOOKUP(Dnn!$C36,'Vtr F'!$B$2:$CV$49,1,FALSE),"")</f>
        <v/>
      </c>
      <c r="B338" s="96" t="str">
        <f>IFERROR(VLOOKUP(Dnn!$C36,'Vtr F'!$B$2:$CV$49,3,FALSE),"")</f>
        <v/>
      </c>
      <c r="C338" s="96" t="str">
        <f>IFERROR(VLOOKUP(Dnn!$C36,'Vtr F'!$B$2:$CV$49,4,FALSE),"")</f>
        <v/>
      </c>
      <c r="D338" s="96" t="str">
        <f>IFERROR(VLOOKUP(Dnn!$C36,'Vtr F'!$B$2:$CV$49,6,FALSE),"")</f>
        <v/>
      </c>
      <c r="E338" s="114" t="str">
        <f>IFERROR(VLOOKUP(Dnn!$C36,'Vtr F'!$B$2:$CV$49,11,FALSE),"")</f>
        <v/>
      </c>
      <c r="F338" s="114" t="str">
        <f>IFERROR(VLOOKUP(Dnn!$C36,'Vtr F'!$B$2:$CV$49,88,FALSE),"")</f>
        <v/>
      </c>
      <c r="G338" s="78" t="str">
        <f>IFERROR(VLOOKUP(Dnn!$C36,'Vtr F'!$B$2:$CW$49,100,FALSE),"")</f>
        <v/>
      </c>
    </row>
    <row r="339" spans="1:7" x14ac:dyDescent="0.2">
      <c r="A339" s="71" t="str">
        <f>IFERROR(VLOOKUP(Dnn!$C37,'Vtr F'!$B$2:$CV$49,1,FALSE),"")</f>
        <v/>
      </c>
      <c r="B339" s="96" t="str">
        <f>IFERROR(VLOOKUP(Dnn!$C37,'Vtr F'!$B$2:$CV$49,3,FALSE),"")</f>
        <v/>
      </c>
      <c r="C339" s="96" t="str">
        <f>IFERROR(VLOOKUP(Dnn!$C37,'Vtr F'!$B$2:$CV$49,4,FALSE),"")</f>
        <v/>
      </c>
      <c r="D339" s="96" t="str">
        <f>IFERROR(VLOOKUP(Dnn!$C37,'Vtr F'!$B$2:$CV$49,6,FALSE),"")</f>
        <v/>
      </c>
      <c r="E339" s="114" t="str">
        <f>IFERROR(VLOOKUP(Dnn!$C37,'Vtr F'!$B$2:$CV$49,11,FALSE),"")</f>
        <v/>
      </c>
      <c r="F339" s="114" t="str">
        <f>IFERROR(VLOOKUP(Dnn!$C37,'Vtr F'!$B$2:$CV$49,88,FALSE),"")</f>
        <v/>
      </c>
      <c r="G339" s="78" t="str">
        <f>IFERROR(VLOOKUP(Dnn!$C37,'Vtr F'!$B$2:$CW$49,100,FALSE),"")</f>
        <v/>
      </c>
    </row>
    <row r="340" spans="1:7" x14ac:dyDescent="0.2">
      <c r="A340" s="71" t="str">
        <f>IFERROR(VLOOKUP(Dnn!$C38,'Vtr F'!$B$2:$CV$49,1,FALSE),"")</f>
        <v/>
      </c>
      <c r="B340" s="96" t="str">
        <f>IFERROR(VLOOKUP(Dnn!$C38,'Vtr F'!$B$2:$CV$49,3,FALSE),"")</f>
        <v/>
      </c>
      <c r="C340" s="96" t="str">
        <f>IFERROR(VLOOKUP(Dnn!$C38,'Vtr F'!$B$2:$CV$49,4,FALSE),"")</f>
        <v/>
      </c>
      <c r="D340" s="96" t="str">
        <f>IFERROR(VLOOKUP(Dnn!$C38,'Vtr F'!$B$2:$CV$49,6,FALSE),"")</f>
        <v/>
      </c>
      <c r="E340" s="114" t="str">
        <f>IFERROR(VLOOKUP(Dnn!$C38,'Vtr F'!$B$2:$CV$49,11,FALSE),"")</f>
        <v/>
      </c>
      <c r="F340" s="114" t="str">
        <f>IFERROR(VLOOKUP(Dnn!$C38,'Vtr F'!$B$2:$CV$49,88,FALSE),"")</f>
        <v/>
      </c>
      <c r="G340" s="78" t="str">
        <f>IFERROR(VLOOKUP(Dnn!$C38,'Vtr F'!$B$2:$CW$49,100,FALSE),"")</f>
        <v/>
      </c>
    </row>
    <row r="341" spans="1:7" x14ac:dyDescent="0.2">
      <c r="A341" s="71" t="str">
        <f>IFERROR(VLOOKUP(Dnn!$C39,'Vtr F'!$B$2:$CV$49,1,FALSE),"")</f>
        <v/>
      </c>
      <c r="B341" s="96" t="str">
        <f>IFERROR(VLOOKUP(Dnn!$C39,'Vtr F'!$B$2:$CV$49,3,FALSE),"")</f>
        <v/>
      </c>
      <c r="C341" s="96" t="str">
        <f>IFERROR(VLOOKUP(Dnn!$C39,'Vtr F'!$B$2:$CV$49,4,FALSE),"")</f>
        <v/>
      </c>
      <c r="D341" s="96" t="str">
        <f>IFERROR(VLOOKUP(Dnn!$C39,'Vtr F'!$B$2:$CV$49,6,FALSE),"")</f>
        <v/>
      </c>
      <c r="E341" s="114" t="str">
        <f>IFERROR(VLOOKUP(Dnn!$C39,'Vtr F'!$B$2:$CV$49,11,FALSE),"")</f>
        <v/>
      </c>
      <c r="F341" s="114" t="str">
        <f>IFERROR(VLOOKUP(Dnn!$C39,'Vtr F'!$B$2:$CV$49,88,FALSE),"")</f>
        <v/>
      </c>
      <c r="G341" s="78" t="str">
        <f>IFERROR(VLOOKUP(Dnn!$C39,'Vtr F'!$B$2:$CW$49,100,FALSE),"")</f>
        <v/>
      </c>
    </row>
    <row r="342" spans="1:7" x14ac:dyDescent="0.2">
      <c r="A342" s="71" t="str">
        <f>IFERROR(VLOOKUP(Dnn!$C40,'Vtr F'!$B$2:$CV$49,1,FALSE),"")</f>
        <v/>
      </c>
      <c r="B342" s="96" t="str">
        <f>IFERROR(VLOOKUP(Dnn!$C40,'Vtr F'!$B$2:$CV$49,3,FALSE),"")</f>
        <v/>
      </c>
      <c r="C342" s="96" t="str">
        <f>IFERROR(VLOOKUP(Dnn!$C40,'Vtr F'!$B$2:$CV$49,4,FALSE),"")</f>
        <v/>
      </c>
      <c r="D342" s="96" t="str">
        <f>IFERROR(VLOOKUP(Dnn!$C40,'Vtr F'!$B$2:$CV$49,6,FALSE),"")</f>
        <v/>
      </c>
      <c r="E342" s="114" t="str">
        <f>IFERROR(VLOOKUP(Dnn!$C40,'Vtr F'!$B$2:$CV$49,11,FALSE),"")</f>
        <v/>
      </c>
      <c r="F342" s="114" t="str">
        <f>IFERROR(VLOOKUP(Dnn!$C40,'Vtr F'!$B$2:$CV$49,88,FALSE),"")</f>
        <v/>
      </c>
      <c r="G342" s="78" t="str">
        <f>IFERROR(VLOOKUP(Dnn!$C40,'Vtr F'!$B$2:$CW$49,100,FALSE),"")</f>
        <v/>
      </c>
    </row>
    <row r="343" spans="1:7" x14ac:dyDescent="0.2">
      <c r="A343" s="71" t="str">
        <f>IFERROR(VLOOKUP(Dnn!$C41,'Vtr F'!$B$2:$CV$49,1,FALSE),"")</f>
        <v/>
      </c>
      <c r="B343" s="96" t="str">
        <f>IFERROR(VLOOKUP(Dnn!$C41,'Vtr F'!$B$2:$CV$49,3,FALSE),"")</f>
        <v/>
      </c>
      <c r="C343" s="96" t="str">
        <f>IFERROR(VLOOKUP(Dnn!$C41,'Vtr F'!$B$2:$CV$49,4,FALSE),"")</f>
        <v/>
      </c>
      <c r="D343" s="96" t="str">
        <f>IFERROR(VLOOKUP(Dnn!$C41,'Vtr F'!$B$2:$CV$49,6,FALSE),"")</f>
        <v/>
      </c>
      <c r="E343" s="114" t="str">
        <f>IFERROR(VLOOKUP(Dnn!$C41,'Vtr F'!$B$2:$CV$49,11,FALSE),"")</f>
        <v/>
      </c>
      <c r="F343" s="114" t="str">
        <f>IFERROR(VLOOKUP(Dnn!$C41,'Vtr F'!$B$2:$CV$49,88,FALSE),"")</f>
        <v/>
      </c>
      <c r="G343" s="78" t="str">
        <f>IFERROR(VLOOKUP(Dnn!$C41,'Vtr F'!$B$2:$CW$49,100,FALSE),"")</f>
        <v/>
      </c>
    </row>
    <row r="344" spans="1:7" x14ac:dyDescent="0.2">
      <c r="A344" s="71" t="str">
        <f>IFERROR(VLOOKUP(Dnn!$C42,'Vtr F'!$B$2:$CV$49,1,FALSE),"")</f>
        <v/>
      </c>
      <c r="B344" s="96" t="str">
        <f>IFERROR(VLOOKUP(Dnn!$C42,'Vtr F'!$B$2:$CV$49,3,FALSE),"")</f>
        <v/>
      </c>
      <c r="C344" s="96" t="str">
        <f>IFERROR(VLOOKUP(Dnn!$C42,'Vtr F'!$B$2:$CV$49,4,FALSE),"")</f>
        <v/>
      </c>
      <c r="D344" s="96" t="str">
        <f>IFERROR(VLOOKUP(Dnn!$C42,'Vtr F'!$B$2:$CV$49,6,FALSE),"")</f>
        <v/>
      </c>
      <c r="E344" s="114" t="str">
        <f>IFERROR(VLOOKUP(Dnn!$C42,'Vtr F'!$B$2:$CV$49,11,FALSE),"")</f>
        <v/>
      </c>
      <c r="F344" s="114" t="str">
        <f>IFERROR(VLOOKUP(Dnn!$C42,'Vtr F'!$B$2:$CV$49,88,FALSE),"")</f>
        <v/>
      </c>
      <c r="G344" s="78" t="str">
        <f>IFERROR(VLOOKUP(Dnn!$C42,'Vtr F'!$B$2:$CW$49,100,FALSE),"")</f>
        <v/>
      </c>
    </row>
    <row r="345" spans="1:7" x14ac:dyDescent="0.2">
      <c r="A345" s="71" t="str">
        <f>IFERROR(VLOOKUP(Dnn!$C43,'Vtr F'!$B$2:$CV$49,1,FALSE),"")</f>
        <v/>
      </c>
      <c r="B345" s="96" t="str">
        <f>IFERROR(VLOOKUP(Dnn!$C43,'Vtr F'!$B$2:$CV$49,3,FALSE),"")</f>
        <v/>
      </c>
      <c r="C345" s="96" t="str">
        <f>IFERROR(VLOOKUP(Dnn!$C43,'Vtr F'!$B$2:$CV$49,4,FALSE),"")</f>
        <v/>
      </c>
      <c r="D345" s="96" t="str">
        <f>IFERROR(VLOOKUP(Dnn!$C43,'Vtr F'!$B$2:$CV$49,6,FALSE),"")</f>
        <v/>
      </c>
      <c r="E345" s="114" t="str">
        <f>IFERROR(VLOOKUP(Dnn!$C43,'Vtr F'!$B$2:$CV$49,11,FALSE),"")</f>
        <v/>
      </c>
      <c r="F345" s="114" t="str">
        <f>IFERROR(VLOOKUP(Dnn!$C43,'Vtr F'!$B$2:$CV$49,88,FALSE),"")</f>
        <v/>
      </c>
      <c r="G345" s="78" t="str">
        <f>IFERROR(VLOOKUP(Dnn!$C43,'Vtr F'!$B$2:$CW$49,100,FALSE),"")</f>
        <v/>
      </c>
    </row>
    <row r="346" spans="1:7" x14ac:dyDescent="0.2">
      <c r="A346" s="71" t="str">
        <f>IFERROR(VLOOKUP(Dnn!$C44,'Vtr F'!$B$2:$CV$49,1,FALSE),"")</f>
        <v/>
      </c>
      <c r="B346" s="96" t="str">
        <f>IFERROR(VLOOKUP(Dnn!$C44,'Vtr F'!$B$2:$CV$49,3,FALSE),"")</f>
        <v/>
      </c>
      <c r="C346" s="96" t="str">
        <f>IFERROR(VLOOKUP(Dnn!$C44,'Vtr F'!$B$2:$CV$49,4,FALSE),"")</f>
        <v/>
      </c>
      <c r="D346" s="96" t="str">
        <f>IFERROR(VLOOKUP(Dnn!$C44,'Vtr F'!$B$2:$CV$49,6,FALSE),"")</f>
        <v/>
      </c>
      <c r="E346" s="114" t="str">
        <f>IFERROR(VLOOKUP(Dnn!$C44,'Vtr F'!$B$2:$CV$49,11,FALSE),"")</f>
        <v/>
      </c>
      <c r="F346" s="114" t="str">
        <f>IFERROR(VLOOKUP(Dnn!$C44,'Vtr F'!$B$2:$CV$49,88,FALSE),"")</f>
        <v/>
      </c>
      <c r="G346" s="78" t="str">
        <f>IFERROR(VLOOKUP(Dnn!$C44,'Vtr F'!$B$2:$CW$49,100,FALSE),"")</f>
        <v/>
      </c>
    </row>
    <row r="347" spans="1:7" x14ac:dyDescent="0.2">
      <c r="A347" s="71" t="str">
        <f>IFERROR(VLOOKUP(Dnn!$C45,'Vtr F'!$B$2:$CV$49,1,FALSE),"")</f>
        <v/>
      </c>
      <c r="B347" s="96" t="str">
        <f>IFERROR(VLOOKUP(Dnn!$C45,'Vtr F'!$B$2:$CV$49,3,FALSE),"")</f>
        <v/>
      </c>
      <c r="C347" s="96" t="str">
        <f>IFERROR(VLOOKUP(Dnn!$C45,'Vtr F'!$B$2:$CV$49,4,FALSE),"")</f>
        <v/>
      </c>
      <c r="D347" s="96" t="str">
        <f>IFERROR(VLOOKUP(Dnn!$C45,'Vtr F'!$B$2:$CV$49,6,FALSE),"")</f>
        <v/>
      </c>
      <c r="E347" s="114" t="str">
        <f>IFERROR(VLOOKUP(Dnn!$C45,'Vtr F'!$B$2:$CV$49,11,FALSE),"")</f>
        <v/>
      </c>
      <c r="F347" s="114" t="str">
        <f>IFERROR(VLOOKUP(Dnn!$C45,'Vtr F'!$B$2:$CV$49,88,FALSE),"")</f>
        <v/>
      </c>
      <c r="G347" s="78" t="str">
        <f>IFERROR(VLOOKUP(Dnn!$C45,'Vtr F'!$B$2:$CW$49,100,FALSE),"")</f>
        <v/>
      </c>
    </row>
    <row r="348" spans="1:7" x14ac:dyDescent="0.2">
      <c r="A348" s="71" t="str">
        <f>IFERROR(VLOOKUP(Dnn!$C46,'Vtr F'!$B$2:$CV$49,1,FALSE),"")</f>
        <v/>
      </c>
      <c r="B348" s="96" t="str">
        <f>IFERROR(VLOOKUP(Dnn!$C46,'Vtr F'!$B$2:$CV$49,3,FALSE),"")</f>
        <v/>
      </c>
      <c r="C348" s="96" t="str">
        <f>IFERROR(VLOOKUP(Dnn!$C46,'Vtr F'!$B$2:$CV$49,4,FALSE),"")</f>
        <v/>
      </c>
      <c r="D348" s="96" t="str">
        <f>IFERROR(VLOOKUP(Dnn!$C46,'Vtr F'!$B$2:$CV$49,6,FALSE),"")</f>
        <v/>
      </c>
      <c r="E348" s="114" t="str">
        <f>IFERROR(VLOOKUP(Dnn!$C46,'Vtr F'!$B$2:$CV$49,11,FALSE),"")</f>
        <v/>
      </c>
      <c r="F348" s="114" t="str">
        <f>IFERROR(VLOOKUP(Dnn!$C46,'Vtr F'!$B$2:$CV$49,88,FALSE),"")</f>
        <v/>
      </c>
      <c r="G348" s="78" t="str">
        <f>IFERROR(VLOOKUP(Dnn!$C46,'Vtr F'!$B$2:$CW$49,100,FALSE),"")</f>
        <v/>
      </c>
    </row>
    <row r="349" spans="1:7" x14ac:dyDescent="0.2">
      <c r="A349" s="71" t="str">
        <f>IFERROR(VLOOKUP(Dnn!$C47,'Vtr F'!$B$2:$CV$49,1,FALSE),"")</f>
        <v/>
      </c>
      <c r="B349" s="96" t="str">
        <f>IFERROR(VLOOKUP(Dnn!$C47,'Vtr F'!$B$2:$CV$49,3,FALSE),"")</f>
        <v/>
      </c>
      <c r="C349" s="96" t="str">
        <f>IFERROR(VLOOKUP(Dnn!$C47,'Vtr F'!$B$2:$CV$49,4,FALSE),"")</f>
        <v/>
      </c>
      <c r="D349" s="96" t="str">
        <f>IFERROR(VLOOKUP(Dnn!$C47,'Vtr F'!$B$2:$CV$49,6,FALSE),"")</f>
        <v/>
      </c>
      <c r="E349" s="114" t="str">
        <f>IFERROR(VLOOKUP(Dnn!$C47,'Vtr F'!$B$2:$CV$49,11,FALSE),"")</f>
        <v/>
      </c>
      <c r="F349" s="114" t="str">
        <f>IFERROR(VLOOKUP(Dnn!$C47,'Vtr F'!$B$2:$CV$49,88,FALSE),"")</f>
        <v/>
      </c>
      <c r="G349" s="78" t="str">
        <f>IFERROR(VLOOKUP(Dnn!$C47,'Vtr F'!$B$2:$CW$49,100,FALSE),"")</f>
        <v/>
      </c>
    </row>
    <row r="350" spans="1:7" ht="15" thickBot="1" x14ac:dyDescent="0.25">
      <c r="A350" s="72" t="str">
        <f>IFERROR(VLOOKUP(Dnn!$C48,'Vtr F'!$B$2:$CV$49,1,FALSE),"")</f>
        <v/>
      </c>
      <c r="B350" s="98" t="str">
        <f>IFERROR(VLOOKUP(Dnn!$C48,'Vtr F'!$B$2:$CV$49,3,FALSE),"")</f>
        <v/>
      </c>
      <c r="C350" s="98" t="str">
        <f>IFERROR(VLOOKUP(Dnn!$C48,'Vtr F'!$B$2:$CV$49,4,FALSE),"")</f>
        <v/>
      </c>
      <c r="D350" s="98" t="str">
        <f>IFERROR(VLOOKUP(Dnn!$C48,'Vtr F'!$B$2:$CV$49,6,FALSE),"")</f>
        <v/>
      </c>
      <c r="E350" s="119" t="str">
        <f>IFERROR(VLOOKUP(Dnn!$C48,'Vtr F'!$B$2:$CV$49,11,FALSE),"")</f>
        <v/>
      </c>
      <c r="F350" s="119" t="str">
        <f>IFERROR(VLOOKUP(Dnn!$C48,'Vtr F'!$B$2:$CV$49,88,FALSE),"")</f>
        <v/>
      </c>
      <c r="G350" s="79" t="str">
        <f>IFERROR(VLOOKUP(Dnn!$C48,'Vtr F'!$B$2:$CW$49,100,FALSE),"")</f>
        <v/>
      </c>
    </row>
    <row r="351" spans="1:7" ht="42" customHeight="1" thickBot="1" x14ac:dyDescent="0.25">
      <c r="A351" s="224" t="str">
        <f>Dnn!E9</f>
        <v>Vétérans H</v>
      </c>
      <c r="B351" s="224"/>
      <c r="C351" s="224"/>
      <c r="D351" s="224"/>
      <c r="E351" s="224"/>
      <c r="F351" s="224"/>
      <c r="G351" s="224"/>
    </row>
    <row r="352" spans="1:7" ht="15" thickBot="1" x14ac:dyDescent="0.25">
      <c r="A352" s="161" t="s">
        <v>106</v>
      </c>
      <c r="B352" s="64" t="s">
        <v>0</v>
      </c>
      <c r="C352" s="64" t="s">
        <v>8</v>
      </c>
      <c r="D352" s="64" t="s">
        <v>1</v>
      </c>
      <c r="E352" s="118" t="s">
        <v>140</v>
      </c>
      <c r="F352" s="118" t="s">
        <v>141</v>
      </c>
      <c r="G352" s="162" t="s">
        <v>107</v>
      </c>
    </row>
    <row r="353" spans="1:7" x14ac:dyDescent="0.2">
      <c r="A353" s="67" t="str">
        <f>IFERROR(VLOOKUP(Dnn!$C1,'Vtr H'!$B$2:$CV$49,1,FALSE),"")</f>
        <v/>
      </c>
      <c r="B353" s="94" t="str">
        <f>IFERROR(VLOOKUP(Dnn!$C1,'Vtr H'!$B$2:$CV$49,3,FALSE),"")</f>
        <v/>
      </c>
      <c r="C353" s="94" t="str">
        <f>IFERROR(VLOOKUP(Dnn!$C1,'Vtr H'!$B$2:$CV$49,4,FALSE),"")</f>
        <v/>
      </c>
      <c r="D353" s="94" t="str">
        <f>IFERROR(VLOOKUP(Dnn!$C1,'Vtr H'!$B$2:$CV$49,6,FALSE),"")</f>
        <v/>
      </c>
      <c r="E353" s="113" t="str">
        <f>IFERROR(VLOOKUP(Dnn!$C1,'Vtr H'!$B$2:$CV$49,11,FALSE),"")</f>
        <v/>
      </c>
      <c r="F353" s="113" t="str">
        <f>IFERROR(VLOOKUP(Dnn!$C1,'Vtr H'!$B$2:$CV$49,88,FALSE),"")</f>
        <v/>
      </c>
      <c r="G353" s="77" t="str">
        <f>IFERROR(VLOOKUP(Dnn!$C1,'Vtr H'!$B$2:$CW$49,100,FALSE),"")</f>
        <v/>
      </c>
    </row>
    <row r="354" spans="1:7" x14ac:dyDescent="0.2">
      <c r="A354" s="71" t="str">
        <f>IFERROR(VLOOKUP(Dnn!$C2,'Vtr H'!$B$2:$CV$49,1,FALSE),"")</f>
        <v/>
      </c>
      <c r="B354" s="96" t="str">
        <f>IFERROR(VLOOKUP(Dnn!$C2,'Vtr H'!$B$2:$CV$49,3,FALSE),"")</f>
        <v/>
      </c>
      <c r="C354" s="96" t="str">
        <f>IFERROR(VLOOKUP(Dnn!$C2,'Vtr H'!$B$2:$CV$49,4,FALSE),"")</f>
        <v/>
      </c>
      <c r="D354" s="96" t="str">
        <f>IFERROR(VLOOKUP(Dnn!$C2,'Vtr H'!$B$2:$CV$49,6,FALSE),"")</f>
        <v/>
      </c>
      <c r="E354" s="114" t="str">
        <f>IFERROR(VLOOKUP(Dnn!$C2,'Vtr H'!$B$2:$CV$49,11,FALSE),"")</f>
        <v/>
      </c>
      <c r="F354" s="114" t="str">
        <f>IFERROR(VLOOKUP(Dnn!$C2,'Vtr H'!$B$2:$CV$49,88,FALSE),"")</f>
        <v/>
      </c>
      <c r="G354" s="78" t="str">
        <f>IFERROR(VLOOKUP(Dnn!$C2,'Vtr H'!$B$2:$CW$49,100,FALSE),"")</f>
        <v/>
      </c>
    </row>
    <row r="355" spans="1:7" x14ac:dyDescent="0.2">
      <c r="A355" s="71" t="str">
        <f>IFERROR(VLOOKUP(Dnn!$C3,'Vtr H'!$B$2:$CV$49,1,FALSE),"")</f>
        <v/>
      </c>
      <c r="B355" s="96" t="str">
        <f>IFERROR(VLOOKUP(Dnn!$C3,'Vtr H'!$B$2:$CV$49,3,FALSE),"")</f>
        <v/>
      </c>
      <c r="C355" s="96" t="str">
        <f>IFERROR(VLOOKUP(Dnn!$C3,'Vtr H'!$B$2:$CV$49,4,FALSE),"")</f>
        <v/>
      </c>
      <c r="D355" s="96" t="str">
        <f>IFERROR(VLOOKUP(Dnn!$C3,'Vtr H'!$B$2:$CV$49,6,FALSE),"")</f>
        <v/>
      </c>
      <c r="E355" s="114" t="str">
        <f>IFERROR(VLOOKUP(Dnn!$C3,'Vtr H'!$B$2:$CV$49,11,FALSE),"")</f>
        <v/>
      </c>
      <c r="F355" s="114" t="str">
        <f>IFERROR(VLOOKUP(Dnn!$C3,'Vtr H'!$B$2:$CV$49,88,FALSE),"")</f>
        <v/>
      </c>
      <c r="G355" s="78" t="str">
        <f>IFERROR(VLOOKUP(Dnn!$C3,'Vtr H'!$B$2:$CW$49,100,FALSE),"")</f>
        <v/>
      </c>
    </row>
    <row r="356" spans="1:7" x14ac:dyDescent="0.2">
      <c r="A356" s="71" t="str">
        <f>IFERROR(VLOOKUP(Dnn!$C4,'Vtr H'!$B$2:$CV$49,1,FALSE),"")</f>
        <v/>
      </c>
      <c r="B356" s="96" t="str">
        <f>IFERROR(VLOOKUP(Dnn!$C4,'Vtr H'!$B$2:$CV$49,3,FALSE),"")</f>
        <v/>
      </c>
      <c r="C356" s="96" t="str">
        <f>IFERROR(VLOOKUP(Dnn!$C4,'Vtr H'!$B$2:$CV$49,4,FALSE),"")</f>
        <v/>
      </c>
      <c r="D356" s="96" t="str">
        <f>IFERROR(VLOOKUP(Dnn!$C4,'Vtr H'!$B$2:$CV$49,6,FALSE),"")</f>
        <v/>
      </c>
      <c r="E356" s="114" t="str">
        <f>IFERROR(VLOOKUP(Dnn!$C4,'Vtr H'!$B$2:$CV$49,11,FALSE),"")</f>
        <v/>
      </c>
      <c r="F356" s="114" t="str">
        <f>IFERROR(VLOOKUP(Dnn!$C4,'Vtr H'!$B$2:$CV$49,88,FALSE),"")</f>
        <v/>
      </c>
      <c r="G356" s="78" t="str">
        <f>IFERROR(VLOOKUP(Dnn!$C4,'Vtr H'!$B$2:$CW$49,100,FALSE),"")</f>
        <v/>
      </c>
    </row>
    <row r="357" spans="1:7" x14ac:dyDescent="0.2">
      <c r="A357" s="71" t="str">
        <f>IFERROR(VLOOKUP(Dnn!$C5,'Vtr H'!$B$2:$CV$49,1,FALSE),"")</f>
        <v/>
      </c>
      <c r="B357" s="96" t="str">
        <f>IFERROR(VLOOKUP(Dnn!$C5,'Vtr H'!$B$2:$CV$49,3,FALSE),"")</f>
        <v/>
      </c>
      <c r="C357" s="96" t="str">
        <f>IFERROR(VLOOKUP(Dnn!$C5,'Vtr H'!$B$2:$CV$49,4,FALSE),"")</f>
        <v/>
      </c>
      <c r="D357" s="96" t="str">
        <f>IFERROR(VLOOKUP(Dnn!$C5,'Vtr H'!$B$2:$CV$49,6,FALSE),"")</f>
        <v/>
      </c>
      <c r="E357" s="114" t="str">
        <f>IFERROR(VLOOKUP(Dnn!$C5,'Vtr H'!$B$2:$CV$49,11,FALSE),"")</f>
        <v/>
      </c>
      <c r="F357" s="114" t="str">
        <f>IFERROR(VLOOKUP(Dnn!$C5,'Vtr H'!$B$2:$CV$49,88,FALSE),"")</f>
        <v/>
      </c>
      <c r="G357" s="78" t="str">
        <f>IFERROR(VLOOKUP(Dnn!$C5,'Vtr H'!$B$2:$CW$49,100,FALSE),"")</f>
        <v/>
      </c>
    </row>
    <row r="358" spans="1:7" x14ac:dyDescent="0.2">
      <c r="A358" s="71" t="str">
        <f>IFERROR(VLOOKUP(Dnn!$C6,'Vtr H'!$B$2:$CV$49,1,FALSE),"")</f>
        <v/>
      </c>
      <c r="B358" s="96" t="str">
        <f>IFERROR(VLOOKUP(Dnn!$C6,'Vtr H'!$B$2:$CV$49,3,FALSE),"")</f>
        <v/>
      </c>
      <c r="C358" s="96" t="str">
        <f>IFERROR(VLOOKUP(Dnn!$C6,'Vtr H'!$B$2:$CV$49,4,FALSE),"")</f>
        <v/>
      </c>
      <c r="D358" s="96" t="str">
        <f>IFERROR(VLOOKUP(Dnn!$C6,'Vtr H'!$B$2:$CV$49,6,FALSE),"")</f>
        <v/>
      </c>
      <c r="E358" s="114" t="str">
        <f>IFERROR(VLOOKUP(Dnn!$C6,'Vtr H'!$B$2:$CV$49,11,FALSE),"")</f>
        <v/>
      </c>
      <c r="F358" s="114" t="str">
        <f>IFERROR(VLOOKUP(Dnn!$C6,'Vtr H'!$B$2:$CV$49,88,FALSE),"")</f>
        <v/>
      </c>
      <c r="G358" s="78" t="str">
        <f>IFERROR(VLOOKUP(Dnn!$C6,'Vtr H'!$B$2:$CW$49,100,FALSE),"")</f>
        <v/>
      </c>
    </row>
    <row r="359" spans="1:7" x14ac:dyDescent="0.2">
      <c r="A359" s="71" t="str">
        <f>IFERROR(VLOOKUP(Dnn!$C7,'Vtr H'!$B$2:$CV$49,1,FALSE),"")</f>
        <v/>
      </c>
      <c r="B359" s="96" t="str">
        <f>IFERROR(VLOOKUP(Dnn!$C7,'Vtr H'!$B$2:$CV$49,3,FALSE),"")</f>
        <v/>
      </c>
      <c r="C359" s="96" t="str">
        <f>IFERROR(VLOOKUP(Dnn!$C7,'Vtr H'!$B$2:$CV$49,4,FALSE),"")</f>
        <v/>
      </c>
      <c r="D359" s="96" t="str">
        <f>IFERROR(VLOOKUP(Dnn!$C7,'Vtr H'!$B$2:$CV$49,6,FALSE),"")</f>
        <v/>
      </c>
      <c r="E359" s="114" t="str">
        <f>IFERROR(VLOOKUP(Dnn!$C7,'Vtr H'!$B$2:$CV$49,11,FALSE),"")</f>
        <v/>
      </c>
      <c r="F359" s="114" t="str">
        <f>IFERROR(VLOOKUP(Dnn!$C7,'Vtr H'!$B$2:$CV$49,88,FALSE),"")</f>
        <v/>
      </c>
      <c r="G359" s="78" t="str">
        <f>IFERROR(VLOOKUP(Dnn!$C7,'Vtr H'!$B$2:$CW$49,100,FALSE),"")</f>
        <v/>
      </c>
    </row>
    <row r="360" spans="1:7" ht="15" thickBot="1" x14ac:dyDescent="0.25">
      <c r="A360" s="72" t="str">
        <f>IFERROR(VLOOKUP(Dnn!$C8,'Vtr H'!$B$2:$CV$49,1,FALSE),"")</f>
        <v/>
      </c>
      <c r="B360" s="98" t="str">
        <f>IFERROR(VLOOKUP(Dnn!$C8,'Vtr H'!$B$2:$CV$49,3,FALSE),"")</f>
        <v/>
      </c>
      <c r="C360" s="98" t="str">
        <f>IFERROR(VLOOKUP(Dnn!$C8,'Vtr H'!$B$2:$CV$49,4,FALSE),"")</f>
        <v/>
      </c>
      <c r="D360" s="98" t="str">
        <f>IFERROR(VLOOKUP(Dnn!$C8,'Vtr H'!$B$2:$CV$49,6,FALSE),"")</f>
        <v/>
      </c>
      <c r="E360" s="119" t="str">
        <f>IFERROR(VLOOKUP(Dnn!$C8,'Vtr H'!$B$2:$CV$49,11,FALSE),"")</f>
        <v/>
      </c>
      <c r="F360" s="119" t="str">
        <f>IFERROR(VLOOKUP(Dnn!$C8,'Vtr H'!$B$2:$CV$49,88,FALSE),"")</f>
        <v/>
      </c>
      <c r="G360" s="79" t="str">
        <f>IFERROR(VLOOKUP(Dnn!$C8,'Vtr H'!$B$2:$CW$49,100,FALSE),"")</f>
        <v/>
      </c>
    </row>
    <row r="361" spans="1:7" x14ac:dyDescent="0.2">
      <c r="A361" s="67" t="str">
        <f>IFERROR(VLOOKUP(Dnn!$C9,'Vtr H'!$B$2:$CV$49,1,FALSE),"")</f>
        <v/>
      </c>
      <c r="B361" s="94" t="str">
        <f>IFERROR(VLOOKUP(Dnn!$C9,'Vtr H'!$B$2:$CV$49,3,FALSE),"")</f>
        <v/>
      </c>
      <c r="C361" s="94" t="str">
        <f>IFERROR(VLOOKUP(Dnn!$C9,'Vtr H'!$B$2:$CV$49,4,FALSE),"")</f>
        <v/>
      </c>
      <c r="D361" s="94" t="str">
        <f>IFERROR(VLOOKUP(Dnn!$C9,'Vtr H'!$B$2:$CV$49,6,FALSE),"")</f>
        <v/>
      </c>
      <c r="E361" s="113" t="str">
        <f>IFERROR(VLOOKUP(Dnn!$C9,'Vtr H'!$B$2:$CV$49,11,FALSE),"")</f>
        <v/>
      </c>
      <c r="F361" s="113" t="str">
        <f>IFERROR(VLOOKUP(Dnn!$C9,'Vtr H'!$B$2:$CV$49,88,FALSE),"")</f>
        <v/>
      </c>
      <c r="G361" s="77" t="str">
        <f>IFERROR(VLOOKUP(Dnn!$C9,'Vtr H'!$B$2:$CW$49,100,FALSE),"")</f>
        <v/>
      </c>
    </row>
    <row r="362" spans="1:7" x14ac:dyDescent="0.2">
      <c r="A362" s="71" t="str">
        <f>IFERROR(VLOOKUP(Dnn!$C10,'Vtr H'!$B$2:$CV$49,1,FALSE),"")</f>
        <v/>
      </c>
      <c r="B362" s="96" t="str">
        <f>IFERROR(VLOOKUP(Dnn!$C10,'Vtr H'!$B$2:$CV$49,3,FALSE),"")</f>
        <v/>
      </c>
      <c r="C362" s="96" t="str">
        <f>IFERROR(VLOOKUP(Dnn!$C10,'Vtr H'!$B$2:$CV$49,4,FALSE),"")</f>
        <v/>
      </c>
      <c r="D362" s="96" t="str">
        <f>IFERROR(VLOOKUP(Dnn!$C10,'Vtr H'!$B$2:$CV$49,6,FALSE),"")</f>
        <v/>
      </c>
      <c r="E362" s="114" t="str">
        <f>IFERROR(VLOOKUP(Dnn!$C10,'Vtr H'!$B$2:$CV$49,11,FALSE),"")</f>
        <v/>
      </c>
      <c r="F362" s="114" t="str">
        <f>IFERROR(VLOOKUP(Dnn!$C10,'Vtr H'!$B$2:$CV$49,88,FALSE),"")</f>
        <v/>
      </c>
      <c r="G362" s="78" t="str">
        <f>IFERROR(VLOOKUP(Dnn!$C10,'Vtr H'!$B$2:$CW$49,100,FALSE),"")</f>
        <v/>
      </c>
    </row>
    <row r="363" spans="1:7" x14ac:dyDescent="0.2">
      <c r="A363" s="71" t="str">
        <f>IFERROR(VLOOKUP(Dnn!$C11,'Vtr H'!$B$2:$CV$49,1,FALSE),"")</f>
        <v/>
      </c>
      <c r="B363" s="96" t="str">
        <f>IFERROR(VLOOKUP(Dnn!$C11,'Vtr H'!$B$2:$CV$49,3,FALSE),"")</f>
        <v/>
      </c>
      <c r="C363" s="96" t="str">
        <f>IFERROR(VLOOKUP(Dnn!$C11,'Vtr H'!$B$2:$CV$49,4,FALSE),"")</f>
        <v/>
      </c>
      <c r="D363" s="96" t="str">
        <f>IFERROR(VLOOKUP(Dnn!$C11,'Vtr H'!$B$2:$CV$49,6,FALSE),"")</f>
        <v/>
      </c>
      <c r="E363" s="114" t="str">
        <f>IFERROR(VLOOKUP(Dnn!$C11,'Vtr H'!$B$2:$CV$49,11,FALSE),"")</f>
        <v/>
      </c>
      <c r="F363" s="114" t="str">
        <f>IFERROR(VLOOKUP(Dnn!$C11,'Vtr H'!$B$2:$CV$49,88,FALSE),"")</f>
        <v/>
      </c>
      <c r="G363" s="78" t="str">
        <f>IFERROR(VLOOKUP(Dnn!$C11,'Vtr H'!$B$2:$CW$49,100,FALSE),"")</f>
        <v/>
      </c>
    </row>
    <row r="364" spans="1:7" x14ac:dyDescent="0.2">
      <c r="A364" s="71" t="str">
        <f>IFERROR(VLOOKUP(Dnn!$C12,'Vtr H'!$B$2:$CV$49,1,FALSE),"")</f>
        <v/>
      </c>
      <c r="B364" s="96" t="str">
        <f>IFERROR(VLOOKUP(Dnn!$C12,'Vtr H'!$B$2:$CV$49,3,FALSE),"")</f>
        <v/>
      </c>
      <c r="C364" s="96" t="str">
        <f>IFERROR(VLOOKUP(Dnn!$C12,'Vtr H'!$B$2:$CV$49,4,FALSE),"")</f>
        <v/>
      </c>
      <c r="D364" s="96" t="str">
        <f>IFERROR(VLOOKUP(Dnn!$C12,'Vtr H'!$B$2:$CV$49,6,FALSE),"")</f>
        <v/>
      </c>
      <c r="E364" s="114" t="str">
        <f>IFERROR(VLOOKUP(Dnn!$C12,'Vtr H'!$B$2:$CV$49,11,FALSE),"")</f>
        <v/>
      </c>
      <c r="F364" s="114" t="str">
        <f>IFERROR(VLOOKUP(Dnn!$C12,'Vtr H'!$B$2:$CV$49,88,FALSE),"")</f>
        <v/>
      </c>
      <c r="G364" s="78" t="str">
        <f>IFERROR(VLOOKUP(Dnn!$C12,'Vtr H'!$B$2:$CW$49,100,FALSE),"")</f>
        <v/>
      </c>
    </row>
    <row r="365" spans="1:7" x14ac:dyDescent="0.2">
      <c r="A365" s="71" t="str">
        <f>IFERROR(VLOOKUP(Dnn!$C13,'Vtr H'!$B$2:$CV$49,1,FALSE),"")</f>
        <v/>
      </c>
      <c r="B365" s="96" t="str">
        <f>IFERROR(VLOOKUP(Dnn!$C13,'Vtr H'!$B$2:$CV$49,3,FALSE),"")</f>
        <v/>
      </c>
      <c r="C365" s="96" t="str">
        <f>IFERROR(VLOOKUP(Dnn!$C13,'Vtr H'!$B$2:$CV$49,4,FALSE),"")</f>
        <v/>
      </c>
      <c r="D365" s="96" t="str">
        <f>IFERROR(VLOOKUP(Dnn!$C13,'Vtr H'!$B$2:$CV$49,6,FALSE),"")</f>
        <v/>
      </c>
      <c r="E365" s="114" t="str">
        <f>IFERROR(VLOOKUP(Dnn!$C13,'Vtr H'!$B$2:$CV$49,11,FALSE),"")</f>
        <v/>
      </c>
      <c r="F365" s="114" t="str">
        <f>IFERROR(VLOOKUP(Dnn!$C13,'Vtr H'!$B$2:$CV$49,88,FALSE),"")</f>
        <v/>
      </c>
      <c r="G365" s="78" t="str">
        <f>IFERROR(VLOOKUP(Dnn!$C13,'Vtr H'!$B$2:$CW$49,100,FALSE),"")</f>
        <v/>
      </c>
    </row>
    <row r="366" spans="1:7" x14ac:dyDescent="0.2">
      <c r="A366" s="71" t="str">
        <f>IFERROR(VLOOKUP(Dnn!$C14,'Vtr H'!$B$2:$CV$49,1,FALSE),"")</f>
        <v/>
      </c>
      <c r="B366" s="96" t="str">
        <f>IFERROR(VLOOKUP(Dnn!$C14,'Vtr H'!$B$2:$CV$49,3,FALSE),"")</f>
        <v/>
      </c>
      <c r="C366" s="96" t="str">
        <f>IFERROR(VLOOKUP(Dnn!$C14,'Vtr H'!$B$2:$CV$49,4,FALSE),"")</f>
        <v/>
      </c>
      <c r="D366" s="96" t="str">
        <f>IFERROR(VLOOKUP(Dnn!$C14,'Vtr H'!$B$2:$CV$49,6,FALSE),"")</f>
        <v/>
      </c>
      <c r="E366" s="114" t="str">
        <f>IFERROR(VLOOKUP(Dnn!$C14,'Vtr H'!$B$2:$CV$49,11,FALSE),"")</f>
        <v/>
      </c>
      <c r="F366" s="114" t="str">
        <f>IFERROR(VLOOKUP(Dnn!$C14,'Vtr H'!$B$2:$CV$49,88,FALSE),"")</f>
        <v/>
      </c>
      <c r="G366" s="78" t="str">
        <f>IFERROR(VLOOKUP(Dnn!$C14,'Vtr H'!$B$2:$CW$49,100,FALSE),"")</f>
        <v/>
      </c>
    </row>
    <row r="367" spans="1:7" x14ac:dyDescent="0.2">
      <c r="A367" s="71" t="str">
        <f>IFERROR(VLOOKUP(Dnn!$C15,'Vtr H'!$B$2:$CV$49,1,FALSE),"")</f>
        <v/>
      </c>
      <c r="B367" s="96" t="str">
        <f>IFERROR(VLOOKUP(Dnn!$C15,'Vtr H'!$B$2:$CV$49,3,FALSE),"")</f>
        <v/>
      </c>
      <c r="C367" s="96" t="str">
        <f>IFERROR(VLOOKUP(Dnn!$C15,'Vtr H'!$B$2:$CV$49,4,FALSE),"")</f>
        <v/>
      </c>
      <c r="D367" s="96" t="str">
        <f>IFERROR(VLOOKUP(Dnn!$C15,'Vtr H'!$B$2:$CV$49,6,FALSE),"")</f>
        <v/>
      </c>
      <c r="E367" s="114" t="str">
        <f>IFERROR(VLOOKUP(Dnn!$C15,'Vtr H'!$B$2:$CV$49,11,FALSE),"")</f>
        <v/>
      </c>
      <c r="F367" s="114" t="str">
        <f>IFERROR(VLOOKUP(Dnn!$C15,'Vtr H'!$B$2:$CV$49,88,FALSE),"")</f>
        <v/>
      </c>
      <c r="G367" s="78" t="str">
        <f>IFERROR(VLOOKUP(Dnn!$C15,'Vtr H'!$B$2:$CW$49,100,FALSE),"")</f>
        <v/>
      </c>
    </row>
    <row r="368" spans="1:7" x14ac:dyDescent="0.2">
      <c r="A368" s="71" t="str">
        <f>IFERROR(VLOOKUP(Dnn!$C16,'Vtr H'!$B$2:$CV$49,1,FALSE),"")</f>
        <v/>
      </c>
      <c r="B368" s="96" t="str">
        <f>IFERROR(VLOOKUP(Dnn!$C16,'Vtr H'!$B$2:$CV$49,3,FALSE),"")</f>
        <v/>
      </c>
      <c r="C368" s="96" t="str">
        <f>IFERROR(VLOOKUP(Dnn!$C16,'Vtr H'!$B$2:$CV$49,4,FALSE),"")</f>
        <v/>
      </c>
      <c r="D368" s="96" t="str">
        <f>IFERROR(VLOOKUP(Dnn!$C16,'Vtr H'!$B$2:$CV$49,6,FALSE),"")</f>
        <v/>
      </c>
      <c r="E368" s="114" t="str">
        <f>IFERROR(VLOOKUP(Dnn!$C16,'Vtr H'!$B$2:$CV$49,11,FALSE),"")</f>
        <v/>
      </c>
      <c r="F368" s="114" t="str">
        <f>IFERROR(VLOOKUP(Dnn!$C16,'Vtr H'!$B$2:$CV$49,88,FALSE),"")</f>
        <v/>
      </c>
      <c r="G368" s="78" t="str">
        <f>IFERROR(VLOOKUP(Dnn!$C16,'Vtr H'!$B$2:$CW$49,100,FALSE),"")</f>
        <v/>
      </c>
    </row>
    <row r="369" spans="1:7" x14ac:dyDescent="0.2">
      <c r="A369" s="71" t="str">
        <f>IFERROR(VLOOKUP(Dnn!$C17,'Vtr H'!$B$2:$CV$49,1,FALSE),"")</f>
        <v/>
      </c>
      <c r="B369" s="96" t="str">
        <f>IFERROR(VLOOKUP(Dnn!$C17,'Vtr H'!$B$2:$CV$49,3,FALSE),"")</f>
        <v/>
      </c>
      <c r="C369" s="96" t="str">
        <f>IFERROR(VLOOKUP(Dnn!$C17,'Vtr H'!$B$2:$CV$49,4,FALSE),"")</f>
        <v/>
      </c>
      <c r="D369" s="96" t="str">
        <f>IFERROR(VLOOKUP(Dnn!$C17,'Vtr H'!$B$2:$CV$49,6,FALSE),"")</f>
        <v/>
      </c>
      <c r="E369" s="114" t="str">
        <f>IFERROR(VLOOKUP(Dnn!$C17,'Vtr H'!$B$2:$CV$49,11,FALSE),"")</f>
        <v/>
      </c>
      <c r="F369" s="114" t="str">
        <f>IFERROR(VLOOKUP(Dnn!$C17,'Vtr H'!$B$2:$CV$49,88,FALSE),"")</f>
        <v/>
      </c>
      <c r="G369" s="78" t="str">
        <f>IFERROR(VLOOKUP(Dnn!$C17,'Vtr H'!$B$2:$CW$49,100,FALSE),"")</f>
        <v/>
      </c>
    </row>
    <row r="370" spans="1:7" x14ac:dyDescent="0.2">
      <c r="A370" s="71" t="str">
        <f>IFERROR(VLOOKUP(Dnn!$C18,'Vtr H'!$B$2:$CV$49,1,FALSE),"")</f>
        <v/>
      </c>
      <c r="B370" s="96" t="str">
        <f>IFERROR(VLOOKUP(Dnn!$C18,'Vtr H'!$B$2:$CV$49,3,FALSE),"")</f>
        <v/>
      </c>
      <c r="C370" s="96" t="str">
        <f>IFERROR(VLOOKUP(Dnn!$C18,'Vtr H'!$B$2:$CV$49,4,FALSE),"")</f>
        <v/>
      </c>
      <c r="D370" s="96" t="str">
        <f>IFERROR(VLOOKUP(Dnn!$C18,'Vtr H'!$B$2:$CV$49,6,FALSE),"")</f>
        <v/>
      </c>
      <c r="E370" s="114" t="str">
        <f>IFERROR(VLOOKUP(Dnn!$C18,'Vtr H'!$B$2:$CV$49,11,FALSE),"")</f>
        <v/>
      </c>
      <c r="F370" s="114" t="str">
        <f>IFERROR(VLOOKUP(Dnn!$C18,'Vtr H'!$B$2:$CV$49,88,FALSE),"")</f>
        <v/>
      </c>
      <c r="G370" s="78" t="str">
        <f>IFERROR(VLOOKUP(Dnn!$C18,'Vtr H'!$B$2:$CW$49,100,FALSE),"")</f>
        <v/>
      </c>
    </row>
    <row r="371" spans="1:7" x14ac:dyDescent="0.2">
      <c r="A371" s="71" t="str">
        <f>IFERROR(VLOOKUP(Dnn!$C19,'Vtr H'!$B$2:$CV$49,1,FALSE),"")</f>
        <v/>
      </c>
      <c r="B371" s="96" t="str">
        <f>IFERROR(VLOOKUP(Dnn!$C19,'Vtr H'!$B$2:$CV$49,3,FALSE),"")</f>
        <v/>
      </c>
      <c r="C371" s="96" t="str">
        <f>IFERROR(VLOOKUP(Dnn!$C19,'Vtr H'!$B$2:$CV$49,4,FALSE),"")</f>
        <v/>
      </c>
      <c r="D371" s="96" t="str">
        <f>IFERROR(VLOOKUP(Dnn!$C19,'Vtr H'!$B$2:$CV$49,6,FALSE),"")</f>
        <v/>
      </c>
      <c r="E371" s="114" t="str">
        <f>IFERROR(VLOOKUP(Dnn!$C19,'Vtr H'!$B$2:$CV$49,11,FALSE),"")</f>
        <v/>
      </c>
      <c r="F371" s="114" t="str">
        <f>IFERROR(VLOOKUP(Dnn!$C19,'Vtr H'!$B$2:$CV$49,88,FALSE),"")</f>
        <v/>
      </c>
      <c r="G371" s="78" t="str">
        <f>IFERROR(VLOOKUP(Dnn!$C19,'Vtr H'!$B$2:$CW$49,100,FALSE),"")</f>
        <v/>
      </c>
    </row>
    <row r="372" spans="1:7" x14ac:dyDescent="0.2">
      <c r="A372" s="71" t="str">
        <f>IFERROR(VLOOKUP(Dnn!$C20,'Vtr H'!$B$2:$CV$49,1,FALSE),"")</f>
        <v/>
      </c>
      <c r="B372" s="96" t="str">
        <f>IFERROR(VLOOKUP(Dnn!$C20,'Vtr H'!$B$2:$CV$49,3,FALSE),"")</f>
        <v/>
      </c>
      <c r="C372" s="96" t="str">
        <f>IFERROR(VLOOKUP(Dnn!$C20,'Vtr H'!$B$2:$CV$49,4,FALSE),"")</f>
        <v/>
      </c>
      <c r="D372" s="96" t="str">
        <f>IFERROR(VLOOKUP(Dnn!$C20,'Vtr H'!$B$2:$CV$49,6,FALSE),"")</f>
        <v/>
      </c>
      <c r="E372" s="114" t="str">
        <f>IFERROR(VLOOKUP(Dnn!$C20,'Vtr H'!$B$2:$CV$49,11,FALSE),"")</f>
        <v/>
      </c>
      <c r="F372" s="114" t="str">
        <f>IFERROR(VLOOKUP(Dnn!$C20,'Vtr H'!$B$2:$CV$49,88,FALSE),"")</f>
        <v/>
      </c>
      <c r="G372" s="78" t="str">
        <f>IFERROR(VLOOKUP(Dnn!$C20,'Vtr H'!$B$2:$CW$49,100,FALSE),"")</f>
        <v/>
      </c>
    </row>
    <row r="373" spans="1:7" x14ac:dyDescent="0.2">
      <c r="A373" s="71" t="str">
        <f>IFERROR(VLOOKUP(Dnn!$C21,'Vtr H'!$B$2:$CV$49,1,FALSE),"")</f>
        <v/>
      </c>
      <c r="B373" s="96" t="str">
        <f>IFERROR(VLOOKUP(Dnn!$C21,'Vtr H'!$B$2:$CV$49,3,FALSE),"")</f>
        <v/>
      </c>
      <c r="C373" s="96" t="str">
        <f>IFERROR(VLOOKUP(Dnn!$C21,'Vtr H'!$B$2:$CV$49,4,FALSE),"")</f>
        <v/>
      </c>
      <c r="D373" s="96" t="str">
        <f>IFERROR(VLOOKUP(Dnn!$C21,'Vtr H'!$B$2:$CV$49,6,FALSE),"")</f>
        <v/>
      </c>
      <c r="E373" s="114" t="str">
        <f>IFERROR(VLOOKUP(Dnn!$C21,'Vtr H'!$B$2:$CV$49,11,FALSE),"")</f>
        <v/>
      </c>
      <c r="F373" s="114" t="str">
        <f>IFERROR(VLOOKUP(Dnn!$C21,'Vtr H'!$B$2:$CV$49,88,FALSE),"")</f>
        <v/>
      </c>
      <c r="G373" s="78" t="str">
        <f>IFERROR(VLOOKUP(Dnn!$C21,'Vtr H'!$B$2:$CW$49,100,FALSE),"")</f>
        <v/>
      </c>
    </row>
    <row r="374" spans="1:7" x14ac:dyDescent="0.2">
      <c r="A374" s="71" t="str">
        <f>IFERROR(VLOOKUP(Dnn!$C22,'Vtr H'!$B$2:$CV$49,1,FALSE),"")</f>
        <v/>
      </c>
      <c r="B374" s="96" t="str">
        <f>IFERROR(VLOOKUP(Dnn!$C22,'Vtr H'!$B$2:$CV$49,3,FALSE),"")</f>
        <v/>
      </c>
      <c r="C374" s="96" t="str">
        <f>IFERROR(VLOOKUP(Dnn!$C22,'Vtr H'!$B$2:$CV$49,4,FALSE),"")</f>
        <v/>
      </c>
      <c r="D374" s="96" t="str">
        <f>IFERROR(VLOOKUP(Dnn!$C22,'Vtr H'!$B$2:$CV$49,6,FALSE),"")</f>
        <v/>
      </c>
      <c r="E374" s="114" t="str">
        <f>IFERROR(VLOOKUP(Dnn!$C22,'Vtr H'!$B$2:$CV$49,11,FALSE),"")</f>
        <v/>
      </c>
      <c r="F374" s="114" t="str">
        <f>IFERROR(VLOOKUP(Dnn!$C22,'Vtr H'!$B$2:$CV$49,88,FALSE),"")</f>
        <v/>
      </c>
      <c r="G374" s="78" t="str">
        <f>IFERROR(VLOOKUP(Dnn!$C22,'Vtr H'!$B$2:$CW$49,100,FALSE),"")</f>
        <v/>
      </c>
    </row>
    <row r="375" spans="1:7" x14ac:dyDescent="0.2">
      <c r="A375" s="71" t="str">
        <f>IFERROR(VLOOKUP(Dnn!$C23,'Vtr H'!$B$2:$CV$49,1,FALSE),"")</f>
        <v/>
      </c>
      <c r="B375" s="96" t="str">
        <f>IFERROR(VLOOKUP(Dnn!$C23,'Vtr H'!$B$2:$CV$49,3,FALSE),"")</f>
        <v/>
      </c>
      <c r="C375" s="96" t="str">
        <f>IFERROR(VLOOKUP(Dnn!$C23,'Vtr H'!$B$2:$CV$49,4,FALSE),"")</f>
        <v/>
      </c>
      <c r="D375" s="96" t="str">
        <f>IFERROR(VLOOKUP(Dnn!$C23,'Vtr H'!$B$2:$CV$49,6,FALSE),"")</f>
        <v/>
      </c>
      <c r="E375" s="114" t="str">
        <f>IFERROR(VLOOKUP(Dnn!$C23,'Vtr H'!$B$2:$CV$49,11,FALSE),"")</f>
        <v/>
      </c>
      <c r="F375" s="114" t="str">
        <f>IFERROR(VLOOKUP(Dnn!$C23,'Vtr H'!$B$2:$CV$49,88,FALSE),"")</f>
        <v/>
      </c>
      <c r="G375" s="78" t="str">
        <f>IFERROR(VLOOKUP(Dnn!$C23,'Vtr H'!$B$2:$CW$49,100,FALSE),"")</f>
        <v/>
      </c>
    </row>
    <row r="376" spans="1:7" x14ac:dyDescent="0.2">
      <c r="A376" s="71" t="str">
        <f>IFERROR(VLOOKUP(Dnn!$C24,'Vtr H'!$B$2:$CV$49,1,FALSE),"")</f>
        <v/>
      </c>
      <c r="B376" s="96" t="str">
        <f>IFERROR(VLOOKUP(Dnn!$C24,'Vtr H'!$B$2:$CV$49,3,FALSE),"")</f>
        <v/>
      </c>
      <c r="C376" s="96" t="str">
        <f>IFERROR(VLOOKUP(Dnn!$C24,'Vtr H'!$B$2:$CV$49,4,FALSE),"")</f>
        <v/>
      </c>
      <c r="D376" s="96" t="str">
        <f>IFERROR(VLOOKUP(Dnn!$C24,'Vtr H'!$B$2:$CV$49,6,FALSE),"")</f>
        <v/>
      </c>
      <c r="E376" s="114" t="str">
        <f>IFERROR(VLOOKUP(Dnn!$C24,'Vtr H'!$B$2:$CV$49,11,FALSE),"")</f>
        <v/>
      </c>
      <c r="F376" s="114" t="str">
        <f>IFERROR(VLOOKUP(Dnn!$C24,'Vtr H'!$B$2:$CV$49,88,FALSE),"")</f>
        <v/>
      </c>
      <c r="G376" s="78" t="str">
        <f>IFERROR(VLOOKUP(Dnn!$C24,'Vtr H'!$B$2:$CW$49,100,FALSE),"")</f>
        <v/>
      </c>
    </row>
    <row r="377" spans="1:7" x14ac:dyDescent="0.2">
      <c r="A377" s="71" t="str">
        <f>IFERROR(VLOOKUP(Dnn!$C25,'Vtr H'!$B$2:$CV$49,1,FALSE),"")</f>
        <v/>
      </c>
      <c r="B377" s="96" t="str">
        <f>IFERROR(VLOOKUP(Dnn!$C25,'Vtr H'!$B$2:$CV$49,3,FALSE),"")</f>
        <v/>
      </c>
      <c r="C377" s="96" t="str">
        <f>IFERROR(VLOOKUP(Dnn!$C25,'Vtr H'!$B$2:$CV$49,4,FALSE),"")</f>
        <v/>
      </c>
      <c r="D377" s="96" t="str">
        <f>IFERROR(VLOOKUP(Dnn!$C25,'Vtr H'!$B$2:$CV$49,6,FALSE),"")</f>
        <v/>
      </c>
      <c r="E377" s="114" t="str">
        <f>IFERROR(VLOOKUP(Dnn!$C25,'Vtr H'!$B$2:$CV$49,11,FALSE),"")</f>
        <v/>
      </c>
      <c r="F377" s="114" t="str">
        <f>IFERROR(VLOOKUP(Dnn!$C25,'Vtr H'!$B$2:$CV$49,88,FALSE),"")</f>
        <v/>
      </c>
      <c r="G377" s="78" t="str">
        <f>IFERROR(VLOOKUP(Dnn!$C25,'Vtr H'!$B$2:$CW$49,100,FALSE),"")</f>
        <v/>
      </c>
    </row>
    <row r="378" spans="1:7" x14ac:dyDescent="0.2">
      <c r="A378" s="71" t="str">
        <f>IFERROR(VLOOKUP(Dnn!$C26,'Vtr H'!$B$2:$CV$49,1,FALSE),"")</f>
        <v/>
      </c>
      <c r="B378" s="96" t="str">
        <f>IFERROR(VLOOKUP(Dnn!$C26,'Vtr H'!$B$2:$CV$49,3,FALSE),"")</f>
        <v/>
      </c>
      <c r="C378" s="96" t="str">
        <f>IFERROR(VLOOKUP(Dnn!$C26,'Vtr H'!$B$2:$CV$49,4,FALSE),"")</f>
        <v/>
      </c>
      <c r="D378" s="96" t="str">
        <f>IFERROR(VLOOKUP(Dnn!$C26,'Vtr H'!$B$2:$CV$49,6,FALSE),"")</f>
        <v/>
      </c>
      <c r="E378" s="114" t="str">
        <f>IFERROR(VLOOKUP(Dnn!$C26,'Vtr H'!$B$2:$CV$49,11,FALSE),"")</f>
        <v/>
      </c>
      <c r="F378" s="114" t="str">
        <f>IFERROR(VLOOKUP(Dnn!$C26,'Vtr H'!$B$2:$CV$49,88,FALSE),"")</f>
        <v/>
      </c>
      <c r="G378" s="78" t="str">
        <f>IFERROR(VLOOKUP(Dnn!$C26,'Vtr H'!$B$2:$CW$49,100,FALSE),"")</f>
        <v/>
      </c>
    </row>
    <row r="379" spans="1:7" x14ac:dyDescent="0.2">
      <c r="A379" s="71" t="str">
        <f>IFERROR(VLOOKUP(Dnn!$C27,'Vtr H'!$B$2:$CV$49,1,FALSE),"")</f>
        <v/>
      </c>
      <c r="B379" s="96" t="str">
        <f>IFERROR(VLOOKUP(Dnn!$C27,'Vtr H'!$B$2:$CV$49,3,FALSE),"")</f>
        <v/>
      </c>
      <c r="C379" s="96" t="str">
        <f>IFERROR(VLOOKUP(Dnn!$C27,'Vtr H'!$B$2:$CV$49,4,FALSE),"")</f>
        <v/>
      </c>
      <c r="D379" s="96" t="str">
        <f>IFERROR(VLOOKUP(Dnn!$C27,'Vtr H'!$B$2:$CV$49,6,FALSE),"")</f>
        <v/>
      </c>
      <c r="E379" s="114" t="str">
        <f>IFERROR(VLOOKUP(Dnn!$C27,'Vtr H'!$B$2:$CV$49,11,FALSE),"")</f>
        <v/>
      </c>
      <c r="F379" s="114" t="str">
        <f>IFERROR(VLOOKUP(Dnn!$C27,'Vtr H'!$B$2:$CV$49,88,FALSE),"")</f>
        <v/>
      </c>
      <c r="G379" s="78" t="str">
        <f>IFERROR(VLOOKUP(Dnn!$C27,'Vtr H'!$B$2:$CW$49,100,FALSE),"")</f>
        <v/>
      </c>
    </row>
    <row r="380" spans="1:7" x14ac:dyDescent="0.2">
      <c r="A380" s="71" t="str">
        <f>IFERROR(VLOOKUP(Dnn!$C28,'Vtr H'!$B$2:$CV$49,1,FALSE),"")</f>
        <v/>
      </c>
      <c r="B380" s="96" t="str">
        <f>IFERROR(VLOOKUP(Dnn!$C28,'Vtr H'!$B$2:$CV$49,3,FALSE),"")</f>
        <v/>
      </c>
      <c r="C380" s="96" t="str">
        <f>IFERROR(VLOOKUP(Dnn!$C28,'Vtr H'!$B$2:$CV$49,4,FALSE),"")</f>
        <v/>
      </c>
      <c r="D380" s="96" t="str">
        <f>IFERROR(VLOOKUP(Dnn!$C28,'Vtr H'!$B$2:$CV$49,6,FALSE),"")</f>
        <v/>
      </c>
      <c r="E380" s="114" t="str">
        <f>IFERROR(VLOOKUP(Dnn!$C28,'Vtr H'!$B$2:$CV$49,11,FALSE),"")</f>
        <v/>
      </c>
      <c r="F380" s="114" t="str">
        <f>IFERROR(VLOOKUP(Dnn!$C28,'Vtr H'!$B$2:$CV$49,88,FALSE),"")</f>
        <v/>
      </c>
      <c r="G380" s="78" t="str">
        <f>IFERROR(VLOOKUP(Dnn!$C28,'Vtr H'!$B$2:$CW$49,100,FALSE),"")</f>
        <v/>
      </c>
    </row>
    <row r="381" spans="1:7" x14ac:dyDescent="0.2">
      <c r="A381" s="71" t="str">
        <f>IFERROR(VLOOKUP(Dnn!$C29,'Vtr H'!$B$2:$CV$49,1,FALSE),"")</f>
        <v/>
      </c>
      <c r="B381" s="96" t="str">
        <f>IFERROR(VLOOKUP(Dnn!$C29,'Vtr H'!$B$2:$CV$49,3,FALSE),"")</f>
        <v/>
      </c>
      <c r="C381" s="96" t="str">
        <f>IFERROR(VLOOKUP(Dnn!$C29,'Vtr H'!$B$2:$CV$49,4,FALSE),"")</f>
        <v/>
      </c>
      <c r="D381" s="96" t="str">
        <f>IFERROR(VLOOKUP(Dnn!$C29,'Vtr H'!$B$2:$CV$49,6,FALSE),"")</f>
        <v/>
      </c>
      <c r="E381" s="114" t="str">
        <f>IFERROR(VLOOKUP(Dnn!$C29,'Vtr H'!$B$2:$CV$49,11,FALSE),"")</f>
        <v/>
      </c>
      <c r="F381" s="114" t="str">
        <f>IFERROR(VLOOKUP(Dnn!$C29,'Vtr H'!$B$2:$CV$49,88,FALSE),"")</f>
        <v/>
      </c>
      <c r="G381" s="78" t="str">
        <f>IFERROR(VLOOKUP(Dnn!$C29,'Vtr H'!$B$2:$CW$49,100,FALSE),"")</f>
        <v/>
      </c>
    </row>
    <row r="382" spans="1:7" x14ac:dyDescent="0.2">
      <c r="A382" s="71" t="str">
        <f>IFERROR(VLOOKUP(Dnn!$C30,'Vtr H'!$B$2:$CV$49,1,FALSE),"")</f>
        <v/>
      </c>
      <c r="B382" s="96" t="str">
        <f>IFERROR(VLOOKUP(Dnn!$C30,'Vtr H'!$B$2:$CV$49,3,FALSE),"")</f>
        <v/>
      </c>
      <c r="C382" s="96" t="str">
        <f>IFERROR(VLOOKUP(Dnn!$C30,'Vtr H'!$B$2:$CV$49,4,FALSE),"")</f>
        <v/>
      </c>
      <c r="D382" s="96" t="str">
        <f>IFERROR(VLOOKUP(Dnn!$C30,'Vtr H'!$B$2:$CV$49,6,FALSE),"")</f>
        <v/>
      </c>
      <c r="E382" s="114" t="str">
        <f>IFERROR(VLOOKUP(Dnn!$C30,'Vtr H'!$B$2:$CV$49,11,FALSE),"")</f>
        <v/>
      </c>
      <c r="F382" s="114" t="str">
        <f>IFERROR(VLOOKUP(Dnn!$C30,'Vtr H'!$B$2:$CV$49,88,FALSE),"")</f>
        <v/>
      </c>
      <c r="G382" s="78" t="str">
        <f>IFERROR(VLOOKUP(Dnn!$C30,'Vtr H'!$B$2:$CW$49,100,FALSE),"")</f>
        <v/>
      </c>
    </row>
    <row r="383" spans="1:7" x14ac:dyDescent="0.2">
      <c r="A383" s="71" t="str">
        <f>IFERROR(VLOOKUP(Dnn!$C31,'Vtr H'!$B$2:$CV$49,1,FALSE),"")</f>
        <v/>
      </c>
      <c r="B383" s="96" t="str">
        <f>IFERROR(VLOOKUP(Dnn!$C31,'Vtr H'!$B$2:$CV$49,3,FALSE),"")</f>
        <v/>
      </c>
      <c r="C383" s="96" t="str">
        <f>IFERROR(VLOOKUP(Dnn!$C31,'Vtr H'!$B$2:$CV$49,4,FALSE),"")</f>
        <v/>
      </c>
      <c r="D383" s="96" t="str">
        <f>IFERROR(VLOOKUP(Dnn!$C31,'Vtr H'!$B$2:$CV$49,6,FALSE),"")</f>
        <v/>
      </c>
      <c r="E383" s="114" t="str">
        <f>IFERROR(VLOOKUP(Dnn!$C31,'Vtr H'!$B$2:$CV$49,11,FALSE),"")</f>
        <v/>
      </c>
      <c r="F383" s="114" t="str">
        <f>IFERROR(VLOOKUP(Dnn!$C31,'Vtr H'!$B$2:$CV$49,88,FALSE),"")</f>
        <v/>
      </c>
      <c r="G383" s="78" t="str">
        <f>IFERROR(VLOOKUP(Dnn!$C31,'Vtr H'!$B$2:$CW$49,100,FALSE),"")</f>
        <v/>
      </c>
    </row>
    <row r="384" spans="1:7" x14ac:dyDescent="0.2">
      <c r="A384" s="71" t="str">
        <f>IFERROR(VLOOKUP(Dnn!$C32,'Vtr H'!$B$2:$CV$49,1,FALSE),"")</f>
        <v/>
      </c>
      <c r="B384" s="96" t="str">
        <f>IFERROR(VLOOKUP(Dnn!$C32,'Vtr H'!$B$2:$CV$49,3,FALSE),"")</f>
        <v/>
      </c>
      <c r="C384" s="96" t="str">
        <f>IFERROR(VLOOKUP(Dnn!$C32,'Vtr H'!$B$2:$CV$49,4,FALSE),"")</f>
        <v/>
      </c>
      <c r="D384" s="96" t="str">
        <f>IFERROR(VLOOKUP(Dnn!$C32,'Vtr H'!$B$2:$CV$49,6,FALSE),"")</f>
        <v/>
      </c>
      <c r="E384" s="114" t="str">
        <f>IFERROR(VLOOKUP(Dnn!$C32,'Vtr H'!$B$2:$CV$49,11,FALSE),"")</f>
        <v/>
      </c>
      <c r="F384" s="114" t="str">
        <f>IFERROR(VLOOKUP(Dnn!$C32,'Vtr H'!$B$2:$CV$49,88,FALSE),"")</f>
        <v/>
      </c>
      <c r="G384" s="78" t="str">
        <f>IFERROR(VLOOKUP(Dnn!$C32,'Vtr H'!$B$2:$CW$49,100,FALSE),"")</f>
        <v/>
      </c>
    </row>
    <row r="385" spans="1:7" x14ac:dyDescent="0.2">
      <c r="A385" s="71" t="str">
        <f>IFERROR(VLOOKUP(Dnn!$C33,'Vtr H'!$B$2:$CV$49,1,FALSE),"")</f>
        <v/>
      </c>
      <c r="B385" s="96" t="str">
        <f>IFERROR(VLOOKUP(Dnn!$C33,'Vtr H'!$B$2:$CV$49,3,FALSE),"")</f>
        <v/>
      </c>
      <c r="C385" s="96" t="str">
        <f>IFERROR(VLOOKUP(Dnn!$C33,'Vtr H'!$B$2:$CV$49,4,FALSE),"")</f>
        <v/>
      </c>
      <c r="D385" s="96" t="str">
        <f>IFERROR(VLOOKUP(Dnn!$C33,'Vtr H'!$B$2:$CV$49,6,FALSE),"")</f>
        <v/>
      </c>
      <c r="E385" s="114" t="str">
        <f>IFERROR(VLOOKUP(Dnn!$C33,'Vtr H'!$B$2:$CV$49,11,FALSE),"")</f>
        <v/>
      </c>
      <c r="F385" s="114" t="str">
        <f>IFERROR(VLOOKUP(Dnn!$C33,'Vtr H'!$B$2:$CV$49,88,FALSE),"")</f>
        <v/>
      </c>
      <c r="G385" s="78" t="str">
        <f>IFERROR(VLOOKUP(Dnn!$C33,'Vtr H'!$B$2:$CW$49,100,FALSE),"")</f>
        <v/>
      </c>
    </row>
    <row r="386" spans="1:7" x14ac:dyDescent="0.2">
      <c r="A386" s="71" t="str">
        <f>IFERROR(VLOOKUP(Dnn!$C34,'Vtr H'!$B$2:$CV$49,1,FALSE),"")</f>
        <v/>
      </c>
      <c r="B386" s="96" t="str">
        <f>IFERROR(VLOOKUP(Dnn!$C34,'Vtr H'!$B$2:$CV$49,3,FALSE),"")</f>
        <v/>
      </c>
      <c r="C386" s="96" t="str">
        <f>IFERROR(VLOOKUP(Dnn!$C34,'Vtr H'!$B$2:$CV$49,4,FALSE),"")</f>
        <v/>
      </c>
      <c r="D386" s="96" t="str">
        <f>IFERROR(VLOOKUP(Dnn!$C34,'Vtr H'!$B$2:$CV$49,6,FALSE),"")</f>
        <v/>
      </c>
      <c r="E386" s="114" t="str">
        <f>IFERROR(VLOOKUP(Dnn!$C34,'Vtr H'!$B$2:$CV$49,11,FALSE),"")</f>
        <v/>
      </c>
      <c r="F386" s="114" t="str">
        <f>IFERROR(VLOOKUP(Dnn!$C34,'Vtr H'!$B$2:$CV$49,88,FALSE),"")</f>
        <v/>
      </c>
      <c r="G386" s="78" t="str">
        <f>IFERROR(VLOOKUP(Dnn!$C34,'Vtr H'!$B$2:$CW$49,100,FALSE),"")</f>
        <v/>
      </c>
    </row>
    <row r="387" spans="1:7" x14ac:dyDescent="0.2">
      <c r="A387" s="71" t="str">
        <f>IFERROR(VLOOKUP(Dnn!$C35,'Vtr H'!$B$2:$CV$49,1,FALSE),"")</f>
        <v/>
      </c>
      <c r="B387" s="96" t="str">
        <f>IFERROR(VLOOKUP(Dnn!$C35,'Vtr H'!$B$2:$CV$49,3,FALSE),"")</f>
        <v/>
      </c>
      <c r="C387" s="96" t="str">
        <f>IFERROR(VLOOKUP(Dnn!$C35,'Vtr H'!$B$2:$CV$49,4,FALSE),"")</f>
        <v/>
      </c>
      <c r="D387" s="96" t="str">
        <f>IFERROR(VLOOKUP(Dnn!$C35,'Vtr H'!$B$2:$CV$49,6,FALSE),"")</f>
        <v/>
      </c>
      <c r="E387" s="114" t="str">
        <f>IFERROR(VLOOKUP(Dnn!$C35,'Vtr H'!$B$2:$CV$49,11,FALSE),"")</f>
        <v/>
      </c>
      <c r="F387" s="114" t="str">
        <f>IFERROR(VLOOKUP(Dnn!$C35,'Vtr H'!$B$2:$CV$49,88,FALSE),"")</f>
        <v/>
      </c>
      <c r="G387" s="78" t="str">
        <f>IFERROR(VLOOKUP(Dnn!$C35,'Vtr H'!$B$2:$CW$49,100,FALSE),"")</f>
        <v/>
      </c>
    </row>
    <row r="388" spans="1:7" x14ac:dyDescent="0.2">
      <c r="A388" s="71" t="str">
        <f>IFERROR(VLOOKUP(Dnn!$C36,'Vtr H'!$B$2:$CV$49,1,FALSE),"")</f>
        <v/>
      </c>
      <c r="B388" s="96" t="str">
        <f>IFERROR(VLOOKUP(Dnn!$C36,'Vtr H'!$B$2:$CV$49,3,FALSE),"")</f>
        <v/>
      </c>
      <c r="C388" s="96" t="str">
        <f>IFERROR(VLOOKUP(Dnn!$C36,'Vtr H'!$B$2:$CV$49,4,FALSE),"")</f>
        <v/>
      </c>
      <c r="D388" s="96" t="str">
        <f>IFERROR(VLOOKUP(Dnn!$C36,'Vtr H'!$B$2:$CV$49,6,FALSE),"")</f>
        <v/>
      </c>
      <c r="E388" s="114" t="str">
        <f>IFERROR(VLOOKUP(Dnn!$C36,'Vtr H'!$B$2:$CV$49,11,FALSE),"")</f>
        <v/>
      </c>
      <c r="F388" s="114" t="str">
        <f>IFERROR(VLOOKUP(Dnn!$C36,'Vtr H'!$B$2:$CV$49,88,FALSE),"")</f>
        <v/>
      </c>
      <c r="G388" s="78" t="str">
        <f>IFERROR(VLOOKUP(Dnn!$C36,'Vtr H'!$B$2:$CW$49,100,FALSE),"")</f>
        <v/>
      </c>
    </row>
    <row r="389" spans="1:7" x14ac:dyDescent="0.2">
      <c r="A389" s="71" t="str">
        <f>IFERROR(VLOOKUP(Dnn!$C37,'Vtr H'!$B$2:$CV$49,1,FALSE),"")</f>
        <v/>
      </c>
      <c r="B389" s="96" t="str">
        <f>IFERROR(VLOOKUP(Dnn!$C37,'Vtr H'!$B$2:$CV$49,3,FALSE),"")</f>
        <v/>
      </c>
      <c r="C389" s="96" t="str">
        <f>IFERROR(VLOOKUP(Dnn!$C37,'Vtr H'!$B$2:$CV$49,4,FALSE),"")</f>
        <v/>
      </c>
      <c r="D389" s="96" t="str">
        <f>IFERROR(VLOOKUP(Dnn!$C37,'Vtr H'!$B$2:$CV$49,6,FALSE),"")</f>
        <v/>
      </c>
      <c r="E389" s="114" t="str">
        <f>IFERROR(VLOOKUP(Dnn!$C37,'Vtr H'!$B$2:$CV$49,11,FALSE),"")</f>
        <v/>
      </c>
      <c r="F389" s="114" t="str">
        <f>IFERROR(VLOOKUP(Dnn!$C37,'Vtr H'!$B$2:$CV$49,88,FALSE),"")</f>
        <v/>
      </c>
      <c r="G389" s="78" t="str">
        <f>IFERROR(VLOOKUP(Dnn!$C37,'Vtr H'!$B$2:$CW$49,100,FALSE),"")</f>
        <v/>
      </c>
    </row>
    <row r="390" spans="1:7" x14ac:dyDescent="0.2">
      <c r="A390" s="71" t="str">
        <f>IFERROR(VLOOKUP(Dnn!$C38,'Vtr H'!$B$2:$CV$49,1,FALSE),"")</f>
        <v/>
      </c>
      <c r="B390" s="96" t="str">
        <f>IFERROR(VLOOKUP(Dnn!$C38,'Vtr H'!$B$2:$CV$49,3,FALSE),"")</f>
        <v/>
      </c>
      <c r="C390" s="96" t="str">
        <f>IFERROR(VLOOKUP(Dnn!$C38,'Vtr H'!$B$2:$CV$49,4,FALSE),"")</f>
        <v/>
      </c>
      <c r="D390" s="96" t="str">
        <f>IFERROR(VLOOKUP(Dnn!$C38,'Vtr H'!$B$2:$CV$49,6,FALSE),"")</f>
        <v/>
      </c>
      <c r="E390" s="114" t="str">
        <f>IFERROR(VLOOKUP(Dnn!$C38,'Vtr H'!$B$2:$CV$49,11,FALSE),"")</f>
        <v/>
      </c>
      <c r="F390" s="114" t="str">
        <f>IFERROR(VLOOKUP(Dnn!$C38,'Vtr H'!$B$2:$CV$49,88,FALSE),"")</f>
        <v/>
      </c>
      <c r="G390" s="78" t="str">
        <f>IFERROR(VLOOKUP(Dnn!$C38,'Vtr H'!$B$2:$CW$49,100,FALSE),"")</f>
        <v/>
      </c>
    </row>
    <row r="391" spans="1:7" x14ac:dyDescent="0.2">
      <c r="A391" s="71" t="str">
        <f>IFERROR(VLOOKUP(Dnn!$C39,'Vtr H'!$B$2:$CV$49,1,FALSE),"")</f>
        <v/>
      </c>
      <c r="B391" s="96" t="str">
        <f>IFERROR(VLOOKUP(Dnn!$C39,'Vtr H'!$B$2:$CV$49,3,FALSE),"")</f>
        <v/>
      </c>
      <c r="C391" s="96" t="str">
        <f>IFERROR(VLOOKUP(Dnn!$C39,'Vtr H'!$B$2:$CV$49,4,FALSE),"")</f>
        <v/>
      </c>
      <c r="D391" s="96" t="str">
        <f>IFERROR(VLOOKUP(Dnn!$C39,'Vtr H'!$B$2:$CV$49,6,FALSE),"")</f>
        <v/>
      </c>
      <c r="E391" s="114" t="str">
        <f>IFERROR(VLOOKUP(Dnn!$C39,'Vtr H'!$B$2:$CV$49,11,FALSE),"")</f>
        <v/>
      </c>
      <c r="F391" s="114" t="str">
        <f>IFERROR(VLOOKUP(Dnn!$C39,'Vtr H'!$B$2:$CV$49,88,FALSE),"")</f>
        <v/>
      </c>
      <c r="G391" s="78" t="str">
        <f>IFERROR(VLOOKUP(Dnn!$C39,'Vtr H'!$B$2:$CW$49,100,FALSE),"")</f>
        <v/>
      </c>
    </row>
    <row r="392" spans="1:7" x14ac:dyDescent="0.2">
      <c r="A392" s="71" t="str">
        <f>IFERROR(VLOOKUP(Dnn!$C40,'Vtr H'!$B$2:$CV$49,1,FALSE),"")</f>
        <v/>
      </c>
      <c r="B392" s="96" t="str">
        <f>IFERROR(VLOOKUP(Dnn!$C40,'Vtr H'!$B$2:$CV$49,3,FALSE),"")</f>
        <v/>
      </c>
      <c r="C392" s="96" t="str">
        <f>IFERROR(VLOOKUP(Dnn!$C40,'Vtr H'!$B$2:$CV$49,4,FALSE),"")</f>
        <v/>
      </c>
      <c r="D392" s="96" t="str">
        <f>IFERROR(VLOOKUP(Dnn!$C40,'Vtr H'!$B$2:$CV$49,6,FALSE),"")</f>
        <v/>
      </c>
      <c r="E392" s="114" t="str">
        <f>IFERROR(VLOOKUP(Dnn!$C40,'Vtr H'!$B$2:$CV$49,11,FALSE),"")</f>
        <v/>
      </c>
      <c r="F392" s="114" t="str">
        <f>IFERROR(VLOOKUP(Dnn!$C40,'Vtr H'!$B$2:$CV$49,88,FALSE),"")</f>
        <v/>
      </c>
      <c r="G392" s="78" t="str">
        <f>IFERROR(VLOOKUP(Dnn!$C40,'Vtr H'!$B$2:$CW$49,100,FALSE),"")</f>
        <v/>
      </c>
    </row>
    <row r="393" spans="1:7" x14ac:dyDescent="0.2">
      <c r="A393" s="71" t="str">
        <f>IFERROR(VLOOKUP(Dnn!$C41,'Vtr H'!$B$2:$CV$49,1,FALSE),"")</f>
        <v/>
      </c>
      <c r="B393" s="96" t="str">
        <f>IFERROR(VLOOKUP(Dnn!$C41,'Vtr H'!$B$2:$CV$49,3,FALSE),"")</f>
        <v/>
      </c>
      <c r="C393" s="96" t="str">
        <f>IFERROR(VLOOKUP(Dnn!$C41,'Vtr H'!$B$2:$CV$49,4,FALSE),"")</f>
        <v/>
      </c>
      <c r="D393" s="96" t="str">
        <f>IFERROR(VLOOKUP(Dnn!$C41,'Vtr H'!$B$2:$CV$49,6,FALSE),"")</f>
        <v/>
      </c>
      <c r="E393" s="114" t="str">
        <f>IFERROR(VLOOKUP(Dnn!$C41,'Vtr H'!$B$2:$CV$49,11,FALSE),"")</f>
        <v/>
      </c>
      <c r="F393" s="114" t="str">
        <f>IFERROR(VLOOKUP(Dnn!$C41,'Vtr H'!$B$2:$CV$49,88,FALSE),"")</f>
        <v/>
      </c>
      <c r="G393" s="78" t="str">
        <f>IFERROR(VLOOKUP(Dnn!$C41,'Vtr H'!$B$2:$CW$49,100,FALSE),"")</f>
        <v/>
      </c>
    </row>
    <row r="394" spans="1:7" x14ac:dyDescent="0.2">
      <c r="A394" s="71" t="str">
        <f>IFERROR(VLOOKUP(Dnn!$C42,'Vtr H'!$B$2:$CV$49,1,FALSE),"")</f>
        <v/>
      </c>
      <c r="B394" s="96" t="str">
        <f>IFERROR(VLOOKUP(Dnn!$C42,'Vtr H'!$B$2:$CV$49,3,FALSE),"")</f>
        <v/>
      </c>
      <c r="C394" s="96" t="str">
        <f>IFERROR(VLOOKUP(Dnn!$C42,'Vtr H'!$B$2:$CV$49,4,FALSE),"")</f>
        <v/>
      </c>
      <c r="D394" s="96" t="str">
        <f>IFERROR(VLOOKUP(Dnn!$C42,'Vtr H'!$B$2:$CV$49,6,FALSE),"")</f>
        <v/>
      </c>
      <c r="E394" s="114" t="str">
        <f>IFERROR(VLOOKUP(Dnn!$C42,'Vtr H'!$B$2:$CV$49,11,FALSE),"")</f>
        <v/>
      </c>
      <c r="F394" s="114" t="str">
        <f>IFERROR(VLOOKUP(Dnn!$C42,'Vtr H'!$B$2:$CV$49,88,FALSE),"")</f>
        <v/>
      </c>
      <c r="G394" s="78" t="str">
        <f>IFERROR(VLOOKUP(Dnn!$C42,'Vtr H'!$B$2:$CW$49,100,FALSE),"")</f>
        <v/>
      </c>
    </row>
    <row r="395" spans="1:7" x14ac:dyDescent="0.2">
      <c r="A395" s="71" t="str">
        <f>IFERROR(VLOOKUP(Dnn!$C43,'Vtr H'!$B$2:$CV$49,1,FALSE),"")</f>
        <v/>
      </c>
      <c r="B395" s="96" t="str">
        <f>IFERROR(VLOOKUP(Dnn!$C43,'Vtr H'!$B$2:$CV$49,3,FALSE),"")</f>
        <v/>
      </c>
      <c r="C395" s="96" t="str">
        <f>IFERROR(VLOOKUP(Dnn!$C43,'Vtr H'!$B$2:$CV$49,4,FALSE),"")</f>
        <v/>
      </c>
      <c r="D395" s="96" t="str">
        <f>IFERROR(VLOOKUP(Dnn!$C43,'Vtr H'!$B$2:$CV$49,6,FALSE),"")</f>
        <v/>
      </c>
      <c r="E395" s="114" t="str">
        <f>IFERROR(VLOOKUP(Dnn!$C43,'Vtr H'!$B$2:$CV$49,11,FALSE),"")</f>
        <v/>
      </c>
      <c r="F395" s="114" t="str">
        <f>IFERROR(VLOOKUP(Dnn!$C43,'Vtr H'!$B$2:$CV$49,88,FALSE),"")</f>
        <v/>
      </c>
      <c r="G395" s="78" t="str">
        <f>IFERROR(VLOOKUP(Dnn!$C43,'Vtr H'!$B$2:$CW$49,100,FALSE),"")</f>
        <v/>
      </c>
    </row>
    <row r="396" spans="1:7" x14ac:dyDescent="0.2">
      <c r="A396" s="71" t="str">
        <f>IFERROR(VLOOKUP(Dnn!$C44,'Vtr H'!$B$2:$CV$49,1,FALSE),"")</f>
        <v/>
      </c>
      <c r="B396" s="96" t="str">
        <f>IFERROR(VLOOKUP(Dnn!$C44,'Vtr H'!$B$2:$CV$49,3,FALSE),"")</f>
        <v/>
      </c>
      <c r="C396" s="96" t="str">
        <f>IFERROR(VLOOKUP(Dnn!$C44,'Vtr H'!$B$2:$CV$49,4,FALSE),"")</f>
        <v/>
      </c>
      <c r="D396" s="96" t="str">
        <f>IFERROR(VLOOKUP(Dnn!$C44,'Vtr H'!$B$2:$CV$49,6,FALSE),"")</f>
        <v/>
      </c>
      <c r="E396" s="114" t="str">
        <f>IFERROR(VLOOKUP(Dnn!$C44,'Vtr H'!$B$2:$CV$49,11,FALSE),"")</f>
        <v/>
      </c>
      <c r="F396" s="114" t="str">
        <f>IFERROR(VLOOKUP(Dnn!$C44,'Vtr H'!$B$2:$CV$49,88,FALSE),"")</f>
        <v/>
      </c>
      <c r="G396" s="78" t="str">
        <f>IFERROR(VLOOKUP(Dnn!$C44,'Vtr H'!$B$2:$CW$49,100,FALSE),"")</f>
        <v/>
      </c>
    </row>
    <row r="397" spans="1:7" x14ac:dyDescent="0.2">
      <c r="A397" s="71" t="str">
        <f>IFERROR(VLOOKUP(Dnn!$C45,'Vtr H'!$B$2:$CV$49,1,FALSE),"")</f>
        <v/>
      </c>
      <c r="B397" s="96" t="str">
        <f>IFERROR(VLOOKUP(Dnn!$C45,'Vtr H'!$B$2:$CV$49,3,FALSE),"")</f>
        <v/>
      </c>
      <c r="C397" s="96" t="str">
        <f>IFERROR(VLOOKUP(Dnn!$C45,'Vtr H'!$B$2:$CV$49,4,FALSE),"")</f>
        <v/>
      </c>
      <c r="D397" s="96" t="str">
        <f>IFERROR(VLOOKUP(Dnn!$C45,'Vtr H'!$B$2:$CV$49,6,FALSE),"")</f>
        <v/>
      </c>
      <c r="E397" s="114" t="str">
        <f>IFERROR(VLOOKUP(Dnn!$C45,'Vtr H'!$B$2:$CV$49,11,FALSE),"")</f>
        <v/>
      </c>
      <c r="F397" s="114" t="str">
        <f>IFERROR(VLOOKUP(Dnn!$C45,'Vtr H'!$B$2:$CV$49,88,FALSE),"")</f>
        <v/>
      </c>
      <c r="G397" s="78" t="str">
        <f>IFERROR(VLOOKUP(Dnn!$C45,'Vtr H'!$B$2:$CW$49,100,FALSE),"")</f>
        <v/>
      </c>
    </row>
    <row r="398" spans="1:7" x14ac:dyDescent="0.2">
      <c r="A398" s="71" t="str">
        <f>IFERROR(VLOOKUP(Dnn!$C46,'Vtr H'!$B$2:$CV$49,1,FALSE),"")</f>
        <v/>
      </c>
      <c r="B398" s="96" t="str">
        <f>IFERROR(VLOOKUP(Dnn!$C46,'Vtr H'!$B$2:$CV$49,3,FALSE),"")</f>
        <v/>
      </c>
      <c r="C398" s="96" t="str">
        <f>IFERROR(VLOOKUP(Dnn!$C46,'Vtr H'!$B$2:$CV$49,4,FALSE),"")</f>
        <v/>
      </c>
      <c r="D398" s="96" t="str">
        <f>IFERROR(VLOOKUP(Dnn!$C46,'Vtr H'!$B$2:$CV$49,6,FALSE),"")</f>
        <v/>
      </c>
      <c r="E398" s="114" t="str">
        <f>IFERROR(VLOOKUP(Dnn!$C46,'Vtr H'!$B$2:$CV$49,11,FALSE),"")</f>
        <v/>
      </c>
      <c r="F398" s="114" t="str">
        <f>IFERROR(VLOOKUP(Dnn!$C46,'Vtr H'!$B$2:$CV$49,88,FALSE),"")</f>
        <v/>
      </c>
      <c r="G398" s="78" t="str">
        <f>IFERROR(VLOOKUP(Dnn!$C46,'Vtr H'!$B$2:$CW$49,100,FALSE),"")</f>
        <v/>
      </c>
    </row>
    <row r="399" spans="1:7" x14ac:dyDescent="0.2">
      <c r="A399" s="71" t="str">
        <f>IFERROR(VLOOKUP(Dnn!$C47,'Vtr H'!$B$2:$CV$49,1,FALSE),"")</f>
        <v/>
      </c>
      <c r="B399" s="96" t="str">
        <f>IFERROR(VLOOKUP(Dnn!$C47,'Vtr H'!$B$2:$CV$49,3,FALSE),"")</f>
        <v/>
      </c>
      <c r="C399" s="96" t="str">
        <f>IFERROR(VLOOKUP(Dnn!$C47,'Vtr H'!$B$2:$CV$49,4,FALSE),"")</f>
        <v/>
      </c>
      <c r="D399" s="96" t="str">
        <f>IFERROR(VLOOKUP(Dnn!$C47,'Vtr H'!$B$2:$CV$49,6,FALSE),"")</f>
        <v/>
      </c>
      <c r="E399" s="114" t="str">
        <f>IFERROR(VLOOKUP(Dnn!$C47,'Vtr H'!$B$2:$CV$49,11,FALSE),"")</f>
        <v/>
      </c>
      <c r="F399" s="114" t="str">
        <f>IFERROR(VLOOKUP(Dnn!$C47,'Vtr H'!$B$2:$CV$49,88,FALSE),"")</f>
        <v/>
      </c>
      <c r="G399" s="78" t="str">
        <f>IFERROR(VLOOKUP(Dnn!$C47,'Vtr H'!$B$2:$CW$49,100,FALSE),"")</f>
        <v/>
      </c>
    </row>
    <row r="400" spans="1:7" ht="15" thickBot="1" x14ac:dyDescent="0.25">
      <c r="A400" s="72" t="str">
        <f>IFERROR(VLOOKUP(Dnn!$C48,'Vtr H'!$B$2:$CV$49,1,FALSE),"")</f>
        <v/>
      </c>
      <c r="B400" s="98" t="str">
        <f>IFERROR(VLOOKUP(Dnn!$C48,'Vtr H'!$B$2:$CV$49,3,FALSE),"")</f>
        <v/>
      </c>
      <c r="C400" s="98" t="str">
        <f>IFERROR(VLOOKUP(Dnn!$C48,'Vtr H'!$B$2:$CV$49,4,FALSE),"")</f>
        <v/>
      </c>
      <c r="D400" s="98" t="str">
        <f>IFERROR(VLOOKUP(Dnn!$C48,'Vtr H'!$B$2:$CV$49,6,FALSE),"")</f>
        <v/>
      </c>
      <c r="E400" s="119" t="str">
        <f>IFERROR(VLOOKUP(Dnn!$C48,'Vtr H'!$B$2:$CV$49,11,FALSE),"")</f>
        <v/>
      </c>
      <c r="F400" s="119" t="str">
        <f>IFERROR(VLOOKUP(Dnn!$C48,'Vtr H'!$B$2:$CV$49,88,FALSE),"")</f>
        <v/>
      </c>
      <c r="G400" s="79" t="str">
        <f>IFERROR(VLOOKUP(Dnn!$C48,'Vtr H'!$B$2:$CW$49,100,FALSE),"")</f>
        <v/>
      </c>
    </row>
  </sheetData>
  <sheetProtection sheet="1" objects="1" scenarios="1"/>
  <mergeCells count="8">
    <mergeCell ref="A301:G301"/>
    <mergeCell ref="A351:G351"/>
    <mergeCell ref="A1:G1"/>
    <mergeCell ref="A51:G51"/>
    <mergeCell ref="A101:G101"/>
    <mergeCell ref="A151:G151"/>
    <mergeCell ref="A201:G201"/>
    <mergeCell ref="A251:G251"/>
  </mergeCells>
  <phoneticPr fontId="11" type="noConversion"/>
  <pageMargins left="0.7" right="0.7" top="0.75" bottom="0.75" header="0.3" footer="0.3"/>
  <pageSetup paperSize="9" orientation="portrait" horizontalDpi="0" verticalDpi="0"/>
  <headerFooter>
    <oddHeader>&amp;L&amp;"Source Code Pro,Normal"CAF Salève_x000D_Annemasse&amp;C&amp;"Source Code Pro,Normal"&amp;18Résultats des finales&amp;R&amp;"Source Code Pro,Normal"Open 2016</oddHeader>
  </headerFooter>
  <extLst>
    <ext xmlns:mx="http://schemas.microsoft.com/office/mac/excel/2008/main" uri="{64002731-A6B0-56B0-2670-7721B7C09600}">
      <mx:PLV Mode="1" OnePage="0" WScale="10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0096FF"/>
  </sheetPr>
  <dimension ref="A1:E46"/>
  <sheetViews>
    <sheetView view="pageLayout" topLeftCell="A24" workbookViewId="0">
      <selection activeCell="A36" sqref="A36:E36"/>
    </sheetView>
  </sheetViews>
  <sheetFormatPr baseColWidth="10" defaultRowHeight="16" x14ac:dyDescent="0.2"/>
  <cols>
    <col min="1" max="1" width="9" style="131" bestFit="1" customWidth="1"/>
    <col min="2" max="2" width="10.28515625" style="131" bestFit="1" customWidth="1"/>
    <col min="3" max="5" width="28.85546875" style="141" customWidth="1"/>
  </cols>
  <sheetData>
    <row r="1" spans="1:5" s="135" customFormat="1" ht="33" thickBot="1" x14ac:dyDescent="0.35">
      <c r="A1" s="225" t="str">
        <f>Dnn!E2</f>
        <v>Benjamins F</v>
      </c>
      <c r="B1" s="226"/>
      <c r="C1" s="226"/>
      <c r="D1" s="226"/>
      <c r="E1" s="227"/>
    </row>
    <row r="2" spans="1:5" s="132" customFormat="1" ht="21" thickBot="1" x14ac:dyDescent="0.25">
      <c r="A2" s="142" t="s">
        <v>128</v>
      </c>
      <c r="B2" s="143" t="s">
        <v>111</v>
      </c>
      <c r="C2" s="144" t="s">
        <v>8</v>
      </c>
      <c r="D2" s="144" t="s">
        <v>0</v>
      </c>
      <c r="E2" s="182" t="s">
        <v>1</v>
      </c>
    </row>
    <row r="3" spans="1:5" s="133" customFormat="1" ht="20" x14ac:dyDescent="0.25">
      <c r="A3" s="167" t="str">
        <f>IFERROR(VLOOKUP(Dnn!$C1,'Bjm F'!$B$2:$CW$49,100,FALSE),"")</f>
        <v/>
      </c>
      <c r="B3" s="168" t="str">
        <f>IFERROR(VLOOKUP(Dnn!$C1,'Bjm F'!$B$2:$CW$49,2,FALSE),"")</f>
        <v/>
      </c>
      <c r="C3" s="169" t="str">
        <f>IFERROR(VLOOKUP(Dnn!$C1,'Bjm F'!$B$2:$CW$49,4,FALSE),"")</f>
        <v/>
      </c>
      <c r="D3" s="169" t="str">
        <f>IFERROR(VLOOKUP(Dnn!$C1,'Bjm F'!$B$2:$CW$49,3,FALSE),"")</f>
        <v/>
      </c>
      <c r="E3" s="172" t="str">
        <f>IFERROR(VLOOKUP(Dnn!$C1,'Bjm F'!$B$2:$CW$49,6,FALSE),"")</f>
        <v/>
      </c>
    </row>
    <row r="4" spans="1:5" s="133" customFormat="1" ht="20" x14ac:dyDescent="0.25">
      <c r="A4" s="173" t="str">
        <f>IFERROR(VLOOKUP(Dnn!$C2,'Bjm F'!$B$2:$CW$49,100,FALSE),"")</f>
        <v/>
      </c>
      <c r="B4" s="170" t="str">
        <f>IFERROR(VLOOKUP(Dnn!$C2,'Bjm F'!$B$2:$CW$49,2,FALSE),"")</f>
        <v/>
      </c>
      <c r="C4" s="171" t="str">
        <f>IFERROR(VLOOKUP(Dnn!$C2,'Bjm F'!$B$2:$CW$49,4,FALSE),"")</f>
        <v/>
      </c>
      <c r="D4" s="171" t="str">
        <f>IFERROR(VLOOKUP(Dnn!$C2,'Bjm F'!$B$2:$CW$49,3,FALSE),"")</f>
        <v/>
      </c>
      <c r="E4" s="174" t="str">
        <f>IFERROR(VLOOKUP(Dnn!$C2,'Bjm F'!$B$2:$CW$49,6,FALSE),"")</f>
        <v/>
      </c>
    </row>
    <row r="5" spans="1:5" s="133" customFormat="1" ht="21" thickBot="1" x14ac:dyDescent="0.3">
      <c r="A5" s="175" t="str">
        <f>IFERROR(VLOOKUP(Dnn!$C3,'Bjm F'!$B$2:$CW$49,100,FALSE),"")</f>
        <v/>
      </c>
      <c r="B5" s="176" t="str">
        <f>IFERROR(VLOOKUP(Dnn!$C3,'Bjm F'!$B$2:$CW$49,2,FALSE),"")</f>
        <v/>
      </c>
      <c r="C5" s="177" t="str">
        <f>IFERROR(VLOOKUP(Dnn!$C3,'Bjm F'!$B$2:$CW$49,4,FALSE),"")</f>
        <v/>
      </c>
      <c r="D5" s="177" t="str">
        <f>IFERROR(VLOOKUP(Dnn!$C3,'Bjm F'!$B$2:$CW$49,3,FALSE),"")</f>
        <v/>
      </c>
      <c r="E5" s="178" t="str">
        <f>IFERROR(VLOOKUP(Dnn!$C3,'Bjm F'!$B$2:$CW$49,6,FALSE),"")</f>
        <v/>
      </c>
    </row>
    <row r="6" spans="1:5" ht="8" customHeight="1" thickBot="1" x14ac:dyDescent="0.25"/>
    <row r="7" spans="1:5" ht="33" thickBot="1" x14ac:dyDescent="0.25">
      <c r="A7" s="228" t="str">
        <f>Dnn!E3</f>
        <v>Benjamins H</v>
      </c>
      <c r="B7" s="229"/>
      <c r="C7" s="229"/>
      <c r="D7" s="229"/>
      <c r="E7" s="230"/>
    </row>
    <row r="8" spans="1:5" ht="21" thickBot="1" x14ac:dyDescent="0.25">
      <c r="A8" s="142" t="s">
        <v>128</v>
      </c>
      <c r="B8" s="143" t="s">
        <v>111</v>
      </c>
      <c r="C8" s="144" t="s">
        <v>8</v>
      </c>
      <c r="D8" s="144" t="s">
        <v>0</v>
      </c>
      <c r="E8" s="182" t="s">
        <v>1</v>
      </c>
    </row>
    <row r="9" spans="1:5" ht="20" x14ac:dyDescent="0.25">
      <c r="A9" s="136" t="str">
        <f>IFERROR(VLOOKUP(Dnn!$C1,'Bjm H'!$B$2:$CW$49,100,FALSE),"")</f>
        <v/>
      </c>
      <c r="B9" s="137" t="str">
        <f>IFERROR(VLOOKUP(Dnn!$C1,'Bjm H'!$B$2:$CV$49,2,FALSE),"")</f>
        <v/>
      </c>
      <c r="C9" s="140" t="str">
        <f>IFERROR(VLOOKUP(Dnn!$C1,'Bjm H'!$B$2:$CV$49,4,FALSE),"")</f>
        <v/>
      </c>
      <c r="D9" s="140" t="str">
        <f>IFERROR(VLOOKUP(Dnn!$C1,'Bjm H'!$B$2:$CV$49,3,FALSE),"")</f>
        <v/>
      </c>
      <c r="E9" s="179" t="str">
        <f>IFERROR(VLOOKUP(Dnn!$C1,'Bjm H'!$B$2:$CV$49,6,FALSE),"")</f>
        <v/>
      </c>
    </row>
    <row r="10" spans="1:5" ht="20" x14ac:dyDescent="0.25">
      <c r="A10" s="138" t="str">
        <f>IFERROR(VLOOKUP(Dnn!$C2,'Bjm H'!$B$2:$CW$49,100,FALSE),"")</f>
        <v/>
      </c>
      <c r="B10" s="134" t="str">
        <f>IFERROR(VLOOKUP(Dnn!$C2,'Bjm H'!$B$2:$CV$49,2,FALSE),"")</f>
        <v/>
      </c>
      <c r="C10" s="145" t="str">
        <f>IFERROR(VLOOKUP(Dnn!$C2,'Bjm H'!$B$2:$CV$49,4,FALSE),"")</f>
        <v/>
      </c>
      <c r="D10" s="145" t="str">
        <f>IFERROR(VLOOKUP(Dnn!$C2,'Bjm H'!$B$2:$CV$49,3,FALSE),"")</f>
        <v/>
      </c>
      <c r="E10" s="180" t="str">
        <f>IFERROR(VLOOKUP(Dnn!$C2,'Bjm H'!$B$2:$CV$49,6,FALSE),"")</f>
        <v/>
      </c>
    </row>
    <row r="11" spans="1:5" ht="21" thickBot="1" x14ac:dyDescent="0.3">
      <c r="A11" s="139" t="str">
        <f>IFERROR(VLOOKUP(Dnn!$C3,'Bjm H'!$B$2:$CW$49,100,FALSE),"")</f>
        <v/>
      </c>
      <c r="B11" s="146" t="str">
        <f>IFERROR(VLOOKUP(Dnn!$C3,'Bjm H'!$B$2:$CV$49,2,FALSE),"")</f>
        <v/>
      </c>
      <c r="C11" s="147" t="str">
        <f>IFERROR(VLOOKUP(Dnn!$C3,'Bjm H'!$B$2:$CV$49,4,FALSE),"")</f>
        <v/>
      </c>
      <c r="D11" s="147" t="str">
        <f>IFERROR(VLOOKUP(Dnn!$C3,'Bjm H'!$B$2:$CV$49,3,FALSE),"")</f>
        <v/>
      </c>
      <c r="E11" s="181" t="str">
        <f>IFERROR(VLOOKUP(Dnn!$C3,'Bjm H'!$B$2:$CV$49,6,FALSE),"")</f>
        <v/>
      </c>
    </row>
    <row r="12" spans="1:5" ht="8" customHeight="1" thickBot="1" x14ac:dyDescent="0.25"/>
    <row r="13" spans="1:5" ht="33" thickBot="1" x14ac:dyDescent="0.25">
      <c r="A13" s="225" t="str">
        <f>Dnn!E4</f>
        <v>Minimes F</v>
      </c>
      <c r="B13" s="226"/>
      <c r="C13" s="226"/>
      <c r="D13" s="226"/>
      <c r="E13" s="227"/>
    </row>
    <row r="14" spans="1:5" ht="21" thickBot="1" x14ac:dyDescent="0.25">
      <c r="A14" s="142" t="s">
        <v>128</v>
      </c>
      <c r="B14" s="143" t="s">
        <v>111</v>
      </c>
      <c r="C14" s="144" t="s">
        <v>8</v>
      </c>
      <c r="D14" s="144" t="s">
        <v>0</v>
      </c>
      <c r="E14" s="182" t="s">
        <v>1</v>
      </c>
    </row>
    <row r="15" spans="1:5" ht="20" x14ac:dyDescent="0.25">
      <c r="A15" s="136" t="str">
        <f>IFERROR(VLOOKUP(Dnn!$C1,'Mnm F'!$B$2:$CW$49,100,FALSE),"")</f>
        <v/>
      </c>
      <c r="B15" s="137" t="str">
        <f>IFERROR(VLOOKUP(Dnn!$C1,'Mnm F'!$B$2:$CV$49,2,FALSE),"")</f>
        <v/>
      </c>
      <c r="C15" s="140" t="str">
        <f>IFERROR(VLOOKUP(Dnn!$C1,'Mnm F'!$B$2:$CV$49,4,FALSE),"")</f>
        <v/>
      </c>
      <c r="D15" s="140" t="str">
        <f>IFERROR(VLOOKUP(Dnn!$C1,'Mnm F'!$B$2:$CV$49,3,FALSE),"")</f>
        <v/>
      </c>
      <c r="E15" s="179" t="str">
        <f>IFERROR(VLOOKUP(Dnn!$C1,'Mnm F'!$B$2:$CV$49,6,FALSE),"")</f>
        <v/>
      </c>
    </row>
    <row r="16" spans="1:5" ht="20" x14ac:dyDescent="0.25">
      <c r="A16" s="138" t="str">
        <f>IFERROR(VLOOKUP(Dnn!$C2,'Mnm F'!$B$2:$CW$49,100,FALSE),"")</f>
        <v/>
      </c>
      <c r="B16" s="134" t="str">
        <f>IFERROR(VLOOKUP(Dnn!$C2,'Mnm F'!$B$2:$CV$49,2,FALSE),"")</f>
        <v/>
      </c>
      <c r="C16" s="145" t="str">
        <f>IFERROR(VLOOKUP(Dnn!$C2,'Mnm F'!$B$2:$CV$49,4,FALSE),"")</f>
        <v/>
      </c>
      <c r="D16" s="145" t="str">
        <f>IFERROR(VLOOKUP(Dnn!$C2,'Mnm F'!$B$2:$CV$49,3,FALSE),"")</f>
        <v/>
      </c>
      <c r="E16" s="180" t="str">
        <f>IFERROR(VLOOKUP(Dnn!$C2,'Mnm F'!$B$2:$CV$49,6,FALSE),"")</f>
        <v/>
      </c>
    </row>
    <row r="17" spans="1:5" ht="21" thickBot="1" x14ac:dyDescent="0.3">
      <c r="A17" s="139" t="str">
        <f>IFERROR(VLOOKUP(Dnn!$C3,'Mnm F'!$B$2:$CW$49,100,FALSE),"")</f>
        <v/>
      </c>
      <c r="B17" s="146" t="str">
        <f>IFERROR(VLOOKUP(Dnn!$C3,'Mnm F'!$B$2:$CV$49,2,FALSE),"")</f>
        <v/>
      </c>
      <c r="C17" s="147" t="str">
        <f>IFERROR(VLOOKUP(Dnn!$C3,'Mnm F'!$B$2:$CV$49,4,FALSE),"")</f>
        <v/>
      </c>
      <c r="D17" s="147" t="str">
        <f>IFERROR(VLOOKUP(Dnn!$C3,'Mnm F'!$B$2:$CV$49,3,FALSE),"")</f>
        <v/>
      </c>
      <c r="E17" s="181" t="str">
        <f>IFERROR(VLOOKUP(Dnn!$C3,'Mnm F'!$B$2:$CV$49,6,FALSE),"")</f>
        <v/>
      </c>
    </row>
    <row r="18" spans="1:5" ht="8" customHeight="1" thickBot="1" x14ac:dyDescent="0.25"/>
    <row r="19" spans="1:5" ht="33" thickBot="1" x14ac:dyDescent="0.25">
      <c r="A19" s="225" t="str">
        <f>Dnn!E5</f>
        <v>Minimes H</v>
      </c>
      <c r="B19" s="226"/>
      <c r="C19" s="226"/>
      <c r="D19" s="226"/>
      <c r="E19" s="227"/>
    </row>
    <row r="20" spans="1:5" ht="21" thickBot="1" x14ac:dyDescent="0.25">
      <c r="A20" s="142" t="s">
        <v>128</v>
      </c>
      <c r="B20" s="143" t="s">
        <v>111</v>
      </c>
      <c r="C20" s="144" t="s">
        <v>8</v>
      </c>
      <c r="D20" s="144" t="s">
        <v>0</v>
      </c>
      <c r="E20" s="182" t="s">
        <v>1</v>
      </c>
    </row>
    <row r="21" spans="1:5" ht="20" x14ac:dyDescent="0.25">
      <c r="A21" s="136" t="str">
        <f>IFERROR(VLOOKUP(Dnn!$C1,'Mnm H'!$B$2:$CW$49,100,FALSE),"")</f>
        <v/>
      </c>
      <c r="B21" s="137" t="str">
        <f>IFERROR(VLOOKUP(Dnn!$C1,'Mnm H'!$B$2:$CV$49,100,FALSE),"")</f>
        <v/>
      </c>
      <c r="C21" s="137" t="str">
        <f>IFERROR(VLOOKUP(Dnn!$C1,'Mnm H'!$B$2:$CV$49,100,FALSE),"")</f>
        <v/>
      </c>
      <c r="D21" s="137" t="str">
        <f>IFERROR(VLOOKUP(Dnn!$C1,'Mnm H'!$B$2:$CV$49,100,FALSE),"")</f>
        <v/>
      </c>
      <c r="E21" s="148" t="str">
        <f>IFERROR(VLOOKUP(Dnn!$C1,'Mnm H'!$B$2:$CV$49,100,FALSE),"")</f>
        <v/>
      </c>
    </row>
    <row r="22" spans="1:5" ht="20" x14ac:dyDescent="0.25">
      <c r="A22" s="138" t="str">
        <f>IFERROR(VLOOKUP(Dnn!$C2,'Mnm H'!$B$2:$CW$49,100,FALSE),"")</f>
        <v/>
      </c>
      <c r="B22" s="134" t="str">
        <f>IFERROR(VLOOKUP(Dnn!$C2,'Mnm H'!$B$2:$CV$49,100,FALSE),"")</f>
        <v/>
      </c>
      <c r="C22" s="134" t="str">
        <f>IFERROR(VLOOKUP(Dnn!$C2,'Mnm H'!$B$2:$CV$49,100,FALSE),"")</f>
        <v/>
      </c>
      <c r="D22" s="134" t="str">
        <f>IFERROR(VLOOKUP(Dnn!$C2,'Mnm H'!$B$2:$CV$49,100,FALSE),"")</f>
        <v/>
      </c>
      <c r="E22" s="149" t="str">
        <f>IFERROR(VLOOKUP(Dnn!$C2,'Mnm H'!$B$2:$CV$49,100,FALSE),"")</f>
        <v/>
      </c>
    </row>
    <row r="23" spans="1:5" ht="21" thickBot="1" x14ac:dyDescent="0.3">
      <c r="A23" s="183" t="str">
        <f>IFERROR(VLOOKUP(Dnn!$C3,'Mnm H'!$B$2:$CW$49,100,FALSE),"")</f>
        <v/>
      </c>
      <c r="B23" s="184" t="str">
        <f>IFERROR(VLOOKUP(Dnn!$C3,'Mnm H'!$B$2:$CV$49,100,FALSE),"")</f>
        <v/>
      </c>
      <c r="C23" s="184" t="str">
        <f>IFERROR(VLOOKUP(Dnn!$C3,'Mnm H'!$B$2:$CV$49,100,FALSE),"")</f>
        <v/>
      </c>
      <c r="D23" s="184" t="str">
        <f>IFERROR(VLOOKUP(Dnn!$C3,'Mnm H'!$B$2:$CV$49,100,FALSE),"")</f>
        <v/>
      </c>
      <c r="E23" s="185" t="str">
        <f>IFERROR(VLOOKUP(Dnn!$C3,'Mnm H'!$B$2:$CV$49,100,FALSE),"")</f>
        <v/>
      </c>
    </row>
    <row r="24" spans="1:5" ht="33" thickBot="1" x14ac:dyDescent="0.25">
      <c r="A24" s="225" t="str">
        <f>Dnn!E6</f>
        <v>Seniors F</v>
      </c>
      <c r="B24" s="226"/>
      <c r="C24" s="226"/>
      <c r="D24" s="226"/>
      <c r="E24" s="227"/>
    </row>
    <row r="25" spans="1:5" ht="21" thickBot="1" x14ac:dyDescent="0.25">
      <c r="A25" s="142" t="s">
        <v>128</v>
      </c>
      <c r="B25" s="143" t="s">
        <v>111</v>
      </c>
      <c r="C25" s="144" t="s">
        <v>8</v>
      </c>
      <c r="D25" s="144" t="s">
        <v>0</v>
      </c>
      <c r="E25" s="182" t="s">
        <v>1</v>
      </c>
    </row>
    <row r="26" spans="1:5" ht="20" x14ac:dyDescent="0.25">
      <c r="A26" s="136" t="str">
        <f>IFERROR(VLOOKUP(Dnn!$C1,'Snr F'!$B$2:$CW$49,100,FALSE),"")</f>
        <v>Or</v>
      </c>
      <c r="B26" s="137">
        <f>IFERROR(VLOOKUP(Dnn!$C1,'Snr F'!$B$2:$CV$49,99,FALSE),"")</f>
        <v>1</v>
      </c>
      <c r="C26" s="137">
        <f>IFERROR(VLOOKUP(Dnn!$C1,'Snr F'!$B$2:$CV$49,99,FALSE),"")</f>
        <v>1</v>
      </c>
      <c r="D26" s="137">
        <f>IFERROR(VLOOKUP(Dnn!$C1,'Snr F'!$B$2:$CV$49,99,FALSE),"")</f>
        <v>1</v>
      </c>
      <c r="E26" s="148">
        <f>IFERROR(VLOOKUP(Dnn!$C1,'Snr F'!$B$2:$CV$49,99,FALSE),"")</f>
        <v>1</v>
      </c>
    </row>
    <row r="27" spans="1:5" ht="20" x14ac:dyDescent="0.25">
      <c r="A27" s="138" t="str">
        <f>IFERROR(VLOOKUP(Dnn!$C2,'Snr F'!$B$2:$CW$49,100,FALSE),"")</f>
        <v>Argent</v>
      </c>
      <c r="B27" s="134">
        <f>IFERROR(VLOOKUP(Dnn!$C2,'Snr F'!$B$2:$CV$49,99,FALSE),"")</f>
        <v>2</v>
      </c>
      <c r="C27" s="134">
        <f>IFERROR(VLOOKUP(Dnn!$C2,'Snr F'!$B$2:$CV$49,99,FALSE),"")</f>
        <v>2</v>
      </c>
      <c r="D27" s="134">
        <f>IFERROR(VLOOKUP(Dnn!$C2,'Snr F'!$B$2:$CV$49,99,FALSE),"")</f>
        <v>2</v>
      </c>
      <c r="E27" s="149">
        <f>IFERROR(VLOOKUP(Dnn!$C2,'Snr F'!$B$2:$CV$49,99,FALSE),"")</f>
        <v>2</v>
      </c>
    </row>
    <row r="28" spans="1:5" ht="21" thickBot="1" x14ac:dyDescent="0.3">
      <c r="A28" s="139" t="str">
        <f>IFERROR(VLOOKUP(Dnn!$C3,'Snr F'!$B$2:$CW$49,100,FALSE),"")</f>
        <v>Bronze</v>
      </c>
      <c r="B28" s="146">
        <f>IFERROR(VLOOKUP(Dnn!$C3,'Snr F'!$B$2:$CV$49,99,FALSE),"")</f>
        <v>3</v>
      </c>
      <c r="C28" s="146">
        <f>IFERROR(VLOOKUP(Dnn!$C3,'Snr F'!$B$2:$CV$49,99,FALSE),"")</f>
        <v>3</v>
      </c>
      <c r="D28" s="146">
        <f>IFERROR(VLOOKUP(Dnn!$C3,'Snr F'!$B$2:$CV$49,99,FALSE),"")</f>
        <v>3</v>
      </c>
      <c r="E28" s="150">
        <f>IFERROR(VLOOKUP(Dnn!$C3,'Snr F'!$B$2:$CV$49,99,FALSE),"")</f>
        <v>3</v>
      </c>
    </row>
    <row r="29" spans="1:5" ht="8" customHeight="1" thickBot="1" x14ac:dyDescent="0.25"/>
    <row r="30" spans="1:5" ht="33" thickBot="1" x14ac:dyDescent="0.25">
      <c r="A30" s="228" t="str">
        <f>Dnn!E7</f>
        <v>Seniors H</v>
      </c>
      <c r="B30" s="229"/>
      <c r="C30" s="229"/>
      <c r="D30" s="229"/>
      <c r="E30" s="230"/>
    </row>
    <row r="31" spans="1:5" ht="21" thickBot="1" x14ac:dyDescent="0.25">
      <c r="A31" s="142" t="s">
        <v>128</v>
      </c>
      <c r="B31" s="143" t="s">
        <v>111</v>
      </c>
      <c r="C31" s="144" t="s">
        <v>8</v>
      </c>
      <c r="D31" s="144" t="s">
        <v>0</v>
      </c>
      <c r="E31" s="182" t="s">
        <v>1</v>
      </c>
    </row>
    <row r="32" spans="1:5" ht="20" x14ac:dyDescent="0.25">
      <c r="A32" s="136" t="str">
        <f>IFERROR(VLOOKUP(Dnn!$C1,'Snr H'!$B$2:$CW$49,100,FALSE),"")</f>
        <v/>
      </c>
      <c r="B32" s="137" t="str">
        <f>IFERROR(VLOOKUP(Dnn!$C1,'Snr H'!$B$2:$CV$49,2,FALSE),"")</f>
        <v/>
      </c>
      <c r="C32" s="140" t="str">
        <f>IFERROR(VLOOKUP(Dnn!$C1,'Snr H'!$B$2:$CV$49,4,FALSE),"")</f>
        <v/>
      </c>
      <c r="D32" s="140" t="str">
        <f>IFERROR(VLOOKUP(Dnn!$C1,'Snr H'!$B$2:$CV$49,3,FALSE),"")</f>
        <v/>
      </c>
      <c r="E32" s="179" t="str">
        <f>IFERROR(VLOOKUP(Dnn!$C1,'Snr H'!$B$2:$CV$49,6,FALSE),"")</f>
        <v/>
      </c>
    </row>
    <row r="33" spans="1:5" ht="20" x14ac:dyDescent="0.25">
      <c r="A33" s="138" t="str">
        <f>IFERROR(VLOOKUP(Dnn!$C2,'Snr H'!$B$2:$CW$49,100,FALSE),"")</f>
        <v/>
      </c>
      <c r="B33" s="134" t="str">
        <f>IFERROR(VLOOKUP(Dnn!$C2,'Snr H'!$B$2:$CV$49,2,FALSE),"")</f>
        <v/>
      </c>
      <c r="C33" s="145" t="str">
        <f>IFERROR(VLOOKUP(Dnn!$C2,'Snr H'!$B$2:$CV$49,4,FALSE),"")</f>
        <v/>
      </c>
      <c r="D33" s="145" t="str">
        <f>IFERROR(VLOOKUP(Dnn!$C2,'Snr H'!$B$2:$CV$49,3,FALSE),"")</f>
        <v/>
      </c>
      <c r="E33" s="180" t="str">
        <f>IFERROR(VLOOKUP(Dnn!$C2,'Snr H'!$B$2:$CV$49,6,FALSE),"")</f>
        <v/>
      </c>
    </row>
    <row r="34" spans="1:5" ht="21" thickBot="1" x14ac:dyDescent="0.3">
      <c r="A34" s="139" t="str">
        <f>IFERROR(VLOOKUP(Dnn!$C3,'Snr H'!$B$2:$CW$49,100,FALSE),"")</f>
        <v/>
      </c>
      <c r="B34" s="146" t="str">
        <f>IFERROR(VLOOKUP(Dnn!$C3,'Snr H'!$B$2:$CV$49,2,FALSE),"")</f>
        <v/>
      </c>
      <c r="C34" s="147" t="str">
        <f>IFERROR(VLOOKUP(Dnn!$C3,'Snr H'!$B$2:$CV$49,4,FALSE),"")</f>
        <v/>
      </c>
      <c r="D34" s="147" t="str">
        <f>IFERROR(VLOOKUP(Dnn!$C3,'Snr H'!$B$2:$CV$49,3,FALSE),"")</f>
        <v/>
      </c>
      <c r="E34" s="181" t="str">
        <f>IFERROR(VLOOKUP(Dnn!$C3,'Snr H'!$B$2:$CV$49,6,FALSE),"")</f>
        <v/>
      </c>
    </row>
    <row r="35" spans="1:5" ht="8" customHeight="1" thickBot="1" x14ac:dyDescent="0.25"/>
    <row r="36" spans="1:5" ht="33" thickBot="1" x14ac:dyDescent="0.25">
      <c r="A36" s="225" t="str">
        <f>Dnn!E8</f>
        <v>Vétérans F</v>
      </c>
      <c r="B36" s="226"/>
      <c r="C36" s="226"/>
      <c r="D36" s="226"/>
      <c r="E36" s="227"/>
    </row>
    <row r="37" spans="1:5" ht="21" thickBot="1" x14ac:dyDescent="0.25">
      <c r="A37" s="142" t="s">
        <v>128</v>
      </c>
      <c r="B37" s="143" t="s">
        <v>111</v>
      </c>
      <c r="C37" s="144" t="s">
        <v>8</v>
      </c>
      <c r="D37" s="144" t="s">
        <v>0</v>
      </c>
      <c r="E37" s="182" t="s">
        <v>1</v>
      </c>
    </row>
    <row r="38" spans="1:5" ht="20" x14ac:dyDescent="0.25">
      <c r="A38" s="136" t="str">
        <f>IFERROR(VLOOKUP(Dnn!$C1,'Vtr F'!$B$2:$CW$49,100,FALSE),"")</f>
        <v>Or</v>
      </c>
      <c r="B38" s="137">
        <f>IFERROR(VLOOKUP(Dnn!$C1,'Vtr F'!$B$2:$CV$49,2,FALSE),"")</f>
        <v>12</v>
      </c>
      <c r="C38" s="140" t="str">
        <f>IFERROR(VLOOKUP(Dnn!$C1,'Vtr F'!$B$2:$CV$49,4,FALSE),"")</f>
        <v>C 12</v>
      </c>
      <c r="D38" s="140" t="str">
        <f>IFERROR(VLOOKUP(Dnn!$C1,'Vtr F'!$B$2:$CV$49,3,FALSE),"")</f>
        <v>B 12</v>
      </c>
      <c r="E38" s="179" t="str">
        <f>IFERROR(VLOOKUP(Dnn!$C1,'Vtr F'!$B$2:$CV$49,6,FALSE),"")</f>
        <v>D 12</v>
      </c>
    </row>
    <row r="39" spans="1:5" ht="20" x14ac:dyDescent="0.25">
      <c r="A39" s="138" t="str">
        <f>IFERROR(VLOOKUP(Dnn!$C2,'Vtr F'!$B$2:$CW$49,100,FALSE),"")</f>
        <v>Argent</v>
      </c>
      <c r="B39" s="134">
        <f>IFERROR(VLOOKUP(Dnn!$C2,'Vtr F'!$B$2:$CV$49,2,FALSE),"")</f>
        <v>11</v>
      </c>
      <c r="C39" s="145" t="str">
        <f>IFERROR(VLOOKUP(Dnn!$C2,'Vtr F'!$B$2:$CV$49,4,FALSE),"")</f>
        <v>C 11</v>
      </c>
      <c r="D39" s="145" t="str">
        <f>IFERROR(VLOOKUP(Dnn!$C2,'Vtr F'!$B$2:$CV$49,3,FALSE),"")</f>
        <v>B 11</v>
      </c>
      <c r="E39" s="180" t="str">
        <f>IFERROR(VLOOKUP(Dnn!$C2,'Vtr F'!$B$2:$CV$49,6,FALSE),"")</f>
        <v>D 11</v>
      </c>
    </row>
    <row r="40" spans="1:5" ht="21" thickBot="1" x14ac:dyDescent="0.3">
      <c r="A40" s="139" t="str">
        <f>IFERROR(VLOOKUP(Dnn!$C3,'Vtr F'!$B$2:$CW$49,100,FALSE),"")</f>
        <v>Bronze</v>
      </c>
      <c r="B40" s="146">
        <f>IFERROR(VLOOKUP(Dnn!$C3,'Vtr F'!$B$2:$CV$49,2,FALSE),"")</f>
        <v>10</v>
      </c>
      <c r="C40" s="147" t="str">
        <f>IFERROR(VLOOKUP(Dnn!$C3,'Vtr F'!$B$2:$CV$49,4,FALSE),"")</f>
        <v>C 10</v>
      </c>
      <c r="D40" s="147" t="str">
        <f>IFERROR(VLOOKUP(Dnn!$C3,'Vtr F'!$B$2:$CV$49,3,FALSE),"")</f>
        <v>B 10</v>
      </c>
      <c r="E40" s="181" t="str">
        <f>IFERROR(VLOOKUP(Dnn!$C3,'Vtr F'!$B$2:$CV$49,6,FALSE),"")</f>
        <v>D 10</v>
      </c>
    </row>
    <row r="41" spans="1:5" ht="8" customHeight="1" thickBot="1" x14ac:dyDescent="0.25"/>
    <row r="42" spans="1:5" ht="33" thickBot="1" x14ac:dyDescent="0.25">
      <c r="A42" s="225" t="str">
        <f>Dnn!E9</f>
        <v>Vétérans H</v>
      </c>
      <c r="B42" s="226"/>
      <c r="C42" s="226"/>
      <c r="D42" s="226"/>
      <c r="E42" s="227"/>
    </row>
    <row r="43" spans="1:5" ht="21" thickBot="1" x14ac:dyDescent="0.25">
      <c r="A43" s="142" t="s">
        <v>128</v>
      </c>
      <c r="B43" s="143" t="s">
        <v>111</v>
      </c>
      <c r="C43" s="144" t="s">
        <v>8</v>
      </c>
      <c r="D43" s="144" t="s">
        <v>0</v>
      </c>
      <c r="E43" s="182" t="s">
        <v>1</v>
      </c>
    </row>
    <row r="44" spans="1:5" ht="20" x14ac:dyDescent="0.25">
      <c r="A44" s="136" t="str">
        <f>IFERROR(VLOOKUP(Dnn!$C1,'Vtr H'!$B$2:$CW$49,100,FALSE),"")</f>
        <v/>
      </c>
      <c r="B44" s="137" t="str">
        <f>IFERROR(VLOOKUP(Dnn!$C1,'Vtr H'!$B$2:$CV$49,2,FALSE),"")</f>
        <v/>
      </c>
      <c r="C44" s="140" t="str">
        <f>IFERROR(VLOOKUP(Dnn!$C1,'Vtr H'!$B$2:$CV$49,4,FALSE),"")</f>
        <v/>
      </c>
      <c r="D44" s="140" t="str">
        <f>IFERROR(VLOOKUP(Dnn!$C1,'Vtr H'!$B$2:$CV$49,3,FALSE),"")</f>
        <v/>
      </c>
      <c r="E44" s="179" t="str">
        <f>IFERROR(VLOOKUP(Dnn!$C1,'Vtr H'!$B$2:$CV$49,6,FALSE),"")</f>
        <v/>
      </c>
    </row>
    <row r="45" spans="1:5" ht="20" x14ac:dyDescent="0.25">
      <c r="A45" s="138" t="str">
        <f>IFERROR(VLOOKUP(Dnn!$C2,'Vtr H'!$B$2:$CW$49,100,FALSE),"")</f>
        <v/>
      </c>
      <c r="B45" s="134" t="str">
        <f>IFERROR(VLOOKUP(Dnn!$C2,'Vtr H'!$B$2:$CV$49,2,FALSE),"")</f>
        <v/>
      </c>
      <c r="C45" s="145" t="str">
        <f>IFERROR(VLOOKUP(Dnn!$C2,'Vtr H'!$B$2:$CV$49,4,FALSE),"")</f>
        <v/>
      </c>
      <c r="D45" s="145" t="str">
        <f>IFERROR(VLOOKUP(Dnn!$C2,'Vtr H'!$B$2:$CV$49,3,FALSE),"")</f>
        <v/>
      </c>
      <c r="E45" s="180" t="str">
        <f>IFERROR(VLOOKUP(Dnn!$C2,'Vtr H'!$B$2:$CV$49,6,FALSE),"")</f>
        <v/>
      </c>
    </row>
    <row r="46" spans="1:5" ht="21" thickBot="1" x14ac:dyDescent="0.3">
      <c r="A46" s="139" t="str">
        <f>IFERROR(VLOOKUP(Dnn!$C3,'Vtr H'!$B$2:$CW$49,100,FALSE),"")</f>
        <v/>
      </c>
      <c r="B46" s="146" t="str">
        <f>IFERROR(VLOOKUP(Dnn!$C3,'Vtr H'!$B$2:$CV$49,2,FALSE),"")</f>
        <v/>
      </c>
      <c r="C46" s="147" t="str">
        <f>IFERROR(VLOOKUP(Dnn!$C3,'Vtr H'!$B$2:$CV$49,4,FALSE),"")</f>
        <v/>
      </c>
      <c r="D46" s="147" t="str">
        <f>IFERROR(VLOOKUP(Dnn!$C3,'Vtr H'!$B$2:$CV$49,3,FALSE),"")</f>
        <v/>
      </c>
      <c r="E46" s="181" t="str">
        <f>IFERROR(VLOOKUP(Dnn!$C3,'Vtr H'!$B$2:$CV$49,6,FALSE),"")</f>
        <v/>
      </c>
    </row>
  </sheetData>
  <sheetProtection sheet="1" objects="1" scenarios="1"/>
  <mergeCells count="8">
    <mergeCell ref="A36:E36"/>
    <mergeCell ref="A42:E42"/>
    <mergeCell ref="A1:E1"/>
    <mergeCell ref="A7:E7"/>
    <mergeCell ref="A13:E13"/>
    <mergeCell ref="A19:E19"/>
    <mergeCell ref="A24:E24"/>
    <mergeCell ref="A30:E30"/>
  </mergeCells>
  <phoneticPr fontId="11" type="noConversion"/>
  <pageMargins left="0.70000000000000007" right="0.70000000000000007" top="0.75000000000000011" bottom="0.75000000000000011" header="0.30000000000000004" footer="0.30000000000000004"/>
  <pageSetup paperSize="9" orientation="landscape" horizontalDpi="0" verticalDpi="0"/>
  <headerFooter>
    <oddHeader>&amp;L&amp;"Source Code Pro,Normal"CAF Salève_x000D_Annemasse&amp;C&amp;"Source Code Pro,Normal"&amp;18Podiums&amp;R&amp;"Source Code Pro,Normal"Open 2016</oddHeader>
  </headerFooter>
  <extLst>
    <ext xmlns:mx="http://schemas.microsoft.com/office/mac/excel/2008/main" uri="{64002731-A6B0-56B0-2670-7721B7C09600}">
      <mx:PLV Mode="1" OnePage="0" WScale="10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1"/>
  </sheetPr>
  <dimension ref="A1:F48"/>
  <sheetViews>
    <sheetView workbookViewId="0">
      <selection activeCell="L12" sqref="L12"/>
    </sheetView>
  </sheetViews>
  <sheetFormatPr baseColWidth="10" defaultRowHeight="32" x14ac:dyDescent="0.4"/>
  <cols>
    <col min="1" max="1" width="10.7109375" style="1"/>
    <col min="2" max="2" width="7.7109375" style="1" bestFit="1" customWidth="1"/>
    <col min="3" max="4" width="10.7109375" style="1"/>
    <col min="5" max="5" width="22.140625" style="1" bestFit="1" customWidth="1"/>
    <col min="6" max="6" width="24.140625" style="1" bestFit="1" customWidth="1"/>
    <col min="7" max="16384" width="10.7109375" style="1"/>
  </cols>
  <sheetData>
    <row r="1" spans="1:6" x14ac:dyDescent="0.4">
      <c r="A1" s="1" t="s">
        <v>3</v>
      </c>
      <c r="B1" s="1" t="s">
        <v>3</v>
      </c>
      <c r="C1" s="1">
        <v>1</v>
      </c>
      <c r="D1" s="1">
        <v>8</v>
      </c>
      <c r="E1" s="1" t="s">
        <v>129</v>
      </c>
      <c r="F1" s="1" t="s">
        <v>124</v>
      </c>
    </row>
    <row r="2" spans="1:6" x14ac:dyDescent="0.4">
      <c r="A2" s="1" t="s">
        <v>6</v>
      </c>
      <c r="B2" s="1" t="s">
        <v>6</v>
      </c>
      <c r="C2" s="1">
        <v>2</v>
      </c>
      <c r="D2" s="1">
        <v>7</v>
      </c>
      <c r="E2" s="1" t="s">
        <v>131</v>
      </c>
      <c r="F2" s="1" t="s">
        <v>114</v>
      </c>
    </row>
    <row r="3" spans="1:6" x14ac:dyDescent="0.4">
      <c r="A3" s="1" t="s">
        <v>5</v>
      </c>
      <c r="B3" s="1" t="s">
        <v>100</v>
      </c>
      <c r="C3" s="1">
        <v>3</v>
      </c>
      <c r="D3" s="1">
        <v>6</v>
      </c>
      <c r="E3" s="1" t="s">
        <v>130</v>
      </c>
      <c r="F3" s="1" t="s">
        <v>115</v>
      </c>
    </row>
    <row r="4" spans="1:6" x14ac:dyDescent="0.4">
      <c r="A4" s="1" t="s">
        <v>88</v>
      </c>
      <c r="B4" s="1" t="s">
        <v>101</v>
      </c>
      <c r="C4" s="1">
        <v>4</v>
      </c>
      <c r="D4" s="1">
        <v>5</v>
      </c>
      <c r="E4" s="1" t="s">
        <v>132</v>
      </c>
      <c r="F4" s="1" t="s">
        <v>121</v>
      </c>
    </row>
    <row r="5" spans="1:6" x14ac:dyDescent="0.4">
      <c r="B5" s="1" t="s">
        <v>88</v>
      </c>
      <c r="C5" s="1">
        <v>5</v>
      </c>
      <c r="D5" s="1">
        <v>4</v>
      </c>
      <c r="E5" s="1" t="s">
        <v>133</v>
      </c>
      <c r="F5" s="1" t="s">
        <v>122</v>
      </c>
    </row>
    <row r="6" spans="1:6" x14ac:dyDescent="0.4">
      <c r="C6" s="1">
        <v>6</v>
      </c>
      <c r="D6" s="1">
        <v>3</v>
      </c>
      <c r="E6" s="1" t="s">
        <v>134</v>
      </c>
      <c r="F6" s="1" t="s">
        <v>123</v>
      </c>
    </row>
    <row r="7" spans="1:6" x14ac:dyDescent="0.4">
      <c r="C7" s="1">
        <v>7</v>
      </c>
      <c r="D7" s="1">
        <v>2</v>
      </c>
      <c r="E7" s="1" t="s">
        <v>135</v>
      </c>
      <c r="F7" s="1" t="s">
        <v>116</v>
      </c>
    </row>
    <row r="8" spans="1:6" x14ac:dyDescent="0.4">
      <c r="C8" s="1">
        <v>8</v>
      </c>
      <c r="D8" s="1">
        <v>1</v>
      </c>
      <c r="E8" s="1" t="s">
        <v>136</v>
      </c>
      <c r="F8" s="1" t="s">
        <v>117</v>
      </c>
    </row>
    <row r="9" spans="1:6" x14ac:dyDescent="0.4">
      <c r="C9" s="1">
        <v>9</v>
      </c>
      <c r="E9" s="1" t="s">
        <v>137</v>
      </c>
      <c r="F9" s="1" t="s">
        <v>118</v>
      </c>
    </row>
    <row r="10" spans="1:6" x14ac:dyDescent="0.4">
      <c r="C10" s="1">
        <v>10</v>
      </c>
    </row>
    <row r="11" spans="1:6" x14ac:dyDescent="0.4">
      <c r="C11" s="1">
        <v>11</v>
      </c>
    </row>
    <row r="12" spans="1:6" x14ac:dyDescent="0.4">
      <c r="C12" s="1">
        <v>12</v>
      </c>
    </row>
    <row r="13" spans="1:6" x14ac:dyDescent="0.4">
      <c r="C13" s="1">
        <v>13</v>
      </c>
    </row>
    <row r="14" spans="1:6" x14ac:dyDescent="0.4">
      <c r="C14" s="1">
        <v>14</v>
      </c>
    </row>
    <row r="15" spans="1:6" x14ac:dyDescent="0.4">
      <c r="C15" s="1">
        <v>15</v>
      </c>
    </row>
    <row r="16" spans="1:6" x14ac:dyDescent="0.4">
      <c r="C16" s="1">
        <v>16</v>
      </c>
    </row>
    <row r="17" spans="3:3" x14ac:dyDescent="0.4">
      <c r="C17" s="1">
        <v>17</v>
      </c>
    </row>
    <row r="18" spans="3:3" x14ac:dyDescent="0.4">
      <c r="C18" s="1">
        <v>18</v>
      </c>
    </row>
    <row r="19" spans="3:3" x14ac:dyDescent="0.4">
      <c r="C19" s="1">
        <v>19</v>
      </c>
    </row>
    <row r="20" spans="3:3" x14ac:dyDescent="0.4">
      <c r="C20" s="1">
        <v>20</v>
      </c>
    </row>
    <row r="21" spans="3:3" x14ac:dyDescent="0.4">
      <c r="C21" s="1">
        <v>21</v>
      </c>
    </row>
    <row r="22" spans="3:3" x14ac:dyDescent="0.4">
      <c r="C22" s="1">
        <v>22</v>
      </c>
    </row>
    <row r="23" spans="3:3" x14ac:dyDescent="0.4">
      <c r="C23" s="1">
        <v>23</v>
      </c>
    </row>
    <row r="24" spans="3:3" x14ac:dyDescent="0.4">
      <c r="C24" s="1">
        <v>24</v>
      </c>
    </row>
    <row r="25" spans="3:3" x14ac:dyDescent="0.4">
      <c r="C25" s="1">
        <v>25</v>
      </c>
    </row>
    <row r="26" spans="3:3" x14ac:dyDescent="0.4">
      <c r="C26" s="1">
        <v>26</v>
      </c>
    </row>
    <row r="27" spans="3:3" x14ac:dyDescent="0.4">
      <c r="C27" s="1">
        <v>27</v>
      </c>
    </row>
    <row r="28" spans="3:3" x14ac:dyDescent="0.4">
      <c r="C28" s="1">
        <v>28</v>
      </c>
    </row>
    <row r="29" spans="3:3" x14ac:dyDescent="0.4">
      <c r="C29" s="1">
        <v>29</v>
      </c>
    </row>
    <row r="30" spans="3:3" x14ac:dyDescent="0.4">
      <c r="C30" s="1">
        <v>30</v>
      </c>
    </row>
    <row r="31" spans="3:3" x14ac:dyDescent="0.4">
      <c r="C31" s="1">
        <v>31</v>
      </c>
    </row>
    <row r="32" spans="3:3" x14ac:dyDescent="0.4">
      <c r="C32" s="1">
        <v>32</v>
      </c>
    </row>
    <row r="33" spans="3:3" x14ac:dyDescent="0.4">
      <c r="C33" s="1">
        <v>33</v>
      </c>
    </row>
    <row r="34" spans="3:3" x14ac:dyDescent="0.4">
      <c r="C34" s="1">
        <v>34</v>
      </c>
    </row>
    <row r="35" spans="3:3" x14ac:dyDescent="0.4">
      <c r="C35" s="1">
        <v>35</v>
      </c>
    </row>
    <row r="36" spans="3:3" x14ac:dyDescent="0.4">
      <c r="C36" s="1">
        <v>36</v>
      </c>
    </row>
    <row r="37" spans="3:3" x14ac:dyDescent="0.4">
      <c r="C37" s="1">
        <v>37</v>
      </c>
    </row>
    <row r="38" spans="3:3" x14ac:dyDescent="0.4">
      <c r="C38" s="1">
        <v>38</v>
      </c>
    </row>
    <row r="39" spans="3:3" x14ac:dyDescent="0.4">
      <c r="C39" s="1">
        <v>39</v>
      </c>
    </row>
    <row r="40" spans="3:3" x14ac:dyDescent="0.4">
      <c r="C40" s="1">
        <v>40</v>
      </c>
    </row>
    <row r="41" spans="3:3" x14ac:dyDescent="0.4">
      <c r="C41" s="1">
        <v>41</v>
      </c>
    </row>
    <row r="42" spans="3:3" x14ac:dyDescent="0.4">
      <c r="C42" s="1">
        <v>42</v>
      </c>
    </row>
    <row r="43" spans="3:3" x14ac:dyDescent="0.4">
      <c r="C43" s="1">
        <v>43</v>
      </c>
    </row>
    <row r="44" spans="3:3" x14ac:dyDescent="0.4">
      <c r="C44" s="1">
        <v>44</v>
      </c>
    </row>
    <row r="45" spans="3:3" x14ac:dyDescent="0.4">
      <c r="C45" s="1">
        <v>45</v>
      </c>
    </row>
    <row r="46" spans="3:3" x14ac:dyDescent="0.4">
      <c r="C46" s="1">
        <v>46</v>
      </c>
    </row>
    <row r="47" spans="3:3" x14ac:dyDescent="0.4">
      <c r="C47" s="1">
        <v>47</v>
      </c>
    </row>
    <row r="48" spans="3:3" x14ac:dyDescent="0.4">
      <c r="C48" s="1">
        <v>48</v>
      </c>
    </row>
  </sheetData>
  <sheetProtection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Bjm F</vt:lpstr>
      <vt:lpstr>Bjm H</vt:lpstr>
      <vt:lpstr>Mnm F</vt:lpstr>
      <vt:lpstr>Mnm H</vt:lpstr>
      <vt:lpstr>Snr F</vt:lpstr>
      <vt:lpstr>Snr H</vt:lpstr>
      <vt:lpstr>Vtr F</vt:lpstr>
      <vt:lpstr>Vtr H</vt:lpstr>
      <vt:lpstr>QV</vt:lpstr>
      <vt:lpstr>QB</vt:lpstr>
      <vt:lpstr>Rst Q</vt:lpstr>
      <vt:lpstr>FV</vt:lpstr>
      <vt:lpstr>FB</vt:lpstr>
      <vt:lpstr>Rst F</vt:lpstr>
      <vt:lpstr>Pdm</vt:lpstr>
      <vt:lpstr>Dnn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cp:lastPrinted>2016-09-18T08:00:09Z</cp:lastPrinted>
  <dcterms:created xsi:type="dcterms:W3CDTF">2015-11-24T15:35:16Z</dcterms:created>
  <dcterms:modified xsi:type="dcterms:W3CDTF">2016-10-30T09:38:28Z</dcterms:modified>
</cp:coreProperties>
</file>